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Q:\Regulatory\2024 IRM EB-2023-0020\Final Submission - October 11, 2023\RESS Portal\"/>
    </mc:Choice>
  </mc:AlternateContent>
  <xr:revisionPtr revIDLastSave="0" documentId="8_{344FEC7C-8C79-4FD5-B541-785EEFF14D95}" xr6:coauthVersionLast="47" xr6:coauthVersionMax="47" xr10:uidLastSave="{00000000-0000-0000-0000-000000000000}"/>
  <bookViews>
    <workbookView xWindow="28680" yWindow="-120" windowWidth="29040" windowHeight="15840" tabRatio="87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8.  Streetlighting" sheetId="85" r:id="rId13"/>
  </sheets>
  <definedNames>
    <definedName name="_xlnm._FilterDatabase" localSheetId="11" hidden="1">'7.  Persistence Report'!$C$26:$BT$26</definedName>
    <definedName name="_xlnm._FilterDatabase" localSheetId="3" hidden="1">DropDownList!$A$1:$A$40</definedName>
    <definedName name="_xlnm.Print_Area" localSheetId="4">'1.  LRAMVA Summary'!$A$1:$R$142</definedName>
    <definedName name="_xlnm.Print_Area" localSheetId="6">'2. LRAMVA Threshold'!$A$1:$R$69</definedName>
    <definedName name="_xlnm.Print_Area" localSheetId="7">'3.  Distribution Rates'!$A$1:$P$137</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LRAM'!#REF!</definedName>
    <definedName name="Table_5_j.__2024_Lost_Revenues_Work_Form">'5.  2015-2027 LRAM'!$B$1771</definedName>
    <definedName name="Table_5_k.__2025_Lost_Revenues_Work_Form">'5.  2015-2027 LRAM'!$B$1797</definedName>
    <definedName name="Table_5_l.__2026_Lost_Revenues_Work_Form">'5.  2015-2027 LRAM'!$B$1824</definedName>
    <definedName name="Table_5_m.__2027_Lost_Revenues_Work_Form">'5.  2015-2027 LRAM'!$B$1851</definedName>
    <definedName name="Targe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43" l="1"/>
  <c r="F110" i="43"/>
  <c r="G110" i="43"/>
  <c r="H110" i="43"/>
  <c r="I110" i="43"/>
  <c r="J110" i="43"/>
  <c r="E114" i="43"/>
  <c r="F114" i="43"/>
  <c r="G114" i="43"/>
  <c r="H114" i="43"/>
  <c r="I114" i="43"/>
  <c r="J114" i="43"/>
  <c r="E118" i="43"/>
  <c r="F118" i="43"/>
  <c r="G118" i="43"/>
  <c r="H118" i="43"/>
  <c r="I118" i="43"/>
  <c r="J118" i="43"/>
  <c r="J162" i="47" l="1"/>
  <c r="H213" i="47"/>
  <c r="H212" i="47"/>
  <c r="H211" i="47"/>
  <c r="H210" i="47"/>
  <c r="H205" i="47"/>
  <c r="H206" i="47"/>
  <c r="H204" i="47"/>
  <c r="H202" i="47"/>
  <c r="H203" i="47"/>
  <c r="H200" i="47"/>
  <c r="H201" i="47"/>
  <c r="H105" i="47"/>
  <c r="S226" i="79"/>
  <c r="R226" i="79"/>
  <c r="S519" i="79"/>
  <c r="T519" i="79"/>
  <c r="U519" i="79"/>
  <c r="V519" i="79"/>
  <c r="W519" i="79"/>
  <c r="X519" i="79"/>
  <c r="Y519" i="79"/>
  <c r="Z519" i="79"/>
  <c r="R519" i="79"/>
  <c r="H519" i="79"/>
  <c r="I519" i="79" s="1"/>
  <c r="J519" i="79" s="1"/>
  <c r="K519" i="79" s="1"/>
  <c r="L519" i="79" s="1"/>
  <c r="M519" i="79" s="1"/>
  <c r="E519" i="79"/>
  <c r="F519" i="79" s="1"/>
  <c r="S692" i="79"/>
  <c r="T692" i="79"/>
  <c r="U692" i="79"/>
  <c r="V692" i="79"/>
  <c r="W692" i="79"/>
  <c r="X692" i="79"/>
  <c r="Y692" i="79"/>
  <c r="Z692" i="79"/>
  <c r="AA692" i="79"/>
  <c r="R692" i="79"/>
  <c r="H695" i="79"/>
  <c r="I695" i="79"/>
  <c r="J695" i="79"/>
  <c r="K695" i="79"/>
  <c r="L695" i="79" s="1"/>
  <c r="M695" i="79" s="1"/>
  <c r="G695" i="79"/>
  <c r="E695" i="79"/>
  <c r="H692" i="79"/>
  <c r="I692" i="79" s="1"/>
  <c r="J692" i="79" s="1"/>
  <c r="K692" i="79" s="1"/>
  <c r="L692" i="79" s="1"/>
  <c r="M692" i="79" s="1"/>
  <c r="G692" i="79"/>
  <c r="E692" i="79"/>
  <c r="H679" i="79"/>
  <c r="I679" i="79" s="1"/>
  <c r="J679" i="79" s="1"/>
  <c r="K679" i="79" s="1"/>
  <c r="L679" i="79" s="1"/>
  <c r="M679" i="79" s="1"/>
  <c r="G679" i="79"/>
  <c r="E679" i="79"/>
  <c r="H495" i="79"/>
  <c r="I502" i="79"/>
  <c r="J502" i="79"/>
  <c r="K502" i="79" s="1"/>
  <c r="L502" i="79" s="1"/>
  <c r="M502" i="79" s="1"/>
  <c r="H502" i="79"/>
  <c r="S508" i="79"/>
  <c r="T508" i="79"/>
  <c r="U508" i="79"/>
  <c r="V508" i="79"/>
  <c r="W508" i="79"/>
  <c r="X508" i="79"/>
  <c r="Y508" i="79"/>
  <c r="Z508" i="79"/>
  <c r="AA508" i="79"/>
  <c r="R508" i="79"/>
  <c r="E486" i="79" l="1"/>
  <c r="F486" i="79" s="1"/>
  <c r="U502" i="79" l="1"/>
  <c r="R502" i="79"/>
  <c r="I495" i="79"/>
  <c r="J495" i="79" s="1"/>
  <c r="K495" i="79" s="1"/>
  <c r="L495" i="79" s="1"/>
  <c r="M495" i="79" s="1"/>
  <c r="J492" i="79"/>
  <c r="K492" i="79" s="1"/>
  <c r="L492" i="79" s="1"/>
  <c r="M492" i="79" s="1"/>
  <c r="H492" i="79"/>
  <c r="I492" i="79" s="1"/>
  <c r="E495" i="79"/>
  <c r="F495" i="79" s="1"/>
  <c r="E492" i="79"/>
  <c r="F492" i="79" s="1"/>
  <c r="I489" i="79"/>
  <c r="J489" i="79" s="1"/>
  <c r="K489" i="79" s="1"/>
  <c r="L489" i="79" s="1"/>
  <c r="M489" i="79" s="1"/>
  <c r="H489" i="79"/>
  <c r="F489" i="79"/>
  <c r="E489" i="79"/>
  <c r="E502" i="79"/>
  <c r="S502" i="79" s="1"/>
  <c r="I508" i="79"/>
  <c r="J508" i="79" s="1"/>
  <c r="K508" i="79" s="1"/>
  <c r="L508" i="79" s="1"/>
  <c r="M508" i="79" s="1"/>
  <c r="H508" i="79"/>
  <c r="F508" i="79"/>
  <c r="E508" i="79"/>
  <c r="S248" i="79"/>
  <c r="T248" i="79"/>
  <c r="U248" i="79"/>
  <c r="V248" i="79"/>
  <c r="W248" i="79"/>
  <c r="X248" i="79"/>
  <c r="Y248" i="79"/>
  <c r="Z248" i="79"/>
  <c r="AA248" i="79"/>
  <c r="R248" i="79"/>
  <c r="M248" i="79"/>
  <c r="L248" i="79"/>
  <c r="K248" i="79"/>
  <c r="J248" i="79"/>
  <c r="I248" i="79"/>
  <c r="G248" i="79"/>
  <c r="F248" i="79"/>
  <c r="E248" i="79"/>
  <c r="K241" i="79"/>
  <c r="L241" i="79" s="1"/>
  <c r="M241" i="79" s="1"/>
  <c r="I241" i="79"/>
  <c r="J241" i="79" s="1"/>
  <c r="E241" i="79"/>
  <c r="F241" i="79" s="1"/>
  <c r="G241" i="79" s="1"/>
  <c r="L238" i="79"/>
  <c r="M238" i="79"/>
  <c r="I238" i="79"/>
  <c r="J238" i="79" s="1"/>
  <c r="K238" i="79" s="1"/>
  <c r="F238" i="79"/>
  <c r="G238" i="79" s="1"/>
  <c r="E238" i="79"/>
  <c r="M229" i="79"/>
  <c r="L229" i="79"/>
  <c r="K229" i="79"/>
  <c r="J229" i="79"/>
  <c r="I229" i="79"/>
  <c r="G229" i="79"/>
  <c r="F229" i="79"/>
  <c r="E229" i="79"/>
  <c r="X502" i="79" l="1"/>
  <c r="F502" i="79"/>
  <c r="T502" i="79" s="1"/>
  <c r="W502" i="79"/>
  <c r="V502" i="79"/>
  <c r="AF903" i="79"/>
  <c r="AG903" i="79"/>
  <c r="AH903" i="79"/>
  <c r="AI903" i="79"/>
  <c r="AE903" i="79"/>
  <c r="AF884" i="79"/>
  <c r="AG884" i="79"/>
  <c r="AH884" i="79"/>
  <c r="AI884" i="79"/>
  <c r="AE884" i="79"/>
  <c r="J65" i="45"/>
  <c r="M64" i="45"/>
  <c r="L64" i="45"/>
  <c r="M65" i="45" s="1"/>
  <c r="K64" i="45"/>
  <c r="L65" i="45" s="1"/>
  <c r="J64" i="45"/>
  <c r="K65" i="45" s="1"/>
  <c r="M57" i="45"/>
  <c r="L57" i="45"/>
  <c r="M58" i="45" s="1"/>
  <c r="K57" i="45"/>
  <c r="L58" i="45" s="1"/>
  <c r="J57" i="45"/>
  <c r="J58" i="45" s="1"/>
  <c r="M50" i="45"/>
  <c r="L50" i="45"/>
  <c r="M51" i="45" s="1"/>
  <c r="K50" i="45"/>
  <c r="L51" i="45" s="1"/>
  <c r="J50" i="45"/>
  <c r="J51" i="45" s="1"/>
  <c r="J44" i="45"/>
  <c r="M43" i="45"/>
  <c r="L43" i="45"/>
  <c r="M44" i="45" s="1"/>
  <c r="K43" i="45"/>
  <c r="L44" i="45" s="1"/>
  <c r="J43" i="45"/>
  <c r="K44" i="45" s="1"/>
  <c r="M36" i="45"/>
  <c r="L36" i="45"/>
  <c r="M37" i="45" s="1"/>
  <c r="K36" i="45"/>
  <c r="L37" i="45" s="1"/>
  <c r="J36" i="45"/>
  <c r="J37" i="45" s="1"/>
  <c r="M29" i="45"/>
  <c r="L29" i="45"/>
  <c r="M30" i="45" s="1"/>
  <c r="K29" i="45"/>
  <c r="L30" i="45" s="1"/>
  <c r="J29" i="45"/>
  <c r="J30" i="45" s="1"/>
  <c r="M22" i="45"/>
  <c r="L22" i="45"/>
  <c r="M23" i="45" s="1"/>
  <c r="K22" i="45"/>
  <c r="L23" i="45" s="1"/>
  <c r="J22" i="45"/>
  <c r="J23" i="45" s="1"/>
  <c r="AA713" i="79"/>
  <c r="Z713" i="79"/>
  <c r="S713" i="79"/>
  <c r="T713" i="79"/>
  <c r="U713" i="79"/>
  <c r="V713" i="79"/>
  <c r="W713" i="79"/>
  <c r="X713" i="79"/>
  <c r="Y713" i="79"/>
  <c r="R713" i="79"/>
  <c r="Y502" i="79" l="1"/>
  <c r="K23" i="45"/>
  <c r="K30" i="45"/>
  <c r="K37" i="45"/>
  <c r="K51" i="45"/>
  <c r="K58" i="45"/>
  <c r="AA502" i="79" l="1"/>
  <c r="Z502" i="79"/>
  <c r="S694" i="79"/>
  <c r="T694" i="79"/>
  <c r="U694" i="79"/>
  <c r="V694" i="79"/>
  <c r="W694" i="79"/>
  <c r="X694" i="79"/>
  <c r="Y694" i="79"/>
  <c r="Z694" i="79"/>
  <c r="AA694" i="79"/>
  <c r="R694" i="79"/>
  <c r="F871" i="79"/>
  <c r="G871" i="79" s="1"/>
  <c r="H871" i="79" s="1"/>
  <c r="I871" i="79" s="1"/>
  <c r="J871" i="79" s="1"/>
  <c r="S903" i="79"/>
  <c r="S884" i="79"/>
  <c r="F868" i="79"/>
  <c r="G868" i="79" s="1"/>
  <c r="H868" i="79" s="1"/>
  <c r="I868" i="79" s="1"/>
  <c r="J868" i="79" s="1"/>
  <c r="F865" i="79"/>
  <c r="G865" i="79" s="1"/>
  <c r="H865" i="79" s="1"/>
  <c r="I865" i="79" s="1"/>
  <c r="J865" i="79" s="1"/>
  <c r="R903" i="79"/>
  <c r="R884" i="79"/>
  <c r="Q245" i="79"/>
  <c r="Q248" i="79"/>
  <c r="Q251" i="79"/>
  <c r="Q254" i="79"/>
  <c r="Q257" i="79"/>
  <c r="Q261" i="79"/>
  <c r="Q264" i="79"/>
  <c r="Q267" i="79"/>
  <c r="Q271" i="79"/>
  <c r="Q275" i="79"/>
  <c r="Q278" i="79"/>
  <c r="Q282" i="79"/>
  <c r="Q285" i="79"/>
  <c r="Q288" i="79"/>
  <c r="Q291" i="79"/>
  <c r="H199" i="47"/>
  <c r="H198" i="47"/>
  <c r="H196" i="47"/>
  <c r="H197" i="47"/>
  <c r="H195" i="47"/>
  <c r="H190" i="47"/>
  <c r="H191" i="47"/>
  <c r="H189" i="47"/>
  <c r="H187" i="47"/>
  <c r="H188" i="47"/>
  <c r="H186" i="47"/>
  <c r="R1738" i="79"/>
  <c r="D1738" i="79"/>
  <c r="AR1736" i="79"/>
  <c r="AQ1736" i="79"/>
  <c r="AP1736" i="79"/>
  <c r="AO1736" i="79"/>
  <c r="AN1736" i="79"/>
  <c r="AM1736" i="79"/>
  <c r="AL1736" i="79"/>
  <c r="AK1736" i="79"/>
  <c r="AJ1736" i="79"/>
  <c r="AI1736" i="79"/>
  <c r="AH1736" i="79"/>
  <c r="AG1736" i="79"/>
  <c r="AF1736" i="79"/>
  <c r="AE1736" i="79"/>
  <c r="Q1736" i="79"/>
  <c r="AS1735" i="79"/>
  <c r="AR1731" i="79"/>
  <c r="AQ1731" i="79"/>
  <c r="AP1731" i="79"/>
  <c r="AO1731" i="79"/>
  <c r="AN1731" i="79"/>
  <c r="AM1731" i="79"/>
  <c r="AL1731" i="79"/>
  <c r="AK1731" i="79"/>
  <c r="AJ1731" i="79"/>
  <c r="AI1731" i="79"/>
  <c r="AH1731" i="79"/>
  <c r="AG1731" i="79"/>
  <c r="AF1731" i="79"/>
  <c r="AE1731" i="79"/>
  <c r="Q1731" i="79"/>
  <c r="AS1730" i="79"/>
  <c r="AR1728" i="79"/>
  <c r="AQ1728" i="79"/>
  <c r="AP1728" i="79"/>
  <c r="AO1728" i="79"/>
  <c r="AN1728" i="79"/>
  <c r="AM1728" i="79"/>
  <c r="AL1728" i="79"/>
  <c r="AK1728" i="79"/>
  <c r="AJ1728" i="79"/>
  <c r="AI1728" i="79"/>
  <c r="AH1728" i="79"/>
  <c r="AG1728" i="79"/>
  <c r="AF1728" i="79"/>
  <c r="AE1728" i="79"/>
  <c r="Q1728" i="79"/>
  <c r="AS1727" i="79"/>
  <c r="AR1725" i="79"/>
  <c r="AQ1725" i="79"/>
  <c r="AP1725" i="79"/>
  <c r="AO1725" i="79"/>
  <c r="AN1725" i="79"/>
  <c r="AM1725" i="79"/>
  <c r="AL1725" i="79"/>
  <c r="AK1725" i="79"/>
  <c r="AJ1725" i="79"/>
  <c r="AI1725" i="79"/>
  <c r="AH1725" i="79"/>
  <c r="AG1725" i="79"/>
  <c r="AF1725" i="79"/>
  <c r="AE1725" i="79"/>
  <c r="Q1725" i="79"/>
  <c r="AS1724" i="79"/>
  <c r="AR1722" i="79"/>
  <c r="AQ1722" i="79"/>
  <c r="AP1722" i="79"/>
  <c r="AO1722" i="79"/>
  <c r="AN1722" i="79"/>
  <c r="AM1722" i="79"/>
  <c r="AL1722" i="79"/>
  <c r="AK1722" i="79"/>
  <c r="AJ1722" i="79"/>
  <c r="AI1722" i="79"/>
  <c r="AH1722" i="79"/>
  <c r="AG1722" i="79"/>
  <c r="AF1722" i="79"/>
  <c r="AE1722" i="79"/>
  <c r="Q1722" i="79"/>
  <c r="AS1721" i="79"/>
  <c r="AR1719" i="79"/>
  <c r="AQ1719" i="79"/>
  <c r="AP1719" i="79"/>
  <c r="AO1719" i="79"/>
  <c r="AN1719" i="79"/>
  <c r="AM1719" i="79"/>
  <c r="AL1719" i="79"/>
  <c r="AK1719" i="79"/>
  <c r="AJ1719" i="79"/>
  <c r="AI1719" i="79"/>
  <c r="AH1719" i="79"/>
  <c r="AG1719" i="79"/>
  <c r="AF1719" i="79"/>
  <c r="AE1719" i="79"/>
  <c r="Q1719" i="79"/>
  <c r="AS1718" i="79"/>
  <c r="AR1716" i="79"/>
  <c r="AQ1716" i="79"/>
  <c r="AP1716" i="79"/>
  <c r="AO1716" i="79"/>
  <c r="AN1716" i="79"/>
  <c r="AM1716" i="79"/>
  <c r="AL1716" i="79"/>
  <c r="AK1716" i="79"/>
  <c r="AJ1716" i="79"/>
  <c r="AI1716" i="79"/>
  <c r="AH1716" i="79"/>
  <c r="AG1716" i="79"/>
  <c r="AF1716" i="79"/>
  <c r="AE1716" i="79"/>
  <c r="Q1716" i="79"/>
  <c r="AS1715" i="79"/>
  <c r="AR1713" i="79"/>
  <c r="AQ1713" i="79"/>
  <c r="AP1713" i="79"/>
  <c r="AO1713" i="79"/>
  <c r="AN1713" i="79"/>
  <c r="AM1713" i="79"/>
  <c r="AL1713" i="79"/>
  <c r="AK1713" i="79"/>
  <c r="AJ1713" i="79"/>
  <c r="AI1713" i="79"/>
  <c r="AH1713" i="79"/>
  <c r="AG1713" i="79"/>
  <c r="AF1713" i="79"/>
  <c r="AE1713" i="79"/>
  <c r="Q1713" i="79"/>
  <c r="AS1712" i="79"/>
  <c r="AR1710" i="79"/>
  <c r="AQ1710" i="79"/>
  <c r="AP1710" i="79"/>
  <c r="AO1710" i="79"/>
  <c r="AN1710" i="79"/>
  <c r="AM1710" i="79"/>
  <c r="AL1710" i="79"/>
  <c r="AK1710" i="79"/>
  <c r="AJ1710" i="79"/>
  <c r="AI1710" i="79"/>
  <c r="AH1710" i="79"/>
  <c r="AG1710" i="79"/>
  <c r="AF1710" i="79"/>
  <c r="AE1710" i="79"/>
  <c r="AS1709" i="79"/>
  <c r="AR1707" i="79"/>
  <c r="AQ1707" i="79"/>
  <c r="AP1707" i="79"/>
  <c r="AO1707" i="79"/>
  <c r="AN1707" i="79"/>
  <c r="AM1707" i="79"/>
  <c r="AL1707" i="79"/>
  <c r="AK1707" i="79"/>
  <c r="AJ1707" i="79"/>
  <c r="AI1707" i="79"/>
  <c r="AH1707" i="79"/>
  <c r="AG1707" i="79"/>
  <c r="AF1707" i="79"/>
  <c r="AE1707" i="79"/>
  <c r="Q1707" i="79"/>
  <c r="AS1706" i="79"/>
  <c r="AR1704" i="79"/>
  <c r="AQ1704" i="79"/>
  <c r="AP1704" i="79"/>
  <c r="AO1704" i="79"/>
  <c r="AN1704" i="79"/>
  <c r="AM1704" i="79"/>
  <c r="AL1704" i="79"/>
  <c r="AK1704" i="79"/>
  <c r="AJ1704" i="79"/>
  <c r="AI1704" i="79"/>
  <c r="AH1704" i="79"/>
  <c r="AG1704" i="79"/>
  <c r="AF1704" i="79"/>
  <c r="AE1704" i="79"/>
  <c r="Q1704" i="79"/>
  <c r="AS1703" i="79"/>
  <c r="AR1701" i="79"/>
  <c r="AQ1701" i="79"/>
  <c r="AP1701" i="79"/>
  <c r="AO1701" i="79"/>
  <c r="AN1701" i="79"/>
  <c r="AM1701" i="79"/>
  <c r="AL1701" i="79"/>
  <c r="AK1701" i="79"/>
  <c r="AJ1701" i="79"/>
  <c r="AI1701" i="79"/>
  <c r="AH1701" i="79"/>
  <c r="AG1701" i="79"/>
  <c r="AF1701" i="79"/>
  <c r="AE1701" i="79"/>
  <c r="Q1701" i="79"/>
  <c r="AS1700" i="79"/>
  <c r="AR1698" i="79"/>
  <c r="AQ1698" i="79"/>
  <c r="AP1698" i="79"/>
  <c r="AO1698" i="79"/>
  <c r="AN1698" i="79"/>
  <c r="AM1698" i="79"/>
  <c r="AL1698" i="79"/>
  <c r="AK1698" i="79"/>
  <c r="AJ1698" i="79"/>
  <c r="AI1698" i="79"/>
  <c r="AH1698" i="79"/>
  <c r="AG1698" i="79"/>
  <c r="AF1698" i="79"/>
  <c r="AE1698" i="79"/>
  <c r="Q1698" i="79"/>
  <c r="AS1697" i="79"/>
  <c r="AR1695" i="79"/>
  <c r="AQ1695" i="79"/>
  <c r="AP1695" i="79"/>
  <c r="AO1695" i="79"/>
  <c r="AN1695" i="79"/>
  <c r="AM1695" i="79"/>
  <c r="AL1695" i="79"/>
  <c r="AK1695" i="79"/>
  <c r="AJ1695" i="79"/>
  <c r="AI1695" i="79"/>
  <c r="AH1695" i="79"/>
  <c r="AG1695" i="79"/>
  <c r="AF1695" i="79"/>
  <c r="AE1695" i="79"/>
  <c r="Q1695" i="79"/>
  <c r="AS1694" i="79"/>
  <c r="AR1692" i="79"/>
  <c r="AQ1692" i="79"/>
  <c r="AP1692" i="79"/>
  <c r="AO1692" i="79"/>
  <c r="AN1692" i="79"/>
  <c r="AM1692" i="79"/>
  <c r="AL1692" i="79"/>
  <c r="AK1692" i="79"/>
  <c r="AJ1692" i="79"/>
  <c r="AI1692" i="79"/>
  <c r="AH1692" i="79"/>
  <c r="AG1692" i="79"/>
  <c r="AF1692" i="79"/>
  <c r="AE1692" i="79"/>
  <c r="Q1692" i="79"/>
  <c r="AS1691" i="79"/>
  <c r="AR1688" i="79"/>
  <c r="AQ1688" i="79"/>
  <c r="AP1688" i="79"/>
  <c r="AO1688" i="79"/>
  <c r="AN1688" i="79"/>
  <c r="AM1688" i="79"/>
  <c r="AL1688" i="79"/>
  <c r="AK1688" i="79"/>
  <c r="AJ1688" i="79"/>
  <c r="AI1688" i="79"/>
  <c r="AH1688" i="79"/>
  <c r="AG1688" i="79"/>
  <c r="AF1688" i="79"/>
  <c r="AE1688" i="79"/>
  <c r="Q1688" i="79"/>
  <c r="AS1687" i="79"/>
  <c r="AR1685" i="79"/>
  <c r="AQ1685" i="79"/>
  <c r="AP1685" i="79"/>
  <c r="AO1685" i="79"/>
  <c r="AN1685" i="79"/>
  <c r="AM1685" i="79"/>
  <c r="AL1685" i="79"/>
  <c r="AK1685" i="79"/>
  <c r="AJ1685" i="79"/>
  <c r="AI1685" i="79"/>
  <c r="AH1685" i="79"/>
  <c r="AG1685" i="79"/>
  <c r="AF1685" i="79"/>
  <c r="AE1685" i="79"/>
  <c r="Q1685" i="79"/>
  <c r="AS1684" i="79"/>
  <c r="AR1682" i="79"/>
  <c r="AQ1682" i="79"/>
  <c r="AP1682" i="79"/>
  <c r="AO1682" i="79"/>
  <c r="AN1682" i="79"/>
  <c r="AM1682" i="79"/>
  <c r="AL1682" i="79"/>
  <c r="AK1682" i="79"/>
  <c r="AJ1682" i="79"/>
  <c r="AI1682" i="79"/>
  <c r="AH1682" i="79"/>
  <c r="AG1682" i="79"/>
  <c r="AF1682" i="79"/>
  <c r="AE1682" i="79"/>
  <c r="Q1682" i="79"/>
  <c r="AS1681" i="79"/>
  <c r="AR1678" i="79"/>
  <c r="AQ1678" i="79"/>
  <c r="AP1678" i="79"/>
  <c r="AO1678" i="79"/>
  <c r="AN1678" i="79"/>
  <c r="AM1678" i="79"/>
  <c r="AL1678" i="79"/>
  <c r="AK1678" i="79"/>
  <c r="AJ1678" i="79"/>
  <c r="AI1678" i="79"/>
  <c r="AH1678" i="79"/>
  <c r="AG1678" i="79"/>
  <c r="AF1678" i="79"/>
  <c r="AE1678" i="79"/>
  <c r="Q1678" i="79"/>
  <c r="AS1677" i="79"/>
  <c r="AR1675" i="79"/>
  <c r="AQ1675" i="79"/>
  <c r="AP1675" i="79"/>
  <c r="AO1675" i="79"/>
  <c r="AN1675" i="79"/>
  <c r="AM1675" i="79"/>
  <c r="AL1675" i="79"/>
  <c r="AK1675" i="79"/>
  <c r="AJ1675" i="79"/>
  <c r="AI1675" i="79"/>
  <c r="AH1675" i="79"/>
  <c r="AG1675" i="79"/>
  <c r="AF1675" i="79"/>
  <c r="AE1675" i="79"/>
  <c r="Q1675" i="79"/>
  <c r="AS1674" i="79"/>
  <c r="AR1672" i="79"/>
  <c r="AQ1672" i="79"/>
  <c r="AP1672" i="79"/>
  <c r="AO1672" i="79"/>
  <c r="AN1672" i="79"/>
  <c r="AM1672" i="79"/>
  <c r="AL1672" i="79"/>
  <c r="AK1672" i="79"/>
  <c r="AJ1672" i="79"/>
  <c r="AI1672" i="79"/>
  <c r="AH1672" i="79"/>
  <c r="AG1672" i="79"/>
  <c r="AF1672" i="79"/>
  <c r="AE1672" i="79"/>
  <c r="Q1672" i="79"/>
  <c r="AS1671" i="79"/>
  <c r="AR1669" i="79"/>
  <c r="AQ1669" i="79"/>
  <c r="AP1669" i="79"/>
  <c r="AO1669" i="79"/>
  <c r="AN1669" i="79"/>
  <c r="AM1669" i="79"/>
  <c r="AL1669" i="79"/>
  <c r="AK1669" i="79"/>
  <c r="AJ1669" i="79"/>
  <c r="AI1669" i="79"/>
  <c r="AH1669" i="79"/>
  <c r="AG1669" i="79"/>
  <c r="AF1669" i="79"/>
  <c r="AE1669" i="79"/>
  <c r="Q1669" i="79"/>
  <c r="AS1668" i="79"/>
  <c r="AR1666" i="79"/>
  <c r="AQ1666" i="79"/>
  <c r="AP1666" i="79"/>
  <c r="AO1666" i="79"/>
  <c r="AN1666" i="79"/>
  <c r="AM1666" i="79"/>
  <c r="AL1666" i="79"/>
  <c r="AK1666" i="79"/>
  <c r="AJ1666" i="79"/>
  <c r="AI1666" i="79"/>
  <c r="AH1666" i="79"/>
  <c r="AG1666" i="79"/>
  <c r="AF1666" i="79"/>
  <c r="AE1666" i="79"/>
  <c r="Q1666" i="79"/>
  <c r="AS1665" i="79"/>
  <c r="AR1663" i="79"/>
  <c r="AQ1663" i="79"/>
  <c r="AP1663" i="79"/>
  <c r="AO1663" i="79"/>
  <c r="AN1663" i="79"/>
  <c r="AM1663" i="79"/>
  <c r="AL1663" i="79"/>
  <c r="AK1663" i="79"/>
  <c r="AJ1663" i="79"/>
  <c r="AI1663" i="79"/>
  <c r="AH1663" i="79"/>
  <c r="AG1663" i="79"/>
  <c r="AF1663" i="79"/>
  <c r="AE1663" i="79"/>
  <c r="Q1663" i="79"/>
  <c r="AS1662" i="79"/>
  <c r="AR1660" i="79"/>
  <c r="AQ1660" i="79"/>
  <c r="AP1660" i="79"/>
  <c r="AO1660" i="79"/>
  <c r="AN1660" i="79"/>
  <c r="AM1660" i="79"/>
  <c r="AL1660" i="79"/>
  <c r="AK1660" i="79"/>
  <c r="AJ1660" i="79"/>
  <c r="AI1660" i="79"/>
  <c r="AH1660" i="79"/>
  <c r="AG1660" i="79"/>
  <c r="AF1660" i="79"/>
  <c r="AE1660" i="79"/>
  <c r="Q1660" i="79"/>
  <c r="AS1659" i="79"/>
  <c r="AR1657" i="79"/>
  <c r="AQ1657" i="79"/>
  <c r="AP1657" i="79"/>
  <c r="AO1657" i="79"/>
  <c r="AN1657" i="79"/>
  <c r="AM1657" i="79"/>
  <c r="AL1657" i="79"/>
  <c r="AK1657" i="79"/>
  <c r="AJ1657" i="79"/>
  <c r="AI1657" i="79"/>
  <c r="AH1657" i="79"/>
  <c r="AG1657" i="79"/>
  <c r="AF1657" i="79"/>
  <c r="AE1657" i="79"/>
  <c r="Q1657" i="79"/>
  <c r="AS1656" i="79"/>
  <c r="AR1653" i="79"/>
  <c r="AQ1653" i="79"/>
  <c r="AP1653" i="79"/>
  <c r="AO1653" i="79"/>
  <c r="AN1653" i="79"/>
  <c r="AM1653" i="79"/>
  <c r="AL1653" i="79"/>
  <c r="AK1653" i="79"/>
  <c r="AJ1653" i="79"/>
  <c r="AI1653" i="79"/>
  <c r="AH1653" i="79"/>
  <c r="AG1653" i="79"/>
  <c r="AF1653" i="79"/>
  <c r="AE1653" i="79"/>
  <c r="AS1652" i="79"/>
  <c r="AR1650" i="79"/>
  <c r="AQ1650" i="79"/>
  <c r="AP1650" i="79"/>
  <c r="AO1650" i="79"/>
  <c r="AN1650" i="79"/>
  <c r="AM1650" i="79"/>
  <c r="AL1650" i="79"/>
  <c r="AK1650" i="79"/>
  <c r="AJ1650" i="79"/>
  <c r="AI1650" i="79"/>
  <c r="AH1650" i="79"/>
  <c r="AG1650" i="79"/>
  <c r="AF1650" i="79"/>
  <c r="AE1650" i="79"/>
  <c r="AS1649" i="79"/>
  <c r="AR1647" i="79"/>
  <c r="AQ1647" i="79"/>
  <c r="AP1647" i="79"/>
  <c r="AO1647" i="79"/>
  <c r="AN1647" i="79"/>
  <c r="AM1647" i="79"/>
  <c r="AL1647" i="79"/>
  <c r="AK1647" i="79"/>
  <c r="AJ1647" i="79"/>
  <c r="AI1647" i="79"/>
  <c r="AH1647" i="79"/>
  <c r="AG1647" i="79"/>
  <c r="AF1647" i="79"/>
  <c r="AE1647" i="79"/>
  <c r="AS1646" i="79"/>
  <c r="AR1644" i="79"/>
  <c r="AQ1644" i="79"/>
  <c r="AP1644" i="79"/>
  <c r="AO1644" i="79"/>
  <c r="AN1644" i="79"/>
  <c r="AM1644" i="79"/>
  <c r="AL1644" i="79"/>
  <c r="AK1644" i="79"/>
  <c r="AJ1644" i="79"/>
  <c r="AI1644" i="79"/>
  <c r="AH1644" i="79"/>
  <c r="AG1644" i="79"/>
  <c r="AF1644" i="79"/>
  <c r="AE1644" i="79"/>
  <c r="AS1643" i="79"/>
  <c r="AR1639" i="79"/>
  <c r="AQ1639" i="79"/>
  <c r="AP1639" i="79"/>
  <c r="AO1639" i="79"/>
  <c r="AN1639" i="79"/>
  <c r="AM1639" i="79"/>
  <c r="AL1639" i="79"/>
  <c r="AK1639" i="79"/>
  <c r="AJ1639" i="79"/>
  <c r="AI1639" i="79"/>
  <c r="AH1639" i="79"/>
  <c r="AG1639" i="79"/>
  <c r="AF1639" i="79"/>
  <c r="AE1639" i="79"/>
  <c r="Q1639" i="79"/>
  <c r="AS1638" i="79"/>
  <c r="AR1636" i="79"/>
  <c r="AQ1636" i="79"/>
  <c r="AP1636" i="79"/>
  <c r="AO1636" i="79"/>
  <c r="AN1636" i="79"/>
  <c r="AM1636" i="79"/>
  <c r="AL1636" i="79"/>
  <c r="AK1636" i="79"/>
  <c r="AJ1636" i="79"/>
  <c r="AI1636" i="79"/>
  <c r="AH1636" i="79"/>
  <c r="AG1636" i="79"/>
  <c r="AF1636" i="79"/>
  <c r="AE1636" i="79"/>
  <c r="Q1636" i="79"/>
  <c r="AS1635" i="79"/>
  <c r="AR1633" i="79"/>
  <c r="AQ1633" i="79"/>
  <c r="AP1633" i="79"/>
  <c r="AO1633" i="79"/>
  <c r="AN1633" i="79"/>
  <c r="AM1633" i="79"/>
  <c r="AL1633" i="79"/>
  <c r="AK1633" i="79"/>
  <c r="AJ1633" i="79"/>
  <c r="AI1633" i="79"/>
  <c r="AH1633" i="79"/>
  <c r="AG1633" i="79"/>
  <c r="AF1633" i="79"/>
  <c r="AE1633" i="79"/>
  <c r="Q1633" i="79"/>
  <c r="AS1632" i="79"/>
  <c r="AR1630" i="79"/>
  <c r="AQ1630" i="79"/>
  <c r="AP1630" i="79"/>
  <c r="AO1630" i="79"/>
  <c r="AN1630" i="79"/>
  <c r="AM1630" i="79"/>
  <c r="AL1630" i="79"/>
  <c r="AK1630" i="79"/>
  <c r="AJ1630" i="79"/>
  <c r="AI1630" i="79"/>
  <c r="AH1630" i="79"/>
  <c r="AG1630" i="79"/>
  <c r="AF1630" i="79"/>
  <c r="AE1630" i="79"/>
  <c r="Q1630" i="79"/>
  <c r="AS1629" i="79"/>
  <c r="AR1626" i="79"/>
  <c r="AQ1626" i="79"/>
  <c r="AP1626" i="79"/>
  <c r="AO1626" i="79"/>
  <c r="AN1626" i="79"/>
  <c r="AM1626" i="79"/>
  <c r="AL1626" i="79"/>
  <c r="AK1626" i="79"/>
  <c r="AJ1626" i="79"/>
  <c r="AI1626" i="79"/>
  <c r="AH1626" i="79"/>
  <c r="AG1626" i="79"/>
  <c r="AF1626" i="79"/>
  <c r="AE1626" i="79"/>
  <c r="Q1626" i="79"/>
  <c r="AS1625" i="79"/>
  <c r="AR1623" i="79"/>
  <c r="AQ1623" i="79"/>
  <c r="AP1623" i="79"/>
  <c r="AO1623" i="79"/>
  <c r="AN1623" i="79"/>
  <c r="AM1623" i="79"/>
  <c r="AL1623" i="79"/>
  <c r="AK1623" i="79"/>
  <c r="AJ1623" i="79"/>
  <c r="AI1623" i="79"/>
  <c r="AH1623" i="79"/>
  <c r="AG1623" i="79"/>
  <c r="AF1623" i="79"/>
  <c r="AE1623" i="79"/>
  <c r="Q1623" i="79"/>
  <c r="AS1622" i="79"/>
  <c r="AR1619" i="79"/>
  <c r="AQ1619" i="79"/>
  <c r="AP1619" i="79"/>
  <c r="AO1619" i="79"/>
  <c r="AN1619" i="79"/>
  <c r="AM1619" i="79"/>
  <c r="AL1619" i="79"/>
  <c r="AK1619" i="79"/>
  <c r="AJ1619" i="79"/>
  <c r="AI1619" i="79"/>
  <c r="AH1619" i="79"/>
  <c r="AG1619" i="79"/>
  <c r="AF1619" i="79"/>
  <c r="AE1619" i="79"/>
  <c r="Q1619" i="79"/>
  <c r="AS1618" i="79"/>
  <c r="AR1615" i="79"/>
  <c r="AQ1615" i="79"/>
  <c r="AP1615" i="79"/>
  <c r="AO1615" i="79"/>
  <c r="AN1615" i="79"/>
  <c r="AM1615" i="79"/>
  <c r="AL1615" i="79"/>
  <c r="AK1615" i="79"/>
  <c r="AJ1615" i="79"/>
  <c r="AI1615" i="79"/>
  <c r="AH1615" i="79"/>
  <c r="AG1615" i="79"/>
  <c r="AF1615" i="79"/>
  <c r="AE1615" i="79"/>
  <c r="Q1615" i="79"/>
  <c r="AS1614" i="79"/>
  <c r="AR1612" i="79"/>
  <c r="AQ1612" i="79"/>
  <c r="AP1612" i="79"/>
  <c r="AO1612" i="79"/>
  <c r="AN1612" i="79"/>
  <c r="AM1612" i="79"/>
  <c r="AL1612" i="79"/>
  <c r="AK1612" i="79"/>
  <c r="AJ1612" i="79"/>
  <c r="AI1612" i="79"/>
  <c r="AH1612" i="79"/>
  <c r="AG1612" i="79"/>
  <c r="AF1612" i="79"/>
  <c r="AE1612" i="79"/>
  <c r="Q1612" i="79"/>
  <c r="AS1611" i="79"/>
  <c r="AR1609" i="79"/>
  <c r="AQ1609" i="79"/>
  <c r="AP1609" i="79"/>
  <c r="AO1609" i="79"/>
  <c r="AN1609" i="79"/>
  <c r="AM1609" i="79"/>
  <c r="AL1609" i="79"/>
  <c r="AK1609" i="79"/>
  <c r="AJ1609" i="79"/>
  <c r="AI1609" i="79"/>
  <c r="AH1609" i="79"/>
  <c r="AG1609" i="79"/>
  <c r="AF1609" i="79"/>
  <c r="AE1609" i="79"/>
  <c r="Q1609" i="79"/>
  <c r="AS1608" i="79"/>
  <c r="AR1605" i="79"/>
  <c r="AQ1605" i="79"/>
  <c r="AP1605" i="79"/>
  <c r="AO1605" i="79"/>
  <c r="AN1605" i="79"/>
  <c r="AM1605" i="79"/>
  <c r="AL1605" i="79"/>
  <c r="AK1605" i="79"/>
  <c r="AJ1605" i="79"/>
  <c r="AI1605" i="79"/>
  <c r="AH1605" i="79"/>
  <c r="AG1605" i="79"/>
  <c r="AF1605" i="79"/>
  <c r="AE1605" i="79"/>
  <c r="Q1605" i="79"/>
  <c r="AS1604" i="79"/>
  <c r="AR1602" i="79"/>
  <c r="AQ1602" i="79"/>
  <c r="AP1602" i="79"/>
  <c r="AO1602" i="79"/>
  <c r="AN1602" i="79"/>
  <c r="AM1602" i="79"/>
  <c r="AL1602" i="79"/>
  <c r="AK1602" i="79"/>
  <c r="AJ1602" i="79"/>
  <c r="AI1602" i="79"/>
  <c r="AH1602" i="79"/>
  <c r="AG1602" i="79"/>
  <c r="AF1602" i="79"/>
  <c r="AE1602" i="79"/>
  <c r="Q1602" i="79"/>
  <c r="AS1601" i="79"/>
  <c r="AR1599" i="79"/>
  <c r="AQ1599" i="79"/>
  <c r="AP1599" i="79"/>
  <c r="AO1599" i="79"/>
  <c r="AN1599" i="79"/>
  <c r="AM1599" i="79"/>
  <c r="AL1599" i="79"/>
  <c r="AK1599" i="79"/>
  <c r="AJ1599" i="79"/>
  <c r="AI1599" i="79"/>
  <c r="AH1599" i="79"/>
  <c r="AG1599" i="79"/>
  <c r="AF1599" i="79"/>
  <c r="AE1599" i="79"/>
  <c r="Q1599" i="79"/>
  <c r="AS1598" i="79"/>
  <c r="AR1596" i="79"/>
  <c r="AQ1596" i="79"/>
  <c r="AP1596" i="79"/>
  <c r="AO1596" i="79"/>
  <c r="AN1596" i="79"/>
  <c r="AM1596" i="79"/>
  <c r="AL1596" i="79"/>
  <c r="AK1596" i="79"/>
  <c r="AJ1596" i="79"/>
  <c r="AI1596" i="79"/>
  <c r="AH1596" i="79"/>
  <c r="AG1596" i="79"/>
  <c r="AF1596" i="79"/>
  <c r="AE1596" i="79"/>
  <c r="Q1596" i="79"/>
  <c r="AS1595" i="79"/>
  <c r="AR1593" i="79"/>
  <c r="AQ1593" i="79"/>
  <c r="AP1593" i="79"/>
  <c r="AO1593" i="79"/>
  <c r="AN1593" i="79"/>
  <c r="AM1593" i="79"/>
  <c r="AL1593" i="79"/>
  <c r="AK1593" i="79"/>
  <c r="AJ1593" i="79"/>
  <c r="AI1593" i="79"/>
  <c r="AH1593" i="79"/>
  <c r="AG1593" i="79"/>
  <c r="AF1593" i="79"/>
  <c r="AE1593" i="79"/>
  <c r="Q1593" i="79"/>
  <c r="AS1592" i="79"/>
  <c r="AR1589" i="79"/>
  <c r="AQ1589" i="79"/>
  <c r="AP1589" i="79"/>
  <c r="AO1589" i="79"/>
  <c r="AN1589" i="79"/>
  <c r="AM1589" i="79"/>
  <c r="AL1589" i="79"/>
  <c r="AK1589" i="79"/>
  <c r="AJ1589" i="79"/>
  <c r="AI1589" i="79"/>
  <c r="AH1589" i="79"/>
  <c r="AG1589" i="79"/>
  <c r="AF1589" i="79"/>
  <c r="AE1589" i="79"/>
  <c r="AS1588" i="79"/>
  <c r="AR1586" i="79"/>
  <c r="AQ1586" i="79"/>
  <c r="AP1586" i="79"/>
  <c r="AO1586" i="79"/>
  <c r="AN1586" i="79"/>
  <c r="AM1586" i="79"/>
  <c r="AL1586" i="79"/>
  <c r="AK1586" i="79"/>
  <c r="AJ1586" i="79"/>
  <c r="AI1586" i="79"/>
  <c r="AH1586" i="79"/>
  <c r="AG1586" i="79"/>
  <c r="AF1586" i="79"/>
  <c r="AE1586" i="79"/>
  <c r="AS1585" i="79"/>
  <c r="AR1583" i="79"/>
  <c r="AQ1583" i="79"/>
  <c r="AP1583" i="79"/>
  <c r="AO1583" i="79"/>
  <c r="AN1583" i="79"/>
  <c r="AM1583" i="79"/>
  <c r="AL1583" i="79"/>
  <c r="AK1583" i="79"/>
  <c r="AJ1583" i="79"/>
  <c r="AI1583" i="79"/>
  <c r="AH1583" i="79"/>
  <c r="AG1583" i="79"/>
  <c r="AF1583" i="79"/>
  <c r="AE1583" i="79"/>
  <c r="AS1582" i="79"/>
  <c r="AR1580" i="79"/>
  <c r="AQ1580" i="79"/>
  <c r="AP1580" i="79"/>
  <c r="AO1580" i="79"/>
  <c r="AN1580" i="79"/>
  <c r="AM1580" i="79"/>
  <c r="AL1580" i="79"/>
  <c r="AK1580" i="79"/>
  <c r="AJ1580" i="79"/>
  <c r="AI1580" i="79"/>
  <c r="AH1580" i="79"/>
  <c r="AG1580" i="79"/>
  <c r="AF1580" i="79"/>
  <c r="AE1580" i="79"/>
  <c r="AS1579" i="79"/>
  <c r="AR1577" i="79"/>
  <c r="AQ1577" i="79"/>
  <c r="AP1577" i="79"/>
  <c r="AO1577" i="79"/>
  <c r="AN1577" i="79"/>
  <c r="AM1577" i="79"/>
  <c r="AL1577" i="79"/>
  <c r="AK1577" i="79"/>
  <c r="AJ1577" i="79"/>
  <c r="AI1577" i="79"/>
  <c r="AH1577" i="79"/>
  <c r="AG1577" i="79"/>
  <c r="AF1577" i="79"/>
  <c r="AE1577" i="79"/>
  <c r="AS1576" i="79"/>
  <c r="AS1573" i="79"/>
  <c r="AS1773" i="79"/>
  <c r="AS1799" i="79"/>
  <c r="AE1800" i="79"/>
  <c r="AF1800" i="79"/>
  <c r="AG1800" i="79"/>
  <c r="AH1800" i="79"/>
  <c r="AI1800" i="79"/>
  <c r="AJ1800" i="79"/>
  <c r="AK1800" i="79"/>
  <c r="AL1800" i="79"/>
  <c r="AM1800" i="79"/>
  <c r="AN1800" i="79"/>
  <c r="AO1800" i="79"/>
  <c r="AP1800" i="79"/>
  <c r="AQ1800" i="79"/>
  <c r="AR1800" i="79"/>
  <c r="AS1826" i="79"/>
  <c r="AE1827" i="79"/>
  <c r="AF1827" i="79"/>
  <c r="AG1827" i="79"/>
  <c r="AH1827" i="79"/>
  <c r="AI1827" i="79"/>
  <c r="AJ1827" i="79"/>
  <c r="AK1827" i="79"/>
  <c r="AL1827" i="79"/>
  <c r="AM1827" i="79"/>
  <c r="AN1827" i="79"/>
  <c r="AO1827" i="79"/>
  <c r="AP1827" i="79"/>
  <c r="AQ1827" i="79"/>
  <c r="AR1827" i="79"/>
  <c r="AS1853" i="79"/>
  <c r="AE1854" i="79"/>
  <c r="AF1854" i="79"/>
  <c r="AG1854" i="79"/>
  <c r="AH1854" i="79"/>
  <c r="AI1854" i="79"/>
  <c r="AJ1854" i="79"/>
  <c r="AK1854" i="79"/>
  <c r="AL1854" i="79"/>
  <c r="AM1854" i="79"/>
  <c r="AN1854" i="79"/>
  <c r="AO1854" i="79"/>
  <c r="AP1854" i="79"/>
  <c r="AQ1854" i="79"/>
  <c r="AR1854" i="79"/>
  <c r="Q123" i="45"/>
  <c r="Q122" i="45"/>
  <c r="Q113" i="45"/>
  <c r="Q106" i="45"/>
  <c r="Q99" i="45"/>
  <c r="Q92" i="45"/>
  <c r="Q85" i="45"/>
  <c r="Q78" i="45"/>
  <c r="Q71" i="45"/>
  <c r="Q64" i="45"/>
  <c r="Q57" i="45"/>
  <c r="Q50" i="45"/>
  <c r="Q43" i="45"/>
  <c r="Q36" i="45"/>
  <c r="Q29" i="45"/>
  <c r="Q22" i="45"/>
  <c r="Q17" i="45"/>
  <c r="H184" i="47"/>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F884" i="79" l="1"/>
  <c r="F903" i="79"/>
  <c r="AG1759" i="79"/>
  <c r="AL1760" i="79"/>
  <c r="AJ1759" i="79"/>
  <c r="AR1759" i="79"/>
  <c r="AH1760" i="79"/>
  <c r="AP1760" i="79"/>
  <c r="AE1759" i="79"/>
  <c r="AI1760" i="79"/>
  <c r="AM1759" i="79"/>
  <c r="AQ1760" i="79"/>
  <c r="AF1759" i="79"/>
  <c r="AJ1760" i="79"/>
  <c r="AN1759" i="79"/>
  <c r="AR1760" i="79"/>
  <c r="AK1760" i="79"/>
  <c r="AO1759" i="79"/>
  <c r="AM1760" i="79"/>
  <c r="AO1760" i="79"/>
  <c r="AG1760" i="79"/>
  <c r="AL1759" i="79"/>
  <c r="AE1760" i="79"/>
  <c r="AN1760" i="79"/>
  <c r="AF1760" i="79"/>
  <c r="AK1759" i="79"/>
  <c r="AQ1759" i="79"/>
  <c r="AI1759" i="79"/>
  <c r="AP1759" i="79"/>
  <c r="AH1759" i="79"/>
  <c r="AN424" i="46"/>
  <c r="AM424" i="46"/>
  <c r="AN425" i="46"/>
  <c r="AM425" i="46"/>
  <c r="Q1411" i="79"/>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U473" i="46"/>
  <c r="U470" i="46"/>
  <c r="U467" i="46"/>
  <c r="U464" i="46"/>
  <c r="U461" i="46"/>
  <c r="U337" i="46"/>
  <c r="U334" i="46"/>
  <c r="U331" i="46"/>
  <c r="U328" i="46"/>
  <c r="U325" i="46"/>
  <c r="U201" i="46"/>
  <c r="U198" i="46"/>
  <c r="U195" i="46"/>
  <c r="U192" i="46"/>
  <c r="U189" i="46"/>
  <c r="T903" i="79" l="1"/>
  <c r="G903" i="79"/>
  <c r="T884" i="79"/>
  <c r="G884" i="79"/>
  <c r="AS1379" i="79"/>
  <c r="AS1185" i="79"/>
  <c r="AS990" i="79"/>
  <c r="AS795" i="79"/>
  <c r="AS605" i="79"/>
  <c r="AS415" i="79"/>
  <c r="AS225" i="79"/>
  <c r="AS35" i="79"/>
  <c r="Q103" i="43"/>
  <c r="P103" i="43"/>
  <c r="O103" i="43"/>
  <c r="N103" i="43"/>
  <c r="M103" i="43"/>
  <c r="L103" i="43"/>
  <c r="K103" i="43"/>
  <c r="J103" i="43"/>
  <c r="I103" i="43"/>
  <c r="H103" i="43"/>
  <c r="G103" i="43"/>
  <c r="F103" i="43"/>
  <c r="E103" i="43"/>
  <c r="D103" i="43"/>
  <c r="Q53" i="43"/>
  <c r="P53" i="43"/>
  <c r="O53" i="43"/>
  <c r="N53" i="43"/>
  <c r="M53" i="43"/>
  <c r="L53" i="43"/>
  <c r="K53" i="43"/>
  <c r="J53" i="43"/>
  <c r="I53" i="43"/>
  <c r="H53" i="43"/>
  <c r="G53" i="43"/>
  <c r="F53" i="43"/>
  <c r="E53" i="43"/>
  <c r="D53" i="43"/>
  <c r="E29" i="45"/>
  <c r="F29" i="45"/>
  <c r="G29" i="45"/>
  <c r="H29" i="45"/>
  <c r="I29" i="45"/>
  <c r="N29" i="45"/>
  <c r="O29" i="45"/>
  <c r="P29" i="45"/>
  <c r="Q30" i="45" s="1"/>
  <c r="D136" i="45" s="1"/>
  <c r="D29" i="45"/>
  <c r="E22" i="45"/>
  <c r="F22" i="45"/>
  <c r="G22" i="45"/>
  <c r="H22" i="45"/>
  <c r="I22" i="45"/>
  <c r="N22" i="45"/>
  <c r="O22" i="45"/>
  <c r="P22" i="45"/>
  <c r="Q23" i="45" s="1"/>
  <c r="C136" i="45" s="1"/>
  <c r="D22" i="45"/>
  <c r="I60" i="44"/>
  <c r="H59" i="44"/>
  <c r="AM72" i="46"/>
  <c r="AM23" i="46"/>
  <c r="I59" i="44"/>
  <c r="J59" i="44"/>
  <c r="K59" i="44"/>
  <c r="L59" i="44"/>
  <c r="M59" i="44"/>
  <c r="N59" i="44"/>
  <c r="O59" i="44"/>
  <c r="P59" i="44"/>
  <c r="Q59" i="44"/>
  <c r="H60" i="44"/>
  <c r="J60" i="44"/>
  <c r="K60" i="44"/>
  <c r="L60" i="44"/>
  <c r="M60" i="44"/>
  <c r="N60" i="44"/>
  <c r="O60" i="44"/>
  <c r="P60" i="44"/>
  <c r="Q60" i="44"/>
  <c r="H884" i="79" l="1"/>
  <c r="U884" i="79"/>
  <c r="H903" i="79"/>
  <c r="U903" i="79"/>
  <c r="AQ1773" i="79"/>
  <c r="AQ1573" i="79"/>
  <c r="AQ1799" i="79"/>
  <c r="AQ1853" i="79"/>
  <c r="AQ1826" i="79"/>
  <c r="AJ1799" i="79"/>
  <c r="AJ1773" i="79"/>
  <c r="AJ1573" i="79"/>
  <c r="AJ1826" i="79"/>
  <c r="AJ1853" i="79"/>
  <c r="AR1773" i="79"/>
  <c r="AR1799" i="79"/>
  <c r="AR1573" i="79"/>
  <c r="AR1826" i="79"/>
  <c r="AR1853" i="79"/>
  <c r="AI1773" i="79"/>
  <c r="AI1573" i="79"/>
  <c r="AI1799" i="79"/>
  <c r="AI1826" i="79"/>
  <c r="AI1853" i="79"/>
  <c r="AK1573" i="79"/>
  <c r="AK1799" i="79"/>
  <c r="AK1773" i="79"/>
  <c r="AK1826" i="79"/>
  <c r="AK1853" i="79"/>
  <c r="AL1379" i="79"/>
  <c r="AL1573" i="79"/>
  <c r="AL1773" i="79"/>
  <c r="AL1853" i="79"/>
  <c r="AL1799" i="79"/>
  <c r="AL1826" i="79"/>
  <c r="AE795" i="79"/>
  <c r="AE1573" i="79"/>
  <c r="AE1773" i="79"/>
  <c r="AE1799" i="79"/>
  <c r="AE1826" i="79"/>
  <c r="AE1853" i="79"/>
  <c r="AM1573" i="79"/>
  <c r="AM1773" i="79"/>
  <c r="AM1799" i="79"/>
  <c r="AM1853" i="79"/>
  <c r="AM1826" i="79"/>
  <c r="AF1773" i="79"/>
  <c r="AF1799" i="79"/>
  <c r="AF1826" i="79"/>
  <c r="AF1573" i="79"/>
  <c r="AF1853" i="79"/>
  <c r="AN225" i="79"/>
  <c r="AN1773" i="79"/>
  <c r="AN1573" i="79"/>
  <c r="AN1799" i="79"/>
  <c r="AN1826" i="79"/>
  <c r="AN1853" i="79"/>
  <c r="AG1573" i="79"/>
  <c r="AG1826" i="79"/>
  <c r="AG1773" i="79"/>
  <c r="AG1799" i="79"/>
  <c r="AG1853" i="79"/>
  <c r="AO1573" i="79"/>
  <c r="AO1773" i="79"/>
  <c r="AO1826" i="79"/>
  <c r="AO1799" i="79"/>
  <c r="AO1853" i="79"/>
  <c r="AH1773" i="79"/>
  <c r="AH1573" i="79"/>
  <c r="AH1799" i="79"/>
  <c r="AH1853" i="79"/>
  <c r="AH1826" i="79"/>
  <c r="AP605" i="79"/>
  <c r="AP1773" i="79"/>
  <c r="AP1573" i="79"/>
  <c r="AP1826" i="79"/>
  <c r="AP1799" i="79"/>
  <c r="AP1853" i="79"/>
  <c r="AL795" i="79"/>
  <c r="AK605" i="79"/>
  <c r="AP1379" i="79"/>
  <c r="AL605" i="79"/>
  <c r="AO990" i="79"/>
  <c r="AK415" i="79"/>
  <c r="AO415" i="79"/>
  <c r="AO605" i="79"/>
  <c r="AK1185" i="79"/>
  <c r="AK225" i="79"/>
  <c r="AK1379" i="79"/>
  <c r="AP35" i="79"/>
  <c r="AO225" i="79"/>
  <c r="AK990" i="79"/>
  <c r="AO1185" i="79"/>
  <c r="AO1379" i="79"/>
  <c r="AI1185" i="79"/>
  <c r="AI415" i="79"/>
  <c r="AI1379" i="79"/>
  <c r="AI605" i="79"/>
  <c r="AM1185" i="79"/>
  <c r="AM415" i="79"/>
  <c r="AM1379" i="79"/>
  <c r="AM605" i="79"/>
  <c r="AQ1185" i="79"/>
  <c r="AQ415" i="79"/>
  <c r="AQ1379" i="79"/>
  <c r="AQ605" i="79"/>
  <c r="AM35" i="79"/>
  <c r="AI225" i="79"/>
  <c r="AI795" i="79"/>
  <c r="AQ795" i="79"/>
  <c r="AQ990" i="79"/>
  <c r="AJ1379" i="79"/>
  <c r="AJ605" i="79"/>
  <c r="AJ795" i="79"/>
  <c r="AJ35" i="79"/>
  <c r="AN1379" i="79"/>
  <c r="AN605" i="79"/>
  <c r="AN795" i="79"/>
  <c r="AN35" i="79"/>
  <c r="AR1379" i="79"/>
  <c r="AR605" i="79"/>
  <c r="AR795" i="79"/>
  <c r="AR35" i="79"/>
  <c r="AJ225" i="79"/>
  <c r="AJ415" i="79"/>
  <c r="AR415" i="79"/>
  <c r="AM990" i="79"/>
  <c r="AR990" i="79"/>
  <c r="AN1185" i="79"/>
  <c r="AI35" i="79"/>
  <c r="AQ35" i="79"/>
  <c r="AQ225" i="79"/>
  <c r="AM795" i="79"/>
  <c r="AI990" i="79"/>
  <c r="AN990" i="79"/>
  <c r="AL990" i="79"/>
  <c r="AL225" i="79"/>
  <c r="AL1185" i="79"/>
  <c r="AL415" i="79"/>
  <c r="AP990" i="79"/>
  <c r="AP225" i="79"/>
  <c r="AP1185" i="79"/>
  <c r="AP415" i="79"/>
  <c r="AL35" i="79"/>
  <c r="AM225" i="79"/>
  <c r="AR225" i="79"/>
  <c r="AN415" i="79"/>
  <c r="AP795" i="79"/>
  <c r="AJ990" i="79"/>
  <c r="AJ1185" i="79"/>
  <c r="AR1185" i="79"/>
  <c r="AK35" i="79"/>
  <c r="AO35" i="79"/>
  <c r="AK795" i="79"/>
  <c r="AO795" i="79"/>
  <c r="AF795" i="79"/>
  <c r="AF990" i="79"/>
  <c r="AF415" i="79"/>
  <c r="AF35" i="79"/>
  <c r="AE35" i="79"/>
  <c r="AE605" i="79"/>
  <c r="AE990" i="79"/>
  <c r="AE1185" i="79"/>
  <c r="AG1379" i="79"/>
  <c r="AH415" i="79"/>
  <c r="AH35" i="79"/>
  <c r="AE225" i="79"/>
  <c r="AF605" i="79"/>
  <c r="AF1185" i="79"/>
  <c r="AE1379" i="79"/>
  <c r="AH1379" i="79"/>
  <c r="AF225" i="79"/>
  <c r="AE415" i="79"/>
  <c r="AG605" i="79"/>
  <c r="AF1379" i="79"/>
  <c r="P30" i="45"/>
  <c r="AH795" i="79"/>
  <c r="AH1185" i="79"/>
  <c r="AH225" i="79"/>
  <c r="AH605" i="79"/>
  <c r="AH990" i="79"/>
  <c r="AG415" i="79"/>
  <c r="AG1185" i="79"/>
  <c r="AG225" i="79"/>
  <c r="AG990" i="79"/>
  <c r="AG35" i="79"/>
  <c r="AG79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L419" i="79"/>
  <c r="AM419" i="79"/>
  <c r="AN419" i="79"/>
  <c r="AO419" i="79"/>
  <c r="AP419" i="79"/>
  <c r="AQ419" i="79"/>
  <c r="AR419" i="79"/>
  <c r="AS421"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Q37" i="45" s="1"/>
  <c r="E136" i="45" s="1"/>
  <c r="O43" i="45"/>
  <c r="P43" i="45"/>
  <c r="Q44" i="45" s="1"/>
  <c r="F136" i="45" s="1"/>
  <c r="O50" i="45"/>
  <c r="P50" i="45"/>
  <c r="Q51" i="45" s="1"/>
  <c r="G136" i="45" s="1"/>
  <c r="O57" i="45"/>
  <c r="P57" i="45"/>
  <c r="Q58" i="45" s="1"/>
  <c r="H136" i="45" s="1"/>
  <c r="O64" i="45"/>
  <c r="P64" i="45"/>
  <c r="Q65" i="45" s="1"/>
  <c r="I136" i="45" s="1"/>
  <c r="O71" i="45"/>
  <c r="P71" i="45"/>
  <c r="Q72" i="45" s="1"/>
  <c r="J136" i="45" s="1"/>
  <c r="O78" i="45"/>
  <c r="P78" i="45"/>
  <c r="Q79" i="45" s="1"/>
  <c r="K136" i="45" s="1"/>
  <c r="O85" i="45"/>
  <c r="P86" i="45" s="1"/>
  <c r="P85" i="45"/>
  <c r="Q86" i="45" s="1"/>
  <c r="L136" i="45" s="1"/>
  <c r="O92" i="45"/>
  <c r="P92" i="45"/>
  <c r="Q93" i="45" s="1"/>
  <c r="M136" i="45" s="1"/>
  <c r="O99" i="45"/>
  <c r="P99" i="45"/>
  <c r="Q100" i="45" s="1"/>
  <c r="N136" i="45" s="1"/>
  <c r="O106" i="45"/>
  <c r="P106" i="45"/>
  <c r="Q107" i="45" s="1"/>
  <c r="O136" i="45" s="1"/>
  <c r="O113" i="45"/>
  <c r="P114" i="45" s="1"/>
  <c r="P113" i="45"/>
  <c r="Q114" i="45" s="1"/>
  <c r="P136" i="45" s="1"/>
  <c r="P17" i="45"/>
  <c r="P23" i="45" s="1"/>
  <c r="I903" i="79" l="1"/>
  <c r="V903" i="79"/>
  <c r="I884" i="79"/>
  <c r="V884" i="79"/>
  <c r="P135" i="45"/>
  <c r="C135" i="45"/>
  <c r="Q136" i="45"/>
  <c r="D135" i="45"/>
  <c r="P93" i="45"/>
  <c r="P65" i="45"/>
  <c r="L135" i="45"/>
  <c r="AE1373" i="79"/>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P79" i="45"/>
  <c r="P100" i="45"/>
  <c r="P72" i="45"/>
  <c r="P51" i="45"/>
  <c r="P44" i="45"/>
  <c r="P58" i="45"/>
  <c r="P37" i="45"/>
  <c r="J884" i="79" l="1"/>
  <c r="X884" i="79" s="1"/>
  <c r="W884" i="79"/>
  <c r="J903" i="79"/>
  <c r="X903" i="79" s="1"/>
  <c r="W903" i="79"/>
  <c r="Q135" i="45"/>
  <c r="I135" i="45"/>
  <c r="M135" i="45"/>
  <c r="K135" i="45"/>
  <c r="G135" i="45"/>
  <c r="J135" i="45"/>
  <c r="N135" i="45"/>
  <c r="O135" i="45"/>
  <c r="F135" i="45"/>
  <c r="E135" i="45"/>
  <c r="H135" i="45"/>
  <c r="AS993" i="79"/>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S681" i="79"/>
  <c r="AS678" i="79"/>
  <c r="AS675" i="79"/>
  <c r="AR658" i="79"/>
  <c r="AQ658" i="79"/>
  <c r="AP658" i="79"/>
  <c r="AO658" i="79"/>
  <c r="AN658" i="79"/>
  <c r="AM658" i="79"/>
  <c r="AL658" i="79"/>
  <c r="AS657" i="79"/>
  <c r="AR655" i="79"/>
  <c r="AQ655" i="79"/>
  <c r="AP655" i="79"/>
  <c r="AO655" i="79"/>
  <c r="AN655" i="79"/>
  <c r="AM655" i="79"/>
  <c r="AL655" i="79"/>
  <c r="AS654" i="79"/>
  <c r="AS533" i="79"/>
  <c r="AS529" i="79"/>
  <c r="AR468" i="79"/>
  <c r="AQ468" i="79"/>
  <c r="AP468" i="79"/>
  <c r="AO468" i="79"/>
  <c r="AN468" i="79"/>
  <c r="AM468" i="79"/>
  <c r="AL468" i="79"/>
  <c r="AS467" i="79"/>
  <c r="AR465" i="79"/>
  <c r="AQ465" i="79"/>
  <c r="AP465" i="79"/>
  <c r="AO465" i="79"/>
  <c r="AN465" i="79"/>
  <c r="AM465" i="79"/>
  <c r="AL465" i="79"/>
  <c r="AS464" i="79"/>
  <c r="AR278" i="79"/>
  <c r="AQ278" i="79"/>
  <c r="AP278" i="79"/>
  <c r="AO278" i="79"/>
  <c r="AN278" i="79"/>
  <c r="AM278" i="79"/>
  <c r="AL278" i="79"/>
  <c r="AK278" i="79"/>
  <c r="AS277" i="79"/>
  <c r="AR275" i="79"/>
  <c r="AQ275" i="79"/>
  <c r="AP275" i="79"/>
  <c r="AO275" i="79"/>
  <c r="AN275" i="79"/>
  <c r="AM275" i="79"/>
  <c r="AL275" i="79"/>
  <c r="AK275" i="79"/>
  <c r="AS274"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R668" i="79"/>
  <c r="AQ668" i="79"/>
  <c r="AP668" i="79"/>
  <c r="AO668" i="79"/>
  <c r="AN668" i="79"/>
  <c r="AM668" i="79"/>
  <c r="AL668" i="79"/>
  <c r="AR665" i="79"/>
  <c r="AQ665" i="79"/>
  <c r="AP665" i="79"/>
  <c r="AO665" i="79"/>
  <c r="AN665" i="79"/>
  <c r="AM665" i="79"/>
  <c r="AL665" i="79"/>
  <c r="AR662" i="79"/>
  <c r="AQ662" i="79"/>
  <c r="AP662" i="79"/>
  <c r="AO662" i="79"/>
  <c r="AN662" i="79"/>
  <c r="AM662" i="79"/>
  <c r="AL662" i="79"/>
  <c r="AR481" i="79"/>
  <c r="AQ481" i="79"/>
  <c r="AP481" i="79"/>
  <c r="AO481" i="79"/>
  <c r="AN481" i="79"/>
  <c r="AM481" i="79"/>
  <c r="AL481" i="79"/>
  <c r="AR478" i="79"/>
  <c r="AQ478" i="79"/>
  <c r="AP478" i="79"/>
  <c r="AO478" i="79"/>
  <c r="AN478" i="79"/>
  <c r="AM478" i="79"/>
  <c r="AL478" i="79"/>
  <c r="AR475" i="79"/>
  <c r="AQ475" i="79"/>
  <c r="AP475" i="79"/>
  <c r="AO475" i="79"/>
  <c r="AN475" i="79"/>
  <c r="AM475" i="79"/>
  <c r="AL475" i="79"/>
  <c r="AR472" i="79"/>
  <c r="AQ472" i="79"/>
  <c r="AP472" i="79"/>
  <c r="AO472" i="79"/>
  <c r="AN472" i="79"/>
  <c r="AM472" i="79"/>
  <c r="AL472" i="79"/>
  <c r="AR291" i="79"/>
  <c r="AQ291" i="79"/>
  <c r="AP291" i="79"/>
  <c r="AO291" i="79"/>
  <c r="AN291" i="79"/>
  <c r="AM291" i="79"/>
  <c r="AL291" i="79"/>
  <c r="AK291" i="79"/>
  <c r="AR288" i="79"/>
  <c r="AQ288" i="79"/>
  <c r="AP288" i="79"/>
  <c r="AO288" i="79"/>
  <c r="AN288" i="79"/>
  <c r="AM288" i="79"/>
  <c r="AL288" i="79"/>
  <c r="AK288" i="79"/>
  <c r="AR285" i="79"/>
  <c r="AQ285" i="79"/>
  <c r="AP285" i="79"/>
  <c r="AO285" i="79"/>
  <c r="AN285" i="79"/>
  <c r="AM285" i="79"/>
  <c r="AL285" i="79"/>
  <c r="AK285" i="79"/>
  <c r="AR282" i="79"/>
  <c r="AQ282" i="79"/>
  <c r="AP282" i="79"/>
  <c r="AO282" i="79"/>
  <c r="AN282" i="79"/>
  <c r="AM282" i="79"/>
  <c r="AL282" i="79"/>
  <c r="AK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Q799" i="79"/>
  <c r="AP799" i="79"/>
  <c r="AO799" i="79"/>
  <c r="AN799" i="79"/>
  <c r="AM799" i="79"/>
  <c r="AL799" i="79"/>
  <c r="AK799" i="79"/>
  <c r="AJ799" i="79"/>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R754" i="79"/>
  <c r="AQ754" i="79"/>
  <c r="AP754" i="79"/>
  <c r="AO754" i="79"/>
  <c r="AN754" i="79"/>
  <c r="AM754" i="79"/>
  <c r="AL754" i="79"/>
  <c r="AR751" i="79"/>
  <c r="AQ751" i="79"/>
  <c r="AP751" i="79"/>
  <c r="AO751" i="79"/>
  <c r="AN751" i="79"/>
  <c r="AM751" i="79"/>
  <c r="AL751" i="79"/>
  <c r="AR748" i="79"/>
  <c r="AQ748" i="79"/>
  <c r="AP748" i="79"/>
  <c r="AO748" i="79"/>
  <c r="AN748" i="79"/>
  <c r="AM748" i="79"/>
  <c r="AL748" i="79"/>
  <c r="AR745" i="79"/>
  <c r="AQ745" i="79"/>
  <c r="AP745" i="79"/>
  <c r="AO745" i="79"/>
  <c r="AN745" i="79"/>
  <c r="AM745" i="79"/>
  <c r="AL745" i="79"/>
  <c r="AR742" i="79"/>
  <c r="AQ742" i="79"/>
  <c r="AP742" i="79"/>
  <c r="AO742" i="79"/>
  <c r="AN742" i="79"/>
  <c r="AM742" i="79"/>
  <c r="AL742" i="79"/>
  <c r="AR739" i="79"/>
  <c r="AQ739" i="79"/>
  <c r="AP739" i="79"/>
  <c r="AO739" i="79"/>
  <c r="AN739" i="79"/>
  <c r="AM739" i="79"/>
  <c r="AL739" i="79"/>
  <c r="AR736" i="79"/>
  <c r="AQ736" i="79"/>
  <c r="AP736" i="79"/>
  <c r="AO736" i="79"/>
  <c r="AN736" i="79"/>
  <c r="AM736" i="79"/>
  <c r="AL736" i="79"/>
  <c r="AR733" i="79"/>
  <c r="AQ733" i="79"/>
  <c r="AP733" i="79"/>
  <c r="AO733" i="79"/>
  <c r="AN733" i="79"/>
  <c r="AM733" i="79"/>
  <c r="AL733" i="79"/>
  <c r="AR730" i="79"/>
  <c r="AQ730" i="79"/>
  <c r="AP730" i="79"/>
  <c r="AO730" i="79"/>
  <c r="AN730" i="79"/>
  <c r="AM730" i="79"/>
  <c r="AL730" i="79"/>
  <c r="AR727" i="79"/>
  <c r="AQ727" i="79"/>
  <c r="AP727" i="79"/>
  <c r="AO727" i="79"/>
  <c r="AN727" i="79"/>
  <c r="AM727" i="79"/>
  <c r="AL727" i="79"/>
  <c r="AR724" i="79"/>
  <c r="AQ724" i="79"/>
  <c r="AP724" i="79"/>
  <c r="AO724" i="79"/>
  <c r="AN724" i="79"/>
  <c r="AM724" i="79"/>
  <c r="AL724" i="79"/>
  <c r="AR720" i="79"/>
  <c r="AQ720" i="79"/>
  <c r="AP720" i="79"/>
  <c r="AO720" i="79"/>
  <c r="AN720" i="79"/>
  <c r="AM720" i="79"/>
  <c r="AL720" i="79"/>
  <c r="AR717" i="79"/>
  <c r="AQ717" i="79"/>
  <c r="AP717" i="79"/>
  <c r="AO717" i="79"/>
  <c r="AN717" i="79"/>
  <c r="AM717" i="79"/>
  <c r="AL717" i="79"/>
  <c r="AR714" i="79"/>
  <c r="AQ714" i="79"/>
  <c r="AP714" i="79"/>
  <c r="AO714" i="79"/>
  <c r="AN714" i="79"/>
  <c r="AM714" i="79"/>
  <c r="AL714" i="79"/>
  <c r="AR710" i="79"/>
  <c r="AQ710" i="79"/>
  <c r="AP710" i="79"/>
  <c r="AO710" i="79"/>
  <c r="AN710" i="79"/>
  <c r="AM710" i="79"/>
  <c r="AL710" i="79"/>
  <c r="AR707" i="79"/>
  <c r="AQ707" i="79"/>
  <c r="AP707" i="79"/>
  <c r="AO707" i="79"/>
  <c r="AN707" i="79"/>
  <c r="AM707" i="79"/>
  <c r="AL707" i="79"/>
  <c r="AR704" i="79"/>
  <c r="AQ704" i="79"/>
  <c r="AP704" i="79"/>
  <c r="AO704" i="79"/>
  <c r="AN704" i="79"/>
  <c r="AM704" i="79"/>
  <c r="AL704" i="79"/>
  <c r="AR701" i="79"/>
  <c r="AQ701" i="79"/>
  <c r="AP701" i="79"/>
  <c r="AO701" i="79"/>
  <c r="AN701" i="79"/>
  <c r="AM701" i="79"/>
  <c r="AL701" i="79"/>
  <c r="AR698" i="79"/>
  <c r="AQ698" i="79"/>
  <c r="AP698" i="79"/>
  <c r="AO698" i="79"/>
  <c r="AN698" i="79"/>
  <c r="AM698" i="79"/>
  <c r="AL698" i="79"/>
  <c r="AR695" i="79"/>
  <c r="AQ695" i="79"/>
  <c r="AP695" i="79"/>
  <c r="AO695" i="79"/>
  <c r="AN695" i="79"/>
  <c r="AM695" i="79"/>
  <c r="AL695" i="79"/>
  <c r="AR692" i="79"/>
  <c r="AQ692" i="79"/>
  <c r="AP692" i="79"/>
  <c r="AO692" i="79"/>
  <c r="AN692" i="79"/>
  <c r="AM692" i="79"/>
  <c r="AL692" i="79"/>
  <c r="AR689" i="79"/>
  <c r="AQ689" i="79"/>
  <c r="AP689" i="79"/>
  <c r="AO689" i="79"/>
  <c r="AN689" i="79"/>
  <c r="AM689" i="79"/>
  <c r="AL689" i="79"/>
  <c r="AR685" i="79"/>
  <c r="AQ685" i="79"/>
  <c r="AP685" i="79"/>
  <c r="AO685" i="79"/>
  <c r="AN685" i="79"/>
  <c r="AM685" i="79"/>
  <c r="AL685" i="79"/>
  <c r="AR682" i="79"/>
  <c r="AQ682" i="79"/>
  <c r="AP682" i="79"/>
  <c r="AO682" i="79"/>
  <c r="AN682" i="79"/>
  <c r="AM682" i="79"/>
  <c r="AL682" i="79"/>
  <c r="AR679" i="79"/>
  <c r="AQ679" i="79"/>
  <c r="AP679" i="79"/>
  <c r="AO679" i="79"/>
  <c r="AN679" i="79"/>
  <c r="AM679" i="79"/>
  <c r="AL679" i="79"/>
  <c r="AR676" i="79"/>
  <c r="AQ676" i="79"/>
  <c r="AP676" i="79"/>
  <c r="AO676" i="79"/>
  <c r="AN676" i="79"/>
  <c r="AM676" i="79"/>
  <c r="AL676" i="79"/>
  <c r="AR651" i="79"/>
  <c r="AQ651" i="79"/>
  <c r="AP651" i="79"/>
  <c r="AO651" i="79"/>
  <c r="AN651" i="79"/>
  <c r="AM651" i="79"/>
  <c r="AL651" i="79"/>
  <c r="AR647" i="79"/>
  <c r="AQ647" i="79"/>
  <c r="AP647" i="79"/>
  <c r="AO647" i="79"/>
  <c r="AN647" i="79"/>
  <c r="AM647" i="79"/>
  <c r="AL647" i="79"/>
  <c r="AR644" i="79"/>
  <c r="AQ644" i="79"/>
  <c r="AP644" i="79"/>
  <c r="AO644" i="79"/>
  <c r="AN644" i="79"/>
  <c r="AM644" i="79"/>
  <c r="AL644" i="79"/>
  <c r="AR641" i="79"/>
  <c r="AQ641" i="79"/>
  <c r="AP641" i="79"/>
  <c r="AO641" i="79"/>
  <c r="AN641" i="79"/>
  <c r="AM641" i="79"/>
  <c r="AL641" i="79"/>
  <c r="AR637" i="79"/>
  <c r="AQ637" i="79"/>
  <c r="AP637" i="79"/>
  <c r="AO637" i="79"/>
  <c r="AN637" i="79"/>
  <c r="AM637" i="79"/>
  <c r="AL637" i="79"/>
  <c r="AR634" i="79"/>
  <c r="AQ634" i="79"/>
  <c r="AP634" i="79"/>
  <c r="AO634" i="79"/>
  <c r="AN634" i="79"/>
  <c r="AM634" i="79"/>
  <c r="AL634" i="79"/>
  <c r="AR631" i="79"/>
  <c r="AQ631" i="79"/>
  <c r="AP631" i="79"/>
  <c r="AO631" i="79"/>
  <c r="AN631" i="79"/>
  <c r="AM631" i="79"/>
  <c r="AL631" i="79"/>
  <c r="AR628" i="79"/>
  <c r="AQ628" i="79"/>
  <c r="AP628" i="79"/>
  <c r="AO628" i="79"/>
  <c r="AN628" i="79"/>
  <c r="AM628" i="79"/>
  <c r="AL628" i="79"/>
  <c r="AR625" i="79"/>
  <c r="AQ625" i="79"/>
  <c r="AP625" i="79"/>
  <c r="AO625" i="79"/>
  <c r="AN625" i="79"/>
  <c r="AM625" i="79"/>
  <c r="AL625" i="79"/>
  <c r="AR621" i="79"/>
  <c r="AQ621" i="79"/>
  <c r="AP621" i="79"/>
  <c r="AO621" i="79"/>
  <c r="AN621" i="79"/>
  <c r="AM621" i="79"/>
  <c r="AL621" i="79"/>
  <c r="AR618" i="79"/>
  <c r="AQ618" i="79"/>
  <c r="AP618" i="79"/>
  <c r="AO618" i="79"/>
  <c r="AN618" i="79"/>
  <c r="AM618" i="79"/>
  <c r="AL618" i="79"/>
  <c r="AR615" i="79"/>
  <c r="AQ615" i="79"/>
  <c r="AP615" i="79"/>
  <c r="AO615" i="79"/>
  <c r="AN615" i="79"/>
  <c r="AM615" i="79"/>
  <c r="AL615" i="79"/>
  <c r="AR612" i="79"/>
  <c r="AQ612" i="79"/>
  <c r="AP612" i="79"/>
  <c r="AO612" i="79"/>
  <c r="AN612" i="79"/>
  <c r="AM612" i="79"/>
  <c r="AL612" i="79"/>
  <c r="AR609" i="79"/>
  <c r="AQ609" i="79"/>
  <c r="AP609" i="79"/>
  <c r="AO609" i="79"/>
  <c r="AN609" i="79"/>
  <c r="AM609" i="79"/>
  <c r="AL609" i="79"/>
  <c r="AR573" i="79"/>
  <c r="AQ573" i="79"/>
  <c r="AP573" i="79"/>
  <c r="AO573" i="79"/>
  <c r="AN573" i="79"/>
  <c r="AM573" i="79"/>
  <c r="AL573" i="79"/>
  <c r="AR570" i="79"/>
  <c r="AQ570" i="79"/>
  <c r="AP570" i="79"/>
  <c r="AO570" i="79"/>
  <c r="AN570" i="79"/>
  <c r="AM570" i="79"/>
  <c r="AL570" i="79"/>
  <c r="AR567" i="79"/>
  <c r="AQ567" i="79"/>
  <c r="AP567" i="79"/>
  <c r="AO567" i="79"/>
  <c r="AN567" i="79"/>
  <c r="AM567" i="79"/>
  <c r="AL567" i="79"/>
  <c r="AR564" i="79"/>
  <c r="AQ564" i="79"/>
  <c r="AP564" i="79"/>
  <c r="AO564" i="79"/>
  <c r="AN564" i="79"/>
  <c r="AM564" i="79"/>
  <c r="AL564" i="79"/>
  <c r="AR561" i="79"/>
  <c r="AQ561" i="79"/>
  <c r="AP561" i="79"/>
  <c r="AO561" i="79"/>
  <c r="AN561" i="79"/>
  <c r="AM561" i="79"/>
  <c r="AL561" i="79"/>
  <c r="AR558" i="79"/>
  <c r="AQ558" i="79"/>
  <c r="AP558" i="79"/>
  <c r="AO558" i="79"/>
  <c r="AN558" i="79"/>
  <c r="AM558" i="79"/>
  <c r="AL558" i="79"/>
  <c r="AR555" i="79"/>
  <c r="AQ555" i="79"/>
  <c r="AP555" i="79"/>
  <c r="AO555" i="79"/>
  <c r="AN555" i="79"/>
  <c r="AM555" i="79"/>
  <c r="AL555" i="79"/>
  <c r="AR552" i="79"/>
  <c r="AQ552" i="79"/>
  <c r="AP552" i="79"/>
  <c r="AO552" i="79"/>
  <c r="AN552" i="79"/>
  <c r="AM552" i="79"/>
  <c r="AL552" i="79"/>
  <c r="AR549" i="79"/>
  <c r="AQ549" i="79"/>
  <c r="AP549" i="79"/>
  <c r="AO549" i="79"/>
  <c r="AN549" i="79"/>
  <c r="AM549" i="79"/>
  <c r="AL549" i="79"/>
  <c r="AR546" i="79"/>
  <c r="AQ546" i="79"/>
  <c r="AP546" i="79"/>
  <c r="AO546" i="79"/>
  <c r="AN546" i="79"/>
  <c r="AM546" i="79"/>
  <c r="AL546" i="79"/>
  <c r="AR543" i="79"/>
  <c r="AQ543" i="79"/>
  <c r="AP543" i="79"/>
  <c r="AO543" i="79"/>
  <c r="AN543" i="79"/>
  <c r="AM543" i="79"/>
  <c r="AL543" i="79"/>
  <c r="AR540" i="79"/>
  <c r="AQ540" i="79"/>
  <c r="AP540" i="79"/>
  <c r="AO540" i="79"/>
  <c r="AN540" i="79"/>
  <c r="AM540" i="79"/>
  <c r="AL540" i="79"/>
  <c r="AR537" i="79"/>
  <c r="AQ537" i="79"/>
  <c r="AP537" i="79"/>
  <c r="AO537" i="79"/>
  <c r="AN537" i="79"/>
  <c r="AM537" i="79"/>
  <c r="AL537" i="79"/>
  <c r="AR534" i="79"/>
  <c r="AQ534" i="79"/>
  <c r="AP534" i="79"/>
  <c r="AO534" i="79"/>
  <c r="AN534" i="79"/>
  <c r="AM534" i="79"/>
  <c r="AL534" i="79"/>
  <c r="AR530" i="79"/>
  <c r="AQ530" i="79"/>
  <c r="AP530" i="79"/>
  <c r="AO530" i="79"/>
  <c r="AN530" i="79"/>
  <c r="AM530" i="79"/>
  <c r="AL530" i="79"/>
  <c r="AR527" i="79"/>
  <c r="AQ527" i="79"/>
  <c r="AP527" i="79"/>
  <c r="AO527" i="79"/>
  <c r="AN527" i="79"/>
  <c r="AM527" i="79"/>
  <c r="AL527" i="79"/>
  <c r="AR524" i="79"/>
  <c r="AQ524" i="79"/>
  <c r="AP524" i="79"/>
  <c r="AO524" i="79"/>
  <c r="AN524" i="79"/>
  <c r="AM524" i="79"/>
  <c r="AL524" i="79"/>
  <c r="AR520" i="79"/>
  <c r="AQ520" i="79"/>
  <c r="AP520" i="79"/>
  <c r="AO520" i="79"/>
  <c r="AN520" i="79"/>
  <c r="AM520" i="79"/>
  <c r="AL520" i="79"/>
  <c r="AR517" i="79"/>
  <c r="AQ517" i="79"/>
  <c r="AP517" i="79"/>
  <c r="AO517" i="79"/>
  <c r="AN517" i="79"/>
  <c r="AM517" i="79"/>
  <c r="AL517" i="79"/>
  <c r="AR514" i="79"/>
  <c r="AQ514" i="79"/>
  <c r="AP514" i="79"/>
  <c r="AO514" i="79"/>
  <c r="AN514" i="79"/>
  <c r="AM514" i="79"/>
  <c r="AL514" i="79"/>
  <c r="AR511" i="79"/>
  <c r="AQ511" i="79"/>
  <c r="AP511" i="79"/>
  <c r="AO511" i="79"/>
  <c r="AN511" i="79"/>
  <c r="AM511" i="79"/>
  <c r="AL511" i="79"/>
  <c r="AR508" i="79"/>
  <c r="AQ508" i="79"/>
  <c r="AP508" i="79"/>
  <c r="AO508" i="79"/>
  <c r="AN508" i="79"/>
  <c r="AM508" i="79"/>
  <c r="AL508" i="79"/>
  <c r="AR505" i="79"/>
  <c r="AQ505" i="79"/>
  <c r="AP505" i="79"/>
  <c r="AO505" i="79"/>
  <c r="AN505" i="79"/>
  <c r="AM505" i="79"/>
  <c r="AL505" i="79"/>
  <c r="AR502" i="79"/>
  <c r="AQ502" i="79"/>
  <c r="AP502" i="79"/>
  <c r="AO502" i="79"/>
  <c r="AN502" i="79"/>
  <c r="AM502" i="79"/>
  <c r="AL502" i="79"/>
  <c r="AR499" i="79"/>
  <c r="AQ499" i="79"/>
  <c r="AP499" i="79"/>
  <c r="AO499" i="79"/>
  <c r="AN499" i="79"/>
  <c r="AM499" i="79"/>
  <c r="AL499" i="79"/>
  <c r="AR495" i="79"/>
  <c r="AQ495" i="79"/>
  <c r="AP495" i="79"/>
  <c r="AO495" i="79"/>
  <c r="AN495" i="79"/>
  <c r="AM495" i="79"/>
  <c r="AL495" i="79"/>
  <c r="AR492" i="79"/>
  <c r="AQ492" i="79"/>
  <c r="AP492" i="79"/>
  <c r="AO492" i="79"/>
  <c r="AN492" i="79"/>
  <c r="AM492" i="79"/>
  <c r="AL492" i="79"/>
  <c r="AR489" i="79"/>
  <c r="AQ489" i="79"/>
  <c r="AP489" i="79"/>
  <c r="AO489" i="79"/>
  <c r="AN489" i="79"/>
  <c r="AM489" i="79"/>
  <c r="AL489" i="79"/>
  <c r="AR486" i="79"/>
  <c r="AQ486" i="79"/>
  <c r="AP486" i="79"/>
  <c r="AO486" i="79"/>
  <c r="AN486" i="79"/>
  <c r="AM486" i="79"/>
  <c r="AL486" i="79"/>
  <c r="AR461" i="79"/>
  <c r="AQ461" i="79"/>
  <c r="AP461" i="79"/>
  <c r="AO461" i="79"/>
  <c r="AN461" i="79"/>
  <c r="AM461" i="79"/>
  <c r="AL461" i="79"/>
  <c r="AR457" i="79"/>
  <c r="AQ457" i="79"/>
  <c r="AP457" i="79"/>
  <c r="AO457" i="79"/>
  <c r="AN457" i="79"/>
  <c r="AM457" i="79"/>
  <c r="AL457" i="79"/>
  <c r="AR454" i="79"/>
  <c r="AQ454" i="79"/>
  <c r="AP454" i="79"/>
  <c r="AO454" i="79"/>
  <c r="AN454" i="79"/>
  <c r="AM454" i="79"/>
  <c r="AL454" i="79"/>
  <c r="AR451" i="79"/>
  <c r="AQ451" i="79"/>
  <c r="AP451" i="79"/>
  <c r="AO451" i="79"/>
  <c r="AN451" i="79"/>
  <c r="AM451" i="79"/>
  <c r="AL451" i="79"/>
  <c r="AR447" i="79"/>
  <c r="AQ447" i="79"/>
  <c r="AP447" i="79"/>
  <c r="AO447" i="79"/>
  <c r="AN447" i="79"/>
  <c r="AM447" i="79"/>
  <c r="AL447" i="79"/>
  <c r="AR444" i="79"/>
  <c r="AQ444" i="79"/>
  <c r="AP444" i="79"/>
  <c r="AO444" i="79"/>
  <c r="AN444" i="79"/>
  <c r="AM444" i="79"/>
  <c r="AL444" i="79"/>
  <c r="AR441" i="79"/>
  <c r="AQ441" i="79"/>
  <c r="AP441" i="79"/>
  <c r="AO441" i="79"/>
  <c r="AN441" i="79"/>
  <c r="AM441" i="79"/>
  <c r="AL441" i="79"/>
  <c r="AR438" i="79"/>
  <c r="AQ438" i="79"/>
  <c r="AP438" i="79"/>
  <c r="AO438" i="79"/>
  <c r="AN438" i="79"/>
  <c r="AM438" i="79"/>
  <c r="AL438" i="79"/>
  <c r="AR435" i="79"/>
  <c r="AQ435" i="79"/>
  <c r="AP435" i="79"/>
  <c r="AO435" i="79"/>
  <c r="AN435" i="79"/>
  <c r="AM435" i="79"/>
  <c r="AL435" i="79"/>
  <c r="AR431" i="79"/>
  <c r="AQ431" i="79"/>
  <c r="AP431" i="79"/>
  <c r="AO431" i="79"/>
  <c r="AN431" i="79"/>
  <c r="AM431" i="79"/>
  <c r="AL431" i="79"/>
  <c r="AR428" i="79"/>
  <c r="AQ428" i="79"/>
  <c r="AP428" i="79"/>
  <c r="AO428" i="79"/>
  <c r="AN428" i="79"/>
  <c r="AM428" i="79"/>
  <c r="AL428" i="79"/>
  <c r="AR425" i="79"/>
  <c r="AQ425" i="79"/>
  <c r="AP425" i="79"/>
  <c r="AO425" i="79"/>
  <c r="AN425" i="79"/>
  <c r="AM425" i="79"/>
  <c r="AL425" i="79"/>
  <c r="AR383" i="79"/>
  <c r="AQ383" i="79"/>
  <c r="AP383" i="79"/>
  <c r="AO383" i="79"/>
  <c r="AN383" i="79"/>
  <c r="AM383" i="79"/>
  <c r="AL383" i="79"/>
  <c r="AK383" i="79"/>
  <c r="AR380" i="79"/>
  <c r="AQ380" i="79"/>
  <c r="AP380" i="79"/>
  <c r="AO380" i="79"/>
  <c r="AN380" i="79"/>
  <c r="AM380" i="79"/>
  <c r="AL380" i="79"/>
  <c r="AK380" i="79"/>
  <c r="AR377" i="79"/>
  <c r="AQ377" i="79"/>
  <c r="AP377" i="79"/>
  <c r="AO377" i="79"/>
  <c r="AN377" i="79"/>
  <c r="AM377" i="79"/>
  <c r="AL377" i="79"/>
  <c r="AK377" i="79"/>
  <c r="AR374" i="79"/>
  <c r="AQ374" i="79"/>
  <c r="AP374" i="79"/>
  <c r="AO374" i="79"/>
  <c r="AN374" i="79"/>
  <c r="AM374" i="79"/>
  <c r="AL374" i="79"/>
  <c r="AK374" i="79"/>
  <c r="AR371" i="79"/>
  <c r="AQ371" i="79"/>
  <c r="AP371" i="79"/>
  <c r="AO371" i="79"/>
  <c r="AN371" i="79"/>
  <c r="AM371" i="79"/>
  <c r="AL371" i="79"/>
  <c r="AK371" i="79"/>
  <c r="AR368" i="79"/>
  <c r="AQ368" i="79"/>
  <c r="AP368" i="79"/>
  <c r="AO368" i="79"/>
  <c r="AN368" i="79"/>
  <c r="AM368" i="79"/>
  <c r="AL368" i="79"/>
  <c r="AK368" i="79"/>
  <c r="AR365" i="79"/>
  <c r="AQ365" i="79"/>
  <c r="AP365" i="79"/>
  <c r="AO365" i="79"/>
  <c r="AN365" i="79"/>
  <c r="AM365" i="79"/>
  <c r="AL365" i="79"/>
  <c r="AK365" i="79"/>
  <c r="AR362" i="79"/>
  <c r="AQ362" i="79"/>
  <c r="AP362" i="79"/>
  <c r="AO362" i="79"/>
  <c r="AN362" i="79"/>
  <c r="AM362" i="79"/>
  <c r="AL362" i="79"/>
  <c r="AK362" i="79"/>
  <c r="AR359" i="79"/>
  <c r="AQ359" i="79"/>
  <c r="AP359" i="79"/>
  <c r="AO359" i="79"/>
  <c r="AN359" i="79"/>
  <c r="AM359" i="79"/>
  <c r="AL359" i="79"/>
  <c r="AK359" i="79"/>
  <c r="AR356" i="79"/>
  <c r="AQ356" i="79"/>
  <c r="AP356" i="79"/>
  <c r="AO356" i="79"/>
  <c r="AN356" i="79"/>
  <c r="AM356" i="79"/>
  <c r="AL356" i="79"/>
  <c r="AK356" i="79"/>
  <c r="AR353" i="79"/>
  <c r="AQ353" i="79"/>
  <c r="AP353" i="79"/>
  <c r="AO353" i="79"/>
  <c r="AN353" i="79"/>
  <c r="AM353" i="79"/>
  <c r="AL353" i="79"/>
  <c r="AK353" i="79"/>
  <c r="AR350" i="79"/>
  <c r="AQ350" i="79"/>
  <c r="AP350" i="79"/>
  <c r="AO350" i="79"/>
  <c r="AN350" i="79"/>
  <c r="AM350" i="79"/>
  <c r="AL350" i="79"/>
  <c r="AK350" i="79"/>
  <c r="AR347" i="79"/>
  <c r="AQ347" i="79"/>
  <c r="AP347" i="79"/>
  <c r="AO347" i="79"/>
  <c r="AN347" i="79"/>
  <c r="AM347" i="79"/>
  <c r="AL347" i="79"/>
  <c r="AK347" i="79"/>
  <c r="AR344" i="79"/>
  <c r="AQ344" i="79"/>
  <c r="AP344" i="79"/>
  <c r="AO344" i="79"/>
  <c r="AN344" i="79"/>
  <c r="AM344" i="79"/>
  <c r="AL344" i="79"/>
  <c r="AK344" i="79"/>
  <c r="AR340" i="79"/>
  <c r="AQ340" i="79"/>
  <c r="AP340" i="79"/>
  <c r="AO340" i="79"/>
  <c r="AN340" i="79"/>
  <c r="AM340" i="79"/>
  <c r="AL340" i="79"/>
  <c r="AK340" i="79"/>
  <c r="AR337" i="79"/>
  <c r="AQ337" i="79"/>
  <c r="AP337" i="79"/>
  <c r="AO337" i="79"/>
  <c r="AN337" i="79"/>
  <c r="AM337" i="79"/>
  <c r="AL337" i="79"/>
  <c r="AK337" i="79"/>
  <c r="AR334" i="79"/>
  <c r="AQ334" i="79"/>
  <c r="AP334" i="79"/>
  <c r="AO334" i="79"/>
  <c r="AN334" i="79"/>
  <c r="AM334" i="79"/>
  <c r="AL334" i="79"/>
  <c r="AK334" i="79"/>
  <c r="AR330" i="79"/>
  <c r="AQ330" i="79"/>
  <c r="AP330" i="79"/>
  <c r="AO330" i="79"/>
  <c r="AN330" i="79"/>
  <c r="AM330" i="79"/>
  <c r="AL330" i="79"/>
  <c r="AK330" i="79"/>
  <c r="AR327" i="79"/>
  <c r="AQ327" i="79"/>
  <c r="AP327" i="79"/>
  <c r="AO327" i="79"/>
  <c r="AN327" i="79"/>
  <c r="AM327" i="79"/>
  <c r="AL327" i="79"/>
  <c r="AK327" i="79"/>
  <c r="AR324" i="79"/>
  <c r="AQ324" i="79"/>
  <c r="AP324" i="79"/>
  <c r="AO324" i="79"/>
  <c r="AN324" i="79"/>
  <c r="AM324" i="79"/>
  <c r="AL324" i="79"/>
  <c r="AK324" i="79"/>
  <c r="AR321" i="79"/>
  <c r="AQ321" i="79"/>
  <c r="AP321" i="79"/>
  <c r="AO321" i="79"/>
  <c r="AN321" i="79"/>
  <c r="AM321" i="79"/>
  <c r="AL321" i="79"/>
  <c r="AK321" i="79"/>
  <c r="AR318" i="79"/>
  <c r="AQ318" i="79"/>
  <c r="AP318" i="79"/>
  <c r="AO318" i="79"/>
  <c r="AN318" i="79"/>
  <c r="AM318" i="79"/>
  <c r="AL318" i="79"/>
  <c r="AK318" i="79"/>
  <c r="AR315" i="79"/>
  <c r="AQ315" i="79"/>
  <c r="AP315" i="79"/>
  <c r="AO315" i="79"/>
  <c r="AN315" i="79"/>
  <c r="AM315" i="79"/>
  <c r="AL315" i="79"/>
  <c r="AK315" i="79"/>
  <c r="AR312" i="79"/>
  <c r="AQ312" i="79"/>
  <c r="AP312" i="79"/>
  <c r="AO312" i="79"/>
  <c r="AN312" i="79"/>
  <c r="AM312" i="79"/>
  <c r="AL312" i="79"/>
  <c r="AK312" i="79"/>
  <c r="AR309" i="79"/>
  <c r="AQ309" i="79"/>
  <c r="AP309" i="79"/>
  <c r="AO309" i="79"/>
  <c r="AN309" i="79"/>
  <c r="AM309" i="79"/>
  <c r="AL309" i="79"/>
  <c r="AK309" i="79"/>
  <c r="AR305" i="79"/>
  <c r="AQ305" i="79"/>
  <c r="AP305" i="79"/>
  <c r="AO305" i="79"/>
  <c r="AN305" i="79"/>
  <c r="AM305" i="79"/>
  <c r="AL305" i="79"/>
  <c r="AK305" i="79"/>
  <c r="AR302" i="79"/>
  <c r="AQ302" i="79"/>
  <c r="AP302" i="79"/>
  <c r="AO302" i="79"/>
  <c r="AN302" i="79"/>
  <c r="AM302" i="79"/>
  <c r="AL302" i="79"/>
  <c r="AK302" i="79"/>
  <c r="AR299" i="79"/>
  <c r="AQ299" i="79"/>
  <c r="AP299" i="79"/>
  <c r="AO299" i="79"/>
  <c r="AN299" i="79"/>
  <c r="AM299" i="79"/>
  <c r="AL299" i="79"/>
  <c r="AK299" i="79"/>
  <c r="AR296" i="79"/>
  <c r="AQ296" i="79"/>
  <c r="AP296" i="79"/>
  <c r="AO296" i="79"/>
  <c r="AN296" i="79"/>
  <c r="AM296" i="79"/>
  <c r="AL296" i="79"/>
  <c r="AK296" i="79"/>
  <c r="AR271" i="79"/>
  <c r="AQ271" i="79"/>
  <c r="AP271" i="79"/>
  <c r="AO271" i="79"/>
  <c r="AN271" i="79"/>
  <c r="AM271" i="79"/>
  <c r="AL271" i="79"/>
  <c r="AK271" i="79"/>
  <c r="AR267" i="79"/>
  <c r="AQ267" i="79"/>
  <c r="AP267" i="79"/>
  <c r="AO267" i="79"/>
  <c r="AN267" i="79"/>
  <c r="AM267" i="79"/>
  <c r="AL267" i="79"/>
  <c r="AK267" i="79"/>
  <c r="AR264" i="79"/>
  <c r="AQ264" i="79"/>
  <c r="AP264" i="79"/>
  <c r="AO264" i="79"/>
  <c r="AN264" i="79"/>
  <c r="AM264" i="79"/>
  <c r="AL264" i="79"/>
  <c r="AK264" i="79"/>
  <c r="AR261" i="79"/>
  <c r="AQ261" i="79"/>
  <c r="AP261" i="79"/>
  <c r="AO261" i="79"/>
  <c r="AN261" i="79"/>
  <c r="AM261" i="79"/>
  <c r="AL261" i="79"/>
  <c r="AK261" i="79"/>
  <c r="AR257" i="79"/>
  <c r="AQ257" i="79"/>
  <c r="AP257" i="79"/>
  <c r="AO257" i="79"/>
  <c r="AN257" i="79"/>
  <c r="AM257" i="79"/>
  <c r="AL257" i="79"/>
  <c r="AK257" i="79"/>
  <c r="AR254" i="79"/>
  <c r="AQ254" i="79"/>
  <c r="AP254" i="79"/>
  <c r="AO254" i="79"/>
  <c r="AN254" i="79"/>
  <c r="AM254" i="79"/>
  <c r="AL254" i="79"/>
  <c r="AK254" i="79"/>
  <c r="AR251" i="79"/>
  <c r="AQ251" i="79"/>
  <c r="AP251" i="79"/>
  <c r="AO251" i="79"/>
  <c r="AN251" i="79"/>
  <c r="AM251" i="79"/>
  <c r="AL251" i="79"/>
  <c r="AK251" i="79"/>
  <c r="AR248" i="79"/>
  <c r="AQ248" i="79"/>
  <c r="AP248" i="79"/>
  <c r="AO248" i="79"/>
  <c r="AN248" i="79"/>
  <c r="AM248" i="79"/>
  <c r="AL248" i="79"/>
  <c r="AK248" i="79"/>
  <c r="AR245" i="79"/>
  <c r="AQ245" i="79"/>
  <c r="AP245" i="79"/>
  <c r="AO245" i="79"/>
  <c r="AN245" i="79"/>
  <c r="AM245" i="79"/>
  <c r="AL245" i="79"/>
  <c r="AK245" i="79"/>
  <c r="AR241" i="79"/>
  <c r="AQ241" i="79"/>
  <c r="AP241" i="79"/>
  <c r="AO241" i="79"/>
  <c r="AN241" i="79"/>
  <c r="AM241" i="79"/>
  <c r="AL241" i="79"/>
  <c r="AK241" i="79"/>
  <c r="AR238" i="79"/>
  <c r="AQ238" i="79"/>
  <c r="AP238" i="79"/>
  <c r="AO238" i="79"/>
  <c r="AN238" i="79"/>
  <c r="AM238" i="79"/>
  <c r="AL238" i="79"/>
  <c r="AK238" i="79"/>
  <c r="AR235" i="79"/>
  <c r="AQ235" i="79"/>
  <c r="AP235" i="79"/>
  <c r="AO235" i="79"/>
  <c r="AN235" i="79"/>
  <c r="AM235" i="79"/>
  <c r="AL235" i="79"/>
  <c r="AK235" i="79"/>
  <c r="AR232" i="79"/>
  <c r="AQ232" i="79"/>
  <c r="AP232" i="79"/>
  <c r="AO232" i="79"/>
  <c r="AN232" i="79"/>
  <c r="AM232" i="79"/>
  <c r="AL232" i="79"/>
  <c r="AK232" i="79"/>
  <c r="AR229" i="79"/>
  <c r="AQ229" i="79"/>
  <c r="AP229" i="79"/>
  <c r="AO229" i="79"/>
  <c r="AN229" i="79"/>
  <c r="AM229" i="79"/>
  <c r="AL229" i="79"/>
  <c r="AK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X297" i="46"/>
  <c r="AW297" i="46"/>
  <c r="AV297" i="46"/>
  <c r="AU297" i="46"/>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F977" i="79" l="1"/>
  <c r="AF783" i="79"/>
  <c r="AF784" i="79"/>
  <c r="AF785" i="79"/>
  <c r="AF786" i="79"/>
  <c r="AF787" i="79"/>
  <c r="AF788" i="79"/>
  <c r="AF781" i="79"/>
  <c r="AF789" i="79"/>
  <c r="AF782" i="79"/>
  <c r="AE787" i="79"/>
  <c r="AE786" i="79"/>
  <c r="AE785" i="79"/>
  <c r="AE784" i="79"/>
  <c r="AE788" i="79"/>
  <c r="AE783" i="79"/>
  <c r="AE782" i="79"/>
  <c r="AE789" i="79"/>
  <c r="AE781" i="79"/>
  <c r="AF117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O1774" i="79" l="1"/>
  <c r="AO1574" i="79"/>
  <c r="AO1855" i="79"/>
  <c r="AO1801" i="79"/>
  <c r="AO1828" i="79"/>
  <c r="AP1574" i="79"/>
  <c r="AP1801" i="79"/>
  <c r="AP1774" i="79"/>
  <c r="AP1855" i="79"/>
  <c r="AP1828" i="79"/>
  <c r="AQ1774" i="79"/>
  <c r="AQ1574" i="79"/>
  <c r="AQ1801" i="79"/>
  <c r="AQ1828" i="79"/>
  <c r="AQ1855" i="79"/>
  <c r="AR1774" i="79"/>
  <c r="AR1574" i="79"/>
  <c r="AR1801" i="79"/>
  <c r="AR1828" i="79"/>
  <c r="AR1855" i="79"/>
  <c r="AM1574" i="79"/>
  <c r="AM1774" i="79"/>
  <c r="AM1801" i="79"/>
  <c r="AM1828" i="79"/>
  <c r="AM1855" i="79"/>
  <c r="AL1574" i="79"/>
  <c r="AL1801" i="79"/>
  <c r="AL1774" i="79"/>
  <c r="AL1855" i="79"/>
  <c r="AL1828" i="79"/>
  <c r="AN1574" i="79"/>
  <c r="AN1774" i="79"/>
  <c r="AN1801" i="79"/>
  <c r="AN1828" i="79"/>
  <c r="AN1855" i="79"/>
  <c r="AL1380" i="79"/>
  <c r="AL226" i="79"/>
  <c r="AL36" i="79"/>
  <c r="AL606" i="79"/>
  <c r="AL416" i="79"/>
  <c r="AL1186" i="79"/>
  <c r="AL796" i="79"/>
  <c r="AL977" i="79" s="1"/>
  <c r="AM1186" i="79"/>
  <c r="AM606" i="79"/>
  <c r="AM226" i="79"/>
  <c r="AM36" i="79"/>
  <c r="AM416" i="79"/>
  <c r="AM796" i="79"/>
  <c r="AM977" i="79" s="1"/>
  <c r="AM1380" i="79"/>
  <c r="AQ1186" i="79"/>
  <c r="AQ606" i="79"/>
  <c r="AQ226" i="79"/>
  <c r="AQ1380" i="79"/>
  <c r="AQ36" i="79"/>
  <c r="AQ416" i="79"/>
  <c r="AQ796" i="79"/>
  <c r="AO1380" i="79"/>
  <c r="AO796" i="79"/>
  <c r="AO977" i="79" s="1"/>
  <c r="AO416" i="79"/>
  <c r="AO36" i="79"/>
  <c r="AO606" i="79"/>
  <c r="AO1186" i="79"/>
  <c r="AO226" i="79"/>
  <c r="AP1186" i="79"/>
  <c r="AP796" i="79"/>
  <c r="AP977" i="79" s="1"/>
  <c r="AP1380" i="79"/>
  <c r="AP226" i="79"/>
  <c r="AP36" i="79"/>
  <c r="AP606" i="79"/>
  <c r="AP416" i="79"/>
  <c r="AN416" i="79"/>
  <c r="AN226" i="79"/>
  <c r="AN796" i="79"/>
  <c r="AN977" i="79" s="1"/>
  <c r="AN606" i="79"/>
  <c r="AN1380" i="79"/>
  <c r="AN1186" i="79"/>
  <c r="AN36" i="79"/>
  <c r="AR36" i="79"/>
  <c r="AR416" i="79"/>
  <c r="AR226" i="79"/>
  <c r="AR796" i="79"/>
  <c r="AR977" i="79" s="1"/>
  <c r="AR606" i="79"/>
  <c r="AR1380" i="79"/>
  <c r="AR1186" i="79"/>
  <c r="AL991" i="79"/>
  <c r="AP991" i="79"/>
  <c r="AM991" i="79"/>
  <c r="AQ991" i="79"/>
  <c r="AO991" i="79"/>
  <c r="AN991" i="79"/>
  <c r="AR991" i="79"/>
  <c r="L29" i="44"/>
  <c r="L33" i="44" s="1"/>
  <c r="M14" i="44"/>
  <c r="M18" i="44" s="1"/>
  <c r="N43" i="44"/>
  <c r="K29" i="44"/>
  <c r="K33" i="44" s="1"/>
  <c r="N123" i="45"/>
  <c r="O123" i="45"/>
  <c r="P123" i="45"/>
  <c r="AW21" i="46"/>
  <c r="M123" i="45"/>
  <c r="AU21" i="46"/>
  <c r="Q14" i="44"/>
  <c r="Q18" i="44" s="1"/>
  <c r="Q29" i="44"/>
  <c r="Q33" i="44" s="1"/>
  <c r="Q43" i="44"/>
  <c r="AX21" i="46"/>
  <c r="AX159" i="46"/>
  <c r="AT159" i="46"/>
  <c r="AX295" i="46"/>
  <c r="AX424" i="46" s="1"/>
  <c r="AT295" i="46"/>
  <c r="AT424" i="46" s="1"/>
  <c r="AX431" i="46"/>
  <c r="AT431" i="46"/>
  <c r="K14" i="44"/>
  <c r="K18" i="44" s="1"/>
  <c r="O14" i="44"/>
  <c r="O18" i="44" s="1"/>
  <c r="O29" i="44"/>
  <c r="O33" i="44" s="1"/>
  <c r="O43" i="44"/>
  <c r="AT21" i="46"/>
  <c r="AW159" i="46"/>
  <c r="AW295" i="46"/>
  <c r="AW424" i="46" s="1"/>
  <c r="AW431" i="46"/>
  <c r="M43" i="44"/>
  <c r="AZ21" i="46"/>
  <c r="AZ159" i="46"/>
  <c r="AV159" i="46"/>
  <c r="AZ295" i="46"/>
  <c r="AZ424" i="46" s="1"/>
  <c r="AV295" i="46"/>
  <c r="AV424" i="46" s="1"/>
  <c r="AZ431" i="46"/>
  <c r="AV431" i="46"/>
  <c r="N29" i="44"/>
  <c r="N33" i="44" s="1"/>
  <c r="K43" i="44"/>
  <c r="AV21" i="46"/>
  <c r="AY21" i="46"/>
  <c r="AY159" i="46"/>
  <c r="AU159" i="46"/>
  <c r="AY295" i="46"/>
  <c r="AY424" i="46" s="1"/>
  <c r="AU295" i="46"/>
  <c r="AU424" i="46" s="1"/>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K57" i="44" l="1"/>
  <c r="K54" i="44"/>
  <c r="K58" i="44"/>
  <c r="L57" i="44"/>
  <c r="L54" i="44"/>
  <c r="L58" i="44"/>
  <c r="M54" i="44"/>
  <c r="M57" i="44"/>
  <c r="M58" i="44"/>
  <c r="Q58" i="44"/>
  <c r="Q57" i="44"/>
  <c r="Q54" i="44"/>
  <c r="P57" i="44"/>
  <c r="P54" i="44"/>
  <c r="P58" i="44"/>
  <c r="O54" i="44"/>
  <c r="O58" i="44"/>
  <c r="O57" i="44"/>
  <c r="C88" i="45"/>
  <c r="N54" i="44"/>
  <c r="N58" i="44"/>
  <c r="N57" i="44"/>
  <c r="AP960" i="79"/>
  <c r="AZ552" i="46"/>
  <c r="AZ550" i="46"/>
  <c r="AZ553" i="46"/>
  <c r="AZ555" i="46"/>
  <c r="AZ551" i="46"/>
  <c r="AZ554" i="46"/>
  <c r="AT551" i="46"/>
  <c r="AT554" i="46"/>
  <c r="AT552" i="46"/>
  <c r="AT555" i="46"/>
  <c r="AT550" i="46"/>
  <c r="AT553" i="46"/>
  <c r="AQ960" i="79"/>
  <c r="AQ977" i="79"/>
  <c r="AL598" i="79"/>
  <c r="AL596" i="79"/>
  <c r="AL597" i="79"/>
  <c r="AL599" i="79"/>
  <c r="AL592" i="79"/>
  <c r="AL593" i="79"/>
  <c r="AL590" i="79"/>
  <c r="AL591" i="79"/>
  <c r="AL594" i="79"/>
  <c r="AL595" i="79"/>
  <c r="AL1738" i="79"/>
  <c r="AQ1738" i="79"/>
  <c r="AP1738" i="79"/>
  <c r="AX555" i="46"/>
  <c r="AX550" i="46"/>
  <c r="AX551" i="46"/>
  <c r="AX552" i="46"/>
  <c r="AX554" i="46"/>
  <c r="AX553" i="46"/>
  <c r="AR598" i="79"/>
  <c r="AR597" i="79"/>
  <c r="AR596" i="79"/>
  <c r="AR599" i="79"/>
  <c r="AR593" i="79"/>
  <c r="AR591" i="79"/>
  <c r="AR590" i="79"/>
  <c r="AR595" i="79"/>
  <c r="AR594" i="79"/>
  <c r="AR592" i="79"/>
  <c r="AN598" i="79"/>
  <c r="AN599" i="79"/>
  <c r="AN596" i="79"/>
  <c r="AN597" i="79"/>
  <c r="AN594" i="79"/>
  <c r="AN591" i="79"/>
  <c r="AN590" i="79"/>
  <c r="AN595" i="79"/>
  <c r="AN592" i="79"/>
  <c r="AN593" i="79"/>
  <c r="AQ597" i="79"/>
  <c r="AQ598" i="79"/>
  <c r="AQ599" i="79"/>
  <c r="AQ596" i="79"/>
  <c r="AQ590" i="79"/>
  <c r="AQ593" i="79"/>
  <c r="AQ591" i="79"/>
  <c r="AQ594" i="79"/>
  <c r="AQ595" i="79"/>
  <c r="AQ592" i="79"/>
  <c r="AM598" i="79"/>
  <c r="AM599" i="79"/>
  <c r="AM596" i="79"/>
  <c r="AM597" i="79"/>
  <c r="AM593" i="79"/>
  <c r="AM591" i="79"/>
  <c r="AM594" i="79"/>
  <c r="AM595" i="79"/>
  <c r="AM592" i="79"/>
  <c r="AM590" i="79"/>
  <c r="AP598" i="79"/>
  <c r="AP597" i="79"/>
  <c r="AP599" i="79"/>
  <c r="AP596" i="79"/>
  <c r="AP595" i="79"/>
  <c r="AP593" i="79"/>
  <c r="AP592" i="79"/>
  <c r="AP590" i="79"/>
  <c r="AP594" i="79"/>
  <c r="AP591" i="79"/>
  <c r="AN1738" i="79"/>
  <c r="AV553" i="46"/>
  <c r="AV554" i="46"/>
  <c r="AV551" i="46"/>
  <c r="AV550" i="46"/>
  <c r="AV555" i="46"/>
  <c r="AV552" i="46"/>
  <c r="AR1738" i="79"/>
  <c r="AU551" i="46"/>
  <c r="AU552" i="46"/>
  <c r="AU554" i="46"/>
  <c r="AU550" i="46"/>
  <c r="AU553" i="46"/>
  <c r="AU555" i="46"/>
  <c r="AY552" i="46"/>
  <c r="AY555" i="46"/>
  <c r="AY553" i="46"/>
  <c r="AY554" i="46"/>
  <c r="AY551" i="46"/>
  <c r="AY550" i="46"/>
  <c r="AO1738" i="79"/>
  <c r="AW550" i="46"/>
  <c r="AW553" i="46"/>
  <c r="AW551" i="46"/>
  <c r="AW554" i="46"/>
  <c r="AW552" i="46"/>
  <c r="AW555" i="46"/>
  <c r="AN960" i="79"/>
  <c r="AO598" i="79"/>
  <c r="AO596" i="79"/>
  <c r="AO597" i="79"/>
  <c r="AO599" i="79"/>
  <c r="AO593" i="79"/>
  <c r="AO595" i="79"/>
  <c r="AO590" i="79"/>
  <c r="AO594" i="79"/>
  <c r="AO592" i="79"/>
  <c r="AO591" i="79"/>
  <c r="AM1738" i="79"/>
  <c r="AR960" i="79"/>
  <c r="AV138" i="46"/>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AN1761" i="79" l="1"/>
  <c r="AR1761" i="79"/>
  <c r="AP1761" i="79"/>
  <c r="AQ1761" i="79"/>
  <c r="AM1761" i="79"/>
  <c r="AL1761" i="79"/>
  <c r="AO1761" i="79"/>
  <c r="E64" i="45"/>
  <c r="F64" i="45"/>
  <c r="G64" i="45"/>
  <c r="H64" i="45"/>
  <c r="I64" i="45"/>
  <c r="N64" i="45"/>
  <c r="E57" i="45"/>
  <c r="F57" i="45"/>
  <c r="G57" i="45"/>
  <c r="H57" i="45"/>
  <c r="I57" i="45"/>
  <c r="N57" i="45"/>
  <c r="E50" i="45"/>
  <c r="F50" i="45"/>
  <c r="G50" i="45"/>
  <c r="H50" i="45"/>
  <c r="I50" i="45"/>
  <c r="N50" i="45"/>
  <c r="E43" i="45"/>
  <c r="F43" i="45"/>
  <c r="G43" i="45"/>
  <c r="H43" i="45"/>
  <c r="I43" i="45"/>
  <c r="N43" i="45"/>
  <c r="N36" i="45"/>
  <c r="F36" i="45"/>
  <c r="G36" i="45"/>
  <c r="H36" i="45"/>
  <c r="I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G1774" i="79" l="1"/>
  <c r="AG1574" i="79"/>
  <c r="AG1855" i="79"/>
  <c r="AG1801" i="79"/>
  <c r="AG1828" i="79"/>
  <c r="AI1774" i="79"/>
  <c r="AI1574" i="79"/>
  <c r="AI1801" i="79"/>
  <c r="AI1828" i="79"/>
  <c r="AI1855" i="79"/>
  <c r="AH1574" i="79"/>
  <c r="AH1774" i="79"/>
  <c r="AH1801" i="79"/>
  <c r="AH1855" i="79"/>
  <c r="AH1828" i="79"/>
  <c r="AJ1774" i="79"/>
  <c r="AJ1574" i="79"/>
  <c r="AJ1828" i="79"/>
  <c r="AJ1801" i="79"/>
  <c r="AJ1855" i="79"/>
  <c r="AK1574" i="79"/>
  <c r="AK1828" i="79"/>
  <c r="AK1855" i="79"/>
  <c r="AK1774" i="79"/>
  <c r="AK1801" i="79"/>
  <c r="AE1574" i="79"/>
  <c r="AE1738" i="79" s="1"/>
  <c r="AE1774" i="79"/>
  <c r="AE1801" i="79"/>
  <c r="AE1828" i="79"/>
  <c r="AE1855" i="79"/>
  <c r="AF1574" i="79"/>
  <c r="AF1738" i="79" s="1"/>
  <c r="AF1774" i="79"/>
  <c r="AF1801" i="79"/>
  <c r="AF1828" i="79"/>
  <c r="AF1855" i="79"/>
  <c r="AJ796" i="79"/>
  <c r="AJ977" i="79" s="1"/>
  <c r="AJ606" i="79"/>
  <c r="AJ1380" i="79"/>
  <c r="AJ1186" i="79"/>
  <c r="AJ36" i="79"/>
  <c r="AJ416" i="79"/>
  <c r="AJ226" i="79"/>
  <c r="AI1186" i="79"/>
  <c r="AI606" i="79"/>
  <c r="AI226" i="79"/>
  <c r="AI416" i="79"/>
  <c r="AI796" i="79"/>
  <c r="AI1380" i="79"/>
  <c r="AI36" i="79"/>
  <c r="AK1380" i="79"/>
  <c r="AK796" i="79"/>
  <c r="AK416" i="79"/>
  <c r="AK36" i="79"/>
  <c r="AK1186" i="79"/>
  <c r="AK226" i="79"/>
  <c r="AK606" i="79"/>
  <c r="AF1380" i="79"/>
  <c r="AF1186" i="79"/>
  <c r="AF796" i="79"/>
  <c r="AF960" i="79" s="1"/>
  <c r="AF606" i="79"/>
  <c r="AF416" i="79"/>
  <c r="AF226" i="79"/>
  <c r="AF385" i="79" s="1"/>
  <c r="AF36" i="79"/>
  <c r="AF214" i="79" s="1"/>
  <c r="AE1380" i="79"/>
  <c r="AE1544" i="79" s="1"/>
  <c r="AE1186" i="79"/>
  <c r="AE796" i="79"/>
  <c r="AE960" i="79" s="1"/>
  <c r="AE606" i="79"/>
  <c r="AE416" i="79"/>
  <c r="AE575" i="79" s="1"/>
  <c r="AE226" i="79"/>
  <c r="AE385" i="79" s="1"/>
  <c r="AE36" i="79"/>
  <c r="AE214" i="79" s="1"/>
  <c r="AH1186" i="79"/>
  <c r="AH226" i="79"/>
  <c r="AH1380" i="79"/>
  <c r="AH416" i="79"/>
  <c r="AH796" i="79"/>
  <c r="AH960" i="79" s="1"/>
  <c r="AH36" i="79"/>
  <c r="AH606" i="79"/>
  <c r="AG1186" i="79"/>
  <c r="AG606" i="79"/>
  <c r="AG226" i="79"/>
  <c r="AG399" i="79" s="1"/>
  <c r="AG1380" i="79"/>
  <c r="AG796" i="79"/>
  <c r="AG416" i="79"/>
  <c r="AG36" i="79"/>
  <c r="AG991" i="79"/>
  <c r="AF1544" i="79"/>
  <c r="AF991" i="79"/>
  <c r="AF1155" i="79" s="1"/>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S424" i="46" s="1"/>
  <c r="AO295" i="46"/>
  <c r="AO424" i="46" s="1"/>
  <c r="AQ294" i="46"/>
  <c r="AR431" i="46"/>
  <c r="AN431" i="46"/>
  <c r="AN537" i="46" s="1"/>
  <c r="AQ430" i="46"/>
  <c r="AR294" i="46"/>
  <c r="AR430" i="46"/>
  <c r="AN158" i="46"/>
  <c r="D43" i="44"/>
  <c r="G43" i="44"/>
  <c r="I123" i="45"/>
  <c r="E123" i="45"/>
  <c r="AR21" i="46"/>
  <c r="AN21" i="46"/>
  <c r="AQ159" i="46"/>
  <c r="AR295" i="46"/>
  <c r="AR424" i="46" s="1"/>
  <c r="AN295" i="46"/>
  <c r="AP294" i="46"/>
  <c r="AM430" i="46"/>
  <c r="AQ431" i="46"/>
  <c r="AM158" i="46"/>
  <c r="AQ21" i="46"/>
  <c r="AM159" i="46"/>
  <c r="AP159" i="46"/>
  <c r="AS294" i="46"/>
  <c r="AO294" i="46"/>
  <c r="H57" i="44" l="1"/>
  <c r="H54" i="44"/>
  <c r="H58" i="44"/>
  <c r="J54" i="44"/>
  <c r="J58" i="44"/>
  <c r="J57" i="44"/>
  <c r="I58" i="44"/>
  <c r="I57" i="44"/>
  <c r="I54" i="44"/>
  <c r="AF1761" i="79"/>
  <c r="AE1761" i="79"/>
  <c r="AK598" i="79"/>
  <c r="AK596" i="79"/>
  <c r="AK597" i="79"/>
  <c r="AK599" i="79"/>
  <c r="AK594" i="79"/>
  <c r="AK590" i="79"/>
  <c r="AK592" i="79"/>
  <c r="AK591" i="79"/>
  <c r="AK593" i="79"/>
  <c r="AK595" i="79"/>
  <c r="AG590" i="79"/>
  <c r="AG598" i="79"/>
  <c r="AG596" i="79"/>
  <c r="AG599" i="79"/>
  <c r="AG597" i="79"/>
  <c r="AG591" i="79"/>
  <c r="AK960" i="79"/>
  <c r="AK977" i="79"/>
  <c r="AH1738" i="79"/>
  <c r="AQ552" i="46"/>
  <c r="AQ555" i="46"/>
  <c r="AQ553" i="46"/>
  <c r="AQ550" i="46"/>
  <c r="AQ551" i="46"/>
  <c r="AQ554" i="46"/>
  <c r="AH598" i="79"/>
  <c r="AH597" i="79"/>
  <c r="AH599" i="79"/>
  <c r="AH596" i="79"/>
  <c r="AH592" i="79"/>
  <c r="AH590" i="79"/>
  <c r="AH594" i="79"/>
  <c r="AH591" i="79"/>
  <c r="AH595" i="79"/>
  <c r="AH593" i="79"/>
  <c r="AJ1738" i="79"/>
  <c r="AS554" i="46"/>
  <c r="AS555" i="46"/>
  <c r="AS550" i="46"/>
  <c r="AS553" i="46"/>
  <c r="AS552" i="46"/>
  <c r="AS551" i="46"/>
  <c r="AP555" i="46"/>
  <c r="AP550" i="46"/>
  <c r="AP551" i="46"/>
  <c r="AP553" i="46"/>
  <c r="AP552" i="46"/>
  <c r="AP554" i="46"/>
  <c r="AR552" i="46"/>
  <c r="AR550" i="46"/>
  <c r="AR553" i="46"/>
  <c r="AR555" i="46"/>
  <c r="AR554" i="46"/>
  <c r="AR551" i="46"/>
  <c r="AU556" i="46"/>
  <c r="AR557" i="46"/>
  <c r="AZ557" i="46"/>
  <c r="AW558" i="46"/>
  <c r="AT559" i="46"/>
  <c r="AQ560" i="46"/>
  <c r="AY560" i="46"/>
  <c r="AV561" i="46"/>
  <c r="AV556" i="46"/>
  <c r="AS557" i="46"/>
  <c r="AP558" i="46"/>
  <c r="AX558" i="46"/>
  <c r="AU559" i="46"/>
  <c r="AR560" i="46"/>
  <c r="AZ560" i="46"/>
  <c r="AW561" i="46"/>
  <c r="AT562" i="46"/>
  <c r="AP556" i="46"/>
  <c r="AX556" i="46"/>
  <c r="AU557" i="46"/>
  <c r="AR558" i="46"/>
  <c r="AZ558" i="46"/>
  <c r="AW559" i="46"/>
  <c r="AT560" i="46"/>
  <c r="AQ561" i="46"/>
  <c r="AY561" i="46"/>
  <c r="AQ556" i="46"/>
  <c r="AY556" i="46"/>
  <c r="AV557" i="46"/>
  <c r="AS558" i="46"/>
  <c r="AP559" i="46"/>
  <c r="AX559" i="46"/>
  <c r="AU560" i="46"/>
  <c r="AR561" i="46"/>
  <c r="AU558" i="46"/>
  <c r="AU562" i="46"/>
  <c r="AQ557" i="46"/>
  <c r="AU561" i="46"/>
  <c r="AO559" i="46"/>
  <c r="AT557" i="46"/>
  <c r="AY558" i="46"/>
  <c r="AS560" i="46"/>
  <c r="AX561" i="46"/>
  <c r="AW562" i="46"/>
  <c r="AO554" i="46"/>
  <c r="AO555" i="46"/>
  <c r="AX557" i="46"/>
  <c r="AR559" i="46"/>
  <c r="AP562" i="46"/>
  <c r="AO552" i="46"/>
  <c r="AT556" i="46"/>
  <c r="AX560" i="46"/>
  <c r="AO550" i="46"/>
  <c r="AR556" i="46"/>
  <c r="AW557" i="46"/>
  <c r="AQ559" i="46"/>
  <c r="AV560" i="46"/>
  <c r="AZ561" i="46"/>
  <c r="AX562" i="46"/>
  <c r="AO553" i="46"/>
  <c r="AS556" i="46"/>
  <c r="AY562" i="46"/>
  <c r="AS559" i="46"/>
  <c r="AZ562" i="46"/>
  <c r="AW560" i="46"/>
  <c r="AY557" i="46"/>
  <c r="AQ562" i="46"/>
  <c r="AW556" i="46"/>
  <c r="AQ558" i="46"/>
  <c r="AV559" i="46"/>
  <c r="AP561" i="46"/>
  <c r="AR562" i="46"/>
  <c r="AO562" i="46"/>
  <c r="AO551" i="46"/>
  <c r="AO558" i="46"/>
  <c r="AZ559" i="46"/>
  <c r="AO557" i="46"/>
  <c r="AV558" i="46"/>
  <c r="AV562" i="46"/>
  <c r="AZ556" i="46"/>
  <c r="AT558" i="46"/>
  <c r="AY559" i="46"/>
  <c r="AS561" i="46"/>
  <c r="AS562" i="46"/>
  <c r="AO561" i="46"/>
  <c r="AP557" i="46"/>
  <c r="AT561" i="46"/>
  <c r="AO560" i="46"/>
  <c r="AP560" i="46"/>
  <c r="AO556" i="46"/>
  <c r="AJ598" i="79"/>
  <c r="AJ599" i="79"/>
  <c r="AJ597" i="79"/>
  <c r="AJ596" i="79"/>
  <c r="AJ592" i="79"/>
  <c r="AJ594" i="79"/>
  <c r="AJ593" i="79"/>
  <c r="AJ591" i="79"/>
  <c r="AJ590" i="79"/>
  <c r="AJ595" i="79"/>
  <c r="AK1738" i="79"/>
  <c r="AI960" i="79"/>
  <c r="AI977" i="79"/>
  <c r="AG1738" i="79"/>
  <c r="AI597" i="79"/>
  <c r="AI599" i="79"/>
  <c r="AI598" i="79"/>
  <c r="AI596" i="79"/>
  <c r="AI591" i="79"/>
  <c r="AI592" i="79"/>
  <c r="AI595" i="79"/>
  <c r="AI590" i="79"/>
  <c r="AI593" i="79"/>
  <c r="AI594" i="79"/>
  <c r="AI1738" i="79"/>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AQ135" i="46"/>
  <c r="AQ139" i="46"/>
  <c r="AQ143" i="46"/>
  <c r="AQ147" i="46"/>
  <c r="AQ136" i="46"/>
  <c r="AQ144" i="46"/>
  <c r="AQ148" i="46"/>
  <c r="AQ137" i="46"/>
  <c r="AQ145" i="46"/>
  <c r="AQ138" i="46"/>
  <c r="AQ146" i="46"/>
  <c r="AQ140" i="46"/>
  <c r="AQ141" i="46"/>
  <c r="AQ149" i="46"/>
  <c r="AQ142" i="46"/>
  <c r="AQ150" i="46"/>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R136" i="46"/>
  <c r="AR147" i="46"/>
  <c r="AR141" i="46"/>
  <c r="AR146" i="46"/>
  <c r="AR135" i="46"/>
  <c r="AR148" i="46"/>
  <c r="AR139" i="46"/>
  <c r="AR144" i="46"/>
  <c r="AR149" i="46"/>
  <c r="AR140" i="46"/>
  <c r="AR150" i="46"/>
  <c r="AR137" i="46"/>
  <c r="AR143" i="46"/>
  <c r="AR138" i="46"/>
  <c r="AR142" i="46"/>
  <c r="AR145" i="46"/>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55"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55"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AR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AI1761" i="79" l="1"/>
  <c r="AH1761" i="79"/>
  <c r="AK1761" i="79"/>
  <c r="AG1761" i="79"/>
  <c r="AJ1761" i="79"/>
  <c r="D122" i="45"/>
  <c r="E122" i="45"/>
  <c r="F122" i="45"/>
  <c r="G122" i="45"/>
  <c r="H122" i="45"/>
  <c r="I122" i="45"/>
  <c r="C122" i="45"/>
  <c r="AF1805" i="79" l="1"/>
  <c r="AE1805" i="79"/>
  <c r="AF1741" i="79"/>
  <c r="AE1859" i="79"/>
  <c r="AN1859" i="79"/>
  <c r="AR1805" i="79"/>
  <c r="AI1832" i="79"/>
  <c r="AQ1805" i="79"/>
  <c r="AG1778" i="79"/>
  <c r="AG1805" i="79"/>
  <c r="AN1741" i="79"/>
  <c r="AE1832" i="79"/>
  <c r="AE1741" i="79"/>
  <c r="AH1832" i="79"/>
  <c r="AL1778" i="79"/>
  <c r="AQ1832" i="79"/>
  <c r="AH1859" i="79"/>
  <c r="AL1805" i="79"/>
  <c r="AQ1859" i="79"/>
  <c r="AO1778" i="79"/>
  <c r="AL1832" i="79"/>
  <c r="AI1805" i="79"/>
  <c r="AO1805" i="79"/>
  <c r="AL1859" i="79"/>
  <c r="AJ1778" i="79"/>
  <c r="AG1741" i="79"/>
  <c r="AI1741" i="79"/>
  <c r="AK1741" i="79"/>
  <c r="AF1832" i="79"/>
  <c r="AO1859" i="79"/>
  <c r="AJ1832" i="79"/>
  <c r="AM1805" i="79"/>
  <c r="AH1778" i="79"/>
  <c r="AH1805" i="79"/>
  <c r="AH1741" i="79"/>
  <c r="AR1832" i="79"/>
  <c r="AR1859" i="79"/>
  <c r="AP1805" i="79"/>
  <c r="AR1741" i="79"/>
  <c r="AE1778" i="79"/>
  <c r="AF1859" i="79"/>
  <c r="AP1832" i="79"/>
  <c r="AG1859" i="79"/>
  <c r="AK1805" i="79"/>
  <c r="AP1859" i="79"/>
  <c r="AN1778" i="79"/>
  <c r="AK1832" i="79"/>
  <c r="AO1832" i="79"/>
  <c r="AN1805" i="79"/>
  <c r="AK1859" i="79"/>
  <c r="AI1778" i="79"/>
  <c r="AN1832" i="79"/>
  <c r="AR1778" i="79"/>
  <c r="AO1741" i="79"/>
  <c r="AQ1741" i="79"/>
  <c r="AM1741" i="79"/>
  <c r="AF1778" i="79"/>
  <c r="AJ1805" i="79"/>
  <c r="AM1778" i="79"/>
  <c r="AK1778" i="79"/>
  <c r="AJ1859" i="79"/>
  <c r="AM1832" i="79"/>
  <c r="AQ1778" i="79"/>
  <c r="AM1859" i="79"/>
  <c r="AJ1741" i="79"/>
  <c r="AL1741" i="79"/>
  <c r="AI1859" i="79"/>
  <c r="AP1778" i="79"/>
  <c r="AG1832" i="79"/>
  <c r="AP1741" i="79"/>
  <c r="AF1547" i="79"/>
  <c r="AF1557" i="79" s="1"/>
  <c r="AE1547" i="79"/>
  <c r="AN1547" i="79"/>
  <c r="AN1557" i="79" s="1"/>
  <c r="AR1547" i="79"/>
  <c r="AR1557" i="79" s="1"/>
  <c r="AP1547" i="79"/>
  <c r="AP1557" i="79" s="1"/>
  <c r="AM1547" i="79"/>
  <c r="AM1557" i="79" s="1"/>
  <c r="AQ1547" i="79"/>
  <c r="AQ1557" i="79" s="1"/>
  <c r="AO1547" i="79"/>
  <c r="AO1557" i="79" s="1"/>
  <c r="AL1547" i="79"/>
  <c r="AL1557" i="79" s="1"/>
  <c r="AG1547" i="79"/>
  <c r="AG1557" i="79" s="1"/>
  <c r="AK1547" i="79"/>
  <c r="AK1557" i="79" s="1"/>
  <c r="AH1547" i="79"/>
  <c r="AH1557" i="79" s="1"/>
  <c r="AJ1547" i="79"/>
  <c r="AJ1557" i="79" s="1"/>
  <c r="AI1547" i="79"/>
  <c r="AI1557" i="79" s="1"/>
  <c r="O17" i="45"/>
  <c r="U60" i="46"/>
  <c r="U57" i="46"/>
  <c r="AM1750" i="79" l="1"/>
  <c r="AM1746" i="79"/>
  <c r="AM1742" i="79"/>
  <c r="AM1752" i="79"/>
  <c r="AM1744" i="79"/>
  <c r="AM1753" i="79"/>
  <c r="AM1749" i="79"/>
  <c r="AM1748" i="79"/>
  <c r="AM1751" i="79"/>
  <c r="AM1747" i="79"/>
  <c r="AM1743" i="79"/>
  <c r="AM1745" i="79"/>
  <c r="AQ1750" i="79"/>
  <c r="AQ1746" i="79"/>
  <c r="AQ1742" i="79"/>
  <c r="AQ1748" i="79"/>
  <c r="AQ1744" i="79"/>
  <c r="AQ1753" i="79"/>
  <c r="AQ1749" i="79"/>
  <c r="AQ1752" i="79"/>
  <c r="AQ1743" i="79"/>
  <c r="AQ1747" i="79"/>
  <c r="AQ1751" i="79"/>
  <c r="AQ1745" i="79"/>
  <c r="AR1751" i="79"/>
  <c r="AR1747" i="79"/>
  <c r="AR1743" i="79"/>
  <c r="AR1753" i="79"/>
  <c r="AR1752" i="79"/>
  <c r="AR1750" i="79"/>
  <c r="AR1746" i="79"/>
  <c r="AR1742" i="79"/>
  <c r="AR1749" i="79"/>
  <c r="AR1748" i="79"/>
  <c r="AR1744" i="79"/>
  <c r="AR1745" i="79"/>
  <c r="AH1746" i="79"/>
  <c r="AH1752" i="79"/>
  <c r="AH1744" i="79"/>
  <c r="AH1750" i="79"/>
  <c r="AH1751" i="79"/>
  <c r="AH1745" i="79"/>
  <c r="AH1753" i="79"/>
  <c r="AH1747" i="79"/>
  <c r="AH1748" i="79"/>
  <c r="AH1743" i="79"/>
  <c r="AH1749" i="79"/>
  <c r="AI1747" i="79"/>
  <c r="AI1752" i="79"/>
  <c r="AI1753" i="79"/>
  <c r="AI1748" i="79"/>
  <c r="AI1751" i="79"/>
  <c r="AI1742" i="79"/>
  <c r="AI1750" i="79"/>
  <c r="AI1744" i="79"/>
  <c r="AI1749" i="79"/>
  <c r="AI1745" i="79"/>
  <c r="AI1743" i="79"/>
  <c r="AI1746" i="79"/>
  <c r="AN1751" i="79"/>
  <c r="AN1747" i="79"/>
  <c r="AN1743" i="79"/>
  <c r="AN1749" i="79"/>
  <c r="AN1752" i="79"/>
  <c r="AN1750" i="79"/>
  <c r="AN1746" i="79"/>
  <c r="AN1742" i="79"/>
  <c r="AN1753" i="79"/>
  <c r="AN1744" i="79"/>
  <c r="AN1748" i="79"/>
  <c r="AN1745" i="79"/>
  <c r="AF1751" i="79"/>
  <c r="AF1747" i="79"/>
  <c r="AF1743" i="79"/>
  <c r="AF1749" i="79"/>
  <c r="AF1752" i="79"/>
  <c r="AF1750" i="79"/>
  <c r="AF1746" i="79"/>
  <c r="AF1742" i="79"/>
  <c r="AF1753" i="79"/>
  <c r="AF1745" i="79"/>
  <c r="AF1748" i="79"/>
  <c r="AF1744" i="79"/>
  <c r="AK1744" i="79"/>
  <c r="AK1746" i="79"/>
  <c r="AK1743" i="79"/>
  <c r="AK1752" i="79"/>
  <c r="AK1742" i="79"/>
  <c r="AK1745" i="79"/>
  <c r="AK1747" i="79"/>
  <c r="AK1749" i="79"/>
  <c r="AK1751" i="79"/>
  <c r="AK1750" i="79"/>
  <c r="AK1748" i="79"/>
  <c r="AK1753" i="79"/>
  <c r="AP1753" i="79"/>
  <c r="AP1749" i="79"/>
  <c r="AP1751" i="79"/>
  <c r="AP1743" i="79"/>
  <c r="AP1752" i="79"/>
  <c r="AP1748" i="79"/>
  <c r="AP1744" i="79"/>
  <c r="AP1747" i="79"/>
  <c r="AP1746" i="79"/>
  <c r="AP1742" i="79"/>
  <c r="AP1750" i="79"/>
  <c r="AP1745" i="79"/>
  <c r="AL1753" i="79"/>
  <c r="AL1749" i="79"/>
  <c r="AL1747" i="79"/>
  <c r="AL1743" i="79"/>
  <c r="AL1752" i="79"/>
  <c r="AL1748" i="79"/>
  <c r="AL1744" i="79"/>
  <c r="AL1751" i="79"/>
  <c r="AL1750" i="79"/>
  <c r="AL1746" i="79"/>
  <c r="AL1742" i="79"/>
  <c r="AL1745" i="79"/>
  <c r="AO1752" i="79"/>
  <c r="AO1748" i="79"/>
  <c r="AO1744" i="79"/>
  <c r="AO1746" i="79"/>
  <c r="AO1742" i="79"/>
  <c r="AO1753" i="79"/>
  <c r="AO1751" i="79"/>
  <c r="AO1747" i="79"/>
  <c r="AO1743" i="79"/>
  <c r="AO1750" i="79"/>
  <c r="AO1749" i="79"/>
  <c r="AO1745" i="79"/>
  <c r="AG1746" i="79"/>
  <c r="AG1753" i="79"/>
  <c r="AG1750" i="79"/>
  <c r="AG1748" i="79"/>
  <c r="AG1743" i="79"/>
  <c r="AG1751" i="79"/>
  <c r="AG1749" i="79"/>
  <c r="AG1752" i="79"/>
  <c r="AG1745" i="79"/>
  <c r="AG1744" i="79"/>
  <c r="AG1747" i="79"/>
  <c r="AJ1749" i="79"/>
  <c r="AJ1753" i="79"/>
  <c r="AJ1742" i="79"/>
  <c r="AJ1747" i="79"/>
  <c r="AJ1751" i="79"/>
  <c r="AJ1746" i="79"/>
  <c r="AJ1752" i="79"/>
  <c r="AJ1744" i="79"/>
  <c r="AJ1748" i="79"/>
  <c r="AJ1745" i="79"/>
  <c r="AJ1743" i="79"/>
  <c r="AJ1750" i="79"/>
  <c r="AE1742" i="79"/>
  <c r="AE1750" i="79"/>
  <c r="AE1746" i="79"/>
  <c r="AE1744" i="79"/>
  <c r="AE1752" i="79"/>
  <c r="AE1748" i="79"/>
  <c r="AE1745" i="79"/>
  <c r="AE1749" i="79"/>
  <c r="AE1743" i="79"/>
  <c r="AE1751" i="79"/>
  <c r="AE1747" i="79"/>
  <c r="AE1753" i="79"/>
  <c r="AE1754" i="79"/>
  <c r="AF1754" i="79"/>
  <c r="AG1754" i="79"/>
  <c r="AI1813" i="79"/>
  <c r="AI1811" i="79"/>
  <c r="AI1807" i="79"/>
  <c r="AI1815" i="79"/>
  <c r="AI1808" i="79"/>
  <c r="AI1817" i="79"/>
  <c r="AI1816" i="79"/>
  <c r="AI1809" i="79"/>
  <c r="AI1812" i="79"/>
  <c r="AI1806" i="79"/>
  <c r="AI1810" i="79"/>
  <c r="AI1814" i="79"/>
  <c r="AJ1863" i="79"/>
  <c r="AJ1869" i="79"/>
  <c r="AJ1861" i="79"/>
  <c r="AJ1864" i="79"/>
  <c r="AJ1862" i="79"/>
  <c r="AJ1865" i="79"/>
  <c r="AJ1860" i="79"/>
  <c r="AJ1866" i="79"/>
  <c r="AJ1868" i="79"/>
  <c r="AJ1870" i="79"/>
  <c r="AJ1871" i="79"/>
  <c r="AJ1867" i="79"/>
  <c r="AO1813" i="79"/>
  <c r="AO1806" i="79"/>
  <c r="AO1817" i="79"/>
  <c r="AO1807" i="79"/>
  <c r="AO1812" i="79"/>
  <c r="AO1808" i="79"/>
  <c r="AO1816" i="79"/>
  <c r="AO1810" i="79"/>
  <c r="AO1815" i="79"/>
  <c r="AO1814" i="79"/>
  <c r="AO1811" i="79"/>
  <c r="AO1809" i="79"/>
  <c r="AR1844" i="79"/>
  <c r="AR1842" i="79"/>
  <c r="AR1834" i="79"/>
  <c r="AR1843" i="79"/>
  <c r="AR1838" i="79"/>
  <c r="AR1833" i="79"/>
  <c r="AR1837" i="79"/>
  <c r="AR1841" i="79"/>
  <c r="AR1840" i="79"/>
  <c r="AR1839" i="79"/>
  <c r="AR1835" i="79"/>
  <c r="AR1836" i="79"/>
  <c r="AH1813" i="79"/>
  <c r="AH1814" i="79"/>
  <c r="AH1807" i="79"/>
  <c r="AH1809" i="79"/>
  <c r="AH1817" i="79"/>
  <c r="AH1815" i="79"/>
  <c r="AH1808" i="79"/>
  <c r="AH1816" i="79"/>
  <c r="AH1810" i="79"/>
  <c r="AH1811" i="79"/>
  <c r="AH1812" i="79"/>
  <c r="AP1754" i="79"/>
  <c r="AQ1788" i="79"/>
  <c r="AQ1781" i="79"/>
  <c r="AQ1786" i="79"/>
  <c r="AQ1784" i="79"/>
  <c r="AQ1787" i="79"/>
  <c r="AQ1789" i="79"/>
  <c r="AQ1785" i="79"/>
  <c r="AQ1790" i="79"/>
  <c r="AQ1779" i="79"/>
  <c r="AQ1783" i="79"/>
  <c r="AQ1780" i="79"/>
  <c r="AQ1782" i="79"/>
  <c r="AN1835" i="79"/>
  <c r="AN1844" i="79"/>
  <c r="AN1838" i="79"/>
  <c r="AN1839" i="79"/>
  <c r="AN1834" i="79"/>
  <c r="AN1843" i="79"/>
  <c r="AN1833" i="79"/>
  <c r="AN1837" i="79"/>
  <c r="AN1840" i="79"/>
  <c r="AN1842" i="79"/>
  <c r="AN1841" i="79"/>
  <c r="AN1836" i="79"/>
  <c r="AE1860" i="79"/>
  <c r="AE1862" i="79"/>
  <c r="AE1861" i="79"/>
  <c r="AE1863" i="79"/>
  <c r="AE1871" i="79"/>
  <c r="AE1870" i="79"/>
  <c r="AE1867" i="79"/>
  <c r="AE1869" i="79"/>
  <c r="AE1868" i="79"/>
  <c r="AE1865" i="79"/>
  <c r="AE1866" i="79"/>
  <c r="AE1864" i="79"/>
  <c r="AI1837" i="79"/>
  <c r="AI1843" i="79"/>
  <c r="AI1833" i="79"/>
  <c r="AI1834" i="79"/>
  <c r="AI1838" i="79"/>
  <c r="AI1839" i="79"/>
  <c r="AI1840" i="79"/>
  <c r="AI1836" i="79"/>
  <c r="AI1844" i="79"/>
  <c r="AI1835" i="79"/>
  <c r="AI1841" i="79"/>
  <c r="AI1842" i="79"/>
  <c r="AP1813" i="79"/>
  <c r="AP1812" i="79"/>
  <c r="AP1817" i="79"/>
  <c r="AP1816" i="79"/>
  <c r="AP1806" i="79"/>
  <c r="AP1808" i="79"/>
  <c r="AP1810" i="79"/>
  <c r="AP1814" i="79"/>
  <c r="AP1807" i="79"/>
  <c r="AP1811" i="79"/>
  <c r="AP1815" i="79"/>
  <c r="AP1809" i="79"/>
  <c r="AE1809" i="79"/>
  <c r="AE1807" i="79"/>
  <c r="AE1813" i="79"/>
  <c r="AE1806" i="79"/>
  <c r="AE1808" i="79"/>
  <c r="AE1817" i="79"/>
  <c r="AE1816" i="79"/>
  <c r="AE1815" i="79"/>
  <c r="AE1814" i="79"/>
  <c r="AE1811" i="79"/>
  <c r="AE1812" i="79"/>
  <c r="AE1810" i="79"/>
  <c r="C131" i="45"/>
  <c r="D131" i="45"/>
  <c r="AF768" i="79" s="1"/>
  <c r="AF769" i="79" s="1"/>
  <c r="AM1754" i="79"/>
  <c r="AQ1833" i="79"/>
  <c r="AQ1837" i="79"/>
  <c r="AQ1844" i="79"/>
  <c r="AQ1842" i="79"/>
  <c r="AQ1839" i="79"/>
  <c r="AQ1843" i="79"/>
  <c r="AQ1835" i="79"/>
  <c r="AQ1838" i="79"/>
  <c r="AQ1834" i="79"/>
  <c r="AQ1841" i="79"/>
  <c r="AQ1840" i="79"/>
  <c r="AQ1836" i="79"/>
  <c r="AN1784" i="79"/>
  <c r="AN1783" i="79"/>
  <c r="AN1790" i="79"/>
  <c r="AN1787" i="79"/>
  <c r="AN1780" i="79"/>
  <c r="AN1789" i="79"/>
  <c r="AN1788" i="79"/>
  <c r="AN1786" i="79"/>
  <c r="AN1781" i="79"/>
  <c r="AN1779" i="79"/>
  <c r="AN1785" i="79"/>
  <c r="AN1782" i="79"/>
  <c r="AH1844" i="79"/>
  <c r="AH1841" i="79"/>
  <c r="AH1835" i="79"/>
  <c r="AH1842" i="79"/>
  <c r="AH1843" i="79"/>
  <c r="AH1834" i="79"/>
  <c r="AH1839" i="79"/>
  <c r="AH1840" i="79"/>
  <c r="AH1837" i="79"/>
  <c r="AH1836" i="79"/>
  <c r="AH1838" i="79"/>
  <c r="AM1813" i="79"/>
  <c r="AM1812" i="79"/>
  <c r="AM1807" i="79"/>
  <c r="AM1810" i="79"/>
  <c r="AM1811" i="79"/>
  <c r="AM1817" i="79"/>
  <c r="AM1815" i="79"/>
  <c r="AM1814" i="79"/>
  <c r="AM1816" i="79"/>
  <c r="AM1808" i="79"/>
  <c r="AM1806" i="79"/>
  <c r="AM1809" i="79"/>
  <c r="AJ1813" i="79"/>
  <c r="AJ1807" i="79"/>
  <c r="AJ1808" i="79"/>
  <c r="AJ1809" i="79"/>
  <c r="AJ1815" i="79"/>
  <c r="AJ1817" i="79"/>
  <c r="AJ1814" i="79"/>
  <c r="AJ1806" i="79"/>
  <c r="AJ1811" i="79"/>
  <c r="AJ1812" i="79"/>
  <c r="AJ1810" i="79"/>
  <c r="AJ1816" i="79"/>
  <c r="AG1868" i="79"/>
  <c r="AG1871" i="79"/>
  <c r="AG1870" i="79"/>
  <c r="AG1861" i="79"/>
  <c r="AG1866" i="79"/>
  <c r="AG1867" i="79"/>
  <c r="AG1865" i="79"/>
  <c r="AG1864" i="79"/>
  <c r="AG1869" i="79"/>
  <c r="AG1863" i="79"/>
  <c r="AG1862" i="79"/>
  <c r="AM1779" i="79"/>
  <c r="AM1780" i="79"/>
  <c r="AM1788" i="79"/>
  <c r="AM1783" i="79"/>
  <c r="AM1789" i="79"/>
  <c r="AM1787" i="79"/>
  <c r="AM1785" i="79"/>
  <c r="AM1786" i="79"/>
  <c r="AM1784" i="79"/>
  <c r="AM1781" i="79"/>
  <c r="AM1790" i="79"/>
  <c r="AM1782" i="79"/>
  <c r="AF1808" i="79"/>
  <c r="AF1806" i="79"/>
  <c r="AF1809" i="79"/>
  <c r="AF1807" i="79"/>
  <c r="AF1813" i="79"/>
  <c r="AF1817" i="79"/>
  <c r="AF1816" i="79"/>
  <c r="AF1812" i="79"/>
  <c r="AF1815" i="79"/>
  <c r="AF1814" i="79"/>
  <c r="AF1810" i="79"/>
  <c r="AF1811" i="79"/>
  <c r="AH1754" i="79"/>
  <c r="AK1867" i="79"/>
  <c r="AK1868" i="79"/>
  <c r="AK1871" i="79"/>
  <c r="AK1865" i="79"/>
  <c r="AK1870" i="79"/>
  <c r="AK1860" i="79"/>
  <c r="AK1869" i="79"/>
  <c r="AK1866" i="79"/>
  <c r="AK1863" i="79"/>
  <c r="AK1862" i="79"/>
  <c r="AK1864" i="79"/>
  <c r="AK1861" i="79"/>
  <c r="AL1784" i="79"/>
  <c r="AL1790" i="79"/>
  <c r="AL1789" i="79"/>
  <c r="AL1786" i="79"/>
  <c r="AL1780" i="79"/>
  <c r="AL1785" i="79"/>
  <c r="AL1788" i="79"/>
  <c r="AL1781" i="79"/>
  <c r="AL1779" i="79"/>
  <c r="AL1787" i="79"/>
  <c r="AL1783" i="79"/>
  <c r="AL1782" i="79"/>
  <c r="AE1779" i="79"/>
  <c r="AE1780" i="79"/>
  <c r="AE1782" i="79"/>
  <c r="AE1781" i="79"/>
  <c r="AE1790" i="79"/>
  <c r="AE1789" i="79"/>
  <c r="AE1788" i="79"/>
  <c r="AE1785" i="79"/>
  <c r="AE1786" i="79"/>
  <c r="AE1787" i="79"/>
  <c r="AE1784" i="79"/>
  <c r="AE1783" i="79"/>
  <c r="AJ1781" i="79"/>
  <c r="AJ1789" i="79"/>
  <c r="AJ1782" i="79"/>
  <c r="AJ1787" i="79"/>
  <c r="AJ1784" i="79"/>
  <c r="AJ1785" i="79"/>
  <c r="AJ1790" i="79"/>
  <c r="AJ1779" i="79"/>
  <c r="AJ1788" i="79"/>
  <c r="AJ1783" i="79"/>
  <c r="AJ1780" i="79"/>
  <c r="AJ1786" i="79"/>
  <c r="AP1781" i="79"/>
  <c r="AP1787" i="79"/>
  <c r="AP1780" i="79"/>
  <c r="AP1783" i="79"/>
  <c r="AP1779" i="79"/>
  <c r="AP1784" i="79"/>
  <c r="AP1786" i="79"/>
  <c r="AP1788" i="79"/>
  <c r="AP1789" i="79"/>
  <c r="AP1790" i="79"/>
  <c r="AP1785" i="79"/>
  <c r="AP1782" i="79"/>
  <c r="AR1813" i="79"/>
  <c r="AR1817" i="79"/>
  <c r="AR1807" i="79"/>
  <c r="AR1811" i="79"/>
  <c r="AR1814" i="79"/>
  <c r="AR1812" i="79"/>
  <c r="AR1816" i="79"/>
  <c r="AR1808" i="79"/>
  <c r="AR1806" i="79"/>
  <c r="AR1810" i="79"/>
  <c r="AR1815" i="79"/>
  <c r="AR1809" i="79"/>
  <c r="N30" i="45"/>
  <c r="D133" i="45" s="1"/>
  <c r="AF1158" i="79" s="1"/>
  <c r="AF1166" i="79" s="1"/>
  <c r="N23" i="45"/>
  <c r="C133" i="45" s="1"/>
  <c r="AJ1754" i="79"/>
  <c r="AL1754" i="79"/>
  <c r="AK1813" i="79"/>
  <c r="AK1810" i="79"/>
  <c r="AK1809" i="79"/>
  <c r="AK1808" i="79"/>
  <c r="AK1811" i="79"/>
  <c r="AK1817" i="79"/>
  <c r="AK1816" i="79"/>
  <c r="AK1807" i="79"/>
  <c r="AK1814" i="79"/>
  <c r="AK1815" i="79"/>
  <c r="AK1812" i="79"/>
  <c r="AK1806" i="79"/>
  <c r="AO1781" i="79"/>
  <c r="AO1786" i="79"/>
  <c r="AO1787" i="79"/>
  <c r="AO1790" i="79"/>
  <c r="AO1788" i="79"/>
  <c r="AO1779" i="79"/>
  <c r="AO1789" i="79"/>
  <c r="AO1784" i="79"/>
  <c r="AO1783" i="79"/>
  <c r="AO1785" i="79"/>
  <c r="AO1780" i="79"/>
  <c r="AO1782" i="79"/>
  <c r="AK1789" i="79"/>
  <c r="AK1787" i="79"/>
  <c r="AK1784" i="79"/>
  <c r="AK1790" i="79"/>
  <c r="AK1781" i="79"/>
  <c r="AK1786" i="79"/>
  <c r="AK1788" i="79"/>
  <c r="AK1783" i="79"/>
  <c r="AK1782" i="79"/>
  <c r="AK1780" i="79"/>
  <c r="AK1785" i="79"/>
  <c r="AK1779" i="79"/>
  <c r="AG1843" i="79"/>
  <c r="AG1841" i="79"/>
  <c r="AG1838" i="79"/>
  <c r="AG1836" i="79"/>
  <c r="AG1840" i="79"/>
  <c r="AG1837" i="79"/>
  <c r="AG1842" i="79"/>
  <c r="AG1839" i="79"/>
  <c r="AG1844" i="79"/>
  <c r="AG1834" i="79"/>
  <c r="AG1835" i="79"/>
  <c r="AL1864" i="79"/>
  <c r="AL1865" i="79"/>
  <c r="AL1869" i="79"/>
  <c r="AL1866" i="79"/>
  <c r="AL1867" i="79"/>
  <c r="AL1870" i="79"/>
  <c r="AL1868" i="79"/>
  <c r="AL1862" i="79"/>
  <c r="AL1861" i="79"/>
  <c r="AL1871" i="79"/>
  <c r="AL1860" i="79"/>
  <c r="AL1863" i="79"/>
  <c r="AN1862" i="79"/>
  <c r="AN1866" i="79"/>
  <c r="AN1871" i="79"/>
  <c r="AN1865" i="79"/>
  <c r="AN1860" i="79"/>
  <c r="AN1867" i="79"/>
  <c r="AN1870" i="79"/>
  <c r="AN1864" i="79"/>
  <c r="AN1861" i="79"/>
  <c r="AN1869" i="79"/>
  <c r="AN1868" i="79"/>
  <c r="AN1863" i="79"/>
  <c r="AG1813" i="79"/>
  <c r="AG1814" i="79"/>
  <c r="AG1808" i="79"/>
  <c r="AG1816" i="79"/>
  <c r="AG1811" i="79"/>
  <c r="AG1817" i="79"/>
  <c r="AG1810" i="79"/>
  <c r="AG1807" i="79"/>
  <c r="AG1812" i="79"/>
  <c r="AG1809" i="79"/>
  <c r="AG1815" i="79"/>
  <c r="AO1838" i="79"/>
  <c r="AO1840" i="79"/>
  <c r="AO1844" i="79"/>
  <c r="AO1843" i="79"/>
  <c r="AO1835" i="79"/>
  <c r="AO1841" i="79"/>
  <c r="AO1842" i="79"/>
  <c r="AO1833" i="79"/>
  <c r="AO1837" i="79"/>
  <c r="AO1839" i="79"/>
  <c r="AO1834" i="79"/>
  <c r="AO1836" i="79"/>
  <c r="O30" i="45"/>
  <c r="D134" i="45" s="1"/>
  <c r="AF1353" i="79" s="1"/>
  <c r="AF1363" i="79" s="1"/>
  <c r="O23" i="45"/>
  <c r="C134" i="45" s="1"/>
  <c r="AQ1754" i="79"/>
  <c r="AK1754" i="79"/>
  <c r="AF1781" i="79"/>
  <c r="AF1780" i="79"/>
  <c r="AF1779" i="79"/>
  <c r="AF1782" i="79"/>
  <c r="AF1789" i="79"/>
  <c r="AF1790" i="79"/>
  <c r="AF1788" i="79"/>
  <c r="AF1787" i="79"/>
  <c r="AF1786" i="79"/>
  <c r="AF1785" i="79"/>
  <c r="AF1783" i="79"/>
  <c r="AF1784" i="79"/>
  <c r="AM1861" i="79"/>
  <c r="AM1867" i="79"/>
  <c r="AM1860" i="79"/>
  <c r="AM1865" i="79"/>
  <c r="AM1864" i="79"/>
  <c r="AM1870" i="79"/>
  <c r="AM1868" i="79"/>
  <c r="AM1866" i="79"/>
  <c r="AM1871" i="79"/>
  <c r="AM1869" i="79"/>
  <c r="AM1862" i="79"/>
  <c r="AM1863" i="79"/>
  <c r="AJ1834" i="79"/>
  <c r="AJ1841" i="79"/>
  <c r="AJ1844" i="79"/>
  <c r="AJ1835" i="79"/>
  <c r="AJ1837" i="79"/>
  <c r="AJ1833" i="79"/>
  <c r="AJ1842" i="79"/>
  <c r="AJ1840" i="79"/>
  <c r="AJ1843" i="79"/>
  <c r="AJ1839" i="79"/>
  <c r="AJ1836" i="79"/>
  <c r="AJ1838" i="79"/>
  <c r="AQ1813" i="79"/>
  <c r="AQ1816" i="79"/>
  <c r="AQ1807" i="79"/>
  <c r="AQ1811" i="79"/>
  <c r="AQ1815" i="79"/>
  <c r="AQ1814" i="79"/>
  <c r="AQ1808" i="79"/>
  <c r="AQ1817" i="79"/>
  <c r="AQ1810" i="79"/>
  <c r="AQ1812" i="79"/>
  <c r="AQ1806" i="79"/>
  <c r="AQ1809" i="79"/>
  <c r="AF1861" i="79"/>
  <c r="AF1860" i="79"/>
  <c r="AF1862" i="79"/>
  <c r="AF1863" i="79"/>
  <c r="AF1870" i="79"/>
  <c r="AF1871" i="79"/>
  <c r="AF1869" i="79"/>
  <c r="AF1866" i="79"/>
  <c r="AF1864" i="79"/>
  <c r="AF1868" i="79"/>
  <c r="AF1865" i="79"/>
  <c r="AF1867" i="79"/>
  <c r="AH1782" i="79"/>
  <c r="AH1790" i="79"/>
  <c r="AH1784" i="79"/>
  <c r="AH1780" i="79"/>
  <c r="AH1788" i="79"/>
  <c r="AH1787" i="79"/>
  <c r="AH1789" i="79"/>
  <c r="AH1786" i="79"/>
  <c r="AH1785" i="79"/>
  <c r="AH1783" i="79"/>
  <c r="AH1781" i="79"/>
  <c r="AN1754" i="79"/>
  <c r="AO1754" i="79"/>
  <c r="AP1843" i="79"/>
  <c r="AP1835" i="79"/>
  <c r="AP1834" i="79"/>
  <c r="AP1839" i="79"/>
  <c r="AP1840" i="79"/>
  <c r="AP1837" i="79"/>
  <c r="AP1842" i="79"/>
  <c r="AP1841" i="79"/>
  <c r="AP1844" i="79"/>
  <c r="AP1838" i="79"/>
  <c r="AP1833" i="79"/>
  <c r="AP1836" i="79"/>
  <c r="AM1837" i="79"/>
  <c r="AM1844" i="79"/>
  <c r="AM1838" i="79"/>
  <c r="AM1834" i="79"/>
  <c r="AM1833" i="79"/>
  <c r="AM1842" i="79"/>
  <c r="AM1839" i="79"/>
  <c r="AM1843" i="79"/>
  <c r="AM1835" i="79"/>
  <c r="AM1841" i="79"/>
  <c r="AM1840" i="79"/>
  <c r="AM1836" i="79"/>
  <c r="AH1863" i="79"/>
  <c r="AH1864" i="79"/>
  <c r="AH1869" i="79"/>
  <c r="AH1861" i="79"/>
  <c r="AH1862" i="79"/>
  <c r="AH1868" i="79"/>
  <c r="AH1870" i="79"/>
  <c r="AH1865" i="79"/>
  <c r="AH1867" i="79"/>
  <c r="AH1866" i="79"/>
  <c r="AH1871" i="79"/>
  <c r="AK1841" i="79"/>
  <c r="AK1835" i="79"/>
  <c r="AK1842" i="79"/>
  <c r="AK1838" i="79"/>
  <c r="AK1837" i="79"/>
  <c r="AK1833" i="79"/>
  <c r="AK1839" i="79"/>
  <c r="AK1844" i="79"/>
  <c r="AK1843" i="79"/>
  <c r="AK1840" i="79"/>
  <c r="AK1834" i="79"/>
  <c r="AK1836" i="79"/>
  <c r="AR1865" i="79"/>
  <c r="AR1862" i="79"/>
  <c r="AR1871" i="79"/>
  <c r="AR1866" i="79"/>
  <c r="AR1864" i="79"/>
  <c r="AR1861" i="79"/>
  <c r="AR1860" i="79"/>
  <c r="AR1869" i="79"/>
  <c r="AR1870" i="79"/>
  <c r="AR1867" i="79"/>
  <c r="AR1868" i="79"/>
  <c r="AR1863" i="79"/>
  <c r="AL1813" i="79"/>
  <c r="AL1810" i="79"/>
  <c r="AL1817" i="79"/>
  <c r="AL1811" i="79"/>
  <c r="AL1815" i="79"/>
  <c r="AL1806" i="79"/>
  <c r="AL1814" i="79"/>
  <c r="AL1812" i="79"/>
  <c r="AL1816" i="79"/>
  <c r="AL1807" i="79"/>
  <c r="AL1808" i="79"/>
  <c r="AL1809" i="79"/>
  <c r="AQ1869" i="79"/>
  <c r="AQ1867" i="79"/>
  <c r="AQ1871" i="79"/>
  <c r="AQ1864" i="79"/>
  <c r="AQ1860" i="79"/>
  <c r="AQ1861" i="79"/>
  <c r="AQ1868" i="79"/>
  <c r="AQ1870" i="79"/>
  <c r="AQ1865" i="79"/>
  <c r="AQ1862" i="79"/>
  <c r="AQ1866" i="79"/>
  <c r="AQ1863" i="79"/>
  <c r="AI1862" i="79"/>
  <c r="AI1864" i="79"/>
  <c r="AI1861" i="79"/>
  <c r="AI1863" i="79"/>
  <c r="AI1866" i="79"/>
  <c r="AI1867" i="79"/>
  <c r="AI1869" i="79"/>
  <c r="AI1871" i="79"/>
  <c r="AI1870" i="79"/>
  <c r="AI1868" i="79"/>
  <c r="AI1860" i="79"/>
  <c r="AI1865" i="79"/>
  <c r="AI1754" i="79"/>
  <c r="AR1754" i="79"/>
  <c r="AO1861" i="79"/>
  <c r="AO1868" i="79"/>
  <c r="AO1862" i="79"/>
  <c r="AO1867" i="79"/>
  <c r="AO1869" i="79"/>
  <c r="AO1860" i="79"/>
  <c r="AO1865" i="79"/>
  <c r="AO1871" i="79"/>
  <c r="AO1870" i="79"/>
  <c r="AO1866" i="79"/>
  <c r="AO1864" i="79"/>
  <c r="AO1863" i="79"/>
  <c r="AI1788" i="79"/>
  <c r="AI1779" i="79"/>
  <c r="AI1786" i="79"/>
  <c r="AI1790" i="79"/>
  <c r="AI1782" i="79"/>
  <c r="AI1783" i="79"/>
  <c r="AI1784" i="79"/>
  <c r="AI1789" i="79"/>
  <c r="AI1780" i="79"/>
  <c r="AI1781" i="79"/>
  <c r="AI1785" i="79"/>
  <c r="AI1787" i="79"/>
  <c r="AP1862" i="79"/>
  <c r="AP1861" i="79"/>
  <c r="AP1869" i="79"/>
  <c r="AP1871" i="79"/>
  <c r="AP1864" i="79"/>
  <c r="AP1865" i="79"/>
  <c r="AP1870" i="79"/>
  <c r="AP1868" i="79"/>
  <c r="AP1860" i="79"/>
  <c r="AP1866" i="79"/>
  <c r="AP1867" i="79"/>
  <c r="AP1863" i="79"/>
  <c r="AL1844" i="79"/>
  <c r="AL1840" i="79"/>
  <c r="AL1843" i="79"/>
  <c r="AL1834" i="79"/>
  <c r="AL1841" i="79"/>
  <c r="AL1838" i="79"/>
  <c r="AL1837" i="79"/>
  <c r="AL1835" i="79"/>
  <c r="AL1839" i="79"/>
  <c r="AL1833" i="79"/>
  <c r="AL1842" i="79"/>
  <c r="AL1836" i="79"/>
  <c r="AR1788" i="79"/>
  <c r="AR1786" i="79"/>
  <c r="AR1785" i="79"/>
  <c r="AR1780" i="79"/>
  <c r="AR1779" i="79"/>
  <c r="AR1787" i="79"/>
  <c r="AR1781" i="79"/>
  <c r="AR1790" i="79"/>
  <c r="AR1789" i="79"/>
  <c r="AR1784" i="79"/>
  <c r="AR1783" i="79"/>
  <c r="AR1782" i="79"/>
  <c r="AE1835" i="79"/>
  <c r="AE1834" i="79"/>
  <c r="AE1836" i="79"/>
  <c r="AE1833" i="79"/>
  <c r="AE1843" i="79"/>
  <c r="AE1844" i="79"/>
  <c r="AE1840" i="79"/>
  <c r="AE1842" i="79"/>
  <c r="AE1839" i="79"/>
  <c r="AE1841" i="79"/>
  <c r="AE1838" i="79"/>
  <c r="AE1837" i="79"/>
  <c r="AF1836" i="79"/>
  <c r="AF1835" i="79"/>
  <c r="AF1834" i="79"/>
  <c r="AF1833" i="79"/>
  <c r="AF1844" i="79"/>
  <c r="AF1843" i="79"/>
  <c r="AF1841" i="79"/>
  <c r="AF1842" i="79"/>
  <c r="AF1839" i="79"/>
  <c r="AF1840" i="79"/>
  <c r="AF1837" i="79"/>
  <c r="AF1838" i="79"/>
  <c r="AN1813" i="79"/>
  <c r="AN1815" i="79"/>
  <c r="AN1816" i="79"/>
  <c r="AN1817" i="79"/>
  <c r="AN1814" i="79"/>
  <c r="AN1812" i="79"/>
  <c r="AN1810" i="79"/>
  <c r="AN1806" i="79"/>
  <c r="AN1807" i="79"/>
  <c r="AN1811" i="79"/>
  <c r="AN1808" i="79"/>
  <c r="AN1809" i="79"/>
  <c r="AG1783" i="79"/>
  <c r="AG1789" i="79"/>
  <c r="AG1786" i="79"/>
  <c r="AG1790" i="79"/>
  <c r="AG1781" i="79"/>
  <c r="AG1785" i="79"/>
  <c r="AG1780" i="79"/>
  <c r="AG1787" i="79"/>
  <c r="AG1782" i="79"/>
  <c r="AG1788" i="79"/>
  <c r="AG1784" i="79"/>
  <c r="AE1552" i="79"/>
  <c r="AE1557" i="79"/>
  <c r="AP147" i="46"/>
  <c r="AH1779" i="79" s="1"/>
  <c r="AP148" i="46"/>
  <c r="AH1806" i="79" s="1"/>
  <c r="AP141" i="46"/>
  <c r="AP150" i="46"/>
  <c r="AH1860" i="79" s="1"/>
  <c r="AO147" i="46"/>
  <c r="AG1779" i="79" s="1"/>
  <c r="AO140" i="46"/>
  <c r="AO141" i="46"/>
  <c r="AO146" i="46"/>
  <c r="AG1742" i="79" s="1"/>
  <c r="AP137" i="46"/>
  <c r="AO136" i="46"/>
  <c r="AO142" i="46"/>
  <c r="AP135" i="46"/>
  <c r="AP136" i="46"/>
  <c r="AP138" i="46"/>
  <c r="AP145" i="46"/>
  <c r="AH1548" i="79" s="1"/>
  <c r="AO135" i="46"/>
  <c r="AO138" i="46"/>
  <c r="AO144" i="46"/>
  <c r="AO145" i="46"/>
  <c r="AG1548" i="79" s="1"/>
  <c r="AP143" i="46"/>
  <c r="AP142" i="46"/>
  <c r="AO137" i="46"/>
  <c r="AP139" i="46"/>
  <c r="AP140" i="46"/>
  <c r="AP146" i="46"/>
  <c r="AH1742" i="79" s="1"/>
  <c r="AP149" i="46"/>
  <c r="AH1833" i="79" s="1"/>
  <c r="AO139" i="46"/>
  <c r="AO149" i="46"/>
  <c r="AG1833" i="79" s="1"/>
  <c r="AO148" i="46"/>
  <c r="AG1806" i="79" s="1"/>
  <c r="AO150" i="46"/>
  <c r="AG1860" i="79" s="1"/>
  <c r="AO127" i="46"/>
  <c r="AP144" i="46"/>
  <c r="AO143" i="46"/>
  <c r="AQ1551" i="79"/>
  <c r="AQ1555" i="79"/>
  <c r="AQ1558" i="79"/>
  <c r="AQ1548" i="79"/>
  <c r="AQ1549" i="79"/>
  <c r="AQ1559" i="79"/>
  <c r="AQ1554" i="79"/>
  <c r="AQ1550" i="79"/>
  <c r="AQ1552" i="79"/>
  <c r="AQ1556" i="79"/>
  <c r="AF1161" i="79"/>
  <c r="AJ1550" i="79"/>
  <c r="AJ1554" i="79"/>
  <c r="AJ1551" i="79"/>
  <c r="AJ1548" i="79"/>
  <c r="AJ1552" i="79"/>
  <c r="AJ1556" i="79"/>
  <c r="AJ1559" i="79"/>
  <c r="AJ1555" i="79"/>
  <c r="AJ1549" i="79"/>
  <c r="AJ1558" i="79"/>
  <c r="AG1549" i="79"/>
  <c r="AG1550" i="79"/>
  <c r="AG1551" i="79"/>
  <c r="AG1555" i="79"/>
  <c r="AG1558" i="79"/>
  <c r="AG1554" i="79"/>
  <c r="AG1556" i="79"/>
  <c r="AG1552" i="79"/>
  <c r="AG1559" i="79"/>
  <c r="AM1551" i="79"/>
  <c r="AM1555" i="79"/>
  <c r="AM1558" i="79"/>
  <c r="AM1548" i="79"/>
  <c r="AM1549" i="79"/>
  <c r="AM1552" i="79"/>
  <c r="AM1556" i="79"/>
  <c r="AM1550" i="79"/>
  <c r="AM1559" i="79"/>
  <c r="AM1554" i="79"/>
  <c r="AR1550" i="79"/>
  <c r="AR1554" i="79"/>
  <c r="AR1551" i="79"/>
  <c r="AR1548" i="79"/>
  <c r="AR1552" i="79"/>
  <c r="AR1556" i="79"/>
  <c r="AR1559" i="79"/>
  <c r="AR1555" i="79"/>
  <c r="AR1558" i="79"/>
  <c r="AR1549" i="79"/>
  <c r="AN1550" i="79"/>
  <c r="AN1554" i="79"/>
  <c r="AN1551" i="79"/>
  <c r="AN1548" i="79"/>
  <c r="AN1552" i="79"/>
  <c r="AN1556" i="79"/>
  <c r="AN1559" i="79"/>
  <c r="AN1558" i="79"/>
  <c r="AN1549" i="79"/>
  <c r="AN1555" i="79"/>
  <c r="AL1548" i="79"/>
  <c r="AL1552" i="79"/>
  <c r="AL1556" i="79"/>
  <c r="AL1559" i="79"/>
  <c r="AL1549" i="79"/>
  <c r="AL1550" i="79"/>
  <c r="AL1554" i="79"/>
  <c r="AL1551" i="79"/>
  <c r="AL1555" i="79"/>
  <c r="AL1558" i="79"/>
  <c r="AF1550" i="79"/>
  <c r="AF1554" i="79"/>
  <c r="AF1551" i="79"/>
  <c r="AF1548" i="79"/>
  <c r="AF1552" i="79"/>
  <c r="AF1556" i="79"/>
  <c r="AF1559" i="79"/>
  <c r="AF1549" i="79"/>
  <c r="AF1558" i="79"/>
  <c r="AF1555" i="79"/>
  <c r="AF1553" i="79"/>
  <c r="AK1549" i="79"/>
  <c r="AK1550" i="79"/>
  <c r="AK1551" i="79"/>
  <c r="AK1555" i="79"/>
  <c r="AK1558" i="79"/>
  <c r="AK1559" i="79"/>
  <c r="AK1548" i="79"/>
  <c r="AK1554" i="79"/>
  <c r="AK1556" i="79"/>
  <c r="AK1552" i="79"/>
  <c r="AH1552" i="79"/>
  <c r="AH1556" i="79"/>
  <c r="AH1559" i="79"/>
  <c r="AH1549" i="79"/>
  <c r="AH1550" i="79"/>
  <c r="AH1554" i="79"/>
  <c r="AH1558" i="79"/>
  <c r="AH1551" i="79"/>
  <c r="AH1555" i="79"/>
  <c r="AI1551" i="79"/>
  <c r="AI1555" i="79"/>
  <c r="AI1558" i="79"/>
  <c r="AI1548" i="79"/>
  <c r="AI1552" i="79"/>
  <c r="AI1549" i="79"/>
  <c r="AI1550" i="79"/>
  <c r="AI1559" i="79"/>
  <c r="AI1554" i="79"/>
  <c r="AI1556" i="79"/>
  <c r="AO1549" i="79"/>
  <c r="AO1550" i="79"/>
  <c r="AO1551" i="79"/>
  <c r="AO1555" i="79"/>
  <c r="AO1558" i="79"/>
  <c r="AO1554" i="79"/>
  <c r="AO1552" i="79"/>
  <c r="AO1556" i="79"/>
  <c r="AO1548" i="79"/>
  <c r="AO1559" i="79"/>
  <c r="AP1548" i="79"/>
  <c r="AP1552" i="79"/>
  <c r="AP1556" i="79"/>
  <c r="AP1559" i="79"/>
  <c r="AP1549" i="79"/>
  <c r="AP1550" i="79"/>
  <c r="AP1554" i="79"/>
  <c r="AP1551" i="79"/>
  <c r="AP1558" i="79"/>
  <c r="AP1555" i="79"/>
  <c r="AE1548" i="79"/>
  <c r="AE1550" i="79"/>
  <c r="AE1549" i="79"/>
  <c r="AE1551" i="79"/>
  <c r="AE1558" i="79"/>
  <c r="AE1553" i="79"/>
  <c r="AE1559" i="79"/>
  <c r="AE1555" i="79"/>
  <c r="AE1554" i="79"/>
  <c r="AE1556"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M79" i="45"/>
  <c r="K132" i="45" s="1"/>
  <c r="M72" i="45"/>
  <c r="L93" i="45"/>
  <c r="M131" i="45" s="1"/>
  <c r="L107" i="45"/>
  <c r="O131" i="45" s="1"/>
  <c r="L86" i="45"/>
  <c r="L114" i="45"/>
  <c r="L100" i="45"/>
  <c r="N131" i="45" s="1"/>
  <c r="L79" i="45"/>
  <c r="L72" i="45"/>
  <c r="J131" i="45" s="1"/>
  <c r="N86" i="45"/>
  <c r="L133" i="45" s="1"/>
  <c r="N72" i="45"/>
  <c r="J133" i="45" s="1"/>
  <c r="F132" i="45"/>
  <c r="E132" i="45"/>
  <c r="I132" i="45"/>
  <c r="AF774" i="79" l="1"/>
  <c r="AF776" i="79"/>
  <c r="AF772" i="79"/>
  <c r="AF771" i="79"/>
  <c r="AF770" i="79"/>
  <c r="G132" i="45"/>
  <c r="AI963" i="79" s="1"/>
  <c r="AF773" i="79"/>
  <c r="AF1159" i="79"/>
  <c r="E131" i="45"/>
  <c r="AG768" i="79" s="1"/>
  <c r="AF775" i="79"/>
  <c r="AF1168" i="79"/>
  <c r="AF1354" i="79"/>
  <c r="H132" i="45"/>
  <c r="AJ963" i="79" s="1"/>
  <c r="H131" i="45"/>
  <c r="AJ768" i="79" s="1"/>
  <c r="P131" i="45"/>
  <c r="J132" i="45"/>
  <c r="AN963" i="79" s="1"/>
  <c r="C132" i="45"/>
  <c r="AE963" i="79" s="1"/>
  <c r="AE970" i="79" s="1"/>
  <c r="G131" i="45"/>
  <c r="AI768" i="79" s="1"/>
  <c r="L131" i="45"/>
  <c r="F131" i="45"/>
  <c r="AH768" i="79" s="1"/>
  <c r="I131" i="45"/>
  <c r="AK768" i="79" s="1"/>
  <c r="K131" i="45"/>
  <c r="N132" i="45"/>
  <c r="D132" i="45"/>
  <c r="AF963" i="79" s="1"/>
  <c r="AS1742" i="79"/>
  <c r="AE1755" i="79"/>
  <c r="AF1357" i="79"/>
  <c r="AS1749" i="79"/>
  <c r="AS1752" i="79"/>
  <c r="AS1744" i="79"/>
  <c r="AS1754" i="79"/>
  <c r="AS1745" i="79"/>
  <c r="AS1748" i="79"/>
  <c r="AS1743" i="79"/>
  <c r="AS1750" i="79"/>
  <c r="AS1751" i="79"/>
  <c r="AS1746" i="79"/>
  <c r="AS1747" i="79"/>
  <c r="AF1358" i="79"/>
  <c r="AF1359" i="79"/>
  <c r="AF1162" i="79"/>
  <c r="AG1872" i="79"/>
  <c r="AN1845" i="79"/>
  <c r="AF1361" i="79"/>
  <c r="AF1355" i="79"/>
  <c r="AF1160" i="79"/>
  <c r="AF1165" i="79"/>
  <c r="AF1364" i="79"/>
  <c r="AF1164" i="79"/>
  <c r="AF1360" i="79"/>
  <c r="AF1167" i="79"/>
  <c r="AF1356" i="79"/>
  <c r="AF1163" i="79"/>
  <c r="AF1362" i="79"/>
  <c r="AG1818" i="79"/>
  <c r="AG1791" i="79"/>
  <c r="AS1844" i="79"/>
  <c r="AL1818" i="79"/>
  <c r="AK1845" i="79"/>
  <c r="AM1845" i="79"/>
  <c r="AG1845" i="79"/>
  <c r="AS1837" i="79"/>
  <c r="AH1845" i="79"/>
  <c r="AH1818" i="79"/>
  <c r="AS1841" i="79"/>
  <c r="AS1839" i="79"/>
  <c r="AS1835" i="79"/>
  <c r="AR1791" i="79"/>
  <c r="AR1755" i="79"/>
  <c r="Q91" i="43" s="1"/>
  <c r="AQ1872" i="79"/>
  <c r="AQ1818" i="79"/>
  <c r="AF1791" i="79"/>
  <c r="AS1788" i="79"/>
  <c r="AQ1845" i="79"/>
  <c r="AS1816" i="79"/>
  <c r="AS1866" i="79"/>
  <c r="AS1861" i="79"/>
  <c r="AN1818" i="79"/>
  <c r="AF1845" i="79"/>
  <c r="AS1842" i="79"/>
  <c r="AP1845" i="79"/>
  <c r="AJ1845" i="79"/>
  <c r="AK1755" i="79"/>
  <c r="J91" i="43" s="1"/>
  <c r="AQ1755" i="79"/>
  <c r="P91" i="43" s="1"/>
  <c r="AO1845" i="79"/>
  <c r="AL1872" i="79"/>
  <c r="AL1755" i="79"/>
  <c r="K91" i="43" s="1"/>
  <c r="AS1789" i="79"/>
  <c r="AK1872" i="79"/>
  <c r="AF1818" i="79"/>
  <c r="AS1817" i="79"/>
  <c r="AS1865" i="79"/>
  <c r="AS1862" i="79"/>
  <c r="AS1840" i="79"/>
  <c r="AK1791" i="79"/>
  <c r="AK1818" i="79"/>
  <c r="AS1790" i="79"/>
  <c r="AL1791" i="79"/>
  <c r="AS1808" i="79"/>
  <c r="AS1868" i="79"/>
  <c r="AS1860" i="79"/>
  <c r="AE1872" i="79"/>
  <c r="AR1845" i="79"/>
  <c r="Q134" i="45"/>
  <c r="AE1353" i="79"/>
  <c r="AE1357" i="79" s="1"/>
  <c r="AN1872" i="79"/>
  <c r="AR1818" i="79"/>
  <c r="AP1791" i="79"/>
  <c r="AS1783" i="79"/>
  <c r="AS1781" i="79"/>
  <c r="AH1755" i="79"/>
  <c r="G91" i="43" s="1"/>
  <c r="AN1791" i="79"/>
  <c r="AS1810" i="79"/>
  <c r="AE1818" i="79"/>
  <c r="AS1806" i="79"/>
  <c r="AS1869" i="79"/>
  <c r="AP1755" i="79"/>
  <c r="O91" i="43" s="1"/>
  <c r="AH1872" i="79"/>
  <c r="AS1843" i="79"/>
  <c r="AP1872" i="79"/>
  <c r="AM1872" i="79"/>
  <c r="AO1791" i="79"/>
  <c r="AJ1791" i="79"/>
  <c r="AS1784" i="79"/>
  <c r="AS1782" i="79"/>
  <c r="AM1755" i="79"/>
  <c r="L91" i="43" s="1"/>
  <c r="AS1812" i="79"/>
  <c r="AS1813" i="79"/>
  <c r="AI1845" i="79"/>
  <c r="AS1867" i="79"/>
  <c r="AS1833" i="79"/>
  <c r="AE1845" i="79"/>
  <c r="AF1872" i="79"/>
  <c r="AJ1755" i="79"/>
  <c r="I91" i="43" s="1"/>
  <c r="AS1787" i="79"/>
  <c r="AS1780" i="79"/>
  <c r="AS1811" i="79"/>
  <c r="AS1807" i="79"/>
  <c r="AS1870" i="79"/>
  <c r="AJ1872" i="79"/>
  <c r="AI1755" i="79"/>
  <c r="H91" i="43" s="1"/>
  <c r="AS1838" i="79"/>
  <c r="AS1836" i="79"/>
  <c r="AI1872" i="79"/>
  <c r="AR1872" i="79"/>
  <c r="AO1755" i="79"/>
  <c r="N91" i="43" s="1"/>
  <c r="Q133" i="45"/>
  <c r="AE1158" i="79"/>
  <c r="AE1162" i="79" s="1"/>
  <c r="AS1786" i="79"/>
  <c r="AE1791" i="79"/>
  <c r="AS1779" i="79"/>
  <c r="AM1791" i="79"/>
  <c r="AJ1818" i="79"/>
  <c r="Q131" i="45"/>
  <c r="AE768" i="79"/>
  <c r="AE775" i="79" s="1"/>
  <c r="AS1814" i="79"/>
  <c r="AS1809" i="79"/>
  <c r="AP1818" i="79"/>
  <c r="AS1871" i="79"/>
  <c r="AQ1791" i="79"/>
  <c r="AO1818" i="79"/>
  <c r="AI1818" i="79"/>
  <c r="AG1755" i="79"/>
  <c r="F91" i="43" s="1"/>
  <c r="AH1791" i="79"/>
  <c r="AS1834" i="79"/>
  <c r="AL1845" i="79"/>
  <c r="AI1791" i="79"/>
  <c r="AO1872" i="79"/>
  <c r="AN1755" i="79"/>
  <c r="M91" i="43" s="1"/>
  <c r="AS1785" i="79"/>
  <c r="AM1818" i="79"/>
  <c r="AS1815" i="79"/>
  <c r="AS1864" i="79"/>
  <c r="AS1863" i="79"/>
  <c r="AF1755" i="79"/>
  <c r="E91" i="43" s="1"/>
  <c r="AE1560" i="79"/>
  <c r="AS1555" i="79"/>
  <c r="AS1559" i="79"/>
  <c r="AS1556" i="79"/>
  <c r="AS1554" i="79"/>
  <c r="AS1558" i="79"/>
  <c r="AS1550" i="79"/>
  <c r="AN1353" i="79"/>
  <c r="AQ1353" i="79"/>
  <c r="AL1353" i="79"/>
  <c r="AR1353" i="79"/>
  <c r="AO1353" i="79"/>
  <c r="AP1353" i="79"/>
  <c r="AM1353" i="79"/>
  <c r="AI1353" i="79"/>
  <c r="AK1353" i="79"/>
  <c r="AG1353" i="79"/>
  <c r="AH1353" i="79"/>
  <c r="AJ1353" i="79"/>
  <c r="AK963" i="79"/>
  <c r="AH963" i="79"/>
  <c r="AG963" i="79"/>
  <c r="AL768" i="79"/>
  <c r="AR768" i="79"/>
  <c r="AP768" i="79"/>
  <c r="AN768" i="79"/>
  <c r="AM768" i="79"/>
  <c r="AQ768" i="79"/>
  <c r="AO768" i="79"/>
  <c r="AR1158" i="79"/>
  <c r="AO1158" i="79"/>
  <c r="AN1158" i="79"/>
  <c r="AQ1158" i="79"/>
  <c r="AL1158" i="79"/>
  <c r="AP1158" i="79"/>
  <c r="AM1158" i="79"/>
  <c r="AI1158" i="79"/>
  <c r="AG1158" i="79"/>
  <c r="AJ1158" i="79"/>
  <c r="AK1158" i="79"/>
  <c r="AH1158"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O963" i="79" l="1"/>
  <c r="Q132" i="45"/>
  <c r="AE774" i="79"/>
  <c r="AM963" i="79"/>
  <c r="AM965" i="79" s="1"/>
  <c r="AL963" i="79"/>
  <c r="AL971" i="79" s="1"/>
  <c r="AP963" i="79"/>
  <c r="AP966" i="79" s="1"/>
  <c r="AR963" i="79"/>
  <c r="AR965" i="79" s="1"/>
  <c r="AF968" i="79"/>
  <c r="AF966" i="79"/>
  <c r="AF967" i="79"/>
  <c r="AF972" i="79"/>
  <c r="AF970" i="79"/>
  <c r="AF969" i="79"/>
  <c r="AF965" i="79"/>
  <c r="AF971" i="79"/>
  <c r="AF964" i="79"/>
  <c r="AE1166" i="79"/>
  <c r="AQ963" i="79"/>
  <c r="AQ966" i="79" s="1"/>
  <c r="AE1164" i="79"/>
  <c r="AE1163" i="79"/>
  <c r="AE1168" i="79"/>
  <c r="AE1167" i="79"/>
  <c r="AE1165" i="79"/>
  <c r="AE971" i="79"/>
  <c r="AE1161" i="79"/>
  <c r="AE1160" i="79"/>
  <c r="AE1159" i="79"/>
  <c r="AE1356" i="79"/>
  <c r="AS1753" i="79"/>
  <c r="AS1755" i="79" s="1"/>
  <c r="R91" i="43" s="1"/>
  <c r="D91" i="43"/>
  <c r="AE1364" i="79"/>
  <c r="AE969" i="79"/>
  <c r="AE1354" i="79"/>
  <c r="AE972" i="79"/>
  <c r="AE968" i="79"/>
  <c r="AE1359" i="79"/>
  <c r="AE1363" i="79"/>
  <c r="AE1360" i="79"/>
  <c r="AE1361" i="79"/>
  <c r="AE773" i="79"/>
  <c r="AE1362" i="79"/>
  <c r="AE1355" i="79"/>
  <c r="AE1358" i="79"/>
  <c r="AS1791" i="79"/>
  <c r="AS1872" i="79"/>
  <c r="AS1818" i="79"/>
  <c r="AS1845" i="79"/>
  <c r="AH1159" i="79"/>
  <c r="AH1163" i="79"/>
  <c r="AH1167" i="79"/>
  <c r="AH1160" i="79"/>
  <c r="AH1168" i="79"/>
  <c r="AH1161" i="79"/>
  <c r="AH1165" i="79"/>
  <c r="AH1166" i="79"/>
  <c r="AH1162"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54" i="79"/>
  <c r="AI1356" i="79"/>
  <c r="AI1360" i="79"/>
  <c r="AI1364" i="79"/>
  <c r="AI1355" i="79"/>
  <c r="AI1357" i="79"/>
  <c r="AI1361" i="79"/>
  <c r="AI1358"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J964" i="79"/>
  <c r="AJ968" i="79"/>
  <c r="AJ972" i="79"/>
  <c r="AJ965" i="79"/>
  <c r="AJ969" i="79"/>
  <c r="AJ966" i="79"/>
  <c r="AJ970" i="79"/>
  <c r="AJ967" i="79"/>
  <c r="AJ971" i="79"/>
  <c r="AH1355" i="79"/>
  <c r="AH1357" i="79"/>
  <c r="AH1361" i="79"/>
  <c r="AH1358" i="79"/>
  <c r="AH1362" i="79"/>
  <c r="AH1354" i="79"/>
  <c r="AH1363" i="79"/>
  <c r="AH1360" i="79"/>
  <c r="AH1364" i="79"/>
  <c r="AH1356"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G771" i="79"/>
  <c r="AG775" i="79"/>
  <c r="AG772" i="79"/>
  <c r="AG769" i="79"/>
  <c r="AG773" i="79"/>
  <c r="AG770" i="79"/>
  <c r="AG774" i="79"/>
  <c r="AG776" i="79"/>
  <c r="AK967" i="79"/>
  <c r="AK971" i="79"/>
  <c r="AK964" i="79"/>
  <c r="AK968" i="79"/>
  <c r="AK972" i="79"/>
  <c r="AK965" i="79"/>
  <c r="AK969" i="79"/>
  <c r="AK966" i="79"/>
  <c r="AK970" i="79"/>
  <c r="AR1355" i="79"/>
  <c r="AR1363" i="79"/>
  <c r="AR1356" i="79"/>
  <c r="AR1360" i="79"/>
  <c r="AR1364" i="79"/>
  <c r="AR1357" i="79"/>
  <c r="AR1361" i="79"/>
  <c r="AR1362" i="79"/>
  <c r="AR1354" i="79"/>
  <c r="AR1358" i="79"/>
  <c r="AJ1161" i="79"/>
  <c r="AJ1165" i="79"/>
  <c r="AJ1162" i="79"/>
  <c r="AJ1166" i="79"/>
  <c r="AJ1159" i="79"/>
  <c r="AJ1163" i="79"/>
  <c r="AJ1167" i="79"/>
  <c r="AJ1160"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G967" i="79"/>
  <c r="AG971" i="79"/>
  <c r="AG964" i="79"/>
  <c r="AG968" i="79"/>
  <c r="AG972" i="79"/>
  <c r="AG965" i="79"/>
  <c r="AG969" i="79"/>
  <c r="AG966" i="79"/>
  <c r="AG970" i="79"/>
  <c r="AG1354" i="79"/>
  <c r="AG1355" i="79"/>
  <c r="AG1358" i="79"/>
  <c r="AG1362" i="79"/>
  <c r="AG1363" i="79"/>
  <c r="AG1356" i="79"/>
  <c r="AG1360" i="79"/>
  <c r="AG1364" i="79"/>
  <c r="AG1357"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2" i="79"/>
  <c r="AI1166" i="79"/>
  <c r="AI1159" i="79"/>
  <c r="AI1163" i="79"/>
  <c r="AI1167" i="79"/>
  <c r="AI1160" i="79"/>
  <c r="AI1168" i="79"/>
  <c r="AI1165" i="79"/>
  <c r="AI1161" i="79"/>
  <c r="AH770" i="79"/>
  <c r="AH774" i="79"/>
  <c r="AH771" i="79"/>
  <c r="AH772" i="79"/>
  <c r="AH776" i="79"/>
  <c r="AH773" i="79"/>
  <c r="AH775" i="79"/>
  <c r="AH769" i="79"/>
  <c r="AI965" i="79"/>
  <c r="AI969" i="79"/>
  <c r="AI966" i="79"/>
  <c r="AI970" i="79"/>
  <c r="AI967" i="79"/>
  <c r="AI971" i="79"/>
  <c r="AI972" i="79"/>
  <c r="AI964" i="79"/>
  <c r="AI968" i="79"/>
  <c r="AJ1355" i="79"/>
  <c r="AJ1363" i="79"/>
  <c r="AJ1356" i="79"/>
  <c r="AJ1360" i="79"/>
  <c r="AJ1364" i="79"/>
  <c r="AJ1357" i="79"/>
  <c r="AJ1361" i="79"/>
  <c r="AJ1358" i="79"/>
  <c r="AJ1354" i="79"/>
  <c r="AJ1362" i="79"/>
  <c r="AP1159" i="79"/>
  <c r="AP1163" i="79"/>
  <c r="AP1167" i="79"/>
  <c r="AP1160" i="79"/>
  <c r="AP1168" i="79"/>
  <c r="AP1161" i="79"/>
  <c r="AP1165" i="79"/>
  <c r="AP1162" i="79"/>
  <c r="AP1166" i="79"/>
  <c r="AI769" i="79"/>
  <c r="AI773" i="79"/>
  <c r="AI770" i="79"/>
  <c r="AI774" i="79"/>
  <c r="AI771" i="79"/>
  <c r="AI775" i="79"/>
  <c r="AI776" i="79"/>
  <c r="AI772" i="79"/>
  <c r="AG1160" i="79"/>
  <c r="AG1168" i="79"/>
  <c r="AG1161" i="79"/>
  <c r="AG1165" i="79"/>
  <c r="AG1162" i="79"/>
  <c r="AG1166" i="79"/>
  <c r="AG1159" i="79"/>
  <c r="AG1163" i="79"/>
  <c r="AG1167" i="79"/>
  <c r="AL1159" i="79"/>
  <c r="AL1163" i="79"/>
  <c r="AL1167" i="79"/>
  <c r="AL1160" i="79"/>
  <c r="AL1168" i="79"/>
  <c r="AL1161" i="79"/>
  <c r="AL1165" i="79"/>
  <c r="AL1166" i="79"/>
  <c r="AL1162" i="79"/>
  <c r="AR1161" i="79"/>
  <c r="AR1165" i="79"/>
  <c r="AR1162" i="79"/>
  <c r="AR1166" i="79"/>
  <c r="AR1159" i="79"/>
  <c r="AR1163" i="79"/>
  <c r="AR1167" i="79"/>
  <c r="AR1168" i="79"/>
  <c r="AR1160" i="79"/>
  <c r="AJ772" i="79"/>
  <c r="AJ776" i="79"/>
  <c r="AJ769" i="79"/>
  <c r="AJ773" i="79"/>
  <c r="AJ770" i="79"/>
  <c r="AJ774" i="79"/>
  <c r="AJ771" i="79"/>
  <c r="AJ775" i="79"/>
  <c r="AM769" i="79"/>
  <c r="AM773" i="79"/>
  <c r="AM770" i="79"/>
  <c r="AM771" i="79"/>
  <c r="AM775" i="79"/>
  <c r="AM774" i="79"/>
  <c r="AM772" i="79"/>
  <c r="AM776" i="79"/>
  <c r="AL770" i="79"/>
  <c r="AL774" i="79"/>
  <c r="AL771" i="79"/>
  <c r="AL772" i="79"/>
  <c r="AL776" i="79"/>
  <c r="AL769" i="79"/>
  <c r="AL773" i="79"/>
  <c r="AL775" i="79"/>
  <c r="AH966" i="79"/>
  <c r="AH970" i="79"/>
  <c r="AH967" i="79"/>
  <c r="AH971" i="79"/>
  <c r="AH964" i="79"/>
  <c r="AH968" i="79"/>
  <c r="AH972" i="79"/>
  <c r="AH965" i="79"/>
  <c r="AH969"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M972" i="79" l="1"/>
  <c r="AM968" i="79"/>
  <c r="AL972" i="79"/>
  <c r="AM970" i="79"/>
  <c r="AL967" i="79"/>
  <c r="AM966" i="79"/>
  <c r="AQ971" i="79"/>
  <c r="AP972" i="79"/>
  <c r="AL968" i="79"/>
  <c r="AL970" i="79"/>
  <c r="AL969" i="79"/>
  <c r="AL964" i="79"/>
  <c r="AL966" i="79"/>
  <c r="AM971" i="79"/>
  <c r="AM969" i="79"/>
  <c r="AL965" i="79"/>
  <c r="AM964" i="79"/>
  <c r="AM967" i="79"/>
  <c r="AQ967" i="79"/>
  <c r="AP971" i="79"/>
  <c r="AQ969" i="79"/>
  <c r="AP967" i="79"/>
  <c r="AQ972" i="79"/>
  <c r="AQ965" i="79"/>
  <c r="AP969" i="79"/>
  <c r="AQ968" i="79"/>
  <c r="AQ970" i="79"/>
  <c r="AR972" i="79"/>
  <c r="AP968" i="79"/>
  <c r="AP970" i="79"/>
  <c r="AR970" i="79"/>
  <c r="AQ964" i="79"/>
  <c r="AP965" i="79"/>
  <c r="AP964" i="79"/>
  <c r="AR966" i="79"/>
  <c r="AR968" i="79"/>
  <c r="AR971" i="79"/>
  <c r="AR969" i="79"/>
  <c r="AR964" i="79"/>
  <c r="AR967" i="79"/>
  <c r="AS1165" i="79"/>
  <c r="AS1361" i="79"/>
  <c r="AS1358" i="79"/>
  <c r="AS1362" i="79"/>
  <c r="AS1166" i="79"/>
  <c r="AS1167" i="79"/>
  <c r="AS1168" i="79"/>
  <c r="AS1363" i="79"/>
  <c r="AS1163" i="79"/>
  <c r="AS1364" i="79"/>
  <c r="AS1360" i="79"/>
  <c r="E104" i="43"/>
  <c r="D88" i="43"/>
  <c r="AF1365" i="79"/>
  <c r="E85" i="43" s="1"/>
  <c r="AS1548" i="79"/>
  <c r="AS1357" i="79"/>
  <c r="D104" i="43"/>
  <c r="AS1552" i="79"/>
  <c r="AS1551" i="79"/>
  <c r="AE1365" i="79"/>
  <c r="D85" i="43" s="1"/>
  <c r="AS1549" i="79"/>
  <c r="AS1354" i="79"/>
  <c r="AS1356" i="79"/>
  <c r="AS1355" i="79"/>
  <c r="H115" i="47"/>
  <c r="H116" i="47"/>
  <c r="H114" i="47"/>
  <c r="H112" i="47"/>
  <c r="H113" i="47"/>
  <c r="H111" i="47"/>
  <c r="H109" i="47"/>
  <c r="H110" i="47"/>
  <c r="H108" i="47"/>
  <c r="H106" i="47"/>
  <c r="H107" i="47"/>
  <c r="H97" i="47"/>
  <c r="H98" i="47"/>
  <c r="H96" i="47"/>
  <c r="H94" i="47"/>
  <c r="H95" i="47"/>
  <c r="H93" i="47"/>
  <c r="H91" i="47"/>
  <c r="H92" i="47"/>
  <c r="H90" i="47"/>
  <c r="AS1557" i="79" l="1"/>
  <c r="AF1560" i="79"/>
  <c r="E88" i="43" s="1"/>
  <c r="H31" i="47"/>
  <c r="H32" i="47"/>
  <c r="H30" i="47"/>
  <c r="H16" i="47"/>
  <c r="H17" i="47"/>
  <c r="H15" i="47"/>
  <c r="I17" i="45" l="1"/>
  <c r="H17" i="45"/>
  <c r="G17" i="45"/>
  <c r="F17" i="45"/>
  <c r="E17" i="45"/>
  <c r="E30" i="45" l="1"/>
  <c r="D124" i="45" s="1"/>
  <c r="E23" i="45"/>
  <c r="C124" i="45" s="1"/>
  <c r="Q124" i="45" s="1"/>
  <c r="C130" i="45"/>
  <c r="D130" i="45"/>
  <c r="C129" i="45"/>
  <c r="D129" i="45"/>
  <c r="I30" i="45"/>
  <c r="D128" i="45" s="1"/>
  <c r="I23" i="45"/>
  <c r="C128" i="45" s="1"/>
  <c r="H23" i="45"/>
  <c r="C127" i="45" s="1"/>
  <c r="Q127" i="45" s="1"/>
  <c r="H30" i="45"/>
  <c r="D127" i="45" s="1"/>
  <c r="G23" i="45"/>
  <c r="C126" i="45" s="1"/>
  <c r="Q126" i="45" s="1"/>
  <c r="G30" i="45"/>
  <c r="D126" i="45" s="1"/>
  <c r="F23" i="45"/>
  <c r="C125" i="45" s="1"/>
  <c r="Q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I129" i="45"/>
  <c r="I130" i="45"/>
  <c r="E58" i="45"/>
  <c r="H124" i="45" s="1"/>
  <c r="F65" i="45"/>
  <c r="I125" i="45" s="1"/>
  <c r="H37" i="45"/>
  <c r="E127" i="45" s="1"/>
  <c r="H65" i="45"/>
  <c r="I127" i="45" s="1"/>
  <c r="G58" i="45"/>
  <c r="H126" i="45" s="1"/>
  <c r="G51" i="45"/>
  <c r="G126" i="45" s="1"/>
  <c r="G44" i="45"/>
  <c r="F126" i="45" s="1"/>
  <c r="G37" i="45"/>
  <c r="E126" i="45" s="1"/>
  <c r="H130" i="45"/>
  <c r="G130" i="45"/>
  <c r="F130" i="45"/>
  <c r="E130" i="45"/>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H129" i="45"/>
  <c r="F129" i="45"/>
  <c r="E129" i="45"/>
  <c r="G129" i="45"/>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E388" i="79" l="1"/>
  <c r="AE394" i="79" s="1"/>
  <c r="Q129" i="45"/>
  <c r="AG1803" i="79"/>
  <c r="AG1819" i="79" s="1"/>
  <c r="AQ1830" i="79"/>
  <c r="AQ1846" i="79" s="1"/>
  <c r="P113" i="43" s="1"/>
  <c r="AK1830" i="79"/>
  <c r="AK1846" i="79" s="1"/>
  <c r="AM1830" i="79"/>
  <c r="AM1846" i="79" s="1"/>
  <c r="L113" i="43" s="1"/>
  <c r="AK1803" i="79"/>
  <c r="AK1819" i="79" s="1"/>
  <c r="AF1857" i="79"/>
  <c r="AF1873" i="79" s="1"/>
  <c r="AJ1776" i="79"/>
  <c r="AJ1792" i="79" s="1"/>
  <c r="I105" i="43" s="1"/>
  <c r="AN1739" i="79"/>
  <c r="AP1776" i="79"/>
  <c r="AP1792" i="79" s="1"/>
  <c r="O105" i="43" s="1"/>
  <c r="AE1803" i="79"/>
  <c r="AE1819" i="79" s="1"/>
  <c r="AI1776" i="79"/>
  <c r="AI1792" i="79" s="1"/>
  <c r="H105" i="43" s="1"/>
  <c r="AF1803" i="79"/>
  <c r="AF1819" i="79" s="1"/>
  <c r="AM1803" i="79"/>
  <c r="AM1819" i="79" s="1"/>
  <c r="L109" i="43" s="1"/>
  <c r="AN1857" i="79"/>
  <c r="AN1873" i="79" s="1"/>
  <c r="M117" i="43" s="1"/>
  <c r="AQ1776" i="79"/>
  <c r="AQ1792" i="79" s="1"/>
  <c r="P105" i="43" s="1"/>
  <c r="AI1857" i="79"/>
  <c r="AI1873" i="79" s="1"/>
  <c r="AF1776" i="79"/>
  <c r="AF1792" i="79" s="1"/>
  <c r="E105" i="43" s="1"/>
  <c r="E106" i="43" s="1"/>
  <c r="AO1857" i="79"/>
  <c r="AO1873" i="79" s="1"/>
  <c r="N117" i="43" s="1"/>
  <c r="AL1857" i="79"/>
  <c r="AL1873" i="79" s="1"/>
  <c r="K117" i="43" s="1"/>
  <c r="AH1830" i="79"/>
  <c r="AH1846" i="79" s="1"/>
  <c r="AJ1830" i="79"/>
  <c r="AJ1846" i="79" s="1"/>
  <c r="AF1739" i="79"/>
  <c r="AI1830" i="79"/>
  <c r="AI1846" i="79" s="1"/>
  <c r="AR1739" i="79"/>
  <c r="AR1776" i="79"/>
  <c r="AR1792" i="79" s="1"/>
  <c r="Q105" i="43" s="1"/>
  <c r="AQ1739" i="79"/>
  <c r="AF1830" i="79"/>
  <c r="AF1846" i="79" s="1"/>
  <c r="AE1857" i="79"/>
  <c r="AE1873" i="79" s="1"/>
  <c r="AG1776" i="79"/>
  <c r="AG1792" i="79" s="1"/>
  <c r="F105" i="43" s="1"/>
  <c r="AQ1857" i="79"/>
  <c r="AQ1873" i="79" s="1"/>
  <c r="P117" i="43" s="1"/>
  <c r="AG1857" i="79"/>
  <c r="AG1873" i="79" s="1"/>
  <c r="AK1776" i="79"/>
  <c r="AK1792" i="79" s="1"/>
  <c r="J105" i="43" s="1"/>
  <c r="AO1830" i="79"/>
  <c r="AO1846" i="79" s="1"/>
  <c r="N113" i="43" s="1"/>
  <c r="AL1739" i="79"/>
  <c r="AM1776" i="79"/>
  <c r="AM1792" i="79" s="1"/>
  <c r="L105" i="43" s="1"/>
  <c r="AP1830" i="79"/>
  <c r="AP1846" i="79" s="1"/>
  <c r="O113" i="43" s="1"/>
  <c r="AJ1803" i="79"/>
  <c r="AJ1819" i="79" s="1"/>
  <c r="AH1776" i="79"/>
  <c r="AH1792" i="79" s="1"/>
  <c r="G105" i="43" s="1"/>
  <c r="AL1803" i="79"/>
  <c r="AL1819" i="79" s="1"/>
  <c r="K109" i="43" s="1"/>
  <c r="AG1739" i="79"/>
  <c r="AH1803" i="79"/>
  <c r="AH1819" i="79" s="1"/>
  <c r="AP1739" i="79"/>
  <c r="AL1830" i="79"/>
  <c r="AL1846" i="79" s="1"/>
  <c r="K113" i="43" s="1"/>
  <c r="AN1776" i="79"/>
  <c r="AN1792" i="79" s="1"/>
  <c r="M105" i="43" s="1"/>
  <c r="AI1739" i="79"/>
  <c r="AP1857" i="79"/>
  <c r="AP1873" i="79" s="1"/>
  <c r="O117" i="43" s="1"/>
  <c r="AE1739" i="79"/>
  <c r="AH1739" i="79"/>
  <c r="AN1803" i="79"/>
  <c r="AN1819" i="79" s="1"/>
  <c r="M109" i="43" s="1"/>
  <c r="AK1857" i="79"/>
  <c r="AK1873" i="79" s="1"/>
  <c r="AO1803" i="79"/>
  <c r="AO1819" i="79" s="1"/>
  <c r="N109" i="43" s="1"/>
  <c r="AJ1857" i="79"/>
  <c r="AJ1873" i="79" s="1"/>
  <c r="AM1857" i="79"/>
  <c r="AM1873" i="79" s="1"/>
  <c r="L117" i="43" s="1"/>
  <c r="AH1857" i="79"/>
  <c r="AH1873" i="79" s="1"/>
  <c r="AR1857" i="79"/>
  <c r="AR1873" i="79" s="1"/>
  <c r="Q117" i="43" s="1"/>
  <c r="AM1739" i="79"/>
  <c r="AO1739" i="79"/>
  <c r="AI1803" i="79"/>
  <c r="AI1819" i="79" s="1"/>
  <c r="AR1803" i="79"/>
  <c r="AR1819" i="79" s="1"/>
  <c r="Q109" i="43" s="1"/>
  <c r="AE1830" i="79"/>
  <c r="AE1846" i="79" s="1"/>
  <c r="AG1830" i="79"/>
  <c r="AG1846" i="79" s="1"/>
  <c r="AQ1803" i="79"/>
  <c r="AQ1819" i="79" s="1"/>
  <c r="P109" i="43" s="1"/>
  <c r="AE1776" i="79"/>
  <c r="AE1792" i="79" s="1"/>
  <c r="AO1776" i="79"/>
  <c r="AO1792" i="79" s="1"/>
  <c r="N105" i="43" s="1"/>
  <c r="AJ1739" i="79"/>
  <c r="AP1803" i="79"/>
  <c r="AP1819" i="79" s="1"/>
  <c r="O109" i="43" s="1"/>
  <c r="AK1739" i="79"/>
  <c r="AN1830" i="79"/>
  <c r="AN1846" i="79" s="1"/>
  <c r="M113" i="43" s="1"/>
  <c r="AL1776" i="79"/>
  <c r="AL1792" i="79" s="1"/>
  <c r="K105" i="43" s="1"/>
  <c r="AR1830" i="79"/>
  <c r="AR1846" i="79" s="1"/>
  <c r="Q113" i="43" s="1"/>
  <c r="AE578" i="79"/>
  <c r="AE584" i="79" s="1"/>
  <c r="Q130" i="45"/>
  <c r="AE198" i="79"/>
  <c r="AE199" i="79" s="1"/>
  <c r="Q128" i="45"/>
  <c r="AF388" i="79"/>
  <c r="AF394" i="79" s="1"/>
  <c r="AF578" i="79"/>
  <c r="AF582" i="79" s="1"/>
  <c r="AF198" i="79"/>
  <c r="AF200" i="79" s="1"/>
  <c r="AN130" i="46"/>
  <c r="AN404" i="46"/>
  <c r="AN540" i="46"/>
  <c r="AN268" i="46"/>
  <c r="AN269" i="46" s="1"/>
  <c r="AJ1545" i="79"/>
  <c r="AJ1561" i="79" s="1"/>
  <c r="I89" i="43" s="1"/>
  <c r="AN1351" i="79"/>
  <c r="AN1366" i="79" s="1"/>
  <c r="M86" i="43" s="1"/>
  <c r="AN1545" i="79"/>
  <c r="AN1561" i="79" s="1"/>
  <c r="M89" i="43" s="1"/>
  <c r="AO1351" i="79"/>
  <c r="AO1366" i="79" s="1"/>
  <c r="N86" i="43" s="1"/>
  <c r="AR1545" i="79"/>
  <c r="AR1561" i="79" s="1"/>
  <c r="Q89" i="43" s="1"/>
  <c r="AJ1351" i="79"/>
  <c r="AJ1366" i="79" s="1"/>
  <c r="I86" i="43" s="1"/>
  <c r="AR1351" i="79"/>
  <c r="AR1366" i="79" s="1"/>
  <c r="Q86" i="43" s="1"/>
  <c r="AF1351" i="79"/>
  <c r="AF1366" i="79" s="1"/>
  <c r="E86" i="43" s="1"/>
  <c r="AF1545" i="79"/>
  <c r="AF1561" i="79" s="1"/>
  <c r="E89" i="43" s="1"/>
  <c r="AK1351" i="79"/>
  <c r="AK1366" i="79" s="1"/>
  <c r="J86" i="43" s="1"/>
  <c r="AG1351" i="79"/>
  <c r="AG1366" i="79" s="1"/>
  <c r="F86" i="43" s="1"/>
  <c r="AG1545" i="79"/>
  <c r="AG1561" i="79" s="1"/>
  <c r="F89" i="43" s="1"/>
  <c r="AI1351" i="79"/>
  <c r="AI1366" i="79" s="1"/>
  <c r="H86" i="43" s="1"/>
  <c r="AL1545" i="79"/>
  <c r="AL1561" i="79" s="1"/>
  <c r="K89" i="43" s="1"/>
  <c r="AM1545" i="79"/>
  <c r="AM1561" i="79" s="1"/>
  <c r="L89" i="43" s="1"/>
  <c r="AP1351" i="79"/>
  <c r="AP1366" i="79" s="1"/>
  <c r="O86" i="43" s="1"/>
  <c r="AI1545" i="79"/>
  <c r="AI1561" i="79" s="1"/>
  <c r="H89" i="43" s="1"/>
  <c r="AH1351" i="79"/>
  <c r="AH1366" i="79" s="1"/>
  <c r="G86" i="43" s="1"/>
  <c r="AK1545" i="79"/>
  <c r="AK1561" i="79" s="1"/>
  <c r="J89" i="43" s="1"/>
  <c r="AM1351" i="79"/>
  <c r="AM1366" i="79" s="1"/>
  <c r="L86" i="43" s="1"/>
  <c r="AP1545" i="79"/>
  <c r="AP1561" i="79" s="1"/>
  <c r="O89" i="43" s="1"/>
  <c r="AQ1545" i="79"/>
  <c r="AQ1561" i="79" s="1"/>
  <c r="P89" i="43" s="1"/>
  <c r="AL1351" i="79"/>
  <c r="AL1366" i="79" s="1"/>
  <c r="K86" i="43" s="1"/>
  <c r="AO1545" i="79"/>
  <c r="AO1561" i="79" s="1"/>
  <c r="N89" i="43" s="1"/>
  <c r="AQ1351" i="79"/>
  <c r="AQ1366" i="79" s="1"/>
  <c r="P86" i="43" s="1"/>
  <c r="AE1545" i="79"/>
  <c r="AE1561" i="79" s="1"/>
  <c r="AE1351" i="79"/>
  <c r="AE1366" i="79" s="1"/>
  <c r="AH1545" i="79"/>
  <c r="AH1561" i="79" s="1"/>
  <c r="G89" i="43" s="1"/>
  <c r="AM130" i="46"/>
  <c r="AM404" i="46"/>
  <c r="AM540" i="46"/>
  <c r="AM268" i="46"/>
  <c r="AM269" i="46" s="1"/>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AE203" i="79" l="1"/>
  <c r="AE393" i="79"/>
  <c r="AK1756" i="79"/>
  <c r="J92" i="43" s="1"/>
  <c r="AK1762" i="79"/>
  <c r="AP1756" i="79"/>
  <c r="O92" i="43" s="1"/>
  <c r="AP1762" i="79"/>
  <c r="AF1756" i="79"/>
  <c r="E92" i="43" s="1"/>
  <c r="AF1762" i="79"/>
  <c r="AJ1756" i="79"/>
  <c r="I92" i="43" s="1"/>
  <c r="AJ1762" i="79"/>
  <c r="AO1756" i="79"/>
  <c r="N92" i="43" s="1"/>
  <c r="AO1762" i="79"/>
  <c r="AI1756" i="79"/>
  <c r="H92" i="43" s="1"/>
  <c r="AI1762" i="79"/>
  <c r="AL1756" i="79"/>
  <c r="K92" i="43" s="1"/>
  <c r="AL1762" i="79"/>
  <c r="AQ1756" i="79"/>
  <c r="P92" i="43" s="1"/>
  <c r="AQ1762" i="79"/>
  <c r="AM1756" i="79"/>
  <c r="L92" i="43" s="1"/>
  <c r="AM1762" i="79"/>
  <c r="AH1756" i="79"/>
  <c r="G92" i="43" s="1"/>
  <c r="AH1762" i="79"/>
  <c r="AG1756" i="79"/>
  <c r="F92" i="43" s="1"/>
  <c r="AG1762" i="79"/>
  <c r="AR1756" i="79"/>
  <c r="Q92" i="43" s="1"/>
  <c r="AR1762" i="79"/>
  <c r="AN1756" i="79"/>
  <c r="M92" i="43" s="1"/>
  <c r="AN1762" i="79"/>
  <c r="AE1756" i="79"/>
  <c r="D92" i="43" s="1"/>
  <c r="AE1762" i="79"/>
  <c r="AE583" i="79"/>
  <c r="AE585" i="79"/>
  <c r="AE391" i="79"/>
  <c r="E120" i="43"/>
  <c r="AS1792" i="79"/>
  <c r="AS1793" i="79" s="1"/>
  <c r="AS1819" i="79"/>
  <c r="AS1820" i="79" s="1"/>
  <c r="AS1846" i="79"/>
  <c r="AS1847" i="79" s="1"/>
  <c r="AS1873" i="79"/>
  <c r="AS1874" i="79" s="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366" i="79"/>
  <c r="AS1561" i="79"/>
  <c r="D86" i="43"/>
  <c r="R86" i="43" s="1"/>
  <c r="D105" i="43"/>
  <c r="D89" i="43"/>
  <c r="R89" i="43" s="1"/>
  <c r="AK1164" i="79"/>
  <c r="AK1553" i="79"/>
  <c r="AK1359" i="79"/>
  <c r="AJ1164" i="79"/>
  <c r="AJ1553" i="79"/>
  <c r="AJ1359" i="79"/>
  <c r="AN1164" i="79"/>
  <c r="AN1553" i="79"/>
  <c r="AN1359" i="79"/>
  <c r="AH1164" i="79"/>
  <c r="AH1553" i="79"/>
  <c r="AH1359" i="79"/>
  <c r="AQ1359" i="79"/>
  <c r="AQ1553" i="79"/>
  <c r="AQ1164" i="79"/>
  <c r="AL1553" i="79"/>
  <c r="AL1359" i="79"/>
  <c r="AL1164" i="79"/>
  <c r="AM1164" i="79"/>
  <c r="AM1359" i="79"/>
  <c r="AM1553" i="79"/>
  <c r="AG1553" i="79"/>
  <c r="AG1359" i="79"/>
  <c r="AG1164" i="79"/>
  <c r="AI1359" i="79"/>
  <c r="AI1553" i="79"/>
  <c r="AI1164" i="79"/>
  <c r="AO1359" i="79"/>
  <c r="AO1553" i="79"/>
  <c r="AO1164" i="79"/>
  <c r="AR1359" i="79"/>
  <c r="AR1553" i="79"/>
  <c r="AR1164" i="79"/>
  <c r="AP1553" i="79"/>
  <c r="AP1164" i="79"/>
  <c r="AP1359" i="79"/>
  <c r="AE776" i="79"/>
  <c r="AE769" i="79"/>
  <c r="AE1170" i="79"/>
  <c r="AQ587" i="79"/>
  <c r="AM546" i="46"/>
  <c r="D65" i="43" s="1"/>
  <c r="AR546" i="46"/>
  <c r="I65" i="43" s="1"/>
  <c r="AM542" i="46"/>
  <c r="AM541" i="46"/>
  <c r="AM543" i="46"/>
  <c r="AM544" i="46"/>
  <c r="AO546" i="46"/>
  <c r="F65" i="43" s="1"/>
  <c r="AO587" i="79"/>
  <c r="AM396" i="79"/>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AU272" i="46"/>
  <c r="L59" i="43" s="1"/>
  <c r="AW546" i="46"/>
  <c r="N65" i="43" s="1"/>
  <c r="AV546" i="46"/>
  <c r="M65" i="43" s="1"/>
  <c r="AN205" i="79"/>
  <c r="M68" i="43" s="1"/>
  <c r="AT132" i="46"/>
  <c r="K56" i="43" s="1"/>
  <c r="AX546" i="46"/>
  <c r="O65" i="43" s="1"/>
  <c r="AE771" i="79"/>
  <c r="AE770" i="79"/>
  <c r="AE772" i="79"/>
  <c r="AT272" i="46"/>
  <c r="K59" i="43" s="1"/>
  <c r="AY404" i="46"/>
  <c r="AV272" i="46"/>
  <c r="M59" i="43" s="1"/>
  <c r="AV404" i="46"/>
  <c r="AU132" i="46"/>
  <c r="L56" i="43" s="1"/>
  <c r="AG396" i="79"/>
  <c r="AT546" i="46"/>
  <c r="K65" i="43" s="1"/>
  <c r="AU546" i="46"/>
  <c r="L65" i="43" s="1"/>
  <c r="AE778"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AS1756" i="79" l="1"/>
  <c r="R117" i="43"/>
  <c r="D118" i="43"/>
  <c r="R105" i="43"/>
  <c r="D106" i="43"/>
  <c r="R109" i="43"/>
  <c r="D110" i="43"/>
  <c r="R113" i="43"/>
  <c r="D114" i="43"/>
  <c r="AQ271" i="46"/>
  <c r="H58" i="43" s="1"/>
  <c r="M40" i="47" s="1"/>
  <c r="AW271" i="46"/>
  <c r="N58" i="43" s="1"/>
  <c r="S41" i="47" s="1"/>
  <c r="AS271" i="46"/>
  <c r="J58" i="43" s="1"/>
  <c r="AR271" i="46"/>
  <c r="I58" i="43" s="1"/>
  <c r="N31" i="47" s="1"/>
  <c r="AU271" i="46"/>
  <c r="L58" i="43" s="1"/>
  <c r="AX271" i="46"/>
  <c r="O58" i="43" s="1"/>
  <c r="AP271" i="46"/>
  <c r="G58" i="43" s="1"/>
  <c r="L33" i="47" s="1"/>
  <c r="AV409" i="46"/>
  <c r="M62" i="43" s="1"/>
  <c r="AV405" i="46"/>
  <c r="AV406" i="46"/>
  <c r="AV407" i="46"/>
  <c r="AY405" i="46"/>
  <c r="AY406" i="46"/>
  <c r="AY407" i="46"/>
  <c r="F104" i="43"/>
  <c r="AP1365" i="79"/>
  <c r="O85" i="43" s="1"/>
  <c r="AO1560" i="79"/>
  <c r="N88" i="43" s="1"/>
  <c r="AI1560" i="79"/>
  <c r="H88" i="43" s="1"/>
  <c r="AS1359" i="79"/>
  <c r="AS1365" i="79" s="1"/>
  <c r="AS1367" i="79" s="1"/>
  <c r="AG1365" i="79"/>
  <c r="F85" i="43" s="1"/>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M1365" i="79"/>
  <c r="L85" i="43" s="1"/>
  <c r="AL1560" i="79"/>
  <c r="K88" i="43" s="1"/>
  <c r="AQ1560" i="79"/>
  <c r="P88" i="43" s="1"/>
  <c r="AH1560" i="79"/>
  <c r="G88" i="43" s="1"/>
  <c r="AJ1365" i="79"/>
  <c r="I85" i="43" s="1"/>
  <c r="AK1365" i="79"/>
  <c r="J85" i="43" s="1"/>
  <c r="AR1560" i="79"/>
  <c r="Q88" i="43" s="1"/>
  <c r="AQ1365" i="79"/>
  <c r="P85" i="43" s="1"/>
  <c r="AN1560" i="79"/>
  <c r="M88" i="43" s="1"/>
  <c r="AJ1560" i="79"/>
  <c r="I88" i="43" s="1"/>
  <c r="AK1560" i="79"/>
  <c r="J88" i="43" s="1"/>
  <c r="AS1164" i="79"/>
  <c r="AE965" i="79"/>
  <c r="AE964" i="79"/>
  <c r="AE967" i="79"/>
  <c r="H83" i="43"/>
  <c r="M83" i="43"/>
  <c r="P83" i="43"/>
  <c r="I83" i="43"/>
  <c r="Q83" i="43"/>
  <c r="G83" i="43"/>
  <c r="J83" i="43"/>
  <c r="O83" i="43"/>
  <c r="AE777" i="79"/>
  <c r="T18" i="47"/>
  <c r="P20" i="47"/>
  <c r="Q15" i="47"/>
  <c r="S23" i="47"/>
  <c r="U17" i="47"/>
  <c r="R26" i="47"/>
  <c r="AJ587" i="79"/>
  <c r="AP587" i="79"/>
  <c r="BA546" i="46"/>
  <c r="F139" i="43" s="1"/>
  <c r="AE581" i="79"/>
  <c r="AM545" i="46"/>
  <c r="V21" i="47"/>
  <c r="BA269" i="46"/>
  <c r="AF1170" i="79"/>
  <c r="BA131" i="46"/>
  <c r="C128" i="43" s="1"/>
  <c r="C138" i="43" s="1"/>
  <c r="BA272" i="46"/>
  <c r="D139" i="43" s="1"/>
  <c r="BA542" i="46"/>
  <c r="BA132" i="46"/>
  <c r="C139" i="43" s="1"/>
  <c r="BA544" i="46"/>
  <c r="BA270" i="46"/>
  <c r="BA543" i="46"/>
  <c r="D68" i="43"/>
  <c r="BA541" i="46"/>
  <c r="R18" i="47"/>
  <c r="R17" i="47"/>
  <c r="R20" i="47"/>
  <c r="R21" i="47"/>
  <c r="R16" i="47"/>
  <c r="AK396" i="79"/>
  <c r="R22" i="47"/>
  <c r="AI205" i="79"/>
  <c r="H68" i="43" s="1"/>
  <c r="AR587" i="79"/>
  <c r="AH205" i="79"/>
  <c r="G68" i="43" s="1"/>
  <c r="AJ396" i="79"/>
  <c r="AG205" i="79"/>
  <c r="F68" i="43" s="1"/>
  <c r="AH396" i="79"/>
  <c r="R19" i="47"/>
  <c r="R24" i="47"/>
  <c r="R25" i="47"/>
  <c r="R23" i="47"/>
  <c r="R15" i="47"/>
  <c r="AM587" i="79"/>
  <c r="AN587" i="79"/>
  <c r="AG587" i="79"/>
  <c r="AQ396" i="79"/>
  <c r="AM205" i="79"/>
  <c r="L68" i="43" s="1"/>
  <c r="AR396" i="79"/>
  <c r="AL587" i="79"/>
  <c r="AH587" i="79"/>
  <c r="AE974" i="79"/>
  <c r="Q19" i="47"/>
  <c r="Q24" i="47"/>
  <c r="AJ205" i="79"/>
  <c r="I68" i="43" s="1"/>
  <c r="AW545" i="46"/>
  <c r="N64" i="43" s="1"/>
  <c r="AV545" i="46"/>
  <c r="M64" i="43" s="1"/>
  <c r="Q26" i="47"/>
  <c r="AQ205" i="79"/>
  <c r="P68" i="43" s="1"/>
  <c r="AE966" i="79"/>
  <c r="AP396" i="79"/>
  <c r="AE580" i="79"/>
  <c r="AK587" i="79"/>
  <c r="Q17" i="47"/>
  <c r="AF396" i="79"/>
  <c r="AI396" i="79"/>
  <c r="AF205" i="79"/>
  <c r="E68" i="43" s="1"/>
  <c r="Q21" i="47"/>
  <c r="AI587" i="79"/>
  <c r="AE579" i="79"/>
  <c r="AL396" i="79"/>
  <c r="AU545" i="46"/>
  <c r="L64" i="43" s="1"/>
  <c r="AT271" i="46"/>
  <c r="K58" i="43" s="1"/>
  <c r="AF587" i="79"/>
  <c r="AF1169" i="79"/>
  <c r="AS1162" i="79"/>
  <c r="AY409" i="46"/>
  <c r="P62" i="43" s="1"/>
  <c r="AR205" i="79"/>
  <c r="Q68" i="43" s="1"/>
  <c r="AL205" i="79"/>
  <c r="K68" i="43" s="1"/>
  <c r="AL974" i="79"/>
  <c r="K80" i="43" s="1"/>
  <c r="AR974" i="79"/>
  <c r="Q80" i="43" s="1"/>
  <c r="AE582" i="79"/>
  <c r="AO396" i="79"/>
  <c r="AE392" i="79"/>
  <c r="AM1170" i="79"/>
  <c r="AQ778" i="79"/>
  <c r="AM778" i="79"/>
  <c r="AJ974" i="79"/>
  <c r="I80" i="43" s="1"/>
  <c r="AE390" i="79"/>
  <c r="AE389" i="79"/>
  <c r="AG1170" i="79"/>
  <c r="AJ778" i="79"/>
  <c r="AO1170" i="79"/>
  <c r="AL1170" i="79"/>
  <c r="AO778" i="79"/>
  <c r="P15" i="47"/>
  <c r="AO205" i="79"/>
  <c r="N68" i="43" s="1"/>
  <c r="AT408" i="46"/>
  <c r="K61" i="43" s="1"/>
  <c r="AX545" i="46"/>
  <c r="O64" i="43" s="1"/>
  <c r="AT545" i="46"/>
  <c r="K64" i="43" s="1"/>
  <c r="AV271" i="46"/>
  <c r="M58" i="43" s="1"/>
  <c r="AG395" i="79"/>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V18" i="47"/>
  <c r="AE204" i="79"/>
  <c r="V16" i="47"/>
  <c r="V20" i="47"/>
  <c r="V23" i="47"/>
  <c r="V25" i="47"/>
  <c r="V15" i="47"/>
  <c r="F129" i="43"/>
  <c r="V26" i="47"/>
  <c r="V24" i="47"/>
  <c r="V19" i="47"/>
  <c r="V17" i="47"/>
  <c r="V22" i="47"/>
  <c r="D128" i="43"/>
  <c r="AM271" i="46"/>
  <c r="D58" i="43" s="1"/>
  <c r="D129" i="43"/>
  <c r="F128" i="43"/>
  <c r="D59" i="43"/>
  <c r="R59" i="43" s="1"/>
  <c r="U20" i="47"/>
  <c r="U22" i="47"/>
  <c r="U23" i="47"/>
  <c r="U16" i="47"/>
  <c r="U15" i="47"/>
  <c r="U24" i="47"/>
  <c r="U25" i="47"/>
  <c r="U18" i="47"/>
  <c r="U26" i="47"/>
  <c r="U19" i="47"/>
  <c r="U21" i="47"/>
  <c r="AY545" i="46"/>
  <c r="P64" i="43" s="1"/>
  <c r="AZ271" i="46"/>
  <c r="Q58" i="43" s="1"/>
  <c r="AY271" i="46"/>
  <c r="P58" i="43" s="1"/>
  <c r="AZ408" i="46"/>
  <c r="Q61" i="43" s="1"/>
  <c r="AQ586" i="79"/>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15" i="47"/>
  <c r="L24" i="47"/>
  <c r="N24" i="47"/>
  <c r="M22" i="47"/>
  <c r="M23" i="47"/>
  <c r="K40" i="47"/>
  <c r="L25" i="47"/>
  <c r="M24" i="47"/>
  <c r="M19" i="47"/>
  <c r="K24" i="47"/>
  <c r="N19" i="47"/>
  <c r="K17" i="47"/>
  <c r="K19" i="47"/>
  <c r="K41" i="47"/>
  <c r="K30" i="47"/>
  <c r="N16" i="47"/>
  <c r="N22" i="47"/>
  <c r="N20" i="47"/>
  <c r="N26" i="47"/>
  <c r="N15" i="47"/>
  <c r="N23" i="47"/>
  <c r="N25" i="47"/>
  <c r="N17" i="47"/>
  <c r="K37" i="47"/>
  <c r="K25" i="47"/>
  <c r="K26" i="47"/>
  <c r="K15" i="47"/>
  <c r="K36" i="47"/>
  <c r="K39" i="47"/>
  <c r="K38" i="47"/>
  <c r="K32" i="47"/>
  <c r="K21" i="47"/>
  <c r="K23" i="47"/>
  <c r="K16" i="47"/>
  <c r="K22" i="47"/>
  <c r="K20" i="47"/>
  <c r="K33" i="47"/>
  <c r="K35" i="47"/>
  <c r="N21" i="47"/>
  <c r="N18" i="47"/>
  <c r="M17" i="47"/>
  <c r="M18" i="47"/>
  <c r="M21" i="47"/>
  <c r="L16" i="47"/>
  <c r="L23" i="47"/>
  <c r="L21" i="47"/>
  <c r="M16" i="47"/>
  <c r="M25" i="47"/>
  <c r="M20" i="47"/>
  <c r="L17" i="47"/>
  <c r="L20" i="47"/>
  <c r="L22" i="47"/>
  <c r="AS408" i="46"/>
  <c r="J61" i="43" s="1"/>
  <c r="AK204" i="79"/>
  <c r="J67" i="43" s="1"/>
  <c r="AN408" i="46"/>
  <c r="E61" i="43" s="1"/>
  <c r="AN271" i="46"/>
  <c r="AM408" i="46"/>
  <c r="J55" i="43"/>
  <c r="D55" i="43"/>
  <c r="D56" i="43"/>
  <c r="E55" i="43"/>
  <c r="F106" i="43" l="1"/>
  <c r="S38" i="47"/>
  <c r="S36" i="47"/>
  <c r="M34" i="47"/>
  <c r="M36" i="47"/>
  <c r="M39" i="47"/>
  <c r="M33" i="47"/>
  <c r="M32" i="47"/>
  <c r="M31" i="47"/>
  <c r="AS1757" i="79"/>
  <c r="R92" i="43"/>
  <c r="L36" i="47"/>
  <c r="D120" i="43"/>
  <c r="S30" i="47"/>
  <c r="S34" i="47"/>
  <c r="S37" i="47"/>
  <c r="S33" i="47"/>
  <c r="S39" i="47"/>
  <c r="S35" i="47"/>
  <c r="S32" i="47"/>
  <c r="S40" i="47"/>
  <c r="S31" i="47"/>
  <c r="T33" i="47"/>
  <c r="Q41" i="47"/>
  <c r="M37" i="47"/>
  <c r="M35" i="47"/>
  <c r="M38" i="47"/>
  <c r="M41" i="47"/>
  <c r="M30" i="47"/>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29" i="43"/>
  <c r="T38" i="47"/>
  <c r="T31" i="47"/>
  <c r="T30" i="47"/>
  <c r="T35" i="47"/>
  <c r="T36" i="47"/>
  <c r="T40" i="47"/>
  <c r="L32" i="47"/>
  <c r="L40" i="47"/>
  <c r="L38" i="47"/>
  <c r="L34" i="47"/>
  <c r="L31" i="47"/>
  <c r="L39" i="47"/>
  <c r="L41" i="47"/>
  <c r="L35" i="47"/>
  <c r="L30" i="47"/>
  <c r="L37" i="47"/>
  <c r="AS585" i="79"/>
  <c r="AS778" i="79"/>
  <c r="R88" i="43"/>
  <c r="R85" i="43"/>
  <c r="AS1170" i="79"/>
  <c r="L139" i="43" s="1"/>
  <c r="AS776" i="79"/>
  <c r="AS587" i="79"/>
  <c r="AS972" i="79"/>
  <c r="AS974" i="79"/>
  <c r="K139" i="43" s="1"/>
  <c r="AE395" i="79"/>
  <c r="K83" i="43"/>
  <c r="N83" i="43"/>
  <c r="F83" i="43"/>
  <c r="E83" i="43"/>
  <c r="L83" i="43"/>
  <c r="AS1161" i="79"/>
  <c r="AS1160" i="79"/>
  <c r="AS1159" i="79"/>
  <c r="AS390" i="79"/>
  <c r="S56" i="47"/>
  <c r="P39" i="47"/>
  <c r="R55" i="43"/>
  <c r="M45" i="47"/>
  <c r="V39" i="47"/>
  <c r="R30" i="47"/>
  <c r="N51" i="47"/>
  <c r="AF777" i="79"/>
  <c r="AE586" i="79"/>
  <c r="AS389" i="79"/>
  <c r="AS391" i="79"/>
  <c r="AS205" i="79"/>
  <c r="G139" i="43" s="1"/>
  <c r="AJ586" i="79"/>
  <c r="AP586" i="79"/>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BA409" i="46"/>
  <c r="E139" i="43" s="1"/>
  <c r="AS579" i="79"/>
  <c r="AS970" i="79"/>
  <c r="AS396" i="79"/>
  <c r="H139" i="43" s="1"/>
  <c r="AS583" i="79"/>
  <c r="AY408" i="46"/>
  <c r="P61" i="43" s="1"/>
  <c r="AS393" i="79"/>
  <c r="AS392" i="79"/>
  <c r="AS584" i="79"/>
  <c r="AS964" i="79"/>
  <c r="AS966" i="79"/>
  <c r="AS969" i="79"/>
  <c r="AS971" i="79"/>
  <c r="D138" i="43"/>
  <c r="AH204" i="79"/>
  <c r="G67" i="43" s="1"/>
  <c r="AR586" i="79"/>
  <c r="E130" i="43"/>
  <c r="AF395" i="79"/>
  <c r="AG204" i="79"/>
  <c r="F67" i="43" s="1"/>
  <c r="AM586" i="79"/>
  <c r="AH395" i="79"/>
  <c r="AG586" i="79"/>
  <c r="R27" i="47"/>
  <c r="R29" i="47" s="1"/>
  <c r="P30" i="47"/>
  <c r="P37" i="47"/>
  <c r="P33" i="47"/>
  <c r="P56" i="47"/>
  <c r="P32" i="47"/>
  <c r="AM395" i="79"/>
  <c r="AN395" i="79"/>
  <c r="AH586" i="79"/>
  <c r="AO586" i="79"/>
  <c r="AP395" i="79"/>
  <c r="AR395" i="79"/>
  <c r="H132" i="43"/>
  <c r="P48" i="47"/>
  <c r="AJ204" i="79"/>
  <c r="I67" i="43" s="1"/>
  <c r="K130" i="43"/>
  <c r="AL395" i="79"/>
  <c r="P54" i="47"/>
  <c r="AL586" i="79"/>
  <c r="AL204" i="79"/>
  <c r="K67" i="43" s="1"/>
  <c r="AQ395" i="79"/>
  <c r="AM204" i="79"/>
  <c r="L67" i="43" s="1"/>
  <c r="P34" i="47"/>
  <c r="P40" i="47"/>
  <c r="AQ204" i="79"/>
  <c r="P67" i="43" s="1"/>
  <c r="AF204" i="79"/>
  <c r="E67" i="43" s="1"/>
  <c r="AE973" i="79"/>
  <c r="H129" i="43"/>
  <c r="H131" i="43"/>
  <c r="AO204" i="79"/>
  <c r="N67" i="43" s="1"/>
  <c r="AK586" i="79"/>
  <c r="P51" i="47"/>
  <c r="K129" i="43"/>
  <c r="AN586" i="79"/>
  <c r="AI395" i="79"/>
  <c r="I134" i="43"/>
  <c r="H128" i="43"/>
  <c r="H133" i="43"/>
  <c r="P55" i="47"/>
  <c r="J134" i="43"/>
  <c r="I130" i="43"/>
  <c r="P50" i="47"/>
  <c r="K136" i="43"/>
  <c r="J133" i="43"/>
  <c r="AI204" i="79"/>
  <c r="H67" i="43" s="1"/>
  <c r="AI586" i="79"/>
  <c r="K132" i="43"/>
  <c r="J132" i="43"/>
  <c r="P47" i="47"/>
  <c r="P35" i="47"/>
  <c r="P38" i="47"/>
  <c r="AJ395" i="79"/>
  <c r="AL973" i="79"/>
  <c r="I128" i="43"/>
  <c r="P53" i="47"/>
  <c r="P36" i="47"/>
  <c r="P31" i="47"/>
  <c r="H130" i="43"/>
  <c r="AM973" i="79"/>
  <c r="AO395" i="79"/>
  <c r="I133" i="43"/>
  <c r="L129" i="43"/>
  <c r="R62" i="43"/>
  <c r="P46" i="47"/>
  <c r="P52" i="47"/>
  <c r="P41" i="47"/>
  <c r="J131" i="43"/>
  <c r="L130" i="43"/>
  <c r="K128" i="43"/>
  <c r="P45" i="47"/>
  <c r="P49" i="47"/>
  <c r="L137" i="43"/>
  <c r="M137" i="43" s="1"/>
  <c r="I129" i="43"/>
  <c r="AK395" i="79"/>
  <c r="AF586" i="79"/>
  <c r="AN973" i="79"/>
  <c r="K134" i="43"/>
  <c r="AJ777" i="79"/>
  <c r="J128" i="43"/>
  <c r="AK973" i="79"/>
  <c r="AQ777" i="79"/>
  <c r="L128" i="43"/>
  <c r="G132" i="43"/>
  <c r="AI973" i="79"/>
  <c r="J129" i="43"/>
  <c r="L132" i="43"/>
  <c r="AR777" i="79"/>
  <c r="AL777" i="79"/>
  <c r="AJ973" i="79"/>
  <c r="J130" i="43"/>
  <c r="I131" i="43"/>
  <c r="AI777" i="79"/>
  <c r="K135" i="43"/>
  <c r="AO777" i="79"/>
  <c r="AG777" i="79"/>
  <c r="I132" i="43"/>
  <c r="K131" i="43"/>
  <c r="L134" i="43"/>
  <c r="AP973" i="79"/>
  <c r="K133" i="43"/>
  <c r="AK777" i="79"/>
  <c r="AF973" i="79"/>
  <c r="AR973" i="79"/>
  <c r="L136" i="43"/>
  <c r="AG973" i="79"/>
  <c r="AO973" i="79"/>
  <c r="AH973" i="79"/>
  <c r="AP777" i="79"/>
  <c r="AN777" i="79"/>
  <c r="AQ973" i="79"/>
  <c r="AM777" i="79"/>
  <c r="AH777" i="79"/>
  <c r="L131" i="43"/>
  <c r="J135"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8" i="43"/>
  <c r="Q65" i="47"/>
  <c r="Q45" i="47"/>
  <c r="Q62" i="47"/>
  <c r="G129" i="43"/>
  <c r="Q54" i="47"/>
  <c r="Q48" i="47"/>
  <c r="Q70" i="47"/>
  <c r="Q64" i="47"/>
  <c r="Q63" i="47"/>
  <c r="Q66" i="47"/>
  <c r="Q56" i="47"/>
  <c r="Q49" i="47"/>
  <c r="Q53" i="47"/>
  <c r="Q55" i="47"/>
  <c r="G130" i="43"/>
  <c r="Q51" i="47"/>
  <c r="Q68" i="47"/>
  <c r="Q46" i="47"/>
  <c r="R68" i="43"/>
  <c r="S48" i="47"/>
  <c r="G131" i="43"/>
  <c r="AN204" i="79"/>
  <c r="M67" i="43" s="1"/>
  <c r="G128"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T68" i="47"/>
  <c r="T46" i="47"/>
  <c r="T51" i="47"/>
  <c r="T65" i="47"/>
  <c r="T67" i="47"/>
  <c r="T49" i="47"/>
  <c r="T50" i="47"/>
  <c r="V27" i="47"/>
  <c r="V29" i="47" s="1"/>
  <c r="F131" i="43"/>
  <c r="F130" i="43"/>
  <c r="D64" i="43"/>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I83" i="47" l="1"/>
  <c r="F120" i="43"/>
  <c r="R64" i="43"/>
  <c r="S42" i="47"/>
  <c r="S44" i="47" s="1"/>
  <c r="Q42" i="47"/>
  <c r="Q44" i="47" s="1"/>
  <c r="T42" i="47"/>
  <c r="T44" i="47" s="1"/>
  <c r="T57" i="47" s="1"/>
  <c r="T59" i="47" s="1"/>
  <c r="T72" i="47" s="1"/>
  <c r="T74" i="47" s="1"/>
  <c r="H104" i="43"/>
  <c r="O116" i="43"/>
  <c r="O118" i="43" s="1"/>
  <c r="P108" i="43"/>
  <c r="P110" i="43" s="1"/>
  <c r="N112" i="43"/>
  <c r="N114" i="43" s="1"/>
  <c r="Q116" i="43"/>
  <c r="Q118" i="43" s="1"/>
  <c r="O108" i="43"/>
  <c r="O110" i="43" s="1"/>
  <c r="L108" i="43"/>
  <c r="L110" i="43" s="1"/>
  <c r="K104" i="43"/>
  <c r="K106" i="43" s="1"/>
  <c r="P112" i="43"/>
  <c r="P114" i="43" s="1"/>
  <c r="P116" i="43"/>
  <c r="P118" i="43" s="1"/>
  <c r="N116" i="43"/>
  <c r="N118" i="43" s="1"/>
  <c r="M112" i="43"/>
  <c r="M114" i="43" s="1"/>
  <c r="Q104" i="43"/>
  <c r="Q106" i="43" s="1"/>
  <c r="L112" i="43"/>
  <c r="L114" i="43" s="1"/>
  <c r="I104" i="43"/>
  <c r="O104" i="43"/>
  <c r="O106" i="43" s="1"/>
  <c r="L104" i="43"/>
  <c r="L106" i="43" s="1"/>
  <c r="L116" i="43"/>
  <c r="L118" i="43" s="1"/>
  <c r="K116" i="43"/>
  <c r="K118" i="43" s="1"/>
  <c r="N108" i="43"/>
  <c r="N110" i="43" s="1"/>
  <c r="N104" i="43"/>
  <c r="N106" i="43" s="1"/>
  <c r="M116" i="43"/>
  <c r="M118" i="43" s="1"/>
  <c r="K108" i="43"/>
  <c r="K110" i="43" s="1"/>
  <c r="Q112" i="43"/>
  <c r="Q114" i="43" s="1"/>
  <c r="Q108" i="43"/>
  <c r="Q110" i="43" s="1"/>
  <c r="O112" i="43"/>
  <c r="O114" i="43" s="1"/>
  <c r="K112" i="43"/>
  <c r="K114" i="43" s="1"/>
  <c r="J104" i="43"/>
  <c r="P104" i="43"/>
  <c r="P106" i="43" s="1"/>
  <c r="M104" i="43"/>
  <c r="M106" i="43" s="1"/>
  <c r="M108" i="43"/>
  <c r="M110" i="43" s="1"/>
  <c r="AS973" i="79"/>
  <c r="AS975" i="79" s="1"/>
  <c r="AS586" i="79"/>
  <c r="AS588" i="79" s="1"/>
  <c r="AS1169" i="79"/>
  <c r="AS1171" i="79" s="1"/>
  <c r="AS777" i="79"/>
  <c r="AS779" i="79" s="1"/>
  <c r="AO1169" i="79"/>
  <c r="N82" i="43" s="1"/>
  <c r="R83" i="43"/>
  <c r="F79" i="43"/>
  <c r="P79" i="43"/>
  <c r="Q79" i="43"/>
  <c r="E79" i="43"/>
  <c r="H79" i="43"/>
  <c r="J79" i="43"/>
  <c r="I79" i="43"/>
  <c r="G79" i="43"/>
  <c r="L79" i="43"/>
  <c r="N79" i="43"/>
  <c r="K79" i="43"/>
  <c r="D79" i="43"/>
  <c r="O79" i="43"/>
  <c r="T146" i="47" s="1"/>
  <c r="M79" i="43"/>
  <c r="R58" i="43"/>
  <c r="T75" i="47"/>
  <c r="U47" i="47"/>
  <c r="L81" i="47"/>
  <c r="R68" i="47"/>
  <c r="O98" i="47"/>
  <c r="U83" i="47"/>
  <c r="AS204" i="79"/>
  <c r="AS206" i="79" s="1"/>
  <c r="J139" i="43"/>
  <c r="I139" i="43"/>
  <c r="R67" i="43"/>
  <c r="R61"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8" i="43"/>
  <c r="H138" i="43"/>
  <c r="M130" i="43"/>
  <c r="M129" i="43"/>
  <c r="L85" i="47"/>
  <c r="M134" i="43"/>
  <c r="L77" i="47"/>
  <c r="W26" i="47"/>
  <c r="L82" i="47"/>
  <c r="L86" i="47"/>
  <c r="L75" i="47"/>
  <c r="L98" i="47"/>
  <c r="I138" i="43"/>
  <c r="L79" i="47"/>
  <c r="G138" i="43"/>
  <c r="J138" i="43"/>
  <c r="L83" i="47"/>
  <c r="L78" i="47"/>
  <c r="K138" i="43"/>
  <c r="L76" i="47"/>
  <c r="M132" i="43"/>
  <c r="L80" i="47"/>
  <c r="E138" i="43"/>
  <c r="M136" i="43"/>
  <c r="M128" i="43"/>
  <c r="L84" i="47"/>
  <c r="W18" i="47"/>
  <c r="M131"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210" i="47" l="1"/>
  <c r="S213" i="47"/>
  <c r="S211" i="47"/>
  <c r="S212" i="47"/>
  <c r="I106" i="43"/>
  <c r="J106" i="43"/>
  <c r="J120" i="43" s="1"/>
  <c r="H106" i="43"/>
  <c r="H120" i="43" s="1"/>
  <c r="S204" i="47"/>
  <c r="H20" i="43"/>
  <c r="S201" i="47"/>
  <c r="S203" i="47"/>
  <c r="S196" i="47"/>
  <c r="S200" i="47"/>
  <c r="S170" i="47"/>
  <c r="S199" i="47"/>
  <c r="S205" i="47"/>
  <c r="S206" i="47"/>
  <c r="S197" i="47"/>
  <c r="S195" i="47"/>
  <c r="S202" i="47"/>
  <c r="S198" i="47"/>
  <c r="O120" i="43"/>
  <c r="P120" i="43"/>
  <c r="L120" i="43"/>
  <c r="M120" i="43"/>
  <c r="S187" i="47"/>
  <c r="S190" i="47"/>
  <c r="K120" i="43"/>
  <c r="S182" i="47"/>
  <c r="N120" i="43"/>
  <c r="Q120" i="43"/>
  <c r="S183" i="47"/>
  <c r="S172" i="47"/>
  <c r="S184" i="47"/>
  <c r="S176" i="47"/>
  <c r="S189" i="47"/>
  <c r="S180" i="47"/>
  <c r="S191" i="47"/>
  <c r="S173" i="47"/>
  <c r="L137" i="47"/>
  <c r="S174" i="47"/>
  <c r="S167" i="47"/>
  <c r="S165" i="47"/>
  <c r="N141" i="47"/>
  <c r="R140" i="47"/>
  <c r="S143" i="47"/>
  <c r="S166" i="47"/>
  <c r="S185" i="47"/>
  <c r="S186" i="47"/>
  <c r="S175" i="47"/>
  <c r="S181" i="47"/>
  <c r="S188" i="47"/>
  <c r="M141" i="47"/>
  <c r="S169" i="47"/>
  <c r="S168" i="47"/>
  <c r="S171" i="47"/>
  <c r="E40" i="43"/>
  <c r="G104" i="43"/>
  <c r="L143" i="47"/>
  <c r="L140" i="47"/>
  <c r="L141" i="47"/>
  <c r="L135" i="47"/>
  <c r="T144" i="47"/>
  <c r="L144" i="47"/>
  <c r="T140" i="47"/>
  <c r="T142" i="47"/>
  <c r="S136" i="47"/>
  <c r="S141" i="47"/>
  <c r="N137" i="47"/>
  <c r="N142" i="47"/>
  <c r="AG1169" i="79"/>
  <c r="F82" i="43" s="1"/>
  <c r="K213" i="47" s="1"/>
  <c r="AP1169" i="79"/>
  <c r="O82" i="43" s="1"/>
  <c r="K142" i="47"/>
  <c r="K139" i="47"/>
  <c r="K144" i="47"/>
  <c r="K138" i="47"/>
  <c r="AE1169" i="79"/>
  <c r="D82" i="43" s="1"/>
  <c r="I212" i="47" s="1"/>
  <c r="E82" i="43"/>
  <c r="J211" i="47" s="1"/>
  <c r="AJ1169" i="79"/>
  <c r="I82" i="43" s="1"/>
  <c r="N211" i="47" s="1"/>
  <c r="S157" i="47"/>
  <c r="S152" i="47"/>
  <c r="AQ1169" i="79"/>
  <c r="P82" i="43" s="1"/>
  <c r="U211" i="47" s="1"/>
  <c r="AL1169" i="79"/>
  <c r="K82" i="43" s="1"/>
  <c r="P210" i="47" s="1"/>
  <c r="AK1169" i="79"/>
  <c r="J82" i="43" s="1"/>
  <c r="O211" i="47" s="1"/>
  <c r="K136" i="47"/>
  <c r="K143" i="47"/>
  <c r="K146" i="47"/>
  <c r="K137" i="47"/>
  <c r="K135" i="47"/>
  <c r="K140" i="47"/>
  <c r="K141" i="47"/>
  <c r="K145" i="47"/>
  <c r="S146" i="47"/>
  <c r="N139" i="47"/>
  <c r="N135" i="47"/>
  <c r="N143" i="47"/>
  <c r="N138" i="47"/>
  <c r="N140" i="47"/>
  <c r="S142" i="47"/>
  <c r="S135" i="47"/>
  <c r="S137" i="47"/>
  <c r="N136" i="47"/>
  <c r="L135" i="43"/>
  <c r="M135" i="43" s="1"/>
  <c r="N146" i="47"/>
  <c r="N145" i="47"/>
  <c r="S140" i="47"/>
  <c r="S138" i="47"/>
  <c r="S139" i="47"/>
  <c r="S156" i="47"/>
  <c r="S153" i="47"/>
  <c r="S150" i="47"/>
  <c r="S144" i="47"/>
  <c r="N144" i="47"/>
  <c r="S145" i="47"/>
  <c r="T138" i="47"/>
  <c r="T137" i="47"/>
  <c r="L138" i="47"/>
  <c r="S154" i="47"/>
  <c r="S161" i="47"/>
  <c r="AH1169" i="79"/>
  <c r="G82" i="43" s="1"/>
  <c r="T136" i="47"/>
  <c r="T143" i="47"/>
  <c r="T135" i="47"/>
  <c r="L139" i="47"/>
  <c r="L142" i="47"/>
  <c r="L136" i="47"/>
  <c r="AM1169" i="79"/>
  <c r="L82" i="43" s="1"/>
  <c r="Q212" i="47" s="1"/>
  <c r="T145" i="47"/>
  <c r="S158" i="47"/>
  <c r="L146" i="47"/>
  <c r="S151" i="47"/>
  <c r="T141" i="47"/>
  <c r="T139" i="47"/>
  <c r="S159" i="47"/>
  <c r="L145" i="47"/>
  <c r="O139" i="47"/>
  <c r="S155" i="47"/>
  <c r="S160" i="47"/>
  <c r="AR1169" i="79"/>
  <c r="Q82" i="43" s="1"/>
  <c r="V213" i="47" s="1"/>
  <c r="AN1169" i="79"/>
  <c r="M82" i="43"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3" i="43"/>
  <c r="AI1169" i="79"/>
  <c r="H82" i="43" s="1"/>
  <c r="M211" i="47"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39" i="43"/>
  <c r="U57" i="47"/>
  <c r="U59" i="47" s="1"/>
  <c r="U72" i="47" s="1"/>
  <c r="U74" i="47" s="1"/>
  <c r="U87" i="47" s="1"/>
  <c r="U89" i="47" s="1"/>
  <c r="U102" i="47" s="1"/>
  <c r="W27" i="47"/>
  <c r="C140" i="43" s="1"/>
  <c r="C141"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I120" i="43" l="1"/>
  <c r="L211" i="47"/>
  <c r="J210" i="47"/>
  <c r="O212" i="47"/>
  <c r="Q213" i="47"/>
  <c r="I213" i="47"/>
  <c r="N210" i="47"/>
  <c r="J213" i="47"/>
  <c r="R195" i="47"/>
  <c r="R213" i="47"/>
  <c r="R211" i="47"/>
  <c r="T197" i="47"/>
  <c r="T210" i="47"/>
  <c r="T211" i="47"/>
  <c r="T213" i="47"/>
  <c r="K210" i="47"/>
  <c r="I211" i="47"/>
  <c r="O213" i="47"/>
  <c r="M210" i="47"/>
  <c r="T212" i="47"/>
  <c r="R210" i="47"/>
  <c r="R212" i="47"/>
  <c r="J212" i="47"/>
  <c r="V199" i="47"/>
  <c r="V211" i="47"/>
  <c r="V212" i="47"/>
  <c r="Q198" i="47"/>
  <c r="Q211" i="47"/>
  <c r="P202" i="47"/>
  <c r="P212" i="47"/>
  <c r="P213" i="47"/>
  <c r="M212" i="47"/>
  <c r="I210" i="47"/>
  <c r="O210" i="47"/>
  <c r="L212" i="47"/>
  <c r="N212" i="47"/>
  <c r="P211" i="47"/>
  <c r="M213" i="47"/>
  <c r="V210" i="47"/>
  <c r="U206" i="47"/>
  <c r="U212" i="47"/>
  <c r="U210" i="47"/>
  <c r="L213" i="47"/>
  <c r="N213" i="47"/>
  <c r="L210" i="47"/>
  <c r="U213" i="47"/>
  <c r="Q210" i="47"/>
  <c r="K212" i="47"/>
  <c r="K211" i="47"/>
  <c r="N181" i="47"/>
  <c r="K180" i="47"/>
  <c r="L202" i="47"/>
  <c r="O186" i="47"/>
  <c r="E31" i="43"/>
  <c r="M184" i="47"/>
  <c r="E30" i="43"/>
  <c r="V202" i="47"/>
  <c r="M197" i="47"/>
  <c r="J199" i="47"/>
  <c r="O202" i="47"/>
  <c r="J196" i="47"/>
  <c r="J201" i="47"/>
  <c r="K203" i="47"/>
  <c r="P196" i="47"/>
  <c r="U196" i="47"/>
  <c r="I196" i="47"/>
  <c r="V206" i="47"/>
  <c r="N198" i="47"/>
  <c r="U205" i="47"/>
  <c r="N203" i="47"/>
  <c r="I204" i="47"/>
  <c r="L197" i="47"/>
  <c r="L198" i="47"/>
  <c r="U202" i="47"/>
  <c r="M200" i="47"/>
  <c r="K205" i="47"/>
  <c r="Q195" i="47"/>
  <c r="M201" i="47"/>
  <c r="I200" i="47"/>
  <c r="U204" i="47"/>
  <c r="K202" i="47"/>
  <c r="P204" i="47"/>
  <c r="K201" i="47"/>
  <c r="L205" i="47"/>
  <c r="T206" i="47"/>
  <c r="V201" i="47"/>
  <c r="K195" i="47"/>
  <c r="R197" i="47"/>
  <c r="R203" i="47"/>
  <c r="R198" i="47"/>
  <c r="V198" i="47"/>
  <c r="V195" i="47"/>
  <c r="J206" i="47"/>
  <c r="M204" i="47"/>
  <c r="I205" i="47"/>
  <c r="N206" i="47"/>
  <c r="L203" i="47"/>
  <c r="O197" i="47"/>
  <c r="T195" i="47"/>
  <c r="M205" i="47"/>
  <c r="R202" i="47"/>
  <c r="J204" i="47"/>
  <c r="O201" i="47"/>
  <c r="N201" i="47"/>
  <c r="T203" i="47"/>
  <c r="Q204" i="47"/>
  <c r="V166" i="47"/>
  <c r="V196" i="47"/>
  <c r="V205" i="47"/>
  <c r="V204" i="47"/>
  <c r="P200" i="47"/>
  <c r="P198" i="47"/>
  <c r="P199" i="47"/>
  <c r="O204" i="47"/>
  <c r="L195" i="47"/>
  <c r="L200" i="47"/>
  <c r="V203" i="47"/>
  <c r="J197" i="47"/>
  <c r="J203" i="47"/>
  <c r="O199" i="47"/>
  <c r="K197" i="47"/>
  <c r="L196" i="47"/>
  <c r="I198" i="47"/>
  <c r="N200" i="47"/>
  <c r="N205" i="47"/>
  <c r="R204" i="47"/>
  <c r="M206" i="47"/>
  <c r="M196" i="47"/>
  <c r="U199" i="47"/>
  <c r="U201" i="47"/>
  <c r="U197" i="47"/>
  <c r="L206" i="47"/>
  <c r="J198" i="47"/>
  <c r="U200" i="47"/>
  <c r="K196" i="47"/>
  <c r="T205" i="47"/>
  <c r="P195" i="47"/>
  <c r="Q203" i="47"/>
  <c r="I201" i="47"/>
  <c r="Q196" i="47"/>
  <c r="I203" i="47"/>
  <c r="N196" i="47"/>
  <c r="K206" i="47"/>
  <c r="O203" i="47"/>
  <c r="U195" i="47"/>
  <c r="L201" i="47"/>
  <c r="J195" i="47"/>
  <c r="O200" i="47"/>
  <c r="O195" i="47"/>
  <c r="V197" i="47"/>
  <c r="O205" i="47"/>
  <c r="O206" i="47"/>
  <c r="L204" i="47"/>
  <c r="N195" i="47"/>
  <c r="N197" i="47"/>
  <c r="V200" i="47"/>
  <c r="K204" i="47"/>
  <c r="R205" i="47"/>
  <c r="U198" i="47"/>
  <c r="Q200" i="47"/>
  <c r="T204" i="47"/>
  <c r="O196" i="47"/>
  <c r="I206" i="47"/>
  <c r="U203" i="47"/>
  <c r="M198" i="47"/>
  <c r="K200" i="47"/>
  <c r="R196" i="47"/>
  <c r="P201" i="47"/>
  <c r="T202" i="47"/>
  <c r="T198" i="47"/>
  <c r="T200" i="47"/>
  <c r="T201" i="47"/>
  <c r="M203" i="47"/>
  <c r="J200" i="47"/>
  <c r="I195" i="47"/>
  <c r="R199" i="47"/>
  <c r="M199" i="47"/>
  <c r="R201" i="47"/>
  <c r="I199" i="47"/>
  <c r="T196" i="47"/>
  <c r="R206" i="47"/>
  <c r="N204" i="47"/>
  <c r="P203" i="47"/>
  <c r="P205" i="47"/>
  <c r="P197" i="47"/>
  <c r="N199" i="47"/>
  <c r="Q181" i="47"/>
  <c r="Q201" i="47"/>
  <c r="Q199" i="47"/>
  <c r="Q202" i="47"/>
  <c r="Q197" i="47"/>
  <c r="L199" i="47"/>
  <c r="R200" i="47"/>
  <c r="T199" i="47"/>
  <c r="I202" i="47"/>
  <c r="P206" i="47"/>
  <c r="N202" i="47"/>
  <c r="Q206" i="47"/>
  <c r="K198" i="47"/>
  <c r="K199" i="47"/>
  <c r="Q205" i="47"/>
  <c r="J205" i="47"/>
  <c r="M195" i="47"/>
  <c r="O198" i="47"/>
  <c r="M202" i="47"/>
  <c r="J202" i="47"/>
  <c r="I197" i="47"/>
  <c r="P175" i="47"/>
  <c r="P187" i="47"/>
  <c r="K168" i="47"/>
  <c r="I169" i="47"/>
  <c r="P184" i="47"/>
  <c r="P189" i="47"/>
  <c r="O182" i="47"/>
  <c r="P182" i="47"/>
  <c r="V165" i="47"/>
  <c r="V188" i="47"/>
  <c r="O183" i="47"/>
  <c r="O166" i="47"/>
  <c r="O169" i="47"/>
  <c r="U172" i="47"/>
  <c r="O167" i="47"/>
  <c r="V187" i="47"/>
  <c r="V176" i="47"/>
  <c r="U176" i="47"/>
  <c r="J172" i="47"/>
  <c r="I184" i="47"/>
  <c r="J174" i="47"/>
  <c r="U170" i="47"/>
  <c r="U168" i="47"/>
  <c r="J168" i="47"/>
  <c r="J170" i="47"/>
  <c r="I170" i="47"/>
  <c r="M176" i="47"/>
  <c r="U166" i="47"/>
  <c r="I167" i="47"/>
  <c r="J186" i="47"/>
  <c r="J182" i="47"/>
  <c r="J181" i="47"/>
  <c r="J191" i="47"/>
  <c r="M168" i="47"/>
  <c r="O172" i="47"/>
  <c r="I181" i="47"/>
  <c r="J189" i="47"/>
  <c r="T175" i="47"/>
  <c r="E38" i="43"/>
  <c r="Q180" i="47"/>
  <c r="Q185" i="47"/>
  <c r="Q173" i="47"/>
  <c r="Q170" i="47"/>
  <c r="Q172" i="47"/>
  <c r="Q183" i="47"/>
  <c r="Q174" i="47"/>
  <c r="Q186" i="47"/>
  <c r="Q168" i="47"/>
  <c r="Q176" i="47"/>
  <c r="Q171" i="47"/>
  <c r="E35" i="43"/>
  <c r="N176" i="47"/>
  <c r="N166" i="47"/>
  <c r="N171" i="47"/>
  <c r="N168" i="47"/>
  <c r="N188" i="47"/>
  <c r="N173" i="47"/>
  <c r="N170" i="47"/>
  <c r="N184" i="47"/>
  <c r="T166" i="47"/>
  <c r="P183" i="47"/>
  <c r="T189" i="47"/>
  <c r="U186" i="47"/>
  <c r="J173" i="47"/>
  <c r="L171" i="47"/>
  <c r="J190" i="47"/>
  <c r="O171" i="47"/>
  <c r="O190" i="47"/>
  <c r="U190" i="47"/>
  <c r="J171" i="47"/>
  <c r="U182" i="47"/>
  <c r="R185" i="47"/>
  <c r="O184" i="47"/>
  <c r="J185" i="47"/>
  <c r="L181" i="47"/>
  <c r="I189" i="47"/>
  <c r="L185" i="47"/>
  <c r="J166" i="47"/>
  <c r="I186" i="47"/>
  <c r="V189" i="47"/>
  <c r="J183" i="47"/>
  <c r="O187" i="47"/>
  <c r="E32" i="43"/>
  <c r="K171" i="47"/>
  <c r="K167" i="47"/>
  <c r="K183" i="47"/>
  <c r="K190" i="47"/>
  <c r="K182" i="47"/>
  <c r="K191" i="47"/>
  <c r="K184" i="47"/>
  <c r="K172" i="47"/>
  <c r="L187" i="47"/>
  <c r="Q166" i="47"/>
  <c r="E34" i="43"/>
  <c r="M182" i="47"/>
  <c r="M166" i="47"/>
  <c r="M187" i="47"/>
  <c r="M173" i="47"/>
  <c r="M181" i="47"/>
  <c r="M191" i="47"/>
  <c r="M165" i="47"/>
  <c r="J165" i="47"/>
  <c r="L191" i="47"/>
  <c r="K174" i="47"/>
  <c r="I176" i="47"/>
  <c r="J167" i="47"/>
  <c r="K165" i="47"/>
  <c r="M175" i="47"/>
  <c r="M189" i="47"/>
  <c r="P170" i="47"/>
  <c r="N174" i="47"/>
  <c r="Q184" i="47"/>
  <c r="P171" i="47"/>
  <c r="I173" i="47"/>
  <c r="N190" i="47"/>
  <c r="L176" i="47"/>
  <c r="L168" i="47"/>
  <c r="N165" i="47"/>
  <c r="Q188" i="47"/>
  <c r="V171" i="47"/>
  <c r="K169" i="47"/>
  <c r="Q182" i="47"/>
  <c r="R189" i="47"/>
  <c r="I168" i="47"/>
  <c r="I166" i="47"/>
  <c r="L189" i="47"/>
  <c r="N180" i="47"/>
  <c r="E39" i="43"/>
  <c r="R166" i="47"/>
  <c r="R173" i="47"/>
  <c r="R165" i="47"/>
  <c r="R180" i="47"/>
  <c r="R174" i="47"/>
  <c r="R168" i="47"/>
  <c r="R170" i="47"/>
  <c r="R175" i="47"/>
  <c r="R181" i="47"/>
  <c r="R183" i="47"/>
  <c r="R172" i="47"/>
  <c r="R184" i="47"/>
  <c r="R176" i="47"/>
  <c r="R167" i="47"/>
  <c r="R169" i="47"/>
  <c r="R186" i="47"/>
  <c r="R188" i="47"/>
  <c r="R171" i="47"/>
  <c r="E36" i="43"/>
  <c r="O174" i="47"/>
  <c r="O175" i="47"/>
  <c r="O188" i="47"/>
  <c r="O173" i="47"/>
  <c r="M180" i="47"/>
  <c r="L186" i="47"/>
  <c r="J169" i="47"/>
  <c r="M174" i="47"/>
  <c r="N182" i="47"/>
  <c r="Q187" i="47"/>
  <c r="R191" i="47"/>
  <c r="M186" i="47"/>
  <c r="U171" i="47"/>
  <c r="P186" i="47"/>
  <c r="O185" i="47"/>
  <c r="L169" i="47"/>
  <c r="M183" i="47"/>
  <c r="L188" i="47"/>
  <c r="L182" i="47"/>
  <c r="K170" i="47"/>
  <c r="R187" i="47"/>
  <c r="I183" i="47"/>
  <c r="J176" i="47"/>
  <c r="N191" i="47"/>
  <c r="T191" i="47"/>
  <c r="L180" i="47"/>
  <c r="E43" i="43"/>
  <c r="V183" i="47"/>
  <c r="V169" i="47"/>
  <c r="V180" i="47"/>
  <c r="V190" i="47"/>
  <c r="V170" i="47"/>
  <c r="V172" i="47"/>
  <c r="V175" i="47"/>
  <c r="V182" i="47"/>
  <c r="V168" i="47"/>
  <c r="V184" i="47"/>
  <c r="V181" i="47"/>
  <c r="V173" i="47"/>
  <c r="V174" i="47"/>
  <c r="V167" i="47"/>
  <c r="E37" i="43"/>
  <c r="P174" i="47"/>
  <c r="P173" i="47"/>
  <c r="P165" i="47"/>
  <c r="P185" i="47"/>
  <c r="P190" i="47"/>
  <c r="P180" i="47"/>
  <c r="P176" i="47"/>
  <c r="P166" i="47"/>
  <c r="P172" i="47"/>
  <c r="P167" i="47"/>
  <c r="P188" i="47"/>
  <c r="L183" i="47"/>
  <c r="V185" i="47"/>
  <c r="I180" i="47"/>
  <c r="M171" i="47"/>
  <c r="O189" i="47"/>
  <c r="Q190" i="47"/>
  <c r="N175" i="47"/>
  <c r="L184" i="47"/>
  <c r="L167" i="47"/>
  <c r="P168" i="47"/>
  <c r="N183" i="47"/>
  <c r="I172" i="47"/>
  <c r="U174" i="47"/>
  <c r="P191" i="47"/>
  <c r="T188" i="47"/>
  <c r="K175" i="47"/>
  <c r="K187" i="47"/>
  <c r="L166" i="47"/>
  <c r="O180" i="47"/>
  <c r="M185" i="47"/>
  <c r="I175" i="47"/>
  <c r="K166" i="47"/>
  <c r="O181" i="47"/>
  <c r="I165" i="47"/>
  <c r="E33" i="43"/>
  <c r="L173" i="47"/>
  <c r="L170" i="47"/>
  <c r="L165" i="47"/>
  <c r="L175" i="47"/>
  <c r="E41" i="43"/>
  <c r="T171" i="47"/>
  <c r="T184" i="47"/>
  <c r="T167" i="47"/>
  <c r="T183" i="47"/>
  <c r="T186" i="47"/>
  <c r="T173" i="47"/>
  <c r="T172" i="47"/>
  <c r="T182" i="47"/>
  <c r="T168" i="47"/>
  <c r="T181" i="47"/>
  <c r="T170" i="47"/>
  <c r="T176" i="47"/>
  <c r="T187" i="47"/>
  <c r="T180" i="47"/>
  <c r="T174" i="47"/>
  <c r="T165" i="47"/>
  <c r="Q175" i="47"/>
  <c r="K185" i="47"/>
  <c r="E42" i="43"/>
  <c r="U173" i="47"/>
  <c r="U184" i="47"/>
  <c r="U169" i="47"/>
  <c r="U187" i="47"/>
  <c r="U185" i="47"/>
  <c r="U165" i="47"/>
  <c r="U183" i="47"/>
  <c r="U181" i="47"/>
  <c r="U167" i="47"/>
  <c r="U175" i="47"/>
  <c r="O191" i="47"/>
  <c r="K176" i="47"/>
  <c r="J175" i="47"/>
  <c r="K188" i="47"/>
  <c r="R190" i="47"/>
  <c r="M190" i="47"/>
  <c r="M169" i="47"/>
  <c r="I191" i="47"/>
  <c r="U191" i="47"/>
  <c r="I190" i="47"/>
  <c r="K186" i="47"/>
  <c r="T169" i="47"/>
  <c r="N187" i="47"/>
  <c r="J184" i="47"/>
  <c r="U180" i="47"/>
  <c r="M167" i="47"/>
  <c r="Q191" i="47"/>
  <c r="L172" i="47"/>
  <c r="L190" i="47"/>
  <c r="I188" i="47"/>
  <c r="N185" i="47"/>
  <c r="M172" i="47"/>
  <c r="N189" i="47"/>
  <c r="K173" i="47"/>
  <c r="R182" i="47"/>
  <c r="O170" i="47"/>
  <c r="J187" i="47"/>
  <c r="V191" i="47"/>
  <c r="J180" i="47"/>
  <c r="I174" i="47"/>
  <c r="Q165" i="47"/>
  <c r="T190" i="47"/>
  <c r="L174" i="47"/>
  <c r="N167" i="47"/>
  <c r="N186" i="47"/>
  <c r="O168" i="47"/>
  <c r="T185" i="47"/>
  <c r="K189" i="47"/>
  <c r="I182" i="47"/>
  <c r="O165" i="47"/>
  <c r="U189" i="47"/>
  <c r="N169" i="47"/>
  <c r="O176" i="47"/>
  <c r="Q189" i="47"/>
  <c r="U188" i="47"/>
  <c r="J188" i="47"/>
  <c r="N172" i="47"/>
  <c r="V186" i="47"/>
  <c r="Q167" i="47"/>
  <c r="M170" i="47"/>
  <c r="M188" i="47"/>
  <c r="I185" i="47"/>
  <c r="P181" i="47"/>
  <c r="I187" i="47"/>
  <c r="Q169" i="47"/>
  <c r="K181" i="47"/>
  <c r="P169" i="47"/>
  <c r="I171" i="47"/>
  <c r="R112" i="43"/>
  <c r="R114" i="43" s="1"/>
  <c r="R104" i="43"/>
  <c r="G106" i="43"/>
  <c r="R116" i="43"/>
  <c r="R118" i="43" s="1"/>
  <c r="R108" i="43"/>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W213" i="47" s="1"/>
  <c r="M133" i="43"/>
  <c r="M138" i="43" s="1"/>
  <c r="L138"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W212" i="47" l="1"/>
  <c r="W211" i="47"/>
  <c r="W210" i="47"/>
  <c r="H19" i="43"/>
  <c r="R106" i="43"/>
  <c r="W204" i="47"/>
  <c r="W199" i="47"/>
  <c r="W201" i="47"/>
  <c r="W200" i="47"/>
  <c r="W197" i="47"/>
  <c r="W206" i="47"/>
  <c r="W205" i="47"/>
  <c r="W195" i="47"/>
  <c r="W196" i="47"/>
  <c r="W198" i="47"/>
  <c r="W203" i="47"/>
  <c r="W202" i="47"/>
  <c r="G120" i="43"/>
  <c r="E44" i="43"/>
  <c r="W165" i="47"/>
  <c r="R110" i="43"/>
  <c r="T162" i="47"/>
  <c r="T164" i="47" s="1"/>
  <c r="T177" i="47" s="1"/>
  <c r="T179" i="47" s="1"/>
  <c r="T192" i="47" s="1"/>
  <c r="W181" i="47"/>
  <c r="W188" i="47"/>
  <c r="U162" i="47"/>
  <c r="U164" i="47" s="1"/>
  <c r="U177" i="47" s="1"/>
  <c r="U179" i="47" s="1"/>
  <c r="U192" i="47" s="1"/>
  <c r="W168" i="47"/>
  <c r="W161" i="47"/>
  <c r="P162" i="47"/>
  <c r="P164" i="47" s="1"/>
  <c r="P177" i="47" s="1"/>
  <c r="P179" i="47" s="1"/>
  <c r="P192" i="47"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R162" i="47"/>
  <c r="R164" i="47" s="1"/>
  <c r="R177" i="47" s="1"/>
  <c r="R179" i="47" s="1"/>
  <c r="R192" i="47" s="1"/>
  <c r="V162" i="47"/>
  <c r="V164" i="47" s="1"/>
  <c r="V177" i="47" s="1"/>
  <c r="V179" i="47" s="1"/>
  <c r="V192" i="47" s="1"/>
  <c r="S164" i="47"/>
  <c r="S177" i="47" s="1"/>
  <c r="S179" i="47" s="1"/>
  <c r="S192" i="47" s="1"/>
  <c r="O104" i="47"/>
  <c r="O117" i="47" s="1"/>
  <c r="O119" i="47" s="1"/>
  <c r="O132" i="47" s="1"/>
  <c r="O134" i="47" s="1"/>
  <c r="O147" i="47" s="1"/>
  <c r="O149" i="47" s="1"/>
  <c r="O162" i="47" s="1"/>
  <c r="J104" i="47"/>
  <c r="J117" i="47" s="1"/>
  <c r="J119" i="47" s="1"/>
  <c r="J132" i="47" s="1"/>
  <c r="J134" i="47" s="1"/>
  <c r="J147" i="47" s="1"/>
  <c r="J149"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R120" i="43" l="1"/>
  <c r="H23" i="43" s="1"/>
  <c r="U194" i="47"/>
  <c r="U207" i="47" s="1"/>
  <c r="S194" i="47"/>
  <c r="S207" i="47" s="1"/>
  <c r="T194" i="47"/>
  <c r="T207" i="47" s="1"/>
  <c r="R194" i="47"/>
  <c r="R207" i="47" s="1"/>
  <c r="P194" i="47"/>
  <c r="P207" i="47" s="1"/>
  <c r="V194" i="47"/>
  <c r="V207" i="47" s="1"/>
  <c r="Q194" i="47"/>
  <c r="Q207" i="47" s="1"/>
  <c r="M164" i="47"/>
  <c r="M177" i="47" s="1"/>
  <c r="M179" i="47" s="1"/>
  <c r="M192" i="47" s="1"/>
  <c r="O164" i="47"/>
  <c r="O177" i="47" s="1"/>
  <c r="O179" i="47" s="1"/>
  <c r="O192" i="47" s="1"/>
  <c r="N164" i="47"/>
  <c r="N177" i="47" s="1"/>
  <c r="N179" i="47" s="1"/>
  <c r="N192" i="47" s="1"/>
  <c r="J164" i="47"/>
  <c r="J177" i="47" s="1"/>
  <c r="J179" i="47" s="1"/>
  <c r="J192" i="47"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I194" i="47" s="1"/>
  <c r="Q209" i="47" l="1"/>
  <c r="Q214" i="47" s="1"/>
  <c r="L94" i="43" s="1"/>
  <c r="L95" i="43" s="1"/>
  <c r="T209" i="47"/>
  <c r="T214" i="47" s="1"/>
  <c r="O94" i="43" s="1"/>
  <c r="F41" i="43" s="1"/>
  <c r="G41" i="43" s="1"/>
  <c r="V209" i="47"/>
  <c r="V214" i="47" s="1"/>
  <c r="Q94" i="43" s="1"/>
  <c r="Q95" i="43" s="1"/>
  <c r="S209" i="47"/>
  <c r="S214" i="47" s="1"/>
  <c r="N94" i="43" s="1"/>
  <c r="F40" i="43" s="1"/>
  <c r="G40" i="43" s="1"/>
  <c r="P209" i="47"/>
  <c r="P214" i="47" s="1"/>
  <c r="K94" i="43" s="1"/>
  <c r="K95" i="43" s="1"/>
  <c r="U209" i="47"/>
  <c r="U214" i="47" s="1"/>
  <c r="P94" i="43" s="1"/>
  <c r="P95" i="43" s="1"/>
  <c r="R209" i="47"/>
  <c r="R214" i="47" s="1"/>
  <c r="M94" i="43" s="1"/>
  <c r="M95" i="43" s="1"/>
  <c r="M194" i="47"/>
  <c r="M207" i="47" s="1"/>
  <c r="M209" i="47" s="1"/>
  <c r="M214" i="47" s="1"/>
  <c r="H94" i="43" s="1"/>
  <c r="O194" i="47"/>
  <c r="O207" i="47" s="1"/>
  <c r="O209" i="47" s="1"/>
  <c r="O214" i="47" s="1"/>
  <c r="J94" i="43" s="1"/>
  <c r="N194" i="47"/>
  <c r="N207" i="47" s="1"/>
  <c r="N209" i="47" s="1"/>
  <c r="N214" i="47" s="1"/>
  <c r="I94" i="43" s="1"/>
  <c r="I207" i="47"/>
  <c r="J194" i="47"/>
  <c r="F37" i="43"/>
  <c r="G37" i="43" s="1"/>
  <c r="L164" i="47"/>
  <c r="L177" i="47" s="1"/>
  <c r="L179" i="47" s="1"/>
  <c r="L192" i="47" s="1"/>
  <c r="W42" i="47"/>
  <c r="D140" i="43" s="1"/>
  <c r="K42" i="47"/>
  <c r="F43" i="43" l="1"/>
  <c r="G43" i="43" s="1"/>
  <c r="F42" i="43"/>
  <c r="G42" i="43" s="1"/>
  <c r="F39" i="43"/>
  <c r="G39" i="43" s="1"/>
  <c r="N95" i="43"/>
  <c r="O95" i="43"/>
  <c r="I209" i="47"/>
  <c r="I214" i="47" s="1"/>
  <c r="D94" i="43" s="1"/>
  <c r="F38" i="43"/>
  <c r="G38" i="43" s="1"/>
  <c r="J207" i="47"/>
  <c r="J209" i="47" s="1"/>
  <c r="J214" i="47" s="1"/>
  <c r="E94" i="43" s="1"/>
  <c r="I95" i="43"/>
  <c r="J95" i="43"/>
  <c r="H95" i="43"/>
  <c r="F34" i="43"/>
  <c r="G34" i="43" s="1"/>
  <c r="F36" i="43"/>
  <c r="G36" i="43" s="1"/>
  <c r="L194" i="47"/>
  <c r="L207" i="47" s="1"/>
  <c r="L209" i="47" s="1"/>
  <c r="L214" i="47" s="1"/>
  <c r="G94" i="43" s="1"/>
  <c r="F35" i="43"/>
  <c r="G35" i="43" s="1"/>
  <c r="D141" i="43"/>
  <c r="K44" i="47"/>
  <c r="K57" i="47" s="1"/>
  <c r="K59" i="47" s="1"/>
  <c r="W44" i="47"/>
  <c r="W57" i="47" s="1"/>
  <c r="D95" i="43" l="1"/>
  <c r="F30" i="43"/>
  <c r="G30" i="43" s="1"/>
  <c r="G95" i="43"/>
  <c r="F33" i="43"/>
  <c r="G33" i="43" s="1"/>
  <c r="W59" i="47"/>
  <c r="W72" i="47" s="1"/>
  <c r="E140" i="43"/>
  <c r="K72" i="47"/>
  <c r="K74" i="47" s="1"/>
  <c r="K87" i="47" s="1"/>
  <c r="K89" i="47" s="1"/>
  <c r="K102" i="47" s="1"/>
  <c r="E95" i="43" l="1"/>
  <c r="F31" i="43"/>
  <c r="G31" i="43" s="1"/>
  <c r="K104" i="47"/>
  <c r="K117" i="47" s="1"/>
  <c r="K119" i="47" s="1"/>
  <c r="K132" i="47" s="1"/>
  <c r="K134" i="47" s="1"/>
  <c r="K147" i="47" s="1"/>
  <c r="K149" i="47" s="1"/>
  <c r="K162" i="47" s="1"/>
  <c r="W74" i="47"/>
  <c r="W87" i="47" s="1"/>
  <c r="F140" i="43"/>
  <c r="F141" i="43" s="1"/>
  <c r="E141" i="43"/>
  <c r="K164" i="47" l="1"/>
  <c r="K177" i="47" s="1"/>
  <c r="K179" i="47" s="1"/>
  <c r="K192" i="47" s="1"/>
  <c r="W89" i="47"/>
  <c r="W102" i="47" s="1"/>
  <c r="G140" i="43"/>
  <c r="K194" i="47" l="1"/>
  <c r="K207" i="47" s="1"/>
  <c r="K209" i="47" s="1"/>
  <c r="K214" i="47" s="1"/>
  <c r="F94" i="43" s="1"/>
  <c r="G141" i="43"/>
  <c r="W104" i="47"/>
  <c r="W117" i="47" s="1"/>
  <c r="H140" i="43"/>
  <c r="H141" i="43" s="1"/>
  <c r="F95" i="43" l="1"/>
  <c r="F32" i="43"/>
  <c r="F44" i="43" s="1"/>
  <c r="W119" i="47"/>
  <c r="W132" i="47" s="1"/>
  <c r="I140" i="43"/>
  <c r="I141" i="43" s="1"/>
  <c r="G32" i="43" l="1"/>
  <c r="G44" i="43" s="1"/>
  <c r="W134" i="47"/>
  <c r="W147" i="47" s="1"/>
  <c r="W149" i="47" s="1"/>
  <c r="W162" i="47" s="1"/>
  <c r="W164" i="47" s="1"/>
  <c r="W177" i="47" s="1"/>
  <c r="W179" i="47" s="1"/>
  <c r="W192" i="47" s="1"/>
  <c r="W194" i="47" s="1"/>
  <c r="W207" i="47" s="1"/>
  <c r="W209" i="47" s="1"/>
  <c r="W214" i="47" s="1"/>
  <c r="R94" i="43" s="1"/>
  <c r="J140" i="43"/>
  <c r="H21" i="43" l="1"/>
  <c r="H22" i="43" s="1"/>
  <c r="R95" i="43"/>
  <c r="J141" i="43"/>
  <c r="K140" i="43"/>
  <c r="K141" i="43" s="1"/>
  <c r="L140" i="43" l="1"/>
  <c r="L141" i="43" l="1"/>
  <c r="M140" i="43"/>
  <c r="M141"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<sst xmlns="http://schemas.openxmlformats.org/spreadsheetml/2006/main" count="4124" uniqueCount="1066">
  <si>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</si>
  <si>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</si>
  <si>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</si>
  <si>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</si>
  <si>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</si>
  <si>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</si>
  <si>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</si>
  <si>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</si>
  <si>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</si>
  <si>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</si>
  <si>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</si>
  <si>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</si>
  <si>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</si>
  <si>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</si>
  <si>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</si>
  <si>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</si>
  <si>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</si>
  <si>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</si>
  <si>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</si>
  <si>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</si>
  <si>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</si>
  <si>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</si>
  <si>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</si>
  <si>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</si>
  <si>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</si>
  <si>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</si>
  <si>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</si>
  <si>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</si>
  <si>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</si>
  <si>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</si>
  <si>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</si>
  <si>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</si>
  <si>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</si>
  <si>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</si>
  <si>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</si>
  <si>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</si>
  <si>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</si>
  <si>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</si>
  <si>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</si>
  <si>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</si>
  <si>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</si>
  <si>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</si>
  <si>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</si>
  <si>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</si>
  <si>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</si>
  <si>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</si>
  <si>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</si>
  <si>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</si>
  <si>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</si>
  <si>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</si>
  <si>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</si>
  <si>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</si>
  <si>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</si>
  <si>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</si>
  <si>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</si>
  <si>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</si>
  <si>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</si>
  <si>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</si>
  <si>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</si>
  <si>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</si>
  <si>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</si>
  <si>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</si>
  <si>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</si>
  <si>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</si>
  <si>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</si>
  <si>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</si>
  <si>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</si>
  <si>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</si>
  <si>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</si>
  <si>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</si>
  <si>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</si>
  <si>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</si>
  <si>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</si>
  <si>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</si>
  <si>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</si>
  <si>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</si>
  <si>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</si>
  <si>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</si>
  <si>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</si>
  <si>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</si>
  <si>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</si>
  <si>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</si>
  <si>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</si>
  <si>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</si>
  <si>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</si>
  <si>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</si>
  <si>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</si>
  <si>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</si>
  <si>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</si>
  <si>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</si>
  <si>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</si>
  <si>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</si>
  <si>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</si>
  <si>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</si>
  <si>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</si>
  <si>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</si>
  <si>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</si>
  <si>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</si>
  <si>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</si>
  <si>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</si>
  <si>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</si>
  <si>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</si>
  <si>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</si>
  <si>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</si>
  <si>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</si>
  <si>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</si>
  <si>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</si>
  <si>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</si>
  <si>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</si>
  <si>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</si>
  <si>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</si>
  <si>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</si>
  <si>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</si>
  <si>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</si>
  <si>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</si>
  <si>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</si>
  <si>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</si>
  <si>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</si>
  <si>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</si>
  <si>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</si>
  <si>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</si>
  <si>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</si>
  <si>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</si>
  <si>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</si>
  <si>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</si>
  <si>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</si>
  <si>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</si>
  <si>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</si>
  <si>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</si>
  <si>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</si>
  <si>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</si>
  <si>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</si>
  <si>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</si>
  <si>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</si>
  <si>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</si>
  <si>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</si>
  <si>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</si>
  <si>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</si>
  <si>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</si>
  <si>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</si>
  <si>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</si>
  <si>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</si>
  <si>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</si>
  <si>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</si>
  <si>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</si>
  <si>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</si>
  <si>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</si>
  <si>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</si>
  <si>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</si>
  <si>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</si>
  <si>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</si>
  <si>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</si>
  <si>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</si>
  <si>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</si>
  <si>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</si>
  <si>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</si>
  <si>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</si>
  <si>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</si>
  <si>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</si>
  <si>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</si>
  <si>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</si>
  <si>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</si>
  <si>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</si>
  <si>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</si>
  <si>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</si>
  <si>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</si>
  <si>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</si>
  <si>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</si>
  <si>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</si>
  <si>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</si>
  <si>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</si>
  <si>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</si>
  <si>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</si>
  <si>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</si>
  <si>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</si>
  <si>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</si>
  <si>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</si>
  <si>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</si>
  <si>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</si>
  <si>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</si>
  <si>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</si>
  <si>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</si>
  <si>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</si>
  <si>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</si>
  <si>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</si>
  <si>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</si>
  <si>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</si>
  <si>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</si>
  <si>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</si>
  <si>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</si>
  <si>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</si>
  <si>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</si>
  <si>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</si>
  <si>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</si>
  <si>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</si>
  <si>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</si>
  <si>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</si>
  <si>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</si>
  <si>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</si>
  <si>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</si>
  <si>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</si>
  <si>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</si>
  <si>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</si>
  <si>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</si>
  <si>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</si>
  <si>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</si>
  <si>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</si>
  <si>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</si>
  <si>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</si>
  <si>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</si>
  <si>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</si>
  <si>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</si>
  <si>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</si>
  <si>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</si>
  <si>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</si>
  <si>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</si>
  <si>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</si>
  <si>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</si>
  <si>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</si>
  <si>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</si>
  <si>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</si>
  <si>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</si>
  <si>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</si>
  <si>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</si>
  <si>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</si>
  <si>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</si>
  <si>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</si>
  <si>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</si>
  <si>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</si>
  <si>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</si>
  <si>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</si>
  <si>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</si>
  <si>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</si>
  <si>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</si>
  <si>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</si>
  <si>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</si>
  <si>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</si>
  <si>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</si>
  <si>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</si>
  <si>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</si>
  <si>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</si>
  <si>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</si>
  <si>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</si>
  <si>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</si>
  <si>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</si>
  <si>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</si>
  <si>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</si>
  <si>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</si>
  <si>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</si>
  <si>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</si>
  <si>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</si>
  <si>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</si>
  <si>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</si>
  <si>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</si>
  <si>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</si>
  <si>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</si>
  <si>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</si>
  <si>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</si>
  <si>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</si>
  <si>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</si>
  <si>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</si>
  <si>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</si>
  <si>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</si>
  <si>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</si>
  <si>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</si>
  <si>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</si>
  <si>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</si>
  <si>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</si>
  <si>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</si>
  <si>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</si>
  <si>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</si>
  <si>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</si>
  <si>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</si>
  <si>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</si>
  <si>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</si>
  <si>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</si>
  <si>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</si>
  <si>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</si>
  <si>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</si>
  <si>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</si>
  <si>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</si>
  <si>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</si>
  <si>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</si>
  <si>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</si>
  <si>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</si>
  <si>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</si>
  <si>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</si>
  <si>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</si>
  <si>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</si>
  <si>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</si>
  <si>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</si>
  <si>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</si>
  <si>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</si>
  <si>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</si>
  <si>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</si>
  <si>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</si>
  <si>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</si>
  <si>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</si>
  <si>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</si>
  <si>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</si>
  <si>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</si>
  <si>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</si>
  <si>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</si>
  <si>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</si>
  <si>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</si>
  <si>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</si>
  <si>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</si>
  <si>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</si>
  <si>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</si>
  <si>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</si>
  <si>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</si>
  <si>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</si>
  <si>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</si>
  <si>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</si>
  <si>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</si>
  <si>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</si>
  <si>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</si>
  <si>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</si>
  <si>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</si>
  <si>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</si>
  <si>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</si>
  <si>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</si>
  <si>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</si>
  <si>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</si>
  <si>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</si>
  <si>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</si>
  <si>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</si>
  <si>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</si>
  <si>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</si>
  <si>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</si>
  <si>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</si>
  <si>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</si>
  <si>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</si>
  <si>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</si>
  <si>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</si>
  <si>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</si>
  <si>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</si>
  <si>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</si>
  <si>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</si>
  <si>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</si>
  <si>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</si>
  <si>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</si>
  <si>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</si>
  <si>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</si>
  <si>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</si>
  <si>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</si>
  <si>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</si>
  <si>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</si>
  <si>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</si>
  <si>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</si>
  <si>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</si>
  <si>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</si>
  <si>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</si>
  <si>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</si>
  <si>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</si>
  <si>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</si>
  <si>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</si>
  <si>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</si>
  <si>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</si>
  <si>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</si>
  <si>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</si>
  <si>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</si>
  <si>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</si>
  <si>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</si>
  <si>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</si>
  <si>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</si>
  <si>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</si>
  <si>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</si>
  <si>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</si>
  <si>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</si>
  <si>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</si>
  <si>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</si>
  <si>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</si>
  <si>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</si>
  <si>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</si>
  <si>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</si>
  <si>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</si>
  <si>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</si>
  <si>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</si>
  <si>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</si>
  <si>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</si>
  <si>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</si>
  <si>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</si>
  <si>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</si>
  <si>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</si>
  <si>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</si>
  <si>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</si>
  <si>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</si>
  <si>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</si>
  <si>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</si>
  <si>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</si>
  <si>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</si>
  <si>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</si>
  <si>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</si>
  <si>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</si>
  <si>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</si>
  <si>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</si>
  <si>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</si>
  <si>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</si>
  <si>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</si>
  <si>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</si>
  <si>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</si>
  <si>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</si>
  <si>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</si>
  <si>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</si>
  <si>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</si>
  <si>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</si>
  <si>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</si>
  <si>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</si>
  <si>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</si>
  <si>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</si>
  <si>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</si>
  <si>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</si>
  <si>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</si>
  <si>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</si>
  <si>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</si>
  <si>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</si>
  <si>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</si>
  <si>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</si>
  <si>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</si>
  <si>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</si>
  <si>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</si>
  <si>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</si>
  <si>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</si>
  <si>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</si>
  <si>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</si>
  <si>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</si>
  <si>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</si>
  <si>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</si>
  <si>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</si>
  <si>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</si>
  <si>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</si>
  <si>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</si>
  <si>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</si>
  <si>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</si>
  <si>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</si>
  <si>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</si>
  <si>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</si>
  <si>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</si>
  <si>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</si>
  <si>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</si>
  <si>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</si>
  <si>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</si>
  <si>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</si>
  <si>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</si>
  <si>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</si>
  <si>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</si>
  <si>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</si>
  <si>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</si>
  <si>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</si>
  <si>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</si>
  <si>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</si>
  <si>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</si>
  <si>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</si>
  <si>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</si>
  <si>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</si>
  <si>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</si>
  <si>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</si>
  <si>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</si>
  <si>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</si>
  <si>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</si>
  <si>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</si>
  <si>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</si>
  <si>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</si>
  <si>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</si>
  <si>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</si>
  <si>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</si>
  <si>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</si>
  <si>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</si>
  <si>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</si>
  <si>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</si>
  <si>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</si>
  <si>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</si>
  <si>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</si>
  <si>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</si>
  <si>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</si>
  <si>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</si>
  <si>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</si>
  <si>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</si>
  <si>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</si>
  <si>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</si>
  <si>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</si>
  <si>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</si>
  <si>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</si>
  <si>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</si>
  <si>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</si>
  <si>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</si>
  <si>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</si>
  <si>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</si>
  <si>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</si>
  <si>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</si>
  <si>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</si>
  <si>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</si>
  <si>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</si>
  <si>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</si>
  <si>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</si>
  <si>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</si>
  <si>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</si>
  <si>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</si>
  <si>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</si>
  <si>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</si>
  <si>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</si>
  <si>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</si>
  <si>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</si>
  <si>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</si>
  <si>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</si>
  <si>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</si>
  <si>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</si>
  <si>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</si>
  <si>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</si>
  <si>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</si>
  <si>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</si>
  <si>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</si>
  <si>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</si>
  <si>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</si>
  <si>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</si>
  <si>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</si>
  <si>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</si>
  <si>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</si>
  <si>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</si>
  <si>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</si>
  <si>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</si>
  <si>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</si>
  <si>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</si>
  <si>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</si>
  <si>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</si>
  <si>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</si>
  <si>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</si>
  <si>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</si>
  <si>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</si>
  <si>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</si>
  <si>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</si>
  <si>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</si>
  <si>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</si>
  <si>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</si>
  <si>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</si>
  <si>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</si>
  <si>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</si>
  <si>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</si>
  <si>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</si>
  <si>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</si>
  <si>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</si>
  <si>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</si>
  <si>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</si>
  <si>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</si>
  <si>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</si>
  <si>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</si>
  <si>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</si>
  <si>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</si>
  <si>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</si>
  <si>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</si>
  <si>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</si>
  <si>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</si>
  <si>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</si>
  <si>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</si>
  <si>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</si>
  <si>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</si>
  <si>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</si>
  <si>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</si>
  <si>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</si>
  <si>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</si>
  <si>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</si>
  <si>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</si>
  <si>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</si>
  <si>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</si>
  <si>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</si>
  <si>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</si>
  <si>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</si>
  <si>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</si>
  <si>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</si>
  <si>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</si>
  <si>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</si>
  <si>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</si>
  <si>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</si>
  <si>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</si>
  <si>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</si>
  <si>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</si>
  <si>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</si>
  <si>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</si>
  <si>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</si>
  <si>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</si>
  <si>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</si>
  <si>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</si>
  <si>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</si>
  <si>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</si>
  <si>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</si>
  <si>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</si>
  <si>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</si>
  <si>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</si>
  <si>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</si>
  <si>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</si>
  <si>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</si>
  <si>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</si>
  <si>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</si>
  <si>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</si>
  <si>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</si>
  <si>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</si>
  <si>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</si>
  <si>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</si>
  <si>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</si>
  <si>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</si>
  <si>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</si>
  <si>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</si>
  <si>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</si>
  <si>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t>Note:  LDC to make note of adjustments made to Table 3 to accommodate the LDC's specific circumstances</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</si>
  <si>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</si>
  <si>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</si>
  <si>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</si>
  <si>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</si>
  <si>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</si>
  <si>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</si>
  <si>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</si>
  <si>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</si>
  <si>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</si>
  <si>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</si>
  <si>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</si>
  <si>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</si>
  <si>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</si>
  <si>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</si>
  <si>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LDC to make note of the years removed from this table, whose distribution rates are not part of the LRAMVA disposition</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</si>
  <si>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</si>
  <si>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</si>
  <si>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</si>
  <si>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</si>
  <si>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</si>
  <si>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</si>
  <si>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</si>
  <si>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</si>
  <si>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</si>
  <si>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</si>
  <si>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</si>
  <si>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</si>
  <si>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</si>
  <si>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</si>
  <si>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</si>
  <si>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</si>
  <si>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</si>
  <si>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</si>
  <si>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</si>
  <si>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</si>
  <si>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</si>
  <si>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</si>
  <si>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</si>
  <si>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</si>
  <si>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</si>
  <si>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</si>
  <si>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</si>
  <si>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</si>
  <si>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</si>
  <si>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</si>
  <si>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</si>
  <si>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</si>
  <si>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</si>
  <si>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</si>
  <si>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</si>
  <si>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</si>
  <si>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</si>
  <si>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</si>
  <si>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</si>
  <si>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</si>
  <si>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</si>
  <si>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</si>
  <si>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</si>
  <si>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</si>
  <si>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</si>
  <si>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</si>
  <si>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</si>
  <si>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</si>
  <si>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</si>
  <si>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</si>
  <si>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</si>
  <si>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</si>
  <si>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</si>
  <si>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</si>
  <si>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</si>
  <si>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</si>
  <si>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</si>
  <si>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</si>
  <si>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</si>
  <si>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</si>
  <si>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</si>
  <si>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Table 8-a:  Name of Muncipality</t>
  </si>
  <si>
    <t>Summary of Project #1</t>
  </si>
  <si>
    <t>Details of Project #1 (Month, Year)</t>
  </si>
  <si>
    <t>Persistence in 20XX</t>
  </si>
  <si>
    <t>Jan 20xx</t>
  </si>
  <si>
    <t>Feb 20xx</t>
  </si>
  <si>
    <t>Mar 20xx</t>
  </si>
  <si>
    <t>Apr 20xx</t>
  </si>
  <si>
    <t>May 20xx</t>
  </si>
  <si>
    <t>June 20xx</t>
  </si>
  <si>
    <t>Jul 20xx</t>
  </si>
  <si>
    <t>Aug 20xx</t>
  </si>
  <si>
    <t>Sep 20xx</t>
  </si>
  <si>
    <t>Oct 20xx</t>
  </si>
  <si>
    <t>Nov 20xx</t>
  </si>
  <si>
    <t>Dec 20xx</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</si>
  <si>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</si>
  <si>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</si>
  <si>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</si>
  <si>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</si>
  <si>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</si>
  <si>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</si>
  <si>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</si>
  <si>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</si>
  <si>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</si>
  <si>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</si>
  <si>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</si>
  <si>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</si>
  <si>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</si>
  <si>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</si>
  <si>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</si>
  <si>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</si>
  <si>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</si>
  <si>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</si>
  <si>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</si>
  <si>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</si>
  <si>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</si>
  <si>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</si>
  <si>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</si>
  <si>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</si>
  <si>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</si>
  <si>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</si>
  <si>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</si>
  <si>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</si>
  <si>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</si>
  <si>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</si>
  <si>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</si>
  <si>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</si>
  <si>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</si>
  <si>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</si>
  <si>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</si>
  <si>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</si>
  <si>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</si>
  <si>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</si>
  <si>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</si>
  <si>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</si>
  <si>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</si>
  <si>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</si>
  <si>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</si>
  <si>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</si>
  <si>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</si>
  <si>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</si>
  <si>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</si>
  <si>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</si>
  <si>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</si>
  <si>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</si>
  <si>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</si>
  <si>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</si>
  <si>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</si>
  <si>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</si>
  <si>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</si>
  <si>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</si>
  <si>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</si>
  <si>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</si>
  <si>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</si>
  <si>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</si>
  <si>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</si>
  <si>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</si>
  <si>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</si>
  <si>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</si>
  <si>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</si>
  <si>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</si>
  <si>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</si>
  <si>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</si>
  <si>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</si>
  <si>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</si>
  <si>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</si>
  <si>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</si>
  <si>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</si>
  <si>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</si>
  <si>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</si>
  <si>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</si>
  <si>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</si>
  <si>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</si>
  <si>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</si>
  <si>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</si>
  <si>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</si>
  <si>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</si>
  <si>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</si>
  <si>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</si>
  <si>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</si>
  <si>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</si>
  <si>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</si>
  <si>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</si>
  <si>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</si>
  <si>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</si>
  <si>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</si>
  <si>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</si>
  <si>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</si>
  <si>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</si>
  <si>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</si>
  <si>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</si>
  <si>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</si>
  <si>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</si>
  <si>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</si>
  <si>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</si>
  <si>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</si>
  <si>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</si>
  <si>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</si>
  <si>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</si>
  <si>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</si>
  <si>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</si>
  <si>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</si>
  <si>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</si>
  <si>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</si>
  <si>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</si>
  <si>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</si>
  <si>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</si>
  <si>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</si>
  <si>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</si>
  <si>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</si>
  <si>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</si>
  <si>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</si>
  <si>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</si>
  <si>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</si>
  <si>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</si>
  <si>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</si>
  <si>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</si>
  <si>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</si>
  <si>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</si>
  <si>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</si>
  <si>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</si>
  <si>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</si>
  <si>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</si>
  <si>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</si>
  <si>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</si>
  <si>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</si>
  <si>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</si>
  <si>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</si>
  <si>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</si>
  <si>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</si>
  <si>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</si>
  <si>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</si>
  <si>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</si>
  <si>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</si>
  <si>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</si>
  <si>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</si>
  <si>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</si>
  <si>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</si>
  <si>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</si>
  <si>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</si>
  <si>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</si>
  <si>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</si>
  <si>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</si>
  <si>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</si>
  <si>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</si>
  <si>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</si>
  <si>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</si>
  <si>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</si>
  <si>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</si>
  <si>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</si>
  <si>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</si>
  <si>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</si>
  <si>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</si>
  <si>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</si>
  <si>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</si>
  <si>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</si>
  <si>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</si>
  <si>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</si>
  <si>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</si>
  <si>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</si>
  <si>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</si>
  <si>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</si>
  <si>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</si>
  <si>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</si>
  <si>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</si>
  <si>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</si>
  <si>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</si>
  <si>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</si>
  <si>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</si>
  <si>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</si>
  <si>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</si>
  <si>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</si>
  <si>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</si>
  <si>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</si>
  <si>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</si>
  <si>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</si>
  <si>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</si>
  <si>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</si>
  <si>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</si>
  <si>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</si>
  <si>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</si>
  <si>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</si>
  <si>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</si>
  <si>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</si>
  <si>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</si>
  <si>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</si>
  <si>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</si>
  <si>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</si>
  <si>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</si>
  <si>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</si>
  <si>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</si>
  <si>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</si>
  <si>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</si>
  <si>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</si>
  <si>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</si>
  <si>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</si>
  <si>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</si>
  <si>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</si>
  <si>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</si>
  <si>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</si>
  <si>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</si>
  <si>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</si>
  <si>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</si>
  <si>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</si>
  <si>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</si>
  <si>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</si>
  <si>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</si>
  <si>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</si>
  <si>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</si>
  <si>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</si>
  <si>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</si>
  <si>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</si>
  <si>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</si>
  <si>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</si>
  <si>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</si>
  <si>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</si>
  <si>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Prospective Disposition of 
Persisting CDM Savings</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</si>
  <si>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</si>
  <si>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</si>
  <si>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</si>
  <si>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</si>
  <si>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</si>
  <si>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t>Tab "4.  2011-2014 LRAM" and "5.  2015-2027 LRAM"</t>
  </si>
  <si>
    <t>Actual CDM Savings in 2024 (set to zero)</t>
  </si>
  <si>
    <t>Actual CDM Savings in 2025 (set to zero)</t>
  </si>
  <si>
    <t>Actual CDM Savings in 2026 (set to zero)</t>
  </si>
  <si>
    <t>Actual CDM Savings in 2027 (set to zero)</t>
  </si>
  <si>
    <t>2024 TOTAL LRAM-Eligible*</t>
  </si>
  <si>
    <t>2025 TOTAL LRAM-Eligible*</t>
  </si>
  <si>
    <t>2026 TOTAL LRAM-Eligible*</t>
  </si>
  <si>
    <t>2027 TOTAL LRAM-Eligible*</t>
  </si>
  <si>
    <t>Total LRAM-Eligible Amounts for Prospective Disposition</t>
  </si>
  <si>
    <t>(Annual amounts to be recovered in future rate applications)</t>
  </si>
  <si>
    <t>2013 Savings Persisting in 2024</t>
  </si>
  <si>
    <t>Distributors should complete the lost revenue calculation for 2011-2014 program years and 2015-2023 program years and persisting savings until distributors next cost of service application, as applicable, by undertaking the following:</t>
  </si>
  <si>
    <t>2023 Actuals</t>
  </si>
  <si>
    <t>2023 Forecast</t>
  </si>
  <si>
    <t>Total LRAMVA Balance
(2011-2023)</t>
  </si>
  <si>
    <t>2024 Actuals (in 2023 $)</t>
  </si>
  <si>
    <t>2024 Forecast (in 2023 $)</t>
  </si>
  <si>
    <t>2025 Actuals (in 2023 $)</t>
  </si>
  <si>
    <t>2025 Forecast (in 2023 $)</t>
  </si>
  <si>
    <t>2026 Actuals (in 2023 $)</t>
  </si>
  <si>
    <t>2026 Forecast (in 2023 $)</t>
  </si>
  <si>
    <t>2027 Actuals (in 2023 $)</t>
  </si>
  <si>
    <t>2027 Forecast (in 2023 $)</t>
  </si>
  <si>
    <t>Total LRAM-Eligible Amount (in 2023 $)</t>
  </si>
  <si>
    <t>2023 Q1</t>
  </si>
  <si>
    <t>2023 Q2</t>
  </si>
  <si>
    <t>2023 Q3</t>
  </si>
  <si>
    <t>2023 Q4</t>
  </si>
  <si>
    <t>Opening Balance for 2023</t>
  </si>
  <si>
    <t>Total for 2023</t>
  </si>
  <si>
    <t>2011-2023</t>
  </si>
  <si>
    <t>Adjustment to 2023 savings</t>
  </si>
  <si>
    <t>Actual CDM Savings in 2023</t>
  </si>
  <si>
    <t>Distribution Rate in 2023</t>
  </si>
  <si>
    <t>Lost Revenue in 2023 from 2023 programs</t>
  </si>
  <si>
    <t>Total Lost Revenues in 2023</t>
  </si>
  <si>
    <t>Forecast Lost Revenues in 2023</t>
  </si>
  <si>
    <t>LRAMVA in 2023</t>
  </si>
  <si>
    <t>2023 Savings Persisting in 2024</t>
  </si>
  <si>
    <t>2023 Savings Persisting in 2025</t>
  </si>
  <si>
    <t>2023 Savings Persisting in 2026</t>
  </si>
  <si>
    <t>2023 Savings Persisting in 2027</t>
  </si>
  <si>
    <t xml:space="preserve">Table 1-c provides a summary of all prospective LRAM-eligible amounts. Consistent with guidance in the 2021 CDM Guidelines, distributors filing an application for 2024 rates should seek disposition of all outstanding LRAMVA balances related to previously established thresholds. Distributors not rebasing for 2024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</si>
  <si>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2024-2027. Additionally, LRAM-eligible amounts for 2024 to 2027 are not added to the LRAMVA and do not accrue interest. </t>
  </si>
  <si>
    <t>In their applications for 2024 rates, distributors should apply for approval of the 2024 to 2027 LRAM-eligible amounts shown in Table 1-C. Approval will mean that the LRAM-eligible amounts are accepted as final, subject only to the annual mechanistic adjustment to be completed in subsequent rate years.</t>
  </si>
  <si>
    <t>REMINDER: Distributors do not need to use the LRAMVA workform if they have a zero balance in the LRAMVA and are only requesting a rate rider for LRAM-eligible amounts that were previously approved on a prospective basis.</t>
  </si>
  <si>
    <r>
      <rPr>
        <b/>
        <sz val="12"/>
        <rFont val="Arial"/>
        <family val="2"/>
      </rPr>
      <t>1.</t>
    </r>
    <r>
      <rPr>
        <sz val="12"/>
        <rFont val="Arial"/>
        <family val="2"/>
      </rPr>
      <t xml:space="preserve">  The 2021 CDM Guidelines required distributors filing an application for 2023 rates to seek disposition of all outstanding LRAMVA balances related to previously established LRAMVA thresholds if possible. Most distributors have completed this step and now have a zero balance in the LRAMVA. Some of these distributors also had LRAM-eligible amounts approved for future years (with the approved amounts to be adjusted mechanistically by the approved inflation minus X factor applicable to IRM applications in effect for a given year, and recovered through a rate rider in the corresponding rate year). 
Distributors with zero balance in the LRAMVA (including those with previously approved LRAM-eligible amounts):  
A distributor with a zero balance in the LRAMVA should indicate this fact in its application, and advise that it is not requesting any disposition. If a distributor with zero balance in the LRAMVA is requesting rate rider(s) for 2024 rates to recover an LRAM-eligible amount approved in a previous proceeding, the distributor should reference the previous OEB decision where the base LRAM-eligible amount for 2024 (i.e., the amount prior to the mechanistic adjustment) was approved, and provide the calculations used to generate the requested LRAM-eligible rate riders (i.e., the mechanistic adjustment and the allocation to rate classes). Distributors are to input the resulting rate rider(s) in Tab 19 – Additional Rates of the IRM Rate Generator Model. Distributors in this circumstance do not need to file the LRAMVA workform or any additional documentation. 
Distributors with non-zero balance in the LRAMVA: 
A distributors that does not have a confirmed zero balance in the LRAMVA should seek disposition as part of their 2024 IRM applications, with supporting information, or provide a rationale for not doing so. In addition, such distributors are also eligible for LRAM for persisting impacts of CFF programs and Local Program Fund programs until their next rebasing. Such distributors not rebasing for 2024 rates who have complete information on eligible savings (i.e., needing only to account for persistence of savings in future years) should calculate and request approval of LRAM-eligible amounts to address amounts that would otherwise be recorded in the LRAMVA for all years until their next rebasing application, and request any rate rider(s) for 2024 rates for the 2024 LRAM-eligible amount. 
</t>
    </r>
    <r>
      <rPr>
        <b/>
        <sz val="12"/>
        <rFont val="Arial"/>
        <family val="2"/>
      </rPr>
      <t>More detailed instructions related to prospective LRAM-eligible amounts are included above Table 5-j (2024 Lost Revenue Work Form).</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</si>
  <si>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Table 5-g.  2021 Lost Revenues</t>
  </si>
  <si>
    <t>Table 5-h.  2022 Lost Revenues</t>
  </si>
  <si>
    <t>Table 5-i.  2023 Lost Revenues</t>
  </si>
  <si>
    <t>Table 5-j.  2024 Lost Revenues</t>
  </si>
  <si>
    <t>Table 5-k.  2025 Lost Revenues</t>
  </si>
  <si>
    <t>Table 5-l.  2026 Lost Revenues</t>
  </si>
  <si>
    <t>Table 5-m.  2027 Lost Revenues</t>
  </si>
  <si>
    <t>Total Lost Revenues in 2024 (in 2023 $)</t>
  </si>
  <si>
    <t>Forecast Lost Revenues in 2024 (in 2023 $)</t>
  </si>
  <si>
    <t>LRAM-Eligible Amount in 2024 (in 2023 $)</t>
  </si>
  <si>
    <t>Total Lost Revenues in 2025 (in 2023 $)</t>
  </si>
  <si>
    <t>Forecast Lost Revenues in 2025 (in 2023 $)</t>
  </si>
  <si>
    <t>LRAM-Eligible Amount in 2025 (in 2023 $)</t>
  </si>
  <si>
    <t>Total Lost Revenues in 2026 (in 2023 $)</t>
  </si>
  <si>
    <t>Forecast Lost Revenues in 2026 (in 2023 $)</t>
  </si>
  <si>
    <t>LRAM-Eligible Amount in 2026 (in 2023 $)</t>
  </si>
  <si>
    <t>Total Lost Revenues in 2027 (in 2023 $)</t>
  </si>
  <si>
    <t>Forecast Lost Revenues in 2027 (in 2023 $)</t>
  </si>
  <si>
    <t>LRAM-Eligible Amount in 2027 (in 2023 $)</t>
  </si>
  <si>
    <r>
      <t xml:space="preserve">As noted above, prospective treatment will not be necessary for cost-of-service applications. For incentive rate-setting mechanism applications, treatment of prospective LRAM-eligible amounts should be done as follows:
1)  Tables 5-j through Tables 5-m (the 2024 to 2027 years) do not allow for entry of new CDM savings in these years, but will calculate the total lost revenues, the forecast lost revenues, and the LRAM-eligible amount in these years, due to persistence of savings from prior years, based on 2023 distribution rates. 
2)  The LRAM-eligible amounts for 2024 to 2027 are not added to the LRAMVA and do not accrue interest, but are shown separately in the LRAMVA Summary in Table 1-C.  
3)  In their applications for 2024 rates, distributors should apply for approval of the 2024 to 2027 LRAM-eligible amounts shown in Table 1-C. Approval will mean that the LRAM-eligible amounts are accepted as final, subject only to the mechanistic adjustment described below.
4)  In their applications for 2024 rates and subsequent rate years: 
       o   Distributors should propose rate riders to recover each annual LRAM-eligible amount in the corresponding rate year, beginning with the application for 2024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2024 LRAM-eligible amount requested in the 2024 rate application = (2024 LRAM-eligible amount shown in Table 1-c, in 2023$)*(2024 OEB-approved inflation minus X-factor)
                           - Updated 2025 LRAM-eligible amount requested in the 2025 rate application = (2025 LRAM-eligible amount shown in Table 1-c, in 2023$)*(2024 OEB-approved inflation minus X-factor)*(2025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19 – Additional Rates of the IRM Rate Generator Model.</t>
    </r>
  </si>
  <si>
    <t xml:space="preserve">Note: All 2024-2027 LRAM-Eligible Amounts are in 2023 dollars. LDCs are to follow the instructions noted above Table 5-j in Tab 5 when seeking recovery of prospective amounts in future rate applications. </t>
  </si>
  <si>
    <t>LDCs are expected to include projected carrying charges amounts in row 90 of Table 1-b below.  LDCs should also check accuracy of the years included in the LRAMVA balance in row 95.</t>
  </si>
  <si>
    <t>Updates</t>
  </si>
  <si>
    <t>Reference</t>
  </si>
  <si>
    <t>Description of Version 1.0</t>
  </si>
  <si>
    <t>Update in Version 1.1</t>
  </si>
  <si>
    <t>Description of Version 1.1</t>
  </si>
  <si>
    <t>Update in Version 1.2</t>
  </si>
  <si>
    <r>
      <t>Version 1.1 published June</t>
    </r>
    <r>
      <rPr>
        <b/>
        <sz val="12"/>
        <color rgb="FFFF0000"/>
        <rFont val="Arial"/>
        <family val="2"/>
      </rPr>
      <t xml:space="preserve"> </t>
    </r>
    <r>
      <rPr>
        <b/>
        <sz val="12"/>
        <rFont val="Arial"/>
        <family val="2"/>
      </rPr>
      <t>23, 2023</t>
    </r>
  </si>
  <si>
    <t>Summary Tab, Row 94</t>
  </si>
  <si>
    <t>Formulae only captured carrying charges up to 2022</t>
  </si>
  <si>
    <t>Formulae corrected to include 2023 carrying charges in total amount</t>
  </si>
  <si>
    <t>Tab 1, Cells H19 and H20</t>
  </si>
  <si>
    <t>Formulas did not include 2023 values</t>
  </si>
  <si>
    <t>Formulas corrected to included 2023 values</t>
  </si>
  <si>
    <t>Tab 1, D91:R92</t>
  </si>
  <si>
    <t>Formulas did not relate to 2023 totals in Tab 5</t>
  </si>
  <si>
    <t>Formulas corrected to capture 2023 totals from Tab 5</t>
  </si>
  <si>
    <t>Tab 1, Row 95</t>
  </si>
  <si>
    <t>Formula calculating total LRAMVA balance did not capture 2023 amounts</t>
  </si>
  <si>
    <t>Formulas corrected to included 2023 amounts in total LRAMVA balance</t>
  </si>
  <si>
    <t>Tab 2, D9 and D24</t>
  </si>
  <si>
    <t>Drop down menus only extended to 2020</t>
  </si>
  <si>
    <t>Drop down menus updated to extend to 2023</t>
  </si>
  <si>
    <t>Tab 5, Rows 1741, 1778, 1805, 1832</t>
  </si>
  <si>
    <t>Formulas in distribution rate rows were connected to 2022 rates instead of 2023</t>
  </si>
  <si>
    <t>Formulas corrected to use 2023 distributions rates</t>
  </si>
  <si>
    <t>Tab 5, Rows 1742-1753</t>
  </si>
  <si>
    <t>Formulas referenced incorrect persisting values from prior years (2011-2022) in 2023</t>
  </si>
  <si>
    <t>Formulas corrected to retrieve persistence data from past program years in 2023</t>
  </si>
  <si>
    <t>Tab 5, Rows 1759-1762</t>
  </si>
  <si>
    <t>Formulas referenced incorrect 2023 persistence savings into 2024-2027</t>
  </si>
  <si>
    <t>Formulas corrected to retrieve data from correct program year</t>
  </si>
  <si>
    <t>Tab 6, I195:V206</t>
  </si>
  <si>
    <t>Formulas did not include updates for 2023</t>
  </si>
  <si>
    <t>Formulas corrected to include 2023</t>
  </si>
  <si>
    <t>Version 1.2 published June 28, 2023</t>
  </si>
  <si>
    <t>Tab 5, AF1742:AR1754</t>
  </si>
  <si>
    <t>Formulas referenced incorrect persisting values from prior years (2011-2022) in 2023 for all non-residential rate classes</t>
  </si>
  <si>
    <t>Tab 5, AF1753:AR1753</t>
  </si>
  <si>
    <t xml:space="preserve">Formula for capturing 2023 distribution rate did not relate to the correct cell </t>
  </si>
  <si>
    <t>Formulas corrected to retrieve data from 2023 distribution rate in line 1741</t>
  </si>
  <si>
    <t>General Service &lt;50 kW</t>
  </si>
  <si>
    <t>General Service 50 - 4,999 kW</t>
  </si>
  <si>
    <t>EB-2015-0005</t>
  </si>
  <si>
    <t>EB-2016-0069</t>
  </si>
  <si>
    <t>EB-2017-0039</t>
  </si>
  <si>
    <t>EB-2018-0031</t>
  </si>
  <si>
    <t>Instant Savings</t>
  </si>
  <si>
    <t>EB-2019-0034</t>
  </si>
  <si>
    <t>EB-2020-0021</t>
  </si>
  <si>
    <t>Opening Balance for 2024</t>
  </si>
  <si>
    <t>Essex Powerlines</t>
  </si>
  <si>
    <t>2016-2018</t>
  </si>
  <si>
    <t>Load Forecast, Settlement Agreement</t>
  </si>
  <si>
    <t>2020 IRM Application</t>
  </si>
  <si>
    <t>2017-2018</t>
  </si>
  <si>
    <t>EB-2023-0020</t>
  </si>
  <si>
    <t>2024 IRM Application</t>
  </si>
  <si>
    <t>2019-2023</t>
  </si>
  <si>
    <t>EB-2021-0023</t>
  </si>
  <si>
    <t>EB-2022-0031</t>
  </si>
  <si>
    <t>Total to April 2024</t>
  </si>
  <si>
    <t>Rows 209-214</t>
  </si>
  <si>
    <t>Rates are effective May 2024</t>
  </si>
  <si>
    <t>Additional rows for Jan-Apr. 2024 interest</t>
  </si>
  <si>
    <t>Row 94</t>
  </si>
  <si>
    <t>Cell references updated to interest including 2024</t>
  </si>
  <si>
    <t>B865</t>
  </si>
  <si>
    <t>Program name changed to "Instant Savings"</t>
  </si>
  <si>
    <t>Replaced unused program with "Instant Savings" program that is not listed</t>
  </si>
  <si>
    <t>Rows 108-117</t>
  </si>
  <si>
    <t>EPL will file 2025 COS so no lost revenues in 2025 or after</t>
  </si>
  <si>
    <t>Cleared prospective disposition formulas for 2025-2027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</si>
</sst>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6" formatCode="&quot;$&quot;#,##0_);[Red]\(&quot;$&quot;#,##0\)"/>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s>
  <fonts count="249">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s>
  <fills count="9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66"/>
        <bgColor indexed="64"/>
      </patternFill>
    </fill>
  </fills>
  <borders count="1275">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theme="0"/>
      </right>
      <top/>
      <bottom style="thin">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auto="1"/>
      </left>
      <right style="hair">
        <color auto="1"/>
      </right>
      <top/>
      <bottom/>
      <diagonal/>
    </border>
    <border>
      <left style="thin">
        <color indexed="23"/>
      </left>
      <right style="thin">
        <color indexed="23"/>
      </right>
      <top/>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hair">
        <color auto="1"/>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auto="1"/>
      </left>
      <right style="hair">
        <color auto="1"/>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auto="1"/>
      </left>
      <right style="hair">
        <color auto="1"/>
      </right>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auto="1"/>
      </left>
      <right style="hair">
        <color auto="1"/>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23"/>
      </left>
      <right style="thin">
        <color indexed="23"/>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style="thin">
        <color auto="1"/>
      </left>
      <right style="hair">
        <color auto="1"/>
      </right>
      <top/>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auto="1"/>
      </top>
      <bottom style="medium">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top/>
      <bottom style="thin">
        <color indexed="28"/>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auto="1"/>
      </top>
      <bottom style="thin">
        <color auto="1"/>
      </bottom>
      <diagonal/>
    </border>
    <border>
      <left/>
      <right/>
      <top/>
      <bottom style="thin">
        <color indexed="64"/>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top style="thin">
        <color auto="1"/>
      </top>
      <bottom style="double">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s>
  <cellStyleXfs count="38521">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4"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5">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6"/>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7" applyNumberFormat="0" applyFont="0" applyFill="0" applyAlignment="0" applyProtection="0"/>
    <xf numFmtId="0" fontId="99" fillId="0" borderId="68"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100" fillId="33" borderId="58" applyNumberFormat="0" applyAlignment="0" applyProtection="0"/>
    <xf numFmtId="0" fontId="70" fillId="33" borderId="58" applyNumberFormat="0" applyAlignment="0" applyProtection="0"/>
    <xf numFmtId="0" fontId="70" fillId="33" borderId="58"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52" fillId="34" borderId="61" applyNumberFormat="0" applyAlignment="0" applyProtection="0"/>
    <xf numFmtId="0" fontId="72" fillId="34" borderId="61" applyNumberFormat="0" applyAlignment="0" applyProtection="0"/>
    <xf numFmtId="0" fontId="72" fillId="34" borderId="61"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7"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9">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0"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1" applyNumberFormat="0" applyFill="0">
      <alignment horizontal="right"/>
    </xf>
    <xf numFmtId="227" fontId="78" fillId="0" borderId="71"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2" applyNumberFormat="0" applyFont="0" applyFill="0" applyAlignment="0" applyProtection="0"/>
    <xf numFmtId="171" fontId="12" fillId="0" borderId="72" applyNumberFormat="0" applyFont="0" applyFill="0" applyAlignment="0" applyProtection="0"/>
    <xf numFmtId="171" fontId="12" fillId="0" borderId="72"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3"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5"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6"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7" applyNumberFormat="0" applyFill="0" applyAlignment="0" applyProtection="0"/>
    <xf numFmtId="0" fontId="64" fillId="0" borderId="57"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4" applyNumberFormat="0" applyFill="0" applyBorder="0" applyAlignment="0" applyProtection="0">
      <alignment horizontal="left"/>
    </xf>
    <xf numFmtId="238" fontId="87" fillId="0" borderId="75">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142" fillId="32" borderId="58" applyNumberFormat="0" applyAlignment="0" applyProtection="0"/>
    <xf numFmtId="0" fontId="68" fillId="32" borderId="58"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6"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7"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8">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150" fillId="0" borderId="60" applyNumberFormat="0" applyFill="0" applyAlignment="0" applyProtection="0"/>
    <xf numFmtId="0" fontId="71" fillId="0" borderId="60" applyNumberFormat="0" applyFill="0" applyAlignment="0" applyProtection="0"/>
    <xf numFmtId="0" fontId="71" fillId="0" borderId="60"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9"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41"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161"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8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0" fontId="6" fillId="35" borderId="62"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166" fillId="33" borderId="59" applyNumberFormat="0" applyAlignment="0" applyProtection="0"/>
    <xf numFmtId="0" fontId="69" fillId="33" borderId="59" applyNumberFormat="0" applyAlignment="0" applyProtection="0"/>
    <xf numFmtId="0" fontId="69" fillId="33" borderId="59"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7">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0">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81"/>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5"/>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2" applyNumberFormat="0" applyAlignment="0">
      <alignment vertical="center"/>
    </xf>
    <xf numFmtId="241" fontId="194" fillId="86" borderId="83" applyNumberFormat="0" applyBorder="0" applyAlignment="0" applyProtection="0">
      <alignment vertical="center"/>
    </xf>
    <xf numFmtId="241" fontId="12" fillId="25" borderId="82"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42" fillId="0" borderId="63" applyNumberFormat="0" applyFill="0" applyAlignment="0" applyProtection="0"/>
    <xf numFmtId="0" fontId="203" fillId="0" borderId="63" applyNumberFormat="0" applyFill="0" applyAlignment="0" applyProtection="0"/>
    <xf numFmtId="39" fontId="12" fillId="0" borderId="64">
      <protection locked="0"/>
    </xf>
    <xf numFmtId="165" fontId="193" fillId="0" borderId="64" applyFill="0" applyAlignment="0" applyProtection="0"/>
    <xf numFmtId="171" fontId="85" fillId="0" borderId="84"/>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7">
      <alignment horizontal="right"/>
    </xf>
    <xf numFmtId="204" fontId="88" fillId="0" borderId="87">
      <alignment horizontal="right"/>
    </xf>
    <xf numFmtId="204" fontId="88" fillId="0" borderId="87" applyFill="0">
      <alignment horizontal="right"/>
    </xf>
    <xf numFmtId="3" fontId="12" fillId="0" borderId="87" applyFill="0">
      <alignment horizontal="right"/>
    </xf>
    <xf numFmtId="205" fontId="88" fillId="0" borderId="87" applyFill="0">
      <alignment horizontal="right"/>
    </xf>
    <xf numFmtId="207" fontId="12" fillId="0" borderId="87">
      <alignment horizontal="right"/>
      <protection locked="0"/>
    </xf>
    <xf numFmtId="165" fontId="88" fillId="0" borderId="87" applyNumberFormat="0" applyFont="0" applyBorder="0" applyProtection="0">
      <alignment horizontal="right"/>
    </xf>
    <xf numFmtId="1" fontId="94" fillId="64" borderId="88" applyNumberFormat="0" applyBorder="0" applyAlignment="0">
      <alignment horizontal="center" vertical="top" wrapText="1"/>
      <protection hidden="1"/>
    </xf>
    <xf numFmtId="0" fontId="97" fillId="0" borderId="85" applyNumberFormat="0" applyFill="0" applyAlignment="0" applyProtection="0"/>
    <xf numFmtId="0" fontId="83" fillId="0" borderId="85" applyNumberFormat="0" applyFont="0" applyFill="0" applyAlignment="0" applyProtection="0"/>
    <xf numFmtId="0" fontId="83" fillId="0" borderId="88" applyNumberFormat="0" applyFont="0" applyFill="0" applyAlignment="0" applyProtection="0"/>
    <xf numFmtId="229" fontId="81" fillId="65" borderId="86" applyFont="0" applyFill="0" applyBorder="0" applyAlignment="0" applyProtection="0"/>
    <xf numFmtId="231" fontId="85" fillId="0" borderId="85" applyFont="0" applyFill="0" applyBorder="0" applyAlignment="0" applyProtection="0"/>
    <xf numFmtId="235" fontId="101" fillId="68" borderId="88">
      <alignment horizontal="left"/>
    </xf>
    <xf numFmtId="2" fontId="149" fillId="0" borderId="85"/>
    <xf numFmtId="14" fontId="85" fillId="0" borderId="85"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5" applyBorder="0" applyProtection="0">
      <alignment horizontal="right" vertical="center"/>
    </xf>
    <xf numFmtId="43" fontId="6" fillId="0" borderId="0" applyFont="0" applyFill="0" applyBorder="0" applyAlignment="0" applyProtection="0"/>
    <xf numFmtId="0" fontId="189" fillId="83" borderId="85" applyBorder="0" applyProtection="0">
      <alignment horizontal="centerContinuous" vertical="center"/>
    </xf>
    <xf numFmtId="49" fontId="79" fillId="0" borderId="85">
      <alignment vertical="center"/>
    </xf>
    <xf numFmtId="278" fontId="173" fillId="70" borderId="88" applyBorder="0">
      <alignment horizontal="right" vertical="center"/>
      <protection locked="0"/>
    </xf>
    <xf numFmtId="283" fontId="79" fillId="0" borderId="85">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1">
      <alignment horizontal="left" vertical="center" wrapText="1"/>
    </xf>
    <xf numFmtId="166" fontId="113" fillId="0" borderId="90">
      <protection locked="0"/>
    </xf>
    <xf numFmtId="208" fontId="90" fillId="63" borderId="89"/>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2" applyNumberFormat="0" applyBorder="0" applyAlignment="0" applyProtection="0">
      <alignment vertical="center"/>
    </xf>
    <xf numFmtId="171" fontId="85" fillId="0" borderId="93"/>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4" applyNumberFormat="0" applyAlignment="0" applyProtection="0"/>
    <xf numFmtId="0" fontId="24" fillId="0" borderId="125" applyNumberFormat="0" applyFill="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0" fontId="17" fillId="21" borderId="124" applyNumberFormat="0" applyAlignment="0" applyProtection="0"/>
    <xf numFmtId="0" fontId="25" fillId="8" borderId="124" applyNumberFormat="0" applyAlignment="0" applyProtection="0"/>
    <xf numFmtId="0" fontId="12" fillId="24" borderId="126" applyNumberFormat="0" applyFont="0" applyAlignment="0" applyProtection="0"/>
    <xf numFmtId="0" fontId="12" fillId="24" borderId="126" applyNumberFormat="0" applyFont="0" applyAlignment="0" applyProtection="0"/>
    <xf numFmtId="0" fontId="28" fillId="21" borderId="127" applyNumberFormat="0" applyAlignment="0" applyProtection="0"/>
    <xf numFmtId="0" fontId="30" fillId="0" borderId="128" applyNumberFormat="0" applyFill="0" applyAlignment="0" applyProtection="0"/>
    <xf numFmtId="171" fontId="85" fillId="0" borderId="688"/>
    <xf numFmtId="165" fontId="193" fillId="0" borderId="682" applyFill="0" applyAlignment="0" applyProtection="0"/>
    <xf numFmtId="39" fontId="12" fillId="0" borderId="682">
      <protection locked="0"/>
    </xf>
    <xf numFmtId="171" fontId="85" fillId="0" borderId="1221"/>
    <xf numFmtId="165" fontId="193" fillId="0" borderId="817" applyFill="0" applyAlignment="0" applyProtection="0"/>
    <xf numFmtId="39" fontId="12" fillId="0" borderId="817">
      <protection locked="0"/>
    </xf>
    <xf numFmtId="165" fontId="193" fillId="0" borderId="1216" applyFill="0" applyAlignment="0" applyProtection="0"/>
    <xf numFmtId="39" fontId="12" fillId="0" borderId="1216">
      <protection locked="0"/>
    </xf>
    <xf numFmtId="0" fontId="12" fillId="25" borderId="109" applyNumberFormat="0" applyProtection="0">
      <alignment horizontal="left" vertical="center"/>
    </xf>
    <xf numFmtId="0" fontId="12" fillId="25" borderId="109" applyNumberFormat="0" applyProtection="0">
      <alignment horizontal="left" vertical="center"/>
    </xf>
    <xf numFmtId="241" fontId="194" fillId="86" borderId="687" applyNumberFormat="0" applyBorder="0" applyAlignment="0" applyProtection="0">
      <alignment vertical="center"/>
    </xf>
    <xf numFmtId="241" fontId="194" fillId="86" borderId="1220" applyNumberFormat="0" applyBorder="0" applyAlignment="0" applyProtection="0">
      <alignment vertical="center"/>
    </xf>
    <xf numFmtId="283" fontId="79" fillId="0" borderId="745">
      <alignment horizontal="right"/>
    </xf>
    <xf numFmtId="171" fontId="85" fillId="0" borderId="639"/>
    <xf numFmtId="165" fontId="193" fillId="0" borderId="634" applyFill="0" applyAlignment="0" applyProtection="0"/>
    <xf numFmtId="39" fontId="12" fillId="0" borderId="634">
      <protection locked="0"/>
    </xf>
    <xf numFmtId="165" fontId="193" fillId="0" borderId="754" applyFill="0" applyAlignment="0" applyProtection="0"/>
    <xf numFmtId="39" fontId="12" fillId="0" borderId="754">
      <protection locked="0"/>
    </xf>
    <xf numFmtId="165" fontId="193" fillId="0" borderId="1117" applyFill="0" applyAlignment="0" applyProtection="0"/>
    <xf numFmtId="39" fontId="12" fillId="0" borderId="1117">
      <protection locked="0"/>
    </xf>
    <xf numFmtId="49" fontId="79" fillId="0" borderId="745">
      <alignment vertical="center"/>
    </xf>
    <xf numFmtId="241" fontId="194" fillId="86" borderId="638" applyNumberFormat="0" applyBorder="0" applyAlignment="0" applyProtection="0">
      <alignment vertical="center"/>
    </xf>
    <xf numFmtId="0" fontId="189" fillId="83" borderId="745" applyBorder="0" applyProtection="0">
      <alignment horizontal="centerContinuous" vertical="center"/>
    </xf>
    <xf numFmtId="171" fontId="12" fillId="0" borderId="745" applyBorder="0" applyProtection="0">
      <alignment horizontal="right" vertical="center"/>
    </xf>
    <xf numFmtId="0" fontId="11" fillId="60" borderId="631" applyNumberFormat="0" applyProtection="0">
      <alignment horizontal="left" vertical="center" wrapText="1"/>
    </xf>
    <xf numFmtId="0" fontId="12" fillId="25" borderId="631" applyNumberFormat="0" applyProtection="0">
      <alignment horizontal="left" vertical="center" wrapText="1"/>
    </xf>
    <xf numFmtId="257" fontId="11" fillId="82" borderId="631" applyNumberFormat="0" applyProtection="0">
      <alignment horizontal="center" vertical="center" wrapText="1"/>
    </xf>
    <xf numFmtId="0" fontId="11" fillId="60" borderId="631" applyNumberFormat="0" applyProtection="0">
      <alignment horizontal="left" vertical="center" wrapText="1"/>
    </xf>
    <xf numFmtId="0" fontId="11" fillId="81" borderId="631" applyNumberFormat="0" applyProtection="0">
      <alignment horizontal="center" vertical="center" wrapText="1"/>
    </xf>
    <xf numFmtId="0" fontId="11" fillId="81" borderId="631" applyNumberFormat="0" applyProtection="0">
      <alignment horizontal="center" vertical="center"/>
    </xf>
    <xf numFmtId="0" fontId="11" fillId="81" borderId="631" applyNumberFormat="0" applyProtection="0">
      <alignment horizontal="center" vertical="center" wrapText="1"/>
    </xf>
    <xf numFmtId="0" fontId="11" fillId="60" borderId="751" applyNumberFormat="0" applyProtection="0">
      <alignment horizontal="left" vertical="center" wrapText="1"/>
    </xf>
    <xf numFmtId="0" fontId="183" fillId="81" borderId="631" applyNumberFormat="0" applyProtection="0">
      <alignment horizontal="center" vertical="center"/>
    </xf>
    <xf numFmtId="0" fontId="12" fillId="25" borderId="751" applyNumberFormat="0" applyProtection="0">
      <alignment horizontal="left" vertical="center" wrapText="1"/>
    </xf>
    <xf numFmtId="257" fontId="11" fillId="82" borderId="751" applyNumberFormat="0" applyProtection="0">
      <alignment horizontal="center"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wrapText="1"/>
    </xf>
    <xf numFmtId="0" fontId="11" fillId="81" borderId="751" applyNumberFormat="0" applyProtection="0">
      <alignment horizontal="center" vertical="center"/>
    </xf>
    <xf numFmtId="0" fontId="11" fillId="81" borderId="751" applyNumberFormat="0" applyProtection="0">
      <alignment horizontal="center" vertical="center" wrapText="1"/>
    </xf>
    <xf numFmtId="0" fontId="183" fillId="81" borderId="751" applyNumberFormat="0" applyProtection="0">
      <alignment horizontal="center" vertical="center"/>
    </xf>
    <xf numFmtId="0" fontId="11" fillId="60" borderId="1114" applyNumberFormat="0" applyProtection="0">
      <alignment horizontal="left" vertical="center" wrapText="1"/>
    </xf>
    <xf numFmtId="0" fontId="12" fillId="25" borderId="1114" applyNumberFormat="0" applyProtection="0">
      <alignment horizontal="left" vertical="center" wrapText="1"/>
    </xf>
    <xf numFmtId="257" fontId="11" fillId="82" borderId="1114" applyNumberFormat="0" applyProtection="0">
      <alignment horizontal="center" vertical="center" wrapText="1"/>
    </xf>
    <xf numFmtId="0" fontId="11" fillId="60" borderId="1114" applyNumberFormat="0" applyProtection="0">
      <alignment horizontal="left" vertical="center" wrapText="1"/>
    </xf>
    <xf numFmtId="0" fontId="11" fillId="81" borderId="1114" applyNumberFormat="0" applyProtection="0">
      <alignment horizontal="center" vertical="center" wrapText="1"/>
    </xf>
    <xf numFmtId="0" fontId="11" fillId="81" borderId="1114" applyNumberFormat="0" applyProtection="0">
      <alignment horizontal="center" vertical="center"/>
    </xf>
    <xf numFmtId="0" fontId="11" fillId="81" borderId="1114" applyNumberFormat="0" applyProtection="0">
      <alignment horizontal="center" vertical="center" wrapText="1"/>
    </xf>
    <xf numFmtId="0" fontId="183" fillId="81" borderId="1114" applyNumberFormat="0" applyProtection="0">
      <alignment horizontal="center" vertical="center"/>
    </xf>
    <xf numFmtId="0" fontId="177" fillId="67" borderId="631">
      <alignment horizontal="center" vertical="center" wrapText="1"/>
      <protection hidden="1"/>
    </xf>
    <xf numFmtId="0" fontId="177" fillId="67" borderId="751">
      <alignment horizontal="center" vertical="center" wrapText="1"/>
      <protection hidden="1"/>
    </xf>
    <xf numFmtId="0" fontId="177" fillId="67" borderId="1114">
      <alignment horizontal="center" vertical="center" wrapText="1"/>
      <protection hidden="1"/>
    </xf>
    <xf numFmtId="1" fontId="121" fillId="69" borderId="461" applyNumberFormat="0" applyBorder="0" applyAlignment="0">
      <alignment horizontal="centerContinuous" vertical="center"/>
      <protection locked="0"/>
    </xf>
    <xf numFmtId="10" fontId="108" fillId="65" borderId="992" applyNumberFormat="0" applyBorder="0" applyAlignment="0" applyProtection="0"/>
    <xf numFmtId="0" fontId="12" fillId="0" borderId="1007"/>
    <xf numFmtId="237" fontId="12" fillId="71" borderId="948" applyNumberFormat="0" applyFont="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0" fontId="11" fillId="60" borderId="679" applyNumberFormat="0" applyProtection="0">
      <alignment horizontal="left" vertical="center" wrapText="1"/>
    </xf>
    <xf numFmtId="0" fontId="12" fillId="25" borderId="679" applyNumberFormat="0" applyProtection="0">
      <alignment horizontal="left" vertical="center" wrapText="1"/>
    </xf>
    <xf numFmtId="257" fontId="11" fillId="82" borderId="679" applyNumberFormat="0" applyProtection="0">
      <alignment horizontal="center" vertical="center" wrapText="1"/>
    </xf>
    <xf numFmtId="0" fontId="11" fillId="60" borderId="679" applyNumberFormat="0" applyProtection="0">
      <alignment horizontal="left" vertical="center" wrapText="1"/>
    </xf>
    <xf numFmtId="0" fontId="11" fillId="81" borderId="679" applyNumberFormat="0" applyProtection="0">
      <alignment horizontal="center" vertical="center" wrapText="1"/>
    </xf>
    <xf numFmtId="0" fontId="11" fillId="81" borderId="679" applyNumberFormat="0" applyProtection="0">
      <alignment horizontal="center" vertical="center"/>
    </xf>
    <xf numFmtId="0" fontId="11" fillId="81" borderId="679" applyNumberFormat="0" applyProtection="0">
      <alignment horizontal="center" vertical="center" wrapText="1"/>
    </xf>
    <xf numFmtId="0" fontId="11" fillId="60" borderId="814" applyNumberFormat="0" applyProtection="0">
      <alignment horizontal="left" vertical="center" wrapText="1"/>
    </xf>
    <xf numFmtId="0" fontId="183" fillId="81" borderId="679" applyNumberFormat="0" applyProtection="0">
      <alignment horizontal="center" vertical="center"/>
    </xf>
    <xf numFmtId="0" fontId="11" fillId="60" borderId="1213" applyNumberFormat="0" applyProtection="0">
      <alignment horizontal="left" vertical="center" wrapText="1"/>
    </xf>
    <xf numFmtId="0" fontId="12" fillId="25" borderId="814" applyNumberFormat="0" applyProtection="0">
      <alignment horizontal="left" vertical="center" wrapText="1"/>
    </xf>
    <xf numFmtId="257" fontId="11" fillId="82" borderId="814" applyNumberFormat="0" applyProtection="0">
      <alignment horizontal="center" vertical="center" wrapText="1"/>
    </xf>
    <xf numFmtId="0" fontId="12" fillId="25" borderId="1213" applyNumberFormat="0" applyProtection="0">
      <alignment horizontal="left" vertical="center" wrapText="1"/>
    </xf>
    <xf numFmtId="257" fontId="11" fillId="82" borderId="1213" applyNumberFormat="0" applyProtection="0">
      <alignment horizontal="center" vertical="center" wrapText="1"/>
    </xf>
    <xf numFmtId="0" fontId="11" fillId="60" borderId="814" applyNumberFormat="0" applyProtection="0">
      <alignment horizontal="left" vertical="center" wrapText="1"/>
    </xf>
    <xf numFmtId="0" fontId="11" fillId="81" borderId="814" applyNumberFormat="0" applyProtection="0">
      <alignment horizontal="center" vertical="center" wrapText="1"/>
    </xf>
    <xf numFmtId="0" fontId="11" fillId="81" borderId="814" applyNumberFormat="0" applyProtection="0">
      <alignment horizontal="center" vertical="center"/>
    </xf>
    <xf numFmtId="0" fontId="11" fillId="81" borderId="814" applyNumberFormat="0" applyProtection="0">
      <alignment horizontal="center" vertical="center" wrapText="1"/>
    </xf>
    <xf numFmtId="0" fontId="183" fillId="81" borderId="814" applyNumberFormat="0" applyProtection="0">
      <alignment horizontal="center" vertical="center"/>
    </xf>
    <xf numFmtId="0" fontId="11" fillId="60" borderId="1213" applyNumberFormat="0" applyProtection="0">
      <alignment horizontal="left" vertical="center" wrapText="1"/>
    </xf>
    <xf numFmtId="0" fontId="11" fillId="81" borderId="1213" applyNumberFormat="0" applyProtection="0">
      <alignment horizontal="center" vertical="center" wrapText="1"/>
    </xf>
    <xf numFmtId="0" fontId="11" fillId="81" borderId="1213" applyNumberFormat="0" applyProtection="0">
      <alignment horizontal="center" vertical="center"/>
    </xf>
    <xf numFmtId="0" fontId="11" fillId="81" borderId="1213" applyNumberFormat="0" applyProtection="0">
      <alignment horizontal="center" vertical="center" wrapText="1"/>
    </xf>
    <xf numFmtId="0" fontId="183" fillId="81" borderId="1213" applyNumberFormat="0" applyProtection="0">
      <alignment horizontal="center" vertical="center"/>
    </xf>
    <xf numFmtId="0" fontId="177" fillId="67" borderId="679">
      <alignment horizontal="center" vertical="center" wrapText="1"/>
      <protection hidden="1"/>
    </xf>
    <xf numFmtId="0" fontId="177" fillId="67" borderId="814">
      <alignment horizontal="center" vertical="center" wrapText="1"/>
      <protection hidden="1"/>
    </xf>
    <xf numFmtId="0" fontId="177" fillId="67" borderId="1213">
      <alignment horizontal="center" vertical="center" wrapText="1"/>
      <protection hidden="1"/>
    </xf>
    <xf numFmtId="0" fontId="147" fillId="73" borderId="588">
      <alignment horizontal="left" vertical="center" wrapText="1"/>
    </xf>
    <xf numFmtId="0" fontId="12" fillId="0" borderId="992"/>
    <xf numFmtId="208" fontId="90" fillId="63" borderId="1001"/>
    <xf numFmtId="260" fontId="164" fillId="0" borderId="988" applyBorder="0"/>
    <xf numFmtId="260" fontId="164" fillId="0" borderId="988" applyBorder="0"/>
    <xf numFmtId="260" fontId="164" fillId="0" borderId="501" applyBorder="0"/>
    <xf numFmtId="264" fontId="172" fillId="65" borderId="631" applyFill="0" applyBorder="0" applyAlignment="0" applyProtection="0">
      <alignment horizontal="right"/>
      <protection locked="0"/>
    </xf>
    <xf numFmtId="0" fontId="97" fillId="0" borderId="348" applyNumberFormat="0" applyFill="0" applyAlignment="0" applyProtection="0"/>
    <xf numFmtId="0" fontId="83" fillId="0" borderId="348" applyNumberFormat="0" applyFont="0" applyFill="0" applyAlignment="0" applyProtection="0"/>
    <xf numFmtId="231" fontId="85" fillId="0" borderId="348" applyFont="0" applyFill="0" applyBorder="0" applyAlignment="0" applyProtection="0"/>
    <xf numFmtId="2" fontId="149" fillId="0" borderId="348"/>
    <xf numFmtId="14" fontId="85" fillId="0" borderId="348" applyFont="0" applyFill="0" applyBorder="0" applyAlignment="0" applyProtection="0"/>
    <xf numFmtId="264" fontId="172" fillId="65" borderId="679" applyFill="0" applyBorder="0" applyAlignment="0" applyProtection="0">
      <alignment horizontal="right"/>
      <protection locked="0"/>
    </xf>
    <xf numFmtId="0" fontId="97" fillId="0" borderId="745" applyNumberFormat="0" applyFill="0" applyAlignment="0" applyProtection="0"/>
    <xf numFmtId="0" fontId="83" fillId="0" borderId="745" applyNumberFormat="0" applyFont="0" applyFill="0" applyAlignment="0" applyProtection="0"/>
    <xf numFmtId="231" fontId="85" fillId="0" borderId="745" applyFont="0" applyFill="0" applyBorder="0" applyAlignment="0" applyProtection="0"/>
    <xf numFmtId="2" fontId="149" fillId="0" borderId="745"/>
    <xf numFmtId="14" fontId="85" fillId="0" borderId="745" applyFont="0" applyFill="0" applyBorder="0" applyAlignment="0" applyProtection="0"/>
    <xf numFmtId="264" fontId="172" fillId="65" borderId="814" applyFill="0" applyBorder="0" applyAlignment="0" applyProtection="0">
      <alignment horizontal="right"/>
      <protection locked="0"/>
    </xf>
    <xf numFmtId="260" fontId="164" fillId="0" borderId="678" applyBorder="0"/>
    <xf numFmtId="264" fontId="172" fillId="65" borderId="1213" applyFill="0" applyBorder="0" applyAlignment="0" applyProtection="0">
      <alignment horizontal="right"/>
      <protection locked="0"/>
    </xf>
    <xf numFmtId="260" fontId="164" fillId="0" borderId="813" applyBorder="0"/>
    <xf numFmtId="260" fontId="164" fillId="0" borderId="1212" applyBorder="0"/>
    <xf numFmtId="0" fontId="99" fillId="0" borderId="168" applyNumberFormat="0" applyFont="0" applyFill="0" applyAlignment="0" applyProtection="0">
      <alignment horizontal="centerContinuous"/>
    </xf>
    <xf numFmtId="0" fontId="83" fillId="0" borderId="102" applyNumberFormat="0" applyFont="0" applyFill="0" applyAlignment="0" applyProtection="0"/>
    <xf numFmtId="0" fontId="17" fillId="21" borderId="124" applyNumberFormat="0" applyAlignment="0" applyProtection="0"/>
    <xf numFmtId="171" fontId="12" fillId="0" borderId="348" applyBorder="0" applyProtection="0">
      <alignment horizontal="right" vertical="center"/>
    </xf>
    <xf numFmtId="0" fontId="189" fillId="83" borderId="348" applyBorder="0" applyProtection="0">
      <alignment horizontal="centerContinuous" vertical="center"/>
    </xf>
    <xf numFmtId="49" fontId="79" fillId="0" borderId="348">
      <alignment vertical="center"/>
    </xf>
    <xf numFmtId="283" fontId="79" fillId="0" borderId="348">
      <alignment horizontal="right"/>
    </xf>
    <xf numFmtId="171" fontId="12" fillId="0" borderId="745" applyBorder="0" applyProtection="0">
      <alignment horizontal="right" vertical="center"/>
    </xf>
    <xf numFmtId="0" fontId="189" fillId="83" borderId="745" applyBorder="0" applyProtection="0">
      <alignment horizontal="centerContinuous" vertical="center"/>
    </xf>
    <xf numFmtId="49" fontId="79" fillId="0" borderId="745">
      <alignment vertical="center"/>
    </xf>
    <xf numFmtId="283" fontId="79" fillId="0" borderId="745">
      <alignment horizontal="right"/>
    </xf>
    <xf numFmtId="0" fontId="12" fillId="24" borderId="126" applyNumberFormat="0" applyFont="0" applyAlignment="0" applyProtection="0"/>
    <xf numFmtId="264" fontId="172" fillId="65" borderId="751" applyFill="0" applyBorder="0" applyAlignment="0" applyProtection="0">
      <alignment horizontal="right"/>
      <protection locked="0"/>
    </xf>
    <xf numFmtId="227" fontId="78" fillId="0" borderId="169" applyNumberFormat="0" applyFill="0">
      <alignment horizontal="right"/>
    </xf>
    <xf numFmtId="227" fontId="78" fillId="0" borderId="169" applyNumberFormat="0" applyFill="0">
      <alignment horizontal="right"/>
    </xf>
    <xf numFmtId="264" fontId="172" fillId="65" borderId="1071" applyFill="0" applyBorder="0" applyAlignment="0" applyProtection="0">
      <alignment horizontal="right"/>
      <protection locked="0"/>
    </xf>
    <xf numFmtId="0" fontId="25" fillId="8" borderId="124" applyNumberFormat="0" applyAlignment="0" applyProtection="0"/>
    <xf numFmtId="0" fontId="147" fillId="73" borderId="637">
      <alignment horizontal="left" vertical="center" wrapText="1"/>
    </xf>
    <xf numFmtId="166" fontId="113" fillId="0" borderId="636">
      <protection locked="0"/>
    </xf>
    <xf numFmtId="208" fontId="90" fillId="63" borderId="635"/>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55" applyNumberFormat="0" applyAlignment="0" applyProtection="0">
      <alignment horizontal="left" vertical="center"/>
    </xf>
    <xf numFmtId="0" fontId="47" fillId="0" borderId="137">
      <alignment horizontal="left" vertical="center"/>
    </xf>
    <xf numFmtId="0" fontId="147" fillId="73" borderId="686">
      <alignment horizontal="left" vertical="center" wrapText="1"/>
    </xf>
    <xf numFmtId="257" fontId="11" fillId="82" borderId="774" applyNumberFormat="0" applyProtection="0">
      <alignment horizontal="center" vertical="center" wrapText="1"/>
    </xf>
    <xf numFmtId="238" fontId="87" fillId="0" borderId="170">
      <alignment horizontal="center"/>
    </xf>
    <xf numFmtId="0" fontId="11" fillId="60" borderId="948" applyNumberFormat="0" applyProtection="0">
      <alignment horizontal="left" vertical="center" wrapText="1"/>
    </xf>
    <xf numFmtId="10" fontId="108" fillId="65" borderId="109" applyNumberFormat="0" applyBorder="0" applyAlignment="0" applyProtection="0"/>
    <xf numFmtId="0" fontId="12" fillId="0" borderId="109"/>
    <xf numFmtId="0" fontId="12" fillId="0" borderId="679"/>
    <xf numFmtId="0" fontId="12" fillId="0" borderId="814"/>
    <xf numFmtId="0" fontId="12" fillId="0" borderId="1213"/>
    <xf numFmtId="0" fontId="147" fillId="73" borderId="686">
      <alignment horizontal="left" vertical="center" wrapText="1"/>
    </xf>
    <xf numFmtId="241" fontId="12" fillId="65" borderId="685" applyNumberFormat="0" applyFont="0" applyBorder="0" applyAlignment="0">
      <alignment horizontal="right" vertical="center"/>
      <protection locked="0"/>
    </xf>
    <xf numFmtId="10" fontId="108" fillId="65" borderId="679" applyNumberFormat="0" applyBorder="0" applyAlignment="0" applyProtection="0"/>
    <xf numFmtId="260" fontId="164" fillId="0" borderId="361" applyBorder="0"/>
    <xf numFmtId="10" fontId="108" fillId="65" borderId="814" applyNumberFormat="0" applyBorder="0" applyAlignment="0" applyProtection="0"/>
    <xf numFmtId="0" fontId="147" fillId="73" borderId="1219">
      <alignment horizontal="left" vertical="center" wrapText="1"/>
    </xf>
    <xf numFmtId="0" fontId="47" fillId="0" borderId="678">
      <alignment horizontal="left" vertical="center"/>
    </xf>
    <xf numFmtId="237" fontId="12" fillId="71" borderId="679" applyNumberFormat="0" applyFont="0" applyBorder="0" applyAlignment="0" applyProtection="0"/>
    <xf numFmtId="10" fontId="108" fillId="65" borderId="1213" applyNumberFormat="0" applyBorder="0" applyAlignment="0" applyProtection="0"/>
    <xf numFmtId="1" fontId="121" fillId="69" borderId="680" applyNumberFormat="0" applyBorder="0" applyAlignment="0">
      <alignment horizontal="centerContinuous" vertical="center"/>
      <protection locked="0"/>
    </xf>
    <xf numFmtId="0" fontId="47" fillId="0" borderId="813">
      <alignment horizontal="left" vertical="center"/>
    </xf>
    <xf numFmtId="224" fontId="108" fillId="0" borderId="259" applyFont="0" applyFill="0" applyBorder="0" applyAlignment="0" applyProtection="0"/>
    <xf numFmtId="0" fontId="25" fillId="8" borderId="675" applyNumberFormat="0" applyAlignment="0" applyProtection="0"/>
    <xf numFmtId="237" fontId="12" fillId="71" borderId="814" applyNumberFormat="0" applyFont="0" applyBorder="0" applyAlignment="0" applyProtection="0"/>
    <xf numFmtId="224" fontId="108" fillId="0" borderId="259" applyFont="0" applyFill="0" applyBorder="0" applyAlignment="0" applyProtection="0"/>
    <xf numFmtId="1" fontId="121" fillId="69" borderId="815" applyNumberFormat="0" applyBorder="0" applyAlignment="0">
      <alignment horizontal="centerContinuous" vertical="center"/>
      <protection locked="0"/>
    </xf>
    <xf numFmtId="224" fontId="108" fillId="0" borderId="553" applyFont="0" applyFill="0" applyBorder="0" applyAlignment="0" applyProtection="0"/>
    <xf numFmtId="0" fontId="25" fillId="8" borderId="809" applyNumberFormat="0" applyAlignment="0" applyProtection="0"/>
    <xf numFmtId="224" fontId="108" fillId="0" borderId="553" applyFont="0" applyFill="0" applyBorder="0" applyAlignment="0" applyProtection="0"/>
    <xf numFmtId="0" fontId="47" fillId="0" borderId="1212">
      <alignment horizontal="left" vertical="center"/>
    </xf>
    <xf numFmtId="237" fontId="12" fillId="71" borderId="1213" applyNumberFormat="0" applyFont="0" applyBorder="0" applyAlignment="0" applyProtection="0"/>
    <xf numFmtId="224" fontId="108" fillId="0" borderId="553" applyFont="0" applyFill="0" applyBorder="0" applyAlignment="0" applyProtection="0"/>
    <xf numFmtId="1" fontId="121" fillId="69" borderId="1214" applyNumberFormat="0" applyBorder="0" applyAlignment="0">
      <alignment horizontal="centerContinuous" vertical="center"/>
      <protection locked="0"/>
    </xf>
    <xf numFmtId="0" fontId="25" fillId="8" borderId="1210" applyNumberFormat="0" applyAlignment="0" applyProtection="0"/>
    <xf numFmtId="224" fontId="108" fillId="0" borderId="867"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12" fillId="25" borderId="398" applyNumberFormat="0" applyProtection="0">
      <alignment horizontal="left" vertical="center"/>
    </xf>
    <xf numFmtId="0" fontId="17" fillId="21"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1" fillId="81" borderId="518" applyNumberFormat="0" applyProtection="0">
      <alignment horizontal="center" vertical="center"/>
    </xf>
    <xf numFmtId="171" fontId="85" fillId="0" borderId="413"/>
    <xf numFmtId="171" fontId="85" fillId="0" borderId="422"/>
    <xf numFmtId="165" fontId="193" fillId="0" borderId="417" applyFill="0" applyAlignment="0" applyProtection="0"/>
    <xf numFmtId="39" fontId="12" fillId="0" borderId="417">
      <protection locked="0"/>
    </xf>
    <xf numFmtId="171" fontId="85" fillId="0" borderId="436"/>
    <xf numFmtId="0" fontId="12" fillId="25" borderId="398" applyNumberFormat="0" applyProtection="0">
      <alignment horizontal="left" vertical="center"/>
    </xf>
    <xf numFmtId="165" fontId="193" fillId="0" borderId="431" applyFill="0" applyAlignment="0" applyProtection="0"/>
    <xf numFmtId="39" fontId="12" fillId="0" borderId="431">
      <protection locked="0"/>
    </xf>
    <xf numFmtId="171" fontId="85" fillId="0" borderId="338"/>
    <xf numFmtId="39" fontId="12" fillId="0" borderId="386">
      <protection locked="0"/>
    </xf>
    <xf numFmtId="171" fontId="85" fillId="0" borderId="458"/>
    <xf numFmtId="241" fontId="194" fillId="86" borderId="407" applyNumberFormat="0" applyBorder="0" applyAlignment="0" applyProtection="0">
      <alignment vertical="center"/>
    </xf>
    <xf numFmtId="171" fontId="85" fillId="0" borderId="436"/>
    <xf numFmtId="171" fontId="85" fillId="0" borderId="436"/>
    <xf numFmtId="165" fontId="193" fillId="0" borderId="431" applyFill="0" applyAlignment="0" applyProtection="0"/>
    <xf numFmtId="165" fontId="193" fillId="0" borderId="329" applyFill="0" applyAlignment="0" applyProtection="0"/>
    <xf numFmtId="165" fontId="193" fillId="0" borderId="431" applyFill="0" applyAlignment="0" applyProtection="0"/>
    <xf numFmtId="39" fontId="12" fillId="0" borderId="431">
      <protection locked="0"/>
    </xf>
    <xf numFmtId="171" fontId="85" fillId="0" borderId="413"/>
    <xf numFmtId="165" fontId="193" fillId="0" borderId="412" applyFill="0" applyAlignment="0" applyProtection="0"/>
    <xf numFmtId="241" fontId="194" fillId="86" borderId="435" applyNumberFormat="0" applyBorder="0" applyAlignment="0" applyProtection="0">
      <alignment vertical="center"/>
    </xf>
    <xf numFmtId="0" fontId="11" fillId="81" borderId="437" applyNumberFormat="0" applyProtection="0">
      <alignment horizontal="center" vertical="center" wrapText="1"/>
    </xf>
    <xf numFmtId="257" fontId="11" fillId="82" borderId="423" applyNumberFormat="0" applyProtection="0">
      <alignment horizontal="center" vertical="center" wrapText="1"/>
    </xf>
    <xf numFmtId="0" fontId="183" fillId="81" borderId="423" applyNumberFormat="0" applyProtection="0">
      <alignment horizontal="center" vertical="center"/>
    </xf>
    <xf numFmtId="257" fontId="11" fillId="82" borderId="340" applyNumberFormat="0" applyProtection="0">
      <alignment horizontal="center" vertical="center" wrapText="1"/>
    </xf>
    <xf numFmtId="0" fontId="11" fillId="60" borderId="340" applyNumberFormat="0" applyProtection="0">
      <alignment horizontal="left" vertical="center" wrapText="1"/>
    </xf>
    <xf numFmtId="0" fontId="11" fillId="81" borderId="340" applyNumberFormat="0" applyProtection="0">
      <alignment horizontal="center" vertical="center" wrapText="1"/>
    </xf>
    <xf numFmtId="0" fontId="12" fillId="25" borderId="445" applyNumberFormat="0" applyProtection="0">
      <alignment horizontal="left" vertical="center" wrapText="1"/>
    </xf>
    <xf numFmtId="257" fontId="11" fillId="82" borderId="445" applyNumberFormat="0" applyProtection="0">
      <alignment horizontal="center" vertical="center" wrapText="1"/>
    </xf>
    <xf numFmtId="0" fontId="11" fillId="60" borderId="445" applyNumberFormat="0" applyProtection="0">
      <alignment horizontal="left" vertical="center" wrapText="1"/>
    </xf>
    <xf numFmtId="0" fontId="177" fillId="67" borderId="437">
      <alignment horizontal="center" vertical="center" wrapText="1"/>
      <protection hidden="1"/>
    </xf>
    <xf numFmtId="0" fontId="177" fillId="67" borderId="437">
      <alignment horizontal="center" vertical="center" wrapText="1"/>
      <protection hidden="1"/>
    </xf>
    <xf numFmtId="0" fontId="177" fillId="67" borderId="423">
      <alignment horizontal="center" vertical="center" wrapText="1"/>
      <protection hidden="1"/>
    </xf>
    <xf numFmtId="241" fontId="194" fillId="86" borderId="435" applyNumberFormat="0" applyBorder="0" applyAlignment="0" applyProtection="0">
      <alignment vertical="center"/>
    </xf>
    <xf numFmtId="260" fontId="164" fillId="0" borderId="630" applyBorder="0"/>
    <xf numFmtId="241" fontId="194" fillId="86" borderId="435" applyNumberFormat="0" applyBorder="0" applyAlignment="0" applyProtection="0">
      <alignment vertical="center"/>
    </xf>
    <xf numFmtId="241" fontId="194" fillId="86" borderId="92" applyNumberFormat="0" applyBorder="0" applyAlignment="0" applyProtection="0">
      <alignment vertical="center"/>
    </xf>
    <xf numFmtId="257" fontId="11" fillId="82" borderId="398" applyNumberFormat="0" applyProtection="0">
      <alignment horizontal="center" vertical="center" wrapText="1"/>
    </xf>
    <xf numFmtId="0" fontId="11" fillId="60" borderId="398" applyNumberFormat="0" applyProtection="0">
      <alignment horizontal="left" vertical="center" wrapText="1"/>
    </xf>
    <xf numFmtId="0" fontId="11" fillId="81" borderId="398" applyNumberFormat="0" applyProtection="0">
      <alignment horizontal="center" vertical="center"/>
    </xf>
    <xf numFmtId="0" fontId="12" fillId="25" borderId="423" applyNumberFormat="0" applyProtection="0">
      <alignment horizontal="left" vertical="center" wrapText="1"/>
    </xf>
    <xf numFmtId="257" fontId="11" fillId="82" borderId="423" applyNumberFormat="0" applyProtection="0">
      <alignment horizontal="center" vertical="center" wrapText="1"/>
    </xf>
    <xf numFmtId="0" fontId="11" fillId="60" borderId="398" applyNumberFormat="0" applyProtection="0">
      <alignment horizontal="left" vertical="center" wrapText="1"/>
    </xf>
    <xf numFmtId="0" fontId="12" fillId="25" borderId="398" applyNumberFormat="0" applyProtection="0">
      <alignment horizontal="left" vertical="center" wrapText="1"/>
    </xf>
    <xf numFmtId="0" fontId="11" fillId="81" borderId="423" applyNumberFormat="0" applyProtection="0">
      <alignment horizontal="center" vertical="center" wrapText="1"/>
    </xf>
    <xf numFmtId="0" fontId="11" fillId="81" borderId="423" applyNumberFormat="0" applyProtection="0">
      <alignment horizontal="center" vertical="center" wrapText="1"/>
    </xf>
    <xf numFmtId="0" fontId="183" fillId="81" borderId="423" applyNumberFormat="0" applyProtection="0">
      <alignment horizontal="center" vertical="center"/>
    </xf>
    <xf numFmtId="0" fontId="11" fillId="60" borderId="437" applyNumberFormat="0" applyProtection="0">
      <alignment horizontal="left" vertical="center" wrapText="1"/>
    </xf>
    <xf numFmtId="0" fontId="11" fillId="60" borderId="437" applyNumberFormat="0" applyProtection="0">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0" fontId="183" fillId="81" borderId="437" applyNumberFormat="0" applyProtection="0">
      <alignment horizontal="center" vertical="center"/>
    </xf>
    <xf numFmtId="257" fontId="11" fillId="82" borderId="423" applyNumberFormat="0" applyProtection="0">
      <alignment horizontal="center" vertical="center" wrapText="1"/>
    </xf>
    <xf numFmtId="0" fontId="11" fillId="81" borderId="423" applyNumberFormat="0" applyProtection="0">
      <alignment horizontal="center" vertical="center"/>
    </xf>
    <xf numFmtId="0" fontId="11" fillId="81" borderId="423" applyNumberFormat="0" applyProtection="0">
      <alignment horizontal="center" vertical="center" wrapText="1"/>
    </xf>
    <xf numFmtId="0" fontId="183" fillId="81" borderId="423" applyNumberFormat="0" applyProtection="0">
      <alignment horizontal="center" vertical="center"/>
    </xf>
    <xf numFmtId="0" fontId="11" fillId="60" borderId="340" applyNumberFormat="0" applyProtection="0">
      <alignment horizontal="left" vertical="center" wrapText="1"/>
    </xf>
    <xf numFmtId="0" fontId="177" fillId="67" borderId="437">
      <alignment horizontal="center" vertical="center" wrapText="1"/>
      <protection hidden="1"/>
    </xf>
    <xf numFmtId="0" fontId="177" fillId="67" borderId="340">
      <alignment horizontal="center" vertical="center" wrapText="1"/>
      <protection hidden="1"/>
    </xf>
    <xf numFmtId="264" fontId="172" fillId="65" borderId="398" applyFill="0" applyBorder="0" applyAlignment="0" applyProtection="0">
      <alignment horizontal="right"/>
      <protection locked="0"/>
    </xf>
    <xf numFmtId="260" fontId="164" fillId="0" borderId="415" applyBorder="0"/>
    <xf numFmtId="264" fontId="172" fillId="65" borderId="437" applyFill="0" applyBorder="0" applyAlignment="0" applyProtection="0">
      <alignment horizontal="right"/>
      <protection locked="0"/>
    </xf>
    <xf numFmtId="260" fontId="164" fillId="0" borderId="415" applyBorder="0"/>
    <xf numFmtId="264" fontId="172" fillId="65" borderId="423" applyFill="0" applyBorder="0" applyAlignment="0" applyProtection="0">
      <alignment horizontal="right"/>
      <protection locked="0"/>
    </xf>
    <xf numFmtId="264" fontId="172" fillId="65" borderId="437" applyFill="0" applyBorder="0" applyAlignment="0" applyProtection="0">
      <alignment horizontal="right"/>
      <protection locked="0"/>
    </xf>
    <xf numFmtId="264" fontId="172" fillId="65" borderId="437" applyFill="0" applyBorder="0" applyAlignment="0" applyProtection="0">
      <alignment horizontal="right"/>
      <protection locked="0"/>
    </xf>
    <xf numFmtId="260" fontId="164" fillId="0" borderId="442" applyBorder="0"/>
    <xf numFmtId="264" fontId="172" fillId="65" borderId="437" applyFill="0" applyBorder="0" applyAlignment="0" applyProtection="0">
      <alignment horizontal="right"/>
      <protection locked="0"/>
    </xf>
    <xf numFmtId="264" fontId="172" fillId="65" borderId="423" applyFill="0" applyBorder="0" applyAlignment="0" applyProtection="0">
      <alignment horizontal="right"/>
      <protection locked="0"/>
    </xf>
    <xf numFmtId="260" fontId="164" fillId="0" borderId="428" applyBorder="0"/>
    <xf numFmtId="264" fontId="172" fillId="65" borderId="340" applyFill="0" applyBorder="0" applyAlignment="0" applyProtection="0">
      <alignment horizontal="right"/>
      <protection locked="0"/>
    </xf>
    <xf numFmtId="260" fontId="164" fillId="0" borderId="442" applyBorder="0"/>
    <xf numFmtId="264" fontId="172" fillId="65" borderId="445" applyFill="0" applyBorder="0" applyAlignment="0" applyProtection="0">
      <alignment horizontal="right"/>
      <protection locked="0"/>
    </xf>
    <xf numFmtId="167" fontId="87" fillId="0" borderId="329" applyFont="0"/>
    <xf numFmtId="208" fontId="90" fillId="63" borderId="404"/>
    <xf numFmtId="0" fontId="83" fillId="0" borderId="397" applyNumberFormat="0" applyFont="0" applyFill="0" applyAlignment="0" applyProtection="0"/>
    <xf numFmtId="0" fontId="17" fillId="21" borderId="400" applyNumberFormat="0" applyAlignment="0" applyProtection="0"/>
    <xf numFmtId="0" fontId="17" fillId="21" borderId="626" applyNumberFormat="0" applyAlignment="0" applyProtection="0"/>
    <xf numFmtId="0" fontId="12" fillId="24" borderId="627" applyNumberFormat="0" applyFon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30" fillId="0" borderId="629" applyNumberFormat="0" applyFill="0" applyAlignment="0" applyProtection="0"/>
    <xf numFmtId="264" fontId="172" fillId="65" borderId="1114" applyFill="0" applyBorder="0" applyAlignment="0" applyProtection="0">
      <alignment horizontal="right"/>
      <protection locked="0"/>
    </xf>
    <xf numFmtId="171" fontId="85" fillId="0" borderId="517"/>
    <xf numFmtId="241" fontId="194" fillId="86" borderId="516" applyNumberFormat="0" applyBorder="0" applyAlignment="0" applyProtection="0">
      <alignment vertical="center"/>
    </xf>
    <xf numFmtId="0" fontId="183" fillId="81" borderId="518" applyNumberFormat="0" applyProtection="0">
      <alignment horizontal="center" vertical="center"/>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0" fontId="11" fillId="81" borderId="518" applyNumberFormat="0" applyProtection="0">
      <alignment horizontal="center" vertical="center"/>
    </xf>
    <xf numFmtId="0" fontId="11" fillId="81" borderId="504" applyNumberFormat="0" applyProtection="0">
      <alignment horizontal="center" vertical="center" wrapText="1"/>
    </xf>
    <xf numFmtId="257" fontId="11" fillId="82" borderId="504" applyNumberFormat="0" applyProtection="0">
      <alignment horizontal="center" vertical="center" wrapText="1"/>
    </xf>
    <xf numFmtId="264" fontId="172" fillId="65" borderId="533" applyFill="0" applyBorder="0" applyAlignment="0" applyProtection="0">
      <alignment horizontal="right"/>
      <protection locked="0"/>
    </xf>
    <xf numFmtId="0" fontId="11" fillId="81" borderId="504" applyNumberFormat="0" applyProtection="0">
      <alignment horizontal="center" vertical="center"/>
    </xf>
    <xf numFmtId="0" fontId="177" fillId="67" borderId="518">
      <alignment horizontal="center" vertical="center" wrapText="1"/>
      <protection hidden="1"/>
    </xf>
    <xf numFmtId="0" fontId="12" fillId="24" borderId="377" applyNumberFormat="0" applyFont="0" applyAlignment="0" applyProtection="0"/>
    <xf numFmtId="0" fontId="12" fillId="24" borderId="627" applyNumberFormat="0" applyFont="0" applyAlignment="0" applyProtection="0"/>
    <xf numFmtId="0" fontId="11" fillId="81" borderId="577" applyNumberFormat="0" applyProtection="0">
      <alignment horizontal="center" vertical="center" wrapText="1"/>
    </xf>
    <xf numFmtId="0" fontId="11" fillId="60" borderId="591" applyNumberFormat="0" applyProtection="0">
      <alignment horizontal="left" vertical="center" wrapText="1"/>
    </xf>
    <xf numFmtId="257" fontId="11" fillId="82" borderId="555" applyNumberFormat="0" applyProtection="0">
      <alignment horizontal="center" vertical="center" wrapText="1"/>
    </xf>
    <xf numFmtId="257" fontId="11" fillId="82" borderId="606" applyNumberFormat="0" applyProtection="0">
      <alignment horizontal="center" vertical="center" wrapText="1"/>
    </xf>
    <xf numFmtId="241" fontId="194" fillId="86" borderId="551" applyNumberFormat="0" applyBorder="0" applyAlignment="0" applyProtection="0">
      <alignment vertical="center"/>
    </xf>
    <xf numFmtId="39" fontId="12" fillId="0" borderId="544">
      <protection locked="0"/>
    </xf>
    <xf numFmtId="241" fontId="194" fillId="86" borderId="706" applyNumberFormat="0" applyBorder="0" applyAlignment="0" applyProtection="0">
      <alignment vertical="center"/>
    </xf>
    <xf numFmtId="260" fontId="164" fillId="0" borderId="750" applyBorder="0"/>
    <xf numFmtId="0" fontId="97" fillId="0" borderId="1157" applyNumberFormat="0" applyFill="0" applyAlignment="0" applyProtection="0"/>
    <xf numFmtId="0" fontId="83" fillId="0" borderId="1157" applyNumberFormat="0" applyFont="0" applyFill="0" applyAlignment="0" applyProtection="0"/>
    <xf numFmtId="231" fontId="85" fillId="0" borderId="1157" applyFont="0" applyFill="0" applyBorder="0" applyAlignment="0" applyProtection="0"/>
    <xf numFmtId="2" fontId="149" fillId="0" borderId="1157"/>
    <xf numFmtId="0" fontId="12" fillId="24" borderId="245" applyNumberFormat="0" applyFont="0" applyAlignment="0" applyProtection="0"/>
    <xf numFmtId="260" fontId="164" fillId="0" borderId="501" applyBorder="0"/>
    <xf numFmtId="208" fontId="90" fillId="63" borderId="463"/>
    <xf numFmtId="264" fontId="172" fillId="65" borderId="504" applyFill="0" applyBorder="0" applyAlignment="0" applyProtection="0">
      <alignment horizontal="right"/>
      <protection locked="0"/>
    </xf>
    <xf numFmtId="260" fontId="164" fillId="0" borderId="501" applyBorder="0"/>
    <xf numFmtId="0" fontId="17" fillId="21" borderId="626" applyNumberFormat="0" applyAlignment="0" applyProtection="0"/>
    <xf numFmtId="260" fontId="164" fillId="0" borderId="487" applyBorder="0"/>
    <xf numFmtId="260" fontId="164" fillId="0" borderId="474" applyBorder="0"/>
    <xf numFmtId="264" fontId="172" fillId="65" borderId="496" applyFill="0" applyBorder="0" applyAlignment="0" applyProtection="0">
      <alignment horizontal="right"/>
      <protection locked="0"/>
    </xf>
    <xf numFmtId="264" fontId="172" fillId="65" borderId="482" applyFill="0" applyBorder="0" applyAlignment="0" applyProtection="0">
      <alignment horizontal="right"/>
      <protection locked="0"/>
    </xf>
    <xf numFmtId="0" fontId="177" fillId="67" borderId="460">
      <alignment horizontal="center" vertical="center" wrapText="1"/>
      <protection hidden="1"/>
    </xf>
    <xf numFmtId="0" fontId="11" fillId="60" borderId="504" applyNumberFormat="0" applyProtection="0">
      <alignment horizontal="left" vertical="center" wrapText="1"/>
    </xf>
    <xf numFmtId="0" fontId="11" fillId="81" borderId="482" applyNumberFormat="0" applyProtection="0">
      <alignment horizontal="center" vertical="center" wrapText="1"/>
    </xf>
    <xf numFmtId="0" fontId="11" fillId="60" borderId="496" applyNumberFormat="0" applyProtection="0">
      <alignment horizontal="left" vertical="center" wrapText="1"/>
    </xf>
    <xf numFmtId="0" fontId="183" fillId="81" borderId="496" applyNumberFormat="0" applyProtection="0">
      <alignment horizontal="center" vertical="center"/>
    </xf>
    <xf numFmtId="0" fontId="11" fillId="81" borderId="460" applyNumberFormat="0" applyProtection="0">
      <alignment horizontal="center" vertical="center" wrapText="1"/>
    </xf>
    <xf numFmtId="0" fontId="25" fillId="8" borderId="626" applyNumberFormat="0" applyAlignment="0" applyProtection="0"/>
    <xf numFmtId="0" fontId="28" fillId="21" borderId="628" applyNumberFormat="0" applyAlignment="0" applyProtection="0"/>
    <xf numFmtId="0" fontId="25" fillId="8" borderId="626" applyNumberFormat="0" applyAlignment="0" applyProtection="0"/>
    <xf numFmtId="0" fontId="11" fillId="60" borderId="460" applyNumberFormat="0" applyProtection="0">
      <alignment horizontal="left" vertical="center" wrapText="1"/>
    </xf>
    <xf numFmtId="257" fontId="11" fillId="82" borderId="496" applyNumberFormat="0" applyProtection="0">
      <alignment horizontal="center" vertical="center" wrapText="1"/>
    </xf>
    <xf numFmtId="0" fontId="11" fillId="60" borderId="496" applyNumberFormat="0" applyProtection="0">
      <alignment horizontal="left" vertical="center" wrapText="1"/>
    </xf>
    <xf numFmtId="0" fontId="11" fillId="81" borderId="460" applyNumberFormat="0" applyProtection="0">
      <alignment horizontal="center" vertical="center" wrapText="1"/>
    </xf>
    <xf numFmtId="165" fontId="193" fillId="0" borderId="450" applyFill="0" applyAlignment="0" applyProtection="0"/>
    <xf numFmtId="241" fontId="194" fillId="86" borderId="466" applyNumberFormat="0" applyBorder="0" applyAlignment="0" applyProtection="0">
      <alignment vertical="center"/>
    </xf>
    <xf numFmtId="165" fontId="193" fillId="0" borderId="509" applyFill="0" applyAlignment="0" applyProtection="0"/>
    <xf numFmtId="165" fontId="193" fillId="0" borderId="490" applyFill="0" applyAlignment="0" applyProtection="0"/>
    <xf numFmtId="171" fontId="85" fillId="0" borderId="517"/>
    <xf numFmtId="165" fontId="193" fillId="0" borderId="490" applyFill="0" applyAlignment="0" applyProtection="0"/>
    <xf numFmtId="0" fontId="12" fillId="25" borderId="460" applyNumberFormat="0" applyProtection="0">
      <alignment horizontal="left" vertical="center"/>
    </xf>
    <xf numFmtId="0" fontId="12" fillId="25" borderId="460" applyNumberFormat="0" applyProtection="0">
      <alignment horizontal="left" vertical="center"/>
    </xf>
    <xf numFmtId="0" fontId="12" fillId="24" borderId="627" applyNumberFormat="0" applyFont="0" applyAlignment="0" applyProtection="0"/>
    <xf numFmtId="260" fontId="164" fillId="0" borderId="1113" applyBorder="0"/>
    <xf numFmtId="0" fontId="25" fillId="8" borderId="400" applyNumberFormat="0" applyAlignment="0" applyProtection="0"/>
    <xf numFmtId="1" fontId="121" fillId="69" borderId="399" applyNumberFormat="0" applyBorder="0" applyAlignment="0">
      <alignment horizontal="centerContinuous" vertical="center"/>
      <protection locked="0"/>
    </xf>
    <xf numFmtId="237" fontId="12" fillId="71" borderId="398" applyNumberFormat="0" applyFont="0" applyBorder="0" applyAlignment="0" applyProtection="0"/>
    <xf numFmtId="10" fontId="108" fillId="65" borderId="398" applyNumberFormat="0" applyBorder="0" applyAlignment="0" applyProtection="0"/>
    <xf numFmtId="0" fontId="147" fillId="73" borderId="406">
      <alignment horizontal="left" vertical="center" wrapText="1"/>
    </xf>
    <xf numFmtId="260" fontId="164" fillId="0" borderId="403" applyBorder="0"/>
    <xf numFmtId="260" fontId="164" fillId="0" borderId="428" applyBorder="0"/>
    <xf numFmtId="0" fontId="12" fillId="0" borderId="398"/>
    <xf numFmtId="260" fontId="164" fillId="0" borderId="442" applyBorder="0"/>
    <xf numFmtId="260" fontId="164" fillId="0" borderId="442" applyBorder="0"/>
    <xf numFmtId="260" fontId="164" fillId="0" borderId="442" applyBorder="0"/>
    <xf numFmtId="260" fontId="164" fillId="0" borderId="387" applyBorder="0"/>
    <xf numFmtId="260" fontId="164" fillId="0" borderId="442" applyBorder="0"/>
    <xf numFmtId="260" fontId="164" fillId="0" borderId="428" applyBorder="0"/>
    <xf numFmtId="260" fontId="164" fillId="0" borderId="442" applyBorder="0"/>
    <xf numFmtId="0" fontId="147" fillId="73" borderId="406">
      <alignment horizontal="left" vertical="center" wrapText="1"/>
    </xf>
    <xf numFmtId="166" fontId="113" fillId="0" borderId="405">
      <protection locked="0"/>
    </xf>
    <xf numFmtId="208" fontId="90" fillId="63" borderId="404"/>
    <xf numFmtId="0" fontId="147" fillId="73" borderId="406">
      <alignment horizontal="left" vertical="center" wrapText="1"/>
    </xf>
    <xf numFmtId="208" fontId="90" fillId="63" borderId="404"/>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335">
      <alignment horizontal="left" vertical="center" wrapText="1"/>
    </xf>
    <xf numFmtId="166" fontId="113" fillId="0" borderId="332">
      <protection locked="0"/>
    </xf>
    <xf numFmtId="208" fontId="90" fillId="63" borderId="330"/>
    <xf numFmtId="0" fontId="147" fillId="73" borderId="434">
      <alignment horizontal="left" vertical="center" wrapText="1"/>
    </xf>
    <xf numFmtId="166" fontId="113" fillId="0" borderId="433">
      <protection locked="0"/>
    </xf>
    <xf numFmtId="208" fontId="90" fillId="63" borderId="432"/>
    <xf numFmtId="0" fontId="147" fillId="73" borderId="406">
      <alignment horizontal="left" vertical="center" wrapText="1"/>
    </xf>
    <xf numFmtId="0" fontId="147" fillId="73" borderId="406">
      <alignment horizontal="left" vertical="center" wrapText="1"/>
    </xf>
    <xf numFmtId="166" fontId="113" fillId="0" borderId="405">
      <protection locked="0"/>
    </xf>
    <xf numFmtId="208" fontId="90" fillId="63" borderId="404"/>
    <xf numFmtId="166" fontId="113" fillId="0" borderId="405">
      <protection locked="0"/>
    </xf>
    <xf numFmtId="208" fontId="90" fillId="63" borderId="404"/>
    <xf numFmtId="0" fontId="12" fillId="0" borderId="398"/>
    <xf numFmtId="0" fontId="12" fillId="0" borderId="398"/>
    <xf numFmtId="0" fontId="12" fillId="0" borderId="423"/>
    <xf numFmtId="0" fontId="147" fillId="73" borderId="406">
      <alignment horizontal="left" vertical="center" wrapText="1"/>
    </xf>
    <xf numFmtId="10" fontId="108" fillId="65" borderId="398" applyNumberFormat="0" applyBorder="0" applyAlignment="0" applyProtection="0"/>
    <xf numFmtId="0" fontId="12" fillId="0" borderId="423"/>
    <xf numFmtId="0" fontId="147" fillId="73" borderId="420">
      <alignment horizontal="left" vertical="center" wrapText="1"/>
    </xf>
    <xf numFmtId="0" fontId="12" fillId="0" borderId="437"/>
    <xf numFmtId="10" fontId="108" fillId="65" borderId="398" applyNumberFormat="0" applyBorder="0" applyAlignment="0" applyProtection="0"/>
    <xf numFmtId="0" fontId="12" fillId="0" borderId="437"/>
    <xf numFmtId="0" fontId="47" fillId="0" borderId="403">
      <alignment horizontal="left" vertical="center"/>
    </xf>
    <xf numFmtId="237" fontId="12" fillId="71" borderId="398" applyNumberFormat="0" applyFont="0" applyBorder="0" applyAlignment="0" applyProtection="0"/>
    <xf numFmtId="10" fontId="108" fillId="65" borderId="423" applyNumberFormat="0" applyBorder="0" applyAlignment="0" applyProtection="0"/>
    <xf numFmtId="1" fontId="121" fillId="69" borderId="408" applyNumberFormat="0" applyBorder="0" applyAlignment="0">
      <alignment horizontal="centerContinuous" vertical="center"/>
      <protection locked="0"/>
    </xf>
    <xf numFmtId="0" fontId="47" fillId="0" borderId="415">
      <alignment horizontal="left" vertical="center"/>
    </xf>
    <xf numFmtId="0" fontId="12" fillId="0" borderId="437"/>
    <xf numFmtId="0" fontId="25" fillId="8" borderId="409" applyNumberFormat="0" applyAlignment="0" applyProtection="0"/>
    <xf numFmtId="0" fontId="147" fillId="73" borderId="434">
      <alignment horizontal="left" vertical="center" wrapText="1"/>
    </xf>
    <xf numFmtId="0" fontId="47" fillId="0" borderId="415">
      <alignment horizontal="left" vertical="center"/>
    </xf>
    <xf numFmtId="237" fontId="12" fillId="71" borderId="398" applyNumberFormat="0" applyFont="0" applyBorder="0" applyAlignment="0" applyProtection="0"/>
    <xf numFmtId="10" fontId="108" fillId="65" borderId="423" applyNumberFormat="0" applyBorder="0" applyAlignment="0" applyProtection="0"/>
    <xf numFmtId="0" fontId="25" fillId="8" borderId="409" applyNumberFormat="0" applyAlignment="0" applyProtection="0"/>
    <xf numFmtId="1" fontId="121" fillId="69" borderId="408" applyNumberFormat="0" applyBorder="0" applyAlignment="0">
      <alignment horizontal="centerContinuous" vertical="center"/>
      <protection locked="0"/>
    </xf>
    <xf numFmtId="0" fontId="47" fillId="0" borderId="428">
      <alignment horizontal="left" vertical="center"/>
    </xf>
    <xf numFmtId="0" fontId="25" fillId="8" borderId="409" applyNumberFormat="0" applyAlignment="0" applyProtection="0"/>
    <xf numFmtId="237" fontId="12" fillId="71" borderId="423" applyNumberFormat="0" applyFont="0" applyBorder="0" applyAlignment="0" applyProtection="0"/>
    <xf numFmtId="10" fontId="108" fillId="65" borderId="437" applyNumberFormat="0" applyBorder="0" applyAlignment="0" applyProtection="0"/>
    <xf numFmtId="0" fontId="147" fillId="73" borderId="434">
      <alignment horizontal="left" vertical="center" wrapText="1"/>
    </xf>
    <xf numFmtId="1" fontId="121" fillId="69" borderId="429" applyNumberFormat="0" applyBorder="0" applyAlignment="0">
      <alignment horizontal="centerContinuous" vertical="center"/>
      <protection locked="0"/>
    </xf>
    <xf numFmtId="10" fontId="108" fillId="65" borderId="437" applyNumberFormat="0" applyBorder="0" applyAlignment="0" applyProtection="0"/>
    <xf numFmtId="224" fontId="108" fillId="0" borderId="259" applyFont="0" applyFill="0" applyBorder="0" applyAlignment="0" applyProtection="0"/>
    <xf numFmtId="0" fontId="25" fillId="8" borderId="424" applyNumberFormat="0" applyAlignment="0" applyProtection="0"/>
    <xf numFmtId="0" fontId="47" fillId="0" borderId="403">
      <alignment horizontal="left" vertical="center"/>
    </xf>
    <xf numFmtId="237" fontId="12" fillId="71" borderId="423" applyNumberFormat="0" applyFont="0" applyBorder="0" applyAlignment="0" applyProtection="0"/>
    <xf numFmtId="0" fontId="147" fillId="73" borderId="434">
      <alignment horizontal="left" vertical="center" wrapText="1"/>
    </xf>
    <xf numFmtId="1" fontId="121" fillId="69" borderId="429" applyNumberFormat="0" applyBorder="0" applyAlignment="0">
      <alignment horizontal="centerContinuous" vertical="center"/>
      <protection locked="0"/>
    </xf>
    <xf numFmtId="10" fontId="108" fillId="65" borderId="437" applyNumberFormat="0" applyBorder="0" applyAlignment="0" applyProtection="0"/>
    <xf numFmtId="224" fontId="108" fillId="0" borderId="259" applyFont="0" applyFill="0" applyBorder="0" applyAlignment="0" applyProtection="0"/>
    <xf numFmtId="0" fontId="147" fillId="73" borderId="434">
      <alignment horizontal="left" vertical="center" wrapText="1"/>
    </xf>
    <xf numFmtId="0" fontId="25" fillId="8" borderId="424" applyNumberFormat="0" applyAlignment="0" applyProtection="0"/>
    <xf numFmtId="0" fontId="47" fillId="0" borderId="403">
      <alignment horizontal="left" vertical="center"/>
    </xf>
    <xf numFmtId="237" fontId="12" fillId="71" borderId="437" applyNumberFormat="0" applyFont="0" applyBorder="0" applyAlignment="0" applyProtection="0"/>
    <xf numFmtId="0" fontId="47" fillId="0" borderId="442">
      <alignment horizontal="left" vertical="center"/>
    </xf>
    <xf numFmtId="224" fontId="108" fillId="0" borderId="259" applyFont="0" applyFill="0" applyBorder="0" applyAlignment="0" applyProtection="0"/>
    <xf numFmtId="237" fontId="12" fillId="71" borderId="437" applyNumberFormat="0" applyFont="0" applyBorder="0" applyAlignment="0" applyProtection="0"/>
    <xf numFmtId="1" fontId="121" fillId="69" borderId="399" applyNumberFormat="0" applyBorder="0" applyAlignment="0">
      <alignment horizontal="centerContinuous" vertical="center"/>
      <protection locked="0"/>
    </xf>
    <xf numFmtId="0" fontId="12" fillId="0" borderId="423"/>
    <xf numFmtId="224" fontId="108" fillId="0" borderId="259" applyFont="0" applyFill="0" applyBorder="0" applyAlignment="0" applyProtection="0"/>
    <xf numFmtId="0" fontId="25" fillId="8" borderId="438" applyNumberFormat="0" applyAlignment="0" applyProtection="0"/>
    <xf numFmtId="1" fontId="121" fillId="69" borderId="443" applyNumberFormat="0" applyBorder="0" applyAlignment="0">
      <alignment horizontal="centerContinuous" vertical="center"/>
      <protection locked="0"/>
    </xf>
    <xf numFmtId="0" fontId="47" fillId="0" borderId="442">
      <alignment horizontal="left" vertical="center"/>
    </xf>
    <xf numFmtId="237" fontId="12" fillId="71" borderId="437" applyNumberFormat="0" applyFont="0" applyBorder="0" applyAlignment="0" applyProtection="0"/>
    <xf numFmtId="224" fontId="108" fillId="0" borderId="259" applyFont="0" applyFill="0" applyBorder="0" applyAlignment="0" applyProtection="0"/>
    <xf numFmtId="1" fontId="121" fillId="69" borderId="443" applyNumberFormat="0" applyBorder="0" applyAlignment="0">
      <alignment horizontal="centerContinuous" vertical="center"/>
      <protection locked="0"/>
    </xf>
    <xf numFmtId="0" fontId="47" fillId="0" borderId="428">
      <alignment horizontal="left" vertical="center"/>
    </xf>
    <xf numFmtId="224" fontId="108" fillId="0" borderId="259" applyFont="0" applyFill="0" applyBorder="0" applyAlignment="0" applyProtection="0"/>
    <xf numFmtId="1" fontId="121" fillId="69" borderId="429" applyNumberFormat="0" applyBorder="0" applyAlignment="0">
      <alignment horizontal="centerContinuous" vertical="center"/>
      <protection locked="0"/>
    </xf>
    <xf numFmtId="0" fontId="47" fillId="0" borderId="403">
      <alignment horizontal="left" vertical="center"/>
    </xf>
    <xf numFmtId="224" fontId="108" fillId="0" borderId="259" applyFont="0" applyFill="0" applyBorder="0" applyAlignment="0" applyProtection="0"/>
    <xf numFmtId="0" fontId="25" fillId="8" borderId="424" applyNumberFormat="0" applyAlignment="0" applyProtection="0"/>
    <xf numFmtId="0" fontId="147" fillId="73" borderId="335">
      <alignment horizontal="left" vertical="center" wrapText="1"/>
    </xf>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10" fontId="108" fillId="65" borderId="423" applyNumberFormat="0" applyBorder="0" applyAlignment="0" applyProtection="0"/>
    <xf numFmtId="0" fontId="25" fillId="8" borderId="400" applyNumberFormat="0" applyAlignment="0" applyProtection="0"/>
    <xf numFmtId="224" fontId="108" fillId="0" borderId="259" applyFont="0" applyFill="0" applyBorder="0" applyAlignment="0" applyProtection="0"/>
    <xf numFmtId="0" fontId="47" fillId="0" borderId="442">
      <alignment horizontal="left" vertical="center"/>
    </xf>
    <xf numFmtId="0" fontId="147" fillId="73" borderId="335">
      <alignment horizontal="left" vertical="center" wrapText="1"/>
    </xf>
    <xf numFmtId="260" fontId="164" fillId="0" borderId="137" applyBorder="0"/>
    <xf numFmtId="0" fontId="12" fillId="24" borderId="627" applyNumberFormat="0" applyFont="0" applyAlignment="0" applyProtection="0"/>
    <xf numFmtId="0" fontId="28" fillId="21" borderId="628" applyNumberFormat="0" applyAlignment="0" applyProtection="0"/>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260" fontId="164" fillId="0" borderId="403" applyBorder="0"/>
    <xf numFmtId="0" fontId="25" fillId="8" borderId="400" applyNumberFormat="0" applyAlignment="0" applyProtection="0"/>
    <xf numFmtId="264" fontId="172" fillId="65" borderId="398" applyFill="0" applyBorder="0" applyAlignment="0" applyProtection="0">
      <alignment horizontal="right"/>
      <protection locked="0"/>
    </xf>
    <xf numFmtId="0" fontId="147" fillId="73" borderId="392">
      <alignment horizontal="left" vertical="center" wrapText="1"/>
    </xf>
    <xf numFmtId="264" fontId="172" fillId="65" borderId="109" applyFill="0" applyBorder="0" applyAlignment="0" applyProtection="0">
      <alignment horizontal="right"/>
      <protection locked="0"/>
    </xf>
    <xf numFmtId="224" fontId="108" fillId="0" borderId="259" applyFont="0" applyFill="0" applyBorder="0" applyAlignment="0" applyProtection="0"/>
    <xf numFmtId="0" fontId="47" fillId="0" borderId="442">
      <alignment horizontal="left" vertical="center"/>
    </xf>
    <xf numFmtId="1" fontId="121" fillId="69" borderId="429" applyNumberFormat="0" applyBorder="0" applyAlignment="0">
      <alignment horizontal="centerContinuous" vertical="center"/>
      <protection locked="0"/>
    </xf>
    <xf numFmtId="237" fontId="12" fillId="71" borderId="423" applyNumberFormat="0" applyFont="0" applyBorder="0" applyAlignment="0" applyProtection="0"/>
    <xf numFmtId="224" fontId="108" fillId="0" borderId="259" applyFont="0" applyFill="0" applyBorder="0" applyAlignment="0" applyProtection="0"/>
    <xf numFmtId="10" fontId="108" fillId="65" borderId="340" applyNumberFormat="0" applyBorder="0" applyAlignment="0" applyProtection="0"/>
    <xf numFmtId="0" fontId="25" fillId="8" borderId="424" applyNumberFormat="0" applyAlignment="0" applyProtection="0"/>
    <xf numFmtId="224" fontId="108" fillId="0" borderId="259" applyFont="0" applyFill="0" applyBorder="0" applyAlignment="0" applyProtection="0"/>
    <xf numFmtId="1" fontId="121" fillId="69" borderId="399" applyNumberFormat="0" applyBorder="0" applyAlignment="0">
      <alignment horizontal="centerContinuous" vertical="center"/>
      <protection locked="0"/>
    </xf>
    <xf numFmtId="0" fontId="147" fillId="73" borderId="456">
      <alignment horizontal="left" vertical="center" wrapText="1"/>
    </xf>
    <xf numFmtId="241" fontId="194" fillId="86" borderId="407" applyNumberFormat="0" applyBorder="0" applyAlignment="0" applyProtection="0">
      <alignment vertical="center"/>
    </xf>
    <xf numFmtId="171" fontId="85" fillId="0" borderId="413"/>
    <xf numFmtId="0" fontId="25" fillId="8" borderId="424" applyNumberFormat="0" applyAlignment="0" applyProtection="0"/>
    <xf numFmtId="241" fontId="194" fillId="86" borderId="407" applyNumberFormat="0" applyBorder="0" applyAlignment="0" applyProtection="0">
      <alignment vertical="center"/>
    </xf>
    <xf numFmtId="171" fontId="85" fillId="0" borderId="413"/>
    <xf numFmtId="237" fontId="12" fillId="71" borderId="340" applyNumberFormat="0" applyFont="0" applyBorder="0" applyAlignment="0" applyProtection="0"/>
    <xf numFmtId="0" fontId="177" fillId="67" borderId="398">
      <alignment horizontal="center" vertical="center" wrapText="1"/>
      <protection hidden="1"/>
    </xf>
    <xf numFmtId="166" fontId="113" fillId="0" borderId="405">
      <protection locked="0"/>
    </xf>
    <xf numFmtId="0" fontId="47" fillId="0" borderId="451">
      <alignment horizontal="left" vertical="center"/>
    </xf>
    <xf numFmtId="241" fontId="194" fillId="86" borderId="435" applyNumberFormat="0" applyBorder="0" applyAlignment="0" applyProtection="0">
      <alignment vertical="center"/>
    </xf>
    <xf numFmtId="171" fontId="85" fillId="0" borderId="436"/>
    <xf numFmtId="0" fontId="12" fillId="24" borderId="414" applyNumberFormat="0" applyFont="0" applyAlignment="0" applyProtection="0"/>
    <xf numFmtId="166" fontId="113" fillId="0" borderId="419">
      <protection locked="0"/>
    </xf>
    <xf numFmtId="1" fontId="121" fillId="69" borderId="452" applyNumberFormat="0" applyBorder="0" applyAlignment="0">
      <alignment horizontal="centerContinuous" vertical="center"/>
      <protection locked="0"/>
    </xf>
    <xf numFmtId="0" fontId="12" fillId="24" borderId="414" applyNumberFormat="0" applyFont="0" applyAlignment="0" applyProtection="0"/>
    <xf numFmtId="0" fontId="25" fillId="8" borderId="446" applyNumberFormat="0" applyAlignment="0" applyProtection="0"/>
    <xf numFmtId="0" fontId="12" fillId="24" borderId="425" applyNumberFormat="0" applyFont="0" applyAlignment="0" applyProtection="0"/>
    <xf numFmtId="241" fontId="194" fillId="86" borderId="435" applyNumberFormat="0" applyBorder="0" applyAlignment="0" applyProtection="0">
      <alignment vertical="center"/>
    </xf>
    <xf numFmtId="171" fontId="85" fillId="0" borderId="436"/>
    <xf numFmtId="0" fontId="183" fillId="81" borderId="398" applyNumberFormat="0" applyProtection="0">
      <alignment horizontal="center" vertical="center"/>
    </xf>
    <xf numFmtId="0" fontId="11" fillId="81" borderId="398" applyNumberFormat="0" applyProtection="0">
      <alignment horizontal="center" vertical="center" wrapText="1"/>
    </xf>
    <xf numFmtId="0" fontId="11" fillId="81" borderId="398" applyNumberFormat="0" applyProtection="0">
      <alignment horizontal="center" vertical="center"/>
    </xf>
    <xf numFmtId="0" fontId="11" fillId="81" borderId="398" applyNumberFormat="0" applyProtection="0">
      <alignment horizontal="center" vertical="center" wrapText="1"/>
    </xf>
    <xf numFmtId="0" fontId="11" fillId="60" borderId="398" applyNumberFormat="0" applyProtection="0">
      <alignment horizontal="left" vertical="center" wrapText="1"/>
    </xf>
    <xf numFmtId="257" fontId="11" fillId="82" borderId="398" applyNumberFormat="0" applyProtection="0">
      <alignment horizontal="center" vertical="center" wrapText="1"/>
    </xf>
    <xf numFmtId="0" fontId="11" fillId="60" borderId="398" applyNumberFormat="0" applyProtection="0">
      <alignment horizontal="left" vertical="center" wrapText="1"/>
    </xf>
    <xf numFmtId="166" fontId="113" fillId="0" borderId="433">
      <protection locked="0"/>
    </xf>
    <xf numFmtId="241" fontId="194" fillId="86" borderId="435" applyNumberFormat="0" applyBorder="0" applyAlignment="0" applyProtection="0">
      <alignment vertical="center"/>
    </xf>
    <xf numFmtId="171" fontId="85" fillId="0" borderId="436"/>
    <xf numFmtId="165" fontId="193" fillId="0" borderId="634" applyFill="0" applyAlignment="0" applyProtection="0"/>
    <xf numFmtId="241" fontId="194" fillId="86" borderId="494" applyNumberFormat="0" applyBorder="0" applyAlignment="0" applyProtection="0">
      <alignment vertical="center"/>
    </xf>
    <xf numFmtId="0" fontId="11" fillId="81" borderId="496" applyNumberFormat="0" applyProtection="0">
      <alignment horizontal="center" vertical="center" wrapText="1"/>
    </xf>
    <xf numFmtId="0" fontId="11" fillId="81" borderId="504" applyNumberFormat="0" applyProtection="0">
      <alignment horizontal="center" vertical="center"/>
    </xf>
    <xf numFmtId="241" fontId="194" fillId="86" borderId="407" applyNumberFormat="0" applyBorder="0" applyAlignment="0" applyProtection="0">
      <alignment vertical="center"/>
    </xf>
    <xf numFmtId="0" fontId="11" fillId="60" borderId="482" applyNumberFormat="0" applyProtection="0">
      <alignment horizontal="left" vertical="center" wrapText="1"/>
    </xf>
    <xf numFmtId="166" fontId="113" fillId="0" borderId="433">
      <protection locked="0"/>
    </xf>
    <xf numFmtId="241" fontId="194" fillId="86" borderId="435" applyNumberFormat="0" applyBorder="0" applyAlignment="0" applyProtection="0">
      <alignment vertical="center"/>
    </xf>
    <xf numFmtId="0" fontId="12" fillId="25" borderId="496" applyNumberFormat="0" applyProtection="0">
      <alignment horizontal="left" vertical="center" wrapText="1"/>
    </xf>
    <xf numFmtId="0" fontId="11" fillId="81" borderId="496" applyNumberFormat="0" applyProtection="0">
      <alignment horizontal="center" vertical="center" wrapText="1"/>
    </xf>
    <xf numFmtId="0" fontId="11" fillId="60" borderId="504" applyNumberFormat="0" applyProtection="0">
      <alignment horizontal="left" vertical="center" wrapText="1"/>
    </xf>
    <xf numFmtId="0" fontId="12" fillId="25" borderId="482" applyNumberFormat="0" applyProtection="0">
      <alignment horizontal="left" vertical="center" wrapText="1"/>
    </xf>
    <xf numFmtId="0" fontId="177" fillId="67" borderId="109">
      <alignment horizontal="center" vertical="center" wrapText="1"/>
      <protection hidden="1"/>
    </xf>
    <xf numFmtId="0" fontId="17" fillId="21" borderId="409" applyNumberFormat="0" applyAlignment="0" applyProtection="0"/>
    <xf numFmtId="165" fontId="193" fillId="0" borderId="566" applyFill="0" applyAlignment="0" applyProtection="0"/>
    <xf numFmtId="165" fontId="193" fillId="0" borderId="329" applyFill="0" applyAlignment="0" applyProtection="0"/>
    <xf numFmtId="237" fontId="181" fillId="0" borderId="170"/>
    <xf numFmtId="0" fontId="83" fillId="0" borderId="397" applyNumberFormat="0" applyFont="0" applyFill="0" applyAlignment="0" applyProtection="0"/>
    <xf numFmtId="0" fontId="183" fillId="81" borderId="496" applyNumberFormat="0" applyProtection="0">
      <alignment horizontal="center" vertical="center"/>
    </xf>
    <xf numFmtId="0" fontId="11" fillId="60" borderId="496" applyNumberFormat="0" applyProtection="0">
      <alignment horizontal="left" vertical="center" wrapText="1"/>
    </xf>
    <xf numFmtId="0" fontId="11" fillId="60" borderId="496" applyNumberFormat="0" applyProtection="0">
      <alignment horizontal="left" vertical="center" wrapText="1"/>
    </xf>
    <xf numFmtId="0" fontId="12" fillId="25" borderId="504" applyNumberFormat="0" applyProtection="0">
      <alignment horizontal="left" vertical="center" wrapText="1"/>
    </xf>
    <xf numFmtId="39" fontId="12" fillId="0" borderId="471">
      <protection locked="0"/>
    </xf>
    <xf numFmtId="166" fontId="113" fillId="0" borderId="433">
      <protection locked="0"/>
    </xf>
    <xf numFmtId="241" fontId="194" fillId="86" borderId="92" applyNumberFormat="0" applyBorder="0" applyAlignment="0" applyProtection="0">
      <alignment vertical="center"/>
    </xf>
    <xf numFmtId="171" fontId="85" fillId="0" borderId="338"/>
    <xf numFmtId="0" fontId="11" fillId="81" borderId="496" applyNumberFormat="0" applyProtection="0">
      <alignment horizontal="center" vertical="center"/>
    </xf>
    <xf numFmtId="0" fontId="17" fillId="21" borderId="409" applyNumberFormat="0" applyAlignment="0" applyProtection="0"/>
    <xf numFmtId="0" fontId="11" fillId="81" borderId="496" applyNumberFormat="0" applyProtection="0">
      <alignment horizontal="center" vertical="center"/>
    </xf>
    <xf numFmtId="0" fontId="11" fillId="60" borderId="496" applyNumberFormat="0" applyProtection="0">
      <alignment horizontal="left" vertical="center" wrapText="1"/>
    </xf>
    <xf numFmtId="39" fontId="12" fillId="0" borderId="566">
      <protection locked="0"/>
    </xf>
    <xf numFmtId="171" fontId="85" fillId="0" borderId="495"/>
    <xf numFmtId="166" fontId="113" fillId="0" borderId="433">
      <protection locked="0"/>
    </xf>
    <xf numFmtId="0" fontId="12" fillId="24" borderId="425" applyNumberFormat="0" applyFont="0" applyAlignment="0" applyProtection="0"/>
    <xf numFmtId="165" fontId="193" fillId="0" borderId="617" applyFill="0" applyAlignment="0" applyProtection="0"/>
    <xf numFmtId="0" fontId="11" fillId="60" borderId="496" applyNumberFormat="0" applyProtection="0">
      <alignment horizontal="left" vertical="center" wrapText="1"/>
    </xf>
    <xf numFmtId="165" fontId="193" fillId="0" borderId="476" applyFill="0" applyAlignment="0" applyProtection="0"/>
    <xf numFmtId="208" fontId="90" fillId="63" borderId="404"/>
    <xf numFmtId="0" fontId="11" fillId="60" borderId="496" applyNumberFormat="0" applyProtection="0">
      <alignment horizontal="left" vertical="center" wrapText="1"/>
    </xf>
    <xf numFmtId="39" fontId="12" fillId="0" borderId="617">
      <protection locked="0"/>
    </xf>
    <xf numFmtId="0" fontId="11" fillId="81" borderId="482" applyNumberFormat="0" applyProtection="0">
      <alignment horizontal="center" vertical="center"/>
    </xf>
    <xf numFmtId="0" fontId="177" fillId="67" borderId="504">
      <alignment horizontal="center" vertical="center" wrapText="1"/>
      <protection hidden="1"/>
    </xf>
    <xf numFmtId="0" fontId="83" fillId="0" borderId="416" applyNumberFormat="0" applyFont="0" applyFill="0" applyAlignment="0" applyProtection="0"/>
    <xf numFmtId="167" fontId="87" fillId="0" borderId="412" applyFont="0"/>
    <xf numFmtId="0" fontId="17" fillId="21" borderId="409" applyNumberFormat="0" applyAlignment="0" applyProtection="0"/>
    <xf numFmtId="39" fontId="12" fillId="0" borderId="471">
      <protection locked="0"/>
    </xf>
    <xf numFmtId="241" fontId="194" fillId="86" borderId="435" applyNumberFormat="0" applyBorder="0" applyAlignment="0" applyProtection="0">
      <alignment vertical="center"/>
    </xf>
    <xf numFmtId="171" fontId="85" fillId="0" borderId="436"/>
    <xf numFmtId="165" fontId="193" fillId="0" borderId="649" applyFill="0" applyAlignment="0" applyProtection="0"/>
    <xf numFmtId="0" fontId="12" fillId="24" borderId="245" applyNumberFormat="0" applyFont="0" applyAlignment="0" applyProtection="0"/>
    <xf numFmtId="0" fontId="12" fillId="25" borderId="496" applyNumberFormat="0" applyProtection="0">
      <alignment horizontal="left" vertical="center" wrapText="1"/>
    </xf>
    <xf numFmtId="0" fontId="11" fillId="60" borderId="482" applyNumberFormat="0" applyProtection="0">
      <alignment horizontal="left" vertical="center" wrapText="1"/>
    </xf>
    <xf numFmtId="0" fontId="147" fillId="73" borderId="420">
      <alignment horizontal="left" vertical="center" wrapText="1"/>
    </xf>
    <xf numFmtId="166" fontId="113" fillId="0" borderId="419">
      <protection locked="0"/>
    </xf>
    <xf numFmtId="208" fontId="90" fillId="63" borderId="418"/>
    <xf numFmtId="171" fontId="85" fillId="0" borderId="674"/>
    <xf numFmtId="241" fontId="194" fillId="86" borderId="575" applyNumberFormat="0" applyBorder="0" applyAlignment="0" applyProtection="0">
      <alignment vertical="center"/>
    </xf>
    <xf numFmtId="241" fontId="194" fillId="86" borderId="624" applyNumberFormat="0" applyBorder="0" applyAlignment="0" applyProtection="0">
      <alignment vertical="center"/>
    </xf>
    <xf numFmtId="0" fontId="147" fillId="73" borderId="406">
      <alignment horizontal="left" vertical="center" wrapText="1"/>
    </xf>
    <xf numFmtId="166" fontId="113" fillId="0" borderId="405">
      <protection locked="0"/>
    </xf>
    <xf numFmtId="208" fontId="90" fillId="63" borderId="404"/>
    <xf numFmtId="0" fontId="177" fillId="67" borderId="496">
      <alignment horizontal="center" vertical="center" wrapText="1"/>
      <protection hidden="1"/>
    </xf>
    <xf numFmtId="0" fontId="12" fillId="25" borderId="496" applyNumberFormat="0" applyProtection="0">
      <alignment horizontal="left" vertical="center" wrapText="1"/>
    </xf>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166" fontId="113" fillId="0" borderId="433">
      <protection locked="0"/>
    </xf>
    <xf numFmtId="208" fontId="90" fillId="63" borderId="432"/>
    <xf numFmtId="0" fontId="147" fillId="73" borderId="434">
      <alignment horizontal="left" vertical="center" wrapText="1"/>
    </xf>
    <xf numFmtId="0" fontId="183" fillId="81" borderId="109" applyNumberFormat="0" applyProtection="0">
      <alignment horizontal="center" vertical="center"/>
    </xf>
    <xf numFmtId="166" fontId="113" fillId="0" borderId="433">
      <protection locked="0"/>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208" fontId="90" fillId="63" borderId="432"/>
    <xf numFmtId="0" fontId="11" fillId="60" borderId="109" applyNumberFormat="0" applyProtection="0">
      <alignment horizontal="left" vertical="center" wrapText="1"/>
    </xf>
    <xf numFmtId="0" fontId="147" fillId="73" borderId="434">
      <alignment horizontal="left" vertical="center" wrapText="1"/>
    </xf>
    <xf numFmtId="166" fontId="113" fillId="0" borderId="433">
      <protection locked="0"/>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208" fontId="90" fillId="63" borderId="432"/>
    <xf numFmtId="0" fontId="11" fillId="60" borderId="109" applyNumberFormat="0" applyProtection="0">
      <alignment horizontal="left" vertical="center" wrapText="1"/>
    </xf>
    <xf numFmtId="0" fontId="147" fillId="73" borderId="335">
      <alignment horizontal="left" vertical="center" wrapText="1"/>
    </xf>
    <xf numFmtId="166" fontId="113" fillId="0" borderId="332">
      <protection locked="0"/>
    </xf>
    <xf numFmtId="208" fontId="90" fillId="63" borderId="330"/>
    <xf numFmtId="0" fontId="147" fillId="73" borderId="335">
      <alignment horizontal="left" vertical="center" wrapText="1"/>
    </xf>
    <xf numFmtId="166" fontId="113" fillId="0" borderId="332">
      <protection locked="0"/>
    </xf>
    <xf numFmtId="208" fontId="90" fillId="63" borderId="330"/>
    <xf numFmtId="0" fontId="147" fillId="73" borderId="392">
      <alignment horizontal="left" vertical="center" wrapText="1"/>
    </xf>
    <xf numFmtId="166" fontId="113" fillId="0" borderId="391">
      <protection locked="0"/>
    </xf>
    <xf numFmtId="208" fontId="90" fillId="63" borderId="390"/>
    <xf numFmtId="0" fontId="147" fillId="73" borderId="456">
      <alignment horizontal="left" vertical="center" wrapText="1"/>
    </xf>
    <xf numFmtId="166" fontId="113" fillId="0" borderId="455">
      <protection locked="0"/>
    </xf>
    <xf numFmtId="208" fontId="90" fillId="63" borderId="454"/>
    <xf numFmtId="0" fontId="147" fillId="73" borderId="406">
      <alignment horizontal="left" vertical="center" wrapText="1"/>
    </xf>
    <xf numFmtId="166" fontId="113" fillId="0" borderId="405">
      <protection locked="0"/>
    </xf>
    <xf numFmtId="208" fontId="90" fillId="63" borderId="404"/>
    <xf numFmtId="0" fontId="12" fillId="0" borderId="398"/>
    <xf numFmtId="0" fontId="12" fillId="0" borderId="437"/>
    <xf numFmtId="0" fontId="12" fillId="0" borderId="437"/>
    <xf numFmtId="0" fontId="12" fillId="0" borderId="437"/>
    <xf numFmtId="0" fontId="12" fillId="0" borderId="437"/>
    <xf numFmtId="0" fontId="147" fillId="73" borderId="406">
      <alignment horizontal="left" vertical="center" wrapText="1"/>
    </xf>
    <xf numFmtId="10" fontId="108" fillId="65" borderId="398" applyNumberFormat="0" applyBorder="0" applyAlignment="0" applyProtection="0"/>
    <xf numFmtId="0" fontId="12" fillId="0" borderId="437"/>
    <xf numFmtId="0" fontId="12" fillId="0" borderId="423"/>
    <xf numFmtId="0" fontId="147" fillId="73" borderId="434">
      <alignment horizontal="left" vertical="center" wrapText="1"/>
    </xf>
    <xf numFmtId="10" fontId="108" fillId="65" borderId="437" applyNumberFormat="0" applyBorder="0" applyAlignment="0" applyProtection="0"/>
    <xf numFmtId="0" fontId="12" fillId="0" borderId="340"/>
    <xf numFmtId="0" fontId="147" fillId="73" borderId="434">
      <alignment horizontal="left" vertical="center" wrapText="1"/>
    </xf>
    <xf numFmtId="0" fontId="47" fillId="0" borderId="403">
      <alignment horizontal="left" vertical="center"/>
    </xf>
    <xf numFmtId="237" fontId="12" fillId="71" borderId="398" applyNumberFormat="0" applyFont="0" applyBorder="0" applyAlignment="0" applyProtection="0"/>
    <xf numFmtId="0" fontId="12" fillId="0" borderId="445"/>
    <xf numFmtId="10" fontId="108" fillId="65" borderId="437" applyNumberFormat="0" applyBorder="0" applyAlignment="0" applyProtection="0"/>
    <xf numFmtId="0" fontId="147" fillId="73" borderId="335">
      <alignment horizontal="left" vertical="center" wrapText="1"/>
    </xf>
    <xf numFmtId="1" fontId="121" fillId="69" borderId="408" applyNumberFormat="0" applyBorder="0" applyAlignment="0">
      <alignment horizontal="centerContinuous" vertical="center"/>
      <protection locked="0"/>
    </xf>
    <xf numFmtId="0" fontId="47" fillId="0" borderId="428">
      <alignment horizontal="left" vertical="center"/>
    </xf>
    <xf numFmtId="0" fontId="25" fillId="8" borderId="409" applyNumberFormat="0" applyAlignment="0" applyProtection="0"/>
    <xf numFmtId="0" fontId="25" fillId="8" borderId="409" applyNumberFormat="0" applyAlignment="0" applyProtection="0"/>
    <xf numFmtId="10" fontId="108" fillId="65" borderId="437" applyNumberFormat="0" applyBorder="0" applyAlignment="0" applyProtection="0"/>
    <xf numFmtId="10" fontId="108" fillId="65" borderId="437" applyNumberFormat="0" applyBorder="0" applyAlignment="0" applyProtection="0"/>
    <xf numFmtId="0" fontId="47" fillId="0" borderId="442">
      <alignment horizontal="left" vertical="center"/>
    </xf>
    <xf numFmtId="0" fontId="147" fillId="73" borderId="434">
      <alignment horizontal="left" vertical="center" wrapText="1"/>
    </xf>
    <xf numFmtId="0" fontId="47" fillId="0" borderId="442">
      <alignment horizontal="left" vertical="center"/>
    </xf>
    <xf numFmtId="1" fontId="121" fillId="69" borderId="429" applyNumberFormat="0" applyBorder="0" applyAlignment="0">
      <alignment horizontal="centerContinuous" vertical="center"/>
      <protection locked="0"/>
    </xf>
    <xf numFmtId="237" fontId="12" fillId="71" borderId="437" applyNumberFormat="0" applyFont="0" applyBorder="0" applyAlignment="0" applyProtection="0"/>
    <xf numFmtId="0" fontId="147" fillId="73" borderId="406">
      <alignment horizontal="left" vertical="center" wrapText="1"/>
    </xf>
    <xf numFmtId="0" fontId="25" fillId="8" borderId="424" applyNumberFormat="0" applyAlignment="0" applyProtection="0"/>
    <xf numFmtId="224" fontId="108" fillId="0" borderId="259" applyFont="0" applyFill="0" applyBorder="0" applyAlignment="0" applyProtection="0"/>
    <xf numFmtId="10" fontId="108" fillId="65" borderId="437" applyNumberFormat="0" applyBorder="0" applyAlignment="0" applyProtection="0"/>
    <xf numFmtId="1" fontId="121" fillId="69" borderId="443" applyNumberFormat="0" applyBorder="0" applyAlignment="0">
      <alignment horizontal="centerContinuous" vertical="center"/>
      <protection locked="0"/>
    </xf>
    <xf numFmtId="1" fontId="121" fillId="69" borderId="443" applyNumberFormat="0" applyBorder="0" applyAlignment="0">
      <alignment horizontal="centerContinuous" vertical="center"/>
      <protection locked="0"/>
    </xf>
    <xf numFmtId="0" fontId="25" fillId="8" borderId="438" applyNumberFormat="0" applyAlignment="0" applyProtection="0"/>
    <xf numFmtId="0" fontId="47" fillId="0" borderId="442">
      <alignment horizontal="left" vertical="center"/>
    </xf>
    <xf numFmtId="10" fontId="108" fillId="65" borderId="423" applyNumberFormat="0" applyBorder="0" applyAlignment="0" applyProtection="0"/>
    <xf numFmtId="237" fontId="12" fillId="71" borderId="437" applyNumberFormat="0" applyFont="0" applyBorder="0" applyAlignment="0" applyProtection="0"/>
    <xf numFmtId="0" fontId="25" fillId="8" borderId="438"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403">
      <alignment horizontal="left" vertical="center"/>
    </xf>
    <xf numFmtId="1" fontId="121" fillId="69" borderId="443" applyNumberFormat="0" applyBorder="0" applyAlignment="0">
      <alignment horizontal="centerContinuous" vertical="center"/>
      <protection locked="0"/>
    </xf>
    <xf numFmtId="237" fontId="12" fillId="71" borderId="437" applyNumberFormat="0" applyFont="0" applyBorder="0" applyAlignment="0" applyProtection="0"/>
    <xf numFmtId="224" fontId="108" fillId="0" borderId="259" applyFont="0" applyFill="0" applyBorder="0" applyAlignment="0" applyProtection="0"/>
    <xf numFmtId="0" fontId="47" fillId="0" borderId="387">
      <alignment horizontal="left" vertical="center"/>
    </xf>
    <xf numFmtId="1" fontId="121" fillId="69" borderId="399" applyNumberFormat="0" applyBorder="0" applyAlignment="0">
      <alignment horizontal="centerContinuous" vertical="center"/>
      <protection locked="0"/>
    </xf>
    <xf numFmtId="0" fontId="25" fillId="8" borderId="446" applyNumberFormat="0" applyAlignment="0" applyProtection="0"/>
    <xf numFmtId="237" fontId="12" fillId="71" borderId="437" applyNumberFormat="0" applyFont="0" applyBorder="0" applyAlignment="0" applyProtection="0"/>
    <xf numFmtId="224" fontId="108" fillId="0" borderId="259" applyFont="0" applyFill="0" applyBorder="0" applyAlignment="0" applyProtection="0"/>
    <xf numFmtId="10" fontId="108" fillId="65" borderId="340" applyNumberFormat="0" applyBorder="0" applyAlignment="0" applyProtection="0"/>
    <xf numFmtId="1" fontId="121" fillId="69" borderId="429" applyNumberFormat="0" applyBorder="0" applyAlignment="0">
      <alignment horizontal="centerContinuous" vertical="center"/>
      <protection locked="0"/>
    </xf>
    <xf numFmtId="171" fontId="12" fillId="0" borderId="1157" applyBorder="0" applyProtection="0">
      <alignment horizontal="right" vertical="center"/>
    </xf>
    <xf numFmtId="0" fontId="189" fillId="83" borderId="1157" applyBorder="0" applyProtection="0">
      <alignment horizontal="centerContinuous" vertical="center"/>
    </xf>
    <xf numFmtId="49" fontId="79" fillId="0" borderId="1157">
      <alignment vertical="center"/>
    </xf>
    <xf numFmtId="1" fontId="121" fillId="69" borderId="399" applyNumberFormat="0" applyBorder="0" applyAlignment="0">
      <alignment horizontal="centerContinuous" vertical="center"/>
      <protection locked="0"/>
    </xf>
    <xf numFmtId="283" fontId="79" fillId="0" borderId="1157">
      <alignment horizontal="right"/>
    </xf>
    <xf numFmtId="0" fontId="47" fillId="0" borderId="442">
      <alignment horizontal="left" vertical="center"/>
    </xf>
    <xf numFmtId="10" fontId="108" fillId="65" borderId="445" applyNumberFormat="0" applyBorder="0" applyAlignment="0" applyProtection="0"/>
    <xf numFmtId="0" fontId="25" fillId="8" borderId="438" applyNumberFormat="0" applyAlignment="0" applyProtection="0"/>
    <xf numFmtId="237" fontId="12" fillId="71" borderId="437" applyNumberFormat="0" applyFont="0" applyBorder="0" applyAlignment="0" applyProtection="0"/>
    <xf numFmtId="241" fontId="12" fillId="25" borderId="171" applyNumberFormat="0" applyAlignment="0">
      <alignment vertical="center"/>
    </xf>
    <xf numFmtId="224" fontId="108" fillId="0" borderId="259" applyFont="0" applyFill="0" applyBorder="0" applyAlignment="0" applyProtection="0"/>
    <xf numFmtId="241" fontId="12" fillId="25" borderId="171" applyNumberFormat="0" applyProtection="0">
      <alignment horizontal="centerContinuous" vertical="center"/>
    </xf>
    <xf numFmtId="224" fontId="108" fillId="0" borderId="259" applyFont="0" applyFill="0" applyBorder="0" applyAlignment="0" applyProtection="0"/>
    <xf numFmtId="0" fontId="47" fillId="0" borderId="428">
      <alignment horizontal="left" vertical="center"/>
    </xf>
    <xf numFmtId="237" fontId="12" fillId="71" borderId="423" applyNumberFormat="0" applyFont="0" applyBorder="0" applyAlignment="0" applyProtection="0"/>
    <xf numFmtId="1" fontId="121" fillId="69" borderId="399" applyNumberFormat="0" applyBorder="0" applyAlignment="0">
      <alignment horizontal="centerContinuous" vertical="center"/>
      <protection locked="0"/>
    </xf>
    <xf numFmtId="224" fontId="108" fillId="0" borderId="259" applyFont="0" applyFill="0" applyBorder="0" applyAlignment="0" applyProtection="0"/>
    <xf numFmtId="0" fontId="47" fillId="0" borderId="442">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278" fontId="173" fillId="70" borderId="305" applyBorder="0">
      <alignment horizontal="right" vertical="center"/>
      <protection locked="0"/>
    </xf>
    <xf numFmtId="260" fontId="164" fillId="0" borderId="257" applyBorder="0"/>
    <xf numFmtId="171" fontId="85" fillId="0" borderId="567"/>
    <xf numFmtId="165" fontId="193" fillId="0" borderId="566" applyFill="0" applyAlignment="0" applyProtection="0"/>
    <xf numFmtId="165" fontId="193" fillId="0" borderId="649" applyFill="0" applyAlignment="0" applyProtection="0"/>
    <xf numFmtId="0" fontId="11" fillId="60" borderId="631" applyNumberFormat="0" applyProtection="0">
      <alignment horizontal="left" vertical="center" wrapText="1"/>
    </xf>
    <xf numFmtId="0" fontId="11" fillId="81" borderId="640" applyNumberFormat="0" applyProtection="0">
      <alignment horizontal="center" vertical="center" wrapText="1"/>
    </xf>
    <xf numFmtId="0" fontId="11" fillId="81" borderId="640" applyNumberFormat="0" applyProtection="0">
      <alignment horizontal="center" vertical="center" wrapText="1"/>
    </xf>
    <xf numFmtId="0" fontId="12" fillId="25" borderId="640" applyNumberFormat="0" applyProtection="0">
      <alignment horizontal="left" vertical="center" wrapText="1"/>
    </xf>
    <xf numFmtId="260" fontId="164" fillId="0" borderId="630" applyBorder="0"/>
    <xf numFmtId="229" fontId="81" fillId="65" borderId="1146" applyFont="0" applyFill="0" applyBorder="0" applyAlignment="0" applyProtection="0"/>
    <xf numFmtId="0" fontId="11" fillId="81" borderId="1119" applyNumberFormat="0" applyProtection="0">
      <alignment horizontal="center" vertical="center" wrapText="1"/>
    </xf>
    <xf numFmtId="166" fontId="113" fillId="0" borderId="1002">
      <protection locked="0"/>
    </xf>
    <xf numFmtId="0" fontId="11" fillId="60" borderId="888" applyNumberFormat="0" applyProtection="0">
      <alignment horizontal="left" vertical="center" wrapText="1"/>
    </xf>
    <xf numFmtId="39" fontId="12" fillId="0" borderId="450">
      <protection locked="0"/>
    </xf>
    <xf numFmtId="257" fontId="11" fillId="82" borderId="640" applyNumberFormat="0" applyProtection="0">
      <alignment horizontal="center" vertical="center" wrapText="1"/>
    </xf>
    <xf numFmtId="229" fontId="81" fillId="65" borderId="172" applyFont="0" applyFill="0" applyBorder="0" applyAlignment="0" applyProtection="0"/>
    <xf numFmtId="0" fontId="147" fillId="73" borderId="1224">
      <alignment horizontal="left" vertical="center" wrapText="1"/>
    </xf>
    <xf numFmtId="166" fontId="113" fillId="0" borderId="1223">
      <protection locked="0"/>
    </xf>
    <xf numFmtId="208" fontId="90" fillId="63" borderId="1222"/>
    <xf numFmtId="0" fontId="11" fillId="81" borderId="640" applyNumberFormat="0" applyProtection="0">
      <alignment horizontal="center" vertical="center"/>
    </xf>
    <xf numFmtId="260" fontId="164" fillId="0" borderId="403" applyBorder="0"/>
    <xf numFmtId="171" fontId="85" fillId="0" borderId="532"/>
    <xf numFmtId="0" fontId="12" fillId="0" borderId="631"/>
    <xf numFmtId="0" fontId="12" fillId="0" borderId="751"/>
    <xf numFmtId="0" fontId="12" fillId="0" borderId="1114"/>
    <xf numFmtId="14" fontId="85" fillId="0" borderId="745" applyFont="0" applyFill="0" applyBorder="0" applyAlignment="0" applyProtection="0"/>
    <xf numFmtId="0" fontId="147" fillId="73" borderId="637">
      <alignment horizontal="left" vertical="center" wrapText="1"/>
    </xf>
    <xf numFmtId="2" fontId="149" fillId="0" borderId="745"/>
    <xf numFmtId="10" fontId="108" fillId="65" borderId="631" applyNumberFormat="0" applyBorder="0" applyAlignment="0" applyProtection="0"/>
    <xf numFmtId="10" fontId="108" fillId="65" borderId="751" applyNumberFormat="0" applyBorder="0" applyAlignment="0" applyProtection="0"/>
    <xf numFmtId="241" fontId="12" fillId="65" borderId="868" applyNumberFormat="0" applyFont="0" applyBorder="0" applyAlignment="0">
      <alignment horizontal="right" vertical="center"/>
      <protection locked="0"/>
    </xf>
    <xf numFmtId="241" fontId="12" fillId="65" borderId="1118" applyNumberFormat="0" applyFont="0" applyBorder="0" applyAlignment="0">
      <alignment horizontal="right" vertical="center"/>
      <protection locked="0"/>
    </xf>
    <xf numFmtId="0" fontId="47" fillId="0" borderId="630">
      <alignment horizontal="left" vertical="center"/>
    </xf>
    <xf numFmtId="10" fontId="108" fillId="65" borderId="1114" applyNumberFormat="0" applyBorder="0" applyAlignment="0" applyProtection="0"/>
    <xf numFmtId="237" fontId="12" fillId="71" borderId="631" applyNumberFormat="0" applyFont="0" applyBorder="0" applyAlignment="0" applyProtection="0"/>
    <xf numFmtId="0" fontId="47" fillId="0" borderId="750">
      <alignment horizontal="left" vertical="center"/>
    </xf>
    <xf numFmtId="1" fontId="121" fillId="69" borderId="632" applyNumberFormat="0" applyBorder="0" applyAlignment="0">
      <alignment horizontal="centerContinuous" vertical="center"/>
      <protection locked="0"/>
    </xf>
    <xf numFmtId="237" fontId="12" fillId="71" borderId="751" applyNumberFormat="0" applyFont="0" applyBorder="0" applyAlignment="0" applyProtection="0"/>
    <xf numFmtId="0" fontId="25" fillId="8" borderId="626" applyNumberFormat="0" applyAlignment="0" applyProtection="0"/>
    <xf numFmtId="1" fontId="121" fillId="69" borderId="752" applyNumberFormat="0" applyBorder="0" applyAlignment="0">
      <alignment horizontal="centerContinuous" vertical="center"/>
      <protection locked="0"/>
    </xf>
    <xf numFmtId="0" fontId="25" fillId="8" borderId="746" applyNumberFormat="0" applyAlignment="0" applyProtection="0"/>
    <xf numFmtId="0" fontId="47" fillId="0" borderId="1113">
      <alignment horizontal="left" vertical="center"/>
    </xf>
    <xf numFmtId="224" fontId="108" fillId="0" borderId="259" applyFont="0" applyFill="0" applyBorder="0" applyAlignment="0" applyProtection="0"/>
    <xf numFmtId="237" fontId="12" fillId="71" borderId="1114" applyNumberFormat="0" applyFont="0" applyBorder="0" applyAlignment="0" applyProtection="0"/>
    <xf numFmtId="231" fontId="85" fillId="0" borderId="745" applyFont="0" applyFill="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1" fontId="121" fillId="69" borderId="1115" applyNumberFormat="0" applyBorder="0" applyAlignment="0">
      <alignment horizontal="centerContinuous" vertical="center"/>
      <protection locked="0"/>
    </xf>
    <xf numFmtId="0" fontId="25" fillId="8" borderId="1112"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224" fontId="108" fillId="0" borderId="1046" applyFont="0" applyFill="0" applyBorder="0" applyAlignment="0" applyProtection="0"/>
    <xf numFmtId="241" fontId="12" fillId="65" borderId="396" applyNumberFormat="0" applyFont="0" applyBorder="0" applyAlignment="0">
      <alignment horizontal="right" vertical="center"/>
      <protection locked="0"/>
    </xf>
    <xf numFmtId="165" fontId="193" fillId="0" borderId="566" applyFill="0" applyAlignment="0" applyProtection="0"/>
    <xf numFmtId="39" fontId="12" fillId="0" borderId="566">
      <protection locked="0"/>
    </xf>
    <xf numFmtId="39" fontId="12" fillId="0" borderId="585">
      <protection locked="0"/>
    </xf>
    <xf numFmtId="39" fontId="12" fillId="0" borderId="585">
      <protection locked="0"/>
    </xf>
    <xf numFmtId="171" fontId="85" fillId="0" borderId="590"/>
    <xf numFmtId="171" fontId="85" fillId="0" borderId="605"/>
    <xf numFmtId="241" fontId="194" fillId="86" borderId="589" applyNumberFormat="0" applyBorder="0" applyAlignment="0" applyProtection="0">
      <alignment vertical="center"/>
    </xf>
    <xf numFmtId="171" fontId="85" fillId="0" borderId="552"/>
    <xf numFmtId="171" fontId="85" fillId="0" borderId="590"/>
    <xf numFmtId="39" fontId="12" fillId="0" borderId="585">
      <protection locked="0"/>
    </xf>
    <xf numFmtId="39" fontId="12" fillId="0" borderId="585">
      <protection locked="0"/>
    </xf>
    <xf numFmtId="171" fontId="85" fillId="0" borderId="605"/>
    <xf numFmtId="165" fontId="193" fillId="0" borderId="600" applyFill="0" applyAlignment="0" applyProtection="0"/>
    <xf numFmtId="165" fontId="193" fillId="0" borderId="585" applyFill="0" applyAlignment="0" applyProtection="0"/>
    <xf numFmtId="165" fontId="193" fillId="0" borderId="544" applyFill="0" applyAlignment="0" applyProtection="0"/>
    <xf numFmtId="39" fontId="12" fillId="0" borderId="544">
      <protection locked="0"/>
    </xf>
    <xf numFmtId="241" fontId="194" fillId="86" borderId="589" applyNumberFormat="0" applyBorder="0" applyAlignment="0" applyProtection="0">
      <alignment vertical="center"/>
    </xf>
    <xf numFmtId="241" fontId="194" fillId="86" borderId="589" applyNumberFormat="0" applyBorder="0" applyAlignment="0" applyProtection="0">
      <alignment vertical="center"/>
    </xf>
    <xf numFmtId="0" fontId="12" fillId="25" borderId="576" applyNumberFormat="0" applyProtection="0">
      <alignment horizontal="left" vertical="center" wrapText="1"/>
    </xf>
    <xf numFmtId="257" fontId="11" fillId="82" borderId="576" applyNumberFormat="0" applyProtection="0">
      <alignment horizontal="center" vertical="center" wrapText="1"/>
    </xf>
    <xf numFmtId="0" fontId="11" fillId="81" borderId="576" applyNumberFormat="0" applyProtection="0">
      <alignment horizontal="center" vertical="center"/>
    </xf>
    <xf numFmtId="0" fontId="11" fillId="60" borderId="591" applyNumberFormat="0" applyProtection="0">
      <alignment horizontal="left" vertical="center" wrapText="1"/>
    </xf>
    <xf numFmtId="0" fontId="12" fillId="25" borderId="591" applyNumberFormat="0" applyProtection="0">
      <alignment horizontal="left"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2" fillId="25" borderId="591" applyNumberFormat="0" applyProtection="0">
      <alignment horizontal="left" vertical="center" wrapText="1"/>
    </xf>
    <xf numFmtId="0" fontId="11" fillId="81" borderId="591" applyNumberFormat="0" applyProtection="0">
      <alignment horizontal="center"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1" fillId="81" borderId="591" applyNumberFormat="0" applyProtection="0">
      <alignment horizontal="center" vertical="center" wrapText="1"/>
    </xf>
    <xf numFmtId="0" fontId="11" fillId="81" borderId="591" applyNumberFormat="0" applyProtection="0">
      <alignment horizontal="center" vertical="center"/>
    </xf>
    <xf numFmtId="0" fontId="183" fillId="81" borderId="591" applyNumberFormat="0" applyProtection="0">
      <alignment horizontal="center" vertical="center"/>
    </xf>
    <xf numFmtId="0" fontId="177" fillId="67" borderId="591">
      <alignment horizontal="center" vertical="center" wrapText="1"/>
      <protection hidden="1"/>
    </xf>
    <xf numFmtId="0" fontId="11" fillId="60" borderId="555" applyNumberFormat="0" applyProtection="0">
      <alignment horizontal="left" vertical="center" wrapText="1"/>
    </xf>
    <xf numFmtId="0" fontId="183" fillId="81" borderId="555" applyNumberFormat="0" applyProtection="0">
      <alignment horizontal="center" vertical="center"/>
    </xf>
    <xf numFmtId="0" fontId="11" fillId="60" borderId="555" applyNumberFormat="0" applyProtection="0">
      <alignment horizontal="left" vertical="center" wrapText="1"/>
    </xf>
    <xf numFmtId="0" fontId="12" fillId="25" borderId="555" applyNumberFormat="0" applyProtection="0">
      <alignment horizontal="left" vertical="center" wrapText="1"/>
    </xf>
    <xf numFmtId="0" fontId="11" fillId="60" borderId="577" applyNumberFormat="0" applyProtection="0">
      <alignment horizontal="left" vertical="center" wrapText="1"/>
    </xf>
    <xf numFmtId="0" fontId="11" fillId="81" borderId="555" applyNumberFormat="0" applyProtection="0">
      <alignment horizontal="center" vertical="center"/>
    </xf>
    <xf numFmtId="0" fontId="11" fillId="81" borderId="555" applyNumberFormat="0" applyProtection="0">
      <alignment horizontal="center" vertical="center" wrapText="1"/>
    </xf>
    <xf numFmtId="0" fontId="11" fillId="81" borderId="577" applyNumberFormat="0" applyProtection="0">
      <alignment horizontal="center" vertical="center" wrapText="1"/>
    </xf>
    <xf numFmtId="0" fontId="11" fillId="81" borderId="577" applyNumberFormat="0" applyProtection="0">
      <alignment horizontal="center" vertical="center" wrapText="1"/>
    </xf>
    <xf numFmtId="0" fontId="12" fillId="25" borderId="591" applyNumberFormat="0" applyProtection="0">
      <alignment horizontal="left"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0" fontId="11" fillId="81" borderId="591" applyNumberFormat="0" applyProtection="0">
      <alignment horizontal="center" vertical="center"/>
    </xf>
    <xf numFmtId="0" fontId="11" fillId="81" borderId="591" applyNumberFormat="0" applyProtection="0">
      <alignment horizontal="center" vertical="center" wrapText="1"/>
    </xf>
    <xf numFmtId="0" fontId="183" fillId="81" borderId="591" applyNumberFormat="0" applyProtection="0">
      <alignment horizontal="center" vertical="center"/>
    </xf>
    <xf numFmtId="0" fontId="11" fillId="60" borderId="591" applyNumberFormat="0" applyProtection="0">
      <alignment horizontal="left" vertical="center" wrapText="1"/>
    </xf>
    <xf numFmtId="0" fontId="11" fillId="60" borderId="577" applyNumberFormat="0" applyProtection="0">
      <alignment horizontal="left" vertical="center" wrapText="1"/>
    </xf>
    <xf numFmtId="0" fontId="11" fillId="60" borderId="577" applyNumberFormat="0" applyProtection="0">
      <alignment horizontal="left" vertical="center" wrapText="1"/>
    </xf>
    <xf numFmtId="0" fontId="11" fillId="81" borderId="577" applyNumberFormat="0" applyProtection="0">
      <alignment horizontal="center" vertical="center" wrapText="1"/>
    </xf>
    <xf numFmtId="0" fontId="183" fillId="81" borderId="577" applyNumberFormat="0" applyProtection="0">
      <alignment horizontal="center" vertical="center"/>
    </xf>
    <xf numFmtId="257" fontId="11" fillId="82" borderId="606" applyNumberFormat="0" applyProtection="0">
      <alignment horizontal="center" vertical="center" wrapText="1"/>
    </xf>
    <xf numFmtId="0" fontId="11" fillId="60" borderId="606" applyNumberFormat="0" applyProtection="0">
      <alignment horizontal="left" vertical="center" wrapText="1"/>
    </xf>
    <xf numFmtId="0" fontId="11" fillId="81" borderId="606" applyNumberFormat="0" applyProtection="0">
      <alignment horizontal="center" vertical="center" wrapText="1"/>
    </xf>
    <xf numFmtId="0" fontId="11" fillId="81" borderId="606" applyNumberFormat="0" applyProtection="0">
      <alignment horizontal="center" vertical="center"/>
    </xf>
    <xf numFmtId="264" fontId="172" fillId="65" borderId="577" applyFill="0" applyBorder="0" applyAlignment="0" applyProtection="0">
      <alignment horizontal="right"/>
      <protection locked="0"/>
    </xf>
    <xf numFmtId="264" fontId="172" fillId="65" borderId="591" applyFill="0" applyBorder="0" applyAlignment="0" applyProtection="0">
      <alignment horizontal="right"/>
      <protection locked="0"/>
    </xf>
    <xf numFmtId="260" fontId="164" fillId="0" borderId="569" applyBorder="0"/>
    <xf numFmtId="260" fontId="164" fillId="0" borderId="582" applyBorder="0"/>
    <xf numFmtId="260" fontId="164" fillId="0" borderId="526" applyBorder="0"/>
    <xf numFmtId="264" fontId="172" fillId="65" borderId="591" applyFill="0" applyBorder="0" applyAlignment="0" applyProtection="0">
      <alignment horizontal="right"/>
      <protection locked="0"/>
    </xf>
    <xf numFmtId="264" fontId="172" fillId="65" borderId="591" applyFill="0" applyBorder="0" applyAlignment="0" applyProtection="0">
      <alignment horizontal="right"/>
      <protection locked="0"/>
    </xf>
    <xf numFmtId="260" fontId="164" fillId="0" borderId="582" applyBorder="0"/>
    <xf numFmtId="264" fontId="172" fillId="65" borderId="606" applyFill="0" applyBorder="0" applyAlignment="0" applyProtection="0">
      <alignment horizontal="right"/>
      <protection locked="0"/>
    </xf>
    <xf numFmtId="264" fontId="172" fillId="65" borderId="606" applyFill="0" applyBorder="0" applyAlignment="0" applyProtection="0">
      <alignment horizontal="right"/>
      <protection locked="0"/>
    </xf>
    <xf numFmtId="208" fontId="90" fillId="63" borderId="558"/>
    <xf numFmtId="260" fontId="164" fillId="0" borderId="599" applyBorder="0"/>
    <xf numFmtId="0" fontId="47" fillId="0" borderId="257">
      <alignment horizontal="left" vertical="center"/>
    </xf>
    <xf numFmtId="224" fontId="108" fillId="0" borderId="395" applyFont="0" applyFill="0" applyBorder="0" applyAlignment="0" applyProtection="0"/>
    <xf numFmtId="39" fontId="12" fillId="0" borderId="702">
      <protection locked="0"/>
    </xf>
    <xf numFmtId="165" fontId="193" fillId="0" borderId="666" applyFill="0" applyAlignment="0" applyProtection="0"/>
    <xf numFmtId="0" fontId="11" fillId="81" borderId="655" applyNumberFormat="0" applyProtection="0">
      <alignment horizontal="center" vertical="center" wrapText="1"/>
    </xf>
    <xf numFmtId="0" fontId="11" fillId="81" borderId="655" applyNumberFormat="0" applyProtection="0">
      <alignment horizontal="center" vertical="center" wrapText="1"/>
    </xf>
    <xf numFmtId="0" fontId="11" fillId="81" borderId="708" applyNumberFormat="0" applyProtection="0">
      <alignment horizontal="center" vertical="center" wrapText="1"/>
    </xf>
    <xf numFmtId="0" fontId="189" fillId="83" borderId="85" applyBorder="0" applyProtection="0">
      <alignment horizontal="centerContinuous" vertical="center"/>
    </xf>
    <xf numFmtId="241" fontId="12" fillId="25" borderId="692" applyNumberFormat="0" applyProtection="0">
      <alignment horizontal="centerContinuous"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257" fontId="11" fillId="82" borderId="708" applyNumberFormat="0" applyProtection="0">
      <alignment horizontal="center" vertical="center" wrapText="1"/>
    </xf>
    <xf numFmtId="264" fontId="172" fillId="65" borderId="708" applyFill="0" applyBorder="0" applyAlignment="0" applyProtection="0">
      <alignment horizontal="right"/>
      <protection locked="0"/>
    </xf>
    <xf numFmtId="0" fontId="11" fillId="81" borderId="708" applyNumberFormat="0" applyProtection="0">
      <alignment horizontal="center" vertical="center"/>
    </xf>
    <xf numFmtId="0" fontId="177" fillId="67" borderId="708">
      <alignment horizontal="center" vertical="center" wrapText="1"/>
      <protection hidden="1"/>
    </xf>
    <xf numFmtId="257" fontId="11" fillId="82" borderId="832" applyNumberFormat="0" applyProtection="0">
      <alignment horizontal="center" vertical="center" wrapText="1"/>
    </xf>
    <xf numFmtId="0" fontId="12" fillId="25" borderId="847" applyNumberFormat="0" applyProtection="0">
      <alignment horizontal="left" vertical="center" wrapText="1"/>
    </xf>
    <xf numFmtId="0" fontId="11" fillId="81" borderId="818" applyNumberFormat="0" applyProtection="0">
      <alignment horizontal="center" vertical="center" wrapText="1"/>
    </xf>
    <xf numFmtId="241" fontId="194" fillId="86" borderId="903" applyNumberFormat="0" applyBorder="0" applyAlignment="0" applyProtection="0">
      <alignment vertical="center"/>
    </xf>
    <xf numFmtId="241" fontId="194" fillId="86" borderId="903" applyNumberFormat="0" applyBorder="0" applyAlignment="0" applyProtection="0">
      <alignment vertical="center"/>
    </xf>
    <xf numFmtId="257" fontId="11" fillId="82" borderId="874" applyNumberFormat="0" applyProtection="0">
      <alignment horizontal="center" vertical="center" wrapText="1"/>
    </xf>
    <xf numFmtId="264" fontId="172" fillId="65" borderId="774" applyFill="0" applyBorder="0" applyAlignment="0" applyProtection="0">
      <alignment horizontal="right"/>
      <protection locked="0"/>
    </xf>
    <xf numFmtId="260" fontId="164" fillId="0" borderId="716" applyBorder="0"/>
    <xf numFmtId="260" fontId="164" fillId="0" borderId="716" applyBorder="0"/>
    <xf numFmtId="0" fontId="11" fillId="81" borderId="760" applyNumberFormat="0" applyProtection="0">
      <alignment horizontal="center" vertical="center"/>
    </xf>
    <xf numFmtId="0" fontId="177" fillId="67" borderId="774">
      <alignment horizontal="center" vertical="center" wrapText="1"/>
      <protection hidden="1"/>
    </xf>
    <xf numFmtId="0" fontId="177" fillId="67" borderId="774">
      <alignment horizontal="center" vertical="center" wrapText="1"/>
      <protection hidden="1"/>
    </xf>
    <xf numFmtId="0" fontId="11" fillId="60" borderId="774" applyNumberFormat="0" applyProtection="0">
      <alignment horizontal="left" vertical="center" wrapText="1"/>
    </xf>
    <xf numFmtId="39" fontId="12" fillId="0" borderId="768">
      <protection locked="0"/>
    </xf>
    <xf numFmtId="171" fontId="85" fillId="0" borderId="788"/>
    <xf numFmtId="224" fontId="108" fillId="0" borderId="259" applyFont="0" applyFill="0" applyBorder="0" applyAlignment="0" applyProtection="0"/>
    <xf numFmtId="0" fontId="17" fillId="21" borderId="626" applyNumberFormat="0" applyAlignment="0" applyProtection="0"/>
    <xf numFmtId="260" fontId="164" fillId="0" borderId="667" applyBorder="0"/>
    <xf numFmtId="167" fontId="87" fillId="0" borderId="634" applyFont="0"/>
    <xf numFmtId="257" fontId="11" fillId="82" borderId="606" applyNumberFormat="0" applyProtection="0">
      <alignment horizontal="center" vertical="center" wrapText="1"/>
    </xf>
    <xf numFmtId="0" fontId="11" fillId="81" borderId="655" applyNumberFormat="0" applyProtection="0">
      <alignment horizontal="center" vertical="center" wrapText="1"/>
    </xf>
    <xf numFmtId="0" fontId="11" fillId="81" borderId="606" applyNumberFormat="0" applyProtection="0">
      <alignment horizontal="center" vertical="center"/>
    </xf>
    <xf numFmtId="0" fontId="11" fillId="81" borderId="606" applyNumberFormat="0" applyProtection="0">
      <alignment horizontal="center" vertical="center" wrapText="1"/>
    </xf>
    <xf numFmtId="0" fontId="11" fillId="81" borderId="640" applyNumberFormat="0" applyProtection="0">
      <alignment horizontal="center" vertical="center" wrapText="1"/>
    </xf>
    <xf numFmtId="0" fontId="11" fillId="81" borderId="640" applyNumberFormat="0" applyProtection="0">
      <alignment horizontal="center" vertical="center"/>
    </xf>
    <xf numFmtId="0" fontId="11" fillId="60" borderId="640" applyNumberFormat="0" applyProtection="0">
      <alignment horizontal="left" vertical="center" wrapText="1"/>
    </xf>
    <xf numFmtId="0" fontId="12" fillId="25" borderId="640" applyNumberFormat="0" applyProtection="0">
      <alignment horizontal="left" vertical="center" wrapText="1"/>
    </xf>
    <xf numFmtId="0" fontId="11" fillId="81" borderId="631" applyNumberFormat="0" applyProtection="0">
      <alignment horizontal="center" vertical="center" wrapText="1"/>
    </xf>
    <xf numFmtId="0" fontId="12" fillId="25" borderId="631" applyNumberFormat="0" applyProtection="0">
      <alignment horizontal="left" vertical="center" wrapText="1"/>
    </xf>
    <xf numFmtId="257" fontId="11" fillId="82" borderId="631" applyNumberFormat="0" applyProtection="0">
      <alignment horizontal="center" vertical="center" wrapText="1"/>
    </xf>
    <xf numFmtId="257" fontId="11" fillId="82" borderId="606" applyNumberFormat="0" applyProtection="0">
      <alignment horizontal="center" vertical="center" wrapText="1"/>
    </xf>
    <xf numFmtId="241" fontId="194" fillId="86" borderId="653" applyNumberFormat="0" applyBorder="0" applyAlignment="0" applyProtection="0">
      <alignment vertical="center"/>
    </xf>
    <xf numFmtId="0" fontId="177" fillId="67" borderId="655">
      <alignment horizontal="center" vertical="center" wrapText="1"/>
      <protection hidden="1"/>
    </xf>
    <xf numFmtId="0" fontId="11" fillId="81" borderId="655" applyNumberFormat="0" applyProtection="0">
      <alignment horizontal="center" vertical="center" wrapText="1"/>
    </xf>
    <xf numFmtId="0" fontId="11" fillId="81" borderId="655" applyNumberFormat="0" applyProtection="0">
      <alignment horizontal="center" vertical="center"/>
    </xf>
    <xf numFmtId="257" fontId="11" fillId="82" borderId="655" applyNumberFormat="0" applyProtection="0">
      <alignment horizontal="center" vertical="center" wrapText="1"/>
    </xf>
    <xf numFmtId="0" fontId="11" fillId="81" borderId="655" applyNumberFormat="0" applyProtection="0">
      <alignment horizontal="center" vertical="center"/>
    </xf>
    <xf numFmtId="0" fontId="11" fillId="60" borderId="640" applyNumberFormat="0" applyProtection="0">
      <alignment horizontal="left" vertical="center" wrapText="1"/>
    </xf>
    <xf numFmtId="0" fontId="11" fillId="81" borderId="640" applyNumberFormat="0" applyProtection="0">
      <alignment horizontal="center" vertical="center" wrapText="1"/>
    </xf>
    <xf numFmtId="0" fontId="183" fillId="81" borderId="640" applyNumberFormat="0" applyProtection="0">
      <alignment horizontal="center" vertical="center"/>
    </xf>
    <xf numFmtId="0" fontId="11" fillId="81" borderId="640" applyNumberFormat="0" applyProtection="0">
      <alignment horizontal="center" vertical="center" wrapText="1"/>
    </xf>
    <xf numFmtId="171" fontId="85" fillId="0" borderId="654"/>
    <xf numFmtId="241" fontId="194" fillId="86" borderId="638" applyNumberFormat="0" applyBorder="0" applyAlignment="0" applyProtection="0">
      <alignment vertical="center"/>
    </xf>
    <xf numFmtId="241" fontId="194" fillId="86" borderId="624" applyNumberFormat="0" applyBorder="0" applyAlignment="0" applyProtection="0">
      <alignment vertical="center"/>
    </xf>
    <xf numFmtId="39" fontId="12" fillId="0" borderId="649">
      <protection locked="0"/>
    </xf>
    <xf numFmtId="0" fontId="177" fillId="67" borderId="774">
      <alignment horizontal="center" vertical="center" wrapText="1"/>
      <protection hidden="1"/>
    </xf>
    <xf numFmtId="171" fontId="85" fillId="0" borderId="625"/>
    <xf numFmtId="171" fontId="85" fillId="0" borderId="639"/>
    <xf numFmtId="0" fontId="30" fillId="0" borderId="629" applyNumberFormat="0" applyFill="0" applyAlignment="0" applyProtection="0"/>
    <xf numFmtId="0" fontId="17" fillId="21" borderId="626" applyNumberFormat="0" applyAlignment="0" applyProtection="0"/>
    <xf numFmtId="0" fontId="12" fillId="24" borderId="627" applyNumberFormat="0" applyFont="0" applyAlignment="0" applyProtection="0"/>
    <xf numFmtId="0" fontId="12" fillId="25" borderId="631" applyNumberFormat="0" applyProtection="0">
      <alignment horizontal="left" vertical="center"/>
    </xf>
    <xf numFmtId="0" fontId="25" fillId="8" borderId="626" applyNumberFormat="0" applyAlignment="0" applyProtection="0"/>
    <xf numFmtId="0" fontId="30" fillId="0" borderId="629" applyNumberFormat="0" applyFill="0" applyAlignment="0" applyProtection="0"/>
    <xf numFmtId="165" fontId="193" fillId="0" borderId="1000" applyFill="0" applyAlignment="0" applyProtection="0"/>
    <xf numFmtId="171" fontId="85" fillId="0" borderId="991"/>
    <xf numFmtId="241" fontId="194" fillId="86" borderId="1004" applyNumberFormat="0" applyBorder="0" applyAlignment="0" applyProtection="0">
      <alignment vertical="center"/>
    </xf>
    <xf numFmtId="165" fontId="193" fillId="0" borderId="768" applyFill="0" applyAlignment="0" applyProtection="0"/>
    <xf numFmtId="0" fontId="12" fillId="25" borderId="751" applyNumberFormat="0" applyProtection="0">
      <alignment horizontal="left" vertical="center"/>
    </xf>
    <xf numFmtId="165" fontId="193" fillId="0" borderId="768" applyFill="0" applyAlignment="0" applyProtection="0"/>
    <xf numFmtId="39" fontId="12" fillId="0" borderId="768">
      <protection locked="0"/>
    </xf>
    <xf numFmtId="171" fontId="85" fillId="0" borderId="788"/>
    <xf numFmtId="241" fontId="194" fillId="86" borderId="1004" applyNumberFormat="0" applyBorder="0" applyAlignment="0" applyProtection="0">
      <alignment vertical="center"/>
    </xf>
    <xf numFmtId="39" fontId="12" fillId="0" borderId="783">
      <protection locked="0"/>
    </xf>
    <xf numFmtId="171" fontId="85" fillId="0" borderId="808"/>
    <xf numFmtId="165" fontId="193" fillId="0" borderId="736" applyFill="0" applyAlignment="0" applyProtection="0"/>
    <xf numFmtId="171" fontId="85" fillId="0" borderId="773"/>
    <xf numFmtId="171" fontId="85" fillId="0" borderId="773"/>
    <xf numFmtId="171" fontId="85" fillId="0" borderId="773"/>
    <xf numFmtId="171" fontId="85" fillId="0" borderId="788"/>
    <xf numFmtId="165" fontId="193" fillId="0" borderId="783" applyFill="0" applyAlignment="0" applyProtection="0"/>
    <xf numFmtId="39" fontId="12" fillId="0" borderId="783">
      <protection locked="0"/>
    </xf>
    <xf numFmtId="171" fontId="85" fillId="0" borderId="773"/>
    <xf numFmtId="241" fontId="194" fillId="86" borderId="772" applyNumberFormat="0" applyBorder="0" applyAlignment="0" applyProtection="0">
      <alignment vertical="center"/>
    </xf>
    <xf numFmtId="241" fontId="194" fillId="86" borderId="787" applyNumberFormat="0" applyBorder="0" applyAlignment="0" applyProtection="0">
      <alignment vertical="center"/>
    </xf>
    <xf numFmtId="241" fontId="194" fillId="86" borderId="743" applyNumberFormat="0" applyBorder="0" applyAlignment="0" applyProtection="0">
      <alignment vertical="center"/>
    </xf>
    <xf numFmtId="0" fontId="11" fillId="60" borderId="751" applyNumberFormat="0" applyProtection="0">
      <alignment horizontal="left" vertical="center" wrapText="1"/>
    </xf>
    <xf numFmtId="0" fontId="12" fillId="25" borderId="751" applyNumberFormat="0" applyProtection="0">
      <alignment horizontal="left" vertical="center" wrapText="1"/>
    </xf>
    <xf numFmtId="257" fontId="11" fillId="82" borderId="751" applyNumberFormat="0" applyProtection="0">
      <alignment horizontal="center" vertical="center" wrapText="1"/>
    </xf>
    <xf numFmtId="0" fontId="11" fillId="81" borderId="774" applyNumberFormat="0" applyProtection="0">
      <alignment horizontal="center" vertical="center"/>
    </xf>
    <xf numFmtId="257" fontId="11" fillId="82" borderId="774" applyNumberFormat="0" applyProtection="0">
      <alignment horizontal="center" vertical="center" wrapText="1"/>
    </xf>
    <xf numFmtId="0" fontId="11" fillId="81" borderId="774" applyNumberFormat="0" applyProtection="0">
      <alignment horizontal="center" vertical="center"/>
    </xf>
    <xf numFmtId="0" fontId="11" fillId="81" borderId="774" applyNumberFormat="0" applyProtection="0">
      <alignment horizontal="center" vertical="center" wrapText="1"/>
    </xf>
    <xf numFmtId="0" fontId="12" fillId="25" borderId="774" applyNumberFormat="0" applyProtection="0">
      <alignment horizontal="left" vertical="center" wrapText="1"/>
    </xf>
    <xf numFmtId="0" fontId="12" fillId="25" borderId="774" applyNumberFormat="0" applyProtection="0">
      <alignment horizontal="left"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83" fillId="81" borderId="774" applyNumberFormat="0" applyProtection="0">
      <alignment horizontal="center" vertical="center"/>
    </xf>
    <xf numFmtId="0" fontId="11" fillId="60" borderId="760" applyNumberFormat="0" applyProtection="0">
      <alignment horizontal="left" vertical="center" wrapText="1"/>
    </xf>
    <xf numFmtId="0" fontId="11" fillId="81" borderId="760" applyNumberFormat="0" applyProtection="0">
      <alignment horizontal="center" vertical="center" wrapText="1"/>
    </xf>
    <xf numFmtId="0" fontId="11" fillId="81" borderId="760" applyNumberFormat="0" applyProtection="0">
      <alignment horizontal="center" vertical="center"/>
    </xf>
    <xf numFmtId="0" fontId="11" fillId="81" borderId="760" applyNumberFormat="0" applyProtection="0">
      <alignment horizontal="center" vertical="center" wrapText="1"/>
    </xf>
    <xf numFmtId="0" fontId="11" fillId="60" borderId="789" applyNumberFormat="0" applyProtection="0">
      <alignment horizontal="left" vertical="center" wrapText="1"/>
    </xf>
    <xf numFmtId="0" fontId="11" fillId="81" borderId="789" applyNumberFormat="0" applyProtection="0">
      <alignment horizontal="center" vertical="center" wrapText="1"/>
    </xf>
    <xf numFmtId="0" fontId="183" fillId="81" borderId="789" applyNumberFormat="0" applyProtection="0">
      <alignment horizontal="center" vertical="center"/>
    </xf>
    <xf numFmtId="0" fontId="177" fillId="67" borderId="774">
      <alignment horizontal="center" vertical="center" wrapText="1"/>
      <protection hidden="1"/>
    </xf>
    <xf numFmtId="0" fontId="177" fillId="67" borderId="774">
      <alignment horizontal="center" vertical="center" wrapText="1"/>
      <protection hidden="1"/>
    </xf>
    <xf numFmtId="0" fontId="177" fillId="67" borderId="774">
      <alignment horizontal="center" vertical="center" wrapText="1"/>
      <protection hidden="1"/>
    </xf>
    <xf numFmtId="241" fontId="194" fillId="86" borderId="787" applyNumberFormat="0" applyBorder="0" applyAlignment="0" applyProtection="0">
      <alignment vertical="center"/>
    </xf>
    <xf numFmtId="166" fontId="113" fillId="0" borderId="684">
      <protection locked="0"/>
    </xf>
    <xf numFmtId="241" fontId="194" fillId="86" borderId="787" applyNumberFormat="0" applyBorder="0" applyAlignment="0" applyProtection="0">
      <alignment vertical="center"/>
    </xf>
    <xf numFmtId="0" fontId="147" fillId="73" borderId="829">
      <alignment horizontal="left" vertical="center" wrapText="1"/>
    </xf>
    <xf numFmtId="0" fontId="12" fillId="60" borderId="726" applyNumberFormat="0">
      <alignment horizontal="centerContinuous" vertical="center" wrapText="1"/>
    </xf>
    <xf numFmtId="0" fontId="12" fillId="61" borderId="726" applyNumberFormat="0">
      <alignment horizontal="left" vertical="center"/>
    </xf>
    <xf numFmtId="0" fontId="12" fillId="0" borderId="832"/>
    <xf numFmtId="224" fontId="108" fillId="0" borderId="553" applyFont="0" applyFill="0" applyBorder="0" applyAlignment="0" applyProtection="0"/>
    <xf numFmtId="0" fontId="11" fillId="81" borderId="948" applyNumberFormat="0" applyProtection="0">
      <alignment horizontal="center" vertical="center" wrapText="1"/>
    </xf>
    <xf numFmtId="257" fontId="11" fillId="82" borderId="751" applyNumberFormat="0" applyProtection="0">
      <alignment horizontal="center" vertical="center" wrapText="1"/>
    </xf>
    <xf numFmtId="0" fontId="11" fillId="60" borderId="760" applyNumberFormat="0" applyProtection="0">
      <alignment horizontal="left" vertical="center" wrapText="1"/>
    </xf>
    <xf numFmtId="0" fontId="11" fillId="81" borderId="751" applyNumberFormat="0" applyProtection="0">
      <alignment horizontal="center" vertical="center"/>
    </xf>
    <xf numFmtId="0" fontId="183" fillId="81" borderId="751" applyNumberFormat="0" applyProtection="0">
      <alignment horizontal="center" vertical="center"/>
    </xf>
    <xf numFmtId="0" fontId="12" fillId="25" borderId="760" applyNumberFormat="0" applyProtection="0">
      <alignment horizontal="left" vertical="center" wrapText="1"/>
    </xf>
    <xf numFmtId="0" fontId="12" fillId="25" borderId="751" applyNumberFormat="0" applyProtection="0">
      <alignment horizontal="left" vertical="center" wrapText="1"/>
    </xf>
    <xf numFmtId="0" fontId="11" fillId="60" borderId="760" applyNumberFormat="0" applyProtection="0">
      <alignment horizontal="left"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2" fillId="25" borderId="760" applyNumberFormat="0" applyProtection="0">
      <alignment horizontal="left" vertical="center" wrapText="1"/>
    </xf>
    <xf numFmtId="0" fontId="183" fillId="81" borderId="760" applyNumberFormat="0" applyProtection="0">
      <alignment horizontal="center" vertical="center"/>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1" fillId="60" borderId="774" applyNumberFormat="0" applyProtection="0">
      <alignment horizontal="left" vertical="center" wrapText="1"/>
    </xf>
    <xf numFmtId="0" fontId="11" fillId="81" borderId="774" applyNumberFormat="0" applyProtection="0">
      <alignment horizontal="center" vertical="center" wrapText="1"/>
    </xf>
    <xf numFmtId="0" fontId="11" fillId="60" borderId="774" applyNumberFormat="0" applyProtection="0">
      <alignment horizontal="left" vertical="center" wrapText="1"/>
    </xf>
    <xf numFmtId="0" fontId="183" fillId="81" borderId="774" applyNumberFormat="0" applyProtection="0">
      <alignment horizontal="center" vertical="center"/>
    </xf>
    <xf numFmtId="0" fontId="12" fillId="25" borderId="774" applyNumberFormat="0" applyProtection="0">
      <alignment horizontal="left" vertical="center" wrapText="1"/>
    </xf>
    <xf numFmtId="0" fontId="11" fillId="60" borderId="760" applyNumberFormat="0" applyProtection="0">
      <alignment horizontal="left" vertical="center" wrapText="1"/>
    </xf>
    <xf numFmtId="257" fontId="11" fillId="82" borderId="760" applyNumberFormat="0" applyProtection="0">
      <alignment horizontal="center" vertical="center" wrapText="1"/>
    </xf>
    <xf numFmtId="0" fontId="11" fillId="81" borderId="760" applyNumberFormat="0" applyProtection="0">
      <alignment horizontal="center" vertical="center" wrapText="1"/>
    </xf>
    <xf numFmtId="0" fontId="11" fillId="81" borderId="760" applyNumberFormat="0" applyProtection="0">
      <alignment horizontal="center" vertical="center" wrapText="1"/>
    </xf>
    <xf numFmtId="0" fontId="11" fillId="60" borderId="789" applyNumberFormat="0" applyProtection="0">
      <alignment horizontal="left" vertical="center" wrapText="1"/>
    </xf>
    <xf numFmtId="0" fontId="177" fillId="67" borderId="774">
      <alignment horizontal="center" vertical="center" wrapText="1"/>
      <protection hidden="1"/>
    </xf>
    <xf numFmtId="0" fontId="177" fillId="67" borderId="760">
      <alignment horizontal="center" vertical="center" wrapText="1"/>
      <protection hidden="1"/>
    </xf>
    <xf numFmtId="0" fontId="177" fillId="67" borderId="789">
      <alignment horizontal="center" vertical="center" wrapText="1"/>
      <protection hidden="1"/>
    </xf>
    <xf numFmtId="264" fontId="172" fillId="65" borderId="751" applyFill="0" applyBorder="0" applyAlignment="0" applyProtection="0">
      <alignment horizontal="right"/>
      <protection locked="0"/>
    </xf>
    <xf numFmtId="264" fontId="172" fillId="65" borderId="760" applyFill="0" applyBorder="0" applyAlignment="0" applyProtection="0">
      <alignment horizontal="right"/>
      <protection locked="0"/>
    </xf>
    <xf numFmtId="264" fontId="172" fillId="65" borderId="774" applyFill="0" applyBorder="0" applyAlignment="0" applyProtection="0">
      <alignment horizontal="right"/>
      <protection locked="0"/>
    </xf>
    <xf numFmtId="260" fontId="164" fillId="0" borderId="765" applyBorder="0"/>
    <xf numFmtId="264" fontId="172" fillId="65" borderId="774" applyFill="0" applyBorder="0" applyAlignment="0" applyProtection="0">
      <alignment horizontal="right"/>
      <protection locked="0"/>
    </xf>
    <xf numFmtId="260" fontId="164" fillId="0" borderId="779" applyBorder="0"/>
    <xf numFmtId="264" fontId="172" fillId="65" borderId="774" applyFill="0" applyBorder="0" applyAlignment="0" applyProtection="0">
      <alignment horizontal="right"/>
      <protection locked="0"/>
    </xf>
    <xf numFmtId="264" fontId="172" fillId="65" borderId="774" applyFill="0" applyBorder="0" applyAlignment="0" applyProtection="0">
      <alignment horizontal="right"/>
      <protection locked="0"/>
    </xf>
    <xf numFmtId="260" fontId="164" fillId="0" borderId="765" applyBorder="0"/>
    <xf numFmtId="264" fontId="172" fillId="65" borderId="774" applyFill="0" applyBorder="0" applyAlignment="0" applyProtection="0">
      <alignment horizontal="right"/>
      <protection locked="0"/>
    </xf>
    <xf numFmtId="260" fontId="164" fillId="0" borderId="765" applyBorder="0"/>
    <xf numFmtId="260" fontId="164" fillId="0" borderId="716" applyBorder="0"/>
    <xf numFmtId="264" fontId="172" fillId="65" borderId="789" applyFill="0" applyBorder="0" applyAlignment="0" applyProtection="0">
      <alignment horizontal="right"/>
      <protection locked="0"/>
    </xf>
    <xf numFmtId="0" fontId="183" fillId="81" borderId="948" applyNumberFormat="0" applyProtection="0">
      <alignment horizontal="center" vertical="center"/>
    </xf>
    <xf numFmtId="167" fontId="87" fillId="0" borderId="754" applyFont="0"/>
    <xf numFmtId="208" fontId="90" fillId="63" borderId="740"/>
    <xf numFmtId="260" fontId="164" fillId="0" borderId="782" applyBorder="0"/>
    <xf numFmtId="0" fontId="17" fillId="21" borderId="726" applyNumberFormat="0" applyAlignment="0" applyProtection="0"/>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0" fontId="11" fillId="60" borderId="1007" applyNumberFormat="0" applyProtection="0">
      <alignment horizontal="left" vertical="center" wrapText="1"/>
    </xf>
    <xf numFmtId="0" fontId="11" fillId="81" borderId="1007" applyNumberFormat="0" applyProtection="0">
      <alignment horizontal="center" vertical="center" wrapText="1"/>
    </xf>
    <xf numFmtId="0" fontId="183" fillId="81" borderId="1007" applyNumberFormat="0" applyProtection="0">
      <alignment horizontal="center" vertical="center"/>
    </xf>
    <xf numFmtId="257" fontId="11" fillId="82" borderId="1007" applyNumberFormat="0" applyProtection="0">
      <alignment horizontal="center" vertical="center" wrapText="1"/>
    </xf>
    <xf numFmtId="0" fontId="11" fillId="81" borderId="888" applyNumberFormat="0" applyProtection="0">
      <alignment horizontal="center" vertical="center" wrapText="1"/>
    </xf>
    <xf numFmtId="0" fontId="11" fillId="60" borderId="1007" applyNumberFormat="0" applyProtection="0">
      <alignment horizontal="left" vertical="center" wrapText="1"/>
    </xf>
    <xf numFmtId="0" fontId="11" fillId="81" borderId="1007" applyNumberFormat="0" applyProtection="0">
      <alignment horizontal="center" vertical="center" wrapText="1"/>
    </xf>
    <xf numFmtId="0" fontId="12" fillId="25" borderId="992" applyNumberFormat="0" applyProtection="0">
      <alignment horizontal="left" vertical="center" wrapText="1"/>
    </xf>
    <xf numFmtId="257" fontId="11" fillId="82" borderId="992" applyNumberFormat="0" applyProtection="0">
      <alignment horizontal="center" vertical="center" wrapText="1"/>
    </xf>
    <xf numFmtId="171" fontId="85" fillId="0" borderId="887"/>
    <xf numFmtId="0" fontId="183" fillId="81" borderId="888" applyNumberFormat="0" applyProtection="0">
      <alignment horizontal="center" vertical="center"/>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77" fillId="67" borderId="888">
      <alignment horizontal="center" vertical="center" wrapText="1"/>
      <protection hidden="1"/>
    </xf>
    <xf numFmtId="0" fontId="11" fillId="81" borderId="905" applyNumberFormat="0" applyProtection="0">
      <alignment horizontal="center" vertical="center" wrapText="1"/>
    </xf>
    <xf numFmtId="241" fontId="194" fillId="86" borderId="886" applyNumberFormat="0" applyBorder="0" applyAlignment="0" applyProtection="0">
      <alignment vertical="center"/>
    </xf>
    <xf numFmtId="0" fontId="11" fillId="81" borderId="905" applyNumberFormat="0" applyProtection="0">
      <alignment horizontal="center" vertical="center" wrapText="1"/>
    </xf>
    <xf numFmtId="0" fontId="11" fillId="60" borderId="814" applyNumberFormat="0" applyProtection="0">
      <alignment horizontal="left" vertical="center" wrapText="1"/>
    </xf>
    <xf numFmtId="257" fontId="11" fillId="82" borderId="814" applyNumberFormat="0" applyProtection="0">
      <alignment horizontal="center" vertical="center" wrapText="1"/>
    </xf>
    <xf numFmtId="0" fontId="12" fillId="25" borderId="814" applyNumberFormat="0" applyProtection="0">
      <alignment horizontal="left" vertical="center" wrapText="1"/>
    </xf>
    <xf numFmtId="0" fontId="177" fillId="67" borderId="874">
      <alignment horizontal="center" vertical="center" wrapText="1"/>
      <protection hidden="1"/>
    </xf>
    <xf numFmtId="0" fontId="11" fillId="81" borderId="905" applyNumberFormat="0" applyProtection="0">
      <alignment horizontal="center" vertical="center" wrapText="1"/>
    </xf>
    <xf numFmtId="257" fontId="11" fillId="82" borderId="905" applyNumberFormat="0" applyProtection="0">
      <alignment horizontal="center" vertical="center" wrapText="1"/>
    </xf>
    <xf numFmtId="0" fontId="177" fillId="67" borderId="814">
      <alignment horizontal="center" vertical="center" wrapText="1"/>
      <protection hidden="1"/>
    </xf>
    <xf numFmtId="166" fontId="113" fillId="0" borderId="930">
      <protection locked="0"/>
    </xf>
    <xf numFmtId="39" fontId="12" fillId="0" borderId="1234">
      <protection locked="0"/>
    </xf>
    <xf numFmtId="171" fontId="85" fillId="0" borderId="1069"/>
    <xf numFmtId="260" fontId="164" fillId="0" borderId="953" applyBorder="0"/>
    <xf numFmtId="0" fontId="11" fillId="60" borderId="970"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0" fontId="12" fillId="25" borderId="926" applyNumberFormat="0" applyProtection="0">
      <alignment horizontal="left" vertical="center"/>
    </xf>
    <xf numFmtId="165" fontId="193" fillId="0" borderId="1037" applyFill="0" applyAlignment="0" applyProtection="0"/>
    <xf numFmtId="171" fontId="85" fillId="0" borderId="1069"/>
    <xf numFmtId="264" fontId="172" fillId="65" borderId="818" applyFill="0" applyBorder="0" applyAlignment="0" applyProtection="0">
      <alignment horizontal="right"/>
      <protection locked="0"/>
    </xf>
    <xf numFmtId="264" fontId="172" fillId="65" borderId="832" applyFill="0" applyBorder="0" applyAlignment="0" applyProtection="0">
      <alignment horizontal="right"/>
      <protection locked="0"/>
    </xf>
    <xf numFmtId="264" fontId="172" fillId="65" borderId="774" applyFill="0" applyBorder="0" applyAlignment="0" applyProtection="0">
      <alignment horizontal="right"/>
      <protection locked="0"/>
    </xf>
    <xf numFmtId="264" fontId="172" fillId="65" borderId="774" applyFill="0" applyBorder="0" applyAlignment="0" applyProtection="0">
      <alignment horizontal="right"/>
      <protection locked="0"/>
    </xf>
    <xf numFmtId="0" fontId="11" fillId="60" borderId="992" applyNumberFormat="0" applyProtection="0">
      <alignment horizontal="left" vertical="center" wrapText="1"/>
    </xf>
    <xf numFmtId="0" fontId="12" fillId="25" borderId="832" applyNumberFormat="0" applyProtection="0">
      <alignment horizontal="left" vertical="center" wrapText="1"/>
    </xf>
    <xf numFmtId="0" fontId="11" fillId="81" borderId="847" applyNumberFormat="0" applyProtection="0">
      <alignment horizontal="center" vertical="center" wrapText="1"/>
    </xf>
    <xf numFmtId="0" fontId="11" fillId="81" borderId="818" applyNumberFormat="0" applyProtection="0">
      <alignment horizontal="center" vertical="center"/>
    </xf>
    <xf numFmtId="257" fontId="11" fillId="82" borderId="818" applyNumberFormat="0" applyProtection="0">
      <alignment horizontal="center"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1" fillId="81" borderId="832" applyNumberFormat="0" applyProtection="0">
      <alignment horizontal="center" vertical="center"/>
    </xf>
    <xf numFmtId="257" fontId="11" fillId="82" borderId="832" applyNumberFormat="0" applyProtection="0">
      <alignment horizontal="center" vertical="center" wrapText="1"/>
    </xf>
    <xf numFmtId="0" fontId="11" fillId="81" borderId="818" applyNumberFormat="0" applyProtection="0">
      <alignment horizontal="center" vertical="center" wrapText="1"/>
    </xf>
    <xf numFmtId="257" fontId="11" fillId="82" borderId="818" applyNumberFormat="0" applyProtection="0">
      <alignment horizontal="center" vertical="center" wrapText="1"/>
    </xf>
    <xf numFmtId="166" fontId="113" fillId="0" borderId="741">
      <protection locked="0"/>
    </xf>
    <xf numFmtId="241" fontId="194" fillId="86" borderId="845" applyNumberFormat="0" applyBorder="0" applyAlignment="0" applyProtection="0">
      <alignment vertical="center"/>
    </xf>
    <xf numFmtId="0" fontId="12" fillId="0" borderId="888"/>
    <xf numFmtId="0" fontId="12" fillId="60" borderId="790" applyNumberFormat="0">
      <alignment horizontal="centerContinuous" vertical="center" wrapText="1"/>
    </xf>
    <xf numFmtId="0" fontId="11" fillId="81" borderId="992" applyNumberFormat="0" applyProtection="0">
      <alignment horizontal="center" vertical="center" wrapText="1"/>
    </xf>
    <xf numFmtId="241" fontId="194" fillId="86" borderId="830" applyNumberFormat="0" applyBorder="0" applyAlignment="0" applyProtection="0">
      <alignment vertical="center"/>
    </xf>
    <xf numFmtId="0" fontId="11" fillId="81" borderId="1026" applyNumberFormat="0" applyProtection="0">
      <alignment horizontal="center" vertical="center" wrapText="1"/>
    </xf>
    <xf numFmtId="0" fontId="177" fillId="67" borderId="774">
      <alignment horizontal="center" vertical="center" wrapText="1"/>
      <protection hidden="1"/>
    </xf>
    <xf numFmtId="257" fontId="11" fillId="82" borderId="847" applyNumberFormat="0" applyProtection="0">
      <alignment horizontal="center" vertical="center" wrapText="1"/>
    </xf>
    <xf numFmtId="0" fontId="12" fillId="25" borderId="818" applyNumberFormat="0" applyProtection="0">
      <alignment horizontal="left" vertical="center" wrapText="1"/>
    </xf>
    <xf numFmtId="257" fontId="11" fillId="82" borderId="818" applyNumberFormat="0" applyProtection="0">
      <alignment horizontal="center" vertical="center" wrapText="1"/>
    </xf>
    <xf numFmtId="0" fontId="11" fillId="60" borderId="818" applyNumberFormat="0" applyProtection="0">
      <alignment horizontal="left" vertical="center" wrapText="1"/>
    </xf>
    <xf numFmtId="0" fontId="11" fillId="60" borderId="832" applyNumberFormat="0" applyProtection="0">
      <alignment horizontal="left" vertical="center" wrapText="1"/>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25" fillId="8" borderId="382" applyNumberFormat="0" applyAlignment="0" applyProtection="0"/>
    <xf numFmtId="1" fontId="121" fillId="69" borderId="556" applyNumberFormat="0" applyBorder="0" applyAlignment="0">
      <alignment horizontal="centerContinuous" vertical="center"/>
      <protection locked="0"/>
    </xf>
    <xf numFmtId="237" fontId="12" fillId="71" borderId="555" applyNumberFormat="0" applyFont="0" applyBorder="0" applyAlignment="0" applyProtection="0"/>
    <xf numFmtId="0" fontId="47" fillId="0" borderId="557">
      <alignment horizontal="left" vertical="center"/>
    </xf>
    <xf numFmtId="10" fontId="108" fillId="65" borderId="555" applyNumberFormat="0" applyBorder="0" applyAlignment="0" applyProtection="0"/>
    <xf numFmtId="0" fontId="147" fillId="73" borderId="560">
      <alignment horizontal="left" vertical="center" wrapText="1"/>
    </xf>
    <xf numFmtId="260" fontId="164" fillId="0" borderId="526" applyBorder="0"/>
    <xf numFmtId="0" fontId="12" fillId="0" borderId="555"/>
    <xf numFmtId="260" fontId="164" fillId="0" borderId="596" applyBorder="0"/>
    <xf numFmtId="260" fontId="164" fillId="0" borderId="596" applyBorder="0"/>
    <xf numFmtId="260" fontId="164" fillId="0" borderId="596" applyBorder="0"/>
    <xf numFmtId="260" fontId="164" fillId="0" borderId="599" applyBorder="0"/>
    <xf numFmtId="260" fontId="164" fillId="0" borderId="526" applyBorder="0"/>
    <xf numFmtId="260" fontId="164" fillId="0" borderId="526" applyBorder="0"/>
    <xf numFmtId="260" fontId="164" fillId="0" borderId="582" applyBorder="0"/>
    <xf numFmtId="260" fontId="164" fillId="0" borderId="599" applyBorder="0"/>
    <xf numFmtId="260" fontId="164" fillId="0" borderId="599" applyBorder="0"/>
    <xf numFmtId="0" fontId="147" fillId="73" borderId="560">
      <alignment horizontal="left" vertical="center" wrapText="1"/>
    </xf>
    <xf numFmtId="166" fontId="113" fillId="0" borderId="559">
      <protection locked="0"/>
    </xf>
    <xf numFmtId="208" fontId="90" fillId="63" borderId="558"/>
    <xf numFmtId="0" fontId="147" fillId="73" borderId="550">
      <alignment horizontal="left" vertical="center" wrapText="1"/>
    </xf>
    <xf numFmtId="166" fontId="113" fillId="0" borderId="549">
      <protection locked="0"/>
    </xf>
    <xf numFmtId="208" fontId="90" fillId="63" borderId="548"/>
    <xf numFmtId="0" fontId="147" fillId="73" borderId="588">
      <alignment horizontal="left" vertical="center" wrapText="1"/>
    </xf>
    <xf numFmtId="166" fontId="113" fillId="0" borderId="587">
      <protection locked="0"/>
    </xf>
    <xf numFmtId="166" fontId="113" fillId="0" borderId="587">
      <protection locked="0"/>
    </xf>
    <xf numFmtId="208" fontId="90" fillId="63" borderId="586"/>
    <xf numFmtId="0" fontId="147" fillId="73" borderId="588">
      <alignment horizontal="left" vertical="center" wrapText="1"/>
    </xf>
    <xf numFmtId="166" fontId="113" fillId="0" borderId="587">
      <protection locked="0"/>
    </xf>
    <xf numFmtId="208" fontId="90" fillId="63" borderId="586"/>
    <xf numFmtId="0" fontId="147" fillId="73" borderId="603">
      <alignment horizontal="left" vertical="center" wrapText="1"/>
    </xf>
    <xf numFmtId="166" fontId="113" fillId="0" borderId="602">
      <protection locked="0"/>
    </xf>
    <xf numFmtId="208" fontId="90" fillId="63" borderId="601"/>
    <xf numFmtId="0" fontId="147" fillId="73" borderId="588">
      <alignment horizontal="left" vertical="center" wrapText="1"/>
    </xf>
    <xf numFmtId="166" fontId="113" fillId="0" borderId="587">
      <protection locked="0"/>
    </xf>
    <xf numFmtId="0" fontId="147" fillId="73" borderId="550">
      <alignment horizontal="left" vertical="center" wrapText="1"/>
    </xf>
    <xf numFmtId="0" fontId="147" fillId="73" borderId="550">
      <alignment horizontal="left" vertical="center" wrapText="1"/>
    </xf>
    <xf numFmtId="166" fontId="113" fillId="0" borderId="549">
      <protection locked="0"/>
    </xf>
    <xf numFmtId="208" fontId="90" fillId="63" borderId="548"/>
    <xf numFmtId="166" fontId="113" fillId="0" borderId="549">
      <protection locked="0"/>
    </xf>
    <xf numFmtId="208" fontId="90" fillId="63" borderId="548"/>
    <xf numFmtId="0" fontId="12" fillId="0" borderId="555"/>
    <xf numFmtId="0" fontId="12" fillId="0" borderId="555"/>
    <xf numFmtId="0" fontId="12" fillId="0" borderId="577"/>
    <xf numFmtId="10" fontId="108" fillId="65" borderId="555" applyNumberFormat="0" applyBorder="0" applyAlignment="0" applyProtection="0"/>
    <xf numFmtId="0" fontId="12" fillId="0" borderId="577"/>
    <xf numFmtId="0" fontId="11" fillId="60" borderId="1026" applyNumberFormat="0" applyProtection="0">
      <alignment horizontal="left" vertical="center" wrapText="1"/>
    </xf>
    <xf numFmtId="0" fontId="147" fillId="73" borderId="574">
      <alignment horizontal="left" vertical="center" wrapText="1"/>
    </xf>
    <xf numFmtId="0" fontId="12" fillId="0" borderId="591"/>
    <xf numFmtId="10" fontId="108" fillId="65" borderId="555" applyNumberFormat="0" applyBorder="0" applyAlignment="0" applyProtection="0"/>
    <xf numFmtId="0" fontId="12" fillId="0" borderId="591"/>
    <xf numFmtId="0" fontId="47" fillId="0" borderId="557">
      <alignment horizontal="left" vertical="center"/>
    </xf>
    <xf numFmtId="237" fontId="12" fillId="71" borderId="555" applyNumberFormat="0" applyFont="0" applyBorder="0" applyAlignment="0" applyProtection="0"/>
    <xf numFmtId="241" fontId="194" fillId="86" borderId="830" applyNumberFormat="0" applyBorder="0" applyAlignment="0" applyProtection="0">
      <alignment vertical="center"/>
    </xf>
    <xf numFmtId="1" fontId="121" fillId="69" borderId="562" applyNumberFormat="0" applyBorder="0" applyAlignment="0">
      <alignment horizontal="centerContinuous" vertical="center"/>
      <protection locked="0"/>
    </xf>
    <xf numFmtId="0" fontId="47" fillId="0" borderId="569">
      <alignment horizontal="left" vertical="center"/>
    </xf>
    <xf numFmtId="0" fontId="12" fillId="0" borderId="591"/>
    <xf numFmtId="0" fontId="25" fillId="8" borderId="563" applyNumberFormat="0" applyAlignment="0" applyProtection="0"/>
    <xf numFmtId="0" fontId="183" fillId="81" borderId="1026" applyNumberFormat="0" applyProtection="0">
      <alignment horizontal="center" vertical="center"/>
    </xf>
    <xf numFmtId="0" fontId="147" fillId="73" borderId="588">
      <alignment horizontal="left" vertical="center" wrapText="1"/>
    </xf>
    <xf numFmtId="0" fontId="47" fillId="0" borderId="569">
      <alignment horizontal="left" vertical="center"/>
    </xf>
    <xf numFmtId="237" fontId="12" fillId="71" borderId="555" applyNumberFormat="0" applyFont="0" applyBorder="0" applyAlignment="0" applyProtection="0"/>
    <xf numFmtId="10" fontId="108" fillId="65" borderId="577" applyNumberFormat="0" applyBorder="0" applyAlignment="0" applyProtection="0"/>
    <xf numFmtId="0" fontId="25" fillId="8" borderId="563" applyNumberFormat="0" applyAlignment="0" applyProtection="0"/>
    <xf numFmtId="1" fontId="121" fillId="69" borderId="562" applyNumberFormat="0" applyBorder="0" applyAlignment="0">
      <alignment horizontal="centerContinuous" vertical="center"/>
      <protection locked="0"/>
    </xf>
    <xf numFmtId="0" fontId="47" fillId="0" borderId="582">
      <alignment horizontal="left" vertical="center"/>
    </xf>
    <xf numFmtId="0" fontId="25" fillId="8" borderId="563" applyNumberFormat="0" applyAlignment="0" applyProtection="0"/>
    <xf numFmtId="237" fontId="12" fillId="71" borderId="577" applyNumberFormat="0" applyFont="0" applyBorder="0" applyAlignment="0" applyProtection="0"/>
    <xf numFmtId="10" fontId="108" fillId="65" borderId="591" applyNumberFormat="0" applyBorder="0" applyAlignment="0" applyProtection="0"/>
    <xf numFmtId="0" fontId="147" fillId="73" borderId="588">
      <alignment horizontal="left" vertical="center" wrapText="1"/>
    </xf>
    <xf numFmtId="1" fontId="121" fillId="69" borderId="583" applyNumberFormat="0" applyBorder="0" applyAlignment="0">
      <alignment horizontal="centerContinuous" vertical="center"/>
      <protection locked="0"/>
    </xf>
    <xf numFmtId="224" fontId="108" fillId="0" borderId="259" applyFont="0" applyFill="0" applyBorder="0" applyAlignment="0" applyProtection="0"/>
    <xf numFmtId="0" fontId="25" fillId="8" borderId="578" applyNumberFormat="0" applyAlignment="0" applyProtection="0"/>
    <xf numFmtId="0" fontId="47" fillId="0" borderId="526">
      <alignment horizontal="left" vertical="center"/>
    </xf>
    <xf numFmtId="237" fontId="12" fillId="71" borderId="577" applyNumberFormat="0" applyFont="0" applyBorder="0" applyAlignment="0" applyProtection="0"/>
    <xf numFmtId="0" fontId="147" fillId="73" borderId="588">
      <alignment horizontal="left" vertical="center" wrapText="1"/>
    </xf>
    <xf numFmtId="241" fontId="194" fillId="86" borderId="830" applyNumberFormat="0" applyBorder="0" applyAlignment="0" applyProtection="0">
      <alignment vertical="center"/>
    </xf>
    <xf numFmtId="1" fontId="121" fillId="69" borderId="583" applyNumberFormat="0" applyBorder="0" applyAlignment="0">
      <alignment horizontal="centerContinuous" vertical="center"/>
      <protection locked="0"/>
    </xf>
    <xf numFmtId="10" fontId="108" fillId="65" borderId="591" applyNumberFormat="0" applyBorder="0" applyAlignment="0" applyProtection="0"/>
    <xf numFmtId="224" fontId="108" fillId="0" borderId="259" applyFont="0" applyFill="0" applyBorder="0" applyAlignment="0" applyProtection="0"/>
    <xf numFmtId="0" fontId="25" fillId="8" borderId="578" applyNumberFormat="0" applyAlignment="0" applyProtection="0"/>
    <xf numFmtId="0" fontId="47" fillId="0" borderId="526">
      <alignment horizontal="left" vertical="center"/>
    </xf>
    <xf numFmtId="237" fontId="12" fillId="71" borderId="591" applyNumberFormat="0" applyFont="0" applyBorder="0" applyAlignment="0" applyProtection="0"/>
    <xf numFmtId="0" fontId="47" fillId="0" borderId="596">
      <alignment horizontal="left" vertical="center"/>
    </xf>
    <xf numFmtId="224" fontId="108" fillId="0" borderId="259" applyFont="0" applyFill="0" applyBorder="0" applyAlignment="0" applyProtection="0"/>
    <xf numFmtId="0" fontId="11" fillId="60" borderId="1026" applyNumberFormat="0" applyProtection="0">
      <alignment horizontal="left" vertical="center" wrapText="1"/>
    </xf>
    <xf numFmtId="237" fontId="12" fillId="71" borderId="591" applyNumberFormat="0" applyFont="0" applyBorder="0" applyAlignment="0" applyProtection="0"/>
    <xf numFmtId="1" fontId="121" fillId="69" borderId="538" applyNumberFormat="0" applyBorder="0" applyAlignment="0">
      <alignment horizontal="centerContinuous" vertical="center"/>
      <protection locked="0"/>
    </xf>
    <xf numFmtId="0" fontId="12" fillId="0" borderId="577"/>
    <xf numFmtId="224" fontId="108" fillId="0" borderId="259" applyFont="0" applyFill="0" applyBorder="0" applyAlignment="0" applyProtection="0"/>
    <xf numFmtId="0" fontId="25" fillId="8" borderId="592" applyNumberFormat="0" applyAlignment="0" applyProtection="0"/>
    <xf numFmtId="1" fontId="121" fillId="69" borderId="597" applyNumberFormat="0" applyBorder="0" applyAlignment="0">
      <alignment horizontal="centerContinuous" vertical="center"/>
      <protection locked="0"/>
    </xf>
    <xf numFmtId="39" fontId="12" fillId="0" borderId="826">
      <protection locked="0"/>
    </xf>
    <xf numFmtId="0" fontId="47" fillId="0" borderId="596">
      <alignment horizontal="left" vertical="center"/>
    </xf>
    <xf numFmtId="237" fontId="12" fillId="71" borderId="591" applyNumberFormat="0" applyFont="0" applyBorder="0" applyAlignment="0" applyProtection="0"/>
    <xf numFmtId="171" fontId="85" fillId="0" borderId="846"/>
    <xf numFmtId="224" fontId="108" fillId="0" borderId="259" applyFont="0" applyFill="0" applyBorder="0" applyAlignment="0" applyProtection="0"/>
    <xf numFmtId="171" fontId="85" fillId="0" borderId="831"/>
    <xf numFmtId="1" fontId="121" fillId="69" borderId="597" applyNumberFormat="0" applyBorder="0" applyAlignment="0">
      <alignment horizontal="centerContinuous" vertical="center"/>
      <protection locked="0"/>
    </xf>
    <xf numFmtId="0" fontId="47" fillId="0" borderId="582">
      <alignment horizontal="left" vertical="center"/>
    </xf>
    <xf numFmtId="224" fontId="108" fillId="0" borderId="259" applyFont="0" applyFill="0" applyBorder="0" applyAlignment="0" applyProtection="0"/>
    <xf numFmtId="165" fontId="193" fillId="0" borderId="1050" applyFill="0" applyAlignment="0" applyProtection="0"/>
    <xf numFmtId="0" fontId="12" fillId="0" borderId="606"/>
    <xf numFmtId="39" fontId="12" fillId="0" borderId="1064">
      <protection locked="0"/>
    </xf>
    <xf numFmtId="39" fontId="12" fillId="0" borderId="1064">
      <protection locked="0"/>
    </xf>
    <xf numFmtId="171" fontId="85" fillId="0" borderId="1069"/>
    <xf numFmtId="1" fontId="121" fillId="69" borderId="583" applyNumberFormat="0" applyBorder="0" applyAlignment="0">
      <alignment horizontal="centerContinuous" vertical="center"/>
      <protection locked="0"/>
    </xf>
    <xf numFmtId="0" fontId="47" fillId="0" borderId="526">
      <alignment horizontal="left" vertical="center"/>
    </xf>
    <xf numFmtId="171" fontId="85" fillId="0" borderId="1089"/>
    <xf numFmtId="0" fontId="183" fillId="81" borderId="640" applyNumberFormat="0" applyProtection="0">
      <alignment horizontal="center" vertical="center"/>
    </xf>
    <xf numFmtId="0" fontId="12" fillId="25" borderId="606" applyNumberFormat="0" applyProtection="0">
      <alignment horizontal="left" vertical="center" wrapText="1"/>
    </xf>
    <xf numFmtId="39" fontId="12" fillId="0" borderId="1084">
      <protection locked="0"/>
    </xf>
    <xf numFmtId="257" fontId="11" fillId="82" borderId="606" applyNumberFormat="0" applyProtection="0">
      <alignment horizontal="center" vertical="center" wrapText="1"/>
    </xf>
    <xf numFmtId="171" fontId="85" fillId="0" borderId="1109"/>
    <xf numFmtId="0" fontId="11" fillId="81" borderId="655" applyNumberFormat="0" applyProtection="0">
      <alignment horizontal="center" vertical="center" wrapText="1"/>
    </xf>
    <xf numFmtId="241" fontId="194" fillId="86" borderId="1024" applyNumberFormat="0" applyBorder="0" applyAlignment="0" applyProtection="0">
      <alignment vertical="center"/>
    </xf>
    <xf numFmtId="0" fontId="11" fillId="60" borderId="655" applyNumberFormat="0" applyProtection="0">
      <alignment horizontal="left" vertical="center" wrapText="1"/>
    </xf>
    <xf numFmtId="165" fontId="193" fillId="0" borderId="490" applyFill="0" applyAlignment="0" applyProtection="0"/>
    <xf numFmtId="0" fontId="12" fillId="25" borderId="460" applyNumberFormat="0" applyProtection="0">
      <alignment horizontal="left" vertical="center"/>
    </xf>
    <xf numFmtId="171" fontId="85" fillId="0" borderId="495"/>
    <xf numFmtId="165" fontId="193" fillId="0" borderId="490" applyFill="0" applyAlignment="0" applyProtection="0"/>
    <xf numFmtId="171" fontId="85" fillId="0" borderId="458"/>
    <xf numFmtId="165" fontId="193" fillId="0" borderId="450" applyFill="0" applyAlignment="0" applyProtection="0"/>
    <xf numFmtId="39" fontId="12" fillId="0" borderId="450">
      <protection locked="0"/>
    </xf>
    <xf numFmtId="241" fontId="194" fillId="86" borderId="480" applyNumberFormat="0" applyBorder="0" applyAlignment="0" applyProtection="0">
      <alignment vertical="center"/>
    </xf>
    <xf numFmtId="241" fontId="194" fillId="86" borderId="494" applyNumberFormat="0" applyBorder="0" applyAlignment="0" applyProtection="0">
      <alignment vertical="center"/>
    </xf>
    <xf numFmtId="0" fontId="183" fillId="81" borderId="655" applyNumberFormat="0" applyProtection="0">
      <alignment horizontal="center" vertical="center"/>
    </xf>
    <xf numFmtId="171" fontId="85" fillId="0" borderId="472"/>
    <xf numFmtId="0" fontId="11" fillId="60" borderId="655" applyNumberFormat="0" applyProtection="0">
      <alignment horizontal="left" vertical="center" wrapText="1"/>
    </xf>
    <xf numFmtId="171" fontId="85" fillId="0" borderId="495"/>
    <xf numFmtId="171" fontId="85" fillId="0" borderId="495"/>
    <xf numFmtId="165" fontId="193" fillId="0" borderId="490" applyFill="0" applyAlignment="0" applyProtection="0"/>
    <xf numFmtId="171" fontId="85" fillId="0" borderId="495"/>
    <xf numFmtId="171" fontId="85" fillId="0" borderId="472"/>
    <xf numFmtId="165" fontId="193" fillId="0" borderId="471" applyFill="0" applyAlignment="0" applyProtection="0"/>
    <xf numFmtId="39" fontId="12" fillId="0" borderId="509">
      <protection locked="0"/>
    </xf>
    <xf numFmtId="0" fontId="11" fillId="81" borderId="655" applyNumberFormat="0" applyProtection="0">
      <alignment horizontal="center" vertical="center" wrapText="1"/>
    </xf>
    <xf numFmtId="0" fontId="183" fillId="81" borderId="655" applyNumberFormat="0" applyProtection="0">
      <alignment horizontal="center" vertical="center"/>
    </xf>
    <xf numFmtId="0" fontId="11" fillId="81" borderId="1026" applyNumberFormat="0" applyProtection="0">
      <alignment horizontal="center" vertical="center" wrapText="1"/>
    </xf>
    <xf numFmtId="241" fontId="194" fillId="86" borderId="494" applyNumberFormat="0" applyBorder="0" applyAlignment="0" applyProtection="0">
      <alignment vertical="center"/>
    </xf>
    <xf numFmtId="257" fontId="11" fillId="82" borderId="460" applyNumberFormat="0" applyProtection="0">
      <alignment horizontal="center"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2" fillId="25" borderId="496" applyNumberFormat="0" applyProtection="0">
      <alignment horizontal="left"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xf>
    <xf numFmtId="0" fontId="11" fillId="81" borderId="496" applyNumberFormat="0" applyProtection="0">
      <alignment horizontal="center" vertical="center" wrapText="1"/>
    </xf>
    <xf numFmtId="0" fontId="11" fillId="60" borderId="496" applyNumberFormat="0" applyProtection="0">
      <alignment horizontal="left" vertical="center" wrapText="1"/>
    </xf>
    <xf numFmtId="257" fontId="11" fillId="82" borderId="496" applyNumberFormat="0" applyProtection="0">
      <alignment horizontal="center" vertical="center" wrapText="1"/>
    </xf>
    <xf numFmtId="0" fontId="183" fillId="81" borderId="482" applyNumberFormat="0" applyProtection="0">
      <alignment horizontal="center" vertical="center"/>
    </xf>
    <xf numFmtId="0" fontId="12" fillId="25" borderId="640" applyNumberFormat="0" applyProtection="0">
      <alignment horizontal="left" vertical="center" wrapText="1"/>
    </xf>
    <xf numFmtId="241" fontId="194" fillId="86" borderId="457" applyNumberFormat="0" applyBorder="0" applyAlignment="0" applyProtection="0">
      <alignment vertical="center"/>
    </xf>
    <xf numFmtId="0" fontId="177" fillId="67" borderId="631">
      <alignment horizontal="center" vertical="center" wrapText="1"/>
      <protection hidden="1"/>
    </xf>
    <xf numFmtId="39" fontId="12" fillId="0" borderId="800">
      <protection locked="0"/>
    </xf>
    <xf numFmtId="241" fontId="194" fillId="86" borderId="516" applyNumberFormat="0" applyBorder="0" applyAlignment="0" applyProtection="0">
      <alignment vertical="center"/>
    </xf>
    <xf numFmtId="0" fontId="12" fillId="61" borderId="376" applyNumberFormat="0">
      <alignment horizontal="left" vertical="center"/>
    </xf>
    <xf numFmtId="0" fontId="183" fillId="81" borderId="1026" applyNumberFormat="0" applyProtection="0">
      <alignment horizontal="center" vertical="center"/>
    </xf>
    <xf numFmtId="39" fontId="12" fillId="0" borderId="800">
      <protection locked="0"/>
    </xf>
    <xf numFmtId="0" fontId="183" fillId="81" borderId="460" applyNumberFormat="0" applyProtection="0">
      <alignment horizontal="center" vertical="center"/>
    </xf>
    <xf numFmtId="0" fontId="11" fillId="60" borderId="460" applyNumberFormat="0" applyProtection="0">
      <alignment horizontal="left" vertical="center" wrapText="1"/>
    </xf>
    <xf numFmtId="39" fontId="12" fillId="0" borderId="527">
      <protection locked="0"/>
    </xf>
    <xf numFmtId="165" fontId="193" fillId="0" borderId="1064" applyFill="0" applyAlignment="0" applyProtection="0"/>
    <xf numFmtId="171" fontId="85" fillId="0" borderId="831"/>
    <xf numFmtId="165" fontId="193" fillId="0" borderId="509" applyFill="0" applyAlignment="0" applyProtection="0"/>
    <xf numFmtId="39" fontId="12" fillId="0" borderId="509">
      <protection locked="0"/>
    </xf>
    <xf numFmtId="171" fontId="85" fillId="0" borderId="517"/>
    <xf numFmtId="39" fontId="12" fillId="0" borderId="450">
      <protection locked="0"/>
    </xf>
    <xf numFmtId="241" fontId="194" fillId="86" borderId="457" applyNumberFormat="0" applyBorder="0" applyAlignment="0" applyProtection="0">
      <alignment vertical="center"/>
    </xf>
    <xf numFmtId="165" fontId="193" fillId="0" borderId="826" applyFill="0" applyAlignment="0" applyProtection="0"/>
    <xf numFmtId="241" fontId="194" fillId="86" borderId="516" applyNumberFormat="0" applyBorder="0" applyAlignment="0" applyProtection="0">
      <alignment vertical="center"/>
    </xf>
    <xf numFmtId="165" fontId="193" fillId="0" borderId="826" applyFill="0" applyAlignment="0" applyProtection="0"/>
    <xf numFmtId="0" fontId="11" fillId="81" borderId="504" applyNumberFormat="0" applyProtection="0">
      <alignment horizontal="center" vertical="center" wrapText="1"/>
    </xf>
    <xf numFmtId="241" fontId="194" fillId="86" borderId="516" applyNumberFormat="0" applyBorder="0" applyAlignment="0" applyProtection="0">
      <alignment vertical="center"/>
    </xf>
    <xf numFmtId="165" fontId="193" fillId="0" borderId="1064" applyFill="0" applyAlignment="0" applyProtection="0"/>
    <xf numFmtId="283" fontId="79" fillId="0" borderId="348">
      <alignment horizontal="right"/>
    </xf>
    <xf numFmtId="241" fontId="194" fillId="86" borderId="457" applyNumberFormat="0" applyBorder="0" applyAlignment="0" applyProtection="0">
      <alignment vertical="center"/>
    </xf>
    <xf numFmtId="165" fontId="193" fillId="0" borderId="329" applyFill="0" applyAlignment="0" applyProtection="0"/>
    <xf numFmtId="39" fontId="12" fillId="0" borderId="349">
      <protection locked="0"/>
    </xf>
    <xf numFmtId="171" fontId="85" fillId="0" borderId="354"/>
    <xf numFmtId="165" fontId="193" fillId="0" borderId="841" applyFill="0" applyAlignment="0" applyProtection="0"/>
    <xf numFmtId="165" fontId="193" fillId="0" borderId="349" applyFill="0" applyAlignment="0" applyProtection="0"/>
    <xf numFmtId="39" fontId="12" fillId="0" borderId="349">
      <protection locked="0"/>
    </xf>
    <xf numFmtId="171" fontId="85" fillId="0" borderId="354"/>
    <xf numFmtId="171" fontId="85" fillId="0" borderId="374"/>
    <xf numFmtId="39" fontId="12" fillId="0" borderId="841">
      <protection locked="0"/>
    </xf>
    <xf numFmtId="165" fontId="193" fillId="0" borderId="329" applyFill="0" applyAlignment="0" applyProtection="0"/>
    <xf numFmtId="39" fontId="12" fillId="0" borderId="329">
      <protection locked="0"/>
    </xf>
    <xf numFmtId="171" fontId="85" fillId="0" borderId="354"/>
    <xf numFmtId="171" fontId="85" fillId="0" borderId="354"/>
    <xf numFmtId="165" fontId="193" fillId="0" borderId="349" applyFill="0" applyAlignment="0" applyProtection="0"/>
    <xf numFmtId="39" fontId="12" fillId="0" borderId="349">
      <protection locked="0"/>
    </xf>
    <xf numFmtId="171" fontId="85" fillId="0" borderId="374"/>
    <xf numFmtId="241" fontId="12" fillId="25" borderId="336" applyNumberFormat="0" applyProtection="0">
      <alignment horizontal="centerContinuous" vertical="center"/>
    </xf>
    <xf numFmtId="0" fontId="11" fillId="81" borderId="356" applyNumberFormat="0" applyProtection="0">
      <alignment horizontal="center" vertical="center"/>
    </xf>
    <xf numFmtId="0" fontId="11" fillId="60" borderId="356" applyNumberFormat="0" applyProtection="0">
      <alignment horizontal="left" vertical="center" wrapText="1"/>
    </xf>
    <xf numFmtId="0" fontId="183" fillId="81" borderId="356" applyNumberFormat="0" applyProtection="0">
      <alignment horizontal="center" vertical="center"/>
    </xf>
    <xf numFmtId="0" fontId="11" fillId="60" borderId="340" applyNumberFormat="0" applyProtection="0">
      <alignment horizontal="left" vertical="center" wrapText="1"/>
    </xf>
    <xf numFmtId="0" fontId="11" fillId="81" borderId="340" applyNumberFormat="0" applyProtection="0">
      <alignment horizontal="center" vertical="center" wrapText="1"/>
    </xf>
    <xf numFmtId="0" fontId="183" fillId="81" borderId="340" applyNumberFormat="0" applyProtection="0">
      <alignment horizontal="center" vertical="center"/>
    </xf>
    <xf numFmtId="257" fontId="11" fillId="82" borderId="375" applyNumberFormat="0" applyProtection="0">
      <alignment horizontal="center" vertical="center" wrapText="1"/>
    </xf>
    <xf numFmtId="0" fontId="11" fillId="60" borderId="375" applyNumberFormat="0" applyProtection="0">
      <alignment horizontal="left" vertical="center" wrapText="1"/>
    </xf>
    <xf numFmtId="0" fontId="11" fillId="81" borderId="375" applyNumberFormat="0" applyProtection="0">
      <alignment horizontal="center" vertical="center" wrapText="1"/>
    </xf>
    <xf numFmtId="0" fontId="11" fillId="81" borderId="375" applyNumberFormat="0" applyProtection="0">
      <alignment horizontal="center" vertical="center" wrapText="1"/>
    </xf>
    <xf numFmtId="0" fontId="177" fillId="67" borderId="326">
      <alignment horizontal="center" vertical="center" wrapText="1"/>
      <protection hidden="1"/>
    </xf>
    <xf numFmtId="237" fontId="181" fillId="0" borderId="334"/>
    <xf numFmtId="0" fontId="177" fillId="67" borderId="356">
      <alignment horizontal="center" vertical="center" wrapText="1"/>
      <protection hidden="1"/>
    </xf>
    <xf numFmtId="0" fontId="177" fillId="67" borderId="356">
      <alignment horizontal="center" vertical="center" wrapText="1"/>
      <protection hidden="1"/>
    </xf>
    <xf numFmtId="0" fontId="177" fillId="67" borderId="340">
      <alignment horizontal="center" vertical="center" wrapText="1"/>
      <protection hidden="1"/>
    </xf>
    <xf numFmtId="0" fontId="177" fillId="67" borderId="375">
      <alignment horizontal="center" vertical="center" wrapText="1"/>
      <protection hidden="1"/>
    </xf>
    <xf numFmtId="0" fontId="177" fillId="67" borderId="375">
      <alignment horizontal="center" vertical="center" wrapText="1"/>
      <protection hidden="1"/>
    </xf>
    <xf numFmtId="171" fontId="85" fillId="0" borderId="831"/>
    <xf numFmtId="39" fontId="12" fillId="0" borderId="1064">
      <protection locked="0"/>
    </xf>
    <xf numFmtId="224" fontId="108" fillId="0" borderId="259" applyFont="0" applyFill="0" applyBorder="0" applyAlignment="0" applyProtection="0"/>
    <xf numFmtId="241" fontId="194" fillId="86" borderId="830" applyNumberFormat="0" applyBorder="0" applyAlignment="0" applyProtection="0">
      <alignment vertical="center"/>
    </xf>
    <xf numFmtId="0" fontId="11" fillId="60" borderId="340" applyNumberFormat="0" applyProtection="0">
      <alignment horizontal="left" vertical="center" wrapText="1"/>
    </xf>
    <xf numFmtId="257" fontId="11" fillId="82" borderId="518" applyNumberFormat="0" applyProtection="0">
      <alignment horizontal="center" vertical="center" wrapText="1"/>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0" fontId="12" fillId="25" borderId="340" applyNumberFormat="0" applyProtection="0">
      <alignment horizontal="left" vertical="center" wrapText="1"/>
    </xf>
    <xf numFmtId="0" fontId="183" fillId="81" borderId="340" applyNumberFormat="0" applyProtection="0">
      <alignment horizontal="center" vertical="center"/>
    </xf>
    <xf numFmtId="0" fontId="11" fillId="81" borderId="340" applyNumberFormat="0" applyProtection="0">
      <alignment horizontal="center" vertical="center" wrapText="1"/>
    </xf>
    <xf numFmtId="0" fontId="183" fillId="81" borderId="340" applyNumberFormat="0" applyProtection="0">
      <alignment horizontal="center" vertical="center"/>
    </xf>
    <xf numFmtId="0" fontId="11" fillId="60" borderId="356" applyNumberFormat="0" applyProtection="0">
      <alignment horizontal="left" vertical="center" wrapText="1"/>
    </xf>
    <xf numFmtId="0" fontId="12" fillId="25" borderId="356" applyNumberFormat="0" applyProtection="0">
      <alignment horizontal="left" vertical="center" wrapText="1"/>
    </xf>
    <xf numFmtId="0" fontId="11" fillId="81" borderId="356" applyNumberFormat="0" applyProtection="0">
      <alignment horizontal="center" vertical="center" wrapText="1"/>
    </xf>
    <xf numFmtId="0" fontId="11" fillId="60" borderId="356" applyNumberFormat="0" applyProtection="0">
      <alignment horizontal="left" vertical="center" wrapText="1"/>
    </xf>
    <xf numFmtId="0" fontId="183" fillId="81" borderId="356" applyNumberFormat="0" applyProtection="0">
      <alignment horizontal="center" vertical="center"/>
    </xf>
    <xf numFmtId="0" fontId="11" fillId="60" borderId="356" applyNumberFormat="0" applyProtection="0">
      <alignment horizontal="left" vertical="center" wrapText="1"/>
    </xf>
    <xf numFmtId="0" fontId="11" fillId="81" borderId="356" applyNumberFormat="0" applyProtection="0">
      <alignment horizontal="center" vertical="center" wrapText="1"/>
    </xf>
    <xf numFmtId="0" fontId="183" fillId="81" borderId="356" applyNumberFormat="0" applyProtection="0">
      <alignment horizontal="center" vertical="center"/>
    </xf>
    <xf numFmtId="0" fontId="11" fillId="60" borderId="340" applyNumberFormat="0" applyProtection="0">
      <alignment horizontal="left" vertical="center" wrapText="1"/>
    </xf>
    <xf numFmtId="0" fontId="12" fillId="25" borderId="340" applyNumberFormat="0" applyProtection="0">
      <alignment horizontal="left" vertical="center" wrapText="1"/>
    </xf>
    <xf numFmtId="0" fontId="11" fillId="81" borderId="375" applyNumberFormat="0" applyProtection="0">
      <alignment horizontal="center" vertical="center" wrapText="1"/>
    </xf>
    <xf numFmtId="0" fontId="11" fillId="81" borderId="518" applyNumberFormat="0" applyProtection="0">
      <alignment horizontal="center" vertical="center"/>
    </xf>
    <xf numFmtId="0" fontId="177" fillId="67" borderId="340">
      <alignment horizontal="center" vertical="center" wrapText="1"/>
      <protection hidden="1"/>
    </xf>
    <xf numFmtId="0" fontId="177" fillId="67" borderId="356">
      <alignment horizontal="center" vertical="center" wrapText="1"/>
      <protection hidden="1"/>
    </xf>
    <xf numFmtId="237" fontId="181" fillId="0" borderId="334"/>
    <xf numFmtId="0" fontId="177" fillId="67" borderId="375">
      <alignment horizontal="center" vertical="center" wrapText="1"/>
      <protection hidden="1"/>
    </xf>
    <xf numFmtId="0" fontId="11" fillId="81" borderId="518" applyNumberFormat="0" applyProtection="0">
      <alignment horizontal="center" vertical="center"/>
    </xf>
    <xf numFmtId="0" fontId="183" fillId="81" borderId="518" applyNumberFormat="0" applyProtection="0">
      <alignment horizontal="center" vertical="center"/>
    </xf>
    <xf numFmtId="264" fontId="172" fillId="65" borderId="356" applyFill="0" applyBorder="0" applyAlignment="0" applyProtection="0">
      <alignment horizontal="right"/>
      <protection locked="0"/>
    </xf>
    <xf numFmtId="260" fontId="164" fillId="0" borderId="327" applyBorder="0"/>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4" fontId="172" fillId="65" borderId="356" applyFill="0" applyBorder="0" applyAlignment="0" applyProtection="0">
      <alignment horizontal="right"/>
      <protection locked="0"/>
    </xf>
    <xf numFmtId="260" fontId="164" fillId="0" borderId="345" applyBorder="0"/>
    <xf numFmtId="264" fontId="172" fillId="65" borderId="340" applyFill="0" applyBorder="0" applyAlignment="0" applyProtection="0">
      <alignment horizontal="right"/>
      <protection locked="0"/>
    </xf>
    <xf numFmtId="264" fontId="172" fillId="65" borderId="356" applyFill="0" applyBorder="0" applyAlignment="0" applyProtection="0">
      <alignment horizontal="right"/>
      <protection locked="0"/>
    </xf>
    <xf numFmtId="229" fontId="81" fillId="65" borderId="339" applyFont="0" applyFill="0" applyBorder="0" applyAlignment="0" applyProtection="0"/>
    <xf numFmtId="264" fontId="172" fillId="65" borderId="340" applyFill="0" applyBorder="0" applyAlignment="0" applyProtection="0">
      <alignment horizontal="right"/>
      <protection locked="0"/>
    </xf>
    <xf numFmtId="260" fontId="164" fillId="0" borderId="361" applyBorder="0"/>
    <xf numFmtId="264" fontId="172" fillId="65" borderId="375" applyFill="0" applyBorder="0" applyAlignment="0" applyProtection="0">
      <alignment horizontal="right"/>
      <protection locked="0"/>
    </xf>
    <xf numFmtId="264" fontId="172" fillId="65" borderId="375" applyFill="0" applyBorder="0" applyAlignment="0" applyProtection="0">
      <alignment horizontal="right"/>
      <protection locked="0"/>
    </xf>
    <xf numFmtId="0" fontId="25" fillId="8" borderId="578" applyNumberFormat="0" applyAlignment="0" applyProtection="0"/>
    <xf numFmtId="0" fontId="147" fillId="73" borderId="603">
      <alignment horizontal="left" vertical="center" wrapText="1"/>
    </xf>
    <xf numFmtId="208" fontId="90" fillId="63" borderId="307"/>
    <xf numFmtId="260" fontId="164" fillId="0" borderId="368" applyBorder="0"/>
    <xf numFmtId="260" fontId="164" fillId="0" borderId="387" applyBorder="0"/>
    <xf numFmtId="224" fontId="108" fillId="0" borderId="259" applyFont="0" applyFill="0" applyBorder="0" applyAlignment="0" applyProtection="0"/>
    <xf numFmtId="1" fontId="121" fillId="69" borderId="538" applyNumberFormat="0" applyBorder="0" applyAlignment="0">
      <alignment horizontal="centerContinuous" vertical="center"/>
      <protection locked="0"/>
    </xf>
    <xf numFmtId="10" fontId="108" fillId="65" borderId="577" applyNumberFormat="0" applyBorder="0" applyAlignment="0" applyProtection="0"/>
    <xf numFmtId="0" fontId="25" fillId="8" borderId="540" applyNumberFormat="0" applyAlignment="0" applyProtection="0"/>
    <xf numFmtId="224" fontId="108" fillId="0" borderId="259" applyFont="0" applyFill="0" applyBorder="0" applyAlignment="0" applyProtection="0"/>
    <xf numFmtId="0" fontId="47" fillId="0" borderId="526">
      <alignment horizontal="left" vertical="center"/>
    </xf>
    <xf numFmtId="0" fontId="147" fillId="73" borderId="603">
      <alignment horizontal="left" vertical="center" wrapText="1"/>
    </xf>
    <xf numFmtId="39" fontId="12" fillId="0" borderId="937">
      <protection locked="0"/>
    </xf>
    <xf numFmtId="39" fontId="12" fillId="0" borderId="942">
      <protection locked="0"/>
    </xf>
    <xf numFmtId="171" fontId="85" fillId="0" borderId="961"/>
    <xf numFmtId="165" fontId="193" fillId="0" borderId="937" applyFill="0" applyAlignment="0" applyProtection="0"/>
    <xf numFmtId="39" fontId="12" fillId="0" borderId="937">
      <protection locked="0"/>
    </xf>
    <xf numFmtId="171" fontId="85" fillId="0" borderId="961"/>
    <xf numFmtId="39" fontId="12" fillId="0" borderId="916">
      <protection locked="0"/>
    </xf>
    <xf numFmtId="0" fontId="11" fillId="81" borderId="926" applyNumberFormat="0" applyProtection="0">
      <alignment horizontal="center" vertical="center"/>
    </xf>
    <xf numFmtId="224" fontId="108" fillId="0" borderId="259" applyFont="0" applyFill="0" applyBorder="0" applyAlignment="0" applyProtection="0"/>
    <xf numFmtId="1" fontId="121" fillId="69" borderId="538" applyNumberFormat="0" applyBorder="0" applyAlignment="0">
      <alignment horizontal="centerContinuous" vertical="center"/>
      <protection locked="0"/>
    </xf>
    <xf numFmtId="260" fontId="164" fillId="0" borderId="557" applyBorder="0"/>
    <xf numFmtId="0" fontId="47" fillId="0" borderId="582">
      <alignment horizontal="left" vertical="center"/>
    </xf>
    <xf numFmtId="241" fontId="194" fillId="86" borderId="624" applyNumberFormat="0" applyBorder="0" applyAlignment="0" applyProtection="0">
      <alignment vertical="center"/>
    </xf>
    <xf numFmtId="241" fontId="194" fillId="86" borderId="830" applyNumberFormat="0" applyBorder="0" applyAlignment="0" applyProtection="0">
      <alignment vertical="center"/>
    </xf>
    <xf numFmtId="241" fontId="194" fillId="86" borderId="845" applyNumberFormat="0" applyBorder="0" applyAlignment="0" applyProtection="0">
      <alignment vertical="center"/>
    </xf>
    <xf numFmtId="0" fontId="11" fillId="60" borderId="496" applyNumberFormat="0" applyProtection="0">
      <alignment horizontal="left" vertical="center" wrapText="1"/>
    </xf>
    <xf numFmtId="0" fontId="12" fillId="25" borderId="460" applyNumberFormat="0" applyProtection="0">
      <alignment horizontal="left" vertical="center" wrapText="1"/>
    </xf>
    <xf numFmtId="0" fontId="11" fillId="60" borderId="460" applyNumberFormat="0" applyProtection="0">
      <alignment horizontal="left" vertical="center" wrapText="1"/>
    </xf>
    <xf numFmtId="0" fontId="11" fillId="81" borderId="496" applyNumberFormat="0" applyProtection="0">
      <alignment horizontal="center" vertical="center" wrapText="1"/>
    </xf>
    <xf numFmtId="241" fontId="194" fillId="86" borderId="494" applyNumberFormat="0" applyBorder="0" applyAlignment="0" applyProtection="0">
      <alignment vertical="center"/>
    </xf>
    <xf numFmtId="241" fontId="194" fillId="86" borderId="457" applyNumberFormat="0" applyBorder="0" applyAlignment="0" applyProtection="0">
      <alignment vertical="center"/>
    </xf>
    <xf numFmtId="257" fontId="11" fillId="82" borderId="482" applyNumberFormat="0" applyProtection="0">
      <alignment horizontal="center" vertical="center" wrapText="1"/>
    </xf>
    <xf numFmtId="0" fontId="12" fillId="25" borderId="504" applyNumberFormat="0" applyProtection="0">
      <alignment horizontal="left" vertical="center" wrapText="1"/>
    </xf>
    <xf numFmtId="166" fontId="113" fillId="0" borderId="405">
      <protection locked="0"/>
    </xf>
    <xf numFmtId="260" fontId="164" fillId="0" borderId="487" applyBorder="0"/>
    <xf numFmtId="264" fontId="172" fillId="65" borderId="496" applyFill="0" applyBorder="0" applyAlignment="0" applyProtection="0">
      <alignment horizontal="right"/>
      <protection locked="0"/>
    </xf>
    <xf numFmtId="260" fontId="164" fillId="0" borderId="462" applyBorder="0"/>
    <xf numFmtId="241" fontId="194" fillId="86" borderId="807" applyNumberFormat="0" applyBorder="0" applyAlignment="0" applyProtection="0">
      <alignment vertical="center"/>
    </xf>
    <xf numFmtId="0" fontId="177" fillId="67" borderId="948">
      <alignment horizontal="center" vertical="center" wrapText="1"/>
      <protection hidden="1"/>
    </xf>
    <xf numFmtId="241" fontId="194" fillId="86" borderId="1004" applyNumberFormat="0" applyBorder="0" applyAlignment="0" applyProtection="0">
      <alignment vertical="center"/>
    </xf>
    <xf numFmtId="241" fontId="194" fillId="86" borderId="1024" applyNumberFormat="0" applyBorder="0" applyAlignment="0" applyProtection="0">
      <alignment vertical="center"/>
    </xf>
    <xf numFmtId="260" fontId="164" fillId="0" borderId="859" applyBorder="0"/>
    <xf numFmtId="39" fontId="12" fillId="0" borderId="719">
      <protection locked="0"/>
    </xf>
    <xf numFmtId="241" fontId="194" fillId="86" borderId="706" applyNumberFormat="0" applyBorder="0" applyAlignment="0" applyProtection="0">
      <alignment vertical="center"/>
    </xf>
    <xf numFmtId="278" fontId="173" fillId="70" borderId="718" applyBorder="0">
      <alignment horizontal="right" vertical="center"/>
      <protection locked="0"/>
    </xf>
    <xf numFmtId="0" fontId="11" fillId="81" borderId="576" applyNumberFormat="0" applyProtection="0">
      <alignment horizontal="center" vertical="center" wrapText="1"/>
    </xf>
    <xf numFmtId="257" fontId="11" fillId="82" borderId="962" applyNumberFormat="0" applyProtection="0">
      <alignment horizontal="center" vertical="center" wrapText="1"/>
    </xf>
    <xf numFmtId="0" fontId="11" fillId="81" borderId="962" applyNumberFormat="0" applyProtection="0">
      <alignment horizontal="center" vertical="center"/>
    </xf>
    <xf numFmtId="0" fontId="11" fillId="81" borderId="962" applyNumberFormat="0" applyProtection="0">
      <alignment horizontal="center" vertical="center" wrapText="1"/>
    </xf>
    <xf numFmtId="260" fontId="164" fillId="0" borderId="523" applyBorder="0"/>
    <xf numFmtId="257" fontId="11" fillId="82" borderId="518" applyNumberFormat="0" applyProtection="0">
      <alignment horizontal="center" vertical="center" wrapText="1"/>
    </xf>
    <xf numFmtId="0" fontId="183" fillId="81" borderId="518" applyNumberFormat="0" applyProtection="0">
      <alignment horizontal="center" vertical="center"/>
    </xf>
    <xf numFmtId="0" fontId="12" fillId="25" borderId="518" applyNumberFormat="0" applyProtection="0">
      <alignment horizontal="left" vertical="center" wrapText="1"/>
    </xf>
    <xf numFmtId="0" fontId="11" fillId="60" borderId="533" applyNumberFormat="0" applyProtection="0">
      <alignment horizontal="left" vertical="center" wrapText="1"/>
    </xf>
    <xf numFmtId="165" fontId="193" fillId="0" borderId="450" applyFill="0" applyAlignment="0" applyProtection="0"/>
    <xf numFmtId="39" fontId="12" fillId="0" borderId="450">
      <protection locked="0"/>
    </xf>
    <xf numFmtId="241" fontId="194" fillId="86" borderId="653" applyNumberFormat="0" applyBorder="0" applyAlignment="0" applyProtection="0">
      <alignment vertical="center"/>
    </xf>
    <xf numFmtId="171" fontId="85" fillId="0" borderId="517"/>
    <xf numFmtId="0" fontId="11" fillId="81" borderId="832" applyNumberFormat="0" applyProtection="0">
      <alignment horizontal="center" vertical="center" wrapText="1"/>
    </xf>
    <xf numFmtId="0" fontId="11" fillId="60" borderId="832" applyNumberFormat="0" applyProtection="0">
      <alignment horizontal="left" vertical="center" wrapText="1"/>
    </xf>
    <xf numFmtId="241" fontId="194" fillId="86" borderId="673" applyNumberFormat="0" applyBorder="0" applyAlignment="0" applyProtection="0">
      <alignment vertical="center"/>
    </xf>
    <xf numFmtId="166" fontId="113" fillId="0" borderId="704">
      <protection locked="0"/>
    </xf>
    <xf numFmtId="0" fontId="12" fillId="60" borderId="626" applyNumberFormat="0">
      <alignment horizontal="centerContinuous" vertical="center" wrapText="1"/>
    </xf>
    <xf numFmtId="0" fontId="11" fillId="81" borderId="631" applyNumberFormat="0" applyProtection="0">
      <alignment horizontal="center" vertical="center"/>
    </xf>
    <xf numFmtId="0" fontId="11" fillId="60" borderId="631" applyNumberFormat="0" applyProtection="0">
      <alignment horizontal="left" vertical="center" wrapText="1"/>
    </xf>
    <xf numFmtId="0" fontId="11" fillId="60" borderId="606" applyNumberFormat="0" applyProtection="0">
      <alignment horizontal="left" vertical="center" wrapText="1"/>
    </xf>
    <xf numFmtId="0" fontId="11" fillId="60" borderId="606" applyNumberFormat="0" applyProtection="0">
      <alignment horizontal="left" vertical="center" wrapText="1"/>
    </xf>
    <xf numFmtId="0" fontId="11" fillId="81" borderId="631" applyNumberFormat="0" applyProtection="0">
      <alignment horizontal="center" vertical="center"/>
    </xf>
    <xf numFmtId="0" fontId="183" fillId="81" borderId="631" applyNumberFormat="0" applyProtection="0">
      <alignment horizontal="center" vertical="center"/>
    </xf>
    <xf numFmtId="0" fontId="11" fillId="81" borderId="606" applyNumberFormat="0" applyProtection="0">
      <alignment horizontal="center" vertical="center"/>
    </xf>
    <xf numFmtId="0" fontId="11" fillId="81" borderId="606" applyNumberFormat="0" applyProtection="0">
      <alignment horizontal="center" vertical="center" wrapText="1"/>
    </xf>
    <xf numFmtId="257" fontId="11" fillId="82" borderId="640" applyNumberFormat="0" applyProtection="0">
      <alignment horizontal="center" vertical="center" wrapText="1"/>
    </xf>
    <xf numFmtId="0" fontId="11" fillId="60" borderId="640" applyNumberFormat="0" applyProtection="0">
      <alignment horizontal="left" vertical="center" wrapText="1"/>
    </xf>
    <xf numFmtId="257" fontId="11" fillId="82" borderId="640" applyNumberFormat="0" applyProtection="0">
      <alignment horizontal="center" vertical="center" wrapText="1"/>
    </xf>
    <xf numFmtId="260" fontId="164" fillId="0" borderId="451" applyBorder="0"/>
    <xf numFmtId="0" fontId="12" fillId="25" borderId="962" applyNumberFormat="0" applyProtection="0">
      <alignment horizontal="left" vertical="center" wrapText="1"/>
    </xf>
    <xf numFmtId="166" fontId="113" fillId="0" borderId="308">
      <protection locked="0"/>
    </xf>
    <xf numFmtId="257" fontId="11" fillId="82" borderId="423" applyNumberFormat="0" applyProtection="0">
      <alignment horizontal="center" vertical="center" wrapText="1"/>
    </xf>
    <xf numFmtId="264" fontId="172" fillId="65" borderId="423" applyFill="0" applyBorder="0" applyAlignment="0" applyProtection="0">
      <alignment horizontal="right"/>
      <protection locked="0"/>
    </xf>
    <xf numFmtId="0" fontId="177" fillId="67" borderId="437">
      <alignment horizontal="center" vertical="center" wrapText="1"/>
      <protection hidden="1"/>
    </xf>
    <xf numFmtId="0" fontId="177" fillId="67" borderId="423">
      <alignment horizontal="center" vertical="center" wrapText="1"/>
      <protection hidden="1"/>
    </xf>
    <xf numFmtId="0" fontId="177" fillId="67" borderId="437">
      <alignment horizontal="center" vertical="center" wrapText="1"/>
      <protection hidden="1"/>
    </xf>
    <xf numFmtId="0" fontId="12" fillId="25" borderId="437" applyNumberFormat="0" applyProtection="0">
      <alignment horizontal="left" vertical="center" wrapText="1"/>
    </xf>
    <xf numFmtId="0" fontId="11" fillId="81" borderId="423" applyNumberFormat="0" applyProtection="0">
      <alignment horizontal="center" vertical="center" wrapText="1"/>
    </xf>
    <xf numFmtId="0" fontId="11" fillId="81" borderId="437" applyNumberFormat="0" applyProtection="0">
      <alignment horizontal="center" vertical="center" wrapText="1"/>
    </xf>
    <xf numFmtId="257" fontId="11" fillId="82" borderId="437" applyNumberFormat="0" applyProtection="0">
      <alignment horizontal="center" vertical="center" wrapText="1"/>
    </xf>
    <xf numFmtId="0" fontId="12" fillId="25" borderId="437" applyNumberFormat="0" applyProtection="0">
      <alignment horizontal="left" vertical="center" wrapText="1"/>
    </xf>
    <xf numFmtId="257" fontId="11" fillId="82" borderId="437" applyNumberFormat="0" applyProtection="0">
      <alignment horizontal="center" vertical="center" wrapText="1"/>
    </xf>
    <xf numFmtId="0" fontId="177" fillId="67" borderId="437">
      <alignment horizontal="center" vertical="center" wrapText="1"/>
      <protection hidden="1"/>
    </xf>
    <xf numFmtId="39" fontId="12" fillId="0" borderId="666">
      <protection locked="0"/>
    </xf>
    <xf numFmtId="0" fontId="177" fillId="67" borderId="445">
      <alignment horizontal="center" vertical="center" wrapText="1"/>
      <protection hidden="1"/>
    </xf>
    <xf numFmtId="0" fontId="177" fillId="67" borderId="437">
      <alignment horizontal="center" vertical="center" wrapText="1"/>
      <protection hidden="1"/>
    </xf>
    <xf numFmtId="0" fontId="11" fillId="81" borderId="340" applyNumberFormat="0" applyProtection="0">
      <alignment horizontal="center" vertical="center" wrapText="1"/>
    </xf>
    <xf numFmtId="0" fontId="11" fillId="81" borderId="340" applyNumberFormat="0" applyProtection="0">
      <alignment horizontal="center" vertical="center"/>
    </xf>
    <xf numFmtId="0" fontId="12" fillId="25" borderId="340" applyNumberFormat="0" applyProtection="0">
      <alignment horizontal="left" vertical="center" wrapText="1"/>
    </xf>
    <xf numFmtId="0" fontId="11" fillId="81" borderId="423" applyNumberFormat="0" applyProtection="0">
      <alignment horizontal="center" vertical="center" wrapText="1"/>
    </xf>
    <xf numFmtId="0" fontId="30" fillId="0" borderId="402" applyNumberFormat="0" applyFill="0" applyAlignment="0" applyProtection="0"/>
    <xf numFmtId="39" fontId="12" fillId="0" borderId="431">
      <protection locked="0"/>
    </xf>
    <xf numFmtId="171" fontId="85" fillId="0" borderId="338"/>
    <xf numFmtId="165" fontId="193" fillId="0" borderId="431" applyFill="0" applyAlignment="0" applyProtection="0"/>
    <xf numFmtId="39" fontId="12" fillId="0" borderId="431">
      <protection locked="0"/>
    </xf>
    <xf numFmtId="171" fontId="85" fillId="0" borderId="436"/>
    <xf numFmtId="0" fontId="11" fillId="81" borderId="640" applyNumberFormat="0" applyProtection="0">
      <alignment horizontal="center" vertical="center" wrapText="1"/>
    </xf>
    <xf numFmtId="0" fontId="25" fillId="8" borderId="540" applyNumberFormat="0" applyAlignment="0" applyProtection="0"/>
    <xf numFmtId="0" fontId="25" fillId="8" borderId="400" applyNumberFormat="0" applyAlignment="0" applyProtection="0"/>
    <xf numFmtId="0" fontId="12" fillId="25" borderId="398" applyNumberFormat="0" applyProtection="0">
      <alignment horizontal="left" vertical="center"/>
    </xf>
    <xf numFmtId="0" fontId="12" fillId="25" borderId="518" applyNumberFormat="0" applyProtection="0">
      <alignment horizontal="left" vertical="center" wrapText="1"/>
    </xf>
    <xf numFmtId="0" fontId="12" fillId="25" borderId="518" applyNumberFormat="0" applyProtection="0">
      <alignment horizontal="left" vertical="center" wrapText="1"/>
    </xf>
    <xf numFmtId="0" fontId="11" fillId="81" borderId="518" applyNumberFormat="0" applyProtection="0">
      <alignment horizontal="center" vertical="center" wrapText="1"/>
    </xf>
    <xf numFmtId="0" fontId="11" fillId="81" borderId="518" applyNumberFormat="0" applyProtection="0">
      <alignment horizontal="center" vertical="center"/>
    </xf>
    <xf numFmtId="0" fontId="11" fillId="81" borderId="518" applyNumberFormat="0" applyProtection="0">
      <alignment horizontal="center" vertical="center" wrapText="1"/>
    </xf>
    <xf numFmtId="0" fontId="183" fillId="81" borderId="518" applyNumberFormat="0" applyProtection="0">
      <alignment horizontal="center" vertical="center"/>
    </xf>
    <xf numFmtId="0" fontId="11" fillId="60" borderId="504" applyNumberFormat="0" applyProtection="0">
      <alignment horizontal="left" vertical="center" wrapText="1"/>
    </xf>
    <xf numFmtId="257" fontId="11" fillId="82" borderId="504" applyNumberFormat="0" applyProtection="0">
      <alignment horizontal="center" vertical="center" wrapText="1"/>
    </xf>
    <xf numFmtId="0" fontId="11" fillId="60" borderId="504" applyNumberFormat="0" applyProtection="0">
      <alignment horizontal="left" vertical="center" wrapText="1"/>
    </xf>
    <xf numFmtId="0" fontId="11" fillId="81" borderId="504" applyNumberFormat="0" applyProtection="0">
      <alignment horizontal="center" vertical="center" wrapText="1"/>
    </xf>
    <xf numFmtId="0" fontId="12" fillId="25" borderId="533" applyNumberFormat="0" applyProtection="0">
      <alignment horizontal="left" vertical="center" wrapText="1"/>
    </xf>
    <xf numFmtId="257" fontId="11" fillId="82" borderId="533" applyNumberFormat="0" applyProtection="0">
      <alignment horizontal="center" vertical="center" wrapText="1"/>
    </xf>
    <xf numFmtId="0" fontId="11" fillId="60" borderId="533" applyNumberFormat="0" applyProtection="0">
      <alignment horizontal="left" vertical="center" wrapText="1"/>
    </xf>
    <xf numFmtId="0" fontId="11" fillId="81" borderId="533" applyNumberFormat="0" applyProtection="0">
      <alignment horizontal="center" vertical="center" wrapText="1"/>
    </xf>
    <xf numFmtId="0" fontId="183" fillId="81" borderId="533" applyNumberFormat="0" applyProtection="0">
      <alignment horizontal="center" vertical="center"/>
    </xf>
    <xf numFmtId="0" fontId="12" fillId="61" borderId="446" applyNumberFormat="0">
      <alignment horizontal="left" vertical="center"/>
    </xf>
    <xf numFmtId="257" fontId="11" fillId="82" borderId="504" applyNumberFormat="0" applyProtection="0">
      <alignment horizontal="center" vertical="center" wrapText="1"/>
    </xf>
    <xf numFmtId="0" fontId="183" fillId="81" borderId="504" applyNumberFormat="0" applyProtection="0">
      <alignment horizontal="center" vertical="center"/>
    </xf>
    <xf numFmtId="257" fontId="11" fillId="82" borderId="518" applyNumberFormat="0" applyProtection="0">
      <alignment horizontal="center" vertical="center" wrapText="1"/>
    </xf>
    <xf numFmtId="0" fontId="11" fillId="60" borderId="518" applyNumberFormat="0" applyProtection="0">
      <alignment horizontal="left" vertical="center" wrapText="1"/>
    </xf>
    <xf numFmtId="257" fontId="11" fillId="82" borderId="518" applyNumberFormat="0" applyProtection="0">
      <alignment horizontal="center" vertical="center" wrapText="1"/>
    </xf>
    <xf numFmtId="0" fontId="11" fillId="81" borderId="518" applyNumberFormat="0" applyProtection="0">
      <alignment horizontal="center" vertical="center" wrapText="1"/>
    </xf>
    <xf numFmtId="0" fontId="183" fillId="81" borderId="518" applyNumberFormat="0" applyProtection="0">
      <alignment horizontal="center" vertical="center"/>
    </xf>
    <xf numFmtId="0" fontId="11" fillId="60" borderId="518" applyNumberFormat="0" applyProtection="0">
      <alignment horizontal="left" vertical="center" wrapText="1"/>
    </xf>
    <xf numFmtId="0" fontId="11" fillId="81" borderId="518" applyNumberFormat="0" applyProtection="0">
      <alignment horizontal="center" vertical="center"/>
    </xf>
    <xf numFmtId="0" fontId="11" fillId="60" borderId="504" applyNumberFormat="0" applyProtection="0">
      <alignment horizontal="left" vertical="center" wrapText="1"/>
    </xf>
    <xf numFmtId="0" fontId="12" fillId="25" borderId="504" applyNumberFormat="0" applyProtection="0">
      <alignment horizontal="left" vertical="center" wrapText="1"/>
    </xf>
    <xf numFmtId="0" fontId="11" fillId="81" borderId="504" applyNumberFormat="0" applyProtection="0">
      <alignment horizontal="center" vertical="center" wrapText="1"/>
    </xf>
    <xf numFmtId="0" fontId="183" fillId="81" borderId="504" applyNumberFormat="0" applyProtection="0">
      <alignment horizontal="center" vertical="center"/>
    </xf>
    <xf numFmtId="0" fontId="11" fillId="60" borderId="533" applyNumberFormat="0" applyProtection="0">
      <alignment horizontal="left" vertical="center" wrapText="1"/>
    </xf>
    <xf numFmtId="0" fontId="12" fillId="25" borderId="533" applyNumberFormat="0" applyProtection="0">
      <alignment horizontal="left" vertical="center" wrapText="1"/>
    </xf>
    <xf numFmtId="257" fontId="11" fillId="82" borderId="533" applyNumberFormat="0" applyProtection="0">
      <alignment horizontal="center" vertical="center" wrapText="1"/>
    </xf>
    <xf numFmtId="0" fontId="177" fillId="67" borderId="504">
      <alignment horizontal="center" vertical="center" wrapText="1"/>
      <protection hidden="1"/>
    </xf>
    <xf numFmtId="171" fontId="85" fillId="0" borderId="707"/>
    <xf numFmtId="165" fontId="193" fillId="0" borderId="702" applyFill="0" applyAlignment="0" applyProtection="0"/>
    <xf numFmtId="260" fontId="164" fillId="0" borderId="368" applyBorder="0"/>
    <xf numFmtId="39" fontId="12" fillId="0" borderId="702">
      <protection locked="0"/>
    </xf>
    <xf numFmtId="264" fontId="172" fillId="65" borderId="504" applyFill="0" applyBorder="0" applyAlignment="0" applyProtection="0">
      <alignment horizontal="right"/>
      <protection locked="0"/>
    </xf>
    <xf numFmtId="171" fontId="85" fillId="0" borderId="674"/>
    <xf numFmtId="260" fontId="164" fillId="0" borderId="510" applyBorder="0"/>
    <xf numFmtId="260" fontId="164" fillId="0" borderId="523" applyBorder="0"/>
    <xf numFmtId="165" fontId="193" fillId="0" borderId="736" applyFill="0" applyAlignment="0" applyProtection="0"/>
    <xf numFmtId="260" fontId="164" fillId="0" borderId="510" applyBorder="0"/>
    <xf numFmtId="264" fontId="172" fillId="65" borderId="533" applyFill="0" applyBorder="0" applyAlignment="0" applyProtection="0">
      <alignment horizontal="right"/>
      <protection locked="0"/>
    </xf>
    <xf numFmtId="264" fontId="172" fillId="65" borderId="533" applyFill="0" applyBorder="0" applyAlignment="0" applyProtection="0">
      <alignment horizontal="right"/>
      <protection locked="0"/>
    </xf>
    <xf numFmtId="0" fontId="11" fillId="81" borderId="962" applyNumberFormat="0" applyProtection="0">
      <alignment horizontal="center" vertical="center" wrapText="1"/>
    </xf>
    <xf numFmtId="0" fontId="11" fillId="81" borderId="962" applyNumberFormat="0" applyProtection="0">
      <alignment horizontal="center" vertical="center"/>
    </xf>
    <xf numFmtId="208" fontId="90" fillId="63" borderId="454"/>
    <xf numFmtId="0" fontId="11" fillId="81" borderId="962" applyNumberFormat="0" applyProtection="0">
      <alignment horizontal="center" vertical="center" wrapText="1"/>
    </xf>
    <xf numFmtId="0" fontId="11" fillId="81" borderId="962" applyNumberFormat="0" applyProtection="0">
      <alignment horizontal="center" vertical="center"/>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83" fillId="81" borderId="962" applyNumberFormat="0" applyProtection="0">
      <alignment horizontal="center" vertical="center"/>
    </xf>
    <xf numFmtId="257" fontId="11" fillId="82" borderId="962" applyNumberFormat="0" applyProtection="0">
      <alignment horizontal="center" vertical="center" wrapText="1"/>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257" fontId="11" fillId="82" borderId="970" applyNumberFormat="0" applyProtection="0">
      <alignment horizontal="center" vertical="center" wrapText="1"/>
    </xf>
    <xf numFmtId="0" fontId="11" fillId="81" borderId="970" applyNumberFormat="0" applyProtection="0">
      <alignment horizontal="center" vertical="center"/>
    </xf>
    <xf numFmtId="0" fontId="11" fillId="81" borderId="970" applyNumberFormat="0" applyProtection="0">
      <alignment horizontal="center" vertical="center" wrapText="1"/>
    </xf>
    <xf numFmtId="0" fontId="12" fillId="25" borderId="970" applyNumberFormat="0" applyProtection="0">
      <alignment horizontal="left" vertical="center" wrapText="1"/>
    </xf>
    <xf numFmtId="0" fontId="11" fillId="81" borderId="970" applyNumberFormat="0" applyProtection="0">
      <alignment horizontal="center" vertical="center" wrapText="1"/>
    </xf>
    <xf numFmtId="0" fontId="11" fillId="81" borderId="970" applyNumberFormat="0" applyProtection="0">
      <alignment horizontal="center" vertical="center"/>
    </xf>
    <xf numFmtId="0" fontId="11" fillId="81" borderId="970" applyNumberFormat="0" applyProtection="0">
      <alignment horizontal="center" vertical="center" wrapText="1"/>
    </xf>
    <xf numFmtId="0" fontId="183" fillId="81" borderId="970" applyNumberFormat="0" applyProtection="0">
      <alignment horizontal="center" vertical="center"/>
    </xf>
    <xf numFmtId="0" fontId="177" fillId="67" borderId="970">
      <alignment horizontal="center" vertical="center" wrapText="1"/>
      <protection hidden="1"/>
    </xf>
    <xf numFmtId="241" fontId="194" fillId="86" borderId="960" applyNumberFormat="0" applyBorder="0" applyAlignment="0" applyProtection="0">
      <alignment vertical="center"/>
    </xf>
    <xf numFmtId="241" fontId="194" fillId="86" borderId="982" applyNumberFormat="0" applyBorder="0" applyAlignment="0" applyProtection="0">
      <alignment vertical="center"/>
    </xf>
    <xf numFmtId="0" fontId="12" fillId="60" borderId="854" applyNumberFormat="0">
      <alignment horizontal="centerContinuous" vertical="center" wrapText="1"/>
    </xf>
    <xf numFmtId="0" fontId="11" fillId="81" borderId="926" applyNumberFormat="0" applyProtection="0">
      <alignment horizontal="center" vertical="center"/>
    </xf>
    <xf numFmtId="0" fontId="12" fillId="25" borderId="948" applyNumberFormat="0" applyProtection="0">
      <alignment horizontal="left" vertical="center" wrapText="1"/>
    </xf>
    <xf numFmtId="257" fontId="11" fillId="82" borderId="948" applyNumberFormat="0" applyProtection="0">
      <alignment horizontal="center" vertical="center" wrapText="1"/>
    </xf>
    <xf numFmtId="257" fontId="11" fillId="82" borderId="926" applyNumberFormat="0" applyProtection="0">
      <alignment horizontal="center" vertical="center" wrapText="1"/>
    </xf>
    <xf numFmtId="0" fontId="11" fillId="60" borderId="926" applyNumberFormat="0" applyProtection="0">
      <alignment horizontal="left" vertical="center" wrapText="1"/>
    </xf>
    <xf numFmtId="0" fontId="11" fillId="81" borderId="926" applyNumberFormat="0" applyProtection="0">
      <alignment horizontal="center" vertical="center" wrapText="1"/>
    </xf>
    <xf numFmtId="0" fontId="11" fillId="81" borderId="926" applyNumberFormat="0" applyProtection="0">
      <alignment horizontal="center" vertical="center"/>
    </xf>
    <xf numFmtId="0" fontId="11" fillId="81" borderId="926" applyNumberFormat="0" applyProtection="0">
      <alignment horizontal="center" vertical="center" wrapText="1"/>
    </xf>
    <xf numFmtId="0" fontId="11" fillId="60" borderId="962" applyNumberFormat="0" applyProtection="0">
      <alignment horizontal="left" vertical="center" wrapText="1"/>
    </xf>
    <xf numFmtId="0" fontId="11" fillId="60" borderId="962" applyNumberFormat="0" applyProtection="0">
      <alignment horizontal="left" vertical="center" wrapText="1"/>
    </xf>
    <xf numFmtId="0" fontId="12" fillId="25" borderId="962" applyNumberFormat="0" applyProtection="0">
      <alignment horizontal="left" vertical="center" wrapText="1"/>
    </xf>
    <xf numFmtId="0" fontId="11" fillId="81" borderId="962" applyNumberFormat="0" applyProtection="0">
      <alignment horizontal="center" vertical="center" wrapText="1"/>
    </xf>
    <xf numFmtId="0" fontId="183" fillId="81" borderId="962" applyNumberFormat="0" applyProtection="0">
      <alignment horizontal="center" vertical="center"/>
    </xf>
    <xf numFmtId="0" fontId="11" fillId="60" borderId="962" applyNumberFormat="0" applyProtection="0">
      <alignment horizontal="left" vertical="center" wrapText="1"/>
    </xf>
    <xf numFmtId="0" fontId="11" fillId="81" borderId="962" applyNumberFormat="0" applyProtection="0">
      <alignment horizontal="center" vertical="center" wrapText="1"/>
    </xf>
    <xf numFmtId="0" fontId="11" fillId="81" borderId="962" applyNumberFormat="0" applyProtection="0">
      <alignment horizontal="center" vertical="center"/>
    </xf>
    <xf numFmtId="0" fontId="28" fillId="21" borderId="628" applyNumberFormat="0" applyAlignment="0" applyProtection="0"/>
    <xf numFmtId="0" fontId="183" fillId="81" borderId="832" applyNumberFormat="0" applyProtection="0">
      <alignment horizontal="center" vertical="center"/>
    </xf>
    <xf numFmtId="0" fontId="12" fillId="24" borderId="627" applyNumberFormat="0" applyFont="0" applyAlignment="0" applyProtection="0"/>
    <xf numFmtId="0" fontId="11" fillId="60" borderId="832" applyNumberFormat="0" applyProtection="0">
      <alignment horizontal="left" vertical="center" wrapText="1"/>
    </xf>
    <xf numFmtId="171" fontId="85" fillId="0" borderId="654"/>
    <xf numFmtId="0" fontId="11" fillId="60" borderId="640" applyNumberFormat="0" applyProtection="0">
      <alignment horizontal="left" vertical="center" wrapText="1"/>
    </xf>
    <xf numFmtId="0" fontId="11" fillId="81" borderId="832" applyNumberFormat="0" applyProtection="0">
      <alignment horizontal="center" vertical="center" wrapText="1"/>
    </xf>
    <xf numFmtId="0" fontId="11" fillId="81" borderId="640" applyNumberFormat="0" applyProtection="0">
      <alignment horizontal="center" vertical="center" wrapText="1"/>
    </xf>
    <xf numFmtId="241" fontId="194" fillId="86" borderId="624" applyNumberFormat="0" applyBorder="0" applyAlignment="0" applyProtection="0">
      <alignment vertical="center"/>
    </xf>
    <xf numFmtId="257" fontId="11" fillId="82" borderId="655" applyNumberFormat="0" applyProtection="0">
      <alignment horizontal="center" vertical="center" wrapText="1"/>
    </xf>
    <xf numFmtId="0" fontId="12" fillId="25" borderId="655" applyNumberFormat="0" applyProtection="0">
      <alignment horizontal="left" vertical="center" wrapText="1"/>
    </xf>
    <xf numFmtId="0" fontId="11" fillId="60" borderId="832" applyNumberFormat="0" applyProtection="0">
      <alignment horizontal="left" vertical="center" wrapText="1"/>
    </xf>
    <xf numFmtId="0" fontId="11" fillId="60" borderId="631" applyNumberFormat="0" applyProtection="0">
      <alignment horizontal="left" vertical="center" wrapText="1"/>
    </xf>
    <xf numFmtId="0" fontId="183" fillId="81" borderId="640" applyNumberFormat="0" applyProtection="0">
      <alignment horizontal="center" vertical="center"/>
    </xf>
    <xf numFmtId="0" fontId="11" fillId="60" borderId="640" applyNumberFormat="0" applyProtection="0">
      <alignment horizontal="left" vertical="center" wrapText="1"/>
    </xf>
    <xf numFmtId="257" fontId="11" fillId="82" borderId="655" applyNumberFormat="0" applyProtection="0">
      <alignment horizontal="center" vertical="center" wrapText="1"/>
    </xf>
    <xf numFmtId="0" fontId="12" fillId="25" borderId="606" applyNumberFormat="0" applyProtection="0">
      <alignment horizontal="left" vertical="center" wrapText="1"/>
    </xf>
    <xf numFmtId="0" fontId="11" fillId="60" borderId="751" applyNumberFormat="0" applyProtection="0">
      <alignment horizontal="left" vertical="center" wrapText="1"/>
    </xf>
    <xf numFmtId="0" fontId="183" fillId="81" borderId="774" applyNumberFormat="0" applyProtection="0">
      <alignment horizontal="center" vertical="center"/>
    </xf>
    <xf numFmtId="257" fontId="11" fillId="82" borderId="751" applyNumberFormat="0" applyProtection="0">
      <alignment horizontal="center" vertical="center" wrapText="1"/>
    </xf>
    <xf numFmtId="0" fontId="12" fillId="0" borderId="970"/>
    <xf numFmtId="260" fontId="164" fillId="0" borderId="782" applyBorder="0"/>
    <xf numFmtId="0" fontId="12" fillId="25" borderId="818" applyNumberFormat="0" applyProtection="0">
      <alignment horizontal="left" vertical="center" wrapText="1"/>
    </xf>
    <xf numFmtId="0" fontId="11" fillId="60" borderId="970" applyNumberFormat="0" applyProtection="0">
      <alignment horizontal="left" vertical="center" wrapText="1"/>
    </xf>
    <xf numFmtId="171" fontId="85" fillId="0" borderId="808"/>
    <xf numFmtId="0" fontId="11" fillId="81" borderId="847" applyNumberFormat="0" applyProtection="0">
      <alignment horizontal="center" vertical="center" wrapText="1"/>
    </xf>
    <xf numFmtId="0" fontId="11" fillId="60" borderId="948" applyNumberFormat="0" applyProtection="0">
      <alignment horizontal="left" vertical="center" wrapText="1"/>
    </xf>
    <xf numFmtId="0" fontId="11" fillId="81" borderId="708" applyNumberFormat="0" applyProtection="0">
      <alignment horizontal="center" vertical="center" wrapText="1"/>
    </xf>
    <xf numFmtId="0" fontId="11" fillId="81" borderId="694" applyNumberFormat="0" applyProtection="0">
      <alignment horizontal="center" vertical="center"/>
    </xf>
    <xf numFmtId="0" fontId="12" fillId="25" borderId="708" applyNumberFormat="0" applyProtection="0">
      <alignment horizontal="left" vertical="center" wrapText="1"/>
    </xf>
    <xf numFmtId="0" fontId="11" fillId="60" borderId="708" applyNumberFormat="0" applyProtection="0">
      <alignment horizontal="left" vertical="center" wrapText="1"/>
    </xf>
    <xf numFmtId="241" fontId="12" fillId="25" borderId="692" applyNumberFormat="0" applyAlignment="0">
      <alignment vertical="center"/>
    </xf>
    <xf numFmtId="0" fontId="11" fillId="60" borderId="708" applyNumberFormat="0" applyProtection="0">
      <alignment horizontal="left" vertical="center" wrapText="1"/>
    </xf>
    <xf numFmtId="0" fontId="183" fillId="81" borderId="832" applyNumberFormat="0" applyProtection="0">
      <alignment horizontal="center" vertical="center"/>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2" fillId="25"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1" fillId="60" borderId="818" applyNumberFormat="0" applyProtection="0">
      <alignment horizontal="left" vertical="center" wrapText="1"/>
    </xf>
    <xf numFmtId="0" fontId="12" fillId="24" borderId="447" applyNumberFormat="0" applyFont="0" applyAlignment="0" applyProtection="0"/>
    <xf numFmtId="0" fontId="11" fillId="81" borderId="818" applyNumberFormat="0" applyProtection="0">
      <alignment horizontal="center" vertical="center" wrapText="1"/>
    </xf>
    <xf numFmtId="0" fontId="11" fillId="81" borderId="818" applyNumberFormat="0" applyProtection="0">
      <alignment horizontal="center" vertical="center"/>
    </xf>
    <xf numFmtId="0" fontId="183" fillId="81" borderId="847" applyNumberFormat="0" applyProtection="0">
      <alignment horizontal="center" vertical="center"/>
    </xf>
    <xf numFmtId="0" fontId="11" fillId="60" borderId="847" applyNumberFormat="0" applyProtection="0">
      <alignment horizontal="left" vertical="center" wrapText="1"/>
    </xf>
    <xf numFmtId="0" fontId="83" fillId="0" borderId="258" applyNumberFormat="0" applyFont="0" applyFill="0" applyAlignment="0" applyProtection="0"/>
    <xf numFmtId="0" fontId="11" fillId="81" borderId="847" applyNumberFormat="0" applyProtection="0">
      <alignment horizontal="center" vertical="center" wrapText="1"/>
    </xf>
    <xf numFmtId="0" fontId="183" fillId="81" borderId="847" applyNumberFormat="0" applyProtection="0">
      <alignment horizontal="center" vertical="center"/>
    </xf>
    <xf numFmtId="264" fontId="172" fillId="65" borderId="606" applyFill="0" applyBorder="0" applyAlignment="0" applyProtection="0">
      <alignment horizontal="right"/>
      <protection locked="0"/>
    </xf>
    <xf numFmtId="264" fontId="172" fillId="65" borderId="576" applyFill="0" applyBorder="0" applyAlignment="0" applyProtection="0">
      <alignment horizontal="right"/>
      <protection locked="0"/>
    </xf>
    <xf numFmtId="0" fontId="11" fillId="81" borderId="591" applyNumberFormat="0" applyProtection="0">
      <alignment horizontal="center" vertical="center" wrapText="1"/>
    </xf>
    <xf numFmtId="0" fontId="12" fillId="25" borderId="606" applyNumberFormat="0" applyProtection="0">
      <alignment horizontal="left" vertical="center" wrapText="1"/>
    </xf>
    <xf numFmtId="0" fontId="11" fillId="81" borderId="577" applyNumberFormat="0" applyProtection="0">
      <alignment horizontal="center" vertical="center" wrapText="1"/>
    </xf>
    <xf numFmtId="0" fontId="183" fillId="81" borderId="591" applyNumberFormat="0" applyProtection="0">
      <alignment horizontal="center" vertical="center"/>
    </xf>
    <xf numFmtId="257" fontId="11" fillId="82" borderId="591" applyNumberFormat="0" applyProtection="0">
      <alignment horizontal="center" vertical="center" wrapText="1"/>
    </xf>
    <xf numFmtId="0" fontId="11" fillId="81" borderId="591" applyNumberFormat="0" applyProtection="0">
      <alignment horizontal="center" vertical="center" wrapText="1"/>
    </xf>
    <xf numFmtId="0" fontId="12" fillId="25" borderId="591" applyNumberFormat="0" applyProtection="0">
      <alignment horizontal="left" vertical="center" wrapText="1"/>
    </xf>
    <xf numFmtId="0" fontId="11" fillId="81" borderId="577" applyNumberFormat="0" applyProtection="0">
      <alignment horizontal="center" vertical="center"/>
    </xf>
    <xf numFmtId="0" fontId="11" fillId="81" borderId="555" applyNumberFormat="0" applyProtection="0">
      <alignment horizontal="center" vertical="center" wrapText="1"/>
    </xf>
    <xf numFmtId="0" fontId="11" fillId="60" borderId="577" applyNumberFormat="0" applyProtection="0">
      <alignment horizontal="left" vertical="center" wrapText="1"/>
    </xf>
    <xf numFmtId="0" fontId="12" fillId="25" borderId="577" applyNumberFormat="0" applyProtection="0">
      <alignment horizontal="left" vertical="center" wrapText="1"/>
    </xf>
    <xf numFmtId="0" fontId="11" fillId="81" borderId="555" applyNumberFormat="0" applyProtection="0">
      <alignment horizontal="center" vertical="center" wrapText="1"/>
    </xf>
    <xf numFmtId="0" fontId="12" fillId="25" borderId="948" applyNumberFormat="0" applyProtection="0">
      <alignment horizontal="left" vertical="center" wrapText="1"/>
    </xf>
    <xf numFmtId="0" fontId="11" fillId="81" borderId="591" applyNumberFormat="0" applyProtection="0">
      <alignment horizontal="center" vertical="center" wrapText="1"/>
    </xf>
    <xf numFmtId="0" fontId="11" fillId="81" borderId="591" applyNumberFormat="0" applyProtection="0">
      <alignment horizontal="center" vertical="center" wrapText="1"/>
    </xf>
    <xf numFmtId="257" fontId="11" fillId="82" borderId="591" applyNumberFormat="0" applyProtection="0">
      <alignment horizontal="center" vertical="center" wrapText="1"/>
    </xf>
    <xf numFmtId="0" fontId="11" fillId="60" borderId="591" applyNumberFormat="0" applyProtection="0">
      <alignment horizontal="left" vertical="center" wrapText="1"/>
    </xf>
    <xf numFmtId="241" fontId="194" fillId="86" borderId="551" applyNumberFormat="0" applyBorder="0" applyAlignment="0" applyProtection="0">
      <alignment vertical="center"/>
    </xf>
    <xf numFmtId="0" fontId="11" fillId="60" borderId="576" applyNumberFormat="0" applyProtection="0">
      <alignment horizontal="left" vertical="center" wrapText="1"/>
    </xf>
    <xf numFmtId="0" fontId="11" fillId="81" borderId="576" applyNumberFormat="0" applyProtection="0">
      <alignment horizontal="center" vertical="center" wrapText="1"/>
    </xf>
    <xf numFmtId="257" fontId="11" fillId="82" borderId="948" applyNumberFormat="0" applyProtection="0">
      <alignment horizontal="center" vertical="center" wrapText="1"/>
    </xf>
    <xf numFmtId="39" fontId="12" fillId="0" borderId="600">
      <protection locked="0"/>
    </xf>
    <xf numFmtId="0" fontId="11" fillId="81" borderId="948" applyNumberFormat="0" applyProtection="0">
      <alignment horizontal="center" vertical="center" wrapText="1"/>
    </xf>
    <xf numFmtId="171" fontId="85" fillId="0" borderId="552"/>
    <xf numFmtId="171" fontId="85" fillId="0" borderId="590"/>
    <xf numFmtId="171" fontId="85" fillId="0" borderId="590"/>
    <xf numFmtId="171" fontId="85" fillId="0" borderId="590"/>
    <xf numFmtId="165" fontId="193" fillId="0" borderId="544" applyFill="0" applyAlignment="0" applyProtection="0"/>
    <xf numFmtId="0" fontId="11" fillId="81" borderId="948" applyNumberFormat="0" applyProtection="0">
      <alignment horizontal="center" vertical="center"/>
    </xf>
    <xf numFmtId="171" fontId="85" fillId="0" borderId="590"/>
    <xf numFmtId="165" fontId="193" fillId="0" borderId="585" applyFill="0" applyAlignment="0" applyProtection="0"/>
    <xf numFmtId="171" fontId="85" fillId="0" borderId="567"/>
    <xf numFmtId="0" fontId="12" fillId="25" borderId="555" applyNumberFormat="0" applyProtection="0">
      <alignment horizontal="left" vertical="center"/>
    </xf>
    <xf numFmtId="39" fontId="12" fillId="0" borderId="736">
      <protection locked="0"/>
    </xf>
    <xf numFmtId="241" fontId="12" fillId="25" borderId="692" applyNumberFormat="0" applyAlignment="0">
      <alignment vertical="center"/>
    </xf>
    <xf numFmtId="241" fontId="194" fillId="86" borderId="706" applyNumberFormat="0" applyBorder="0" applyAlignment="0" applyProtection="0">
      <alignment vertical="center"/>
    </xf>
    <xf numFmtId="241" fontId="194" fillId="86" borderId="706" applyNumberFormat="0" applyBorder="0" applyAlignment="0" applyProtection="0">
      <alignment vertical="center"/>
    </xf>
    <xf numFmtId="241" fontId="194" fillId="86" borderId="706" applyNumberFormat="0" applyBorder="0" applyAlignment="0" applyProtection="0">
      <alignment vertical="center"/>
    </xf>
    <xf numFmtId="241" fontId="12" fillId="25" borderId="692" applyNumberFormat="0" applyProtection="0">
      <alignment horizontal="centerContinuous" vertical="center"/>
    </xf>
    <xf numFmtId="0" fontId="11" fillId="81" borderId="655" applyNumberFormat="0" applyProtection="0">
      <alignment horizontal="center" vertical="center"/>
    </xf>
    <xf numFmtId="0" fontId="11" fillId="60" borderId="708" applyNumberFormat="0" applyProtection="0">
      <alignment horizontal="left" vertical="center" wrapText="1"/>
    </xf>
    <xf numFmtId="0" fontId="12" fillId="25" borderId="708" applyNumberFormat="0" applyProtection="0">
      <alignment horizontal="left" vertical="center" wrapText="1"/>
    </xf>
    <xf numFmtId="0" fontId="11" fillId="81" borderId="708" applyNumberFormat="0" applyProtection="0">
      <alignment horizontal="center" vertical="center" wrapText="1"/>
    </xf>
    <xf numFmtId="0" fontId="11" fillId="60" borderId="708" applyNumberFormat="0" applyProtection="0">
      <alignment horizontal="left" vertical="center" wrapText="1"/>
    </xf>
    <xf numFmtId="0" fontId="183" fillId="81" borderId="708" applyNumberFormat="0" applyProtection="0">
      <alignment horizontal="center" vertical="center"/>
    </xf>
    <xf numFmtId="0" fontId="12" fillId="25" borderId="708" applyNumberFormat="0" applyProtection="0">
      <alignment horizontal="left" vertical="center" wrapText="1"/>
    </xf>
    <xf numFmtId="257" fontId="11" fillId="82" borderId="708" applyNumberFormat="0" applyProtection="0">
      <alignment horizontal="center" vertical="center" wrapText="1"/>
    </xf>
    <xf numFmtId="0" fontId="11" fillId="60" borderId="708" applyNumberFormat="0" applyProtection="0">
      <alignment horizontal="left" vertical="center" wrapText="1"/>
    </xf>
    <xf numFmtId="0" fontId="183" fillId="81" borderId="708" applyNumberFormat="0" applyProtection="0">
      <alignment horizontal="center"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0" fontId="12" fillId="25" borderId="708" applyNumberFormat="0" applyProtection="0">
      <alignment horizontal="left" vertical="center" wrapText="1"/>
    </xf>
    <xf numFmtId="0" fontId="11" fillId="81" borderId="708" applyNumberFormat="0" applyProtection="0">
      <alignment horizontal="center" vertical="center" wrapText="1"/>
    </xf>
    <xf numFmtId="0" fontId="11" fillId="81" borderId="708" applyNumberFormat="0" applyProtection="0">
      <alignment horizontal="center" vertical="center"/>
    </xf>
    <xf numFmtId="0" fontId="11" fillId="81" borderId="708" applyNumberFormat="0" applyProtection="0">
      <alignment horizontal="center" vertical="center" wrapText="1"/>
    </xf>
    <xf numFmtId="0" fontId="12" fillId="25" borderId="725" applyNumberFormat="0" applyProtection="0">
      <alignment horizontal="left" vertical="center" wrapText="1"/>
    </xf>
    <xf numFmtId="0" fontId="11" fillId="81" borderId="725" applyNumberFormat="0" applyProtection="0">
      <alignment horizontal="center" vertical="center" wrapText="1"/>
    </xf>
    <xf numFmtId="171" fontId="85" fillId="0" borderId="639"/>
    <xf numFmtId="0" fontId="11" fillId="81" borderId="725" applyNumberFormat="0" applyProtection="0">
      <alignment horizontal="center" vertical="center"/>
    </xf>
    <xf numFmtId="0" fontId="183" fillId="81" borderId="725" applyNumberFormat="0" applyProtection="0">
      <alignment horizontal="center" vertical="center"/>
    </xf>
    <xf numFmtId="0" fontId="11" fillId="60" borderId="725" applyNumberFormat="0" applyProtection="0">
      <alignment horizontal="left" vertical="center" wrapText="1"/>
    </xf>
    <xf numFmtId="0" fontId="11" fillId="81" borderId="725" applyNumberFormat="0" applyProtection="0">
      <alignment horizontal="center" vertical="center" wrapText="1"/>
    </xf>
    <xf numFmtId="0" fontId="11" fillId="81" borderId="725" applyNumberFormat="0" applyProtection="0">
      <alignment horizontal="center" vertical="center"/>
    </xf>
    <xf numFmtId="264" fontId="172" fillId="65" borderId="555" applyFill="0" applyBorder="0" applyAlignment="0" applyProtection="0">
      <alignment horizontal="right"/>
      <protection locked="0"/>
    </xf>
    <xf numFmtId="0" fontId="11" fillId="81" borderId="725" applyNumberFormat="0" applyProtection="0">
      <alignment horizontal="center" vertical="center" wrapText="1"/>
    </xf>
    <xf numFmtId="0" fontId="177" fillId="67" borderId="725">
      <alignment horizontal="center" vertical="center" wrapText="1"/>
      <protection hidden="1"/>
    </xf>
    <xf numFmtId="171" fontId="12" fillId="0" borderId="85" applyBorder="0" applyProtection="0">
      <alignment horizontal="right" vertical="center"/>
    </xf>
    <xf numFmtId="241" fontId="194" fillId="86" borderId="706" applyNumberFormat="0" applyBorder="0" applyAlignment="0" applyProtection="0">
      <alignment vertical="center"/>
    </xf>
    <xf numFmtId="241" fontId="194" fillId="86" borderId="723" applyNumberFormat="0" applyBorder="0" applyAlignment="0" applyProtection="0">
      <alignment vertical="center"/>
    </xf>
    <xf numFmtId="241" fontId="12" fillId="25" borderId="692" applyNumberFormat="0" applyAlignment="0">
      <alignment vertical="center"/>
    </xf>
    <xf numFmtId="241" fontId="194" fillId="86" borderId="723" applyNumberFormat="0" applyBorder="0" applyAlignment="0" applyProtection="0">
      <alignment vertical="center"/>
    </xf>
    <xf numFmtId="241" fontId="194" fillId="86" borderId="1044" applyNumberFormat="0" applyBorder="0" applyAlignment="0" applyProtection="0">
      <alignment vertical="center"/>
    </xf>
    <xf numFmtId="0" fontId="11" fillId="60" borderId="655" applyNumberFormat="0" applyProtection="0">
      <alignment horizontal="left" vertical="center" wrapText="1"/>
    </xf>
    <xf numFmtId="0" fontId="11" fillId="60" borderId="694" applyNumberFormat="0" applyProtection="0">
      <alignment horizontal="left" vertical="center" wrapText="1"/>
    </xf>
    <xf numFmtId="0" fontId="11" fillId="81" borderId="655" applyNumberFormat="0" applyProtection="0">
      <alignment horizontal="center" vertical="center" wrapText="1"/>
    </xf>
    <xf numFmtId="166" fontId="113" fillId="0" borderId="636">
      <protection locked="0"/>
    </xf>
    <xf numFmtId="0" fontId="11" fillId="60" borderId="655" applyNumberFormat="0" applyProtection="0">
      <alignment horizontal="left" vertical="center" wrapText="1"/>
    </xf>
    <xf numFmtId="0" fontId="12" fillId="25" borderId="655" applyNumberFormat="0" applyProtection="0">
      <alignment horizontal="left" vertical="center" wrapText="1"/>
    </xf>
    <xf numFmtId="0" fontId="11" fillId="60" borderId="694" applyNumberFormat="0" applyProtection="0">
      <alignment horizontal="left" vertical="center" wrapText="1"/>
    </xf>
    <xf numFmtId="0" fontId="11" fillId="60" borderId="694" applyNumberFormat="0" applyProtection="0">
      <alignment horizontal="left" vertical="center" wrapText="1"/>
    </xf>
    <xf numFmtId="0" fontId="12" fillId="24" borderId="627" applyNumberFormat="0" applyFont="0" applyAlignment="0" applyProtection="0"/>
    <xf numFmtId="0" fontId="11" fillId="60" borderId="655" applyNumberFormat="0" applyProtection="0">
      <alignment horizontal="left" vertical="center" wrapText="1"/>
    </xf>
    <xf numFmtId="0" fontId="11" fillId="81" borderId="655" applyNumberFormat="0" applyProtection="0">
      <alignment horizontal="center" vertical="center" wrapText="1"/>
    </xf>
    <xf numFmtId="0" fontId="11" fillId="81" borderId="655" applyNumberFormat="0" applyProtection="0">
      <alignment horizontal="center" vertical="center"/>
    </xf>
    <xf numFmtId="0" fontId="183" fillId="81" borderId="655" applyNumberFormat="0" applyProtection="0">
      <alignment horizontal="center" vertical="center"/>
    </xf>
    <xf numFmtId="0" fontId="11" fillId="81" borderId="694" applyNumberFormat="0" applyProtection="0">
      <alignment horizontal="center" vertical="center" wrapText="1"/>
    </xf>
    <xf numFmtId="0" fontId="183" fillId="81" borderId="694" applyNumberFormat="0" applyProtection="0">
      <alignment horizontal="center" vertical="center"/>
    </xf>
    <xf numFmtId="0" fontId="11" fillId="60" borderId="694" applyNumberFormat="0" applyProtection="0">
      <alignment horizontal="left" vertical="center" wrapText="1"/>
    </xf>
    <xf numFmtId="0" fontId="11" fillId="81" borderId="694" applyNumberFormat="0" applyProtection="0">
      <alignment horizontal="center" vertical="center" wrapText="1"/>
    </xf>
    <xf numFmtId="0" fontId="183" fillId="81" borderId="694" applyNumberFormat="0" applyProtection="0">
      <alignment horizontal="center" vertical="center"/>
    </xf>
    <xf numFmtId="0" fontId="12" fillId="25" borderId="708" applyNumberFormat="0" applyProtection="0">
      <alignment horizontal="left" vertical="center" wrapText="1"/>
    </xf>
    <xf numFmtId="0" fontId="11" fillId="60" borderId="708" applyNumberFormat="0" applyProtection="0">
      <alignment horizontal="left" vertical="center" wrapText="1"/>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0" fontId="183" fillId="81" borderId="708" applyNumberFormat="0" applyProtection="0">
      <alignment horizontal="center" vertical="center"/>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0" fontId="11" fillId="60" borderId="708" applyNumberFormat="0" applyProtection="0">
      <alignment horizontal="left" vertical="center" wrapText="1"/>
    </xf>
    <xf numFmtId="0" fontId="12" fillId="25" borderId="708" applyNumberFormat="0" applyProtection="0">
      <alignment horizontal="left" vertical="center" wrapText="1"/>
    </xf>
    <xf numFmtId="0" fontId="11" fillId="60" borderId="708" applyNumberFormat="0" applyProtection="0">
      <alignment horizontal="left" vertical="center" wrapText="1"/>
    </xf>
    <xf numFmtId="0" fontId="11" fillId="81" borderId="708" applyNumberFormat="0" applyProtection="0">
      <alignment horizontal="center" vertical="center"/>
    </xf>
    <xf numFmtId="0" fontId="183" fillId="81" borderId="708" applyNumberFormat="0" applyProtection="0">
      <alignment horizontal="center" vertical="center"/>
    </xf>
    <xf numFmtId="257" fontId="11" fillId="82" borderId="694" applyNumberFormat="0" applyProtection="0">
      <alignment horizontal="center" vertical="center" wrapText="1"/>
    </xf>
    <xf numFmtId="0" fontId="11" fillId="60" borderId="694" applyNumberFormat="0" applyProtection="0">
      <alignment horizontal="left" vertical="center" wrapText="1"/>
    </xf>
    <xf numFmtId="0" fontId="11" fillId="81" borderId="694" applyNumberFormat="0" applyProtection="0">
      <alignment horizontal="center" vertical="center" wrapText="1"/>
    </xf>
    <xf numFmtId="0" fontId="12" fillId="25" borderId="725" applyNumberFormat="0" applyProtection="0">
      <alignment horizontal="left" vertical="center" wrapText="1"/>
    </xf>
    <xf numFmtId="257" fontId="11" fillId="82" borderId="725" applyNumberFormat="0" applyProtection="0">
      <alignment horizontal="center" vertical="center" wrapText="1"/>
    </xf>
    <xf numFmtId="0" fontId="11" fillId="60" borderId="725" applyNumberFormat="0" applyProtection="0">
      <alignment horizontal="left" vertical="center" wrapText="1"/>
    </xf>
    <xf numFmtId="0" fontId="11" fillId="81" borderId="725" applyNumberFormat="0" applyProtection="0">
      <alignment horizontal="center" vertical="center" wrapText="1"/>
    </xf>
    <xf numFmtId="0" fontId="177" fillId="67" borderId="694">
      <alignment horizontal="center" vertical="center" wrapText="1"/>
      <protection hidden="1"/>
    </xf>
    <xf numFmtId="0" fontId="177" fillId="67" borderId="708">
      <alignment horizontal="center" vertical="center" wrapText="1"/>
      <protection hidden="1"/>
    </xf>
    <xf numFmtId="0" fontId="177" fillId="67" borderId="694">
      <alignment horizontal="center" vertical="center" wrapText="1"/>
      <protection hidden="1"/>
    </xf>
    <xf numFmtId="0" fontId="177" fillId="67" borderId="725">
      <alignment horizontal="center" vertical="center" wrapText="1"/>
      <protection hidden="1"/>
    </xf>
    <xf numFmtId="264" fontId="172" fillId="65" borderId="655" applyFill="0" applyBorder="0" applyAlignment="0" applyProtection="0">
      <alignment horizontal="right"/>
      <protection locked="0"/>
    </xf>
    <xf numFmtId="264" fontId="172" fillId="65" borderId="708" applyFill="0" applyBorder="0" applyAlignment="0" applyProtection="0">
      <alignment horizontal="right"/>
      <protection locked="0"/>
    </xf>
    <xf numFmtId="260" fontId="164" fillId="0" borderId="648" applyBorder="0"/>
    <xf numFmtId="264" fontId="172" fillId="65" borderId="708" applyFill="0" applyBorder="0" applyAlignment="0" applyProtection="0">
      <alignment horizontal="right"/>
      <protection locked="0"/>
    </xf>
    <xf numFmtId="260" fontId="164" fillId="0" borderId="713" applyBorder="0"/>
    <xf numFmtId="260" fontId="164" fillId="0" borderId="699" applyBorder="0"/>
    <xf numFmtId="264" fontId="172" fillId="65" borderId="708" applyFill="0" applyBorder="0" applyAlignment="0" applyProtection="0">
      <alignment horizontal="right"/>
      <protection locked="0"/>
    </xf>
    <xf numFmtId="260" fontId="164" fillId="0" borderId="713" applyBorder="0"/>
    <xf numFmtId="260" fontId="164" fillId="0" borderId="699" applyBorder="0"/>
    <xf numFmtId="264" fontId="172" fillId="65" borderId="725" applyFill="0" applyBorder="0" applyAlignment="0" applyProtection="0">
      <alignment horizontal="right"/>
      <protection locked="0"/>
    </xf>
    <xf numFmtId="264" fontId="172" fillId="65" borderId="725" applyFill="0" applyBorder="0" applyAlignment="0" applyProtection="0">
      <alignment horizontal="right"/>
      <protection locked="0"/>
    </xf>
    <xf numFmtId="1" fontId="121" fillId="69" borderId="295" applyNumberFormat="0" applyBorder="0" applyAlignment="0">
      <alignment horizontal="centerContinuous" vertical="center"/>
      <protection locked="0"/>
    </xf>
    <xf numFmtId="0" fontId="11" fillId="81" borderId="948" applyNumberFormat="0" applyProtection="0">
      <alignment horizontal="center" vertical="center" wrapText="1"/>
    </xf>
    <xf numFmtId="0" fontId="47" fillId="0" borderId="278">
      <alignment horizontal="left" vertical="center"/>
    </xf>
    <xf numFmtId="0" fontId="11" fillId="60" borderId="970" applyNumberFormat="0" applyProtection="0">
      <alignment horizontal="left" vertical="center" wrapText="1"/>
    </xf>
    <xf numFmtId="0" fontId="147" fillId="73" borderId="309">
      <alignment horizontal="left" vertical="center" wrapText="1"/>
    </xf>
    <xf numFmtId="260" fontId="164" fillId="0" borderId="327" applyBorder="0"/>
    <xf numFmtId="260" fontId="164" fillId="0" borderId="345" applyBorder="0"/>
    <xf numFmtId="260" fontId="164" fillId="0" borderId="361" applyBorder="0"/>
    <xf numFmtId="260" fontId="164" fillId="0" borderId="361" applyBorder="0"/>
    <xf numFmtId="260" fontId="164" fillId="0" borderId="361" applyBorder="0"/>
    <xf numFmtId="260" fontId="164" fillId="0" borderId="368" applyBorder="0"/>
    <xf numFmtId="260" fontId="164" fillId="0" borderId="327" applyBorder="0"/>
    <xf numFmtId="260" fontId="164" fillId="0" borderId="361" applyBorder="0"/>
    <xf numFmtId="260" fontId="164" fillId="0" borderId="345" applyBorder="0"/>
    <xf numFmtId="260" fontId="164" fillId="0" borderId="368" applyBorder="0"/>
    <xf numFmtId="260" fontId="164" fillId="0" borderId="361" applyBorder="0"/>
    <xf numFmtId="0" fontId="147" fillId="73" borderId="309">
      <alignment horizontal="left" vertical="center" wrapText="1"/>
    </xf>
    <xf numFmtId="166" fontId="113" fillId="0" borderId="308">
      <protection locked="0"/>
    </xf>
    <xf numFmtId="208" fontId="90" fillId="63" borderId="307"/>
    <xf numFmtId="0" fontId="147" fillId="73" borderId="335">
      <alignment horizontal="left" vertical="center" wrapText="1"/>
    </xf>
    <xf numFmtId="166" fontId="113" fillId="0" borderId="332">
      <protection locked="0"/>
    </xf>
    <xf numFmtId="208" fontId="90" fillId="63" borderId="33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72">
      <alignment horizontal="left" vertical="center" wrapText="1"/>
    </xf>
    <xf numFmtId="166" fontId="113" fillId="0" borderId="371">
      <protection locked="0"/>
    </xf>
    <xf numFmtId="208" fontId="90" fillId="63" borderId="370"/>
    <xf numFmtId="0" fontId="147" fillId="73" borderId="352">
      <alignment horizontal="left" vertical="center" wrapText="1"/>
    </xf>
    <xf numFmtId="166" fontId="113" fillId="0" borderId="351">
      <protection locked="0"/>
    </xf>
    <xf numFmtId="208" fontId="90" fillId="63" borderId="350"/>
    <xf numFmtId="0" fontId="147" fillId="73" borderId="335">
      <alignment horizontal="left" vertical="center" wrapText="1"/>
    </xf>
    <xf numFmtId="0" fontId="147" fillId="73" borderId="335">
      <alignment horizontal="left" vertical="center" wrapText="1"/>
    </xf>
    <xf numFmtId="166" fontId="113" fillId="0" borderId="332">
      <protection locked="0"/>
    </xf>
    <xf numFmtId="208" fontId="90" fillId="63" borderId="330"/>
    <xf numFmtId="166" fontId="113" fillId="0" borderId="332">
      <protection locked="0"/>
    </xf>
    <xf numFmtId="208" fontId="90" fillId="63" borderId="330"/>
    <xf numFmtId="208" fontId="90" fillId="63" borderId="670"/>
    <xf numFmtId="260" fontId="164" fillId="0" borderId="716" applyBorder="0"/>
    <xf numFmtId="0" fontId="12" fillId="0" borderId="340"/>
    <xf numFmtId="0" fontId="147" fillId="73" borderId="309">
      <alignment horizontal="left" vertical="center" wrapText="1"/>
    </xf>
    <xf numFmtId="0" fontId="12" fillId="25" borderId="970" applyNumberFormat="0" applyProtection="0">
      <alignment horizontal="left" vertical="center" wrapText="1"/>
    </xf>
    <xf numFmtId="0" fontId="12" fillId="0" borderId="340"/>
    <xf numFmtId="241" fontId="12" fillId="65" borderId="294" applyNumberFormat="0" applyFont="0" applyBorder="0" applyAlignment="0">
      <alignment horizontal="right" vertical="center"/>
      <protection locked="0"/>
    </xf>
    <xf numFmtId="257" fontId="11" fillId="82" borderId="970" applyNumberFormat="0" applyProtection="0">
      <alignment horizontal="center" vertical="center" wrapText="1"/>
    </xf>
    <xf numFmtId="0" fontId="12" fillId="0" borderId="356"/>
    <xf numFmtId="0" fontId="11" fillId="60" borderId="970" applyNumberFormat="0" applyProtection="0">
      <alignment horizontal="left" vertical="center" wrapText="1"/>
    </xf>
    <xf numFmtId="0" fontId="12" fillId="0" borderId="356"/>
    <xf numFmtId="0" fontId="47" fillId="0" borderId="230">
      <alignment horizontal="left" vertical="center"/>
    </xf>
    <xf numFmtId="0" fontId="11" fillId="81" borderId="970" applyNumberFormat="0" applyProtection="0">
      <alignment horizontal="center" vertical="center" wrapText="1"/>
    </xf>
    <xf numFmtId="10" fontId="108" fillId="65" borderId="340" applyNumberFormat="0" applyBorder="0" applyAlignment="0" applyProtection="0"/>
    <xf numFmtId="14" fontId="85" fillId="0" borderId="348" applyFont="0" applyFill="0" applyBorder="0" applyAlignment="0" applyProtection="0"/>
    <xf numFmtId="1" fontId="121" fillId="69" borderId="295" applyNumberFormat="0" applyBorder="0" applyAlignment="0">
      <alignment horizontal="centerContinuous" vertical="center"/>
      <protection locked="0"/>
    </xf>
    <xf numFmtId="0" fontId="11" fillId="81" borderId="970" applyNumberFormat="0" applyProtection="0">
      <alignment horizontal="center" vertical="center"/>
    </xf>
    <xf numFmtId="0" fontId="12" fillId="0" borderId="356"/>
    <xf numFmtId="2" fontId="149" fillId="0" borderId="348"/>
    <xf numFmtId="0" fontId="147" fillId="73" borderId="352">
      <alignment horizontal="left" vertical="center" wrapText="1"/>
    </xf>
    <xf numFmtId="0" fontId="177" fillId="67" borderId="926">
      <alignment horizontal="center" vertical="center" wrapText="1"/>
      <protection hidden="1"/>
    </xf>
    <xf numFmtId="0" fontId="177" fillId="67" borderId="948">
      <alignment horizontal="center" vertical="center" wrapText="1"/>
      <protection hidden="1"/>
    </xf>
    <xf numFmtId="1" fontId="121" fillId="69" borderId="295" applyNumberFormat="0" applyBorder="0" applyAlignment="0">
      <alignment horizontal="centerContinuous" vertical="center"/>
      <protection locked="0"/>
    </xf>
    <xf numFmtId="10" fontId="108" fillId="65" borderId="340" applyNumberFormat="0" applyBorder="0" applyAlignment="0" applyProtection="0"/>
    <xf numFmtId="0" fontId="25" fillId="8" borderId="261" applyNumberFormat="0" applyAlignment="0" applyProtection="0"/>
    <xf numFmtId="1" fontId="121" fillId="69" borderId="295" applyNumberFormat="0" applyBorder="0" applyAlignment="0">
      <alignment horizontal="centerContinuous" vertical="center"/>
      <protection locked="0"/>
    </xf>
    <xf numFmtId="0" fontId="47" fillId="0" borderId="345">
      <alignment horizontal="left" vertical="center"/>
    </xf>
    <xf numFmtId="0" fontId="25" fillId="8" borderId="261" applyNumberFormat="0" applyAlignment="0" applyProtection="0"/>
    <xf numFmtId="237" fontId="12" fillId="71" borderId="340" applyNumberFormat="0" applyFont="0" applyBorder="0" applyAlignment="0" applyProtection="0"/>
    <xf numFmtId="10" fontId="108" fillId="65" borderId="356" applyNumberFormat="0" applyBorder="0" applyAlignment="0" applyProtection="0"/>
    <xf numFmtId="0" fontId="147" fillId="73" borderId="352">
      <alignment horizontal="left" vertical="center" wrapText="1"/>
    </xf>
    <xf numFmtId="1" fontId="121" fillId="69" borderId="346" applyNumberFormat="0" applyBorder="0" applyAlignment="0">
      <alignment horizontal="centerContinuous" vertical="center"/>
      <protection locked="0"/>
    </xf>
    <xf numFmtId="10" fontId="108" fillId="65" borderId="356" applyNumberFormat="0" applyBorder="0" applyAlignment="0" applyProtection="0"/>
    <xf numFmtId="224" fontId="108" fillId="0" borderId="259" applyFont="0" applyFill="0" applyBorder="0" applyAlignment="0" applyProtection="0"/>
    <xf numFmtId="0" fontId="25" fillId="8" borderId="341" applyNumberFormat="0" applyAlignment="0" applyProtection="0"/>
    <xf numFmtId="0" fontId="12" fillId="25" borderId="460" applyNumberFormat="0" applyProtection="0">
      <alignment horizontal="left" vertical="center" wrapText="1"/>
    </xf>
    <xf numFmtId="0" fontId="11" fillId="60" borderId="482" applyNumberFormat="0" applyProtection="0">
      <alignment horizontal="left" vertical="center" wrapText="1"/>
    </xf>
    <xf numFmtId="0" fontId="47" fillId="0" borderId="327">
      <alignment horizontal="left" vertical="center"/>
    </xf>
    <xf numFmtId="237" fontId="12" fillId="71" borderId="340" applyNumberFormat="0" applyFont="0" applyBorder="0" applyAlignment="0" applyProtection="0"/>
    <xf numFmtId="0" fontId="147" fillId="73" borderId="352">
      <alignment horizontal="left" vertical="center" wrapText="1"/>
    </xf>
    <xf numFmtId="0" fontId="177" fillId="67" borderId="962">
      <alignment horizontal="center" vertical="center" wrapText="1"/>
      <protection hidden="1"/>
    </xf>
    <xf numFmtId="1" fontId="121" fillId="69" borderId="346" applyNumberFormat="0" applyBorder="0" applyAlignment="0">
      <alignment horizontal="centerContinuous" vertical="center"/>
      <protection locked="0"/>
    </xf>
    <xf numFmtId="10" fontId="108" fillId="65" borderId="356" applyNumberFormat="0" applyBorder="0" applyAlignment="0" applyProtection="0"/>
    <xf numFmtId="224" fontId="108" fillId="0" borderId="259" applyFont="0" applyFill="0" applyBorder="0" applyAlignment="0" applyProtection="0"/>
    <xf numFmtId="0" fontId="147" fillId="73" borderId="352">
      <alignment horizontal="left" vertical="center" wrapText="1"/>
    </xf>
    <xf numFmtId="0" fontId="25" fillId="8" borderId="341" applyNumberFormat="0" applyAlignment="0" applyProtection="0"/>
    <xf numFmtId="0" fontId="47" fillId="0" borderId="327">
      <alignment horizontal="left" vertical="center"/>
    </xf>
    <xf numFmtId="237" fontId="12" fillId="71" borderId="356" applyNumberFormat="0" applyFont="0" applyBorder="0" applyAlignment="0" applyProtection="0"/>
    <xf numFmtId="0" fontId="47" fillId="0" borderId="361">
      <alignment horizontal="left" vertical="center"/>
    </xf>
    <xf numFmtId="224" fontId="108" fillId="0" borderId="259" applyFont="0" applyFill="0" applyBorder="0" applyAlignment="0" applyProtection="0"/>
    <xf numFmtId="231" fontId="85" fillId="0" borderId="348" applyFont="0" applyFill="0" applyBorder="0" applyAlignment="0" applyProtection="0"/>
    <xf numFmtId="237" fontId="12" fillId="71" borderId="356" applyNumberFormat="0" applyFont="0" applyBorder="0" applyAlignment="0" applyProtection="0"/>
    <xf numFmtId="1" fontId="121" fillId="69" borderId="355" applyNumberFormat="0" applyBorder="0" applyAlignment="0">
      <alignment horizontal="centerContinuous" vertical="center"/>
      <protection locked="0"/>
    </xf>
    <xf numFmtId="0" fontId="12" fillId="0" borderId="340"/>
    <xf numFmtId="224" fontId="108" fillId="0" borderId="259" applyFont="0" applyFill="0" applyBorder="0" applyAlignment="0" applyProtection="0"/>
    <xf numFmtId="0" fontId="25" fillId="8" borderId="357" applyNumberFormat="0" applyAlignment="0" applyProtection="0"/>
    <xf numFmtId="1" fontId="121" fillId="69" borderId="362" applyNumberFormat="0" applyBorder="0" applyAlignment="0">
      <alignment horizontal="centerContinuous" vertical="center"/>
      <protection locked="0"/>
    </xf>
    <xf numFmtId="0" fontId="177" fillId="67" borderId="962">
      <alignment horizontal="center" vertical="center" wrapText="1"/>
      <protection hidden="1"/>
    </xf>
    <xf numFmtId="0" fontId="47" fillId="0" borderId="361">
      <alignment horizontal="left" vertical="center"/>
    </xf>
    <xf numFmtId="237" fontId="12" fillId="71" borderId="356" applyNumberFormat="0" applyFont="0" applyBorder="0" applyAlignment="0" applyProtection="0"/>
    <xf numFmtId="0" fontId="177" fillId="67" borderId="948">
      <alignment horizontal="center" vertical="center" wrapText="1"/>
      <protection hidden="1"/>
    </xf>
    <xf numFmtId="224" fontId="108" fillId="0" borderId="259" applyFont="0" applyFill="0" applyBorder="0" applyAlignment="0" applyProtection="0"/>
    <xf numFmtId="1" fontId="121" fillId="69" borderId="362" applyNumberFormat="0" applyBorder="0" applyAlignment="0">
      <alignment horizontal="centerContinuous" vertical="center"/>
      <protection locked="0"/>
    </xf>
    <xf numFmtId="0" fontId="47" fillId="0" borderId="345">
      <alignment horizontal="left" vertical="center"/>
    </xf>
    <xf numFmtId="224" fontId="108" fillId="0" borderId="259" applyFont="0" applyFill="0" applyBorder="0" applyAlignment="0" applyProtection="0"/>
    <xf numFmtId="264" fontId="172" fillId="65" borderId="926" applyFill="0" applyBorder="0" applyAlignment="0" applyProtection="0">
      <alignment horizontal="right"/>
      <protection locked="0"/>
    </xf>
    <xf numFmtId="0" fontId="12" fillId="0" borderId="375"/>
    <xf numFmtId="264" fontId="172" fillId="65" borderId="926" applyFill="0" applyBorder="0" applyAlignment="0" applyProtection="0">
      <alignment horizontal="right"/>
      <protection locked="0"/>
    </xf>
    <xf numFmtId="260" fontId="164" fillId="0" borderId="928" applyBorder="0"/>
    <xf numFmtId="264" fontId="172" fillId="65" borderId="962" applyFill="0" applyBorder="0" applyAlignment="0" applyProtection="0">
      <alignment horizontal="right"/>
      <protection locked="0"/>
    </xf>
    <xf numFmtId="1" fontId="121" fillId="69" borderId="346" applyNumberFormat="0" applyBorder="0" applyAlignment="0">
      <alignment horizontal="centerContinuous" vertical="center"/>
      <protection locked="0"/>
    </xf>
    <xf numFmtId="0" fontId="47" fillId="0" borderId="327">
      <alignment horizontal="left" vertical="center"/>
    </xf>
    <xf numFmtId="264" fontId="172" fillId="65" borderId="948" applyFill="0" applyBorder="0" applyAlignment="0" applyProtection="0">
      <alignment horizontal="right"/>
      <protection locked="0"/>
    </xf>
    <xf numFmtId="264" fontId="172" fillId="65" borderId="962" applyFill="0" applyBorder="0" applyAlignment="0" applyProtection="0">
      <alignment horizontal="right"/>
      <protection locked="0"/>
    </xf>
    <xf numFmtId="260" fontId="164" fillId="0" borderId="928" applyBorder="0"/>
    <xf numFmtId="224" fontId="108" fillId="0" borderId="259" applyFont="0" applyFill="0" applyBorder="0" applyAlignment="0" applyProtection="0"/>
    <xf numFmtId="0" fontId="11" fillId="81" borderId="832" applyNumberFormat="0" applyProtection="0">
      <alignment horizontal="center" vertical="center"/>
    </xf>
    <xf numFmtId="0" fontId="25" fillId="8" borderId="341" applyNumberFormat="0" applyAlignment="0" applyProtection="0"/>
    <xf numFmtId="0" fontId="147" fillId="73" borderId="372">
      <alignment horizontal="left" vertical="center" wrapText="1"/>
    </xf>
    <xf numFmtId="224" fontId="108" fillId="0" borderId="259" applyFont="0" applyFill="0" applyBorder="0" applyAlignment="0" applyProtection="0"/>
    <xf numFmtId="0" fontId="11" fillId="60" borderId="832" applyNumberFormat="0" applyProtection="0">
      <alignment horizontal="left" vertical="center" wrapText="1"/>
    </xf>
    <xf numFmtId="1" fontId="121" fillId="69" borderId="355" applyNumberFormat="0" applyBorder="0" applyAlignment="0">
      <alignment horizontal="centerContinuous" vertical="center"/>
      <protection locked="0"/>
    </xf>
    <xf numFmtId="257" fontId="11" fillId="82" borderId="832" applyNumberFormat="0" applyProtection="0">
      <alignment horizontal="center"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81" borderId="847" applyNumberFormat="0" applyProtection="0">
      <alignment horizontal="center" vertical="center"/>
    </xf>
    <xf numFmtId="10" fontId="108" fillId="65" borderId="340" applyNumberFormat="0" applyBorder="0" applyAlignment="0" applyProtection="0"/>
    <xf numFmtId="257" fontId="11" fillId="82" borderId="832" applyNumberFormat="0" applyProtection="0">
      <alignment horizontal="center" vertical="center" wrapText="1"/>
    </xf>
    <xf numFmtId="0" fontId="25" fillId="8" borderId="364" applyNumberFormat="0" applyAlignment="0" applyProtection="0"/>
    <xf numFmtId="0" fontId="12" fillId="60" borderId="912" applyNumberFormat="0">
      <alignment horizontal="centerContinuous" vertical="center" wrapText="1"/>
    </xf>
    <xf numFmtId="0" fontId="11" fillId="81" borderId="818" applyNumberFormat="0" applyProtection="0">
      <alignment horizontal="center" vertical="center" wrapText="1"/>
    </xf>
    <xf numFmtId="0" fontId="12" fillId="25" borderId="832" applyNumberFormat="0" applyProtection="0">
      <alignment horizontal="left" vertical="center" wrapText="1"/>
    </xf>
    <xf numFmtId="224" fontId="108" fillId="0" borderId="259" applyFont="0" applyFill="0" applyBorder="0" applyAlignment="0" applyProtection="0"/>
    <xf numFmtId="0" fontId="11" fillId="60" borderId="847" applyNumberFormat="0" applyProtection="0">
      <alignment horizontal="left" vertical="center" wrapText="1"/>
    </xf>
    <xf numFmtId="0" fontId="47" fillId="0" borderId="361">
      <alignment horizontal="left" vertical="center"/>
    </xf>
    <xf numFmtId="0" fontId="147" fillId="73" borderId="372">
      <alignment horizontal="left" vertical="center" wrapText="1"/>
    </xf>
    <xf numFmtId="257" fontId="11" fillId="82" borderId="832" applyNumberFormat="0" applyProtection="0">
      <alignment horizontal="center" vertical="center" wrapText="1"/>
    </xf>
    <xf numFmtId="0" fontId="12" fillId="25" borderId="847" applyNumberFormat="0" applyProtection="0">
      <alignment horizontal="left" vertical="center" wrapText="1"/>
    </xf>
    <xf numFmtId="0" fontId="11" fillId="81" borderId="818" applyNumberFormat="0" applyProtection="0">
      <alignment horizontal="center" vertical="center" wrapText="1"/>
    </xf>
    <xf numFmtId="260" fontId="164" fillId="0" borderId="782" applyBorder="0"/>
    <xf numFmtId="260" fontId="164" fillId="0" borderId="837" applyBorder="0"/>
    <xf numFmtId="39" fontId="12" fillId="0" borderId="1084">
      <protection locked="0"/>
    </xf>
    <xf numFmtId="39" fontId="12" fillId="0" borderId="1064">
      <protection locked="0"/>
    </xf>
    <xf numFmtId="224" fontId="108" fillId="0" borderId="259" applyFont="0" applyFill="0" applyBorder="0" applyAlignment="0" applyProtection="0"/>
    <xf numFmtId="1" fontId="121" fillId="69" borderId="355" applyNumberFormat="0" applyBorder="0" applyAlignment="0">
      <alignment horizontal="centerContinuous" vertical="center"/>
      <protection locked="0"/>
    </xf>
    <xf numFmtId="260" fontId="164" fillId="0" borderId="278" applyBorder="0"/>
    <xf numFmtId="0" fontId="47" fillId="0" borderId="345">
      <alignment horizontal="left" vertical="center"/>
    </xf>
    <xf numFmtId="171" fontId="85" fillId="0" borderId="1055"/>
    <xf numFmtId="0" fontId="25" fillId="8" borderId="364" applyNumberFormat="0" applyAlignment="0" applyProtection="0"/>
    <xf numFmtId="165" fontId="193" fillId="0" borderId="1050" applyFill="0" applyAlignment="0" applyProtection="0"/>
    <xf numFmtId="0" fontId="147" fillId="73" borderId="372">
      <alignment horizontal="left" vertical="center" wrapText="1"/>
    </xf>
    <xf numFmtId="0" fontId="11" fillId="60" borderId="962" applyNumberFormat="0" applyProtection="0">
      <alignment horizontal="left" vertical="center" wrapText="1"/>
    </xf>
    <xf numFmtId="0" fontId="11" fillId="60" borderId="970" applyNumberFormat="0" applyProtection="0">
      <alignment horizontal="left" vertical="center" wrapText="1"/>
    </xf>
    <xf numFmtId="224" fontId="108" fillId="0" borderId="259" applyFont="0" applyFill="0" applyBorder="0" applyAlignment="0" applyProtection="0"/>
    <xf numFmtId="0" fontId="47" fillId="0" borderId="361">
      <alignment horizontal="left" vertical="center"/>
    </xf>
    <xf numFmtId="1" fontId="121" fillId="69" borderId="346" applyNumberFormat="0" applyBorder="0" applyAlignment="0">
      <alignment horizontal="centerContinuous" vertical="center"/>
      <protection locked="0"/>
    </xf>
    <xf numFmtId="237" fontId="12" fillId="71" borderId="340" applyNumberFormat="0" applyFont="0" applyBorder="0" applyAlignment="0" applyProtection="0"/>
    <xf numFmtId="224" fontId="108" fillId="0" borderId="259" applyFont="0" applyFill="0" applyBorder="0" applyAlignment="0" applyProtection="0"/>
    <xf numFmtId="10" fontId="108" fillId="65" borderId="375" applyNumberFormat="0" applyBorder="0" applyAlignment="0" applyProtection="0"/>
    <xf numFmtId="0" fontId="25" fillId="8" borderId="341" applyNumberFormat="0" applyAlignment="0" applyProtection="0"/>
    <xf numFmtId="0" fontId="12" fillId="24" borderId="791" applyNumberFormat="0" applyFont="0" applyAlignment="0" applyProtection="0"/>
    <xf numFmtId="0" fontId="11" fillId="81" borderId="888" applyNumberFormat="0" applyProtection="0">
      <alignment horizontal="center" vertical="center" wrapText="1"/>
    </xf>
    <xf numFmtId="0" fontId="11" fillId="81" borderId="874" applyNumberFormat="0" applyProtection="0">
      <alignment horizontal="center" vertical="center" wrapText="1"/>
    </xf>
    <xf numFmtId="224" fontId="108" fillId="0" borderId="259" applyFont="0" applyFill="0" applyBorder="0" applyAlignment="0" applyProtection="0"/>
    <xf numFmtId="238" fontId="87" fillId="0" borderId="334">
      <alignment horizontal="center"/>
    </xf>
    <xf numFmtId="39" fontId="12" fillId="0" borderId="1050">
      <protection locked="0"/>
    </xf>
    <xf numFmtId="1" fontId="121" fillId="69" borderId="355" applyNumberFormat="0" applyBorder="0" applyAlignment="0">
      <alignment horizontal="centerContinuous" vertical="center"/>
      <protection locked="0"/>
    </xf>
    <xf numFmtId="0" fontId="147" fillId="73" borderId="392">
      <alignment horizontal="left" vertical="center" wrapText="1"/>
    </xf>
    <xf numFmtId="0" fontId="11" fillId="81" borderId="888" applyNumberFormat="0" applyProtection="0">
      <alignment horizontal="center" vertical="center" wrapText="1"/>
    </xf>
    <xf numFmtId="0" fontId="183" fillId="81" borderId="888" applyNumberFormat="0" applyProtection="0">
      <alignment horizontal="center" vertical="center"/>
    </xf>
    <xf numFmtId="241" fontId="194" fillId="86" borderId="310" applyNumberFormat="0" applyBorder="0" applyAlignment="0" applyProtection="0">
      <alignment vertical="center"/>
    </xf>
    <xf numFmtId="171" fontId="85" fillId="0" borderId="325"/>
    <xf numFmtId="0" fontId="11" fillId="60" borderId="888" applyNumberFormat="0" applyProtection="0">
      <alignment horizontal="left" vertical="center" wrapText="1"/>
    </xf>
    <xf numFmtId="0" fontId="11" fillId="81" borderId="948" applyNumberFormat="0" applyProtection="0">
      <alignment horizontal="center" vertical="center"/>
    </xf>
    <xf numFmtId="0" fontId="25" fillId="8" borderId="341" applyNumberFormat="0" applyAlignment="0" applyProtection="0"/>
    <xf numFmtId="0" fontId="11" fillId="60" borderId="1007" applyNumberFormat="0" applyProtection="0">
      <alignment horizontal="left" vertical="center" wrapText="1"/>
    </xf>
    <xf numFmtId="0" fontId="12" fillId="25" borderId="1026" applyNumberFormat="0" applyProtection="0">
      <alignment horizontal="left" vertical="center" wrapText="1"/>
    </xf>
    <xf numFmtId="0" fontId="11" fillId="81" borderId="1026" applyNumberFormat="0" applyProtection="0">
      <alignment horizontal="center" vertical="center" wrapText="1"/>
    </xf>
    <xf numFmtId="224" fontId="108" fillId="0" borderId="259" applyFont="0" applyFill="0" applyBorder="0" applyAlignment="0" applyProtection="0"/>
    <xf numFmtId="0" fontId="47" fillId="0" borderId="368">
      <alignment horizontal="left" vertical="center"/>
    </xf>
    <xf numFmtId="0" fontId="83" fillId="0" borderId="739" applyNumberFormat="0" applyFont="0" applyFill="0" applyAlignment="0" applyProtection="0"/>
    <xf numFmtId="264" fontId="172" fillId="65" borderId="774" applyFill="0" applyBorder="0" applyAlignment="0" applyProtection="0">
      <alignment horizontal="right"/>
      <protection locked="0"/>
    </xf>
    <xf numFmtId="264" fontId="172" fillId="65" borderId="789" applyFill="0" applyBorder="0" applyAlignment="0" applyProtection="0">
      <alignment horizontal="right"/>
      <protection locked="0"/>
    </xf>
    <xf numFmtId="264" fontId="172" fillId="65" borderId="760" applyFill="0" applyBorder="0" applyAlignment="0" applyProtection="0">
      <alignment horizontal="right"/>
      <protection locked="0"/>
    </xf>
    <xf numFmtId="260" fontId="164" fillId="0" borderId="779" applyBorder="0"/>
    <xf numFmtId="264" fontId="172" fillId="65" borderId="774" applyFill="0" applyBorder="0" applyAlignment="0" applyProtection="0">
      <alignment horizontal="right"/>
      <protection locked="0"/>
    </xf>
    <xf numFmtId="260" fontId="164" fillId="0" borderId="716" applyBorder="0"/>
    <xf numFmtId="260" fontId="164" fillId="0" borderId="750" applyBorder="0"/>
    <xf numFmtId="264" fontId="172" fillId="65" borderId="751" applyFill="0" applyBorder="0" applyAlignment="0" applyProtection="0">
      <alignment horizontal="right"/>
      <protection locked="0"/>
    </xf>
    <xf numFmtId="264" fontId="172" fillId="65" borderId="751" applyFill="0" applyBorder="0" applyAlignment="0" applyProtection="0">
      <alignment horizontal="right"/>
      <protection locked="0"/>
    </xf>
    <xf numFmtId="260" fontId="164" fillId="0" borderId="928" applyBorder="0"/>
    <xf numFmtId="1" fontId="121" fillId="69" borderId="380" applyNumberFormat="0" applyBorder="0" applyAlignment="0">
      <alignment horizontal="centerContinuous" vertical="center"/>
      <protection locked="0"/>
    </xf>
    <xf numFmtId="0" fontId="47" fillId="0" borderId="368">
      <alignment horizontal="left" vertical="center"/>
    </xf>
    <xf numFmtId="0" fontId="183" fillId="81" borderId="760" applyNumberFormat="0" applyProtection="0">
      <alignment horizontal="center" vertical="center"/>
    </xf>
    <xf numFmtId="241" fontId="194" fillId="86" borderId="337" applyNumberFormat="0" applyBorder="0" applyAlignment="0" applyProtection="0">
      <alignment vertical="center"/>
    </xf>
    <xf numFmtId="171" fontId="85" fillId="0" borderId="338"/>
    <xf numFmtId="0" fontId="183" fillId="81" borderId="760" applyNumberFormat="0" applyProtection="0">
      <alignment horizontal="center" vertical="center"/>
    </xf>
    <xf numFmtId="237" fontId="12" fillId="71" borderId="375" applyNumberFormat="0" applyFont="0" applyBorder="0" applyAlignment="0" applyProtection="0"/>
    <xf numFmtId="257" fontId="11" fillId="82" borderId="760" applyNumberFormat="0" applyProtection="0">
      <alignment horizontal="center" vertical="center" wrapText="1"/>
    </xf>
    <xf numFmtId="0" fontId="25" fillId="8" borderId="382" applyNumberFormat="0" applyAlignment="0" applyProtection="0"/>
    <xf numFmtId="0" fontId="11" fillId="81" borderId="751" applyNumberFormat="0" applyProtection="0">
      <alignment horizontal="center" vertical="center" wrapText="1"/>
    </xf>
    <xf numFmtId="0" fontId="11" fillId="81" borderId="751" applyNumberFormat="0" applyProtection="0">
      <alignment horizontal="center" vertical="center" wrapText="1"/>
    </xf>
    <xf numFmtId="0" fontId="11" fillId="60" borderId="760" applyNumberFormat="0" applyProtection="0">
      <alignment horizontal="left" vertical="center" wrapText="1"/>
    </xf>
    <xf numFmtId="0" fontId="11" fillId="60" borderId="751" applyNumberFormat="0" applyProtection="0">
      <alignment horizontal="left" vertical="center" wrapText="1"/>
    </xf>
    <xf numFmtId="0" fontId="11" fillId="81" borderId="751" applyNumberFormat="0" applyProtection="0">
      <alignment horizontal="center" vertical="center" wrapText="1"/>
    </xf>
    <xf numFmtId="0" fontId="12" fillId="24" borderId="657" applyNumberFormat="0" applyFont="0" applyAlignment="0" applyProtection="0"/>
    <xf numFmtId="1" fontId="121" fillId="69" borderId="380" applyNumberFormat="0" applyBorder="0" applyAlignment="0">
      <alignment horizontal="centerContinuous" vertical="center"/>
      <protection locked="0"/>
    </xf>
    <xf numFmtId="166" fontId="113" fillId="0" borderId="671">
      <protection locked="0"/>
    </xf>
    <xf numFmtId="166" fontId="113" fillId="0" borderId="308">
      <protection locked="0"/>
    </xf>
    <xf numFmtId="264" fontId="172" fillId="65" borderId="962" applyFill="0" applyBorder="0" applyAlignment="0" applyProtection="0">
      <alignment horizontal="right"/>
      <protection locked="0"/>
    </xf>
    <xf numFmtId="0" fontId="177" fillId="67" borderId="751">
      <alignment horizontal="center" vertical="center" wrapText="1"/>
      <protection hidden="1"/>
    </xf>
    <xf numFmtId="0" fontId="11" fillId="81" borderId="789" applyNumberFormat="0" applyProtection="0">
      <alignment horizontal="center" vertical="center" wrapText="1"/>
    </xf>
    <xf numFmtId="0" fontId="11" fillId="81" borderId="789" applyNumberFormat="0" applyProtection="0">
      <alignment horizontal="center" vertical="center"/>
    </xf>
    <xf numFmtId="257" fontId="11" fillId="82" borderId="789" applyNumberFormat="0" applyProtection="0">
      <alignment horizontal="center" vertical="center" wrapText="1"/>
    </xf>
    <xf numFmtId="0" fontId="12" fillId="25" borderId="760" applyNumberFormat="0" applyProtection="0">
      <alignment horizontal="left" vertical="center" wrapText="1"/>
    </xf>
    <xf numFmtId="0" fontId="47" fillId="0" borderId="387">
      <alignment horizontal="left" vertical="center"/>
    </xf>
    <xf numFmtId="227" fontId="78" fillId="0" borderId="333" applyNumberFormat="0" applyFill="0">
      <alignment horizontal="right"/>
    </xf>
    <xf numFmtId="227" fontId="78" fillId="0" borderId="333" applyNumberFormat="0" applyFill="0">
      <alignment horizontal="right"/>
    </xf>
    <xf numFmtId="257" fontId="11" fillId="82" borderId="774"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1" fillId="60" borderId="774" applyNumberFormat="0" applyProtection="0">
      <alignment horizontal="left" vertical="center" wrapText="1"/>
    </xf>
    <xf numFmtId="0" fontId="11" fillId="81" borderId="774" applyNumberFormat="0" applyProtection="0">
      <alignment horizontal="center" vertical="center" wrapText="1"/>
    </xf>
    <xf numFmtId="0" fontId="12" fillId="25" borderId="774" applyNumberFormat="0" applyProtection="0">
      <alignment horizontal="left" vertical="center" wrapText="1"/>
    </xf>
    <xf numFmtId="241" fontId="194" fillId="86" borderId="353" applyNumberFormat="0" applyBorder="0" applyAlignment="0" applyProtection="0">
      <alignment vertical="center"/>
    </xf>
    <xf numFmtId="171" fontId="85" fillId="0" borderId="354"/>
    <xf numFmtId="0" fontId="12" fillId="24" borderId="262" applyNumberFormat="0" applyFont="0" applyAlignment="0" applyProtection="0"/>
    <xf numFmtId="165" fontId="193" fillId="0" borderId="768" applyFill="0" applyAlignment="0" applyProtection="0"/>
    <xf numFmtId="264" fontId="172" fillId="65" borderId="962" applyFill="0" applyBorder="0" applyAlignment="0" applyProtection="0">
      <alignment horizontal="right"/>
      <protection locked="0"/>
    </xf>
    <xf numFmtId="241" fontId="194" fillId="86" borderId="772" applyNumberFormat="0" applyBorder="0" applyAlignment="0" applyProtection="0">
      <alignment vertical="center"/>
    </xf>
    <xf numFmtId="241" fontId="194" fillId="86" borderId="772" applyNumberFormat="0" applyBorder="0" applyAlignment="0" applyProtection="0">
      <alignment vertical="center"/>
    </xf>
    <xf numFmtId="165" fontId="193" fillId="0" borderId="768" applyFill="0" applyAlignment="0" applyProtection="0"/>
    <xf numFmtId="260" fontId="164" fillId="0" borderId="428" applyBorder="0"/>
    <xf numFmtId="1" fontId="121" fillId="69" borderId="388" applyNumberFormat="0" applyBorder="0" applyAlignment="0">
      <alignment horizontal="centerContinuous" vertical="center"/>
      <protection locked="0"/>
    </xf>
    <xf numFmtId="39" fontId="12" fillId="0" borderId="768">
      <protection locked="0"/>
    </xf>
    <xf numFmtId="0" fontId="12" fillId="24" borderId="262" applyNumberFormat="0" applyFont="0" applyAlignment="0" applyProtection="0"/>
    <xf numFmtId="0" fontId="47" fillId="0" borderId="474">
      <alignment horizontal="left" vertical="center"/>
    </xf>
    <xf numFmtId="0" fontId="147" fillId="73" borderId="456">
      <alignment horizontal="left" vertical="center" wrapText="1"/>
    </xf>
    <xf numFmtId="260" fontId="164" fillId="0" borderId="368" applyBorder="0"/>
    <xf numFmtId="0" fontId="25" fillId="8" borderId="376" applyNumberFormat="0" applyAlignment="0" applyProtection="0"/>
    <xf numFmtId="39" fontId="12" fillId="0" borderId="736">
      <protection locked="0"/>
    </xf>
    <xf numFmtId="260" fontId="164" fillId="0" borderId="523" applyBorder="0"/>
    <xf numFmtId="260" fontId="164" fillId="0" borderId="523" applyBorder="0"/>
    <xf numFmtId="260" fontId="164" fillId="0" borderId="523" applyBorder="0"/>
    <xf numFmtId="260" fontId="164" fillId="0" borderId="526" applyBorder="0"/>
    <xf numFmtId="260" fontId="164" fillId="0" borderId="368" applyBorder="0"/>
    <xf numFmtId="260" fontId="164" fillId="0" borderId="523" applyBorder="0"/>
    <xf numFmtId="260" fontId="164" fillId="0" borderId="510" applyBorder="0"/>
    <xf numFmtId="260" fontId="164" fillId="0" borderId="526" applyBorder="0"/>
    <xf numFmtId="0" fontId="12" fillId="24" borderId="342" applyNumberFormat="0" applyFont="0" applyAlignment="0" applyProtection="0"/>
    <xf numFmtId="260" fontId="164" fillId="0" borderId="523" applyBorder="0"/>
    <xf numFmtId="0" fontId="147" fillId="73" borderId="456">
      <alignment horizontal="left" vertical="center" wrapText="1"/>
    </xf>
    <xf numFmtId="166" fontId="113" fillId="0" borderId="455">
      <protection locked="0"/>
    </xf>
    <xf numFmtId="241" fontId="194" fillId="86" borderId="353" applyNumberFormat="0" applyBorder="0" applyAlignment="0" applyProtection="0">
      <alignment vertical="center"/>
    </xf>
    <xf numFmtId="171" fontId="85" fillId="0" borderId="354"/>
    <xf numFmtId="208" fontId="90" fillId="63" borderId="454"/>
    <xf numFmtId="0" fontId="147" fillId="73" borderId="456">
      <alignment horizontal="left" vertical="center" wrapText="1"/>
    </xf>
    <xf numFmtId="166" fontId="113" fillId="0" borderId="455">
      <protection locked="0"/>
    </xf>
    <xf numFmtId="208" fontId="90" fillId="63" borderId="454"/>
    <xf numFmtId="0" fontId="147" fillId="73" borderId="515">
      <alignment horizontal="left" vertical="center" wrapText="1"/>
    </xf>
    <xf numFmtId="166" fontId="113" fillId="0" borderId="514">
      <protection locked="0"/>
    </xf>
    <xf numFmtId="208" fontId="90" fillId="63" borderId="513"/>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30">
      <alignment horizontal="left" vertical="center" wrapText="1"/>
    </xf>
    <xf numFmtId="166" fontId="113" fillId="0" borderId="351">
      <protection locked="0"/>
    </xf>
    <xf numFmtId="208" fontId="90" fillId="63" borderId="528"/>
    <xf numFmtId="0" fontId="147" fillId="73" borderId="515">
      <alignment horizontal="left" vertical="center" wrapText="1"/>
    </xf>
    <xf numFmtId="166" fontId="113" fillId="0" borderId="514">
      <protection locked="0"/>
    </xf>
    <xf numFmtId="208" fontId="90" fillId="63" borderId="513"/>
    <xf numFmtId="0" fontId="147" fillId="73" borderId="456">
      <alignment horizontal="left" vertical="center" wrapText="1"/>
    </xf>
    <xf numFmtId="0" fontId="147" fillId="73" borderId="456">
      <alignment horizontal="left" vertical="center" wrapText="1"/>
    </xf>
    <xf numFmtId="166" fontId="113" fillId="0" borderId="455">
      <protection locked="0"/>
    </xf>
    <xf numFmtId="241" fontId="194" fillId="86" borderId="353" applyNumberFormat="0" applyBorder="0" applyAlignment="0" applyProtection="0">
      <alignment vertical="center"/>
    </xf>
    <xf numFmtId="171" fontId="85" fillId="0" borderId="354"/>
    <xf numFmtId="208" fontId="90" fillId="63" borderId="454"/>
    <xf numFmtId="166" fontId="113" fillId="0" borderId="455">
      <protection locked="0"/>
    </xf>
    <xf numFmtId="260" fontId="164" fillId="0" borderId="953" applyBorder="0"/>
    <xf numFmtId="171" fontId="85" fillId="0" borderId="788"/>
    <xf numFmtId="0" fontId="12" fillId="0" borderId="504"/>
    <xf numFmtId="0" fontId="147" fillId="73" borderId="456">
      <alignment horizontal="left" vertical="center" wrapText="1"/>
    </xf>
    <xf numFmtId="39" fontId="12" fillId="0" borderId="768">
      <protection locked="0"/>
    </xf>
    <xf numFmtId="0" fontId="12" fillId="0" borderId="504"/>
    <xf numFmtId="171" fontId="85" fillId="0" borderId="773"/>
    <xf numFmtId="260" fontId="164" fillId="0" borderId="928" applyBorder="0"/>
    <xf numFmtId="0" fontId="12" fillId="0" borderId="518"/>
    <xf numFmtId="0" fontId="12" fillId="0" borderId="518"/>
    <xf numFmtId="0" fontId="47" fillId="0" borderId="368">
      <alignment horizontal="left" vertical="center"/>
    </xf>
    <xf numFmtId="0" fontId="11" fillId="81" borderId="423" applyNumberFormat="0" applyProtection="0">
      <alignment horizontal="center" vertical="center" wrapText="1"/>
    </xf>
    <xf numFmtId="0" fontId="177" fillId="67" borderId="948">
      <alignment horizontal="center" vertical="center" wrapText="1"/>
      <protection hidden="1"/>
    </xf>
    <xf numFmtId="10" fontId="108" fillId="65" borderId="504" applyNumberFormat="0" applyBorder="0" applyAlignment="0" applyProtection="0"/>
    <xf numFmtId="0" fontId="177" fillId="67" borderId="992">
      <alignment horizontal="center" vertical="center" wrapText="1"/>
      <protection hidden="1"/>
    </xf>
    <xf numFmtId="1" fontId="121" fillId="69" borderId="461" applyNumberFormat="0" applyBorder="0" applyAlignment="0">
      <alignment horizontal="centerContinuous" vertical="center"/>
      <protection locked="0"/>
    </xf>
    <xf numFmtId="0" fontId="12" fillId="25" borderId="1119" applyNumberFormat="0" applyProtection="0">
      <alignment horizontal="left" vertical="center"/>
    </xf>
    <xf numFmtId="0" fontId="147" fillId="73" borderId="603">
      <alignment horizontal="left" vertical="center" wrapText="1"/>
    </xf>
    <xf numFmtId="257" fontId="11" fillId="82" borderId="437" applyNumberFormat="0" applyProtection="0">
      <alignment horizontal="center" vertical="center" wrapText="1"/>
    </xf>
    <xf numFmtId="0" fontId="12" fillId="0" borderId="518"/>
    <xf numFmtId="0" fontId="25" fillId="8" borderId="446" applyNumberFormat="0" applyAlignment="0" applyProtection="0"/>
    <xf numFmtId="241" fontId="194" fillId="86" borderId="310" applyNumberFormat="0" applyBorder="0" applyAlignment="0" applyProtection="0">
      <alignment vertical="center"/>
    </xf>
    <xf numFmtId="10" fontId="108" fillId="65" borderId="504" applyNumberFormat="0" applyBorder="0" applyAlignment="0" applyProtection="0"/>
    <xf numFmtId="166" fontId="113" fillId="0" borderId="351">
      <protection locked="0"/>
    </xf>
    <xf numFmtId="0" fontId="25" fillId="8" borderId="446" applyNumberFormat="0" applyAlignment="0" applyProtection="0"/>
    <xf numFmtId="1" fontId="121" fillId="69" borderId="461" applyNumberFormat="0" applyBorder="0" applyAlignment="0">
      <alignment horizontal="centerContinuous" vertical="center"/>
      <protection locked="0"/>
    </xf>
    <xf numFmtId="241" fontId="194" fillId="86" borderId="353" applyNumberFormat="0" applyBorder="0" applyAlignment="0" applyProtection="0">
      <alignment vertical="center"/>
    </xf>
    <xf numFmtId="0" fontId="47" fillId="0" borderId="510">
      <alignment horizontal="left" vertical="center"/>
    </xf>
    <xf numFmtId="0" fontId="25" fillId="8" borderId="446" applyNumberFormat="0" applyAlignment="0" applyProtection="0"/>
    <xf numFmtId="241" fontId="194" fillId="86" borderId="435" applyNumberFormat="0" applyBorder="0" applyAlignment="0" applyProtection="0">
      <alignment vertical="center"/>
    </xf>
    <xf numFmtId="241" fontId="194" fillId="86" borderId="407" applyNumberFormat="0" applyBorder="0" applyAlignment="0" applyProtection="0">
      <alignment vertical="center"/>
    </xf>
    <xf numFmtId="0" fontId="183" fillId="81" borderId="437" applyNumberFormat="0" applyProtection="0">
      <alignment horizontal="center" vertical="center"/>
    </xf>
    <xf numFmtId="0" fontId="11" fillId="81" borderId="423" applyNumberFormat="0" applyProtection="0">
      <alignment horizontal="center" vertical="center"/>
    </xf>
    <xf numFmtId="237" fontId="12" fillId="71" borderId="504" applyNumberFormat="0" applyFont="0" applyBorder="0" applyAlignment="0" applyProtection="0"/>
    <xf numFmtId="0" fontId="17" fillId="21" borderId="261" applyNumberFormat="0" applyAlignment="0" applyProtection="0"/>
    <xf numFmtId="10" fontId="108" fillId="65" borderId="518" applyNumberFormat="0" applyBorder="0" applyAlignment="0" applyProtection="0"/>
    <xf numFmtId="0" fontId="147" fillId="73" borderId="515">
      <alignment horizontal="left" vertical="center" wrapText="1"/>
    </xf>
    <xf numFmtId="1" fontId="121" fillId="69" borderId="511" applyNumberFormat="0" applyBorder="0" applyAlignment="0">
      <alignment horizontal="centerContinuous" vertical="center"/>
      <protection locked="0"/>
    </xf>
    <xf numFmtId="10" fontId="108" fillId="65" borderId="518" applyNumberFormat="0" applyBorder="0" applyAlignment="0" applyProtection="0"/>
    <xf numFmtId="0" fontId="25" fillId="8" borderId="505" applyNumberFormat="0" applyAlignment="0" applyProtection="0"/>
    <xf numFmtId="0" fontId="47" fillId="0" borderId="368">
      <alignment horizontal="left" vertical="center"/>
    </xf>
    <xf numFmtId="0" fontId="83" fillId="0" borderId="243" applyNumberFormat="0" applyFont="0" applyFill="0" applyAlignment="0" applyProtection="0"/>
    <xf numFmtId="237" fontId="12" fillId="71" borderId="504" applyNumberFormat="0" applyFont="0" applyBorder="0" applyAlignment="0" applyProtection="0"/>
    <xf numFmtId="260" fontId="164" fillId="0" borderId="442" applyBorder="0"/>
    <xf numFmtId="0" fontId="11" fillId="81" borderId="423" applyNumberFormat="0" applyProtection="0">
      <alignment horizontal="center" vertical="center" wrapText="1"/>
    </xf>
    <xf numFmtId="0" fontId="147" fillId="73" borderId="515">
      <alignment horizontal="left" vertical="center" wrapText="1"/>
    </xf>
    <xf numFmtId="0" fontId="12" fillId="25" borderId="814" applyNumberFormat="0" applyProtection="0">
      <alignment horizontal="left" vertical="center"/>
    </xf>
    <xf numFmtId="1" fontId="121" fillId="69" borderId="511" applyNumberFormat="0" applyBorder="0" applyAlignment="0">
      <alignment horizontal="centerContinuous" vertical="center"/>
      <protection locked="0"/>
    </xf>
    <xf numFmtId="10" fontId="108" fillId="65" borderId="518" applyNumberFormat="0" applyBorder="0" applyAlignment="0" applyProtection="0"/>
    <xf numFmtId="224" fontId="108" fillId="0" borderId="259" applyFont="0" applyFill="0" applyBorder="0" applyAlignment="0" applyProtection="0"/>
    <xf numFmtId="0" fontId="147" fillId="73" borderId="515">
      <alignment horizontal="left" vertical="center" wrapText="1"/>
    </xf>
    <xf numFmtId="0" fontId="47" fillId="0" borderId="368">
      <alignment horizontal="left" vertical="center"/>
    </xf>
    <xf numFmtId="237" fontId="12" fillId="71" borderId="518" applyNumberFormat="0" applyFont="0" applyBorder="0" applyAlignment="0" applyProtection="0"/>
    <xf numFmtId="0" fontId="47" fillId="0" borderId="523">
      <alignment horizontal="left" vertical="center"/>
    </xf>
    <xf numFmtId="224" fontId="108" fillId="0" borderId="259" applyFont="0" applyFill="0" applyBorder="0" applyAlignment="0" applyProtection="0"/>
    <xf numFmtId="0" fontId="11" fillId="81" borderId="1071" applyNumberFormat="0" applyProtection="0">
      <alignment horizontal="center" vertical="center"/>
    </xf>
    <xf numFmtId="237" fontId="12" fillId="71" borderId="518" applyNumberFormat="0" applyFont="0" applyBorder="0" applyAlignment="0" applyProtection="0"/>
    <xf numFmtId="1" fontId="121" fillId="69" borderId="380" applyNumberFormat="0" applyBorder="0" applyAlignment="0">
      <alignment horizontal="centerContinuous" vertical="center"/>
      <protection locked="0"/>
    </xf>
    <xf numFmtId="0" fontId="12" fillId="0" borderId="504"/>
    <xf numFmtId="224" fontId="108" fillId="0" borderId="259" applyFont="0" applyFill="0" applyBorder="0" applyAlignment="0" applyProtection="0"/>
    <xf numFmtId="264" fontId="172" fillId="65" borderId="948" applyFill="0" applyBorder="0" applyAlignment="0" applyProtection="0">
      <alignment horizontal="right"/>
      <protection locked="0"/>
    </xf>
    <xf numFmtId="1" fontId="121" fillId="69" borderId="524" applyNumberFormat="0" applyBorder="0" applyAlignment="0">
      <alignment horizontal="centerContinuous" vertical="center"/>
      <protection locked="0"/>
    </xf>
    <xf numFmtId="0" fontId="11" fillId="60" borderId="1056" applyNumberFormat="0" applyProtection="0">
      <alignment horizontal="left" vertical="center" wrapText="1"/>
    </xf>
    <xf numFmtId="260" fontId="164" fillId="0" borderId="967" applyBorder="0"/>
    <xf numFmtId="0" fontId="11" fillId="81" borderId="437" applyNumberFormat="0" applyProtection="0">
      <alignment horizontal="center" vertical="center" wrapText="1"/>
    </xf>
    <xf numFmtId="0" fontId="47" fillId="0" borderId="523">
      <alignment horizontal="left" vertical="center"/>
    </xf>
    <xf numFmtId="237" fontId="12" fillId="71" borderId="518" applyNumberFormat="0" applyFont="0" applyBorder="0" applyAlignment="0" applyProtection="0"/>
    <xf numFmtId="264" fontId="172" fillId="65" borderId="970" applyFill="0" applyBorder="0" applyAlignment="0" applyProtection="0">
      <alignment horizontal="right"/>
      <protection locked="0"/>
    </xf>
    <xf numFmtId="0" fontId="11" fillId="60" borderId="1090" applyNumberFormat="0" applyProtection="0">
      <alignment horizontal="left" vertical="center" wrapText="1"/>
    </xf>
    <xf numFmtId="264" fontId="172" fillId="65" borderId="437" applyFill="0" applyBorder="0" applyAlignment="0" applyProtection="0">
      <alignment horizontal="right"/>
      <protection locked="0"/>
    </xf>
    <xf numFmtId="224" fontId="108" fillId="0" borderId="259" applyFont="0" applyFill="0" applyBorder="0" applyAlignment="0" applyProtection="0"/>
    <xf numFmtId="166" fontId="113" fillId="0" borderId="351">
      <protection locked="0"/>
    </xf>
    <xf numFmtId="0" fontId="11" fillId="60" borderId="1090" applyNumberFormat="0" applyProtection="0">
      <alignment horizontal="left" vertical="center" wrapText="1"/>
    </xf>
    <xf numFmtId="1" fontId="121" fillId="69" borderId="524" applyNumberFormat="0" applyBorder="0" applyAlignment="0">
      <alignment horizontal="centerContinuous" vertical="center"/>
      <protection locked="0"/>
    </xf>
    <xf numFmtId="241" fontId="194" fillId="86" borderId="373" applyNumberFormat="0" applyBorder="0" applyAlignment="0" applyProtection="0">
      <alignment vertical="center"/>
    </xf>
    <xf numFmtId="171" fontId="85" fillId="0" borderId="374"/>
    <xf numFmtId="0" fontId="47" fillId="0" borderId="510">
      <alignment horizontal="left" vertical="center"/>
    </xf>
    <xf numFmtId="0" fontId="11" fillId="81" borderId="1090" applyNumberFormat="0" applyProtection="0">
      <alignment horizontal="center" vertical="center" wrapText="1"/>
    </xf>
    <xf numFmtId="0" fontId="11" fillId="81" borderId="398" applyNumberFormat="0" applyProtection="0">
      <alignment horizontal="center" vertical="center"/>
    </xf>
    <xf numFmtId="0" fontId="12" fillId="0" borderId="533"/>
    <xf numFmtId="0" fontId="11" fillId="60" borderId="1090" applyNumberFormat="0" applyProtection="0">
      <alignment horizontal="left" vertical="center" wrapText="1"/>
    </xf>
    <xf numFmtId="257" fontId="11" fillId="82" borderId="1090" applyNumberFormat="0" applyProtection="0">
      <alignment horizontal="center" vertical="center" wrapText="1"/>
    </xf>
    <xf numFmtId="165" fontId="193" fillId="0" borderId="858" applyFill="0" applyAlignment="0" applyProtection="0"/>
    <xf numFmtId="0" fontId="17" fillId="21" borderId="261" applyNumberFormat="0" applyAlignment="0" applyProtection="0"/>
    <xf numFmtId="1" fontId="121" fillId="69" borderId="511" applyNumberFormat="0" applyBorder="0" applyAlignment="0">
      <alignment horizontal="centerContinuous" vertical="center"/>
      <protection locked="0"/>
    </xf>
    <xf numFmtId="0" fontId="47" fillId="0" borderId="368">
      <alignment horizontal="left" vertical="center"/>
    </xf>
    <xf numFmtId="241" fontId="194" fillId="86" borderId="886" applyNumberFormat="0" applyBorder="0" applyAlignment="0" applyProtection="0">
      <alignment vertical="center"/>
    </xf>
    <xf numFmtId="0" fontId="11" fillId="60" borderId="1090" applyNumberFormat="0" applyProtection="0">
      <alignment horizontal="left" vertical="center" wrapText="1"/>
    </xf>
    <xf numFmtId="1" fontId="121" fillId="69" borderId="954" applyNumberFormat="0" applyBorder="0" applyAlignment="0">
      <alignment horizontal="centerContinuous" vertical="center"/>
      <protection locked="0"/>
    </xf>
    <xf numFmtId="0" fontId="47" fillId="0" borderId="953">
      <alignment horizontal="left" vertical="center"/>
    </xf>
    <xf numFmtId="0" fontId="12" fillId="25" borderId="423" applyNumberFormat="0" applyProtection="0">
      <alignment horizontal="left" vertical="center" wrapText="1"/>
    </xf>
    <xf numFmtId="0" fontId="11" fillId="81" borderId="1090" applyNumberFormat="0" applyProtection="0">
      <alignment horizontal="center" vertical="center" wrapText="1"/>
    </xf>
    <xf numFmtId="224" fontId="108" fillId="0" borderId="259" applyFont="0" applyFill="0" applyBorder="0" applyAlignment="0" applyProtection="0"/>
    <xf numFmtId="0" fontId="17" fillId="21" borderId="400" applyNumberFormat="0" applyAlignment="0" applyProtection="0"/>
    <xf numFmtId="260" fontId="164" fillId="0" borderId="403" applyBorder="0"/>
    <xf numFmtId="166" fontId="113" fillId="0" borderId="351">
      <protection locked="0"/>
    </xf>
    <xf numFmtId="241" fontId="194" fillId="86" borderId="886" applyNumberFormat="0" applyBorder="0" applyAlignment="0" applyProtection="0">
      <alignment vertical="center"/>
    </xf>
    <xf numFmtId="0" fontId="25" fillId="8" borderId="505" applyNumberFormat="0" applyAlignment="0" applyProtection="0"/>
    <xf numFmtId="0" fontId="147" fillId="73" borderId="530">
      <alignment horizontal="left" vertical="center" wrapText="1"/>
    </xf>
    <xf numFmtId="224" fontId="108" fillId="0" borderId="259" applyFont="0" applyFill="0" applyBorder="0" applyAlignment="0" applyProtection="0"/>
    <xf numFmtId="0" fontId="12" fillId="24" borderId="342" applyNumberFormat="0" applyFont="0" applyAlignment="0" applyProtection="0"/>
    <xf numFmtId="241" fontId="194" fillId="86" borderId="865" applyNumberFormat="0" applyBorder="0" applyAlignment="0" applyProtection="0">
      <alignment vertical="center"/>
    </xf>
    <xf numFmtId="1" fontId="121" fillId="69" borderId="380" applyNumberFormat="0" applyBorder="0" applyAlignment="0">
      <alignment horizontal="centerContinuous" vertical="center"/>
      <protection locked="0"/>
    </xf>
    <xf numFmtId="257" fontId="11" fillId="82" borderId="814" applyNumberFormat="0" applyProtection="0">
      <alignment horizontal="center" vertical="center" wrapText="1"/>
    </xf>
    <xf numFmtId="0" fontId="11" fillId="60" borderId="814" applyNumberFormat="0" applyProtection="0">
      <alignment horizontal="left" vertical="center" wrapText="1"/>
    </xf>
    <xf numFmtId="0" fontId="11" fillId="81" borderId="814" applyNumberFormat="0" applyProtection="0">
      <alignment horizontal="center" vertical="center" wrapText="1"/>
    </xf>
    <xf numFmtId="0" fontId="11" fillId="60" borderId="398" applyNumberFormat="0" applyProtection="0">
      <alignment horizontal="left" vertical="center" wrapText="1"/>
    </xf>
    <xf numFmtId="10" fontId="108" fillId="65" borderId="504" applyNumberFormat="0" applyBorder="0" applyAlignment="0" applyProtection="0"/>
    <xf numFmtId="0" fontId="28" fillId="21" borderId="401" applyNumberFormat="0" applyAlignment="0" applyProtection="0"/>
    <xf numFmtId="208" fontId="90" fillId="63" borderId="307"/>
    <xf numFmtId="0" fontId="11" fillId="81" borderId="888" applyNumberFormat="0" applyProtection="0">
      <alignment horizontal="center" vertical="center" wrapText="1"/>
    </xf>
    <xf numFmtId="0" fontId="25" fillId="8" borderId="382" applyNumberFormat="0" applyAlignment="0" applyProtection="0"/>
    <xf numFmtId="224" fontId="108" fillId="0" borderId="259" applyFont="0" applyFill="0" applyBorder="0" applyAlignment="0" applyProtection="0"/>
    <xf numFmtId="257" fontId="11" fillId="82" borderId="437" applyNumberFormat="0" applyProtection="0">
      <alignment horizontal="center" vertical="center" wrapText="1"/>
    </xf>
    <xf numFmtId="0" fontId="11" fillId="60" borderId="423" applyNumberFormat="0" applyProtection="0">
      <alignment horizontal="left" vertical="center" wrapText="1"/>
    </xf>
    <xf numFmtId="0" fontId="83" fillId="0" borderId="274" applyNumberFormat="0" applyFont="0" applyFill="0" applyAlignment="0" applyProtection="0"/>
    <xf numFmtId="0" fontId="12" fillId="25" borderId="888" applyNumberFormat="0" applyProtection="0">
      <alignment horizontal="left" vertical="center" wrapText="1"/>
    </xf>
    <xf numFmtId="257" fontId="11" fillId="82" borderId="888" applyNumberFormat="0" applyProtection="0">
      <alignment horizontal="center" vertical="center" wrapText="1"/>
    </xf>
    <xf numFmtId="167" fontId="87" fillId="0" borderId="317" applyFont="0"/>
    <xf numFmtId="0" fontId="17" fillId="21" borderId="261" applyNumberFormat="0" applyAlignment="0" applyProtection="0"/>
    <xf numFmtId="0" fontId="11" fillId="81" borderId="888" applyNumberFormat="0" applyProtection="0">
      <alignment horizontal="center" vertical="center"/>
    </xf>
    <xf numFmtId="224" fontId="108" fillId="0" borderId="259" applyFont="0" applyFill="0" applyBorder="0" applyAlignment="0" applyProtection="0"/>
    <xf numFmtId="0" fontId="183" fillId="81" borderId="888" applyNumberFormat="0" applyProtection="0">
      <alignment horizontal="center" vertical="center"/>
    </xf>
    <xf numFmtId="0" fontId="47" fillId="0" borderId="523">
      <alignment horizontal="left" vertical="center"/>
    </xf>
    <xf numFmtId="0" fontId="47" fillId="0" borderId="526">
      <alignment horizontal="left" vertical="center"/>
    </xf>
    <xf numFmtId="1" fontId="121" fillId="69" borderId="583" applyNumberFormat="0" applyBorder="0" applyAlignment="0">
      <alignment horizontal="centerContinuous" vertical="center"/>
      <protection locked="0"/>
    </xf>
    <xf numFmtId="241" fontId="194" fillId="86" borderId="353" applyNumberFormat="0" applyBorder="0" applyAlignment="0" applyProtection="0">
      <alignment vertical="center"/>
    </xf>
    <xf numFmtId="0" fontId="147" fillId="73" borderId="530">
      <alignment horizontal="left" vertical="center" wrapText="1"/>
    </xf>
    <xf numFmtId="171" fontId="85" fillId="0" borderId="354"/>
    <xf numFmtId="0" fontId="12" fillId="25" borderId="888" applyNumberFormat="0" applyProtection="0">
      <alignment horizontal="left" vertical="center" wrapText="1"/>
    </xf>
    <xf numFmtId="257" fontId="11" fillId="82" borderId="888" applyNumberFormat="0" applyProtection="0">
      <alignment horizontal="center" vertical="center" wrapText="1"/>
    </xf>
    <xf numFmtId="0" fontId="11" fillId="60" borderId="888" applyNumberFormat="0" applyProtection="0">
      <alignment horizontal="left" vertical="center" wrapText="1"/>
    </xf>
    <xf numFmtId="166" fontId="113" fillId="0" borderId="1002">
      <protection locked="0"/>
    </xf>
    <xf numFmtId="0" fontId="11" fillId="60" borderId="888" applyNumberFormat="0" applyProtection="0">
      <alignment horizontal="left" vertical="center" wrapText="1"/>
    </xf>
    <xf numFmtId="0" fontId="11" fillId="60" borderId="888" applyNumberFormat="0" applyProtection="0">
      <alignment horizontal="left" vertical="center" wrapText="1"/>
    </xf>
    <xf numFmtId="0" fontId="12" fillId="24" borderId="365" applyNumberFormat="0" applyFont="0" applyAlignment="0" applyProtection="0"/>
    <xf numFmtId="165" fontId="193" fillId="0" borderId="450" applyFill="0" applyAlignment="0" applyProtection="0"/>
    <xf numFmtId="0" fontId="183" fillId="81" borderId="437" applyNumberFormat="0" applyProtection="0">
      <alignment horizontal="center" vertical="center"/>
    </xf>
    <xf numFmtId="0" fontId="11" fillId="81" borderId="888" applyNumberFormat="0" applyProtection="0">
      <alignment horizontal="center" vertical="center" wrapText="1"/>
    </xf>
    <xf numFmtId="264" fontId="172" fillId="65" borderId="423" applyFill="0" applyBorder="0" applyAlignment="0" applyProtection="0">
      <alignment horizontal="right"/>
      <protection locked="0"/>
    </xf>
    <xf numFmtId="237" fontId="12" fillId="71" borderId="577" applyNumberFormat="0" applyFont="0" applyBorder="0" applyAlignment="0" applyProtection="0"/>
    <xf numFmtId="224" fontId="108" fillId="0" borderId="259" applyFont="0" applyFill="0" applyBorder="0" applyAlignment="0" applyProtection="0"/>
    <xf numFmtId="10" fontId="108" fillId="65" borderId="606" applyNumberFormat="0" applyBorder="0" applyAlignment="0" applyProtection="0"/>
    <xf numFmtId="0" fontId="147" fillId="73" borderId="309">
      <alignment horizontal="left" vertical="center" wrapText="1"/>
    </xf>
    <xf numFmtId="166" fontId="113" fillId="0" borderId="308">
      <protection locked="0"/>
    </xf>
    <xf numFmtId="208" fontId="90" fillId="63" borderId="307"/>
    <xf numFmtId="0" fontId="11" fillId="60" borderId="423" applyNumberFormat="0" applyProtection="0">
      <alignment horizontal="left" vertical="center" wrapText="1"/>
    </xf>
    <xf numFmtId="0" fontId="147" fillId="73" borderId="352">
      <alignment horizontal="left" vertical="center" wrapText="1"/>
    </xf>
    <xf numFmtId="166" fontId="113" fillId="0" borderId="351">
      <protection locked="0"/>
    </xf>
    <xf numFmtId="208" fontId="90" fillId="63" borderId="350"/>
    <xf numFmtId="0" fontId="11" fillId="60" borderId="874" applyNumberFormat="0" applyProtection="0">
      <alignment horizontal="left" vertical="center" wrapText="1"/>
    </xf>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0" fontId="147" fillId="73" borderId="352">
      <alignment horizontal="left" vertical="center" wrapText="1"/>
    </xf>
    <xf numFmtId="166" fontId="113" fillId="0" borderId="351">
      <protection locked="0"/>
    </xf>
    <xf numFmtId="208" fontId="90" fillId="63" borderId="350"/>
    <xf numFmtId="257" fontId="11" fillId="82" borderId="874" applyNumberFormat="0" applyProtection="0">
      <alignment horizontal="center" vertical="center" wrapText="1"/>
    </xf>
    <xf numFmtId="0" fontId="147" fillId="73" borderId="352">
      <alignment horizontal="left" vertical="center" wrapText="1"/>
    </xf>
    <xf numFmtId="166" fontId="113" fillId="0" borderId="351">
      <protection locked="0"/>
    </xf>
    <xf numFmtId="208" fontId="90" fillId="63" borderId="350"/>
    <xf numFmtId="224" fontId="108" fillId="0" borderId="259" applyFont="0" applyFill="0" applyBorder="0" applyAlignment="0" applyProtection="0"/>
    <xf numFmtId="0" fontId="147" fillId="73" borderId="352">
      <alignment horizontal="left" vertical="center" wrapText="1"/>
    </xf>
    <xf numFmtId="166" fontId="113" fillId="0" borderId="351">
      <protection locked="0"/>
    </xf>
    <xf numFmtId="208" fontId="90" fillId="63" borderId="350"/>
    <xf numFmtId="0" fontId="147" fillId="73" borderId="372">
      <alignment horizontal="left" vertical="center" wrapText="1"/>
    </xf>
    <xf numFmtId="166" fontId="113" fillId="0" borderId="371">
      <protection locked="0"/>
    </xf>
    <xf numFmtId="208" fontId="90" fillId="63" borderId="370"/>
    <xf numFmtId="0" fontId="147" fillId="73" borderId="372">
      <alignment horizontal="left" vertical="center" wrapText="1"/>
    </xf>
    <xf numFmtId="166" fontId="113" fillId="0" borderId="371">
      <protection locked="0"/>
    </xf>
    <xf numFmtId="208" fontId="90" fillId="63" borderId="370"/>
    <xf numFmtId="0" fontId="147" fillId="73" borderId="372">
      <alignment horizontal="left" vertical="center" wrapText="1"/>
    </xf>
    <xf numFmtId="166" fontId="113" fillId="0" borderId="371">
      <protection locked="0"/>
    </xf>
    <xf numFmtId="208" fontId="90" fillId="63" borderId="370"/>
    <xf numFmtId="1" fontId="121" fillId="69" borderId="380" applyNumberFormat="0" applyBorder="0" applyAlignment="0">
      <alignment horizontal="centerContinuous" vertical="center"/>
      <protection locked="0"/>
    </xf>
    <xf numFmtId="0" fontId="147" fillId="73" borderId="392">
      <alignment horizontal="left" vertical="center" wrapText="1"/>
    </xf>
    <xf numFmtId="166" fontId="113" fillId="0" borderId="391">
      <protection locked="0"/>
    </xf>
    <xf numFmtId="208" fontId="90" fillId="63" borderId="390"/>
    <xf numFmtId="0" fontId="147" fillId="73" borderId="309">
      <alignment horizontal="left" vertical="center" wrapText="1"/>
    </xf>
    <xf numFmtId="166" fontId="113" fillId="0" borderId="308">
      <protection locked="0"/>
    </xf>
    <xf numFmtId="208" fontId="90" fillId="63" borderId="307"/>
    <xf numFmtId="0" fontId="12" fillId="0" borderId="326"/>
    <xf numFmtId="0" fontId="12" fillId="0" borderId="356"/>
    <xf numFmtId="0" fontId="12" fillId="0" borderId="356"/>
    <xf numFmtId="0" fontId="12" fillId="0" borderId="356"/>
    <xf numFmtId="0" fontId="147" fillId="73" borderId="335">
      <alignment horizontal="left" vertical="center" wrapText="1"/>
    </xf>
    <xf numFmtId="241" fontId="12" fillId="65" borderId="294" applyNumberFormat="0" applyFont="0" applyBorder="0" applyAlignment="0">
      <alignment horizontal="right" vertical="center"/>
      <protection locked="0"/>
    </xf>
    <xf numFmtId="10" fontId="108" fillId="65" borderId="326" applyNumberFormat="0" applyBorder="0" applyAlignment="0" applyProtection="0"/>
    <xf numFmtId="0" fontId="12" fillId="0" borderId="356"/>
    <xf numFmtId="0" fontId="147" fillId="73" borderId="352">
      <alignment horizontal="left" vertical="center" wrapText="1"/>
    </xf>
    <xf numFmtId="260" fontId="164" fillId="0" borderId="474" applyBorder="0"/>
    <xf numFmtId="0" fontId="12" fillId="0" borderId="340"/>
    <xf numFmtId="0" fontId="147" fillId="73" borderId="352">
      <alignment horizontal="left" vertical="center" wrapText="1"/>
    </xf>
    <xf numFmtId="238" fontId="87" fillId="0" borderId="334">
      <alignment horizontal="center"/>
    </xf>
    <xf numFmtId="10" fontId="108" fillId="65" borderId="356" applyNumberFormat="0" applyBorder="0" applyAlignment="0" applyProtection="0"/>
    <xf numFmtId="0" fontId="12" fillId="0" borderId="375"/>
    <xf numFmtId="0" fontId="147" fillId="73" borderId="352">
      <alignment horizontal="left" vertical="center" wrapText="1"/>
    </xf>
    <xf numFmtId="238" fontId="87" fillId="0" borderId="334">
      <alignment horizontal="center"/>
    </xf>
    <xf numFmtId="0" fontId="47" fillId="0" borderId="327">
      <alignment horizontal="left" vertical="center"/>
    </xf>
    <xf numFmtId="237" fontId="12" fillId="71" borderId="326" applyNumberFormat="0" applyFont="0" applyBorder="0" applyAlignment="0" applyProtection="0"/>
    <xf numFmtId="0" fontId="12" fillId="0" borderId="375"/>
    <xf numFmtId="10" fontId="108" fillId="65" borderId="356" applyNumberFormat="0" applyBorder="0" applyAlignment="0" applyProtection="0"/>
    <xf numFmtId="0" fontId="147" fillId="73" borderId="372">
      <alignment horizontal="left" vertical="center" wrapText="1"/>
    </xf>
    <xf numFmtId="1" fontId="121" fillId="69" borderId="242" applyNumberFormat="0" applyBorder="0" applyAlignment="0">
      <alignment horizontal="centerContinuous" vertical="center"/>
      <protection locked="0"/>
    </xf>
    <xf numFmtId="0" fontId="47" fillId="0" borderId="345">
      <alignment horizontal="left" vertical="center"/>
    </xf>
    <xf numFmtId="0" fontId="47" fillId="0" borderId="510">
      <alignment horizontal="left" vertical="center"/>
    </xf>
    <xf numFmtId="0" fontId="25" fillId="8" borderId="261" applyNumberFormat="0" applyAlignment="0" applyProtection="0"/>
    <xf numFmtId="0" fontId="25" fillId="8" borderId="244" applyNumberFormat="0" applyAlignment="0" applyProtection="0"/>
    <xf numFmtId="10" fontId="108" fillId="65" borderId="356" applyNumberFormat="0" applyBorder="0" applyAlignment="0" applyProtection="0"/>
    <xf numFmtId="10" fontId="108" fillId="65" borderId="356" applyNumberFormat="0" applyBorder="0" applyAlignment="0" applyProtection="0"/>
    <xf numFmtId="0" fontId="47" fillId="0" borderId="361">
      <alignment horizontal="left" vertical="center"/>
    </xf>
    <xf numFmtId="0" fontId="147" fillId="73" borderId="352">
      <alignment horizontal="left" vertical="center" wrapText="1"/>
    </xf>
    <xf numFmtId="0" fontId="47" fillId="0" borderId="361">
      <alignment horizontal="left" vertical="center"/>
    </xf>
    <xf numFmtId="1" fontId="121" fillId="69" borderId="346" applyNumberFormat="0" applyBorder="0" applyAlignment="0">
      <alignment horizontal="centerContinuous" vertical="center"/>
      <protection locked="0"/>
    </xf>
    <xf numFmtId="0" fontId="11" fillId="60" borderId="874" applyNumberFormat="0" applyProtection="0">
      <alignment horizontal="left" vertical="center" wrapText="1"/>
    </xf>
    <xf numFmtId="237" fontId="12" fillId="71" borderId="356" applyNumberFormat="0" applyFont="0" applyBorder="0" applyAlignment="0" applyProtection="0"/>
    <xf numFmtId="227" fontId="78" fillId="0" borderId="333" applyNumberFormat="0" applyFill="0">
      <alignment horizontal="right"/>
    </xf>
    <xf numFmtId="227" fontId="78" fillId="0" borderId="333" applyNumberFormat="0" applyFill="0">
      <alignment horizontal="right"/>
    </xf>
    <xf numFmtId="0" fontId="147" fillId="73" borderId="335">
      <alignment horizontal="left" vertical="center" wrapText="1"/>
    </xf>
    <xf numFmtId="0" fontId="25" fillId="8" borderId="341" applyNumberFormat="0" applyAlignment="0" applyProtection="0"/>
    <xf numFmtId="224" fontId="108" fillId="0" borderId="259" applyFont="0" applyFill="0" applyBorder="0" applyAlignment="0" applyProtection="0"/>
    <xf numFmtId="10" fontId="108" fillId="65" borderId="356" applyNumberFormat="0" applyBorder="0" applyAlignment="0" applyProtection="0"/>
    <xf numFmtId="1" fontId="121" fillId="69" borderId="362" applyNumberFormat="0" applyBorder="0" applyAlignment="0">
      <alignment horizontal="centerContinuous" vertical="center"/>
      <protection locked="0"/>
    </xf>
    <xf numFmtId="1" fontId="121" fillId="69" borderId="362" applyNumberFormat="0" applyBorder="0" applyAlignment="0">
      <alignment horizontal="centerContinuous" vertical="center"/>
      <protection locked="0"/>
    </xf>
    <xf numFmtId="0" fontId="25" fillId="8" borderId="357" applyNumberFormat="0" applyAlignment="0" applyProtection="0"/>
    <xf numFmtId="238" fontId="87" fillId="0" borderId="334">
      <alignment horizontal="center"/>
    </xf>
    <xf numFmtId="0" fontId="47" fillId="0" borderId="361">
      <alignment horizontal="left" vertical="center"/>
    </xf>
    <xf numFmtId="237" fontId="12" fillId="71" borderId="356" applyNumberFormat="0" applyFont="0" applyBorder="0" applyAlignment="0" applyProtection="0"/>
    <xf numFmtId="0" fontId="25" fillId="8" borderId="357" applyNumberFormat="0" applyAlignment="0" applyProtection="0"/>
    <xf numFmtId="227" fontId="78" fillId="0" borderId="333" applyNumberFormat="0" applyFill="0">
      <alignment horizontal="right"/>
    </xf>
    <xf numFmtId="227" fontId="78" fillId="0" borderId="333" applyNumberFormat="0" applyFill="0">
      <alignment horizontal="right"/>
    </xf>
    <xf numFmtId="0" fontId="25" fillId="8" borderId="382"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327">
      <alignment horizontal="left" vertical="center"/>
    </xf>
    <xf numFmtId="224" fontId="108" fillId="0" borderId="259" applyFont="0" applyFill="0" applyBorder="0" applyAlignment="0" applyProtection="0"/>
    <xf numFmtId="0" fontId="47" fillId="0" borderId="368">
      <alignment horizontal="left" vertical="center"/>
    </xf>
    <xf numFmtId="0" fontId="11" fillId="81" borderId="874" applyNumberFormat="0" applyProtection="0">
      <alignment horizontal="center" vertical="center" wrapText="1"/>
    </xf>
    <xf numFmtId="0" fontId="11" fillId="81" borderId="874" applyNumberFormat="0" applyProtection="0">
      <alignment horizontal="center" vertical="center"/>
    </xf>
    <xf numFmtId="1" fontId="121" fillId="69" borderId="362" applyNumberFormat="0" applyBorder="0" applyAlignment="0">
      <alignment horizontal="centerContinuous" vertical="center"/>
      <protection locked="0"/>
    </xf>
    <xf numFmtId="0" fontId="147" fillId="73" borderId="530">
      <alignment horizontal="left" vertical="center" wrapText="1"/>
    </xf>
    <xf numFmtId="237" fontId="12" fillId="71" borderId="356" applyNumberFormat="0" applyFont="0" applyBorder="0" applyAlignment="0" applyProtection="0"/>
    <xf numFmtId="0" fontId="183" fillId="81" borderId="905" applyNumberFormat="0" applyProtection="0">
      <alignment horizontal="center" vertical="center"/>
    </xf>
    <xf numFmtId="0" fontId="11" fillId="81" borderId="905" applyNumberFormat="0" applyProtection="0">
      <alignment horizontal="center" vertical="center"/>
    </xf>
    <xf numFmtId="227" fontId="78" fillId="0" borderId="333" applyNumberFormat="0" applyFill="0">
      <alignment horizontal="right"/>
    </xf>
    <xf numFmtId="224" fontId="108" fillId="0" borderId="259" applyFont="0" applyFill="0" applyBorder="0" applyAlignment="0" applyProtection="0"/>
    <xf numFmtId="0" fontId="177" fillId="67" borderId="1056">
      <alignment horizontal="center" vertical="center" wrapText="1"/>
      <protection hidden="1"/>
    </xf>
    <xf numFmtId="224" fontId="108" fillId="0" borderId="259" applyFont="0" applyFill="0" applyBorder="0" applyAlignment="0" applyProtection="0"/>
    <xf numFmtId="0" fontId="177" fillId="67" borderId="814">
      <alignment horizontal="center" vertical="center" wrapText="1"/>
      <protection hidden="1"/>
    </xf>
    <xf numFmtId="0" fontId="177" fillId="67" borderId="888">
      <alignment horizontal="center" vertical="center" wrapText="1"/>
      <protection hidden="1"/>
    </xf>
    <xf numFmtId="237" fontId="12" fillId="71" borderId="356" applyNumberFormat="0" applyFont="0" applyBorder="0" applyAlignment="0" applyProtection="0"/>
    <xf numFmtId="224" fontId="108" fillId="0" borderId="259" applyFont="0" applyFill="0" applyBorder="0" applyAlignment="0" applyProtection="0"/>
    <xf numFmtId="10" fontId="108" fillId="65" borderId="375" applyNumberFormat="0" applyBorder="0" applyAlignment="0" applyProtection="0"/>
    <xf numFmtId="1" fontId="121" fillId="69" borderId="355" applyNumberFormat="0" applyBorder="0" applyAlignment="0">
      <alignment horizontal="centerContinuous" vertical="center"/>
      <protection locked="0"/>
    </xf>
    <xf numFmtId="224" fontId="108" fillId="0" borderId="259" applyFont="0" applyFill="0" applyBorder="0" applyAlignment="0" applyProtection="0"/>
    <xf numFmtId="1" fontId="121" fillId="69" borderId="355" applyNumberFormat="0" applyBorder="0" applyAlignment="0">
      <alignment horizontal="centerContinuous" vertical="center"/>
      <protection locked="0"/>
    </xf>
    <xf numFmtId="235" fontId="101" fillId="68" borderId="88">
      <alignment horizontal="left"/>
    </xf>
    <xf numFmtId="0" fontId="177" fillId="67" borderId="888">
      <alignment horizontal="center" vertical="center" wrapText="1"/>
      <protection hidden="1"/>
    </xf>
    <xf numFmtId="0" fontId="47" fillId="0" borderId="361">
      <alignment horizontal="left" vertical="center"/>
    </xf>
    <xf numFmtId="10" fontId="108" fillId="65" borderId="375" applyNumberFormat="0" applyBorder="0" applyAlignment="0" applyProtection="0"/>
    <xf numFmtId="0" fontId="25" fillId="8" borderId="357" applyNumberFormat="0" applyAlignment="0" applyProtection="0"/>
    <xf numFmtId="0" fontId="47" fillId="0" borderId="523">
      <alignment horizontal="left" vertical="center"/>
    </xf>
    <xf numFmtId="237" fontId="12" fillId="71" borderId="356" applyNumberFormat="0" applyFont="0" applyBorder="0" applyAlignment="0" applyProtection="0"/>
    <xf numFmtId="0" fontId="25" fillId="8" borderId="364"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1" fontId="121" fillId="69" borderId="511" applyNumberFormat="0" applyBorder="0" applyAlignment="0">
      <alignment horizontal="centerContinuous" vertical="center"/>
      <protection locked="0"/>
    </xf>
    <xf numFmtId="0" fontId="177" fillId="67" borderId="888">
      <alignment horizontal="center" vertical="center" wrapText="1"/>
      <protection hidden="1"/>
    </xf>
    <xf numFmtId="237" fontId="12" fillId="71" borderId="504" applyNumberFormat="0" applyFont="0" applyBorder="0" applyAlignment="0" applyProtection="0"/>
    <xf numFmtId="0" fontId="47" fillId="0" borderId="345">
      <alignment horizontal="left" vertical="center"/>
    </xf>
    <xf numFmtId="237" fontId="12" fillId="71" borderId="340" applyNumberFormat="0" applyFont="0" applyBorder="0" applyAlignment="0" applyProtection="0"/>
    <xf numFmtId="0" fontId="177" fillId="67" borderId="874">
      <alignment horizontal="center" vertical="center" wrapText="1"/>
      <protection hidden="1"/>
    </xf>
    <xf numFmtId="1" fontId="121" fillId="69" borderId="355" applyNumberFormat="0" applyBorder="0" applyAlignment="0">
      <alignment horizontal="centerContinuous" vertical="center"/>
      <protection locked="0"/>
    </xf>
    <xf numFmtId="224" fontId="108" fillId="0" borderId="259" applyFont="0" applyFill="0" applyBorder="0" applyAlignment="0" applyProtection="0"/>
    <xf numFmtId="10" fontId="108" fillId="65" borderId="533" applyNumberFormat="0" applyBorder="0" applyAlignment="0" applyProtection="0"/>
    <xf numFmtId="0" fontId="177" fillId="67" borderId="1090">
      <alignment horizontal="center" vertical="center" wrapText="1"/>
      <protection hidden="1"/>
    </xf>
    <xf numFmtId="0" fontId="25" fillId="8" borderId="505" applyNumberFormat="0" applyAlignment="0" applyProtection="0"/>
    <xf numFmtId="241" fontId="194" fillId="86" borderId="903" applyNumberFormat="0" applyBorder="0" applyAlignment="0" applyProtection="0">
      <alignment vertical="center"/>
    </xf>
    <xf numFmtId="224" fontId="108" fillId="0" borderId="259" applyFont="0" applyFill="0" applyBorder="0" applyAlignment="0" applyProtection="0"/>
    <xf numFmtId="227" fontId="78" fillId="0" borderId="333" applyNumberFormat="0" applyFill="0">
      <alignment horizontal="right"/>
    </xf>
    <xf numFmtId="0" fontId="12" fillId="60" borderId="848" applyNumberFormat="0">
      <alignment horizontal="centerContinuous"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1" fillId="81" borderId="482" applyNumberFormat="0" applyProtection="0">
      <alignment horizontal="center" vertical="center" wrapText="1"/>
    </xf>
    <xf numFmtId="0" fontId="183" fillId="81" borderId="460" applyNumberFormat="0" applyProtection="0">
      <alignment horizontal="center" vertical="center"/>
    </xf>
    <xf numFmtId="257" fontId="11" fillId="82" borderId="496" applyNumberFormat="0" applyProtection="0">
      <alignment horizontal="center" vertical="center" wrapText="1"/>
    </xf>
    <xf numFmtId="0" fontId="11" fillId="60" borderId="496" applyNumberFormat="0" applyProtection="0">
      <alignment horizontal="left" vertical="center" wrapText="1"/>
    </xf>
    <xf numFmtId="257" fontId="11" fillId="82" borderId="496" applyNumberFormat="0" applyProtection="0">
      <alignment horizontal="center"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wrapText="1"/>
    </xf>
    <xf numFmtId="0" fontId="11" fillId="81" borderId="496" applyNumberFormat="0" applyProtection="0">
      <alignment horizontal="center" vertical="center"/>
    </xf>
    <xf numFmtId="0" fontId="11" fillId="81" borderId="496" applyNumberFormat="0" applyProtection="0">
      <alignment horizontal="center" vertical="center" wrapText="1"/>
    </xf>
    <xf numFmtId="0" fontId="11" fillId="60" borderId="496" applyNumberFormat="0" applyProtection="0">
      <alignment horizontal="left" vertical="center" wrapText="1"/>
    </xf>
    <xf numFmtId="257" fontId="11" fillId="82" borderId="482" applyNumberFormat="0" applyProtection="0">
      <alignment horizontal="center" vertical="center" wrapText="1"/>
    </xf>
    <xf numFmtId="0" fontId="183" fillId="81" borderId="482" applyNumberFormat="0" applyProtection="0">
      <alignment horizontal="center" vertical="center"/>
    </xf>
    <xf numFmtId="257" fontId="11" fillId="82" borderId="504" applyNumberFormat="0" applyProtection="0">
      <alignment horizontal="center" vertical="center" wrapText="1"/>
    </xf>
    <xf numFmtId="0" fontId="11" fillId="60" borderId="504" applyNumberFormat="0" applyProtection="0">
      <alignment horizontal="left" vertical="center" wrapText="1"/>
    </xf>
    <xf numFmtId="0" fontId="11" fillId="81" borderId="504" applyNumberFormat="0" applyProtection="0">
      <alignment horizontal="center" vertical="center" wrapText="1"/>
    </xf>
    <xf numFmtId="0" fontId="177" fillId="67" borderId="460">
      <alignment horizontal="center" vertical="center" wrapText="1"/>
      <protection hidden="1"/>
    </xf>
    <xf numFmtId="0" fontId="177" fillId="67" borderId="482">
      <alignment horizontal="center" vertical="center" wrapText="1"/>
      <protection hidden="1"/>
    </xf>
    <xf numFmtId="0" fontId="177" fillId="67" borderId="482">
      <alignment horizontal="center" vertical="center" wrapText="1"/>
      <protection hidden="1"/>
    </xf>
    <xf numFmtId="260" fontId="164" fillId="0" borderId="462" applyBorder="0"/>
    <xf numFmtId="260" fontId="164" fillId="0" borderId="474" applyBorder="0"/>
    <xf numFmtId="264" fontId="172" fillId="65" borderId="482" applyFill="0" applyBorder="0" applyAlignment="0" applyProtection="0">
      <alignment horizontal="right"/>
      <protection locked="0"/>
    </xf>
    <xf numFmtId="0" fontId="11" fillId="81" borderId="640" applyNumberFormat="0" applyProtection="0">
      <alignment horizontal="center" vertical="center" wrapText="1"/>
    </xf>
    <xf numFmtId="264" fontId="172" fillId="65" borderId="496" applyFill="0" applyBorder="0" applyAlignment="0" applyProtection="0">
      <alignment horizontal="right"/>
      <protection locked="0"/>
    </xf>
    <xf numFmtId="264" fontId="172" fillId="65" borderId="496" applyFill="0" applyBorder="0" applyAlignment="0" applyProtection="0">
      <alignment horizontal="right"/>
      <protection locked="0"/>
    </xf>
    <xf numFmtId="260" fontId="164" fillId="0" borderId="462" applyBorder="0"/>
    <xf numFmtId="260" fontId="164" fillId="0" borderId="501" applyBorder="0"/>
    <xf numFmtId="264" fontId="172" fillId="65" borderId="504" applyFill="0" applyBorder="0" applyAlignment="0" applyProtection="0">
      <alignment horizontal="right"/>
      <protection locked="0"/>
    </xf>
    <xf numFmtId="264" fontId="172" fillId="65" borderId="504" applyFill="0" applyBorder="0" applyAlignment="0" applyProtection="0">
      <alignment horizontal="right"/>
      <protection locked="0"/>
    </xf>
    <xf numFmtId="260" fontId="164" fillId="0" borderId="510" applyBorder="0"/>
    <xf numFmtId="0" fontId="83" fillId="0" borderId="459" applyNumberFormat="0" applyFont="0" applyFill="0" applyAlignment="0" applyProtection="0"/>
    <xf numFmtId="0" fontId="11" fillId="81" borderId="640" applyNumberFormat="0" applyProtection="0">
      <alignment horizontal="center" vertical="center"/>
    </xf>
    <xf numFmtId="0" fontId="17" fillId="21" borderId="376" applyNumberFormat="0" applyAlignment="0" applyProtection="0"/>
    <xf numFmtId="260" fontId="164" fillId="0" borderId="510" applyBorder="0"/>
    <xf numFmtId="0" fontId="47" fillId="0" borderId="967">
      <alignment horizontal="left" vertical="center"/>
    </xf>
    <xf numFmtId="0" fontId="11" fillId="60" borderId="814" applyNumberFormat="0" applyProtection="0">
      <alignment horizontal="left" vertical="center" wrapText="1"/>
    </xf>
    <xf numFmtId="0" fontId="12" fillId="25" borderId="814" applyNumberFormat="0" applyProtection="0">
      <alignment horizontal="left" vertical="center" wrapText="1"/>
    </xf>
    <xf numFmtId="0" fontId="11" fillId="60" borderId="874" applyNumberFormat="0" applyProtection="0">
      <alignment horizontal="left" vertical="center" wrapText="1"/>
    </xf>
    <xf numFmtId="0" fontId="11" fillId="81" borderId="814" applyNumberFormat="0" applyProtection="0">
      <alignment horizontal="center" vertical="center" wrapText="1"/>
    </xf>
    <xf numFmtId="0" fontId="11" fillId="81" borderId="814" applyNumberFormat="0" applyProtection="0">
      <alignment horizontal="center" vertical="center"/>
    </xf>
    <xf numFmtId="0" fontId="183" fillId="81" borderId="814" applyNumberFormat="0" applyProtection="0">
      <alignment horizontal="center" vertical="center"/>
    </xf>
    <xf numFmtId="0" fontId="12" fillId="25" borderId="874" applyNumberFormat="0" applyProtection="0">
      <alignment horizontal="left" vertical="center" wrapText="1"/>
    </xf>
    <xf numFmtId="0" fontId="183" fillId="81" borderId="874" applyNumberFormat="0" applyProtection="0">
      <alignment horizontal="center" vertical="center"/>
    </xf>
    <xf numFmtId="257" fontId="11" fillId="82" borderId="874" applyNumberFormat="0" applyProtection="0">
      <alignment horizontal="center" vertical="center" wrapText="1"/>
    </xf>
    <xf numFmtId="0" fontId="11" fillId="60" borderId="874" applyNumberFormat="0" applyProtection="0">
      <alignment horizontal="left" vertical="center" wrapText="1"/>
    </xf>
    <xf numFmtId="257" fontId="11" fillId="82" borderId="888" applyNumberFormat="0" applyProtection="0">
      <alignment horizontal="center" vertical="center" wrapText="1"/>
    </xf>
    <xf numFmtId="0" fontId="11" fillId="81" borderId="888" applyNumberFormat="0" applyProtection="0">
      <alignment horizontal="center" vertical="center" wrapText="1"/>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1" fillId="81" borderId="888" applyNumberFormat="0" applyProtection="0">
      <alignment horizontal="center" vertical="center"/>
    </xf>
    <xf numFmtId="0" fontId="11" fillId="81" borderId="888" applyNumberFormat="0" applyProtection="0">
      <alignment horizontal="center" vertical="center" wrapText="1"/>
    </xf>
    <xf numFmtId="0" fontId="183" fillId="81" borderId="888" applyNumberFormat="0" applyProtection="0">
      <alignment horizontal="center" vertical="center"/>
    </xf>
    <xf numFmtId="0" fontId="12" fillId="25" borderId="888" applyNumberFormat="0" applyProtection="0">
      <alignment horizontal="left" vertical="center" wrapText="1"/>
    </xf>
    <xf numFmtId="224" fontId="108" fillId="0" borderId="259" applyFont="0" applyFill="0" applyBorder="0" applyAlignment="0" applyProtection="0"/>
    <xf numFmtId="0" fontId="12" fillId="24" borderId="810" applyNumberFormat="0" applyFont="0" applyAlignment="0" applyProtection="0"/>
    <xf numFmtId="257" fontId="11" fillId="82" borderId="888" applyNumberFormat="0" applyProtection="0">
      <alignment horizontal="center" vertical="center" wrapText="1"/>
    </xf>
    <xf numFmtId="0" fontId="11" fillId="60" borderId="888" applyNumberFormat="0" applyProtection="0">
      <alignment horizontal="left" vertical="center" wrapText="1"/>
    </xf>
    <xf numFmtId="0" fontId="11" fillId="81" borderId="888" applyNumberFormat="0" applyProtection="0">
      <alignment horizontal="center" vertical="center" wrapText="1"/>
    </xf>
    <xf numFmtId="0" fontId="183" fillId="81" borderId="888" applyNumberFormat="0" applyProtection="0">
      <alignment horizontal="center" vertical="center"/>
    </xf>
    <xf numFmtId="0" fontId="12" fillId="25" borderId="874" applyNumberFormat="0" applyProtection="0">
      <alignment horizontal="left" vertical="center" wrapText="1"/>
    </xf>
    <xf numFmtId="0" fontId="11" fillId="60" borderId="874" applyNumberFormat="0" applyProtection="0">
      <alignment horizontal="left" vertical="center" wrapText="1"/>
    </xf>
    <xf numFmtId="0" fontId="11" fillId="81" borderId="874" applyNumberFormat="0" applyProtection="0">
      <alignment horizontal="center" vertical="center"/>
    </xf>
    <xf numFmtId="0" fontId="11" fillId="81" borderId="874" applyNumberFormat="0" applyProtection="0">
      <alignment horizontal="center" vertical="center" wrapText="1"/>
    </xf>
    <xf numFmtId="0" fontId="12" fillId="25" borderId="905" applyNumberFormat="0" applyProtection="0">
      <alignment horizontal="left" vertical="center" wrapText="1"/>
    </xf>
    <xf numFmtId="0" fontId="11" fillId="60" borderId="905" applyNumberFormat="0" applyProtection="0">
      <alignment horizontal="left" vertical="center" wrapText="1"/>
    </xf>
    <xf numFmtId="0" fontId="11" fillId="81" borderId="905" applyNumberFormat="0" applyProtection="0">
      <alignment horizontal="center" vertical="center"/>
    </xf>
    <xf numFmtId="0" fontId="183" fillId="81" borderId="905" applyNumberFormat="0" applyProtection="0">
      <alignment horizontal="center" vertical="center"/>
    </xf>
    <xf numFmtId="0" fontId="177" fillId="67" borderId="814">
      <alignment horizontal="center" vertical="center" wrapText="1"/>
      <protection hidden="1"/>
    </xf>
    <xf numFmtId="0" fontId="177" fillId="67" borderId="888">
      <alignment horizontal="center" vertical="center" wrapText="1"/>
      <protection hidden="1"/>
    </xf>
    <xf numFmtId="0" fontId="177" fillId="67" borderId="888">
      <alignment horizontal="center" vertical="center" wrapText="1"/>
      <protection hidden="1"/>
    </xf>
    <xf numFmtId="0" fontId="177" fillId="67" borderId="888">
      <alignment horizontal="center" vertical="center" wrapText="1"/>
      <protection hidden="1"/>
    </xf>
    <xf numFmtId="0" fontId="177" fillId="67" borderId="905">
      <alignment horizontal="center" vertical="center" wrapText="1"/>
      <protection hidden="1"/>
    </xf>
    <xf numFmtId="264" fontId="172" fillId="65" borderId="814" applyFill="0" applyBorder="0" applyAlignment="0" applyProtection="0">
      <alignment horizontal="right"/>
      <protection locked="0"/>
    </xf>
    <xf numFmtId="264" fontId="172" fillId="65" borderId="874" applyFill="0" applyBorder="0" applyAlignment="0" applyProtection="0">
      <alignment horizontal="right"/>
      <protection locked="0"/>
    </xf>
    <xf numFmtId="260" fontId="164" fillId="0" borderId="813" applyBorder="0"/>
    <xf numFmtId="260" fontId="164" fillId="0" borderId="813" applyBorder="0"/>
    <xf numFmtId="0" fontId="17" fillId="21" borderId="675" applyNumberFormat="0" applyAlignment="0" applyProtection="0"/>
    <xf numFmtId="0" fontId="12" fillId="25" borderId="555" applyNumberFormat="0" applyProtection="0">
      <alignment horizontal="left" vertical="center"/>
    </xf>
    <xf numFmtId="165" fontId="193" fillId="0" borderId="585" applyFill="0" applyAlignment="0" applyProtection="0"/>
    <xf numFmtId="39" fontId="12" fillId="0" borderId="617">
      <protection locked="0"/>
    </xf>
    <xf numFmtId="39" fontId="12" fillId="0" borderId="585">
      <protection locked="0"/>
    </xf>
    <xf numFmtId="0" fontId="11" fillId="60" borderId="576" applyNumberFormat="0" applyProtection="0">
      <alignment horizontal="left" vertical="center" wrapText="1"/>
    </xf>
    <xf numFmtId="257" fontId="11" fillId="82" borderId="591" applyNumberFormat="0" applyProtection="0">
      <alignment horizontal="center" vertical="center" wrapText="1"/>
    </xf>
    <xf numFmtId="0" fontId="12" fillId="25" borderId="591" applyNumberFormat="0" applyProtection="0">
      <alignment horizontal="left" vertical="center" wrapText="1"/>
    </xf>
    <xf numFmtId="0" fontId="11" fillId="81" borderId="591" applyNumberFormat="0" applyProtection="0">
      <alignment horizontal="center" vertical="center"/>
    </xf>
    <xf numFmtId="257" fontId="11" fillId="82" borderId="577" applyNumberFormat="0" applyProtection="0">
      <alignment horizontal="center" vertical="center" wrapText="1"/>
    </xf>
    <xf numFmtId="0" fontId="11" fillId="60" borderId="555" applyNumberFormat="0" applyProtection="0">
      <alignment horizontal="left" vertical="center" wrapText="1"/>
    </xf>
    <xf numFmtId="0" fontId="11" fillId="60" borderId="591" applyNumberFormat="0" applyProtection="0">
      <alignment horizontal="left" vertical="center" wrapText="1"/>
    </xf>
    <xf numFmtId="0" fontId="12" fillId="25" borderId="577" applyNumberFormat="0" applyProtection="0">
      <alignment horizontal="left" vertical="center" wrapText="1"/>
    </xf>
    <xf numFmtId="257" fontId="11" fillId="82" borderId="577" applyNumberFormat="0" applyProtection="0">
      <alignment horizontal="center" vertical="center" wrapText="1"/>
    </xf>
    <xf numFmtId="0" fontId="11" fillId="81" borderId="555" applyNumberFormat="0" applyProtection="0">
      <alignment horizontal="center" vertical="center"/>
    </xf>
    <xf numFmtId="260" fontId="164" fillId="0" borderId="569" applyBorder="0"/>
    <xf numFmtId="0" fontId="177" fillId="67" borderId="1007">
      <alignment horizontal="center" vertical="center" wrapText="1"/>
      <protection hidden="1"/>
    </xf>
    <xf numFmtId="166" fontId="113" fillId="0" borderId="455">
      <protection locked="0"/>
    </xf>
    <xf numFmtId="264" fontId="172" fillId="65" borderId="555" applyFill="0" applyBorder="0" applyAlignment="0" applyProtection="0">
      <alignment horizontal="right"/>
      <protection locked="0"/>
    </xf>
    <xf numFmtId="0" fontId="177" fillId="67" borderId="832">
      <alignment horizontal="center" vertical="center" wrapText="1"/>
      <protection hidden="1"/>
    </xf>
    <xf numFmtId="0" fontId="177" fillId="67" borderId="832">
      <alignment horizontal="center" vertical="center" wrapText="1"/>
      <protection hidden="1"/>
    </xf>
    <xf numFmtId="0" fontId="177" fillId="67" borderId="832">
      <alignment horizontal="center" vertical="center" wrapText="1"/>
      <protection hidden="1"/>
    </xf>
    <xf numFmtId="241" fontId="194" fillId="86" borderId="845" applyNumberFormat="0" applyBorder="0" applyAlignment="0" applyProtection="0">
      <alignment vertical="center"/>
    </xf>
    <xf numFmtId="241" fontId="12" fillId="25" borderId="692" applyNumberFormat="0" applyProtection="0">
      <alignment horizontal="centerContinuous" vertical="center"/>
    </xf>
    <xf numFmtId="0" fontId="11" fillId="81" borderId="708" applyNumberFormat="0" applyProtection="0">
      <alignment horizontal="center" vertical="center"/>
    </xf>
    <xf numFmtId="0" fontId="177" fillId="67" borderId="708">
      <alignment horizontal="center" vertical="center" wrapText="1"/>
      <protection hidden="1"/>
    </xf>
    <xf numFmtId="0" fontId="11" fillId="81" borderId="751" applyNumberFormat="0" applyProtection="0">
      <alignment horizontal="center" vertical="center" wrapText="1"/>
    </xf>
    <xf numFmtId="260" fontId="164" fillId="0" borderId="801" applyBorder="0"/>
    <xf numFmtId="0" fontId="183" fillId="81" borderId="751" applyNumberFormat="0" applyProtection="0">
      <alignment horizontal="center" vertical="center"/>
    </xf>
    <xf numFmtId="0" fontId="183" fillId="81" borderId="774" applyNumberFormat="0" applyProtection="0">
      <alignment horizontal="center" vertical="center"/>
    </xf>
    <xf numFmtId="0" fontId="11" fillId="81" borderId="655" applyNumberFormat="0" applyProtection="0">
      <alignment horizontal="center" vertical="center" wrapText="1"/>
    </xf>
    <xf numFmtId="0" fontId="28" fillId="21" borderId="628" applyNumberFormat="0" applyAlignment="0" applyProtection="0"/>
    <xf numFmtId="166" fontId="113" fillId="0" borderId="464">
      <protection locked="0"/>
    </xf>
    <xf numFmtId="260" fontId="164" fillId="0" borderId="368" applyBorder="0"/>
    <xf numFmtId="0" fontId="83" fillId="0" borderId="681" applyNumberFormat="0" applyFont="0" applyFill="0" applyAlignment="0" applyProtection="0"/>
    <xf numFmtId="167" fontId="87" fillId="0" borderId="476" applyFont="0"/>
    <xf numFmtId="260" fontId="164" fillId="0" borderId="523" applyBorder="0"/>
    <xf numFmtId="264" fontId="172" fillId="65" borderId="518" applyFill="0" applyBorder="0" applyAlignment="0" applyProtection="0">
      <alignment horizontal="right"/>
      <protection locked="0"/>
    </xf>
    <xf numFmtId="260" fontId="164" fillId="0" borderId="879" applyBorder="0"/>
    <xf numFmtId="264" fontId="172" fillId="65" borderId="504" applyFill="0" applyBorder="0" applyAlignment="0" applyProtection="0">
      <alignment horizontal="right"/>
      <protection locked="0"/>
    </xf>
    <xf numFmtId="0" fontId="177" fillId="67" borderId="533">
      <alignment horizontal="center" vertical="center" wrapText="1"/>
      <protection hidden="1"/>
    </xf>
    <xf numFmtId="0" fontId="177" fillId="67" borderId="518">
      <alignment horizontal="center" vertical="center" wrapText="1"/>
      <protection hidden="1"/>
    </xf>
    <xf numFmtId="0" fontId="11" fillId="81" borderId="504" applyNumberFormat="0" applyProtection="0">
      <alignment horizontal="center" vertical="center"/>
    </xf>
    <xf numFmtId="0" fontId="11" fillId="60" borderId="504" applyNumberFormat="0" applyProtection="0">
      <alignment horizontal="left" vertical="center" wrapText="1"/>
    </xf>
    <xf numFmtId="0" fontId="11" fillId="81" borderId="518" applyNumberFormat="0" applyProtection="0">
      <alignment horizontal="center" vertical="center" wrapText="1"/>
    </xf>
    <xf numFmtId="0" fontId="12" fillId="25" borderId="518" applyNumberFormat="0" applyProtection="0">
      <alignment horizontal="left" vertical="center" wrapText="1"/>
    </xf>
    <xf numFmtId="0" fontId="11" fillId="60" borderId="518" applyNumberFormat="0" applyProtection="0">
      <alignment horizontal="left" vertical="center" wrapText="1"/>
    </xf>
    <xf numFmtId="0" fontId="11" fillId="81" borderId="504" applyNumberFormat="0" applyProtection="0">
      <alignment horizontal="center" vertical="center" wrapText="1"/>
    </xf>
    <xf numFmtId="0" fontId="11" fillId="60" borderId="504" applyNumberFormat="0" applyProtection="0">
      <alignment horizontal="left" vertical="center" wrapText="1"/>
    </xf>
    <xf numFmtId="241" fontId="194" fillId="86" borderId="516" applyNumberFormat="0" applyBorder="0" applyAlignment="0" applyProtection="0">
      <alignment vertical="center"/>
    </xf>
    <xf numFmtId="39" fontId="12" fillId="0" borderId="544">
      <protection locked="0"/>
    </xf>
    <xf numFmtId="0" fontId="183" fillId="81" borderId="504" applyNumberFormat="0" applyProtection="0">
      <alignment horizontal="center" vertical="center"/>
    </xf>
    <xf numFmtId="0" fontId="11" fillId="81" borderId="504" applyNumberFormat="0" applyProtection="0">
      <alignment horizontal="center" vertical="center"/>
    </xf>
    <xf numFmtId="0" fontId="12" fillId="25" borderId="504" applyNumberFormat="0" applyProtection="0">
      <alignment horizontal="left" vertical="center" wrapText="1"/>
    </xf>
    <xf numFmtId="0" fontId="11" fillId="60" borderId="518" applyNumberFormat="0" applyProtection="0">
      <alignment horizontal="left" vertical="center" wrapText="1"/>
    </xf>
    <xf numFmtId="0" fontId="11" fillId="60" borderId="518" applyNumberFormat="0" applyProtection="0">
      <alignment horizontal="left" vertical="center" wrapText="1"/>
    </xf>
    <xf numFmtId="264" fontId="172" fillId="65" borderId="888" applyFill="0" applyBorder="0" applyAlignment="0" applyProtection="0">
      <alignment horizontal="right"/>
      <protection locked="0"/>
    </xf>
    <xf numFmtId="241" fontId="194" fillId="86" borderId="531" applyNumberFormat="0" applyBorder="0" applyAlignment="0" applyProtection="0">
      <alignment vertical="center"/>
    </xf>
    <xf numFmtId="241" fontId="194" fillId="86" borderId="516" applyNumberFormat="0" applyBorder="0" applyAlignment="0" applyProtection="0">
      <alignment vertical="center"/>
    </xf>
    <xf numFmtId="0" fontId="17" fillId="21" borderId="626" applyNumberFormat="0" applyAlignment="0" applyProtection="0"/>
    <xf numFmtId="39" fontId="12" fillId="0" borderId="509">
      <protection locked="0"/>
    </xf>
    <xf numFmtId="171" fontId="85" fillId="0" borderId="517"/>
    <xf numFmtId="171" fontId="85" fillId="0" borderId="532"/>
    <xf numFmtId="165" fontId="193" fillId="0" borderId="527" applyFill="0" applyAlignment="0" applyProtection="0"/>
    <xf numFmtId="165" fontId="193" fillId="0" borderId="450" applyFill="0" applyAlignment="0" applyProtection="0"/>
    <xf numFmtId="0" fontId="11" fillId="81" borderId="640" applyNumberFormat="0" applyProtection="0">
      <alignment horizontal="center" vertical="center" wrapText="1"/>
    </xf>
    <xf numFmtId="0" fontId="11" fillId="60" borderId="640" applyNumberFormat="0" applyProtection="0">
      <alignment horizontal="left" vertical="center" wrapText="1"/>
    </xf>
    <xf numFmtId="0" fontId="11" fillId="81" borderId="606" applyNumberFormat="0" applyProtection="0">
      <alignment horizontal="center" vertical="center" wrapText="1"/>
    </xf>
    <xf numFmtId="0" fontId="183" fillId="81" borderId="606" applyNumberFormat="0" applyProtection="0">
      <alignment horizontal="center" vertical="center"/>
    </xf>
    <xf numFmtId="0" fontId="11" fillId="60" borderId="655" applyNumberFormat="0" applyProtection="0">
      <alignment horizontal="left" vertical="center" wrapText="1"/>
    </xf>
    <xf numFmtId="0" fontId="11" fillId="60" borderId="655" applyNumberFormat="0" applyProtection="0">
      <alignment horizontal="left" vertical="center" wrapText="1"/>
    </xf>
    <xf numFmtId="0" fontId="11" fillId="81" borderId="655" applyNumberFormat="0" applyProtection="0">
      <alignment horizontal="center" vertical="center" wrapText="1"/>
    </xf>
    <xf numFmtId="0" fontId="183" fillId="81" borderId="655" applyNumberFormat="0" applyProtection="0">
      <alignment horizontal="center" vertical="center"/>
    </xf>
    <xf numFmtId="0" fontId="177" fillId="67" borderId="631">
      <alignment horizontal="center" vertical="center" wrapText="1"/>
      <protection hidden="1"/>
    </xf>
    <xf numFmtId="0" fontId="177" fillId="67" borderId="631">
      <alignment horizontal="center" vertical="center" wrapText="1"/>
      <protection hidden="1"/>
    </xf>
    <xf numFmtId="264" fontId="172" fillId="65" borderId="631" applyFill="0" applyBorder="0" applyAlignment="0" applyProtection="0">
      <alignment horizontal="right"/>
      <protection locked="0"/>
    </xf>
    <xf numFmtId="264" fontId="172" fillId="65" borderId="606" applyFill="0" applyBorder="0" applyAlignment="0" applyProtection="0">
      <alignment horizontal="right"/>
      <protection locked="0"/>
    </xf>
    <xf numFmtId="260" fontId="164" fillId="0" borderId="599" applyBorder="0"/>
    <xf numFmtId="264" fontId="172" fillId="65" borderId="640" applyFill="0" applyBorder="0" applyAlignment="0" applyProtection="0">
      <alignment horizontal="right"/>
      <protection locked="0"/>
    </xf>
    <xf numFmtId="260" fontId="164" fillId="0" borderId="630" applyBorder="0"/>
    <xf numFmtId="264" fontId="172" fillId="65" borderId="606" applyFill="0" applyBorder="0" applyAlignment="0" applyProtection="0">
      <alignment horizontal="right"/>
      <protection locked="0"/>
    </xf>
    <xf numFmtId="260" fontId="164" fillId="0" borderId="618" applyBorder="0"/>
    <xf numFmtId="0" fontId="177" fillId="67" borderId="1026">
      <alignment horizontal="center" vertical="center" wrapText="1"/>
      <protection hidden="1"/>
    </xf>
    <xf numFmtId="264" fontId="172" fillId="65" borderId="640" applyFill="0" applyBorder="0" applyAlignment="0" applyProtection="0">
      <alignment horizontal="right"/>
      <protection locked="0"/>
    </xf>
    <xf numFmtId="260" fontId="164" fillId="0" borderId="599" applyBorder="0"/>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4" fontId="172" fillId="65" borderId="640" applyFill="0" applyBorder="0" applyAlignment="0" applyProtection="0">
      <alignment horizontal="right"/>
      <protection locked="0"/>
    </xf>
    <xf numFmtId="260" fontId="164" fillId="0" borderId="618" applyBorder="0"/>
    <xf numFmtId="260" fontId="164" fillId="0" borderId="599" applyBorder="0"/>
    <xf numFmtId="264" fontId="172" fillId="65" borderId="640" applyFill="0" applyBorder="0" applyAlignment="0" applyProtection="0">
      <alignment horizontal="right"/>
      <protection locked="0"/>
    </xf>
    <xf numFmtId="260" fontId="164" fillId="0" borderId="645" applyBorder="0"/>
    <xf numFmtId="264" fontId="172" fillId="65" borderId="655" applyFill="0" applyBorder="0" applyAlignment="0" applyProtection="0">
      <alignment horizontal="right"/>
      <protection locked="0"/>
    </xf>
    <xf numFmtId="260" fontId="164" fillId="0" borderId="645" applyBorder="0"/>
    <xf numFmtId="260" fontId="164" fillId="0" borderId="893" applyBorder="0"/>
    <xf numFmtId="264" fontId="172" fillId="65" borderId="888" applyFill="0" applyBorder="0" applyAlignment="0" applyProtection="0">
      <alignment horizontal="right"/>
      <protection locked="0"/>
    </xf>
    <xf numFmtId="260" fontId="164" fillId="0" borderId="648" applyBorder="0"/>
    <xf numFmtId="0" fontId="83" fillId="0" borderId="633" applyNumberFormat="0" applyFont="0" applyFill="0" applyAlignment="0" applyProtection="0"/>
    <xf numFmtId="260" fontId="164" fillId="0" borderId="648" applyBorder="0"/>
    <xf numFmtId="264" fontId="172" fillId="65" borderId="888" applyFill="0" applyBorder="0" applyAlignment="0" applyProtection="0">
      <alignment horizontal="right"/>
      <protection locked="0"/>
    </xf>
    <xf numFmtId="264" fontId="172" fillId="65" borderId="888" applyFill="0" applyBorder="0" applyAlignment="0" applyProtection="0">
      <alignment horizontal="right"/>
      <protection locked="0"/>
    </xf>
    <xf numFmtId="264" fontId="172" fillId="65" borderId="874" applyFill="0" applyBorder="0" applyAlignment="0" applyProtection="0">
      <alignment horizontal="right"/>
      <protection locked="0"/>
    </xf>
    <xf numFmtId="260" fontId="164" fillId="0" borderId="879" applyBorder="0"/>
    <xf numFmtId="264" fontId="172" fillId="65" borderId="905" applyFill="0" applyBorder="0" applyAlignment="0" applyProtection="0">
      <alignment horizontal="right"/>
      <protection locked="0"/>
    </xf>
    <xf numFmtId="264" fontId="172" fillId="65" borderId="905" applyFill="0" applyBorder="0" applyAlignment="0" applyProtection="0">
      <alignment horizontal="right"/>
      <protection locked="0"/>
    </xf>
    <xf numFmtId="167" fontId="87" fillId="0" borderId="826" applyFont="0"/>
    <xf numFmtId="39" fontId="12" fillId="0" borderId="1128">
      <protection locked="0"/>
    </xf>
    <xf numFmtId="171" fontId="85" fillId="0" borderId="1129"/>
    <xf numFmtId="171" fontId="85" fillId="0" borderId="1163"/>
    <xf numFmtId="165" fontId="193" fillId="0" borderId="1158" applyFill="0" applyAlignment="0" applyProtection="0"/>
    <xf numFmtId="165" fontId="193" fillId="0" borderId="783" applyFill="0" applyAlignment="0" applyProtection="0"/>
    <xf numFmtId="171" fontId="85" fillId="0" borderId="773"/>
    <xf numFmtId="165" fontId="193" fillId="0" borderId="768" applyFill="0" applyAlignment="0" applyProtection="0"/>
    <xf numFmtId="241" fontId="194" fillId="86" borderId="772" applyNumberFormat="0" applyBorder="0" applyAlignment="0" applyProtection="0">
      <alignment vertical="center"/>
    </xf>
    <xf numFmtId="0" fontId="11" fillId="60" borderId="774" applyNumberFormat="0" applyProtection="0">
      <alignment horizontal="left" vertical="center" wrapText="1"/>
    </xf>
    <xf numFmtId="0" fontId="11" fillId="60" borderId="774" applyNumberFormat="0" applyProtection="0">
      <alignment horizontal="left" vertical="center" wrapText="1"/>
    </xf>
    <xf numFmtId="257" fontId="11" fillId="82" borderId="760" applyNumberFormat="0" applyProtection="0">
      <alignment horizontal="center" vertical="center" wrapText="1"/>
    </xf>
    <xf numFmtId="0" fontId="11" fillId="60" borderId="760" applyNumberFormat="0" applyProtection="0">
      <alignment horizontal="left" vertical="center" wrapText="1"/>
    </xf>
    <xf numFmtId="0" fontId="183" fillId="81" borderId="774" applyNumberFormat="0" applyProtection="0">
      <alignment horizontal="center" vertical="center"/>
    </xf>
    <xf numFmtId="0" fontId="12" fillId="25" borderId="789" applyNumberFormat="0" applyProtection="0">
      <alignment horizontal="left" vertical="center" wrapText="1"/>
    </xf>
    <xf numFmtId="0" fontId="11" fillId="60" borderId="751" applyNumberFormat="0" applyProtection="0">
      <alignment horizontal="left" vertical="center" wrapText="1"/>
    </xf>
    <xf numFmtId="0" fontId="12" fillId="25" borderId="751" applyNumberFormat="0" applyProtection="0">
      <alignment horizontal="left" vertical="center" wrapText="1"/>
    </xf>
    <xf numFmtId="0" fontId="11" fillId="81" borderId="760" applyNumberFormat="0" applyProtection="0">
      <alignment horizontal="center" vertical="center"/>
    </xf>
    <xf numFmtId="0" fontId="11" fillId="60" borderId="760" applyNumberFormat="0" applyProtection="0">
      <alignment horizontal="left" vertical="center" wrapText="1"/>
    </xf>
    <xf numFmtId="0" fontId="177" fillId="67" borderId="774">
      <alignment horizontal="center" vertical="center" wrapText="1"/>
      <protection hidden="1"/>
    </xf>
    <xf numFmtId="260" fontId="164" fillId="0" borderId="750" applyBorder="0"/>
    <xf numFmtId="264" fontId="172" fillId="65" borderId="789" applyFill="0" applyBorder="0" applyAlignment="0" applyProtection="0">
      <alignment horizontal="right"/>
      <protection locked="0"/>
    </xf>
    <xf numFmtId="260" fontId="164" fillId="0" borderId="716" applyBorder="0"/>
    <xf numFmtId="260" fontId="164" fillId="0" borderId="716" applyBorder="0"/>
    <xf numFmtId="264" fontId="172" fillId="65" borderId="760" applyFill="0" applyBorder="0" applyAlignment="0" applyProtection="0">
      <alignment horizontal="right"/>
      <protection locked="0"/>
    </xf>
    <xf numFmtId="264" fontId="172" fillId="65" borderId="948" applyFill="0" applyBorder="0" applyAlignment="0" applyProtection="0">
      <alignment horizontal="right"/>
      <protection locked="0"/>
    </xf>
    <xf numFmtId="241" fontId="194" fillId="86" borderId="1068" applyNumberFormat="0" applyBorder="0" applyAlignment="0" applyProtection="0">
      <alignment vertical="center"/>
    </xf>
    <xf numFmtId="241" fontId="194" fillId="86" borderId="886" applyNumberFormat="0" applyBorder="0" applyAlignment="0" applyProtection="0">
      <alignment vertical="center"/>
    </xf>
    <xf numFmtId="260" fontId="164" fillId="0" borderId="840" applyBorder="0"/>
    <xf numFmtId="0" fontId="11" fillId="60" borderId="905" applyNumberFormat="0" applyProtection="0">
      <alignment horizontal="left" vertical="center" wrapText="1"/>
    </xf>
    <xf numFmtId="0" fontId="11" fillId="81" borderId="874" applyNumberFormat="0" applyProtection="0">
      <alignment horizontal="center" vertical="center" wrapText="1"/>
    </xf>
    <xf numFmtId="39" fontId="12" fillId="0" borderId="1158">
      <protection locked="0"/>
    </xf>
    <xf numFmtId="171" fontId="85" fillId="0" borderId="1163"/>
    <xf numFmtId="165" fontId="193" fillId="0" borderId="1158" applyFill="0" applyAlignment="0" applyProtection="0"/>
    <xf numFmtId="0" fontId="12" fillId="25" borderId="962" applyNumberFormat="0" applyProtection="0">
      <alignment horizontal="left" vertical="center" wrapText="1"/>
    </xf>
    <xf numFmtId="0" fontId="12" fillId="24" borderId="727" applyNumberFormat="0" applyFont="0" applyAlignment="0" applyProtection="0"/>
    <xf numFmtId="0" fontId="183" fillId="81" borderId="832" applyNumberFormat="0" applyProtection="0">
      <alignment horizontal="center" vertical="center"/>
    </xf>
    <xf numFmtId="0" fontId="11" fillId="81" borderId="847" applyNumberFormat="0" applyProtection="0">
      <alignment horizontal="center" vertical="center" wrapText="1"/>
    </xf>
    <xf numFmtId="0" fontId="11" fillId="60" borderId="847" applyNumberFormat="0" applyProtection="0">
      <alignment horizontal="left" vertical="center" wrapText="1"/>
    </xf>
    <xf numFmtId="0" fontId="11" fillId="81" borderId="832" applyNumberFormat="0" applyProtection="0">
      <alignment horizontal="center" vertical="center" wrapText="1"/>
    </xf>
    <xf numFmtId="260" fontId="164" fillId="0" borderId="716" applyBorder="0"/>
    <xf numFmtId="0" fontId="17" fillId="21" borderId="656" applyNumberFormat="0" applyAlignment="0" applyProtection="0"/>
    <xf numFmtId="260" fontId="164" fillId="0" borderId="737" applyBorder="0"/>
    <xf numFmtId="264" fontId="172" fillId="65" borderId="694" applyFill="0" applyBorder="0" applyAlignment="0" applyProtection="0">
      <alignment horizontal="right"/>
      <protection locked="0"/>
    </xf>
    <xf numFmtId="229" fontId="81" fillId="65" borderId="693" applyFont="0" applyFill="0" applyBorder="0" applyAlignment="0" applyProtection="0"/>
    <xf numFmtId="264" fontId="172" fillId="65" borderId="694" applyFill="0" applyBorder="0" applyAlignment="0" applyProtection="0">
      <alignment horizontal="right"/>
      <protection locked="0"/>
    </xf>
    <xf numFmtId="260" fontId="164" fillId="0" borderId="648" applyBorder="0"/>
    <xf numFmtId="260" fontId="164" fillId="0" borderId="713" applyBorder="0"/>
    <xf numFmtId="264" fontId="172" fillId="65" borderId="655" applyFill="0" applyBorder="0" applyAlignment="0" applyProtection="0">
      <alignment horizontal="right"/>
      <protection locked="0"/>
    </xf>
    <xf numFmtId="237" fontId="181" fillId="0" borderId="691"/>
    <xf numFmtId="0" fontId="177" fillId="67" borderId="694">
      <alignment horizontal="center" vertical="center" wrapText="1"/>
      <protection hidden="1"/>
    </xf>
    <xf numFmtId="0" fontId="183" fillId="81" borderId="694" applyNumberFormat="0" applyProtection="0">
      <alignment horizontal="center" vertical="center"/>
    </xf>
    <xf numFmtId="0" fontId="11" fillId="60" borderId="725" applyNumberFormat="0" applyProtection="0">
      <alignment horizontal="left" vertical="center" wrapText="1"/>
    </xf>
    <xf numFmtId="0" fontId="11" fillId="81" borderId="694" applyNumberFormat="0" applyProtection="0">
      <alignment horizontal="center" vertical="center"/>
    </xf>
    <xf numFmtId="0" fontId="11" fillId="60" borderId="694" applyNumberFormat="0" applyProtection="0">
      <alignment horizontal="left" vertical="center" wrapText="1"/>
    </xf>
    <xf numFmtId="0" fontId="11" fillId="81" borderId="708" applyNumberFormat="0" applyProtection="0">
      <alignment horizontal="center" vertical="center" wrapText="1"/>
    </xf>
    <xf numFmtId="0" fontId="183" fillId="81" borderId="708" applyNumberFormat="0" applyProtection="0">
      <alignment horizontal="center" vertical="center"/>
    </xf>
    <xf numFmtId="0" fontId="11" fillId="81" borderId="708" applyNumberFormat="0" applyProtection="0">
      <alignment horizontal="center" vertical="center"/>
    </xf>
    <xf numFmtId="0" fontId="11" fillId="81" borderId="708" applyNumberFormat="0" applyProtection="0">
      <alignment horizontal="center" vertical="center" wrapText="1"/>
    </xf>
    <xf numFmtId="257" fontId="11" fillId="82" borderId="708" applyNumberFormat="0" applyProtection="0">
      <alignment horizontal="center" vertical="center" wrapText="1"/>
    </xf>
    <xf numFmtId="0" fontId="11" fillId="81" borderId="655" applyNumberFormat="0" applyProtection="0">
      <alignment horizontal="center" vertical="center" wrapText="1"/>
    </xf>
    <xf numFmtId="257" fontId="11" fillId="82" borderId="694" applyNumberFormat="0" applyProtection="0">
      <alignment horizontal="center" vertical="center" wrapText="1"/>
    </xf>
    <xf numFmtId="0" fontId="12" fillId="25" borderId="694" applyNumberFormat="0" applyProtection="0">
      <alignment horizontal="left" vertical="center" wrapText="1"/>
    </xf>
    <xf numFmtId="0" fontId="11" fillId="81" borderId="694" applyNumberFormat="0" applyProtection="0">
      <alignment horizontal="center" vertical="center"/>
    </xf>
    <xf numFmtId="0" fontId="11" fillId="81" borderId="655" applyNumberFormat="0" applyProtection="0">
      <alignment horizontal="center" vertical="center" wrapText="1"/>
    </xf>
    <xf numFmtId="0" fontId="177" fillId="67" borderId="694">
      <alignment horizontal="center" vertical="center" wrapText="1"/>
      <protection hidden="1"/>
    </xf>
    <xf numFmtId="241" fontId="194" fillId="86" borderId="723" applyNumberFormat="0" applyBorder="0" applyAlignment="0" applyProtection="0">
      <alignment vertical="center"/>
    </xf>
    <xf numFmtId="241" fontId="194" fillId="86" borderId="706" applyNumberFormat="0" applyBorder="0" applyAlignment="0" applyProtection="0">
      <alignment vertical="center"/>
    </xf>
    <xf numFmtId="0" fontId="11" fillId="81" borderId="774" applyNumberFormat="0" applyProtection="0">
      <alignment horizontal="center" vertical="center"/>
    </xf>
    <xf numFmtId="0" fontId="11" fillId="60" borderId="708" applyNumberFormat="0" applyProtection="0">
      <alignment horizontal="left" vertical="center" wrapText="1"/>
    </xf>
    <xf numFmtId="0" fontId="11" fillId="81" borderId="708" applyNumberFormat="0" applyProtection="0">
      <alignment horizontal="center" vertical="center" wrapText="1"/>
    </xf>
    <xf numFmtId="39" fontId="12" fillId="0" borderId="1179">
      <protection locked="0"/>
    </xf>
    <xf numFmtId="257" fontId="11" fillId="82" borderId="708" applyNumberFormat="0" applyProtection="0">
      <alignment horizontal="center" vertical="center" wrapText="1"/>
    </xf>
    <xf numFmtId="0" fontId="11" fillId="81" borderId="708" applyNumberFormat="0" applyProtection="0">
      <alignment horizontal="center" vertical="center" wrapText="1"/>
    </xf>
    <xf numFmtId="0" fontId="183" fillId="81" borderId="655" applyNumberFormat="0" applyProtection="0">
      <alignment horizontal="center" vertical="center"/>
    </xf>
    <xf numFmtId="165" fontId="193" fillId="0" borderId="702" applyFill="0" applyAlignment="0" applyProtection="0"/>
    <xf numFmtId="241" fontId="12" fillId="25" borderId="692" applyNumberFormat="0" applyProtection="0">
      <alignment horizontal="centerContinuous" vertical="center"/>
    </xf>
    <xf numFmtId="241" fontId="194" fillId="86" borderId="673" applyNumberFormat="0" applyBorder="0" applyAlignment="0" applyProtection="0">
      <alignment vertical="center"/>
    </xf>
    <xf numFmtId="39" fontId="12" fillId="0" borderId="666">
      <protection locked="0"/>
    </xf>
    <xf numFmtId="278" fontId="173" fillId="70" borderId="718" applyBorder="0">
      <alignment horizontal="right" vertical="center"/>
      <protection locked="0"/>
    </xf>
    <xf numFmtId="171" fontId="85" fillId="0" borderId="707"/>
    <xf numFmtId="165" fontId="193" fillId="0" borderId="666" applyFill="0" applyAlignment="0" applyProtection="0"/>
    <xf numFmtId="49" fontId="79" fillId="0" borderId="85">
      <alignment vertical="center"/>
    </xf>
    <xf numFmtId="241" fontId="194" fillId="86" borderId="865" applyNumberFormat="0" applyBorder="0" applyAlignment="0" applyProtection="0">
      <alignment vertical="center"/>
    </xf>
    <xf numFmtId="0" fontId="12" fillId="61" borderId="790" applyNumberFormat="0">
      <alignment horizontal="left" vertical="center"/>
    </xf>
    <xf numFmtId="10" fontId="108" fillId="65" borderId="888" applyNumberFormat="0" applyBorder="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57" fontId="11" fillId="82" borderId="818" applyNumberFormat="0" applyProtection="0">
      <alignment horizontal="center" vertical="center" wrapText="1"/>
    </xf>
    <xf numFmtId="0" fontId="11" fillId="60" borderId="774" applyNumberFormat="0" applyProtection="0">
      <alignment horizontal="left" vertical="center" wrapText="1"/>
    </xf>
    <xf numFmtId="0" fontId="12" fillId="25" borderId="774" applyNumberFormat="0" applyProtection="0">
      <alignment horizontal="left" vertical="center" wrapText="1"/>
    </xf>
    <xf numFmtId="0" fontId="11" fillId="60" borderId="818" applyNumberFormat="0" applyProtection="0">
      <alignment horizontal="left" vertical="center" wrapText="1"/>
    </xf>
    <xf numFmtId="0" fontId="11" fillId="60" borderId="818" applyNumberFormat="0" applyProtection="0">
      <alignment horizontal="left" vertical="center" wrapText="1"/>
    </xf>
    <xf numFmtId="0" fontId="11" fillId="60" borderId="774" applyNumberFormat="0" applyProtection="0">
      <alignment horizontal="left" vertical="center" wrapText="1"/>
    </xf>
    <xf numFmtId="0" fontId="11" fillId="81" borderId="774" applyNumberFormat="0" applyProtection="0">
      <alignment horizontal="center" vertical="center"/>
    </xf>
    <xf numFmtId="0" fontId="11" fillId="81" borderId="774" applyNumberFormat="0" applyProtection="0">
      <alignment horizontal="center" vertical="center" wrapText="1"/>
    </xf>
    <xf numFmtId="0" fontId="12" fillId="24" borderId="747" applyNumberFormat="0" applyFont="0" applyAlignment="0" applyProtection="0"/>
    <xf numFmtId="0" fontId="11" fillId="81" borderId="818" applyNumberFormat="0" applyProtection="0">
      <alignment horizontal="center" vertical="center" wrapText="1"/>
    </xf>
    <xf numFmtId="0" fontId="183" fillId="81" borderId="774" applyNumberFormat="0" applyProtection="0">
      <alignment horizontal="center" vertical="center"/>
    </xf>
    <xf numFmtId="0" fontId="11" fillId="81" borderId="818" applyNumberFormat="0" applyProtection="0">
      <alignment horizontal="center" vertical="center"/>
    </xf>
    <xf numFmtId="0" fontId="183" fillId="81" borderId="818" applyNumberFormat="0" applyProtection="0">
      <alignment horizontal="center" vertical="center"/>
    </xf>
    <xf numFmtId="0" fontId="11" fillId="60" borderId="818" applyNumberFormat="0" applyProtection="0">
      <alignment horizontal="left" vertical="center" wrapText="1"/>
    </xf>
    <xf numFmtId="0" fontId="11" fillId="81" borderId="818" applyNumberFormat="0" applyProtection="0">
      <alignment horizontal="center" vertical="center"/>
    </xf>
    <xf numFmtId="0" fontId="183" fillId="81" borderId="818" applyNumberFormat="0" applyProtection="0">
      <alignment horizontal="center" vertical="center"/>
    </xf>
    <xf numFmtId="0" fontId="11" fillId="60" borderId="832" applyNumberFormat="0" applyProtection="0">
      <alignment horizontal="left" vertical="center" wrapText="1"/>
    </xf>
    <xf numFmtId="0" fontId="11" fillId="60" borderId="832" applyNumberFormat="0" applyProtection="0">
      <alignment horizontal="left"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81" borderId="832" applyNumberFormat="0" applyProtection="0">
      <alignment horizontal="center" vertical="center" wrapText="1"/>
    </xf>
    <xf numFmtId="0" fontId="11" fillId="60" borderId="832" applyNumberFormat="0" applyProtection="0">
      <alignment horizontal="left" vertical="center" wrapText="1"/>
    </xf>
    <xf numFmtId="0" fontId="11" fillId="81" borderId="832" applyNumberFormat="0" applyProtection="0">
      <alignment horizontal="center" vertical="center" wrapText="1"/>
    </xf>
    <xf numFmtId="0" fontId="11" fillId="60" borderId="832" applyNumberFormat="0" applyProtection="0">
      <alignment horizontal="left" vertical="center" wrapText="1"/>
    </xf>
    <xf numFmtId="0" fontId="183" fillId="81" borderId="832" applyNumberFormat="0" applyProtection="0">
      <alignment horizontal="center" vertical="center"/>
    </xf>
    <xf numFmtId="0" fontId="11" fillId="60" borderId="832" applyNumberFormat="0" applyProtection="0">
      <alignment horizontal="left" vertical="center" wrapText="1"/>
    </xf>
    <xf numFmtId="0" fontId="11" fillId="81" borderId="832" applyNumberFormat="0" applyProtection="0">
      <alignment horizontal="center" vertical="center"/>
    </xf>
    <xf numFmtId="0" fontId="183" fillId="81" borderId="832" applyNumberFormat="0" applyProtection="0">
      <alignment horizontal="center" vertical="center"/>
    </xf>
    <xf numFmtId="0" fontId="12" fillId="25" borderId="818" applyNumberFormat="0" applyProtection="0">
      <alignment horizontal="left" vertical="center" wrapText="1"/>
    </xf>
    <xf numFmtId="0" fontId="11" fillId="60" borderId="818" applyNumberFormat="0" applyProtection="0">
      <alignment horizontal="left" vertical="center" wrapText="1"/>
    </xf>
    <xf numFmtId="0" fontId="11" fillId="81" borderId="818" applyNumberFormat="0" applyProtection="0">
      <alignment horizontal="center" vertical="center" wrapText="1"/>
    </xf>
    <xf numFmtId="0" fontId="183" fillId="81" borderId="818" applyNumberFormat="0" applyProtection="0">
      <alignment horizontal="center" vertical="center"/>
    </xf>
    <xf numFmtId="257" fontId="11" fillId="82" borderId="847" applyNumberFormat="0" applyProtection="0">
      <alignment horizontal="center" vertical="center" wrapText="1"/>
    </xf>
    <xf numFmtId="0" fontId="11" fillId="81" borderId="847" applyNumberFormat="0" applyProtection="0">
      <alignment horizontal="center" vertical="center"/>
    </xf>
    <xf numFmtId="0" fontId="11" fillId="81" borderId="847" applyNumberFormat="0" applyProtection="0">
      <alignment horizontal="center" vertical="center" wrapText="1"/>
    </xf>
    <xf numFmtId="0" fontId="183" fillId="81" borderId="847" applyNumberFormat="0" applyProtection="0">
      <alignment horizontal="center" vertical="center"/>
    </xf>
    <xf numFmtId="0" fontId="177" fillId="67" borderId="774">
      <alignment horizontal="center" vertical="center" wrapText="1"/>
      <protection hidden="1"/>
    </xf>
    <xf numFmtId="0" fontId="177" fillId="67" borderId="818">
      <alignment horizontal="center" vertical="center" wrapText="1"/>
      <protection hidden="1"/>
    </xf>
    <xf numFmtId="0" fontId="177" fillId="67" borderId="847">
      <alignment horizontal="center" vertical="center" wrapText="1"/>
      <protection hidden="1"/>
    </xf>
    <xf numFmtId="264" fontId="172" fillId="65" borderId="774" applyFill="0" applyBorder="0" applyAlignment="0" applyProtection="0">
      <alignment horizontal="right"/>
      <protection locked="0"/>
    </xf>
    <xf numFmtId="264" fontId="172" fillId="65" borderId="818" applyFill="0" applyBorder="0" applyAlignment="0" applyProtection="0">
      <alignment horizontal="right"/>
      <protection locked="0"/>
    </xf>
    <xf numFmtId="260" fontId="164" fillId="0" borderId="779" applyBorder="0"/>
    <xf numFmtId="264" fontId="172" fillId="65" borderId="832" applyFill="0" applyBorder="0" applyAlignment="0" applyProtection="0">
      <alignment horizontal="right"/>
      <protection locked="0"/>
    </xf>
    <xf numFmtId="264" fontId="172" fillId="65" borderId="832" applyFill="0" applyBorder="0" applyAlignment="0" applyProtection="0">
      <alignment horizontal="right"/>
      <protection locked="0"/>
    </xf>
    <xf numFmtId="260" fontId="164" fillId="0" borderId="823" applyBorder="0"/>
    <xf numFmtId="264" fontId="172" fillId="65" borderId="832" applyFill="0" applyBorder="0" applyAlignment="0" applyProtection="0">
      <alignment horizontal="right"/>
      <protection locked="0"/>
    </xf>
    <xf numFmtId="260" fontId="164" fillId="0" borderId="997" applyBorder="0"/>
    <xf numFmtId="260" fontId="164" fillId="0" borderId="823" applyBorder="0"/>
    <xf numFmtId="260" fontId="164" fillId="0" borderId="837" applyBorder="0"/>
    <xf numFmtId="264" fontId="172" fillId="65" borderId="847" applyFill="0" applyBorder="0" applyAlignment="0" applyProtection="0">
      <alignment horizontal="right"/>
      <protection locked="0"/>
    </xf>
    <xf numFmtId="241" fontId="194" fillId="86" borderId="1088" applyNumberFormat="0" applyBorder="0" applyAlignment="0" applyProtection="0">
      <alignment vertical="center"/>
    </xf>
    <xf numFmtId="241" fontId="194" fillId="86" borderId="1088" applyNumberFormat="0" applyBorder="0" applyAlignment="0" applyProtection="0">
      <alignment vertical="center"/>
    </xf>
    <xf numFmtId="0" fontId="83" fillId="0" borderId="803" applyNumberFormat="0" applyFont="0" applyFill="0" applyAlignment="0" applyProtection="0"/>
    <xf numFmtId="260" fontId="164" fillId="0" borderId="840" applyBorder="0"/>
    <xf numFmtId="0" fontId="17" fillId="21" borderId="790" applyNumberFormat="0" applyAlignment="0" applyProtection="0"/>
    <xf numFmtId="0" fontId="11" fillId="60" borderId="992" applyNumberFormat="0" applyProtection="0">
      <alignment horizontal="left" vertical="center" wrapText="1"/>
    </xf>
    <xf numFmtId="0" fontId="11" fillId="60" borderId="992" applyNumberFormat="0" applyProtection="0">
      <alignment horizontal="left" vertical="center" wrapText="1"/>
    </xf>
    <xf numFmtId="0" fontId="11" fillId="60" borderId="1056" applyNumberFormat="0" applyProtection="0">
      <alignment horizontal="left" vertical="center" wrapText="1"/>
    </xf>
    <xf numFmtId="0" fontId="11" fillId="81" borderId="992" applyNumberFormat="0" applyProtection="0">
      <alignment horizontal="center" vertical="center" wrapText="1"/>
    </xf>
    <xf numFmtId="257" fontId="11" fillId="82" borderId="1056" applyNumberFormat="0" applyProtection="0">
      <alignment horizontal="center" vertical="center" wrapText="1"/>
    </xf>
    <xf numFmtId="0" fontId="11" fillId="60" borderId="992" applyNumberFormat="0" applyProtection="0">
      <alignment horizontal="left" vertical="center" wrapText="1"/>
    </xf>
    <xf numFmtId="0" fontId="12" fillId="25" borderId="992" applyNumberFormat="0" applyProtection="0">
      <alignment horizontal="left" vertical="center" wrapText="1"/>
    </xf>
    <xf numFmtId="257" fontId="11" fillId="82" borderId="992" applyNumberFormat="0" applyProtection="0">
      <alignment horizontal="center" vertical="center" wrapText="1"/>
    </xf>
    <xf numFmtId="0" fontId="12" fillId="25" borderId="1056" applyNumberFormat="0" applyProtection="0">
      <alignment horizontal="left" vertical="center" wrapText="1"/>
    </xf>
    <xf numFmtId="0" fontId="11" fillId="81" borderId="1056" applyNumberFormat="0" applyProtection="0">
      <alignment horizontal="center" vertical="center"/>
    </xf>
    <xf numFmtId="0" fontId="11" fillId="60" borderId="1071" applyNumberFormat="0" applyProtection="0">
      <alignment horizontal="left" vertical="center" wrapText="1"/>
    </xf>
    <xf numFmtId="0" fontId="12" fillId="25" borderId="1071" applyNumberFormat="0" applyProtection="0">
      <alignment horizontal="left" vertical="center" wrapText="1"/>
    </xf>
    <xf numFmtId="0" fontId="12" fillId="25" borderId="1071" applyNumberFormat="0" applyProtection="0">
      <alignment horizontal="left" vertical="center" wrapText="1"/>
    </xf>
    <xf numFmtId="0" fontId="11" fillId="81" borderId="1071" applyNumberFormat="0" applyProtection="0">
      <alignment horizontal="center" vertical="center" wrapText="1"/>
    </xf>
    <xf numFmtId="0" fontId="11" fillId="81" borderId="1071" applyNumberFormat="0" applyProtection="0">
      <alignment horizontal="center" vertical="center"/>
    </xf>
    <xf numFmtId="0" fontId="11" fillId="81" borderId="1071" applyNumberFormat="0" applyProtection="0">
      <alignment horizontal="center" vertical="center" wrapText="1"/>
    </xf>
    <xf numFmtId="0" fontId="11" fillId="81" borderId="1071" applyNumberFormat="0" applyProtection="0">
      <alignment horizontal="center" vertical="center" wrapText="1"/>
    </xf>
    <xf numFmtId="0" fontId="183" fillId="81" borderId="1071" applyNumberFormat="0" applyProtection="0">
      <alignment horizontal="center" vertical="center"/>
    </xf>
    <xf numFmtId="0" fontId="11" fillId="60" borderId="1056" applyNumberFormat="0" applyProtection="0">
      <alignment horizontal="left" vertical="center" wrapText="1"/>
    </xf>
    <xf numFmtId="0" fontId="11" fillId="60" borderId="1056" applyNumberFormat="0" applyProtection="0">
      <alignment horizontal="left" vertical="center" wrapText="1"/>
    </xf>
    <xf numFmtId="0" fontId="11" fillId="81" borderId="1056" applyNumberFormat="0" applyProtection="0">
      <alignment horizontal="center" vertical="center" wrapText="1"/>
    </xf>
    <xf numFmtId="0" fontId="183" fillId="81" borderId="1056" applyNumberFormat="0" applyProtection="0">
      <alignment horizontal="center" vertical="center"/>
    </xf>
    <xf numFmtId="0" fontId="11" fillId="60" borderId="1090" applyNumberFormat="0" applyProtection="0">
      <alignment horizontal="left" vertical="center" wrapText="1"/>
    </xf>
    <xf numFmtId="241" fontId="194" fillId="86" borderId="1108" applyNumberFormat="0" applyBorder="0" applyAlignment="0" applyProtection="0">
      <alignment vertical="center"/>
    </xf>
    <xf numFmtId="171" fontId="85" fillId="0" borderId="947"/>
    <xf numFmtId="165" fontId="193" fillId="0" borderId="942" applyFill="0" applyAlignment="0" applyProtection="0"/>
    <xf numFmtId="0" fontId="183" fillId="81" borderId="962" applyNumberFormat="0" applyProtection="0">
      <alignment horizontal="center" vertical="center"/>
    </xf>
    <xf numFmtId="0" fontId="11" fillId="81" borderId="962" applyNumberFormat="0" applyProtection="0">
      <alignment horizontal="center" vertical="center" wrapText="1"/>
    </xf>
    <xf numFmtId="0" fontId="25" fillId="8" borderId="376" applyNumberFormat="0" applyAlignment="0" applyProtection="0"/>
    <xf numFmtId="1" fontId="121" fillId="69" borderId="461" applyNumberFormat="0" applyBorder="0" applyAlignment="0">
      <alignment horizontal="centerContinuous" vertical="center"/>
      <protection locked="0"/>
    </xf>
    <xf numFmtId="237" fontId="12" fillId="71" borderId="460" applyNumberFormat="0" applyFont="0" applyBorder="0" applyAlignment="0" applyProtection="0"/>
    <xf numFmtId="0" fontId="47" fillId="0" borderId="462">
      <alignment horizontal="left" vertical="center"/>
    </xf>
    <xf numFmtId="10" fontId="108" fillId="65" borderId="460" applyNumberFormat="0" applyBorder="0" applyAlignment="0" applyProtection="0"/>
    <xf numFmtId="0" fontId="147" fillId="73" borderId="465">
      <alignment horizontal="left" vertical="center" wrapText="1"/>
    </xf>
    <xf numFmtId="260" fontId="164" fillId="0" borderId="462" applyBorder="0"/>
    <xf numFmtId="260" fontId="164" fillId="0" borderId="501" applyBorder="0"/>
    <xf numFmtId="0" fontId="11" fillId="81" borderId="962" applyNumberFormat="0" applyProtection="0">
      <alignment horizontal="center" vertical="center" wrapText="1"/>
    </xf>
    <xf numFmtId="260" fontId="164" fillId="0" borderId="462" applyBorder="0"/>
    <xf numFmtId="260" fontId="164" fillId="0" borderId="501" applyBorder="0"/>
    <xf numFmtId="260" fontId="164" fillId="0" borderId="487" applyBorder="0"/>
    <xf numFmtId="0" fontId="11" fillId="60" borderId="962" applyNumberFormat="0" applyProtection="0">
      <alignment horizontal="left" vertical="center" wrapText="1"/>
    </xf>
    <xf numFmtId="260" fontId="164" fillId="0" borderId="501" applyBorder="0"/>
    <xf numFmtId="0" fontId="11" fillId="81" borderId="970" applyNumberFormat="0" applyProtection="0">
      <alignment horizontal="center" vertical="center" wrapText="1"/>
    </xf>
    <xf numFmtId="0" fontId="147" fillId="73" borderId="465">
      <alignment horizontal="left" vertical="center" wrapText="1"/>
    </xf>
    <xf numFmtId="166" fontId="113" fillId="0" borderId="464">
      <protection locked="0"/>
    </xf>
    <xf numFmtId="0" fontId="147" fillId="73" borderId="465">
      <alignment horizontal="left" vertical="center" wrapText="1"/>
    </xf>
    <xf numFmtId="166" fontId="113" fillId="0" borderId="464">
      <protection locked="0"/>
    </xf>
    <xf numFmtId="208" fontId="90" fillId="63" borderId="463"/>
    <xf numFmtId="0" fontId="147" fillId="73" borderId="493">
      <alignment horizontal="left" vertical="center" wrapText="1"/>
    </xf>
    <xf numFmtId="166" fontId="113" fillId="0" borderId="492">
      <protection locked="0"/>
    </xf>
    <xf numFmtId="208" fontId="90" fillId="63" borderId="491"/>
    <xf numFmtId="0" fontId="147" fillId="73" borderId="493">
      <alignment horizontal="left" vertical="center" wrapText="1"/>
    </xf>
    <xf numFmtId="166" fontId="113" fillId="0" borderId="492">
      <protection locked="0"/>
    </xf>
    <xf numFmtId="208" fontId="90" fillId="63" borderId="491"/>
    <xf numFmtId="166" fontId="113" fillId="0" borderId="492">
      <protection locked="0"/>
    </xf>
    <xf numFmtId="208" fontId="90" fillId="63" borderId="491"/>
    <xf numFmtId="0" fontId="147" fillId="73" borderId="493">
      <alignment horizontal="left" vertical="center" wrapText="1"/>
    </xf>
    <xf numFmtId="166" fontId="113" fillId="0" borderId="492">
      <protection locked="0"/>
    </xf>
    <xf numFmtId="208" fontId="90" fillId="63" borderId="491"/>
    <xf numFmtId="0" fontId="147" fillId="73" borderId="456">
      <alignment horizontal="left" vertical="center" wrapText="1"/>
    </xf>
    <xf numFmtId="166" fontId="113" fillId="0" borderId="455">
      <protection locked="0"/>
    </xf>
    <xf numFmtId="208" fontId="90" fillId="63" borderId="454"/>
    <xf numFmtId="0" fontId="147" fillId="73" borderId="493">
      <alignment horizontal="left" vertical="center" wrapText="1"/>
    </xf>
    <xf numFmtId="208" fontId="90" fillId="63" borderId="491"/>
    <xf numFmtId="0" fontId="147" fillId="73" borderId="465">
      <alignment horizontal="left" vertical="center" wrapText="1"/>
    </xf>
    <xf numFmtId="0" fontId="147" fillId="73" borderId="465">
      <alignment horizontal="left" vertical="center" wrapText="1"/>
    </xf>
    <xf numFmtId="166" fontId="113" fillId="0" borderId="464">
      <protection locked="0"/>
    </xf>
    <xf numFmtId="208" fontId="90" fillId="63" borderId="463"/>
    <xf numFmtId="166" fontId="113" fillId="0" borderId="464">
      <protection locked="0"/>
    </xf>
    <xf numFmtId="208" fontId="90" fillId="63" borderId="463"/>
    <xf numFmtId="0" fontId="12" fillId="0" borderId="460"/>
    <xf numFmtId="0" fontId="12" fillId="0" borderId="460"/>
    <xf numFmtId="0" fontId="147" fillId="73" borderId="465">
      <alignment horizontal="left" vertical="center" wrapText="1"/>
    </xf>
    <xf numFmtId="10" fontId="108" fillId="65" borderId="460" applyNumberFormat="0" applyBorder="0" applyAlignment="0" applyProtection="0"/>
    <xf numFmtId="0" fontId="12" fillId="0" borderId="482"/>
    <xf numFmtId="241" fontId="12" fillId="65" borderId="396" applyNumberFormat="0" applyFont="0" applyBorder="0" applyAlignment="0">
      <alignment horizontal="right" vertical="center"/>
      <protection locked="0"/>
    </xf>
    <xf numFmtId="0" fontId="147" fillId="73" borderId="479">
      <alignment horizontal="left" vertical="center" wrapText="1"/>
    </xf>
    <xf numFmtId="0" fontId="12" fillId="0" borderId="496"/>
    <xf numFmtId="10" fontId="108" fillId="65" borderId="460" applyNumberFormat="0" applyBorder="0" applyAlignment="0" applyProtection="0"/>
    <xf numFmtId="0" fontId="12" fillId="0" borderId="496"/>
    <xf numFmtId="0" fontId="47" fillId="0" borderId="462">
      <alignment horizontal="left" vertical="center"/>
    </xf>
    <xf numFmtId="10" fontId="108" fillId="65" borderId="482" applyNumberFormat="0" applyBorder="0" applyAlignment="0" applyProtection="0"/>
    <xf numFmtId="49" fontId="79" fillId="0" borderId="1157">
      <alignment vertical="center"/>
    </xf>
    <xf numFmtId="1" fontId="121" fillId="69" borderId="467" applyNumberFormat="0" applyBorder="0" applyAlignment="0">
      <alignment horizontal="centerContinuous" vertical="center"/>
      <protection locked="0"/>
    </xf>
    <xf numFmtId="0" fontId="47" fillId="0" borderId="474">
      <alignment horizontal="left" vertical="center"/>
    </xf>
    <xf numFmtId="0" fontId="12" fillId="0" borderId="496"/>
    <xf numFmtId="0" fontId="25" fillId="8" borderId="468" applyNumberFormat="0" applyAlignment="0" applyProtection="0"/>
    <xf numFmtId="0" fontId="147" fillId="73" borderId="493">
      <alignment horizontal="left" vertical="center" wrapText="1"/>
    </xf>
    <xf numFmtId="0" fontId="47" fillId="0" borderId="474">
      <alignment horizontal="left" vertical="center"/>
    </xf>
    <xf numFmtId="1" fontId="121" fillId="69" borderId="467" applyNumberFormat="0" applyBorder="0" applyAlignment="0">
      <alignment horizontal="centerContinuous" vertical="center"/>
      <protection locked="0"/>
    </xf>
    <xf numFmtId="10" fontId="108" fillId="65" borderId="482" applyNumberFormat="0" applyBorder="0" applyAlignment="0" applyProtection="0"/>
    <xf numFmtId="0" fontId="25" fillId="8" borderId="468" applyNumberFormat="0" applyAlignment="0" applyProtection="0"/>
    <xf numFmtId="1" fontId="121" fillId="69" borderId="467" applyNumberFormat="0" applyBorder="0" applyAlignment="0">
      <alignment horizontal="centerContinuous" vertical="center"/>
      <protection locked="0"/>
    </xf>
    <xf numFmtId="0" fontId="47" fillId="0" borderId="487">
      <alignment horizontal="left" vertical="center"/>
    </xf>
    <xf numFmtId="0" fontId="25" fillId="8" borderId="468" applyNumberFormat="0" applyAlignment="0" applyProtection="0"/>
    <xf numFmtId="237" fontId="12" fillId="71" borderId="482" applyNumberFormat="0" applyFont="0" applyBorder="0" applyAlignment="0" applyProtection="0"/>
    <xf numFmtId="10" fontId="108" fillId="65" borderId="496" applyNumberFormat="0" applyBorder="0" applyAlignment="0" applyProtection="0"/>
    <xf numFmtId="0" fontId="147" fillId="73" borderId="493">
      <alignment horizontal="left" vertical="center" wrapText="1"/>
    </xf>
    <xf numFmtId="1" fontId="121" fillId="69" borderId="488" applyNumberFormat="0" applyBorder="0" applyAlignment="0">
      <alignment horizontal="centerContinuous" vertical="center"/>
      <protection locked="0"/>
    </xf>
    <xf numFmtId="10" fontId="108" fillId="65" borderId="496" applyNumberFormat="0" applyBorder="0" applyAlignment="0" applyProtection="0"/>
    <xf numFmtId="224" fontId="108" fillId="0" borderId="259" applyFont="0" applyFill="0" applyBorder="0" applyAlignment="0" applyProtection="0"/>
    <xf numFmtId="0" fontId="25" fillId="8" borderId="483" applyNumberFormat="0" applyAlignment="0" applyProtection="0"/>
    <xf numFmtId="0" fontId="47" fillId="0" borderId="462">
      <alignment horizontal="left" vertical="center"/>
    </xf>
    <xf numFmtId="237" fontId="12" fillId="71" borderId="482" applyNumberFormat="0" applyFont="0" applyBorder="0" applyAlignment="0" applyProtection="0"/>
    <xf numFmtId="0" fontId="147" fillId="73" borderId="493">
      <alignment horizontal="left" vertical="center" wrapText="1"/>
    </xf>
    <xf numFmtId="241" fontId="12" fillId="65" borderId="396" applyNumberFormat="0" applyFont="0" applyBorder="0" applyAlignment="0">
      <alignment horizontal="right" vertical="center"/>
      <protection locked="0"/>
    </xf>
    <xf numFmtId="1" fontId="121" fillId="69" borderId="488" applyNumberFormat="0" applyBorder="0" applyAlignment="0">
      <alignment horizontal="centerContinuous" vertical="center"/>
      <protection locked="0"/>
    </xf>
    <xf numFmtId="10" fontId="108" fillId="65" borderId="496" applyNumberFormat="0" applyBorder="0" applyAlignment="0" applyProtection="0"/>
    <xf numFmtId="224" fontId="108" fillId="0" borderId="259" applyFont="0" applyFill="0" applyBorder="0" applyAlignment="0" applyProtection="0"/>
    <xf numFmtId="0" fontId="25" fillId="8" borderId="578" applyNumberFormat="0" applyAlignment="0" applyProtection="0"/>
    <xf numFmtId="0" fontId="147" fillId="73" borderId="493">
      <alignment horizontal="left" vertical="center" wrapText="1"/>
    </xf>
    <xf numFmtId="0" fontId="25" fillId="8" borderId="483" applyNumberFormat="0" applyAlignment="0" applyProtection="0"/>
    <xf numFmtId="0" fontId="47" fillId="0" borderId="462">
      <alignment horizontal="left" vertical="center"/>
    </xf>
    <xf numFmtId="237" fontId="12" fillId="71" borderId="496" applyNumberFormat="0" applyFont="0" applyBorder="0" applyAlignment="0" applyProtection="0"/>
    <xf numFmtId="0" fontId="47" fillId="0" borderId="501">
      <alignment horizontal="left" vertical="center"/>
    </xf>
    <xf numFmtId="224" fontId="108" fillId="0" borderId="259" applyFont="0" applyFill="0" applyBorder="0" applyAlignment="0" applyProtection="0"/>
    <xf numFmtId="0" fontId="11" fillId="81" borderId="948" applyNumberFormat="0" applyProtection="0">
      <alignment horizontal="center" vertical="center" wrapText="1"/>
    </xf>
    <xf numFmtId="237" fontId="12" fillId="71" borderId="496" applyNumberFormat="0" applyFont="0" applyBorder="0" applyAlignment="0" applyProtection="0"/>
    <xf numFmtId="1" fontId="121" fillId="69" borderId="461" applyNumberFormat="0" applyBorder="0" applyAlignment="0">
      <alignment horizontal="centerContinuous" vertical="center"/>
      <protection locked="0"/>
    </xf>
    <xf numFmtId="0" fontId="12" fillId="0" borderId="482"/>
    <xf numFmtId="171" fontId="85" fillId="0" borderId="1145"/>
    <xf numFmtId="165" fontId="193" fillId="0" borderId="1136" applyFill="0" applyAlignment="0" applyProtection="0"/>
    <xf numFmtId="224" fontId="108" fillId="0" borderId="259" applyFont="0" applyFill="0" applyBorder="0" applyAlignment="0" applyProtection="0"/>
    <xf numFmtId="0" fontId="25" fillId="8" borderId="497" applyNumberFormat="0" applyAlignment="0" applyProtection="0"/>
    <xf numFmtId="1" fontId="121" fillId="69" borderId="502" applyNumberFormat="0" applyBorder="0" applyAlignment="0">
      <alignment horizontal="centerContinuous" vertical="center"/>
      <protection locked="0"/>
    </xf>
    <xf numFmtId="0" fontId="177" fillId="67" borderId="926">
      <alignment horizontal="center" vertical="center" wrapText="1"/>
      <protection hidden="1"/>
    </xf>
    <xf numFmtId="0" fontId="47" fillId="0" borderId="501">
      <alignment horizontal="left" vertical="center"/>
    </xf>
    <xf numFmtId="237" fontId="12" fillId="71" borderId="496" applyNumberFormat="0" applyFont="0" applyBorder="0" applyAlignment="0" applyProtection="0"/>
    <xf numFmtId="0" fontId="11" fillId="81" borderId="970" applyNumberFormat="0" applyProtection="0">
      <alignment horizontal="center" vertical="center" wrapText="1"/>
    </xf>
    <xf numFmtId="224" fontId="108" fillId="0" borderId="259" applyFont="0" applyFill="0" applyBorder="0" applyAlignment="0" applyProtection="0"/>
    <xf numFmtId="264" fontId="172" fillId="65" borderId="926" applyFill="0" applyBorder="0" applyAlignment="0" applyProtection="0">
      <alignment horizontal="right"/>
      <protection locked="0"/>
    </xf>
    <xf numFmtId="264" fontId="172" fillId="65" borderId="962" applyFill="0" applyBorder="0" applyAlignment="0" applyProtection="0">
      <alignment horizontal="right"/>
      <protection locked="0"/>
    </xf>
    <xf numFmtId="1" fontId="121" fillId="69" borderId="502" applyNumberFormat="0" applyBorder="0" applyAlignment="0">
      <alignment horizontal="centerContinuous" vertical="center"/>
      <protection locked="0"/>
    </xf>
    <xf numFmtId="0" fontId="47" fillId="0" borderId="487">
      <alignment horizontal="left" vertical="center"/>
    </xf>
    <xf numFmtId="224" fontId="108" fillId="0" borderId="259" applyFont="0" applyFill="0" applyBorder="0" applyAlignment="0" applyProtection="0"/>
    <xf numFmtId="264" fontId="172" fillId="65" borderId="962" applyFill="0" applyBorder="0" applyAlignment="0" applyProtection="0">
      <alignment horizontal="right"/>
      <protection locked="0"/>
    </xf>
    <xf numFmtId="0" fontId="12" fillId="0" borderId="504"/>
    <xf numFmtId="264" fontId="172" fillId="65" borderId="970" applyFill="0" applyBorder="0" applyAlignment="0" applyProtection="0">
      <alignment horizontal="right"/>
      <protection locked="0"/>
    </xf>
    <xf numFmtId="241" fontId="12" fillId="65" borderId="396" applyNumberFormat="0" applyFont="0" applyBorder="0" applyAlignment="0">
      <alignment horizontal="right" vertical="center"/>
      <protection locked="0"/>
    </xf>
    <xf numFmtId="260" fontId="164" fillId="0" borderId="953" applyBorder="0"/>
    <xf numFmtId="1" fontId="121" fillId="69" borderId="488" applyNumberFormat="0" applyBorder="0" applyAlignment="0">
      <alignment horizontal="centerContinuous" vertical="center"/>
      <protection locked="0"/>
    </xf>
    <xf numFmtId="165" fontId="193" fillId="0" borderId="1234" applyFill="0" applyAlignment="0" applyProtection="0"/>
    <xf numFmtId="0" fontId="12" fillId="25" borderId="1188" applyNumberFormat="0" applyProtection="0">
      <alignment horizontal="left" vertical="center"/>
    </xf>
    <xf numFmtId="165" fontId="193" fillId="0" borderId="1234" applyFill="0" applyAlignment="0" applyProtection="0"/>
    <xf numFmtId="39" fontId="12" fillId="0" borderId="1234">
      <protection locked="0"/>
    </xf>
    <xf numFmtId="224" fontId="108" fillId="0" borderId="259" applyFont="0" applyFill="0" applyBorder="0" applyAlignment="0" applyProtection="0"/>
    <xf numFmtId="171" fontId="85" fillId="0" borderId="1254"/>
    <xf numFmtId="0" fontId="25" fillId="8" borderId="483" applyNumberFormat="0" applyAlignment="0" applyProtection="0"/>
    <xf numFmtId="0" fontId="147" fillId="73" borderId="456">
      <alignment horizontal="left" vertical="center" wrapText="1"/>
    </xf>
    <xf numFmtId="224" fontId="108" fillId="0" borderId="259" applyFont="0" applyFill="0" applyBorder="0" applyAlignment="0" applyProtection="0"/>
    <xf numFmtId="39" fontId="12" fillId="0" borderId="1249">
      <protection locked="0"/>
    </xf>
    <xf numFmtId="1" fontId="121" fillId="69" borderId="380" applyNumberFormat="0" applyBorder="0" applyAlignment="0">
      <alignment horizontal="centerContinuous" vertical="center"/>
      <protection locked="0"/>
    </xf>
    <xf numFmtId="0" fontId="147" fillId="73" borderId="550">
      <alignment horizontal="left" vertical="center" wrapText="1"/>
    </xf>
    <xf numFmtId="39" fontId="12" fillId="0" borderId="1136">
      <protection locked="0"/>
    </xf>
    <xf numFmtId="278" fontId="173" fillId="70" borderId="1187" applyBorder="0">
      <alignment horizontal="right" vertical="center"/>
      <protection locked="0"/>
    </xf>
    <xf numFmtId="241" fontId="194" fillId="86" borderId="457" applyNumberFormat="0" applyBorder="0" applyAlignment="0" applyProtection="0">
      <alignment vertical="center"/>
    </xf>
    <xf numFmtId="171" fontId="85" fillId="0" borderId="1274"/>
    <xf numFmtId="171" fontId="85" fillId="0" borderId="458"/>
    <xf numFmtId="0" fontId="11" fillId="81" borderId="1007" applyNumberFormat="0" applyProtection="0">
      <alignment horizontal="center" vertical="center"/>
    </xf>
    <xf numFmtId="171" fontId="85" fillId="0" borderId="1163"/>
    <xf numFmtId="0" fontId="11" fillId="81" borderId="1133" applyNumberFormat="0" applyProtection="0">
      <alignment horizontal="center" vertical="center"/>
    </xf>
    <xf numFmtId="0" fontId="11" fillId="60" borderId="1166" applyNumberFormat="0" applyProtection="0">
      <alignment horizontal="left" vertical="center" wrapText="1"/>
    </xf>
    <xf numFmtId="165" fontId="193" fillId="0" borderId="1199" applyFill="0" applyAlignment="0" applyProtection="0"/>
    <xf numFmtId="0" fontId="25" fillId="8" borderId="505" applyNumberFormat="0" applyAlignment="0" applyProtection="0"/>
    <xf numFmtId="0" fontId="11" fillId="60" borderId="1166" applyNumberFormat="0" applyProtection="0">
      <alignment horizontal="left" vertical="center" wrapText="1"/>
    </xf>
    <xf numFmtId="171" fontId="85" fillId="0" borderId="1005"/>
    <xf numFmtId="0" fontId="11" fillId="60" borderId="1166" applyNumberFormat="0" applyProtection="0">
      <alignment horizontal="left" vertical="center" wrapText="1"/>
    </xf>
    <xf numFmtId="224" fontId="108" fillId="0" borderId="259" applyFont="0" applyFill="0" applyBorder="0" applyAlignment="0" applyProtection="0"/>
    <xf numFmtId="0" fontId="47" fillId="0" borderId="526">
      <alignment horizontal="left" vertical="center"/>
    </xf>
    <xf numFmtId="171" fontId="85" fillId="0" borderId="1239"/>
    <xf numFmtId="260" fontId="164" fillId="0" borderId="442" applyBorder="0"/>
    <xf numFmtId="0" fontId="83" fillId="0" borderId="633" applyNumberFormat="0" applyFont="0" applyFill="0" applyAlignment="0" applyProtection="0"/>
    <xf numFmtId="0" fontId="11" fillId="81" borderId="1166" applyNumberFormat="0" applyProtection="0">
      <alignment horizontal="center" vertical="center" wrapText="1"/>
    </xf>
    <xf numFmtId="171" fontId="85" fillId="0" borderId="1239"/>
    <xf numFmtId="171" fontId="85" fillId="0" borderId="1239"/>
    <xf numFmtId="257" fontId="11" fillId="82" borderId="1007" applyNumberFormat="0" applyProtection="0">
      <alignment horizontal="center" vertical="center" wrapText="1"/>
    </xf>
    <xf numFmtId="0" fontId="11" fillId="81" borderId="1007" applyNumberFormat="0" applyProtection="0">
      <alignment horizontal="center" vertical="center" wrapText="1"/>
    </xf>
    <xf numFmtId="171" fontId="85" fillId="0" borderId="1254"/>
    <xf numFmtId="0" fontId="12" fillId="25" borderId="1026" applyNumberFormat="0" applyProtection="0">
      <alignment horizontal="left" vertical="center" wrapText="1"/>
    </xf>
    <xf numFmtId="0" fontId="11" fillId="81" borderId="1007" applyNumberFormat="0" applyProtection="0">
      <alignment horizontal="center" vertical="center"/>
    </xf>
    <xf numFmtId="0" fontId="11" fillId="81" borderId="1007" applyNumberFormat="0" applyProtection="0">
      <alignment horizontal="center" vertical="center"/>
    </xf>
    <xf numFmtId="257" fontId="11" fillId="82" borderId="1026" applyNumberFormat="0" applyProtection="0">
      <alignment horizontal="center" vertical="center" wrapText="1"/>
    </xf>
    <xf numFmtId="1" fontId="121" fillId="69" borderId="461" applyNumberFormat="0" applyBorder="0" applyAlignment="0">
      <alignment horizontal="centerContinuous" vertical="center"/>
      <protection locked="0"/>
    </xf>
    <xf numFmtId="165" fontId="193" fillId="0" borderId="1249" applyFill="0" applyAlignment="0" applyProtection="0"/>
    <xf numFmtId="0" fontId="11" fillId="81" borderId="1026" applyNumberFormat="0" applyProtection="0">
      <alignment horizontal="center" vertical="center" wrapText="1"/>
    </xf>
    <xf numFmtId="1" fontId="121" fillId="69" borderId="538" applyNumberFormat="0" applyBorder="0" applyAlignment="0">
      <alignment horizontal="centerContinuous" vertical="center"/>
      <protection locked="0"/>
    </xf>
    <xf numFmtId="0" fontId="47" fillId="0" borderId="526">
      <alignment horizontal="left" vertical="center"/>
    </xf>
    <xf numFmtId="264" fontId="172" fillId="65" borderId="1007" applyFill="0" applyBorder="0" applyAlignment="0" applyProtection="0">
      <alignment horizontal="right"/>
      <protection locked="0"/>
    </xf>
    <xf numFmtId="241" fontId="194" fillId="86" borderId="457" applyNumberFormat="0" applyBorder="0" applyAlignment="0" applyProtection="0">
      <alignment vertical="center"/>
    </xf>
    <xf numFmtId="171" fontId="85" fillId="0" borderId="458"/>
    <xf numFmtId="237" fontId="12" fillId="71" borderId="533" applyNumberFormat="0" applyFont="0" applyBorder="0" applyAlignment="0" applyProtection="0"/>
    <xf numFmtId="39" fontId="12" fillId="0" borderId="1249">
      <protection locked="0"/>
    </xf>
    <xf numFmtId="0" fontId="25" fillId="8" borderId="540" applyNumberFormat="0" applyAlignment="0" applyProtection="0"/>
    <xf numFmtId="264" fontId="172" fillId="65" borderId="1188" applyFill="0" applyBorder="0" applyAlignment="0" applyProtection="0">
      <alignment horizontal="right"/>
      <protection locked="0"/>
    </xf>
    <xf numFmtId="1" fontId="121" fillId="69" borderId="538" applyNumberFormat="0" applyBorder="0" applyAlignment="0">
      <alignment horizontal="centerContinuous" vertical="center"/>
      <protection locked="0"/>
    </xf>
    <xf numFmtId="257" fontId="11" fillId="82" borderId="1255" applyNumberFormat="0" applyProtection="0">
      <alignment horizontal="center" vertical="center" wrapText="1"/>
    </xf>
    <xf numFmtId="166" fontId="113" fillId="0" borderId="455">
      <protection locked="0"/>
    </xf>
    <xf numFmtId="0" fontId="11" fillId="81" borderId="1056" applyNumberFormat="0" applyProtection="0">
      <alignment horizontal="center" vertical="center" wrapText="1"/>
    </xf>
    <xf numFmtId="171" fontId="85" fillId="0" borderId="1239"/>
    <xf numFmtId="241" fontId="194" fillId="86" borderId="1238" applyNumberFormat="0" applyBorder="0" applyAlignment="0" applyProtection="0">
      <alignment vertical="center"/>
    </xf>
    <xf numFmtId="0" fontId="11" fillId="60" borderId="496" applyNumberFormat="0" applyProtection="0">
      <alignment horizontal="left" vertical="center" wrapText="1"/>
    </xf>
    <xf numFmtId="1" fontId="121" fillId="69" borderId="538" applyNumberFormat="0" applyBorder="0" applyAlignment="0">
      <alignment horizontal="centerContinuous" vertical="center"/>
      <protection locked="0"/>
    </xf>
    <xf numFmtId="0" fontId="147" fillId="73" borderId="623">
      <alignment horizontal="left" vertical="center" wrapText="1"/>
    </xf>
    <xf numFmtId="241" fontId="194" fillId="86" borderId="1253" applyNumberFormat="0" applyBorder="0" applyAlignment="0" applyProtection="0">
      <alignment vertical="center"/>
    </xf>
    <xf numFmtId="241" fontId="194" fillId="86" borderId="561" applyNumberFormat="0" applyBorder="0" applyAlignment="0" applyProtection="0">
      <alignment vertical="center"/>
    </xf>
    <xf numFmtId="171" fontId="85" fillId="0" borderId="567"/>
    <xf numFmtId="165" fontId="193" fillId="0" borderId="617" applyFill="0" applyAlignment="0" applyProtection="0"/>
    <xf numFmtId="241" fontId="194" fillId="86" borderId="1206" applyNumberFormat="0" applyBorder="0" applyAlignment="0" applyProtection="0">
      <alignment vertical="center"/>
    </xf>
    <xf numFmtId="0" fontId="177" fillId="67" borderId="1071">
      <alignment horizontal="center" vertical="center" wrapText="1"/>
      <protection hidden="1"/>
    </xf>
    <xf numFmtId="0" fontId="183" fillId="81" borderId="1090" applyNumberFormat="0" applyProtection="0">
      <alignment horizontal="center" vertical="center"/>
    </xf>
    <xf numFmtId="10" fontId="108" fillId="65" borderId="482" applyNumberFormat="0" applyBorder="0" applyAlignment="0" applyProtection="0"/>
    <xf numFmtId="264" fontId="172" fillId="65" borderId="992" applyFill="0" applyBorder="0" applyAlignment="0" applyProtection="0">
      <alignment horizontal="right"/>
      <protection locked="0"/>
    </xf>
    <xf numFmtId="0" fontId="12" fillId="25" borderId="1056" applyNumberFormat="0" applyProtection="0">
      <alignment horizontal="left" vertical="center" wrapText="1"/>
    </xf>
    <xf numFmtId="0" fontId="25" fillId="8" borderId="376" applyNumberFormat="0" applyAlignment="0" applyProtection="0"/>
    <xf numFmtId="0" fontId="11" fillId="81" borderId="1188" applyNumberFormat="0" applyProtection="0">
      <alignment horizontal="center" vertical="center"/>
    </xf>
    <xf numFmtId="260" fontId="164" fillId="0" borderId="1083" applyBorder="0"/>
    <xf numFmtId="224" fontId="108" fillId="0" borderId="259" applyFont="0" applyFill="0" applyBorder="0" applyAlignment="0" applyProtection="0"/>
    <xf numFmtId="260" fontId="164" fillId="0" borderId="1178" applyBorder="0"/>
    <xf numFmtId="0" fontId="47" fillId="0" borderId="501">
      <alignment horizontal="left" vertical="center"/>
    </xf>
    <xf numFmtId="0" fontId="147" fillId="73" borderId="456">
      <alignment horizontal="left" vertical="center" wrapText="1"/>
    </xf>
    <xf numFmtId="0" fontId="11" fillId="60" borderId="1147" applyNumberFormat="0" applyProtection="0">
      <alignment horizontal="left" vertical="center" wrapText="1"/>
    </xf>
    <xf numFmtId="208" fontId="90" fillId="63" borderId="635"/>
    <xf numFmtId="260" fontId="164" fillId="0" borderId="361" applyBorder="0"/>
    <xf numFmtId="257" fontId="11" fillId="82" borderId="1147" applyNumberFormat="0" applyProtection="0">
      <alignment horizontal="center" vertical="center" wrapText="1"/>
    </xf>
    <xf numFmtId="0" fontId="11" fillId="60" borderId="1147" applyNumberFormat="0" applyProtection="0">
      <alignment horizontal="left" vertical="center" wrapText="1"/>
    </xf>
    <xf numFmtId="0" fontId="11" fillId="81" borderId="1147" applyNumberFormat="0" applyProtection="0">
      <alignment horizontal="center" vertical="center" wrapText="1"/>
    </xf>
    <xf numFmtId="0" fontId="11" fillId="81" borderId="1188" applyNumberFormat="0" applyProtection="0">
      <alignment horizontal="center" vertical="center" wrapText="1"/>
    </xf>
    <xf numFmtId="0" fontId="12" fillId="25" borderId="1188" applyNumberFormat="0" applyProtection="0">
      <alignment horizontal="left" vertical="center" wrapText="1"/>
    </xf>
    <xf numFmtId="260" fontId="164" fillId="0" borderId="1019" applyBorder="0"/>
    <xf numFmtId="257" fontId="11" fillId="82" borderId="1188" applyNumberFormat="0" applyProtection="0">
      <alignment horizontal="center" vertical="center" wrapText="1"/>
    </xf>
    <xf numFmtId="224" fontId="108" fillId="0" borderId="259" applyFont="0" applyFill="0" applyBorder="0" applyAlignment="0" applyProtection="0"/>
    <xf numFmtId="1" fontId="121" fillId="69" borderId="461" applyNumberFormat="0" applyBorder="0" applyAlignment="0">
      <alignment horizontal="centerContinuous" vertical="center"/>
      <protection locked="0"/>
    </xf>
    <xf numFmtId="260" fontId="164" fillId="0" borderId="462" applyBorder="0"/>
    <xf numFmtId="0" fontId="47" fillId="0" borderId="487">
      <alignment horizontal="left" vertical="center"/>
    </xf>
    <xf numFmtId="0" fontId="11" fillId="81" borderId="1188" applyNumberFormat="0" applyProtection="0">
      <alignment horizontal="center" vertical="center"/>
    </xf>
    <xf numFmtId="0" fontId="25" fillId="8" borderId="446" applyNumberFormat="0" applyAlignment="0" applyProtection="0"/>
    <xf numFmtId="237" fontId="181" fillId="0" borderId="1141"/>
    <xf numFmtId="264" fontId="172" fillId="65" borderId="460" applyFill="0" applyBorder="0" applyAlignment="0" applyProtection="0">
      <alignment horizontal="right"/>
      <protection locked="0"/>
    </xf>
    <xf numFmtId="0" fontId="177" fillId="67" borderId="1133">
      <alignment horizontal="center" vertical="center" wrapText="1"/>
      <protection hidden="1"/>
    </xf>
    <xf numFmtId="237" fontId="181" fillId="0" borderId="1141"/>
    <xf numFmtId="0" fontId="177" fillId="67" borderId="1166">
      <alignment horizontal="center" vertical="center" wrapText="1"/>
      <protection hidden="1"/>
    </xf>
    <xf numFmtId="260" fontId="164" fillId="0" borderId="840" applyBorder="0"/>
    <xf numFmtId="0" fontId="12" fillId="25" borderId="1090" applyNumberFormat="0" applyProtection="0">
      <alignment horizontal="left" vertical="center" wrapText="1"/>
    </xf>
    <xf numFmtId="224" fontId="108" fillId="0" borderId="259" applyFont="0" applyFill="0" applyBorder="0" applyAlignment="0" applyProtection="0"/>
    <xf numFmtId="0" fontId="177" fillId="67" borderId="874">
      <alignment horizontal="center" vertical="center" wrapText="1"/>
      <protection hidden="1"/>
    </xf>
    <xf numFmtId="0" fontId="47" fillId="0" borderId="501">
      <alignment horizontal="left" vertical="center"/>
    </xf>
    <xf numFmtId="1" fontId="121" fillId="69" borderId="488" applyNumberFormat="0" applyBorder="0" applyAlignment="0">
      <alignment horizontal="centerContinuous" vertical="center"/>
      <protection locked="0"/>
    </xf>
    <xf numFmtId="0" fontId="11" fillId="81" borderId="905" applyNumberFormat="0" applyProtection="0">
      <alignment horizontal="center" vertical="center" wrapText="1"/>
    </xf>
    <xf numFmtId="237" fontId="12" fillId="71" borderId="482" applyNumberFormat="0" applyFont="0" applyBorder="0" applyAlignment="0" applyProtection="0"/>
    <xf numFmtId="0" fontId="11" fillId="60" borderId="905" applyNumberFormat="0" applyProtection="0">
      <alignment horizontal="left" vertical="center" wrapText="1"/>
    </xf>
    <xf numFmtId="224" fontId="108" fillId="0" borderId="259" applyFont="0" applyFill="0" applyBorder="0" applyAlignment="0" applyProtection="0"/>
    <xf numFmtId="10" fontId="108" fillId="65" borderId="504" applyNumberFormat="0" applyBorder="0" applyAlignment="0" applyProtection="0"/>
    <xf numFmtId="171" fontId="85" fillId="0" borderId="394"/>
    <xf numFmtId="0" fontId="11" fillId="60" borderId="1071" applyNumberFormat="0" applyProtection="0">
      <alignment horizontal="left" vertical="center" wrapText="1"/>
    </xf>
    <xf numFmtId="0" fontId="11" fillId="81" borderId="423" applyNumberFormat="0" applyProtection="0">
      <alignment horizontal="center" vertical="center"/>
    </xf>
    <xf numFmtId="0" fontId="47" fillId="0" borderId="545">
      <alignment horizontal="left" vertical="center"/>
    </xf>
    <xf numFmtId="0" fontId="11" fillId="60" borderId="1071" applyNumberFormat="0" applyProtection="0">
      <alignment horizontal="left" vertical="center" wrapText="1"/>
    </xf>
    <xf numFmtId="0" fontId="183" fillId="81" borderId="1056" applyNumberFormat="0" applyProtection="0">
      <alignment horizontal="center" vertical="center"/>
    </xf>
    <xf numFmtId="257" fontId="11" fillId="82" borderId="992" applyNumberFormat="0" applyProtection="0">
      <alignment horizontal="center" vertical="center" wrapText="1"/>
    </xf>
    <xf numFmtId="171" fontId="85" fillId="0" borderId="1069"/>
    <xf numFmtId="0" fontId="11" fillId="60" borderId="1188" applyNumberFormat="0" applyProtection="0">
      <alignment horizontal="left" vertical="center" wrapText="1"/>
    </xf>
    <xf numFmtId="0" fontId="12" fillId="25" borderId="1188" applyNumberFormat="0" applyProtection="0">
      <alignment horizontal="left" vertical="center" wrapText="1"/>
    </xf>
    <xf numFmtId="241" fontId="194" fillId="86" borderId="516" applyNumberFormat="0" applyBorder="0" applyAlignment="0" applyProtection="0">
      <alignment vertical="center"/>
    </xf>
    <xf numFmtId="171" fontId="85" fillId="0" borderId="517"/>
    <xf numFmtId="0" fontId="12" fillId="24" borderId="447" applyNumberFormat="0" applyFont="0" applyAlignment="0" applyProtection="0"/>
    <xf numFmtId="167" fontId="87" fillId="0" borderId="634" applyFont="0"/>
    <xf numFmtId="260" fontId="164" fillId="0" borderId="368" applyBorder="0"/>
    <xf numFmtId="0" fontId="25" fillId="8" borderId="261" applyNumberFormat="0" applyAlignment="0" applyProtection="0"/>
    <xf numFmtId="257" fontId="11" fillId="82" borderId="1188" applyNumberFormat="0" applyProtection="0">
      <alignment horizontal="center" vertical="center" wrapText="1"/>
    </xf>
    <xf numFmtId="0" fontId="11" fillId="81" borderId="1240" applyNumberFormat="0" applyProtection="0">
      <alignment horizontal="center" vertical="center"/>
    </xf>
    <xf numFmtId="257" fontId="11" fillId="82" borderId="1240" applyNumberFormat="0" applyProtection="0">
      <alignment horizontal="center" vertical="center" wrapText="1"/>
    </xf>
    <xf numFmtId="0" fontId="11" fillId="81" borderId="1240" applyNumberFormat="0" applyProtection="0">
      <alignment horizontal="center" vertical="center"/>
    </xf>
    <xf numFmtId="0" fontId="11" fillId="81" borderId="888" applyNumberFormat="0" applyProtection="0">
      <alignment horizontal="center" vertical="center"/>
    </xf>
    <xf numFmtId="0" fontId="12" fillId="25" borderId="423" applyNumberFormat="0" applyProtection="0">
      <alignment horizontal="left" vertical="center" wrapText="1"/>
    </xf>
    <xf numFmtId="1" fontId="121" fillId="69" borderId="546" applyNumberFormat="0" applyBorder="0" applyAlignment="0">
      <alignment horizontal="centerContinuous" vertical="center"/>
      <protection locked="0"/>
    </xf>
    <xf numFmtId="0" fontId="11" fillId="81" borderId="1240" applyNumberFormat="0" applyProtection="0">
      <alignment horizontal="center" vertical="center" wrapText="1"/>
    </xf>
    <xf numFmtId="0" fontId="11" fillId="81" borderId="437" applyNumberFormat="0" applyProtection="0">
      <alignment horizontal="center" vertical="center"/>
    </xf>
    <xf numFmtId="0" fontId="12" fillId="0" borderId="356"/>
    <xf numFmtId="10" fontId="108" fillId="65" borderId="340" applyNumberFormat="0" applyBorder="0" applyAlignment="0" applyProtection="0"/>
    <xf numFmtId="0" fontId="12" fillId="25" borderId="1240" applyNumberFormat="0" applyProtection="0">
      <alignment horizontal="left" vertical="center" wrapText="1"/>
    </xf>
    <xf numFmtId="0" fontId="12" fillId="24" borderId="447" applyNumberFormat="0" applyFont="0" applyAlignment="0" applyProtection="0"/>
    <xf numFmtId="0" fontId="11" fillId="81" borderId="874" applyNumberFormat="0" applyProtection="0">
      <alignment horizontal="center" vertical="center" wrapText="1"/>
    </xf>
    <xf numFmtId="0" fontId="25" fillId="8" borderId="483" applyNumberFormat="0" applyAlignment="0" applyProtection="0"/>
    <xf numFmtId="0" fontId="11" fillId="60" borderId="874" applyNumberFormat="0" applyProtection="0">
      <alignment horizontal="left" vertical="center" wrapText="1"/>
    </xf>
    <xf numFmtId="166" fontId="113" fillId="0" borderId="805">
      <protection locked="0"/>
    </xf>
    <xf numFmtId="0" fontId="11" fillId="81" borderId="814" applyNumberFormat="0" applyProtection="0">
      <alignment horizontal="center" vertical="center" wrapText="1"/>
    </xf>
    <xf numFmtId="171" fontId="85" fillId="0" borderId="338"/>
    <xf numFmtId="0" fontId="12" fillId="25" borderId="1240" applyNumberFormat="0" applyProtection="0">
      <alignment horizontal="left" vertical="center" wrapText="1"/>
    </xf>
    <xf numFmtId="0" fontId="11" fillId="60" borderId="1240" applyNumberFormat="0" applyProtection="0">
      <alignment horizontal="left" vertical="center" wrapText="1"/>
    </xf>
    <xf numFmtId="0" fontId="11" fillId="81" borderId="874" applyNumberFormat="0" applyProtection="0">
      <alignment horizontal="center" vertical="center"/>
    </xf>
    <xf numFmtId="257" fontId="11" fillId="82" borderId="1240" applyNumberFormat="0" applyProtection="0">
      <alignment horizontal="center" vertical="center" wrapText="1"/>
    </xf>
    <xf numFmtId="0" fontId="12" fillId="25" borderId="1240" applyNumberFormat="0" applyProtection="0">
      <alignment horizontal="left" vertical="center" wrapText="1"/>
    </xf>
    <xf numFmtId="0" fontId="11" fillId="81" borderId="1240" applyNumberFormat="0" applyProtection="0">
      <alignment horizontal="center" vertical="center" wrapText="1"/>
    </xf>
    <xf numFmtId="0" fontId="25" fillId="8" borderId="578" applyNumberFormat="0" applyAlignment="0" applyProtection="0"/>
    <xf numFmtId="0" fontId="11" fillId="81" borderId="1240" applyNumberFormat="0" applyProtection="0">
      <alignment horizontal="center" vertical="center"/>
    </xf>
    <xf numFmtId="0" fontId="183" fillId="81" borderId="1240" applyNumberFormat="0" applyProtection="0">
      <alignment horizontal="center" vertical="center"/>
    </xf>
    <xf numFmtId="0" fontId="11" fillId="60" borderId="1226" applyNumberFormat="0" applyProtection="0">
      <alignment horizontal="left" vertical="center" wrapText="1"/>
    </xf>
    <xf numFmtId="0" fontId="47" fillId="0" borderId="403">
      <alignment horizontal="left" vertical="center"/>
    </xf>
    <xf numFmtId="260" fontId="164" fillId="0" borderId="403" applyBorder="0"/>
    <xf numFmtId="166" fontId="113" fillId="0" borderId="405">
      <protection locked="0"/>
    </xf>
    <xf numFmtId="1" fontId="121" fillId="69" borderId="408" applyNumberFormat="0" applyBorder="0" applyAlignment="0">
      <alignment horizontal="centerContinuous" vertical="center"/>
      <protection locked="0"/>
    </xf>
    <xf numFmtId="0" fontId="25" fillId="8" borderId="534" applyNumberFormat="0" applyAlignment="0" applyProtection="0"/>
    <xf numFmtId="0" fontId="12" fillId="0" borderId="340"/>
    <xf numFmtId="0" fontId="47" fillId="0" borderId="428">
      <alignment horizontal="left" vertical="center"/>
    </xf>
    <xf numFmtId="224" fontId="108" fillId="0" borderId="259" applyFont="0" applyFill="0" applyBorder="0" applyAlignment="0" applyProtection="0"/>
    <xf numFmtId="0" fontId="11" fillId="81" borderId="1226" applyNumberFormat="0" applyProtection="0">
      <alignment horizontal="center" vertical="center" wrapText="1"/>
    </xf>
    <xf numFmtId="0" fontId="12" fillId="25" borderId="398" applyNumberFormat="0" applyProtection="0">
      <alignment horizontal="left" vertical="center" wrapText="1"/>
    </xf>
    <xf numFmtId="224" fontId="108" fillId="0" borderId="259" applyFont="0" applyFill="0" applyBorder="0" applyAlignment="0" applyProtection="0"/>
    <xf numFmtId="0" fontId="11" fillId="81" borderId="1226" applyNumberFormat="0" applyProtection="0">
      <alignment horizontal="center" vertical="center"/>
    </xf>
    <xf numFmtId="0" fontId="11" fillId="81" borderId="1226" applyNumberFormat="0" applyProtection="0">
      <alignment horizontal="center" vertical="center" wrapText="1"/>
    </xf>
    <xf numFmtId="0" fontId="47" fillId="0" borderId="599">
      <alignment horizontal="left" vertical="center"/>
    </xf>
    <xf numFmtId="0" fontId="11" fillId="60" borderId="1255" applyNumberFormat="0" applyProtection="0">
      <alignment horizontal="left" vertical="center" wrapText="1"/>
    </xf>
    <xf numFmtId="0" fontId="147" fillId="73" borderId="434">
      <alignment horizontal="left" vertical="center" wrapText="1"/>
    </xf>
    <xf numFmtId="0" fontId="11" fillId="81" borderId="1255" applyNumberFormat="0" applyProtection="0">
      <alignment horizontal="center" vertical="center" wrapText="1"/>
    </xf>
    <xf numFmtId="0" fontId="183" fillId="81" borderId="1255" applyNumberFormat="0" applyProtection="0">
      <alignment horizontal="center" vertical="center"/>
    </xf>
    <xf numFmtId="0" fontId="177" fillId="67" borderId="1240">
      <alignment horizontal="center" vertical="center" wrapText="1"/>
      <protection hidden="1"/>
    </xf>
    <xf numFmtId="170" fontId="1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283" fontId="79" fillId="0" borderId="210">
      <alignment horizontal="right"/>
    </xf>
    <xf numFmtId="283" fontId="79" fillId="0" borderId="85">
      <alignment horizontal="right"/>
    </xf>
    <xf numFmtId="171" fontId="85" fillId="0" borderId="182"/>
    <xf numFmtId="165" fontId="193" fillId="0" borderId="181" applyFill="0" applyAlignment="0" applyProtection="0"/>
    <xf numFmtId="39" fontId="12" fillId="0" borderId="181">
      <protection locked="0"/>
    </xf>
    <xf numFmtId="171" fontId="85" fillId="0" borderId="188"/>
    <xf numFmtId="165" fontId="193" fillId="0" borderId="64" applyFill="0" applyAlignment="0" applyProtection="0"/>
    <xf numFmtId="39" fontId="12" fillId="0" borderId="64">
      <protection locked="0"/>
    </xf>
    <xf numFmtId="171" fontId="85" fillId="0" borderId="216"/>
    <xf numFmtId="165" fontId="193" fillId="0" borderId="196" applyFill="0" applyAlignment="0" applyProtection="0"/>
    <xf numFmtId="39" fontId="12" fillId="0" borderId="196">
      <protection locked="0"/>
    </xf>
    <xf numFmtId="165" fontId="193" fillId="0" borderId="211" applyFill="0" applyAlignment="0" applyProtection="0"/>
    <xf numFmtId="39" fontId="12" fillId="0" borderId="211">
      <protection locked="0"/>
    </xf>
    <xf numFmtId="171" fontId="85" fillId="0" borderId="216"/>
    <xf numFmtId="165" fontId="193" fillId="0" borderId="211"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39" fontId="12" fillId="0" borderId="211">
      <protection locked="0"/>
    </xf>
    <xf numFmtId="171" fontId="85" fillId="0" borderId="216"/>
    <xf numFmtId="165" fontId="193" fillId="0" borderId="211" applyFill="0" applyAlignment="0" applyProtection="0"/>
    <xf numFmtId="39" fontId="12" fillId="0" borderId="211">
      <protection locked="0"/>
    </xf>
    <xf numFmtId="171" fontId="85" fillId="0" borderId="216"/>
    <xf numFmtId="171" fontId="85" fillId="0" borderId="236"/>
    <xf numFmtId="171" fontId="85" fillId="0" borderId="236"/>
    <xf numFmtId="171" fontId="85" fillId="0" borderId="236"/>
    <xf numFmtId="165" fontId="193" fillId="0" borderId="231" applyFill="0" applyAlignment="0" applyProtection="0"/>
    <xf numFmtId="170" fontId="6" fillId="0" borderId="0" applyFont="0" applyFill="0" applyBorder="0" applyAlignment="0" applyProtection="0"/>
    <xf numFmtId="39" fontId="12" fillId="0" borderId="231">
      <protection locked="0"/>
    </xf>
    <xf numFmtId="171" fontId="85" fillId="0" borderId="256"/>
    <xf numFmtId="241" fontId="194" fillId="86" borderId="176" applyNumberFormat="0" applyBorder="0" applyAlignment="0" applyProtection="0">
      <alignment vertical="center"/>
    </xf>
    <xf numFmtId="241" fontId="194" fillId="86" borderId="92" applyNumberFormat="0" applyBorder="0" applyAlignment="0" applyProtection="0">
      <alignment vertical="center"/>
    </xf>
    <xf numFmtId="49" fontId="79" fillId="0" borderId="21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83" fontId="79" fillId="0" borderId="85">
      <alignment horizontal="right"/>
    </xf>
    <xf numFmtId="278" fontId="173" fillId="70" borderId="88" applyBorder="0">
      <alignment horizontal="right" vertical="center"/>
      <protection locked="0"/>
    </xf>
    <xf numFmtId="278" fontId="173" fillId="70" borderId="10" applyBorder="0">
      <alignment horizontal="right" vertical="center"/>
      <protection locked="0"/>
    </xf>
    <xf numFmtId="171" fontId="85" fillId="0" borderId="201"/>
    <xf numFmtId="165" fontId="193" fillId="0" borderId="196" applyFill="0" applyAlignment="0" applyProtection="0"/>
    <xf numFmtId="39" fontId="12" fillId="0" borderId="196">
      <protection locked="0"/>
    </xf>
    <xf numFmtId="278" fontId="173" fillId="70" borderId="10" applyBorder="0">
      <alignment horizontal="right" vertical="center"/>
      <protection locked="0"/>
    </xf>
    <xf numFmtId="171" fontId="85" fillId="0" borderId="216"/>
    <xf numFmtId="171" fontId="85" fillId="0" borderId="216"/>
    <xf numFmtId="165" fontId="193" fillId="0" borderId="211" applyFill="0" applyAlignment="0" applyProtection="0"/>
    <xf numFmtId="39" fontId="12" fillId="0" borderId="211">
      <protection locked="0"/>
    </xf>
    <xf numFmtId="171" fontId="85" fillId="0" borderId="216"/>
    <xf numFmtId="165" fontId="193" fillId="0" borderId="211" applyFill="0" applyAlignment="0" applyProtection="0"/>
    <xf numFmtId="39" fontId="12" fillId="0" borderId="211">
      <protection locked="0"/>
    </xf>
    <xf numFmtId="171" fontId="85" fillId="0" borderId="236"/>
    <xf numFmtId="165" fontId="193" fillId="0" borderId="231" applyFill="0" applyAlignment="0" applyProtection="0"/>
    <xf numFmtId="39" fontId="12" fillId="0" borderId="231">
      <protection locked="0"/>
    </xf>
    <xf numFmtId="171" fontId="85" fillId="0" borderId="216"/>
    <xf numFmtId="165" fontId="193" fillId="0" borderId="211" applyFill="0" applyAlignment="0" applyProtection="0"/>
    <xf numFmtId="39" fontId="12" fillId="0" borderId="211">
      <protection locked="0"/>
    </xf>
    <xf numFmtId="171" fontId="85" fillId="0" borderId="201"/>
    <xf numFmtId="165" fontId="193" fillId="0" borderId="196" applyFill="0" applyAlignment="0" applyProtection="0"/>
    <xf numFmtId="39" fontId="12" fillId="0" borderId="196">
      <protection locked="0"/>
    </xf>
    <xf numFmtId="165" fontId="193" fillId="0" borderId="248" applyFill="0" applyAlignment="0" applyProtection="0"/>
    <xf numFmtId="39" fontId="12" fillId="0" borderId="248">
      <protection locked="0"/>
    </xf>
    <xf numFmtId="241" fontId="12" fillId="25" borderId="171" applyNumberFormat="0" applyProtection="0">
      <alignment horizontal="centerContinuous" vertical="center"/>
    </xf>
    <xf numFmtId="241" fontId="194" fillId="86" borderId="200" applyNumberFormat="0" applyBorder="0" applyAlignment="0" applyProtection="0">
      <alignment vertical="center"/>
    </xf>
    <xf numFmtId="241" fontId="12" fillId="25" borderId="171" applyNumberFormat="0" applyAlignment="0">
      <alignment vertical="center"/>
    </xf>
    <xf numFmtId="241" fontId="12" fillId="25" borderId="171" applyNumberFormat="0" applyProtection="0">
      <alignment horizontal="centerContinuous" vertical="center"/>
    </xf>
    <xf numFmtId="241" fontId="12" fillId="25" borderId="171" applyNumberFormat="0" applyAlignment="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41" fontId="194" fillId="86" borderId="215" applyNumberFormat="0" applyBorder="0" applyAlignment="0" applyProtection="0">
      <alignment vertical="center"/>
    </xf>
    <xf numFmtId="241" fontId="12" fillId="25" borderId="171" applyNumberFormat="0" applyProtection="0">
      <alignment horizontal="centerContinuous" vertical="center"/>
    </xf>
    <xf numFmtId="241" fontId="194" fillId="86" borderId="235" applyNumberFormat="0" applyBorder="0" applyAlignment="0" applyProtection="0">
      <alignment vertical="center"/>
    </xf>
    <xf numFmtId="241" fontId="12" fillId="25" borderId="171" applyNumberFormat="0" applyAlignment="0">
      <alignment vertical="center"/>
    </xf>
    <xf numFmtId="241" fontId="194" fillId="86" borderId="215" applyNumberFormat="0" applyBorder="0" applyAlignment="0" applyProtection="0">
      <alignment vertical="center"/>
    </xf>
    <xf numFmtId="241" fontId="194" fillId="86" borderId="200" applyNumberFormat="0" applyBorder="0" applyAlignment="0" applyProtection="0">
      <alignment vertical="center"/>
    </xf>
    <xf numFmtId="49" fontId="79" fillId="0" borderId="85">
      <alignment vertical="center"/>
    </xf>
    <xf numFmtId="0" fontId="189" fillId="83" borderId="85" applyBorder="0" applyProtection="0">
      <alignment horizontal="centerContinuous" vertical="center"/>
    </xf>
    <xf numFmtId="171" fontId="12" fillId="0" borderId="85" applyBorder="0" applyProtection="0">
      <alignment horizontal="right" vertical="center"/>
    </xf>
    <xf numFmtId="0" fontId="11" fillId="60" borderId="189" applyNumberFormat="0" applyProtection="0">
      <alignment horizontal="left" vertical="center" wrapText="1"/>
    </xf>
    <xf numFmtId="0" fontId="12" fillId="25" borderId="189" applyNumberFormat="0" applyProtection="0">
      <alignment horizontal="left" vertical="center" wrapText="1"/>
    </xf>
    <xf numFmtId="257" fontId="11" fillId="82" borderId="189" applyNumberFormat="0" applyProtection="0">
      <alignment horizontal="center" vertical="center" wrapText="1"/>
    </xf>
    <xf numFmtId="0" fontId="11" fillId="60" borderId="189" applyNumberFormat="0" applyProtection="0">
      <alignment horizontal="left" vertical="center" wrapText="1"/>
    </xf>
    <xf numFmtId="0" fontId="11" fillId="81" borderId="189" applyNumberFormat="0" applyProtection="0">
      <alignment horizontal="center" vertical="center" wrapText="1"/>
    </xf>
    <xf numFmtId="0" fontId="11" fillId="81" borderId="189" applyNumberFormat="0" applyProtection="0">
      <alignment horizontal="center" vertical="center"/>
    </xf>
    <xf numFmtId="0" fontId="11" fillId="81" borderId="189" applyNumberFormat="0" applyProtection="0">
      <alignment horizontal="center" vertical="center" wrapText="1"/>
    </xf>
    <xf numFmtId="0" fontId="183" fillId="81" borderId="189"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2" fillId="25" borderId="218" applyNumberFormat="0" applyProtection="0">
      <alignment horizontal="left" vertical="center" wrapText="1"/>
    </xf>
    <xf numFmtId="0" fontId="11" fillId="60" borderId="218" applyNumberFormat="0" applyProtection="0">
      <alignment horizontal="left" vertical="center" wrapText="1"/>
    </xf>
    <xf numFmtId="257" fontId="11" fillId="82" borderId="218" applyNumberFormat="0" applyProtection="0">
      <alignment horizontal="center"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02" applyNumberFormat="0" applyProtection="0">
      <alignment horizontal="left" vertical="center" wrapText="1"/>
    </xf>
    <xf numFmtId="0" fontId="183" fillId="81" borderId="218" applyNumberFormat="0" applyProtection="0">
      <alignment horizontal="center" vertical="center"/>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37" applyNumberFormat="0" applyProtection="0">
      <alignment horizontal="left" vertical="center" wrapText="1"/>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1" fillId="60" borderId="237" applyNumberFormat="0" applyProtection="0">
      <alignment horizontal="left" vertical="center" wrapText="1"/>
    </xf>
    <xf numFmtId="0" fontId="183" fillId="81" borderId="237" applyNumberFormat="0" applyProtection="0">
      <alignment horizontal="center" vertical="center"/>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83" fillId="81" borderId="237" applyNumberFormat="0" applyProtection="0">
      <alignment horizontal="center" vertical="center"/>
    </xf>
    <xf numFmtId="237" fontId="181" fillId="0" borderId="170"/>
    <xf numFmtId="0" fontId="177" fillId="67" borderId="189">
      <alignment horizontal="center" vertical="center" wrapText="1"/>
      <protection hidden="1"/>
    </xf>
    <xf numFmtId="237" fontId="181" fillId="0" borderId="170"/>
    <xf numFmtId="0" fontId="177" fillId="67" borderId="218">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237" fontId="181" fillId="0" borderId="170"/>
    <xf numFmtId="0" fontId="177" fillId="67" borderId="218">
      <alignment horizontal="center" vertical="center" wrapText="1"/>
      <protection hidden="1"/>
    </xf>
    <xf numFmtId="0" fontId="177" fillId="67" borderId="218">
      <alignment horizontal="center" vertical="center" wrapText="1"/>
      <protection hidden="1"/>
    </xf>
    <xf numFmtId="0" fontId="177" fillId="67" borderId="202">
      <alignment horizontal="center" vertical="center" wrapText="1"/>
      <protection hidden="1"/>
    </xf>
    <xf numFmtId="0" fontId="177" fillId="67" borderId="237">
      <alignment horizontal="center" vertical="center" wrapText="1"/>
      <protection hidden="1"/>
    </xf>
    <xf numFmtId="0" fontId="177" fillId="67" borderId="237">
      <alignment horizontal="center" vertical="center" wrapText="1"/>
      <protection hidden="1"/>
    </xf>
    <xf numFmtId="0" fontId="189" fillId="83" borderId="210" applyBorder="0" applyProtection="0">
      <alignment horizontal="centerContinuous" vertical="center"/>
    </xf>
    <xf numFmtId="170" fontId="77" fillId="0" borderId="0" applyFont="0" applyFill="0" applyBorder="0" applyAlignment="0" applyProtection="0"/>
    <xf numFmtId="171" fontId="12" fillId="0" borderId="210" applyBorder="0" applyProtection="0">
      <alignment horizontal="right" vertical="center"/>
    </xf>
    <xf numFmtId="241" fontId="194" fillId="86" borderId="215" applyNumberFormat="0" applyBorder="0" applyAlignment="0" applyProtection="0">
      <alignment vertical="center"/>
    </xf>
    <xf numFmtId="49" fontId="79" fillId="0" borderId="85">
      <alignment vertical="center"/>
    </xf>
    <xf numFmtId="241" fontId="194" fillId="86" borderId="215" applyNumberFormat="0" applyBorder="0" applyAlignment="0" applyProtection="0">
      <alignment vertical="center"/>
    </xf>
    <xf numFmtId="241" fontId="194" fillId="86" borderId="235" applyNumberFormat="0" applyBorder="0" applyAlignment="0" applyProtection="0">
      <alignment vertical="center"/>
    </xf>
    <xf numFmtId="241" fontId="194" fillId="86" borderId="235" applyNumberFormat="0" applyBorder="0" applyAlignment="0" applyProtection="0">
      <alignment vertical="center"/>
    </xf>
    <xf numFmtId="241" fontId="12" fillId="25" borderId="171" applyNumberFormat="0" applyProtection="0">
      <alignment horizontal="centerContinuous" vertical="center"/>
    </xf>
    <xf numFmtId="241" fontId="12" fillId="25" borderId="171" applyNumberFormat="0" applyAlignment="0">
      <alignment vertical="center"/>
    </xf>
    <xf numFmtId="0" fontId="189" fillId="83" borderId="85" applyBorder="0" applyProtection="0">
      <alignment horizontal="centerContinuous" vertical="center"/>
    </xf>
    <xf numFmtId="241" fontId="194" fillId="86" borderId="235" applyNumberFormat="0" applyBorder="0" applyAlignment="0" applyProtection="0">
      <alignment vertical="center"/>
    </xf>
    <xf numFmtId="171" fontId="12" fillId="0" borderId="85" applyBorder="0" applyProtection="0">
      <alignment horizontal="right" vertical="center"/>
    </xf>
    <xf numFmtId="241" fontId="194" fillId="86" borderId="255" applyNumberFormat="0" applyBorder="0" applyAlignment="0" applyProtection="0">
      <alignment vertical="center"/>
    </xf>
    <xf numFmtId="168" fontId="80" fillId="0" borderId="0" applyFont="0" applyFill="0" applyBorder="0" applyAlignment="0" applyProtection="0"/>
    <xf numFmtId="0" fontId="12" fillId="60" borderId="124" applyNumberFormat="0">
      <alignment horizontal="centerContinuous" vertical="center" wrapText="1"/>
    </xf>
    <xf numFmtId="0" fontId="12" fillId="61" borderId="124" applyNumberFormat="0">
      <alignment horizontal="left" vertical="center"/>
    </xf>
    <xf numFmtId="170" fontId="82" fillId="0" borderId="0" applyFont="0" applyFill="0" applyBorder="0" applyAlignment="0" applyProtection="0"/>
    <xf numFmtId="164" fontId="83" fillId="0" borderId="0" applyFont="0" applyFill="0" applyBorder="0" applyAlignment="0" applyProtection="0"/>
    <xf numFmtId="166" fontId="83" fillId="0" borderId="0" applyFont="0" applyFill="0" applyBorder="0" applyAlignment="0" applyProtection="0"/>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109" applyNumberFormat="0" applyProtection="0">
      <alignment horizontal="left" vertical="center" wrapText="1"/>
    </xf>
    <xf numFmtId="0" fontId="11" fillId="60" borderId="202"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83" fillId="81" borderId="109" applyNumberFormat="0" applyProtection="0">
      <alignment horizontal="center" vertical="center"/>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109" applyNumberFormat="0" applyProtection="0">
      <alignment horizontal="left" vertical="center" wrapText="1"/>
    </xf>
    <xf numFmtId="0" fontId="12" fillId="25" borderId="109" applyNumberFormat="0" applyProtection="0">
      <alignment horizontal="left" vertical="center" wrapText="1"/>
    </xf>
    <xf numFmtId="257" fontId="11" fillId="82" borderId="109" applyNumberFormat="0" applyProtection="0">
      <alignment horizontal="center" vertical="center" wrapText="1"/>
    </xf>
    <xf numFmtId="0" fontId="11" fillId="60" borderId="202" applyNumberFormat="0" applyProtection="0">
      <alignment horizontal="left" vertical="center" wrapText="1"/>
    </xf>
    <xf numFmtId="0" fontId="11" fillId="60" borderId="202" applyNumberFormat="0" applyProtection="0">
      <alignment horizontal="left" vertical="center" wrapText="1"/>
    </xf>
    <xf numFmtId="0" fontId="11" fillId="60" borderId="109" applyNumberFormat="0" applyProtection="0">
      <alignment horizontal="left" vertical="center" wrapText="1"/>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81" borderId="202" applyNumberFormat="0" applyProtection="0">
      <alignment horizontal="center" vertical="center" wrapText="1"/>
    </xf>
    <xf numFmtId="0" fontId="183" fillId="81" borderId="109" applyNumberFormat="0" applyProtection="0">
      <alignment horizontal="center" vertical="center"/>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2" fillId="25" borderId="202" applyNumberFormat="0" applyProtection="0">
      <alignment horizontal="left" vertical="center" wrapText="1"/>
    </xf>
    <xf numFmtId="0" fontId="183" fillId="81" borderId="202" applyNumberFormat="0" applyProtection="0">
      <alignment horizontal="center" vertical="center"/>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18" applyNumberFormat="0" applyProtection="0">
      <alignment horizontal="left" vertical="center" wrapText="1"/>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2" fillId="25" borderId="218" applyNumberFormat="0" applyProtection="0">
      <alignment horizontal="left" vertical="center" wrapText="1"/>
    </xf>
    <xf numFmtId="0" fontId="11" fillId="60" borderId="218" applyNumberFormat="0" applyProtection="0">
      <alignment horizontal="left" vertical="center" wrapText="1"/>
    </xf>
    <xf numFmtId="257" fontId="11" fillId="82" borderId="218" applyNumberFormat="0" applyProtection="0">
      <alignment horizontal="center"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1" fillId="60" borderId="218" applyNumberFormat="0" applyProtection="0">
      <alignment horizontal="left" vertical="center" wrapText="1"/>
    </xf>
    <xf numFmtId="0" fontId="183" fillId="81" borderId="218" applyNumberFormat="0" applyProtection="0">
      <alignment horizontal="center" vertical="center"/>
    </xf>
    <xf numFmtId="0" fontId="12" fillId="25" borderId="218" applyNumberFormat="0" applyProtection="0">
      <alignment horizontal="left" vertical="center" wrapText="1"/>
    </xf>
    <xf numFmtId="257" fontId="11" fillId="82" borderId="218" applyNumberFormat="0" applyProtection="0">
      <alignment horizontal="center" vertical="center" wrapText="1"/>
    </xf>
    <xf numFmtId="0" fontId="11" fillId="60" borderId="218" applyNumberFormat="0" applyProtection="0">
      <alignment horizontal="left" vertical="center" wrapText="1"/>
    </xf>
    <xf numFmtId="0" fontId="11" fillId="81" borderId="218" applyNumberFormat="0" applyProtection="0">
      <alignment horizontal="center" vertical="center" wrapText="1"/>
    </xf>
    <xf numFmtId="0" fontId="11" fillId="81" borderId="218" applyNumberFormat="0" applyProtection="0">
      <alignment horizontal="center" vertical="center"/>
    </xf>
    <xf numFmtId="0" fontId="11" fillId="81" borderId="218" applyNumberFormat="0" applyProtection="0">
      <alignment horizontal="center" vertical="center" wrapText="1"/>
    </xf>
    <xf numFmtId="0" fontId="183" fillId="81" borderId="218" applyNumberFormat="0" applyProtection="0">
      <alignment horizontal="center" vertical="center"/>
    </xf>
    <xf numFmtId="0" fontId="11" fillId="60" borderId="202" applyNumberFormat="0" applyProtection="0">
      <alignment horizontal="left" vertical="center" wrapText="1"/>
    </xf>
    <xf numFmtId="0" fontId="12" fillId="25" borderId="202" applyNumberFormat="0" applyProtection="0">
      <alignment horizontal="left" vertical="center" wrapText="1"/>
    </xf>
    <xf numFmtId="257" fontId="11" fillId="82" borderId="202" applyNumberFormat="0" applyProtection="0">
      <alignment horizontal="center" vertical="center" wrapText="1"/>
    </xf>
    <xf numFmtId="0" fontId="11" fillId="60" borderId="202" applyNumberFormat="0" applyProtection="0">
      <alignment horizontal="left" vertical="center" wrapText="1"/>
    </xf>
    <xf numFmtId="0" fontId="11" fillId="81" borderId="202" applyNumberFormat="0" applyProtection="0">
      <alignment horizontal="center" vertical="center" wrapText="1"/>
    </xf>
    <xf numFmtId="0" fontId="11" fillId="81" borderId="202" applyNumberFormat="0" applyProtection="0">
      <alignment horizontal="center" vertical="center"/>
    </xf>
    <xf numFmtId="0" fontId="11" fillId="81" borderId="202" applyNumberFormat="0" applyProtection="0">
      <alignment horizontal="center" vertical="center" wrapText="1"/>
    </xf>
    <xf numFmtId="0" fontId="183" fillId="81" borderId="202" applyNumberFormat="0" applyProtection="0">
      <alignment horizontal="center" vertical="center"/>
    </xf>
    <xf numFmtId="0" fontId="11" fillId="60" borderId="237" applyNumberFormat="0" applyProtection="0">
      <alignment horizontal="left" vertical="center" wrapText="1"/>
    </xf>
    <xf numFmtId="0" fontId="12" fillId="25" borderId="237" applyNumberFormat="0" applyProtection="0">
      <alignment horizontal="left" vertical="center" wrapText="1"/>
    </xf>
    <xf numFmtId="257" fontId="11" fillId="82" borderId="237" applyNumberFormat="0" applyProtection="0">
      <alignment horizontal="center" vertical="center" wrapText="1"/>
    </xf>
    <xf numFmtId="0" fontId="11" fillId="60" borderId="237" applyNumberFormat="0" applyProtection="0">
      <alignment horizontal="left" vertical="center" wrapText="1"/>
    </xf>
    <xf numFmtId="0" fontId="11" fillId="81" borderId="237" applyNumberFormat="0" applyProtection="0">
      <alignment horizontal="center" vertical="center" wrapText="1"/>
    </xf>
    <xf numFmtId="0" fontId="11" fillId="81" borderId="237" applyNumberFormat="0" applyProtection="0">
      <alignment horizontal="center" vertical="center"/>
    </xf>
    <xf numFmtId="0" fontId="11" fillId="81" borderId="237" applyNumberFormat="0" applyProtection="0">
      <alignment horizontal="center" vertical="center" wrapText="1"/>
    </xf>
    <xf numFmtId="0" fontId="183" fillId="81" borderId="237" applyNumberFormat="0" applyProtection="0">
      <alignment horizontal="center" vertical="center"/>
    </xf>
    <xf numFmtId="0" fontId="177" fillId="67" borderId="109">
      <alignment horizontal="center" vertical="center" wrapText="1"/>
      <protection hidden="1"/>
    </xf>
    <xf numFmtId="0" fontId="177" fillId="67" borderId="109">
      <alignment horizontal="center" vertical="center" wrapText="1"/>
      <protection hidden="1"/>
    </xf>
    <xf numFmtId="0" fontId="177" fillId="67" borderId="202">
      <alignment horizontal="center" vertical="center" wrapText="1"/>
      <protection hidden="1"/>
    </xf>
    <xf numFmtId="0" fontId="177" fillId="67" borderId="202">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0" fontId="177" fillId="67" borderId="218">
      <alignment horizontal="center" vertical="center" wrapText="1"/>
      <protection hidden="1"/>
    </xf>
    <xf numFmtId="0" fontId="177" fillId="67" borderId="202">
      <alignment horizontal="center" vertical="center" wrapText="1"/>
      <protection hidden="1"/>
    </xf>
    <xf numFmtId="237" fontId="181" fillId="0" borderId="170"/>
    <xf numFmtId="0" fontId="177" fillId="67" borderId="237">
      <alignment horizontal="center" vertical="center" wrapText="1"/>
      <protection hidden="1"/>
    </xf>
    <xf numFmtId="264" fontId="172" fillId="65" borderId="109" applyFill="0" applyBorder="0" applyAlignment="0" applyProtection="0">
      <alignment horizontal="right"/>
      <protection locked="0"/>
    </xf>
    <xf numFmtId="264" fontId="172" fillId="65" borderId="109" applyFill="0" applyBorder="0" applyAlignment="0" applyProtection="0">
      <alignment horizontal="right"/>
      <protection locked="0"/>
    </xf>
    <xf numFmtId="264" fontId="172" fillId="65" borderId="189" applyFill="0" applyBorder="0" applyAlignment="0" applyProtection="0">
      <alignment horizontal="right"/>
      <protection locked="0"/>
    </xf>
    <xf numFmtId="264" fontId="172" fillId="65" borderId="202" applyFill="0" applyBorder="0" applyAlignment="0" applyProtection="0">
      <alignment horizontal="right"/>
      <protection locked="0"/>
    </xf>
    <xf numFmtId="260" fontId="164" fillId="0" borderId="137" applyBorder="0"/>
    <xf numFmtId="260" fontId="164" fillId="0" borderId="184" applyBorder="0"/>
    <xf numFmtId="264" fontId="172" fillId="65" borderId="218" applyFill="0" applyBorder="0" applyAlignment="0" applyProtection="0">
      <alignment horizontal="right"/>
      <protection locked="0"/>
    </xf>
    <xf numFmtId="260" fontId="164" fillId="0" borderId="184" applyBorder="0"/>
    <xf numFmtId="264" fontId="172" fillId="65" borderId="202" applyFill="0" applyBorder="0" applyAlignment="0" applyProtection="0">
      <alignment horizontal="right"/>
      <protection locked="0"/>
    </xf>
    <xf numFmtId="229" fontId="81" fillId="65" borderId="172" applyFont="0" applyFill="0" applyBorder="0" applyAlignment="0" applyProtection="0"/>
    <xf numFmtId="260" fontId="164" fillId="0" borderId="207" applyBorder="0"/>
    <xf numFmtId="229" fontId="81" fillId="65" borderId="172" applyFont="0" applyFill="0" applyBorder="0" applyAlignment="0" applyProtection="0"/>
    <xf numFmtId="264" fontId="172" fillId="65" borderId="218" applyFill="0" applyBorder="0" applyAlignment="0" applyProtection="0">
      <alignment horizontal="right"/>
      <protection locked="0"/>
    </xf>
    <xf numFmtId="260" fontId="164" fillId="0" borderId="194" applyBorder="0"/>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0" fontId="164" fillId="0" borderId="194" applyBorder="0"/>
    <xf numFmtId="260" fontId="164" fillId="0" borderId="223" applyBorder="0"/>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4" fontId="172" fillId="65" borderId="218" applyFill="0" applyBorder="0" applyAlignment="0" applyProtection="0">
      <alignment horizontal="right"/>
      <protection locked="0"/>
    </xf>
    <xf numFmtId="260" fontId="164" fillId="0" borderId="223" applyBorder="0"/>
    <xf numFmtId="260" fontId="164" fillId="0" borderId="207" applyBorder="0"/>
    <xf numFmtId="264" fontId="172" fillId="65" borderId="202" applyFill="0" applyBorder="0" applyAlignment="0" applyProtection="0">
      <alignment horizontal="right"/>
      <protection locked="0"/>
    </xf>
    <xf numFmtId="260" fontId="164" fillId="0" borderId="194" applyBorder="0"/>
    <xf numFmtId="264" fontId="172" fillId="65" borderId="218" applyFill="0" applyBorder="0" applyAlignment="0" applyProtection="0">
      <alignment horizontal="right"/>
      <protection locked="0"/>
    </xf>
    <xf numFmtId="229" fontId="81" fillId="65" borderId="172" applyFont="0" applyFill="0" applyBorder="0" applyAlignment="0" applyProtection="0"/>
    <xf numFmtId="264" fontId="172" fillId="65" borderId="202" applyFill="0" applyBorder="0" applyAlignment="0" applyProtection="0">
      <alignment horizontal="right"/>
      <protection locked="0"/>
    </xf>
    <xf numFmtId="260" fontId="164" fillId="0" borderId="223" applyBorder="0"/>
    <xf numFmtId="260" fontId="164" fillId="0" borderId="207" applyBorder="0"/>
    <xf numFmtId="264" fontId="172" fillId="65" borderId="237" applyFill="0" applyBorder="0" applyAlignment="0" applyProtection="0">
      <alignment horizontal="right"/>
      <protection locked="0"/>
    </xf>
    <xf numFmtId="264" fontId="172" fillId="65" borderId="237" applyFill="0" applyBorder="0" applyAlignment="0" applyProtection="0">
      <alignment horizontal="right"/>
      <protection locked="0"/>
    </xf>
    <xf numFmtId="260" fontId="164" fillId="0" borderId="223" applyBorder="0"/>
    <xf numFmtId="264" fontId="172" fillId="65" borderId="237" applyFill="0" applyBorder="0" applyAlignment="0" applyProtection="0">
      <alignment horizontal="right"/>
      <protection locked="0"/>
    </xf>
    <xf numFmtId="167" fontId="87" fillId="0" borderId="0" applyFont="0"/>
    <xf numFmtId="167" fontId="87" fillId="0" borderId="64" applyFont="0"/>
    <xf numFmtId="168" fontId="87" fillId="0" borderId="0" applyFont="0"/>
    <xf numFmtId="165" fontId="88" fillId="0" borderId="87" applyNumberFormat="0" applyFont="0" applyBorder="0" applyProtection="0">
      <alignment horizontal="right"/>
    </xf>
    <xf numFmtId="208" fontId="90" fillId="63" borderId="173"/>
    <xf numFmtId="260" fontId="164" fillId="0" borderId="230" applyBorder="0"/>
    <xf numFmtId="0" fontId="83" fillId="0" borderId="102" applyNumberFormat="0" applyFont="0" applyFill="0" applyAlignment="0" applyProtection="0"/>
    <xf numFmtId="260" fontId="164" fillId="0" borderId="230" applyBorder="0"/>
    <xf numFmtId="0" fontId="17" fillId="21" borderId="124" applyNumberFormat="0" applyAlignment="0" applyProtection="0"/>
    <xf numFmtId="260" fontId="164" fillId="0" borderId="249" applyBorder="0"/>
    <xf numFmtId="168" fontId="103" fillId="0" borderId="0" applyFont="0" applyBorder="0">
      <alignment horizontal="right"/>
    </xf>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2" fillId="24" borderId="126" applyNumberFormat="0" applyFont="0" applyAlignment="0" applyProtection="0"/>
    <xf numFmtId="166" fontId="113" fillId="0" borderId="174">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77"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24" applyNumberFormat="0" applyAlignment="0" applyProtection="0"/>
    <xf numFmtId="1" fontId="121" fillId="69" borderId="117" applyNumberFormat="0" applyBorder="0" applyAlignment="0">
      <alignment horizontal="centerContinuous" vertical="center"/>
      <protection locked="0"/>
    </xf>
    <xf numFmtId="237" fontId="12" fillId="71" borderId="109" applyNumberFormat="0" applyFont="0" applyBorder="0" applyAlignment="0" applyProtection="0"/>
    <xf numFmtId="0" fontId="47" fillId="0" borderId="137">
      <alignment horizontal="left" vertical="center"/>
    </xf>
    <xf numFmtId="10" fontId="108" fillId="65" borderId="109" applyNumberFormat="0" applyBorder="0" applyAlignment="0" applyProtection="0"/>
    <xf numFmtId="0" fontId="147" fillId="73" borderId="175">
      <alignment horizontal="left" vertical="center" wrapText="1"/>
    </xf>
    <xf numFmtId="260" fontId="164" fillId="0" borderId="194" applyBorder="0"/>
    <xf numFmtId="260" fontId="164" fillId="0" borderId="207" applyBorder="0"/>
    <xf numFmtId="0" fontId="12" fillId="0" borderId="109"/>
    <xf numFmtId="260" fontId="164" fillId="0" borderId="223" applyBorder="0"/>
    <xf numFmtId="260" fontId="164" fillId="0" borderId="223" applyBorder="0"/>
    <xf numFmtId="260" fontId="164" fillId="0" borderId="223" applyBorder="0"/>
    <xf numFmtId="260" fontId="164" fillId="0" borderId="230" applyBorder="0"/>
    <xf numFmtId="260" fontId="164" fillId="0" borderId="194" applyBorder="0"/>
    <xf numFmtId="260" fontId="164" fillId="0" borderId="223" applyBorder="0"/>
    <xf numFmtId="260" fontId="164" fillId="0" borderId="207" applyBorder="0"/>
    <xf numFmtId="260" fontId="164" fillId="0" borderId="230" applyBorder="0"/>
    <xf numFmtId="260" fontId="164" fillId="0" borderId="223" applyBorder="0"/>
    <xf numFmtId="260" fontId="164" fillId="0" borderId="230" applyBorder="0"/>
    <xf numFmtId="0" fontId="147" fillId="73" borderId="175">
      <alignment horizontal="left" vertical="center" wrapText="1"/>
    </xf>
    <xf numFmtId="166" fontId="113" fillId="0" borderId="174">
      <protection locked="0"/>
    </xf>
    <xf numFmtId="208" fontId="90" fillId="63" borderId="173"/>
    <xf numFmtId="0" fontId="147" fillId="73" borderId="199">
      <alignment horizontal="left" vertical="center" wrapText="1"/>
    </xf>
    <xf numFmtId="166" fontId="113" fillId="0" borderId="198">
      <protection locked="0"/>
    </xf>
    <xf numFmtId="208" fontId="90" fillId="63" borderId="197"/>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34">
      <alignment horizontal="left" vertical="center" wrapText="1"/>
    </xf>
    <xf numFmtId="166" fontId="113" fillId="0" borderId="233">
      <protection locked="0"/>
    </xf>
    <xf numFmtId="208" fontId="90" fillId="63" borderId="232"/>
    <xf numFmtId="0" fontId="147" fillId="73" borderId="214">
      <alignment horizontal="left" vertical="center" wrapText="1"/>
    </xf>
    <xf numFmtId="166" fontId="113" fillId="0" borderId="213">
      <protection locked="0"/>
    </xf>
    <xf numFmtId="208" fontId="90" fillId="63" borderId="212"/>
    <xf numFmtId="0" fontId="147" fillId="73" borderId="199">
      <alignment horizontal="left" vertical="center" wrapText="1"/>
    </xf>
    <xf numFmtId="0" fontId="147" fillId="73" borderId="199">
      <alignment horizontal="left" vertical="center" wrapText="1"/>
    </xf>
    <xf numFmtId="166" fontId="113" fillId="0" borderId="198">
      <protection locked="0"/>
    </xf>
    <xf numFmtId="208" fontId="90" fillId="63" borderId="197"/>
    <xf numFmtId="166" fontId="113" fillId="0" borderId="198">
      <protection locked="0"/>
    </xf>
    <xf numFmtId="208" fontId="90" fillId="63" borderId="197"/>
    <xf numFmtId="0" fontId="12" fillId="0" borderId="109"/>
    <xf numFmtId="0" fontId="12" fillId="0" borderId="109"/>
    <xf numFmtId="0" fontId="12" fillId="0" borderId="202"/>
    <xf numFmtId="0" fontId="147" fillId="73" borderId="175">
      <alignment horizontal="left" vertical="center" wrapText="1"/>
    </xf>
    <xf numFmtId="10" fontId="108" fillId="65" borderId="109" applyNumberFormat="0" applyBorder="0" applyAlignment="0" applyProtection="0"/>
    <xf numFmtId="0" fontId="12" fillId="0" borderId="202"/>
    <xf numFmtId="241" fontId="12" fillId="65" borderId="186" applyNumberFormat="0" applyFont="0" applyBorder="0" applyAlignment="0">
      <alignment horizontal="right" vertical="center"/>
      <protection locked="0"/>
    </xf>
    <xf numFmtId="0" fontId="147" fillId="73" borderId="91">
      <alignment horizontal="left" vertical="center" wrapText="1"/>
    </xf>
    <xf numFmtId="0" fontId="12" fillId="0" borderId="218"/>
    <xf numFmtId="10" fontId="108" fillId="65" borderId="109" applyNumberFormat="0" applyBorder="0" applyAlignment="0" applyProtection="0"/>
    <xf numFmtId="0" fontId="12" fillId="0" borderId="218"/>
    <xf numFmtId="0" fontId="47" fillId="0" borderId="137">
      <alignment horizontal="left" vertical="center"/>
    </xf>
    <xf numFmtId="237" fontId="12" fillId="71" borderId="109" applyNumberFormat="0" applyFont="0" applyBorder="0" applyAlignment="0" applyProtection="0"/>
    <xf numFmtId="10" fontId="108" fillId="65" borderId="202" applyNumberFormat="0" applyBorder="0" applyAlignment="0" applyProtection="0"/>
    <xf numFmtId="14" fontId="85" fillId="0" borderId="210" applyFont="0" applyFill="0" applyBorder="0" applyAlignment="0" applyProtection="0"/>
    <xf numFmtId="1" fontId="121" fillId="69" borderId="177" applyNumberFormat="0" applyBorder="0" applyAlignment="0">
      <alignment horizontal="centerContinuous" vertical="center"/>
      <protection locked="0"/>
    </xf>
    <xf numFmtId="0" fontId="47" fillId="0" borderId="184">
      <alignment horizontal="left" vertical="center"/>
    </xf>
    <xf numFmtId="0" fontId="12" fillId="0" borderId="218"/>
    <xf numFmtId="0" fontId="25" fillId="8" borderId="178" applyNumberFormat="0" applyAlignment="0" applyProtection="0"/>
    <xf numFmtId="2" fontId="149" fillId="0" borderId="210"/>
    <xf numFmtId="0" fontId="147" fillId="73" borderId="214">
      <alignment horizontal="left" vertical="center" wrapText="1"/>
    </xf>
    <xf numFmtId="0" fontId="47" fillId="0" borderId="184">
      <alignment horizontal="left" vertical="center"/>
    </xf>
    <xf numFmtId="237" fontId="12" fillId="71" borderId="109" applyNumberFormat="0" applyFont="0" applyBorder="0" applyAlignment="0" applyProtection="0"/>
    <xf numFmtId="1" fontId="121" fillId="69" borderId="177" applyNumberFormat="0" applyBorder="0" applyAlignment="0">
      <alignment horizontal="centerContinuous" vertical="center"/>
      <protection locked="0"/>
    </xf>
    <xf numFmtId="10" fontId="108" fillId="65" borderId="202" applyNumberFormat="0" applyBorder="0" applyAlignment="0" applyProtection="0"/>
    <xf numFmtId="0" fontId="25" fillId="8" borderId="178" applyNumberFormat="0" applyAlignment="0" applyProtection="0"/>
    <xf numFmtId="1" fontId="121" fillId="69" borderId="177" applyNumberFormat="0" applyBorder="0" applyAlignment="0">
      <alignment horizontal="centerContinuous" vertical="center"/>
      <protection locked="0"/>
    </xf>
    <xf numFmtId="0" fontId="47" fillId="0" borderId="207">
      <alignment horizontal="left" vertical="center"/>
    </xf>
    <xf numFmtId="0" fontId="25" fillId="8" borderId="178" applyNumberFormat="0" applyAlignment="0" applyProtection="0"/>
    <xf numFmtId="237" fontId="12" fillId="71" borderId="202" applyNumberFormat="0" applyFont="0" applyBorder="0" applyAlignment="0" applyProtection="0"/>
    <xf numFmtId="10" fontId="108" fillId="65" borderId="218" applyNumberFormat="0" applyBorder="0" applyAlignment="0" applyProtection="0"/>
    <xf numFmtId="0" fontId="147" fillId="73" borderId="214">
      <alignment horizontal="left" vertical="center" wrapText="1"/>
    </xf>
    <xf numFmtId="1" fontId="121" fillId="69" borderId="208" applyNumberFormat="0" applyBorder="0" applyAlignment="0">
      <alignment horizontal="centerContinuous" vertical="center"/>
      <protection locked="0"/>
    </xf>
    <xf numFmtId="10" fontId="108" fillId="65" borderId="218" applyNumberFormat="0" applyBorder="0" applyAlignment="0" applyProtection="0"/>
    <xf numFmtId="224" fontId="108" fillId="0" borderId="187" applyFont="0" applyFill="0" applyBorder="0" applyAlignment="0" applyProtection="0"/>
    <xf numFmtId="0" fontId="25" fillId="8" borderId="203" applyNumberFormat="0" applyAlignment="0" applyProtection="0"/>
    <xf numFmtId="0" fontId="47" fillId="0" borderId="194">
      <alignment horizontal="left" vertical="center"/>
    </xf>
    <xf numFmtId="237" fontId="12" fillId="71" borderId="202" applyNumberFormat="0" applyFont="0" applyBorder="0" applyAlignment="0" applyProtection="0"/>
    <xf numFmtId="0" fontId="147" fillId="73" borderId="214">
      <alignment horizontal="left" vertical="center" wrapText="1"/>
    </xf>
    <xf numFmtId="241" fontId="12" fillId="65" borderId="76" applyNumberFormat="0" applyFont="0" applyBorder="0" applyAlignment="0">
      <alignment horizontal="right" vertical="center"/>
      <protection locked="0"/>
    </xf>
    <xf numFmtId="1" fontId="121" fillId="69" borderId="208" applyNumberFormat="0" applyBorder="0" applyAlignment="0">
      <alignment horizontal="centerContinuous" vertical="center"/>
      <protection locked="0"/>
    </xf>
    <xf numFmtId="10" fontId="108" fillId="65" borderId="218" applyNumberFormat="0" applyBorder="0" applyAlignment="0" applyProtection="0"/>
    <xf numFmtId="224" fontId="108" fillId="0" borderId="187" applyFont="0" applyFill="0" applyBorder="0" applyAlignment="0" applyProtection="0"/>
    <xf numFmtId="0" fontId="147" fillId="73" borderId="214">
      <alignment horizontal="left" vertical="center" wrapText="1"/>
    </xf>
    <xf numFmtId="0" fontId="25" fillId="8" borderId="203" applyNumberFormat="0" applyAlignment="0" applyProtection="0"/>
    <xf numFmtId="0" fontId="47" fillId="0" borderId="194">
      <alignment horizontal="left" vertical="center"/>
    </xf>
    <xf numFmtId="237" fontId="12" fillId="71" borderId="218" applyNumberFormat="0" applyFont="0" applyBorder="0" applyAlignment="0" applyProtection="0"/>
    <xf numFmtId="0" fontId="47" fillId="0" borderId="223">
      <alignment horizontal="left" vertical="center"/>
    </xf>
    <xf numFmtId="224" fontId="108" fillId="0" borderId="187" applyFont="0" applyFill="0" applyBorder="0" applyAlignment="0" applyProtection="0"/>
    <xf numFmtId="231" fontId="85" fillId="0" borderId="210" applyFont="0" applyFill="0" applyBorder="0" applyAlignment="0" applyProtection="0"/>
    <xf numFmtId="237" fontId="12" fillId="71" borderId="218" applyNumberFormat="0" applyFont="0" applyBorder="0" applyAlignment="0" applyProtection="0"/>
    <xf numFmtId="1" fontId="121" fillId="69" borderId="217" applyNumberFormat="0" applyBorder="0" applyAlignment="0">
      <alignment horizontal="centerContinuous" vertical="center"/>
      <protection locked="0"/>
    </xf>
    <xf numFmtId="0" fontId="12" fillId="0" borderId="202"/>
    <xf numFmtId="224" fontId="108" fillId="0" borderId="70" applyFont="0" applyFill="0" applyBorder="0" applyAlignment="0" applyProtection="0"/>
    <xf numFmtId="0" fontId="25" fillId="8" borderId="219" applyNumberFormat="0" applyAlignment="0" applyProtection="0"/>
    <xf numFmtId="1" fontId="121" fillId="69" borderId="224" applyNumberFormat="0" applyBorder="0" applyAlignment="0">
      <alignment horizontal="centerContinuous" vertical="center"/>
      <protection locked="0"/>
    </xf>
    <xf numFmtId="14" fontId="85" fillId="0" borderId="85" applyFont="0" applyFill="0" applyBorder="0" applyAlignment="0" applyProtection="0"/>
    <xf numFmtId="0" fontId="47" fillId="0" borderId="223">
      <alignment horizontal="left" vertical="center"/>
    </xf>
    <xf numFmtId="237" fontId="12" fillId="71" borderId="218" applyNumberFormat="0" applyFont="0" applyBorder="0" applyAlignment="0" applyProtection="0"/>
    <xf numFmtId="2" fontId="149" fillId="0" borderId="85"/>
    <xf numFmtId="224" fontId="108" fillId="0" borderId="70" applyFont="0" applyFill="0" applyBorder="0" applyAlignment="0" applyProtection="0"/>
    <xf numFmtId="169" fontId="19" fillId="0" borderId="0" applyFont="0" applyFill="0" applyBorder="0" applyAlignment="0" applyProtection="0"/>
    <xf numFmtId="1" fontId="121" fillId="69" borderId="224" applyNumberFormat="0" applyBorder="0" applyAlignment="0">
      <alignment horizontal="centerContinuous" vertical="center"/>
      <protection locked="0"/>
    </xf>
    <xf numFmtId="0" fontId="47" fillId="0" borderId="207">
      <alignment horizontal="left" vertical="center"/>
    </xf>
    <xf numFmtId="224" fontId="108" fillId="0" borderId="70" applyFont="0" applyFill="0" applyBorder="0" applyAlignment="0" applyProtection="0"/>
    <xf numFmtId="169" fontId="6" fillId="0" borderId="0" applyFont="0" applyFill="0" applyBorder="0" applyAlignment="0" applyProtection="0"/>
    <xf numFmtId="0" fontId="12" fillId="0" borderId="237"/>
    <xf numFmtId="169" fontId="19" fillId="0" borderId="0" applyFont="0" applyFill="0" applyBorder="0" applyAlignment="0" applyProtection="0"/>
    <xf numFmtId="241" fontId="12" fillId="65" borderId="76" applyNumberFormat="0" applyFont="0" applyBorder="0" applyAlignment="0">
      <alignment horizontal="right" vertical="center"/>
      <protection locked="0"/>
    </xf>
    <xf numFmtId="169" fontId="12" fillId="0" borderId="0" applyFont="0" applyFill="0" applyBorder="0" applyAlignment="0" applyProtection="0"/>
    <xf numFmtId="1" fontId="121" fillId="69" borderId="208" applyNumberFormat="0" applyBorder="0" applyAlignment="0">
      <alignment horizontal="centerContinuous" vertical="center"/>
      <protection locked="0"/>
    </xf>
    <xf numFmtId="0" fontId="47" fillId="0" borderId="194">
      <alignment horizontal="left" vertical="center"/>
    </xf>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12" fillId="0" borderId="0" applyFont="0" applyFill="0" applyBorder="0" applyAlignment="0" applyProtection="0"/>
    <xf numFmtId="0" fontId="25" fillId="8" borderId="203" applyNumberFormat="0" applyAlignment="0" applyProtection="0"/>
    <xf numFmtId="0" fontId="147" fillId="73" borderId="234">
      <alignment horizontal="left" vertical="center" wrapText="1"/>
    </xf>
    <xf numFmtId="224" fontId="108" fillId="0" borderId="70" applyFont="0" applyFill="0" applyBorder="0" applyAlignment="0" applyProtection="0"/>
    <xf numFmtId="169" fontId="108"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0" fontId="108" fillId="65" borderId="202" applyNumberFormat="0" applyBorder="0" applyAlignment="0" applyProtection="0"/>
    <xf numFmtId="169" fontId="108" fillId="0" borderId="0" applyFont="0" applyFill="0" applyBorder="0" applyAlignment="0" applyProtection="0"/>
    <xf numFmtId="0" fontId="25" fillId="8" borderId="226"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0" fontId="47" fillId="0" borderId="223">
      <alignment horizontal="left" vertical="center"/>
    </xf>
    <xf numFmtId="0" fontId="147" fillId="73" borderId="234">
      <alignment horizontal="left" vertical="center" wrapText="1"/>
    </xf>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 fontId="121" fillId="69" borderId="217" applyNumberFormat="0" applyBorder="0" applyAlignment="0">
      <alignment horizontal="centerContinuous" vertical="center"/>
      <protection locked="0"/>
    </xf>
    <xf numFmtId="260" fontId="164" fillId="0" borderId="137" applyBorder="0"/>
    <xf numFmtId="0" fontId="47" fillId="0" borderId="207">
      <alignment horizontal="left" vertical="center"/>
    </xf>
    <xf numFmtId="169" fontId="6" fillId="0" borderId="0" applyFont="0" applyFill="0" applyBorder="0" applyAlignment="0" applyProtection="0"/>
    <xf numFmtId="0" fontId="25" fillId="8" borderId="226" applyNumberFormat="0" applyAlignment="0" applyProtection="0"/>
    <xf numFmtId="169" fontId="19" fillId="0" borderId="0" applyFont="0" applyFill="0" applyBorder="0" applyAlignment="0" applyProtection="0"/>
    <xf numFmtId="264" fontId="172" fillId="65" borderId="109" applyFill="0" applyBorder="0" applyAlignment="0" applyProtection="0">
      <alignment horizontal="right"/>
      <protection locked="0"/>
    </xf>
    <xf numFmtId="0" fontId="147" fillId="73" borderId="234">
      <alignment horizontal="left" vertical="center" wrapText="1"/>
    </xf>
    <xf numFmtId="169" fontId="6"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0" fontId="47" fillId="0" borderId="223">
      <alignment horizontal="left" vertical="center"/>
    </xf>
    <xf numFmtId="1" fontId="121" fillId="69" borderId="208" applyNumberFormat="0" applyBorder="0" applyAlignment="0">
      <alignment horizontal="centerContinuous" vertical="center"/>
      <protection locked="0"/>
    </xf>
    <xf numFmtId="169" fontId="12" fillId="0" borderId="0" applyFont="0" applyFill="0" applyBorder="0" applyAlignment="0" applyProtection="0"/>
    <xf numFmtId="237" fontId="12" fillId="71" borderId="202" applyNumberFormat="0" applyFont="0" applyBorder="0" applyAlignment="0" applyProtection="0"/>
    <xf numFmtId="231" fontId="85" fillId="0" borderId="85" applyFont="0" applyFill="0" applyBorder="0" applyAlignment="0" applyProtection="0"/>
    <xf numFmtId="224" fontId="108" fillId="0" borderId="70" applyFont="0" applyFill="0" applyBorder="0" applyAlignment="0" applyProtection="0"/>
    <xf numFmtId="10" fontId="108" fillId="65" borderId="237" applyNumberFormat="0" applyBorder="0" applyAlignment="0" applyProtection="0"/>
    <xf numFmtId="169" fontId="19" fillId="0" borderId="0" applyFont="0" applyFill="0" applyBorder="0" applyAlignment="0" applyProtection="0"/>
    <xf numFmtId="0" fontId="25" fillId="8" borderId="203" applyNumberFormat="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238" fontId="87" fillId="0" borderId="170">
      <alignment horizontal="center"/>
    </xf>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0" fontId="147" fillId="73" borderId="254">
      <alignment horizontal="left" vertical="center" wrapText="1"/>
    </xf>
    <xf numFmtId="169" fontId="108" fillId="0" borderId="0" applyFont="0" applyFill="0" applyBorder="0" applyAlignment="0" applyProtection="0"/>
    <xf numFmtId="169" fontId="12" fillId="0" borderId="0" applyFont="0" applyFill="0" applyBorder="0" applyAlignment="0" applyProtection="0"/>
    <xf numFmtId="241" fontId="194" fillId="86" borderId="176" applyNumberFormat="0" applyBorder="0" applyAlignment="0" applyProtection="0">
      <alignment vertical="center"/>
    </xf>
    <xf numFmtId="171" fontId="85" fillId="0" borderId="182"/>
    <xf numFmtId="169" fontId="6" fillId="0" borderId="0" applyFont="0" applyFill="0" applyBorder="0" applyAlignment="0" applyProtection="0"/>
    <xf numFmtId="241" fontId="12" fillId="65" borderId="76" applyNumberFormat="0" applyFont="0" applyBorder="0" applyAlignment="0">
      <alignment horizontal="right" vertical="center"/>
      <protection locked="0"/>
    </xf>
    <xf numFmtId="169" fontId="6" fillId="0" borderId="0" applyFont="0" applyFill="0" applyBorder="0" applyAlignment="0" applyProtection="0"/>
    <xf numFmtId="169" fontId="19" fillId="0" borderId="0" applyFont="0" applyFill="0" applyBorder="0" applyAlignment="0" applyProtection="0"/>
    <xf numFmtId="0" fontId="25" fillId="8" borderId="203" applyNumberFormat="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 fontId="121" fillId="69" borderId="242" applyNumberFormat="0" applyBorder="0" applyAlignment="0">
      <alignment horizontal="centerContinuous" vertical="center"/>
      <protection locked="0"/>
    </xf>
    <xf numFmtId="0" fontId="47" fillId="0" borderId="230">
      <alignment horizontal="left" vertical="center"/>
    </xf>
    <xf numFmtId="169" fontId="12" fillId="0" borderId="0" applyFont="0" applyFill="0" applyBorder="0" applyAlignment="0" applyProtection="0"/>
    <xf numFmtId="241" fontId="194" fillId="86" borderId="200" applyNumberFormat="0" applyBorder="0" applyAlignment="0" applyProtection="0">
      <alignment vertical="center"/>
    </xf>
    <xf numFmtId="171" fontId="85" fillId="0" borderId="201"/>
    <xf numFmtId="169" fontId="108" fillId="0" borderId="0" applyFont="0" applyFill="0" applyBorder="0" applyAlignment="0" applyProtection="0"/>
    <xf numFmtId="237" fontId="12" fillId="71" borderId="237" applyNumberFormat="0" applyFont="0" applyBorder="0" applyAlignment="0" applyProtection="0"/>
    <xf numFmtId="169" fontId="19" fillId="0" borderId="0" applyFont="0" applyFill="0" applyBorder="0" applyAlignment="0" applyProtection="0"/>
    <xf numFmtId="0" fontId="25" fillId="8" borderId="244" applyNumberForma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 fontId="121" fillId="69" borderId="242" applyNumberFormat="0" applyBorder="0" applyAlignment="0">
      <alignment horizontal="centerContinuous" vertical="center"/>
      <protection locked="0"/>
    </xf>
    <xf numFmtId="0" fontId="177" fillId="67" borderId="109">
      <alignment horizontal="center" vertical="center" wrapText="1"/>
      <protection hidden="1"/>
    </xf>
    <xf numFmtId="166" fontId="113" fillId="0" borderId="174">
      <protection locked="0"/>
    </xf>
    <xf numFmtId="169" fontId="108" fillId="0" borderId="0" applyFont="0" applyFill="0" applyBorder="0" applyAlignment="0" applyProtection="0"/>
    <xf numFmtId="167" fontId="178" fillId="0" borderId="0" applyFill="0" applyBorder="0" applyAlignment="0" applyProtection="0"/>
    <xf numFmtId="168" fontId="179" fillId="0" borderId="0"/>
    <xf numFmtId="169" fontId="12"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0" fontId="47" fillId="0" borderId="249">
      <alignment horizontal="left" vertical="center"/>
    </xf>
    <xf numFmtId="169" fontId="19" fillId="0" borderId="0" applyFont="0" applyFill="0" applyBorder="0" applyAlignment="0" applyProtection="0"/>
    <xf numFmtId="227" fontId="78" fillId="0" borderId="169" applyNumberFormat="0" applyFill="0">
      <alignment horizontal="right"/>
    </xf>
    <xf numFmtId="227" fontId="78" fillId="0" borderId="169" applyNumberFormat="0" applyFill="0">
      <alignment horizontal="right"/>
    </xf>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0" fontId="12" fillId="24" borderId="183" applyNumberFormat="0" applyFont="0" applyAlignment="0" applyProtection="0"/>
    <xf numFmtId="169" fontId="108"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6" fontId="113" fillId="0" borderId="90">
      <protection locked="0"/>
    </xf>
    <xf numFmtId="1" fontId="121" fillId="69" borderId="250" applyNumberFormat="0" applyBorder="0" applyAlignment="0">
      <alignment horizontal="centerContinuous" vertical="center"/>
      <protection locked="0"/>
    </xf>
    <xf numFmtId="169" fontId="6" fillId="0" borderId="0" applyFont="0" applyFill="0" applyBorder="0" applyAlignment="0" applyProtection="0"/>
    <xf numFmtId="0" fontId="12" fillId="24" borderId="183" applyNumberFormat="0" applyFont="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25" fillId="8" borderId="238" applyNumberFormat="0" applyAlignment="0" applyProtection="0"/>
    <xf numFmtId="169" fontId="6" fillId="0" borderId="0" applyFont="0" applyFill="0" applyBorder="0" applyAlignment="0" applyProtection="0"/>
    <xf numFmtId="168" fontId="12"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0" fontId="12" fillId="24" borderId="204" applyNumberFormat="0" applyFont="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0" fontId="183" fillId="81" borderId="109" applyNumberFormat="0" applyProtection="0">
      <alignment horizontal="center" vertical="center"/>
    </xf>
    <xf numFmtId="0" fontId="11" fillId="81" borderId="109" applyNumberFormat="0" applyProtection="0">
      <alignment horizontal="center" vertical="center" wrapText="1"/>
    </xf>
    <xf numFmtId="0" fontId="11" fillId="81" borderId="109" applyNumberFormat="0" applyProtection="0">
      <alignment horizontal="center" vertical="center"/>
    </xf>
    <xf numFmtId="0" fontId="11" fillId="81" borderId="109" applyNumberFormat="0" applyProtection="0">
      <alignment horizontal="center" vertical="center" wrapText="1"/>
    </xf>
    <xf numFmtId="0" fontId="11" fillId="60" borderId="109" applyNumberFormat="0" applyProtection="0">
      <alignment horizontal="left" vertical="center" wrapText="1"/>
    </xf>
    <xf numFmtId="257" fontId="11" fillId="82" borderId="109" applyNumberFormat="0" applyProtection="0">
      <alignment horizontal="center" vertical="center" wrapText="1"/>
    </xf>
    <xf numFmtId="0" fontId="12" fillId="25" borderId="109" applyNumberFormat="0" applyProtection="0">
      <alignment horizontal="left" vertical="center" wrapText="1"/>
    </xf>
    <xf numFmtId="224" fontId="108" fillId="0" borderId="70" applyFont="0" applyFill="0" applyBorder="0" applyAlignment="0" applyProtection="0"/>
    <xf numFmtId="0" fontId="11" fillId="60" borderId="109" applyNumberFormat="0" applyProtection="0">
      <alignment horizontal="left" vertical="center" wrapText="1"/>
    </xf>
    <xf numFmtId="169" fontId="19" fillId="0" borderId="0" applyFont="0" applyFill="0" applyBorder="0" applyAlignment="0" applyProtection="0"/>
    <xf numFmtId="169" fontId="6" fillId="0" borderId="0" applyFont="0" applyFill="0" applyBorder="0" applyAlignment="0" applyProtection="0"/>
    <xf numFmtId="170" fontId="7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6" fontId="113" fillId="0" borderId="213">
      <protection locked="0"/>
    </xf>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176"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193" fillId="0" borderId="64" applyFill="0" applyAlignment="0" applyProtection="0"/>
    <xf numFmtId="169" fontId="6" fillId="0" borderId="0" applyFont="0" applyFill="0" applyBorder="0" applyAlignment="0" applyProtection="0"/>
    <xf numFmtId="0" fontId="83" fillId="0" borderId="102"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0"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108" fillId="0" borderId="0" applyFont="0" applyFill="0" applyBorder="0" applyAlignment="0" applyProtection="0"/>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04" applyNumberFormat="0" applyFont="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173"/>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5" fontId="88" fillId="0" borderId="87" applyNumberFormat="0" applyFont="0" applyBorder="0" applyProtection="0">
      <alignment horizontal="right"/>
    </xf>
    <xf numFmtId="169" fontId="92" fillId="0" borderId="0" applyFont="0" applyFill="0" applyBorder="0" applyAlignment="0" applyProtection="0"/>
    <xf numFmtId="169" fontId="14" fillId="0" borderId="0" applyFont="0" applyFill="0" applyBorder="0" applyAlignment="0" applyProtection="0"/>
    <xf numFmtId="0" fontId="83" fillId="0" borderId="18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181" applyFont="0"/>
    <xf numFmtId="0" fontId="17" fillId="21" borderId="17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7" applyNumberFormat="0" applyFont="0" applyAlignment="0" applyProtection="0"/>
    <xf numFmtId="169" fontId="6" fillId="0" borderId="0" applyFont="0" applyFill="0" applyBorder="0" applyAlignment="0" applyProtection="0"/>
    <xf numFmtId="169" fontId="92" fillId="0" borderId="0" applyFont="0" applyFill="0" applyBorder="0" applyAlignment="0" applyProtection="0"/>
    <xf numFmtId="0" fontId="147" fillId="73" borderId="91">
      <alignment horizontal="left" vertical="center" wrapText="1"/>
    </xf>
    <xf numFmtId="166" fontId="113" fillId="0" borderId="90">
      <protection locked="0"/>
    </xf>
    <xf numFmtId="208" fontId="90" fillId="63" borderId="89"/>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147" fillId="73" borderId="175">
      <alignment horizontal="left" vertical="center" wrapText="1"/>
    </xf>
    <xf numFmtId="166" fontId="113" fillId="0" borderId="174">
      <protection locked="0"/>
    </xf>
    <xf numFmtId="208" fontId="90" fillId="63" borderId="173"/>
    <xf numFmtId="169" fontId="14" fillId="0" borderId="0" applyFont="0" applyFill="0" applyBorder="0" applyAlignment="0" applyProtection="0"/>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169" fontId="6" fillId="0" borderId="0" applyFont="0" applyFill="0" applyBorder="0" applyAlignment="0" applyProtection="0"/>
    <xf numFmtId="0" fontId="147" fillId="73" borderId="214">
      <alignment horizontal="left" vertical="center" wrapText="1"/>
    </xf>
    <xf numFmtId="166" fontId="113" fillId="0" borderId="213">
      <protection locked="0"/>
    </xf>
    <xf numFmtId="208" fontId="90" fillId="63" borderId="212"/>
    <xf numFmtId="0" fontId="147" fillId="73" borderId="234">
      <alignment horizontal="left" vertical="center" wrapText="1"/>
    </xf>
    <xf numFmtId="166" fontId="113" fillId="0" borderId="233">
      <protection locked="0"/>
    </xf>
    <xf numFmtId="208" fontId="90" fillId="63" borderId="232"/>
    <xf numFmtId="0" fontId="147" fillId="73" borderId="234">
      <alignment horizontal="left" vertical="center" wrapText="1"/>
    </xf>
    <xf numFmtId="166" fontId="113" fillId="0" borderId="233">
      <protection locked="0"/>
    </xf>
    <xf numFmtId="208" fontId="90" fillId="63" borderId="232"/>
    <xf numFmtId="0" fontId="147" fillId="73" borderId="234">
      <alignment horizontal="left" vertical="center" wrapText="1"/>
    </xf>
    <xf numFmtId="166" fontId="113" fillId="0" borderId="233">
      <protection locked="0"/>
    </xf>
    <xf numFmtId="208" fontId="90" fillId="63" borderId="232"/>
    <xf numFmtId="169" fontId="6" fillId="0" borderId="0" applyFont="0" applyFill="0" applyBorder="0" applyAlignment="0" applyProtection="0"/>
    <xf numFmtId="0" fontId="147" fillId="73" borderId="254">
      <alignment horizontal="left" vertical="center" wrapText="1"/>
    </xf>
    <xf numFmtId="166" fontId="113" fillId="0" borderId="253">
      <protection locked="0"/>
    </xf>
    <xf numFmtId="208" fontId="90" fillId="63" borderId="252"/>
    <xf numFmtId="0" fontId="147" fillId="73" borderId="175">
      <alignment horizontal="left" vertical="center" wrapText="1"/>
    </xf>
    <xf numFmtId="166" fontId="113" fillId="0" borderId="174">
      <protection locked="0"/>
    </xf>
    <xf numFmtId="208" fontId="90" fillId="63" borderId="173"/>
    <xf numFmtId="0" fontId="12" fillId="0" borderId="189"/>
    <xf numFmtId="0" fontId="12" fillId="0" borderId="218"/>
    <xf numFmtId="0" fontId="12" fillId="0" borderId="218"/>
    <xf numFmtId="0" fontId="12" fillId="0" borderId="218"/>
    <xf numFmtId="0" fontId="12" fillId="0" borderId="218"/>
    <xf numFmtId="0" fontId="147" fillId="73" borderId="199">
      <alignment horizontal="left" vertical="center" wrapText="1"/>
    </xf>
    <xf numFmtId="241" fontId="12" fillId="65" borderId="186" applyNumberFormat="0" applyFont="0" applyBorder="0" applyAlignment="0">
      <alignment horizontal="right" vertical="center"/>
      <protection locked="0"/>
    </xf>
    <xf numFmtId="10" fontId="108" fillId="65" borderId="189" applyNumberFormat="0" applyBorder="0" applyAlignment="0" applyProtection="0"/>
    <xf numFmtId="0" fontId="12" fillId="0" borderId="218"/>
    <xf numFmtId="0" fontId="147" fillId="73" borderId="214">
      <alignment horizontal="left" vertical="center" wrapText="1"/>
    </xf>
    <xf numFmtId="241" fontId="12" fillId="65" borderId="76" applyNumberFormat="0" applyFont="0" applyBorder="0" applyAlignment="0">
      <alignment horizontal="right" vertical="center"/>
      <protection locked="0"/>
    </xf>
    <xf numFmtId="0" fontId="12" fillId="0" borderId="202"/>
    <xf numFmtId="0" fontId="147" fillId="73" borderId="214">
      <alignment horizontal="left" vertical="center" wrapText="1"/>
    </xf>
    <xf numFmtId="238" fontId="87" fillId="0" borderId="170">
      <alignment horizontal="center"/>
    </xf>
    <xf numFmtId="10" fontId="108" fillId="65" borderId="218" applyNumberFormat="0" applyBorder="0" applyAlignment="0" applyProtection="0"/>
    <xf numFmtId="0" fontId="12" fillId="0" borderId="237"/>
    <xf numFmtId="0" fontId="147" fillId="73" borderId="214">
      <alignment horizontal="left" vertical="center" wrapText="1"/>
    </xf>
    <xf numFmtId="238" fontId="87" fillId="0" borderId="170">
      <alignment horizontal="center"/>
    </xf>
    <xf numFmtId="0" fontId="47" fillId="0" borderId="194">
      <alignment horizontal="left" vertical="center"/>
    </xf>
    <xf numFmtId="237" fontId="12" fillId="71" borderId="189" applyNumberFormat="0" applyFont="0" applyBorder="0" applyAlignment="0" applyProtection="0"/>
    <xf numFmtId="0" fontId="12" fillId="0" borderId="237"/>
    <xf numFmtId="10" fontId="108" fillId="65" borderId="218" applyNumberFormat="0" applyBorder="0" applyAlignment="0" applyProtection="0"/>
    <xf numFmtId="0" fontId="147" fillId="73" borderId="234">
      <alignment horizontal="left" vertical="center" wrapText="1"/>
    </xf>
    <xf numFmtId="1" fontId="121" fillId="69" borderId="190" applyNumberFormat="0" applyBorder="0" applyAlignment="0">
      <alignment horizontal="centerContinuous" vertical="center"/>
      <protection locked="0"/>
    </xf>
    <xf numFmtId="0" fontId="47" fillId="0" borderId="207">
      <alignment horizontal="left" vertical="center"/>
    </xf>
    <xf numFmtId="241" fontId="12" fillId="65" borderId="76" applyNumberFormat="0" applyFont="0" applyBorder="0" applyAlignment="0">
      <alignment horizontal="right" vertical="center"/>
      <protection locked="0"/>
    </xf>
    <xf numFmtId="0" fontId="25" fillId="8" borderId="178" applyNumberFormat="0" applyAlignment="0" applyProtection="0"/>
    <xf numFmtId="0" fontId="25" fillId="8" borderId="191" applyNumberFormat="0" applyAlignment="0" applyProtection="0"/>
    <xf numFmtId="10" fontId="108" fillId="65" borderId="218" applyNumberFormat="0" applyBorder="0" applyAlignment="0" applyProtection="0"/>
    <xf numFmtId="10" fontId="108" fillId="65" borderId="218" applyNumberFormat="0" applyBorder="0" applyAlignment="0" applyProtection="0"/>
    <xf numFmtId="0" fontId="47" fillId="0" borderId="223">
      <alignment horizontal="left" vertical="center"/>
    </xf>
    <xf numFmtId="0" fontId="147" fillId="73" borderId="214">
      <alignment horizontal="left" vertical="center" wrapText="1"/>
    </xf>
    <xf numFmtId="0" fontId="47" fillId="0" borderId="223">
      <alignment horizontal="left" vertical="center"/>
    </xf>
    <xf numFmtId="1" fontId="121" fillId="69" borderId="208" applyNumberFormat="0" applyBorder="0" applyAlignment="0">
      <alignment horizontal="centerContinuous" vertical="center"/>
      <protection locked="0"/>
    </xf>
    <xf numFmtId="235" fontId="101" fillId="68" borderId="88">
      <alignment horizontal="left"/>
    </xf>
    <xf numFmtId="237" fontId="12" fillId="71" borderId="218" applyNumberFormat="0" applyFont="0" applyBorder="0" applyAlignment="0" applyProtection="0"/>
    <xf numFmtId="227" fontId="78" fillId="0" borderId="169" applyNumberFormat="0" applyFill="0">
      <alignment horizontal="right"/>
    </xf>
    <xf numFmtId="227" fontId="78" fillId="0" borderId="169" applyNumberFormat="0" applyFill="0">
      <alignment horizontal="right"/>
    </xf>
    <xf numFmtId="0" fontId="147" fillId="73" borderId="199">
      <alignment horizontal="left" vertical="center" wrapText="1"/>
    </xf>
    <xf numFmtId="0" fontId="25" fillId="8" borderId="203" applyNumberFormat="0" applyAlignment="0" applyProtection="0"/>
    <xf numFmtId="224" fontId="108" fillId="0" borderId="187" applyFont="0" applyFill="0" applyBorder="0" applyAlignment="0" applyProtection="0"/>
    <xf numFmtId="10" fontId="108" fillId="65" borderId="218" applyNumberFormat="0" applyBorder="0" applyAlignment="0" applyProtection="0"/>
    <xf numFmtId="1" fontId="121" fillId="69" borderId="224" applyNumberFormat="0" applyBorder="0" applyAlignment="0">
      <alignment horizontal="centerContinuous" vertical="center"/>
      <protection locked="0"/>
    </xf>
    <xf numFmtId="1" fontId="121" fillId="69" borderId="224" applyNumberFormat="0" applyBorder="0" applyAlignment="0">
      <alignment horizontal="centerContinuous" vertical="center"/>
      <protection locked="0"/>
    </xf>
    <xf numFmtId="0" fontId="25" fillId="8" borderId="219" applyNumberFormat="0" applyAlignment="0" applyProtection="0"/>
    <xf numFmtId="238" fontId="87" fillId="0" borderId="170">
      <alignment horizontal="center"/>
    </xf>
    <xf numFmtId="0" fontId="47" fillId="0" borderId="223">
      <alignment horizontal="left" vertical="center"/>
    </xf>
    <xf numFmtId="10" fontId="108" fillId="65" borderId="202" applyNumberFormat="0" applyBorder="0" applyAlignment="0" applyProtection="0"/>
    <xf numFmtId="237" fontId="12" fillId="71" borderId="218" applyNumberFormat="0" applyFont="0" applyBorder="0" applyAlignment="0" applyProtection="0"/>
    <xf numFmtId="0" fontId="25" fillId="8" borderId="219" applyNumberFormat="0" applyAlignment="0" applyProtection="0"/>
    <xf numFmtId="227" fontId="78" fillId="0" borderId="169" applyNumberFormat="0" applyFill="0">
      <alignment horizontal="right"/>
    </xf>
    <xf numFmtId="227" fontId="78" fillId="0" borderId="169" applyNumberFormat="0" applyFill="0">
      <alignment horizontal="right"/>
    </xf>
    <xf numFmtId="14" fontId="85" fillId="0" borderId="85" applyFont="0" applyFill="0" applyBorder="0" applyAlignment="0" applyProtection="0"/>
    <xf numFmtId="224" fontId="108" fillId="0" borderId="187" applyFont="0" applyFill="0" applyBorder="0" applyAlignment="0" applyProtection="0"/>
    <xf numFmtId="224" fontId="108" fillId="0" borderId="187" applyFont="0" applyFill="0" applyBorder="0" applyAlignment="0" applyProtection="0"/>
    <xf numFmtId="224" fontId="108" fillId="0" borderId="70" applyFont="0" applyFill="0" applyBorder="0" applyAlignment="0" applyProtection="0"/>
    <xf numFmtId="0" fontId="47" fillId="0" borderId="194">
      <alignment horizontal="left" vertical="center"/>
    </xf>
    <xf numFmtId="1" fontId="121" fillId="69" borderId="224" applyNumberFormat="0" applyBorder="0" applyAlignment="0">
      <alignment horizontal="centerContinuous" vertical="center"/>
      <protection locked="0"/>
    </xf>
    <xf numFmtId="2" fontId="149" fillId="0" borderId="85"/>
    <xf numFmtId="237" fontId="12" fillId="71" borderId="218" applyNumberFormat="0" applyFont="0" applyBorder="0" applyAlignment="0" applyProtection="0"/>
    <xf numFmtId="224" fontId="108" fillId="0" borderId="70" applyFont="0" applyFill="0" applyBorder="0" applyAlignment="0" applyProtection="0"/>
    <xf numFmtId="0" fontId="47" fillId="0" borderId="230">
      <alignment horizontal="left" vertical="center"/>
    </xf>
    <xf numFmtId="237" fontId="12" fillId="71" borderId="218" applyNumberFormat="0" applyFont="0" applyBorder="0" applyAlignment="0" applyProtection="0"/>
    <xf numFmtId="224" fontId="108" fillId="0" borderId="70" applyFont="0" applyFill="0" applyBorder="0" applyAlignment="0" applyProtection="0"/>
    <xf numFmtId="10" fontId="108" fillId="65" borderId="237" applyNumberFormat="0" applyBorder="0" applyAlignment="0" applyProtection="0"/>
    <xf numFmtId="1" fontId="121" fillId="69" borderId="217" applyNumberFormat="0" applyBorder="0" applyAlignment="0">
      <alignment horizontal="centerContinuous" vertical="center"/>
      <protection locked="0"/>
    </xf>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235" fontId="101" fillId="68" borderId="10">
      <alignment horizontal="left"/>
    </xf>
    <xf numFmtId="169" fontId="6" fillId="0" borderId="0" applyFont="0" applyFill="0" applyBorder="0" applyAlignment="0" applyProtection="0"/>
    <xf numFmtId="0" fontId="47" fillId="0" borderId="223">
      <alignment horizontal="left" vertical="center"/>
    </xf>
    <xf numFmtId="169" fontId="19" fillId="0" borderId="0" applyFont="0" applyFill="0" applyBorder="0" applyAlignment="0" applyProtection="0"/>
    <xf numFmtId="10" fontId="108" fillId="65" borderId="237" applyNumberFormat="0" applyBorder="0" applyAlignment="0" applyProtection="0"/>
    <xf numFmtId="0" fontId="25" fillId="8" borderId="219" applyNumberFormat="0" applyAlignment="0" applyProtection="0"/>
    <xf numFmtId="169" fontId="6" fillId="0" borderId="0" applyFont="0" applyFill="0" applyBorder="0" applyAlignment="0" applyProtection="0"/>
    <xf numFmtId="237" fontId="12" fillId="71" borderId="218" applyNumberFormat="0" applyFont="0" applyBorder="0" applyAlignment="0" applyProtection="0"/>
    <xf numFmtId="0" fontId="25" fillId="8" borderId="226" applyNumberFormat="0" applyAlignment="0" applyProtection="0"/>
    <xf numFmtId="224" fontId="108" fillId="0" borderId="7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0" fontId="47" fillId="0" borderId="207">
      <alignment horizontal="left" vertical="center"/>
    </xf>
    <xf numFmtId="169" fontId="19" fillId="0" borderId="0" applyFont="0" applyFill="0" applyBorder="0" applyAlignment="0" applyProtection="0"/>
    <xf numFmtId="237" fontId="12" fillId="71" borderId="202" applyNumberFormat="0" applyFont="0" applyBorder="0" applyAlignment="0" applyProtection="0"/>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227" fontId="78" fillId="0" borderId="169" applyNumberFormat="0" applyFill="0">
      <alignment horizontal="right"/>
    </xf>
    <xf numFmtId="227" fontId="78" fillId="0" borderId="169" applyNumberFormat="0" applyFill="0">
      <alignment horizontal="right"/>
    </xf>
    <xf numFmtId="0" fontId="47" fillId="0" borderId="223">
      <alignment horizontal="left" vertical="center"/>
    </xf>
    <xf numFmtId="224" fontId="108" fillId="0" borderId="7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1" fontId="121" fillId="69" borderId="208" applyNumberFormat="0" applyBorder="0" applyAlignment="0">
      <alignment horizontal="centerContinuous" vertical="center"/>
      <protection locked="0"/>
    </xf>
    <xf numFmtId="224" fontId="108" fillId="0" borderId="7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237" fontId="12" fillId="71" borderId="237" applyNumberFormat="0" applyFont="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 fontId="121" fillId="69" borderId="217" applyNumberFormat="0" applyBorder="0" applyAlignment="0">
      <alignment horizontal="centerContinuous" vertical="center"/>
      <protection locked="0"/>
    </xf>
    <xf numFmtId="169" fontId="19"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0" fontId="47" fillId="0" borderId="230">
      <alignment horizontal="left" vertical="center"/>
    </xf>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37" fontId="12" fillId="71" borderId="237" applyNumberFormat="0" applyFont="0" applyBorder="0" applyAlignment="0" applyProtection="0"/>
    <xf numFmtId="0" fontId="25" fillId="8" borderId="226" applyNumberFormat="0" applyAlignment="0" applyProtection="0"/>
    <xf numFmtId="169" fontId="108" fillId="0" borderId="0" applyFont="0" applyFill="0" applyBorder="0" applyAlignment="0" applyProtection="0"/>
    <xf numFmtId="235" fontId="101" fillId="68" borderId="10">
      <alignment horizontal="left"/>
    </xf>
    <xf numFmtId="1" fontId="121" fillId="69" borderId="242" applyNumberFormat="0" applyBorder="0" applyAlignment="0">
      <alignment horizontal="centerContinuous" vertical="center"/>
      <protection locked="0"/>
    </xf>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224" fontId="108" fillId="0" borderId="7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0" fontId="25" fillId="8" borderId="238" applyNumberFormat="0" applyAlignment="0" applyProtection="0"/>
    <xf numFmtId="1" fontId="121" fillId="69" borderId="242" applyNumberFormat="0" applyBorder="0" applyAlignment="0">
      <alignment horizontal="centerContinuous" vertical="center"/>
      <protection locked="0"/>
    </xf>
    <xf numFmtId="169" fontId="19" fillId="0" borderId="0" applyFont="0" applyFill="0" applyBorder="0" applyAlignment="0" applyProtection="0"/>
    <xf numFmtId="169" fontId="19"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0" fontId="25" fillId="8" borderId="23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4" fontId="108" fillId="0" borderId="70" applyFont="0" applyFill="0" applyBorder="0" applyAlignment="0" applyProtection="0"/>
    <xf numFmtId="224" fontId="108" fillId="0" borderId="7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31" fontId="85" fillId="0" borderId="85"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24" fontId="108" fillId="0" borderId="7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224" fontId="108" fillId="0" borderId="7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241" fontId="194" fillId="86" borderId="92" applyNumberFormat="0" applyBorder="0" applyAlignment="0" applyProtection="0">
      <alignment vertical="center"/>
    </xf>
    <xf numFmtId="171" fontId="85" fillId="0" borderId="188"/>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0" fontId="83" fillId="0" borderId="185" applyNumberFormat="0" applyFont="0" applyFill="0" applyAlignment="0" applyProtection="0"/>
    <xf numFmtId="171" fontId="85" fillId="0" borderId="182"/>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12"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0" fontId="12" fillId="24" borderId="183" applyNumberFormat="0" applyFont="0" applyAlignment="0" applyProtection="0"/>
    <xf numFmtId="166" fontId="113" fillId="0" borderId="19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0" fontId="12" fillId="24" borderId="20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13">
      <protection locked="0"/>
    </xf>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241" fontId="194" fillId="86" borderId="215" applyNumberFormat="0" applyBorder="0" applyAlignment="0" applyProtection="0">
      <alignment vertical="center"/>
    </xf>
    <xf numFmtId="169" fontId="6" fillId="0" borderId="0" applyFont="0" applyFill="0" applyBorder="0" applyAlignment="0" applyProtection="0"/>
    <xf numFmtId="0" fontId="12" fillId="24" borderId="222" applyNumberFormat="0" applyFont="0" applyAlignment="0" applyProtection="0"/>
    <xf numFmtId="171" fontId="85" fillId="0" borderId="216"/>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91"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3" fillId="0" borderId="195" applyNumberFormat="0" applyFont="0" applyFill="0" applyAlignment="0" applyProtection="0"/>
    <xf numFmtId="169" fontId="6" fillId="0" borderId="0" applyFont="0" applyFill="0" applyBorder="0" applyAlignment="0" applyProtection="0"/>
    <xf numFmtId="0" fontId="99" fillId="0" borderId="168" applyNumberFormat="0" applyFont="0" applyFill="0" applyAlignment="0" applyProtection="0">
      <alignment horizontal="centerContinuous"/>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88" fillId="0" borderId="87" applyNumberFormat="0" applyFont="0" applyBorder="0" applyProtection="0">
      <alignment horizontal="right"/>
    </xf>
    <xf numFmtId="169" fontId="12" fillId="0" borderId="0" applyFont="0" applyFill="0" applyBorder="0" applyAlignment="0" applyProtection="0"/>
    <xf numFmtId="166" fontId="113" fillId="0" borderId="233">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208" fontId="90" fillId="63" borderId="197"/>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7" fontId="87" fillId="0" borderId="196" applyFont="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03" applyNumberFormat="0" applyAlignment="0" applyProtection="0"/>
    <xf numFmtId="0" fontId="83" fillId="0" borderId="88"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 fontId="94" fillId="64" borderId="88" applyNumberFormat="0" applyBorder="0" applyAlignment="0">
      <alignment horizontal="center" vertical="top" wrapText="1"/>
      <protection hidden="1"/>
    </xf>
    <xf numFmtId="0" fontId="99" fillId="0" borderId="168" applyNumberFormat="0" applyFont="0" applyFill="0" applyAlignment="0" applyProtection="0">
      <alignment horizontal="centerContinuous"/>
    </xf>
    <xf numFmtId="0" fontId="83" fillId="0" borderId="209" applyNumberFormat="0" applyFont="0" applyFill="0" applyAlignment="0" applyProtection="0"/>
    <xf numFmtId="165" fontId="88" fillId="0" borderId="87" applyNumberFormat="0" applyFont="0" applyBorder="0" applyProtection="0">
      <alignment horizontal="right"/>
    </xf>
    <xf numFmtId="207" fontId="12" fillId="0" borderId="87">
      <alignment horizontal="right"/>
      <protection locked="0"/>
    </xf>
    <xf numFmtId="241" fontId="194" fillId="86" borderId="235" applyNumberFormat="0" applyBorder="0" applyAlignment="0" applyProtection="0">
      <alignment vertical="center"/>
    </xf>
    <xf numFmtId="169" fontId="6" fillId="0" borderId="0" applyFont="0" applyFill="0" applyBorder="0" applyAlignment="0" applyProtection="0"/>
    <xf numFmtId="169" fontId="92" fillId="0" borderId="0" applyFont="0" applyFill="0" applyBorder="0" applyAlignment="0" applyProtection="0"/>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9" fontId="14" fillId="0" borderId="0" applyFont="0" applyFill="0" applyBorder="0" applyAlignment="0" applyProtection="0"/>
    <xf numFmtId="171" fontId="85" fillId="0" borderId="236"/>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169" fontId="6" fillId="0" borderId="0" applyFont="0" applyFill="0" applyBorder="0" applyAlignment="0" applyProtection="0"/>
    <xf numFmtId="166" fontId="113" fillId="0" borderId="213">
      <protection locked="0"/>
    </xf>
    <xf numFmtId="169" fontId="12" fillId="0" borderId="0" applyFont="0" applyFill="0" applyBorder="0" applyAlignment="0" applyProtection="0"/>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3" fillId="0" borderId="22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0" fontId="83" fillId="0" borderId="22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3" fontId="12" fillId="0" borderId="87">
      <alignment horizontal="right"/>
    </xf>
    <xf numFmtId="169" fontId="12" fillId="0" borderId="0" applyFont="0" applyFill="0" applyBorder="0" applyAlignment="0" applyProtection="0"/>
    <xf numFmtId="166" fontId="113" fillId="0" borderId="198">
      <protection locked="0"/>
    </xf>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7" fontId="87" fillId="0" borderId="211" applyFont="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41" fontId="194" fillId="86" borderId="235" applyNumberFormat="0" applyBorder="0" applyAlignment="0" applyProtection="0">
      <alignment vertical="center"/>
    </xf>
    <xf numFmtId="171" fontId="85" fillId="0" borderId="236"/>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27" applyNumberFormat="0" applyFont="0" applyAlignment="0" applyProtection="0"/>
    <xf numFmtId="241" fontId="194" fillId="86" borderId="176" applyNumberFormat="0" applyBorder="0" applyAlignment="0" applyProtection="0">
      <alignment vertical="center"/>
    </xf>
    <xf numFmtId="241" fontId="194" fillId="86" borderId="200" applyNumberFormat="0" applyBorder="0" applyAlignment="0" applyProtection="0">
      <alignment vertical="center"/>
    </xf>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219" applyNumberFormat="0" applyAlignment="0" applyProtection="0"/>
    <xf numFmtId="169" fontId="92" fillId="0" borderId="0" applyFont="0" applyFill="0" applyBorder="0" applyAlignment="0" applyProtection="0"/>
    <xf numFmtId="169" fontId="14" fillId="0" borderId="0" applyFont="0" applyFill="0" applyBorder="0" applyAlignment="0" applyProtection="0"/>
    <xf numFmtId="167" fontId="87" fillId="0" borderId="211" applyFont="0"/>
    <xf numFmtId="241" fontId="194" fillId="86" borderId="255" applyNumberFormat="0" applyBorder="0" applyAlignment="0" applyProtection="0">
      <alignment vertical="center"/>
    </xf>
    <xf numFmtId="171" fontId="85" fillId="0" borderId="256"/>
    <xf numFmtId="169" fontId="6" fillId="0" borderId="0" applyFont="0" applyFill="0" applyBorder="0" applyAlignment="0" applyProtection="0"/>
    <xf numFmtId="0" fontId="83" fillId="0" borderId="19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39" applyNumberFormat="0" applyFont="0" applyAlignment="0" applyProtection="0"/>
    <xf numFmtId="169" fontId="6" fillId="0" borderId="0" applyFont="0" applyFill="0" applyBorder="0" applyAlignment="0" applyProtection="0"/>
    <xf numFmtId="0" fontId="17" fillId="21" borderId="226" applyNumberFormat="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0" fontId="83" fillId="0" borderId="195" applyNumberFormat="0" applyFont="0" applyFill="0" applyAlignment="0" applyProtection="0"/>
    <xf numFmtId="0" fontId="83" fillId="0" borderId="10" applyNumberFormat="0" applyFont="0" applyFill="0" applyAlignment="0" applyProtection="0"/>
    <xf numFmtId="0" fontId="99" fillId="0" borderId="168" applyNumberFormat="0" applyFont="0" applyFill="0" applyAlignment="0" applyProtection="0">
      <alignment horizontal="centerContinuous"/>
    </xf>
    <xf numFmtId="1" fontId="94" fillId="64" borderId="10" applyNumberFormat="0" applyBorder="0" applyAlignment="0">
      <alignment horizontal="center" vertical="top" wrapText="1"/>
      <protection hidden="1"/>
    </xf>
    <xf numFmtId="169" fontId="6" fillId="0" borderId="0" applyFont="0" applyFill="0" applyBorder="0" applyAlignment="0" applyProtection="0"/>
    <xf numFmtId="208" fontId="90" fillId="63" borderId="232"/>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169" fontId="6" fillId="0" borderId="0" applyFont="0" applyFill="0" applyBorder="0" applyAlignment="0" applyProtection="0"/>
    <xf numFmtId="167" fontId="87" fillId="0" borderId="231" applyFont="0"/>
    <xf numFmtId="169" fontId="6" fillId="0" borderId="0" applyFont="0" applyFill="0" applyBorder="0" applyAlignment="0" applyProtection="0"/>
    <xf numFmtId="0" fontId="12" fillId="24" borderId="239" applyNumberFormat="0" applyFont="0" applyAlignment="0" applyProtection="0"/>
    <xf numFmtId="0" fontId="83" fillId="0" borderId="195" applyNumberFormat="0" applyFont="0" applyFill="0" applyAlignment="0" applyProtection="0"/>
    <xf numFmtId="203" fontId="12" fillId="0" borderId="9">
      <alignment horizontal="right"/>
    </xf>
    <xf numFmtId="208" fontId="90" fillId="63" borderId="212"/>
    <xf numFmtId="167" fontId="87" fillId="0" borderId="211" applyFont="0"/>
    <xf numFmtId="0" fontId="83" fillId="0" borderId="209" applyNumberFormat="0" applyFont="0" applyFill="0" applyAlignment="0" applyProtection="0"/>
    <xf numFmtId="208" fontId="90" fillId="63" borderId="197"/>
    <xf numFmtId="167" fontId="87" fillId="0" borderId="196" applyFont="0"/>
    <xf numFmtId="0" fontId="17" fillId="21" borderId="226" applyNumberFormat="0" applyAlignment="0" applyProtection="0"/>
    <xf numFmtId="0" fontId="83" fillId="0" borderId="195" applyNumberFormat="0" applyFont="0" applyFill="0" applyAlignment="0" applyProtection="0"/>
    <xf numFmtId="0" fontId="83" fillId="0" borderId="10" applyNumberFormat="0" applyFont="0" applyFill="0" applyAlignment="0" applyProtection="0"/>
    <xf numFmtId="1" fontId="94" fillId="64" borderId="10" applyNumberFormat="0" applyBorder="0" applyAlignment="0">
      <alignment horizontal="center" vertical="top" wrapText="1"/>
      <protection hidden="1"/>
    </xf>
    <xf numFmtId="0" fontId="17" fillId="21" borderId="238" applyNumberFormat="0" applyAlignment="0" applyProtection="0"/>
    <xf numFmtId="165" fontId="88" fillId="0" borderId="9" applyNumberFormat="0" applyFont="0" applyBorder="0" applyProtection="0">
      <alignment horizontal="right"/>
    </xf>
    <xf numFmtId="207" fontId="12" fillId="0" borderId="9">
      <alignment horizontal="right"/>
      <protection locked="0"/>
    </xf>
    <xf numFmtId="205" fontId="88" fillId="0" borderId="9" applyFill="0">
      <alignment horizontal="right"/>
    </xf>
    <xf numFmtId="3" fontId="12" fillId="0" borderId="9" applyFill="0">
      <alignment horizontal="right"/>
    </xf>
    <xf numFmtId="204" fontId="88" fillId="0" borderId="9" applyFill="0">
      <alignment horizontal="right"/>
    </xf>
    <xf numFmtId="204" fontId="88" fillId="0" borderId="9">
      <alignment horizontal="right"/>
    </xf>
    <xf numFmtId="0" fontId="83" fillId="0" borderId="243" applyNumberFormat="0" applyFont="0" applyFill="0" applyAlignment="0" applyProtection="0"/>
    <xf numFmtId="0" fontId="83" fillId="0" borderId="85" applyNumberFormat="0" applyFont="0" applyFill="0" applyAlignment="0" applyProtection="0"/>
    <xf numFmtId="203" fontId="12" fillId="0" borderId="9">
      <alignment horizontal="right"/>
    </xf>
    <xf numFmtId="0" fontId="97" fillId="0" borderId="85" applyNumberFormat="0" applyFill="0" applyAlignment="0" applyProtection="0"/>
    <xf numFmtId="0" fontId="17" fillId="21" borderId="238" applyNumberFormat="0" applyAlignment="0" applyProtection="0"/>
    <xf numFmtId="0" fontId="83" fillId="0" borderId="243" applyNumberFormat="0" applyFont="0" applyFill="0" applyAlignment="0" applyProtection="0"/>
    <xf numFmtId="0" fontId="25" fillId="8" borderId="178" applyNumberFormat="0" applyAlignment="0" applyProtection="0"/>
    <xf numFmtId="0" fontId="12" fillId="24" borderId="183" applyNumberFormat="0" applyFont="0" applyAlignment="0" applyProtection="0"/>
    <xf numFmtId="164" fontId="83" fillId="0" borderId="0" applyFont="0" applyFill="0" applyBorder="0" applyAlignment="0" applyProtection="0"/>
    <xf numFmtId="164" fontId="83" fillId="0" borderId="0" applyFont="0" applyFill="0" applyBorder="0" applyAlignment="0" applyProtection="0"/>
    <xf numFmtId="169" fontId="6" fillId="0" borderId="0" applyFont="0" applyFill="0" applyBorder="0" applyAlignment="0" applyProtection="0"/>
    <xf numFmtId="0" fontId="25" fillId="8" borderId="178"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12" fillId="24" borderId="183" applyNumberFormat="0" applyFont="0" applyAlignment="0" applyProtection="0"/>
    <xf numFmtId="0" fontId="28" fillId="21" borderId="179" applyNumberFormat="0" applyAlignment="0" applyProtection="0"/>
    <xf numFmtId="0" fontId="28" fillId="21" borderId="179" applyNumberFormat="0" applyAlignment="0" applyProtection="0"/>
    <xf numFmtId="0" fontId="12" fillId="61" borderId="178" applyNumberFormat="0">
      <alignment horizontal="left" vertical="center"/>
    </xf>
    <xf numFmtId="0" fontId="12" fillId="60" borderId="178" applyNumberFormat="0">
      <alignment horizontal="centerContinuous" vertical="center" wrapText="1"/>
    </xf>
    <xf numFmtId="0" fontId="12" fillId="24" borderId="183" applyNumberFormat="0" applyFont="0" applyAlignment="0" applyProtection="0"/>
    <xf numFmtId="0" fontId="28" fillId="21" borderId="192" applyNumberFormat="0" applyAlignment="0" applyProtection="0"/>
    <xf numFmtId="164" fontId="83" fillId="0" borderId="0" applyFont="0" applyFill="0" applyBorder="0" applyAlignment="0" applyProtection="0"/>
    <xf numFmtId="164" fontId="83" fillId="0" borderId="0" applyFont="0" applyFill="0" applyBorder="0" applyAlignment="0" applyProtection="0"/>
    <xf numFmtId="171" fontId="85" fillId="0" borderId="201"/>
    <xf numFmtId="169" fontId="6" fillId="0" borderId="0" applyFont="0" applyFill="0" applyBorder="0" applyAlignment="0" applyProtection="0"/>
    <xf numFmtId="0" fontId="12" fillId="25" borderId="189" applyNumberFormat="0" applyProtection="0">
      <alignment horizontal="left" vertical="center"/>
    </xf>
    <xf numFmtId="0" fontId="12" fillId="25" borderId="189" applyNumberFormat="0" applyProtection="0">
      <alignment horizontal="left" vertical="center"/>
    </xf>
    <xf numFmtId="0" fontId="17" fillId="21" borderId="191" applyNumberFormat="0" applyAlignment="0" applyProtection="0"/>
    <xf numFmtId="0" fontId="25" fillId="8" borderId="191" applyNumberFormat="0" applyAlignment="0" applyProtection="0"/>
    <xf numFmtId="169" fontId="6" fillId="0" borderId="0" applyFont="0" applyFill="0" applyBorder="0" applyAlignment="0" applyProtection="0"/>
    <xf numFmtId="0" fontId="17" fillId="21" borderId="191" applyNumberFormat="0" applyAlignment="0" applyProtection="0"/>
    <xf numFmtId="0" fontId="12" fillId="24" borderId="183" applyNumberFormat="0" applyFont="0" applyAlignment="0" applyProtection="0"/>
    <xf numFmtId="0" fontId="12" fillId="61" borderId="191" applyNumberFormat="0">
      <alignment horizontal="left" vertical="center"/>
    </xf>
    <xf numFmtId="241" fontId="194" fillId="86" borderId="200" applyNumberFormat="0" applyBorder="0" applyAlignment="0" applyProtection="0">
      <alignment vertical="center"/>
    </xf>
    <xf numFmtId="169" fontId="6" fillId="0" borderId="0" applyFont="0" applyFill="0" applyBorder="0" applyAlignment="0" applyProtection="0"/>
    <xf numFmtId="169" fontId="6" fillId="0" borderId="0" applyFont="0" applyFill="0" applyBorder="0" applyAlignment="0" applyProtection="0"/>
    <xf numFmtId="0" fontId="17" fillId="21" borderId="203" applyNumberFormat="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89"/>
    <xf numFmtId="169" fontId="6" fillId="0" borderId="0" applyFont="0" applyFill="0" applyBorder="0" applyAlignment="0" applyProtection="0"/>
    <xf numFmtId="0" fontId="83" fillId="0" borderId="209" applyNumberFormat="0" applyFont="0" applyFill="0" applyAlignment="0" applyProtection="0"/>
    <xf numFmtId="169" fontId="6" fillId="0" borderId="0" applyFont="0" applyFill="0" applyBorder="0" applyAlignment="0" applyProtection="0"/>
    <xf numFmtId="167" fontId="87" fillId="0" borderId="64" applyFont="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17" fillId="21" borderId="178" applyNumberFormat="0" applyAlignment="0" applyProtection="0"/>
    <xf numFmtId="0" fontId="17" fillId="21" borderId="203" applyNumberFormat="0" applyAlignment="0" applyProtection="0"/>
    <xf numFmtId="169" fontId="6" fillId="0" borderId="0" applyFont="0" applyFill="0" applyBorder="0" applyAlignment="0" applyProtection="0"/>
    <xf numFmtId="0" fontId="25" fillId="8" borderId="178" applyNumberFormat="0" applyAlignment="0" applyProtection="0"/>
    <xf numFmtId="0" fontId="12" fillId="24" borderId="183" applyNumberFormat="0" applyFont="0" applyAlignment="0" applyProtection="0"/>
    <xf numFmtId="0" fontId="12" fillId="24" borderId="227" applyNumberFormat="0" applyFont="0" applyAlignment="0" applyProtection="0"/>
    <xf numFmtId="169" fontId="6" fillId="0" borderId="0" applyFont="0" applyFill="0" applyBorder="0" applyAlignment="0" applyProtection="0"/>
    <xf numFmtId="0" fontId="83" fillId="0" borderId="209" applyNumberFormat="0" applyFont="0" applyFill="0" applyAlignment="0" applyProtection="0"/>
    <xf numFmtId="0" fontId="83" fillId="0" borderId="210" applyNumberFormat="0" applyFont="0" applyFill="0" applyAlignment="0" applyProtection="0"/>
    <xf numFmtId="167" fontId="87" fillId="0" borderId="196" applyFont="0"/>
    <xf numFmtId="0" fontId="97" fillId="0" borderId="210" applyNumberForma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0" fontId="17" fillId="21" borderId="219" applyNumberFormat="0" applyAlignment="0" applyProtection="0"/>
    <xf numFmtId="169" fontId="6" fillId="0" borderId="0" applyFont="0" applyFill="0" applyBorder="0" applyAlignment="0" applyProtection="0"/>
    <xf numFmtId="0" fontId="12" fillId="24" borderId="204" applyNumberFormat="0" applyFont="0" applyAlignment="0" applyProtection="0"/>
    <xf numFmtId="0" fontId="83" fillId="0" borderId="195"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169" fontId="12" fillId="0" borderId="0" applyFont="0" applyFill="0" applyBorder="0" applyAlignment="0" applyProtection="0"/>
    <xf numFmtId="0" fontId="12" fillId="24" borderId="204" applyNumberFormat="0" applyFont="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08" fontId="90" fillId="63" borderId="212"/>
    <xf numFmtId="169" fontId="6" fillId="0" borderId="0" applyFont="0" applyFill="0" applyBorder="0" applyAlignment="0" applyProtection="0"/>
    <xf numFmtId="0" fontId="17" fillId="21" borderId="203" applyNumberFormat="0" applyAlignment="0" applyProtection="0"/>
    <xf numFmtId="169" fontId="12" fillId="0" borderId="0" applyFont="0" applyFill="0" applyBorder="0" applyAlignment="0" applyProtection="0"/>
    <xf numFmtId="169" fontId="6" fillId="0" borderId="0" applyFont="0" applyFill="0" applyBorder="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87" fillId="0" borderId="211" applyFont="0"/>
    <xf numFmtId="0" fontId="83" fillId="0" borderId="209" applyNumberFormat="0" applyFont="0" applyFill="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208" fontId="90" fillId="63" borderId="212"/>
    <xf numFmtId="0" fontId="17" fillId="21" borderId="226" applyNumberFormat="0" applyAlignment="0" applyProtection="0"/>
    <xf numFmtId="169" fontId="6" fillId="0" borderId="0" applyFont="0" applyFill="0" applyBorder="0" applyAlignment="0" applyProtection="0"/>
    <xf numFmtId="0" fontId="83" fillId="0" borderId="195" applyNumberFormat="0" applyFont="0" applyFill="0" applyAlignment="0" applyProtection="0"/>
    <xf numFmtId="169" fontId="92"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0" fontId="12" fillId="24" borderId="245" applyNumberFormat="0" applyFont="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6" fontId="113" fillId="0" borderId="233">
      <protection locked="0"/>
    </xf>
    <xf numFmtId="169" fontId="6" fillId="0" borderId="0" applyFont="0" applyFill="0" applyBorder="0" applyAlignment="0" applyProtection="0"/>
    <xf numFmtId="0" fontId="17" fillId="21" borderId="226" applyNumberFormat="0" applyAlignment="0" applyProtection="0"/>
    <xf numFmtId="169" fontId="92" fillId="0" borderId="0" applyFont="0" applyFill="0" applyBorder="0" applyAlignment="0" applyProtection="0"/>
    <xf numFmtId="169" fontId="14" fillId="0" borderId="0" applyFont="0" applyFill="0" applyBorder="0" applyAlignment="0" applyProtection="0"/>
    <xf numFmtId="0" fontId="83" fillId="0" borderId="195" applyNumberFormat="0" applyFont="0" applyFill="0" applyAlignment="0" applyProtection="0"/>
    <xf numFmtId="0" fontId="83" fillId="0" borderId="85" applyNumberFormat="0" applyFont="0" applyFill="0" applyAlignment="0" applyProtection="0"/>
    <xf numFmtId="0" fontId="97" fillId="0" borderId="85" applyNumberFormat="0" applyFill="0" applyAlignment="0" applyProtection="0"/>
    <xf numFmtId="169" fontId="6" fillId="0" borderId="0" applyFont="0" applyFill="0" applyBorder="0" applyAlignment="0" applyProtection="0"/>
    <xf numFmtId="0" fontId="17" fillId="21" borderId="203" applyNumberFormat="0" applyAlignment="0" applyProtection="0"/>
    <xf numFmtId="169" fontId="6" fillId="0" borderId="0" applyFont="0" applyFill="0" applyBorder="0" applyAlignment="0" applyProtection="0"/>
    <xf numFmtId="166" fontId="113" fillId="0" borderId="253">
      <protection locked="0"/>
    </xf>
    <xf numFmtId="0" fontId="83" fillId="0" borderId="209" applyNumberFormat="0" applyFont="0" applyFill="0" applyAlignment="0" applyProtection="0"/>
    <xf numFmtId="0" fontId="12" fillId="24" borderId="239" applyNumberFormat="0" applyFont="0" applyAlignment="0" applyProtection="0"/>
    <xf numFmtId="0" fontId="17" fillId="21" borderId="203" applyNumberFormat="0" applyAlignment="0" applyProtection="0"/>
    <xf numFmtId="0" fontId="83" fillId="0" borderId="195" applyNumberFormat="0" applyFont="0" applyFill="0" applyAlignment="0" applyProtection="0"/>
    <xf numFmtId="208" fontId="90" fillId="63" borderId="232"/>
    <xf numFmtId="0" fontId="17" fillId="21" borderId="244" applyNumberFormat="0" applyAlignment="0" applyProtection="0"/>
    <xf numFmtId="208" fontId="90" fillId="63" borderId="232"/>
    <xf numFmtId="0" fontId="12" fillId="24" borderId="183" applyNumberFormat="0" applyFont="0" applyAlignment="0" applyProtection="0"/>
    <xf numFmtId="0" fontId="83" fillId="0" borderId="243" applyNumberFormat="0" applyFont="0" applyFill="0" applyAlignment="0" applyProtection="0"/>
    <xf numFmtId="0" fontId="12" fillId="60" borderId="191" applyNumberFormat="0">
      <alignment horizontal="centerContinuous" vertical="center" wrapText="1"/>
    </xf>
    <xf numFmtId="0" fontId="99" fillId="0" borderId="168" applyNumberFormat="0" applyFont="0" applyFill="0" applyAlignment="0" applyProtection="0">
      <alignment horizontal="centerContinuous"/>
    </xf>
    <xf numFmtId="170" fontId="6" fillId="0" borderId="0" applyFont="0" applyFill="0" applyBorder="0" applyAlignment="0" applyProtection="0"/>
    <xf numFmtId="169" fontId="6" fillId="0" borderId="0" applyFont="0" applyFill="0" applyBorder="0" applyAlignment="0" applyProtection="0"/>
    <xf numFmtId="208" fontId="90" fillId="63" borderId="232"/>
    <xf numFmtId="167" fontId="87" fillId="0" borderId="231" applyFont="0"/>
    <xf numFmtId="0" fontId="17" fillId="21" borderId="238" applyNumberFormat="0" applyAlignment="0" applyProtection="0"/>
    <xf numFmtId="0" fontId="83" fillId="0" borderId="251" applyNumberFormat="0" applyFont="0" applyFill="0" applyAlignment="0" applyProtection="0"/>
    <xf numFmtId="164" fontId="83" fillId="0" borderId="0" applyFont="0" applyFill="0" applyBorder="0" applyAlignment="0" applyProtection="0"/>
    <xf numFmtId="0" fontId="12" fillId="61" borderId="178" applyNumberFormat="0">
      <alignment horizontal="left" vertical="center"/>
    </xf>
    <xf numFmtId="0" fontId="12" fillId="60" borderId="178" applyNumberFormat="0">
      <alignment horizontal="centerContinuous" vertical="center" wrapText="1"/>
    </xf>
    <xf numFmtId="164" fontId="83" fillId="0" borderId="0" applyFont="0" applyFill="0" applyBorder="0" applyAlignment="0" applyProtection="0"/>
    <xf numFmtId="208" fontId="90" fillId="63" borderId="252"/>
    <xf numFmtId="0" fontId="12" fillId="61" borderId="178" applyNumberFormat="0">
      <alignment horizontal="left" vertical="center"/>
    </xf>
    <xf numFmtId="0" fontId="12" fillId="60" borderId="178" applyNumberFormat="0">
      <alignment horizontal="centerContinuous" vertical="center" wrapText="1"/>
    </xf>
    <xf numFmtId="167" fontId="87" fillId="0" borderId="248" applyFont="0"/>
    <xf numFmtId="0" fontId="17" fillId="21" borderId="191" applyNumberFormat="0" applyAlignment="0" applyProtection="0"/>
    <xf numFmtId="0" fontId="25" fillId="8" borderId="191" applyNumberFormat="0" applyAlignment="0" applyProtection="0"/>
    <xf numFmtId="0" fontId="28" fillId="21" borderId="192" applyNumberFormat="0" applyAlignment="0" applyProtection="0"/>
    <xf numFmtId="164" fontId="83" fillId="0" borderId="0" applyFont="0" applyFill="0" applyBorder="0" applyAlignment="0" applyProtection="0"/>
    <xf numFmtId="0" fontId="30" fillId="0" borderId="193" applyNumberFormat="0" applyFill="0" applyAlignment="0" applyProtection="0"/>
    <xf numFmtId="0" fontId="17" fillId="21" borderId="191" applyNumberFormat="0" applyAlignment="0" applyProtection="0"/>
    <xf numFmtId="0" fontId="25" fillId="8" borderId="191" applyNumberFormat="0" applyAlignment="0" applyProtection="0"/>
    <xf numFmtId="0" fontId="28" fillId="21" borderId="192" applyNumberFormat="0" applyAlignment="0" applyProtection="0"/>
    <xf numFmtId="0" fontId="30" fillId="0" borderId="193" applyNumberFormat="0" applyFill="0" applyAlignment="0" applyProtection="0"/>
    <xf numFmtId="0" fontId="12" fillId="61" borderId="178" applyNumberFormat="0">
      <alignment horizontal="left" vertical="center"/>
    </xf>
    <xf numFmtId="0" fontId="12" fillId="60" borderId="178" applyNumberFormat="0">
      <alignment horizontal="centerContinuous" vertical="center" wrapText="1"/>
    </xf>
    <xf numFmtId="0" fontId="30" fillId="0" borderId="193" applyNumberFormat="0" applyFill="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25" fillId="8" borderId="203" applyNumberFormat="0" applyAlignment="0" applyProtection="0"/>
    <xf numFmtId="164" fontId="83" fillId="0" borderId="0" applyFont="0" applyFill="0" applyBorder="0" applyAlignment="0" applyProtection="0"/>
    <xf numFmtId="0" fontId="12" fillId="25" borderId="202" applyNumberFormat="0" applyProtection="0">
      <alignment horizontal="left" vertical="center"/>
    </xf>
    <xf numFmtId="0" fontId="17" fillId="21" borderId="203" applyNumberForma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17" fillId="21" borderId="203" applyNumberFormat="0" applyAlignment="0" applyProtection="0"/>
    <xf numFmtId="0" fontId="25" fillId="8" borderId="203" applyNumberForma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4" fontId="83" fillId="0" borderId="0" applyFont="0" applyFill="0" applyBorder="0" applyAlignment="0" applyProtection="0"/>
    <xf numFmtId="0" fontId="12" fillId="61" borderId="219" applyNumberFormat="0">
      <alignment horizontal="left" vertical="center"/>
    </xf>
    <xf numFmtId="0" fontId="12" fillId="60" borderId="219" applyNumberFormat="0">
      <alignment horizontal="centerContinuous" vertical="center" wrapText="1"/>
    </xf>
    <xf numFmtId="164" fontId="83" fillId="0" borderId="0" applyFont="0" applyFill="0" applyBorder="0" applyAlignment="0" applyProtection="0"/>
    <xf numFmtId="164" fontId="83" fillId="0" borderId="0" applyFont="0" applyFill="0" applyBorder="0" applyAlignment="0" applyProtection="0"/>
    <xf numFmtId="0" fontId="12" fillId="61" borderId="226" applyNumberFormat="0">
      <alignment horizontal="left" vertical="center"/>
    </xf>
    <xf numFmtId="0" fontId="12" fillId="60" borderId="226"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109" applyNumberFormat="0" applyProtection="0">
      <alignment horizontal="left" vertical="center"/>
    </xf>
    <xf numFmtId="164" fontId="83" fillId="0" borderId="0" applyFont="0" applyFill="0" applyBorder="0" applyAlignment="0" applyProtection="0"/>
    <xf numFmtId="0" fontId="12" fillId="25" borderId="189" applyNumberFormat="0" applyProtection="0">
      <alignment horizontal="left" vertical="center"/>
    </xf>
    <xf numFmtId="0" fontId="12" fillId="25" borderId="189" applyNumberFormat="0" applyProtection="0">
      <alignment horizontal="left" vertical="center"/>
    </xf>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164" fontId="83" fillId="0" borderId="0" applyFont="0" applyFill="0" applyBorder="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25" fillId="8"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61" borderId="226" applyNumberFormat="0">
      <alignment horizontal="left" vertical="center"/>
    </xf>
    <xf numFmtId="0" fontId="12" fillId="60" borderId="226" applyNumberFormat="0">
      <alignment horizontal="centerContinuous" vertical="center" wrapText="1"/>
    </xf>
    <xf numFmtId="0" fontId="28" fillId="21" borderId="179" applyNumberFormat="0" applyAlignment="0" applyProtection="0"/>
    <xf numFmtId="0" fontId="30" fillId="0" borderId="180" applyNumberFormat="0" applyFill="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28" fillId="21" borderId="179" applyNumberFormat="0" applyAlignment="0" applyProtection="0"/>
    <xf numFmtId="0" fontId="30" fillId="0" borderId="180" applyNumberFormat="0" applyFill="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7" fillId="21" borderId="178" applyNumberFormat="0" applyAlignment="0" applyProtection="0"/>
    <xf numFmtId="0" fontId="30" fillId="0" borderId="180" applyNumberFormat="0" applyFill="0" applyAlignment="0" applyProtection="0"/>
    <xf numFmtId="0" fontId="28" fillId="21" borderId="179"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5" fillId="8" borderId="178" applyNumberFormat="0" applyAlignment="0" applyProtection="0"/>
    <xf numFmtId="0" fontId="12" fillId="61" borderId="226" applyNumberFormat="0">
      <alignment horizontal="left" vertical="center"/>
    </xf>
    <xf numFmtId="0" fontId="12" fillId="60" borderId="226" applyNumberFormat="0">
      <alignment horizontal="centerContinuous" vertical="center" wrapText="1"/>
    </xf>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17" fillId="21" borderId="178" applyNumberFormat="0" applyAlignment="0" applyProtection="0"/>
    <xf numFmtId="0" fontId="25" fillId="8" borderId="178" applyNumberFormat="0" applyAlignment="0" applyProtection="0"/>
    <xf numFmtId="0" fontId="12" fillId="24" borderId="183" applyNumberFormat="0" applyFont="0" applyAlignment="0" applyProtection="0"/>
    <xf numFmtId="0" fontId="12" fillId="24" borderId="183" applyNumberFormat="0" applyFont="0" applyAlignment="0" applyProtection="0"/>
    <xf numFmtId="0" fontId="28" fillId="21" borderId="179" applyNumberFormat="0" applyAlignment="0" applyProtection="0"/>
    <xf numFmtId="0" fontId="30" fillId="0" borderId="180" applyNumberFormat="0" applyFill="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109" applyNumberFormat="0" applyProtection="0">
      <alignment horizontal="left" vertical="center"/>
    </xf>
    <xf numFmtId="0" fontId="12" fillId="25" borderId="109" applyNumberFormat="0" applyProtection="0">
      <alignment horizontal="left" vertical="center"/>
    </xf>
    <xf numFmtId="0" fontId="12" fillId="25" borderId="202" applyNumberFormat="0" applyProtection="0">
      <alignment horizontal="left" vertical="center"/>
    </xf>
    <xf numFmtId="0" fontId="12" fillId="25" borderId="202" applyNumberFormat="0" applyProtection="0">
      <alignment horizontal="left" vertical="center"/>
    </xf>
    <xf numFmtId="169" fontId="12" fillId="0" borderId="0" applyFont="0" applyFill="0" applyBorder="0" applyAlignment="0" applyProtection="0"/>
    <xf numFmtId="0" fontId="25" fillId="8" borderId="191" applyNumberFormat="0" applyAlignment="0" applyProtection="0"/>
    <xf numFmtId="0" fontId="28" fillId="21" borderId="205" applyNumberFormat="0" applyAlignment="0" applyProtection="0"/>
    <xf numFmtId="0" fontId="28" fillId="21" borderId="192" applyNumberFormat="0" applyAlignment="0" applyProtection="0"/>
    <xf numFmtId="0" fontId="30" fillId="0" borderId="193" applyNumberFormat="0" applyFill="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164" fontId="83" fillId="0" borderId="0" applyFont="0" applyFill="0" applyBorder="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12" fillId="24" borderId="204" applyNumberFormat="0" applyFon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164" fontId="83"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61" borderId="203" applyNumberFormat="0">
      <alignment horizontal="left" vertical="center"/>
    </xf>
    <xf numFmtId="0" fontId="12" fillId="60" borderId="203" applyNumberFormat="0">
      <alignment horizontal="centerContinuous" vertical="center" wrapText="1"/>
    </xf>
    <xf numFmtId="0" fontId="12" fillId="25" borderId="218" applyNumberFormat="0" applyProtection="0">
      <alignment horizontal="left" vertical="center"/>
    </xf>
    <xf numFmtId="0" fontId="12" fillId="25" borderId="218" applyNumberFormat="0" applyProtection="0">
      <alignment horizontal="left" vertical="center"/>
    </xf>
    <xf numFmtId="0" fontId="12" fillId="25" borderId="218" applyNumberFormat="0" applyProtection="0">
      <alignment horizontal="left" vertical="center"/>
    </xf>
    <xf numFmtId="0" fontId="12" fillId="25" borderId="218" applyNumberFormat="0" applyProtection="0">
      <alignment horizontal="left" vertical="center"/>
    </xf>
    <xf numFmtId="164" fontId="83" fillId="0" borderId="0" applyFont="0" applyFill="0" applyBorder="0" applyAlignment="0" applyProtection="0"/>
    <xf numFmtId="169" fontId="12"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170"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22" applyNumberFormat="0" applyFont="0" applyAlignment="0" applyProtection="0"/>
    <xf numFmtId="0" fontId="25" fillId="8" borderId="219" applyNumberFormat="0" applyAlignment="0" applyProtection="0"/>
    <xf numFmtId="0" fontId="28" fillId="21" borderId="205" applyNumberFormat="0" applyAlignment="0" applyProtection="0"/>
    <xf numFmtId="0" fontId="30" fillId="0" borderId="206" applyNumberFormat="0" applyFill="0" applyAlignment="0" applyProtection="0"/>
    <xf numFmtId="0" fontId="17" fillId="21" borderId="219" applyNumberFormat="0" applyAlignment="0" applyProtection="0"/>
    <xf numFmtId="0" fontId="30" fillId="0" borderId="221" applyNumberFormat="0" applyFill="0" applyAlignment="0" applyProtection="0"/>
    <xf numFmtId="169" fontId="12" fillId="0" borderId="0" applyFont="0" applyFill="0" applyBorder="0" applyAlignment="0" applyProtection="0"/>
    <xf numFmtId="0" fontId="28" fillId="21" borderId="220"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4" borderId="222" applyNumberFormat="0" applyFont="0" applyAlignment="0" applyProtection="0"/>
    <xf numFmtId="0" fontId="12" fillId="61" borderId="203" applyNumberFormat="0">
      <alignment horizontal="left" vertical="center"/>
    </xf>
    <xf numFmtId="0" fontId="12" fillId="60" borderId="203" applyNumberFormat="0">
      <alignment horizontal="centerContinuous" vertical="center" wrapText="1"/>
    </xf>
    <xf numFmtId="169" fontId="12" fillId="0" borderId="0" applyFont="0" applyFill="0" applyBorder="0" applyAlignment="0" applyProtection="0"/>
    <xf numFmtId="0" fontId="17" fillId="21" borderId="219" applyNumberFormat="0" applyAlignment="0" applyProtection="0"/>
    <xf numFmtId="0" fontId="12" fillId="24" borderId="222" applyNumberFormat="0" applyFon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25" fillId="8" borderId="219" applyNumberFormat="0" applyAlignment="0" applyProtection="0"/>
    <xf numFmtId="0" fontId="28" fillId="21" borderId="220" applyNumberFormat="0" applyAlignment="0" applyProtection="0"/>
    <xf numFmtId="0" fontId="30" fillId="0" borderId="221" applyNumberFormat="0" applyFill="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17" fillId="21" borderId="219" applyNumberForma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1" applyNumberFormat="0" applyFill="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5" fillId="8" borderId="219" applyNumberFormat="0" applyAlignment="0" applyProtection="0"/>
    <xf numFmtId="0" fontId="17" fillId="21" borderId="219" applyNumberFormat="0" applyAlignment="0" applyProtection="0"/>
    <xf numFmtId="0" fontId="30" fillId="0" borderId="221" applyNumberFormat="0" applyFill="0" applyAlignment="0" applyProtection="0"/>
    <xf numFmtId="164" fontId="83" fillId="0" borderId="0" applyFont="0" applyFill="0" applyBorder="0" applyAlignment="0" applyProtection="0"/>
    <xf numFmtId="0" fontId="28" fillId="21" borderId="220" applyNumberFormat="0" applyAlignment="0" applyProtection="0"/>
    <xf numFmtId="0" fontId="12" fillId="24" borderId="222" applyNumberFormat="0" applyFont="0" applyAlignment="0" applyProtection="0"/>
    <xf numFmtId="0" fontId="12" fillId="24" borderId="222" applyNumberFormat="0" applyFont="0" applyAlignment="0" applyProtection="0"/>
    <xf numFmtId="169" fontId="12" fillId="0" borderId="0" applyFont="0" applyFill="0" applyBorder="0" applyAlignment="0" applyProtection="0"/>
    <xf numFmtId="0" fontId="12" fillId="61" borderId="226" applyNumberFormat="0">
      <alignment horizontal="left" vertical="center"/>
    </xf>
    <xf numFmtId="0" fontId="12" fillId="60" borderId="226"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25" fillId="8" borderId="219"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4" fontId="83"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4" borderId="204" applyNumberFormat="0" applyFon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4" fontId="83" fillId="0" borderId="0" applyFont="0" applyFill="0" applyBorder="0" applyAlignment="0" applyProtection="0"/>
    <xf numFmtId="169" fontId="12" fillId="0" borderId="0" applyFont="0" applyFill="0" applyBorder="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12" fillId="61" borderId="244" applyNumberFormat="0">
      <alignment horizontal="left" vertical="center"/>
    </xf>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12" fillId="61" borderId="238" applyNumberFormat="0">
      <alignment horizontal="left" vertical="center"/>
    </xf>
    <xf numFmtId="0" fontId="12" fillId="60" borderId="238" applyNumberFormat="0">
      <alignment horizontal="centerContinuous" vertical="center" wrapText="1"/>
    </xf>
    <xf numFmtId="0" fontId="25" fillId="8" borderId="203" applyNumberFormat="0" applyAlignment="0" applyProtection="0"/>
    <xf numFmtId="169" fontId="12"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9" fontId="12" fillId="0" borderId="0" applyFont="0" applyFill="0" applyBorder="0" applyAlignment="0" applyProtection="0"/>
    <xf numFmtId="0" fontId="17" fillId="21" borderId="203"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2" fillId="60" borderId="244" applyNumberFormat="0">
      <alignment horizontal="centerContinuous" vertical="center" wrapText="1"/>
    </xf>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17" fillId="21" borderId="226" applyNumberFormat="0" applyAlignment="0" applyProtection="0"/>
    <xf numFmtId="164" fontId="83" fillId="0" borderId="0" applyFont="0" applyFill="0" applyBorder="0" applyAlignment="0" applyProtection="0"/>
    <xf numFmtId="169" fontId="12" fillId="0" borderId="0" applyFont="0" applyFill="0" applyBorder="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17" fillId="21" borderId="219" applyNumberFormat="0" applyAlignment="0" applyProtection="0"/>
    <xf numFmtId="0" fontId="25" fillId="8" borderId="219" applyNumberFormat="0" applyAlignment="0" applyProtection="0"/>
    <xf numFmtId="0" fontId="12" fillId="24" borderId="222" applyNumberFormat="0" applyFont="0" applyAlignment="0" applyProtection="0"/>
    <xf numFmtId="0" fontId="12" fillId="24" borderId="222" applyNumberFormat="0" applyFont="0" applyAlignment="0" applyProtection="0"/>
    <xf numFmtId="0" fontId="28" fillId="21" borderId="220" applyNumberFormat="0" applyAlignment="0" applyProtection="0"/>
    <xf numFmtId="0" fontId="30" fillId="0" borderId="221" applyNumberFormat="0" applyFill="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164" fontId="83" fillId="0" borderId="0" applyFont="0" applyFill="0" applyBorder="0" applyAlignment="0" applyProtection="0"/>
    <xf numFmtId="0" fontId="17" fillId="21" borderId="226" applyNumberFormat="0" applyAlignment="0" applyProtection="0"/>
    <xf numFmtId="164" fontId="83"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61" borderId="238" applyNumberFormat="0">
      <alignment horizontal="left" vertical="center"/>
    </xf>
    <xf numFmtId="0" fontId="12" fillId="60" borderId="238" applyNumberFormat="0">
      <alignment horizontal="centerContinuous" vertical="center" wrapText="1"/>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169" fontId="12" fillId="0" borderId="0" applyFont="0" applyFill="0" applyBorder="0" applyAlignment="0" applyProtection="0"/>
    <xf numFmtId="164" fontId="83" fillId="0" borderId="0" applyFont="0" applyFill="0" applyBorder="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2" fillId="61" borderId="238" applyNumberFormat="0">
      <alignment horizontal="left" vertical="center"/>
    </xf>
    <xf numFmtId="0" fontId="12" fillId="60" borderId="238" applyNumberFormat="0">
      <alignment horizontal="centerContinuous" vertical="center" wrapText="1"/>
    </xf>
    <xf numFmtId="169" fontId="12" fillId="0" borderId="0" applyFont="0" applyFill="0" applyBorder="0" applyAlignment="0" applyProtection="0"/>
    <xf numFmtId="0" fontId="25" fillId="8" borderId="226" applyNumberFormat="0" applyAlignment="0" applyProtection="0"/>
    <xf numFmtId="0" fontId="17" fillId="21" borderId="226"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28" fillId="21" borderId="228" applyNumberFormat="0" applyAlignment="0" applyProtection="0"/>
    <xf numFmtId="0" fontId="30" fillId="0" borderId="229" applyNumberFormat="0" applyFill="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169" fontId="12" fillId="0" borderId="0" applyFont="0" applyFill="0" applyBorder="0" applyAlignment="0" applyProtection="0"/>
    <xf numFmtId="0" fontId="25" fillId="8" borderId="203" applyNumberFormat="0" applyAlignment="0" applyProtection="0"/>
    <xf numFmtId="0" fontId="17" fillId="21" borderId="203"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2" fillId="25" borderId="218" applyNumberFormat="0" applyProtection="0">
      <alignment horizontal="left" vertical="center"/>
    </xf>
    <xf numFmtId="0" fontId="12" fillId="25" borderId="218" applyNumberFormat="0" applyProtection="0">
      <alignment horizontal="left" vertical="center"/>
    </xf>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5" fillId="8" borderId="203" applyNumberFormat="0" applyAlignment="0" applyProtection="0"/>
    <xf numFmtId="0" fontId="17" fillId="21" borderId="203" applyNumberFormat="0" applyAlignment="0" applyProtection="0"/>
    <xf numFmtId="0" fontId="30" fillId="0" borderId="206" applyNumberFormat="0" applyFill="0" applyAlignment="0" applyProtection="0"/>
    <xf numFmtId="0" fontId="28" fillId="21" borderId="205"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25" fillId="8" borderId="203" applyNumberFormat="0" applyAlignment="0" applyProtection="0"/>
    <xf numFmtId="0" fontId="17" fillId="21" borderId="203" applyNumberFormat="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29" applyNumberFormat="0" applyFill="0" applyAlignment="0" applyProtection="0"/>
    <xf numFmtId="0" fontId="28" fillId="21" borderId="228" applyNumberFormat="0" applyAlignment="0" applyProtection="0"/>
    <xf numFmtId="169" fontId="12" fillId="0" borderId="0" applyFont="0" applyFill="0" applyBorder="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2" fillId="25" borderId="202" applyNumberFormat="0" applyProtection="0">
      <alignment horizontal="left" vertical="center"/>
    </xf>
    <xf numFmtId="0" fontId="12" fillId="25" borderId="202" applyNumberFormat="0" applyProtection="0">
      <alignment horizontal="left" vertical="center"/>
    </xf>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17" fillId="21" borderId="203" applyNumberFormat="0" applyAlignment="0" applyProtection="0"/>
    <xf numFmtId="0" fontId="25" fillId="8" borderId="203" applyNumberFormat="0" applyAlignment="0" applyProtection="0"/>
    <xf numFmtId="0" fontId="12" fillId="24" borderId="204" applyNumberFormat="0" applyFont="0" applyAlignment="0" applyProtection="0"/>
    <xf numFmtId="0" fontId="12" fillId="24" borderId="204" applyNumberFormat="0" applyFont="0" applyAlignment="0" applyProtection="0"/>
    <xf numFmtId="0" fontId="28" fillId="21" borderId="205" applyNumberFormat="0" applyAlignment="0" applyProtection="0"/>
    <xf numFmtId="0" fontId="30" fillId="0" borderId="206" applyNumberFormat="0" applyFill="0" applyAlignment="0" applyProtection="0"/>
    <xf numFmtId="0" fontId="30" fillId="0" borderId="229" applyNumberFormat="0" applyFill="0" applyAlignment="0" applyProtection="0"/>
    <xf numFmtId="0" fontId="28" fillId="21" borderId="228"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5" fillId="8" borderId="226" applyNumberFormat="0" applyAlignment="0" applyProtection="0"/>
    <xf numFmtId="0" fontId="17" fillId="21" borderId="226" applyNumberFormat="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17" fillId="21" borderId="226" applyNumberFormat="0" applyAlignment="0" applyProtection="0"/>
    <xf numFmtId="0" fontId="25" fillId="8" borderId="226" applyNumberFormat="0" applyAlignment="0" applyProtection="0"/>
    <xf numFmtId="0" fontId="12" fillId="24" borderId="227" applyNumberFormat="0" applyFont="0" applyAlignment="0" applyProtection="0"/>
    <xf numFmtId="0" fontId="12" fillId="24" borderId="227" applyNumberFormat="0" applyFont="0" applyAlignment="0" applyProtection="0"/>
    <xf numFmtId="0" fontId="28" fillId="21" borderId="228" applyNumberFormat="0" applyAlignment="0" applyProtection="0"/>
    <xf numFmtId="0" fontId="30" fillId="0" borderId="229" applyNumberFormat="0" applyFill="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0" fontId="17" fillId="21" borderId="244" applyNumberFormat="0" applyAlignment="0" applyProtection="0"/>
    <xf numFmtId="0" fontId="30" fillId="0" borderId="247" applyNumberFormat="0" applyFill="0" applyAlignment="0" applyProtection="0"/>
    <xf numFmtId="0" fontId="28" fillId="21" borderId="246"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244" applyNumberFormat="0" applyAlignment="0" applyProtection="0"/>
    <xf numFmtId="169" fontId="12" fillId="0" borderId="0" applyFont="0" applyFill="0" applyBorder="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44" applyNumberFormat="0" applyAlignment="0" applyProtection="0"/>
    <xf numFmtId="169" fontId="12" fillId="0" borderId="0" applyFont="0" applyFill="0" applyBorder="0" applyAlignment="0" applyProtection="0"/>
    <xf numFmtId="229" fontId="81" fillId="65" borderId="172" applyFont="0" applyFill="0" applyBorder="0" applyAlignment="0" applyProtection="0"/>
    <xf numFmtId="170"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170" fontId="6" fillId="0" borderId="0" applyFont="0" applyFill="0" applyBorder="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246" applyNumberFormat="0" applyAlignment="0" applyProtection="0"/>
    <xf numFmtId="0" fontId="30" fillId="0" borderId="247" applyNumberFormat="0" applyFill="0" applyAlignment="0" applyProtection="0"/>
    <xf numFmtId="169" fontId="6" fillId="0" borderId="0" applyFont="0" applyFill="0" applyBorder="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170" fontId="6" fillId="0" borderId="0" applyFont="0" applyFill="0" applyBorder="0" applyAlignment="0" applyProtection="0"/>
    <xf numFmtId="169" fontId="6" fillId="0" borderId="0" applyFont="0" applyFill="0" applyBorder="0" applyAlignment="0" applyProtection="0"/>
    <xf numFmtId="0" fontId="30" fillId="0" borderId="241" applyNumberFormat="0" applyFill="0" applyAlignment="0" applyProtection="0"/>
    <xf numFmtId="169" fontId="12" fillId="0" borderId="0" applyFont="0" applyFill="0" applyBorder="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169" fontId="12" fillId="0" borderId="0" applyFont="0" applyFill="0" applyBorder="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2" fillId="25" borderId="237" applyNumberFormat="0" applyProtection="0">
      <alignment horizontal="left" vertical="center"/>
    </xf>
    <xf numFmtId="0" fontId="12" fillId="25" borderId="237" applyNumberFormat="0" applyProtection="0">
      <alignment horizontal="left" vertical="center"/>
    </xf>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8" fillId="21" borderId="240" applyNumberFormat="0" applyAlignment="0" applyProtection="0"/>
    <xf numFmtId="0" fontId="30" fillId="0" borderId="241" applyNumberFormat="0" applyFill="0" applyAlignment="0" applyProtection="0"/>
    <xf numFmtId="0" fontId="30" fillId="0" borderId="241" applyNumberFormat="0" applyFill="0" applyAlignment="0" applyProtection="0"/>
    <xf numFmtId="0" fontId="28" fillId="21" borderId="240" applyNumberFormat="0" applyAlignment="0" applyProtection="0"/>
    <xf numFmtId="0" fontId="12" fillId="24" borderId="239" applyNumberFormat="0" applyFont="0" applyAlignment="0" applyProtection="0"/>
    <xf numFmtId="0" fontId="12" fillId="24" borderId="239" applyNumberFormat="0" applyFont="0" applyAlignment="0" applyProtection="0"/>
    <xf numFmtId="0" fontId="25" fillId="8" borderId="238" applyNumberFormat="0" applyAlignment="0" applyProtection="0"/>
    <xf numFmtId="0" fontId="17" fillId="21" borderId="238" applyNumberFormat="0" applyAlignment="0" applyProtection="0"/>
    <xf numFmtId="169" fontId="12" fillId="0" borderId="0" applyFont="0" applyFill="0" applyBorder="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 fillId="21" borderId="238" applyNumberFormat="0" applyAlignment="0" applyProtection="0"/>
    <xf numFmtId="0" fontId="25" fillId="8" borderId="238" applyNumberFormat="0" applyAlignment="0" applyProtection="0"/>
    <xf numFmtId="0" fontId="28" fillId="21" borderId="240" applyNumberFormat="0" applyAlignment="0" applyProtection="0"/>
    <xf numFmtId="0" fontId="30" fillId="0" borderId="241" applyNumberFormat="0" applyFill="0" applyAlignment="0" applyProtection="0"/>
    <xf numFmtId="0" fontId="177" fillId="67" borderId="1240">
      <alignment horizontal="center" vertical="center" wrapText="1"/>
      <protection hidden="1"/>
    </xf>
    <xf numFmtId="0" fontId="177" fillId="67" borderId="1240">
      <alignment horizontal="center" vertical="center" wrapText="1"/>
      <protection hidden="1"/>
    </xf>
    <xf numFmtId="241" fontId="194" fillId="86" borderId="1253" applyNumberFormat="0" applyBorder="0" applyAlignment="0" applyProtection="0">
      <alignment vertical="center"/>
    </xf>
    <xf numFmtId="0" fontId="12" fillId="24" borderId="506" applyNumberFormat="0" applyFont="0" applyAlignment="0" applyProtection="0"/>
    <xf numFmtId="39" fontId="12" fillId="0" borderId="471">
      <protection locked="0"/>
    </xf>
    <xf numFmtId="241" fontId="194" fillId="86" borderId="1253" applyNumberFormat="0" applyBorder="0" applyAlignment="0" applyProtection="0">
      <alignment vertical="center"/>
    </xf>
    <xf numFmtId="0" fontId="17" fillId="21" borderId="261" applyNumberFormat="0" applyAlignment="0" applyProtection="0"/>
    <xf numFmtId="224" fontId="108" fillId="0" borderId="259" applyFont="0" applyFill="0" applyBorder="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65" fontId="193" fillId="0" borderId="386" applyFill="0" applyAlignment="0" applyProtection="0"/>
    <xf numFmtId="0" fontId="11" fillId="60" borderId="423" applyNumberFormat="0" applyProtection="0">
      <alignment horizontal="left" vertical="center" wrapText="1"/>
    </xf>
    <xf numFmtId="260" fontId="164" fillId="0" borderId="967" applyBorder="0"/>
    <xf numFmtId="171" fontId="85" fillId="0" borderId="436"/>
    <xf numFmtId="0" fontId="11" fillId="60" borderId="874" applyNumberFormat="0" applyProtection="0">
      <alignment horizontal="left" vertical="center" wrapText="1"/>
    </xf>
    <xf numFmtId="241" fontId="194" fillId="86" borderId="516" applyNumberFormat="0" applyBorder="0" applyAlignment="0" applyProtection="0">
      <alignment vertical="center"/>
    </xf>
    <xf numFmtId="241" fontId="194" fillId="86" borderId="903" applyNumberFormat="0" applyBorder="0" applyAlignment="0" applyProtection="0">
      <alignment vertical="center"/>
    </xf>
    <xf numFmtId="1" fontId="121" fillId="69" borderId="461" applyNumberFormat="0" applyBorder="0" applyAlignment="0">
      <alignment horizontal="centerContinuous" vertical="center"/>
      <protection locked="0"/>
    </xf>
    <xf numFmtId="171" fontId="85" fillId="0" borderId="276"/>
    <xf numFmtId="165" fontId="193" fillId="0" borderId="275" applyFill="0" applyAlignment="0" applyProtection="0"/>
    <xf numFmtId="39" fontId="12" fillId="0" borderId="275">
      <protection locked="0"/>
    </xf>
    <xf numFmtId="171" fontId="85" fillId="0" borderId="256"/>
    <xf numFmtId="0" fontId="147" fillId="73" borderId="515">
      <alignment horizontal="left" vertical="center" wrapText="1"/>
    </xf>
    <xf numFmtId="241" fontId="194" fillId="86" borderId="923" applyNumberFormat="0" applyBorder="0" applyAlignment="0" applyProtection="0">
      <alignment vertical="center"/>
    </xf>
    <xf numFmtId="171" fontId="85" fillId="0" borderId="293"/>
    <xf numFmtId="165" fontId="193" fillId="0" borderId="275" applyFill="0" applyAlignment="0" applyProtection="0"/>
    <xf numFmtId="39" fontId="12" fillId="0" borderId="275">
      <protection locked="0"/>
    </xf>
    <xf numFmtId="165" fontId="193" fillId="0" borderId="288" applyFill="0" applyAlignment="0" applyProtection="0"/>
    <xf numFmtId="39" fontId="12" fillId="0" borderId="288">
      <protection locked="0"/>
    </xf>
    <xf numFmtId="171" fontId="85" fillId="0" borderId="293"/>
    <xf numFmtId="165" fontId="193" fillId="0" borderId="288"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39" fontId="12" fillId="0" borderId="288">
      <protection locked="0"/>
    </xf>
    <xf numFmtId="171" fontId="85" fillId="0" borderId="293"/>
    <xf numFmtId="165" fontId="193" fillId="0" borderId="288" applyFill="0" applyAlignment="0" applyProtection="0"/>
    <xf numFmtId="39" fontId="12" fillId="0" borderId="288">
      <protection locked="0"/>
    </xf>
    <xf numFmtId="171" fontId="85" fillId="0" borderId="293"/>
    <xf numFmtId="171" fontId="85" fillId="0" borderId="311"/>
    <xf numFmtId="171" fontId="85" fillId="0" borderId="311"/>
    <xf numFmtId="171" fontId="85" fillId="0" borderId="311"/>
    <xf numFmtId="165" fontId="193" fillId="0" borderId="306" applyFill="0" applyAlignment="0" applyProtection="0"/>
    <xf numFmtId="171" fontId="85" fillId="0" borderId="517"/>
    <xf numFmtId="39" fontId="12" fillId="0" borderId="306">
      <protection locked="0"/>
    </xf>
    <xf numFmtId="171" fontId="85" fillId="0" borderId="325"/>
    <xf numFmtId="241" fontId="194" fillId="86" borderId="269" applyNumberFormat="0" applyBorder="0" applyAlignment="0" applyProtection="0">
      <alignment vertical="center"/>
    </xf>
    <xf numFmtId="0" fontId="12" fillId="61" borderId="848" applyNumberFormat="0">
      <alignment horizontal="left" vertical="center"/>
    </xf>
    <xf numFmtId="241" fontId="194" fillId="86" borderId="466" applyNumberFormat="0" applyBorder="0" applyAlignment="0" applyProtection="0">
      <alignment vertical="center"/>
    </xf>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171" fontId="85" fillId="0" borderId="472"/>
    <xf numFmtId="278" fontId="173" fillId="70" borderId="305" applyBorder="0">
      <alignment horizontal="right" vertical="center"/>
      <protection locked="0"/>
    </xf>
    <xf numFmtId="171" fontId="85" fillId="0" borderId="276"/>
    <xf numFmtId="165" fontId="193" fillId="0" borderId="275" applyFill="0" applyAlignment="0" applyProtection="0"/>
    <xf numFmtId="39" fontId="12" fillId="0" borderId="275">
      <protection locked="0"/>
    </xf>
    <xf numFmtId="278" fontId="173" fillId="70" borderId="88" applyBorder="0">
      <alignment horizontal="right" vertical="center"/>
      <protection locked="0"/>
    </xf>
    <xf numFmtId="171" fontId="85" fillId="0" borderId="293"/>
    <xf numFmtId="171" fontId="85" fillId="0" borderId="293"/>
    <xf numFmtId="165" fontId="193" fillId="0" borderId="288" applyFill="0" applyAlignment="0" applyProtection="0"/>
    <xf numFmtId="39" fontId="12" fillId="0" borderId="288">
      <protection locked="0"/>
    </xf>
    <xf numFmtId="171" fontId="85" fillId="0" borderId="293"/>
    <xf numFmtId="165" fontId="193" fillId="0" borderId="288" applyFill="0" applyAlignment="0" applyProtection="0"/>
    <xf numFmtId="39" fontId="12" fillId="0" borderId="288">
      <protection locked="0"/>
    </xf>
    <xf numFmtId="171" fontId="85" fillId="0" borderId="311"/>
    <xf numFmtId="165" fontId="193" fillId="0" borderId="306" applyFill="0" applyAlignment="0" applyProtection="0"/>
    <xf numFmtId="39" fontId="12" fillId="0" borderId="306">
      <protection locked="0"/>
    </xf>
    <xf numFmtId="171" fontId="85" fillId="0" borderId="293"/>
    <xf numFmtId="165" fontId="193" fillId="0" borderId="288" applyFill="0" applyAlignment="0" applyProtection="0"/>
    <xf numFmtId="39" fontId="12" fillId="0" borderId="288">
      <protection locked="0"/>
    </xf>
    <xf numFmtId="171" fontId="85" fillId="0" borderId="276"/>
    <xf numFmtId="165" fontId="193" fillId="0" borderId="275" applyFill="0" applyAlignment="0" applyProtection="0"/>
    <xf numFmtId="39" fontId="12" fillId="0" borderId="275">
      <protection locked="0"/>
    </xf>
    <xf numFmtId="165" fontId="193" fillId="0" borderId="317" applyFill="0" applyAlignment="0" applyProtection="0"/>
    <xf numFmtId="39" fontId="12" fillId="0" borderId="317">
      <protection locked="0"/>
    </xf>
    <xf numFmtId="241" fontId="12" fillId="65" borderId="396" applyNumberFormat="0" applyFont="0" applyBorder="0" applyAlignment="0">
      <alignment horizontal="right" vertical="center"/>
      <protection locked="0"/>
    </xf>
    <xf numFmtId="241" fontId="194" fillId="86" borderId="269" applyNumberFormat="0" applyBorder="0" applyAlignment="0" applyProtection="0">
      <alignment vertical="center"/>
    </xf>
    <xf numFmtId="0" fontId="177" fillId="67" borderId="1071">
      <alignment horizontal="center" vertical="center" wrapText="1"/>
      <protection hidden="1"/>
    </xf>
    <xf numFmtId="0" fontId="177" fillId="67" borderId="888">
      <alignment horizontal="center" vertical="center" wrapText="1"/>
      <protection hidden="1"/>
    </xf>
    <xf numFmtId="0" fontId="25" fillId="8" borderId="483" applyNumberFormat="0" applyAlignment="0" applyProtection="0"/>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241" fontId="194" fillId="86" borderId="292" applyNumberFormat="0" applyBorder="0" applyAlignment="0" applyProtection="0">
      <alignment vertical="center"/>
    </xf>
    <xf numFmtId="0" fontId="177" fillId="67" borderId="1090">
      <alignment horizontal="center" vertical="center" wrapText="1"/>
      <protection hidden="1"/>
    </xf>
    <xf numFmtId="241" fontId="194" fillId="86" borderId="310" applyNumberFormat="0" applyBorder="0" applyAlignment="0" applyProtection="0">
      <alignment vertical="center"/>
    </xf>
    <xf numFmtId="0" fontId="183" fillId="81" borderId="905" applyNumberFormat="0" applyProtection="0">
      <alignment horizontal="center" vertical="center"/>
    </xf>
    <xf numFmtId="241" fontId="194" fillId="86" borderId="292" applyNumberFormat="0" applyBorder="0" applyAlignment="0" applyProtection="0">
      <alignment vertical="center"/>
    </xf>
    <xf numFmtId="241" fontId="194" fillId="86" borderId="269" applyNumberFormat="0" applyBorder="0" applyAlignment="0" applyProtection="0">
      <alignment vertical="center"/>
    </xf>
    <xf numFmtId="0" fontId="11" fillId="81" borderId="888" applyNumberFormat="0" applyProtection="0">
      <alignment horizontal="center" vertical="center" wrapText="1"/>
    </xf>
    <xf numFmtId="224" fontId="108" fillId="0" borderId="259" applyFont="0" applyFill="0" applyBorder="0" applyAlignment="0" applyProtection="0"/>
    <xf numFmtId="0" fontId="11" fillId="81" borderId="888" applyNumberFormat="0" applyProtection="0">
      <alignment horizontal="center" vertical="center"/>
    </xf>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6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83" fillId="81" borderId="260"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2" fillId="25" borderId="296" applyNumberFormat="0" applyProtection="0">
      <alignment horizontal="left" vertical="center" wrapText="1"/>
    </xf>
    <xf numFmtId="0" fontId="11" fillId="60" borderId="296" applyNumberFormat="0" applyProtection="0">
      <alignment horizontal="left" vertical="center" wrapText="1"/>
    </xf>
    <xf numFmtId="257" fontId="11" fillId="82" borderId="296" applyNumberFormat="0" applyProtection="0">
      <alignment horizontal="center"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80" applyNumberFormat="0" applyProtection="0">
      <alignment horizontal="left" vertical="center" wrapText="1"/>
    </xf>
    <xf numFmtId="0" fontId="183" fillId="81" borderId="296" applyNumberFormat="0" applyProtection="0">
      <alignment horizontal="center" vertical="center"/>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312" applyNumberFormat="0" applyProtection="0">
      <alignment horizontal="left" vertical="center" wrapText="1"/>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1" fillId="60" borderId="312" applyNumberFormat="0" applyProtection="0">
      <alignment horizontal="left" vertical="center" wrapText="1"/>
    </xf>
    <xf numFmtId="0" fontId="183" fillId="81" borderId="312" applyNumberFormat="0" applyProtection="0">
      <alignment horizontal="center" vertical="center"/>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83" fillId="81" borderId="312" applyNumberFormat="0" applyProtection="0">
      <alignment horizontal="center" vertical="center"/>
    </xf>
    <xf numFmtId="0" fontId="183" fillId="81" borderId="888" applyNumberFormat="0" applyProtection="0">
      <alignment horizontal="center" vertical="center"/>
    </xf>
    <xf numFmtId="0" fontId="177" fillId="67" borderId="260">
      <alignment horizontal="center" vertical="center" wrapText="1"/>
      <protection hidden="1"/>
    </xf>
    <xf numFmtId="264" fontId="172" fillId="65" borderId="970" applyFill="0" applyBorder="0" applyAlignment="0" applyProtection="0">
      <alignment horizontal="right"/>
      <protection locked="0"/>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2" fillId="25" borderId="874" applyNumberFormat="0" applyProtection="0">
      <alignment horizontal="left" vertical="center" wrapText="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80">
      <alignment horizontal="center" vertical="center" wrapText="1"/>
      <protection hidden="1"/>
    </xf>
    <xf numFmtId="0" fontId="177" fillId="67" borderId="312">
      <alignment horizontal="center" vertical="center" wrapText="1"/>
      <protection hidden="1"/>
    </xf>
    <xf numFmtId="0" fontId="177" fillId="67" borderId="312">
      <alignment horizontal="center" vertical="center" wrapText="1"/>
      <protection hidden="1"/>
    </xf>
    <xf numFmtId="257" fontId="11" fillId="82" borderId="888" applyNumberFormat="0" applyProtection="0">
      <alignment horizontal="center" vertical="center" wrapText="1"/>
    </xf>
    <xf numFmtId="208" fontId="90" fillId="63" borderId="683"/>
    <xf numFmtId="0" fontId="11" fillId="60" borderId="888" applyNumberFormat="0" applyProtection="0">
      <alignment horizontal="left" vertical="center" wrapText="1"/>
    </xf>
    <xf numFmtId="241" fontId="194" fillId="86" borderId="292" applyNumberFormat="0" applyBorder="0" applyAlignment="0" applyProtection="0">
      <alignment vertical="center"/>
    </xf>
    <xf numFmtId="0" fontId="11" fillId="81" borderId="888" applyNumberFormat="0" applyProtection="0">
      <alignment horizontal="center" vertical="center" wrapText="1"/>
    </xf>
    <xf numFmtId="241" fontId="194" fillId="86" borderId="292" applyNumberFormat="0" applyBorder="0" applyAlignment="0" applyProtection="0">
      <alignment vertical="center"/>
    </xf>
    <xf numFmtId="241" fontId="194" fillId="86" borderId="310" applyNumberFormat="0" applyBorder="0" applyAlignment="0" applyProtection="0">
      <alignment vertical="center"/>
    </xf>
    <xf numFmtId="241" fontId="194" fillId="86" borderId="310" applyNumberFormat="0" applyBorder="0" applyAlignment="0" applyProtection="0">
      <alignment vertical="center"/>
    </xf>
    <xf numFmtId="0" fontId="11" fillId="60" borderId="888" applyNumberFormat="0" applyProtection="0">
      <alignment horizontal="left" vertical="center" wrapText="1"/>
    </xf>
    <xf numFmtId="264" fontId="172" fillId="65" borderId="992" applyFill="0" applyBorder="0" applyAlignment="0" applyProtection="0">
      <alignment horizontal="right"/>
      <protection locked="0"/>
    </xf>
    <xf numFmtId="0" fontId="11" fillId="60" borderId="814" applyNumberFormat="0" applyProtection="0">
      <alignment horizontal="left" vertical="center" wrapText="1"/>
    </xf>
    <xf numFmtId="241" fontId="194" fillId="86" borderId="310" applyNumberFormat="0" applyBorder="0" applyAlignment="0" applyProtection="0">
      <alignment vertical="center"/>
    </xf>
    <xf numFmtId="0" fontId="12" fillId="25" borderId="814" applyNumberFormat="0" applyProtection="0">
      <alignment horizontal="left" vertical="center" wrapText="1"/>
    </xf>
    <xf numFmtId="241" fontId="194" fillId="86" borderId="324" applyNumberFormat="0" applyBorder="0" applyAlignment="0" applyProtection="0">
      <alignment vertical="center"/>
    </xf>
    <xf numFmtId="241" fontId="194" fillId="86" borderId="1183" applyNumberFormat="0" applyBorder="0" applyAlignment="0" applyProtection="0">
      <alignment vertical="center"/>
    </xf>
    <xf numFmtId="0" fontId="12" fillId="60" borderId="261" applyNumberFormat="0">
      <alignment horizontal="centerContinuous" vertical="center" wrapText="1"/>
    </xf>
    <xf numFmtId="0" fontId="12" fillId="61" borderId="261" applyNumberFormat="0">
      <alignment horizontal="left" vertical="center"/>
    </xf>
    <xf numFmtId="0" fontId="47" fillId="0" borderId="361">
      <alignment horizontal="left" vertical="center"/>
    </xf>
    <xf numFmtId="260" fontId="164" fillId="0" borderId="967" applyBorder="0"/>
    <xf numFmtId="260" fontId="164" fillId="0" borderId="967" applyBorder="0"/>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60" applyNumberFormat="0" applyProtection="0">
      <alignment horizontal="left" vertical="center" wrapText="1"/>
    </xf>
    <xf numFmtId="0" fontId="11" fillId="60" borderId="28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83" fillId="81" borderId="260" applyNumberFormat="0" applyProtection="0">
      <alignment horizontal="center" vertical="center"/>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60" applyNumberFormat="0" applyProtection="0">
      <alignment horizontal="left" vertical="center" wrapText="1"/>
    </xf>
    <xf numFmtId="0" fontId="12" fillId="25" borderId="260" applyNumberFormat="0" applyProtection="0">
      <alignment horizontal="left" vertical="center" wrapText="1"/>
    </xf>
    <xf numFmtId="257" fontId="11" fillId="82" borderId="260" applyNumberFormat="0" applyProtection="0">
      <alignment horizontal="center" vertical="center" wrapText="1"/>
    </xf>
    <xf numFmtId="0" fontId="11" fillId="60" borderId="280" applyNumberFormat="0" applyProtection="0">
      <alignment horizontal="left" vertical="center" wrapText="1"/>
    </xf>
    <xf numFmtId="0" fontId="11" fillId="60" borderId="280" applyNumberFormat="0" applyProtection="0">
      <alignment horizontal="left" vertical="center" wrapText="1"/>
    </xf>
    <xf numFmtId="0" fontId="11" fillId="60" borderId="260" applyNumberFormat="0" applyProtection="0">
      <alignment horizontal="left" vertical="center" wrapText="1"/>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1" fillId="81" borderId="280" applyNumberFormat="0" applyProtection="0">
      <alignment horizontal="center" vertical="center" wrapText="1"/>
    </xf>
    <xf numFmtId="0" fontId="183" fillId="81" borderId="260" applyNumberFormat="0" applyProtection="0">
      <alignment horizontal="center" vertical="center"/>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2" fillId="25" borderId="280" applyNumberFormat="0" applyProtection="0">
      <alignment horizontal="left" vertical="center" wrapText="1"/>
    </xf>
    <xf numFmtId="0" fontId="183" fillId="81" borderId="280" applyNumberFormat="0" applyProtection="0">
      <alignment horizontal="center" vertical="center"/>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296" applyNumberFormat="0" applyProtection="0">
      <alignment horizontal="left" vertical="center" wrapText="1"/>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2" fillId="25" borderId="296" applyNumberFormat="0" applyProtection="0">
      <alignment horizontal="left" vertical="center" wrapText="1"/>
    </xf>
    <xf numFmtId="0" fontId="11" fillId="60" borderId="296" applyNumberFormat="0" applyProtection="0">
      <alignment horizontal="left" vertical="center" wrapText="1"/>
    </xf>
    <xf numFmtId="257" fontId="11" fillId="82" borderId="296" applyNumberFormat="0" applyProtection="0">
      <alignment horizontal="center"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1" fillId="60" borderId="296" applyNumberFormat="0" applyProtection="0">
      <alignment horizontal="left" vertical="center" wrapText="1"/>
    </xf>
    <xf numFmtId="0" fontId="183" fillId="81" borderId="296" applyNumberFormat="0" applyProtection="0">
      <alignment horizontal="center" vertical="center"/>
    </xf>
    <xf numFmtId="0" fontId="12" fillId="25" borderId="296" applyNumberFormat="0" applyProtection="0">
      <alignment horizontal="left" vertical="center" wrapText="1"/>
    </xf>
    <xf numFmtId="257" fontId="11" fillId="82" borderId="296" applyNumberFormat="0" applyProtection="0">
      <alignment horizontal="center" vertical="center" wrapText="1"/>
    </xf>
    <xf numFmtId="0" fontId="11" fillId="60" borderId="296" applyNumberFormat="0" applyProtection="0">
      <alignment horizontal="left" vertical="center" wrapText="1"/>
    </xf>
    <xf numFmtId="0" fontId="11" fillId="81" borderId="296" applyNumberFormat="0" applyProtection="0">
      <alignment horizontal="center" vertical="center" wrapText="1"/>
    </xf>
    <xf numFmtId="0" fontId="11" fillId="81" borderId="296" applyNumberFormat="0" applyProtection="0">
      <alignment horizontal="center" vertical="center"/>
    </xf>
    <xf numFmtId="0" fontId="11" fillId="81" borderId="296" applyNumberFormat="0" applyProtection="0">
      <alignment horizontal="center" vertical="center" wrapText="1"/>
    </xf>
    <xf numFmtId="0" fontId="183" fillId="81" borderId="296" applyNumberFormat="0" applyProtection="0">
      <alignment horizontal="center" vertical="center"/>
    </xf>
    <xf numFmtId="0" fontId="11" fillId="60" borderId="280" applyNumberFormat="0" applyProtection="0">
      <alignment horizontal="left" vertical="center" wrapText="1"/>
    </xf>
    <xf numFmtId="0" fontId="12" fillId="25" borderId="280" applyNumberFormat="0" applyProtection="0">
      <alignment horizontal="left" vertical="center" wrapText="1"/>
    </xf>
    <xf numFmtId="257" fontId="11" fillId="82" borderId="280" applyNumberFormat="0" applyProtection="0">
      <alignment horizontal="center" vertical="center" wrapText="1"/>
    </xf>
    <xf numFmtId="0" fontId="11" fillId="60" borderId="280" applyNumberFormat="0" applyProtection="0">
      <alignment horizontal="left" vertical="center" wrapText="1"/>
    </xf>
    <xf numFmtId="0" fontId="11" fillId="81" borderId="280" applyNumberFormat="0" applyProtection="0">
      <alignment horizontal="center" vertical="center" wrapText="1"/>
    </xf>
    <xf numFmtId="0" fontId="11" fillId="81" borderId="280" applyNumberFormat="0" applyProtection="0">
      <alignment horizontal="center" vertical="center"/>
    </xf>
    <xf numFmtId="0" fontId="11" fillId="81" borderId="280" applyNumberFormat="0" applyProtection="0">
      <alignment horizontal="center" vertical="center" wrapText="1"/>
    </xf>
    <xf numFmtId="0" fontId="183" fillId="81" borderId="280" applyNumberFormat="0" applyProtection="0">
      <alignment horizontal="center" vertical="center"/>
    </xf>
    <xf numFmtId="0" fontId="11" fillId="60" borderId="312" applyNumberFormat="0" applyProtection="0">
      <alignment horizontal="left" vertical="center" wrapText="1"/>
    </xf>
    <xf numFmtId="0" fontId="12" fillId="25" borderId="312" applyNumberFormat="0" applyProtection="0">
      <alignment horizontal="left" vertical="center" wrapText="1"/>
    </xf>
    <xf numFmtId="257" fontId="11" fillId="82" borderId="312" applyNumberFormat="0" applyProtection="0">
      <alignment horizontal="center" vertical="center" wrapText="1"/>
    </xf>
    <xf numFmtId="0" fontId="11" fillId="60" borderId="312" applyNumberFormat="0" applyProtection="0">
      <alignment horizontal="left" vertical="center" wrapText="1"/>
    </xf>
    <xf numFmtId="0" fontId="11" fillId="81" borderId="312" applyNumberFormat="0" applyProtection="0">
      <alignment horizontal="center" vertical="center" wrapText="1"/>
    </xf>
    <xf numFmtId="0" fontId="11" fillId="81" borderId="312" applyNumberFormat="0" applyProtection="0">
      <alignment horizontal="center" vertical="center"/>
    </xf>
    <xf numFmtId="0" fontId="11" fillId="81" borderId="312" applyNumberFormat="0" applyProtection="0">
      <alignment horizontal="center" vertical="center" wrapText="1"/>
    </xf>
    <xf numFmtId="0" fontId="183" fillId="81" borderId="312" applyNumberFormat="0" applyProtection="0">
      <alignment horizontal="center" vertical="center"/>
    </xf>
    <xf numFmtId="0" fontId="177" fillId="67" borderId="260">
      <alignment horizontal="center" vertical="center" wrapText="1"/>
      <protection hidden="1"/>
    </xf>
    <xf numFmtId="0" fontId="177" fillId="67" borderId="260">
      <alignment horizontal="center" vertical="center" wrapText="1"/>
      <protection hidden="1"/>
    </xf>
    <xf numFmtId="0" fontId="177" fillId="67" borderId="280">
      <alignment horizontal="center" vertical="center" wrapText="1"/>
      <protection hidden="1"/>
    </xf>
    <xf numFmtId="0" fontId="177" fillId="67" borderId="280">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96">
      <alignment horizontal="center" vertical="center" wrapText="1"/>
      <protection hidden="1"/>
    </xf>
    <xf numFmtId="0" fontId="177" fillId="67" borderId="280">
      <alignment horizontal="center" vertical="center" wrapText="1"/>
      <protection hidden="1"/>
    </xf>
    <xf numFmtId="264" fontId="172" fillId="65" borderId="1056" applyFill="0" applyBorder="0" applyAlignment="0" applyProtection="0">
      <alignment horizontal="right"/>
      <protection locked="0"/>
    </xf>
    <xf numFmtId="0" fontId="177" fillId="67" borderId="312">
      <alignment horizontal="center" vertical="center" wrapText="1"/>
      <protection hidden="1"/>
    </xf>
    <xf numFmtId="264" fontId="172" fillId="65" borderId="260" applyFill="0" applyBorder="0" applyAlignment="0" applyProtection="0">
      <alignment horizontal="right"/>
      <protection locked="0"/>
    </xf>
    <xf numFmtId="264" fontId="172" fillId="65" borderId="260" applyFill="0" applyBorder="0" applyAlignment="0" applyProtection="0">
      <alignment horizontal="right"/>
      <protection locked="0"/>
    </xf>
    <xf numFmtId="264" fontId="172" fillId="65" borderId="260" applyFill="0" applyBorder="0" applyAlignment="0" applyProtection="0">
      <alignment horizontal="right"/>
      <protection locked="0"/>
    </xf>
    <xf numFmtId="264" fontId="172" fillId="65" borderId="280" applyFill="0" applyBorder="0" applyAlignment="0" applyProtection="0">
      <alignment horizontal="right"/>
      <protection locked="0"/>
    </xf>
    <xf numFmtId="260" fontId="164" fillId="0" borderId="265" applyBorder="0"/>
    <xf numFmtId="260" fontId="164" fillId="0" borderId="278" applyBorder="0"/>
    <xf numFmtId="264" fontId="172" fillId="65" borderId="296" applyFill="0" applyBorder="0" applyAlignment="0" applyProtection="0">
      <alignment horizontal="right"/>
      <protection locked="0"/>
    </xf>
    <xf numFmtId="260" fontId="164" fillId="0" borderId="278" applyBorder="0"/>
    <xf numFmtId="264" fontId="172" fillId="65" borderId="280" applyFill="0" applyBorder="0" applyAlignment="0" applyProtection="0">
      <alignment horizontal="right"/>
      <protection locked="0"/>
    </xf>
    <xf numFmtId="171" fontId="85" fillId="0" borderId="887"/>
    <xf numFmtId="260" fontId="164" fillId="0" borderId="285" applyBorder="0"/>
    <xf numFmtId="260" fontId="164" fillId="0" borderId="988" applyBorder="0"/>
    <xf numFmtId="264" fontId="172" fillId="65" borderId="296" applyFill="0" applyBorder="0" applyAlignment="0" applyProtection="0">
      <alignment horizontal="right"/>
      <protection locked="0"/>
    </xf>
    <xf numFmtId="260" fontId="164" fillId="0" borderId="265" applyBorder="0"/>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0" fontId="164" fillId="0" borderId="265" applyBorder="0"/>
    <xf numFmtId="260" fontId="164" fillId="0" borderId="301" applyBorder="0"/>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4" fontId="172" fillId="65" borderId="296" applyFill="0" applyBorder="0" applyAlignment="0" applyProtection="0">
      <alignment horizontal="right"/>
      <protection locked="0"/>
    </xf>
    <xf numFmtId="260" fontId="164" fillId="0" borderId="301" applyBorder="0"/>
    <xf numFmtId="260" fontId="164" fillId="0" borderId="285" applyBorder="0"/>
    <xf numFmtId="264" fontId="172" fillId="65" borderId="280" applyFill="0" applyBorder="0" applyAlignment="0" applyProtection="0">
      <alignment horizontal="right"/>
      <protection locked="0"/>
    </xf>
    <xf numFmtId="260" fontId="164" fillId="0" borderId="265" applyBorder="0"/>
    <xf numFmtId="264" fontId="172" fillId="65" borderId="296" applyFill="0" applyBorder="0" applyAlignment="0" applyProtection="0">
      <alignment horizontal="right"/>
      <protection locked="0"/>
    </xf>
    <xf numFmtId="241" fontId="194" fillId="86" borderId="466" applyNumberFormat="0" applyBorder="0" applyAlignment="0" applyProtection="0">
      <alignment vertical="center"/>
    </xf>
    <xf numFmtId="264" fontId="172" fillId="65" borderId="280" applyFill="0" applyBorder="0" applyAlignment="0" applyProtection="0">
      <alignment horizontal="right"/>
      <protection locked="0"/>
    </xf>
    <xf numFmtId="260" fontId="164" fillId="0" borderId="265" applyBorder="0"/>
    <xf numFmtId="260" fontId="164" fillId="0" borderId="285" applyBorder="0"/>
    <xf numFmtId="264" fontId="172" fillId="65" borderId="312" applyFill="0" applyBorder="0" applyAlignment="0" applyProtection="0">
      <alignment horizontal="right"/>
      <protection locked="0"/>
    </xf>
    <xf numFmtId="264" fontId="172" fillId="65" borderId="312" applyFill="0" applyBorder="0" applyAlignment="0" applyProtection="0">
      <alignment horizontal="right"/>
      <protection locked="0"/>
    </xf>
    <xf numFmtId="260" fontId="164" fillId="0" borderId="265" applyBorder="0"/>
    <xf numFmtId="264" fontId="172" fillId="65" borderId="312" applyFill="0" applyBorder="0" applyAlignment="0" applyProtection="0">
      <alignment horizontal="right"/>
      <protection locked="0"/>
    </xf>
    <xf numFmtId="241" fontId="12" fillId="25" borderId="1143" applyNumberFormat="0" applyProtection="0">
      <alignment horizontal="centerContinuous" vertical="center"/>
    </xf>
    <xf numFmtId="260" fontId="164" fillId="0" borderId="940" applyBorder="0"/>
    <xf numFmtId="260" fontId="164" fillId="0" borderId="940" applyBorder="0"/>
    <xf numFmtId="0" fontId="177" fillId="67" borderId="970">
      <alignment horizontal="center" vertical="center" wrapText="1"/>
      <protection hidden="1"/>
    </xf>
    <xf numFmtId="208" fontId="90" fillId="63" borderId="266"/>
    <xf numFmtId="171" fontId="85" fillId="0" borderId="472"/>
    <xf numFmtId="0" fontId="83" fillId="0" borderId="243" applyNumberFormat="0" applyFont="0" applyFill="0" applyAlignment="0" applyProtection="0"/>
    <xf numFmtId="241" fontId="194" fillId="86" borderId="1183" applyNumberFormat="0" applyBorder="0" applyAlignment="0" applyProtection="0">
      <alignment vertical="center"/>
    </xf>
    <xf numFmtId="0" fontId="17" fillId="21" borderId="261" applyNumberFormat="0" applyAlignment="0" applyProtection="0"/>
    <xf numFmtId="260" fontId="164" fillId="0" borderId="318" applyBorder="0"/>
    <xf numFmtId="0" fontId="177" fillId="67" borderId="962">
      <alignment horizontal="center" vertical="center" wrapText="1"/>
      <protection hidden="1"/>
    </xf>
    <xf numFmtId="0" fontId="183" fillId="81" borderId="970" applyNumberFormat="0" applyProtection="0">
      <alignment horizontal="center" vertical="center"/>
    </xf>
    <xf numFmtId="0" fontId="12" fillId="24" borderId="849" applyNumberFormat="0" applyFont="0" applyAlignment="0" applyProtection="0"/>
    <xf numFmtId="166" fontId="113" fillId="0" borderId="863">
      <protection locked="0"/>
    </xf>
    <xf numFmtId="0" fontId="11" fillId="60" borderId="962" applyNumberFormat="0" applyProtection="0">
      <alignment horizontal="left" vertical="center" wrapText="1"/>
    </xf>
    <xf numFmtId="0" fontId="11" fillId="81" borderId="926" applyNumberFormat="0" applyProtection="0">
      <alignment horizontal="center" vertical="center" wrapText="1"/>
    </xf>
    <xf numFmtId="241" fontId="194" fillId="86" borderId="960" applyNumberFormat="0" applyBorder="0" applyAlignment="0" applyProtection="0">
      <alignment vertical="center"/>
    </xf>
    <xf numFmtId="0" fontId="12" fillId="60" borderId="1097" applyNumberFormat="0">
      <alignment horizontal="centerContinuous" vertical="center" wrapText="1"/>
    </xf>
    <xf numFmtId="0" fontId="11" fillId="60" borderId="962" applyNumberFormat="0" applyProtection="0">
      <alignment horizontal="left" vertical="center" wrapText="1"/>
    </xf>
    <xf numFmtId="166" fontId="113" fillId="0" borderId="514">
      <protection locked="0"/>
    </xf>
    <xf numFmtId="0" fontId="11" fillId="60" borderId="970" applyNumberFormat="0" applyProtection="0">
      <alignment horizontal="left" vertical="center" wrapText="1"/>
    </xf>
    <xf numFmtId="0" fontId="183" fillId="81" borderId="970" applyNumberFormat="0" applyProtection="0">
      <alignment horizontal="center" vertical="center"/>
    </xf>
    <xf numFmtId="0" fontId="12" fillId="25" borderId="970" applyNumberFormat="0" applyProtection="0">
      <alignment horizontal="left" vertical="center" wrapText="1"/>
    </xf>
    <xf numFmtId="257" fontId="11" fillId="82" borderId="962" applyNumberFormat="0" applyProtection="0">
      <alignment horizontal="center" vertical="center" wrapText="1"/>
    </xf>
    <xf numFmtId="0" fontId="12" fillId="25" borderId="962" applyNumberFormat="0" applyProtection="0">
      <alignment horizontal="left" vertical="center" wrapText="1"/>
    </xf>
    <xf numFmtId="0" fontId="183" fillId="81" borderId="962" applyNumberFormat="0" applyProtection="0">
      <alignment horizontal="center" vertical="center"/>
    </xf>
    <xf numFmtId="0" fontId="11" fillId="81" borderId="962" applyNumberFormat="0" applyProtection="0">
      <alignment horizontal="center" vertical="center" wrapText="1"/>
    </xf>
    <xf numFmtId="241" fontId="194" fillId="86" borderId="516" applyNumberFormat="0" applyBorder="0" applyAlignment="0" applyProtection="0">
      <alignment vertical="center"/>
    </xf>
    <xf numFmtId="171" fontId="85" fillId="0" borderId="517"/>
    <xf numFmtId="0" fontId="11" fillId="60" borderId="962" applyNumberFormat="0" applyProtection="0">
      <alignment horizontal="left" vertical="center" wrapText="1"/>
    </xf>
    <xf numFmtId="257" fontId="11" fillId="82" borderId="962" applyNumberFormat="0" applyProtection="0">
      <alignment horizontal="center" vertical="center" wrapText="1"/>
    </xf>
    <xf numFmtId="0" fontId="11" fillId="60" borderId="962" applyNumberFormat="0" applyProtection="0">
      <alignment horizontal="left" vertical="center" wrapText="1"/>
    </xf>
    <xf numFmtId="0" fontId="12" fillId="61" borderId="1097" applyNumberFormat="0">
      <alignment horizontal="left" vertical="center"/>
    </xf>
    <xf numFmtId="39" fontId="12" fillId="0" borderId="937">
      <protection locked="0"/>
    </xf>
    <xf numFmtId="171" fontId="85" fillId="0" borderId="938"/>
    <xf numFmtId="165" fontId="193" fillId="0" borderId="937" applyFill="0" applyAlignment="0" applyProtection="0"/>
    <xf numFmtId="0" fontId="147" fillId="73" borderId="1237">
      <alignment horizontal="left" vertical="center" wrapText="1"/>
    </xf>
    <xf numFmtId="241" fontId="194" fillId="86" borderId="1273" applyNumberFormat="0" applyBorder="0" applyAlignment="0" applyProtection="0">
      <alignment vertical="center"/>
    </xf>
    <xf numFmtId="0" fontId="12" fillId="60" borderId="1189" applyNumberFormat="0">
      <alignment horizontal="centerContinuous" vertical="center" wrapText="1"/>
    </xf>
    <xf numFmtId="0" fontId="12" fillId="25" borderId="926" applyNumberFormat="0" applyProtection="0">
      <alignment horizontal="left" vertical="center"/>
    </xf>
    <xf numFmtId="0" fontId="12" fillId="25" borderId="814" applyNumberFormat="0" applyProtection="0">
      <alignment horizontal="left" vertical="center"/>
    </xf>
    <xf numFmtId="0" fontId="11" fillId="81" borderId="555" applyNumberFormat="0" applyProtection="0">
      <alignment horizontal="center" vertical="center" wrapText="1"/>
    </xf>
    <xf numFmtId="0" fontId="183" fillId="81" borderId="1119" applyNumberFormat="0" applyProtection="0">
      <alignment horizontal="center" vertical="center"/>
    </xf>
    <xf numFmtId="0" fontId="12" fillId="61" borderId="1189" applyNumberFormat="0">
      <alignment horizontal="left" vertical="center"/>
    </xf>
    <xf numFmtId="264" fontId="172" fillId="65" borderId="1071" applyFill="0" applyBorder="0" applyAlignment="0" applyProtection="0">
      <alignment horizontal="right"/>
      <protection locked="0"/>
    </xf>
    <xf numFmtId="260" fontId="164" fillId="0" borderId="997" applyBorder="0"/>
    <xf numFmtId="264" fontId="172" fillId="65" borderId="1056" applyFill="0" applyBorder="0" applyAlignment="0" applyProtection="0">
      <alignment horizontal="right"/>
      <protection locked="0"/>
    </xf>
    <xf numFmtId="0" fontId="183" fillId="81" borderId="577" applyNumberFormat="0" applyProtection="0">
      <alignment horizontal="center" vertical="center"/>
    </xf>
    <xf numFmtId="0" fontId="177" fillId="67" borderId="606">
      <alignment horizontal="center" vertical="center" wrapText="1"/>
      <protection hidden="1"/>
    </xf>
    <xf numFmtId="264" fontId="172" fillId="65" borderId="1071" applyFill="0" applyBorder="0" applyAlignment="0" applyProtection="0">
      <alignment horizontal="right"/>
      <protection locked="0"/>
    </xf>
    <xf numFmtId="241" fontId="194" fillId="86" borderId="457" applyNumberFormat="0" applyBorder="0" applyAlignment="0" applyProtection="0">
      <alignment vertical="center"/>
    </xf>
    <xf numFmtId="260" fontId="164" fillId="0" borderId="1076" applyBorder="0"/>
    <xf numFmtId="0" fontId="177" fillId="67" borderId="606">
      <alignment horizontal="center" vertical="center" wrapText="1"/>
      <protection hidden="1"/>
    </xf>
    <xf numFmtId="166" fontId="113" fillId="0" borderId="514">
      <protection locked="0"/>
    </xf>
    <xf numFmtId="260" fontId="164" fillId="0" borderId="1061" applyBorder="0"/>
    <xf numFmtId="241" fontId="194" fillId="86" borderId="516" applyNumberFormat="0" applyBorder="0" applyAlignment="0" applyProtection="0">
      <alignment vertical="center"/>
    </xf>
    <xf numFmtId="264" fontId="172" fillId="65" borderId="1056" applyFill="0" applyBorder="0" applyAlignment="0" applyProtection="0">
      <alignment horizontal="right"/>
      <protection locked="0"/>
    </xf>
    <xf numFmtId="0" fontId="11" fillId="60" borderId="577" applyNumberFormat="0" applyProtection="0">
      <alignment horizontal="left" vertical="center" wrapText="1"/>
    </xf>
    <xf numFmtId="0" fontId="11" fillId="81" borderId="577" applyNumberFormat="0" applyProtection="0">
      <alignment horizontal="center" vertical="center"/>
    </xf>
    <xf numFmtId="0" fontId="177" fillId="67" borderId="577">
      <alignment horizontal="center" vertical="center" wrapText="1"/>
      <protection hidden="1"/>
    </xf>
    <xf numFmtId="0" fontId="177" fillId="67" borderId="577">
      <alignment horizontal="center" vertical="center" wrapText="1"/>
      <protection hidden="1"/>
    </xf>
    <xf numFmtId="260" fontId="164" fillId="0" borderId="1076" applyBorder="0"/>
    <xf numFmtId="0" fontId="17" fillId="21" borderId="446" applyNumberFormat="0" applyAlignment="0" applyProtection="0"/>
    <xf numFmtId="264" fontId="172" fillId="65" borderId="1090" applyFill="0" applyBorder="0" applyAlignment="0" applyProtection="0">
      <alignment horizontal="right"/>
      <protection locked="0"/>
    </xf>
    <xf numFmtId="264" fontId="172" fillId="65" borderId="1090" applyFill="0" applyBorder="0" applyAlignment="0" applyProtection="0">
      <alignment horizontal="right"/>
      <protection locked="0"/>
    </xf>
    <xf numFmtId="260" fontId="164" fillId="0" borderId="1076" applyBorder="0"/>
    <xf numFmtId="264" fontId="172" fillId="65" borderId="1090" applyFill="0" applyBorder="0" applyAlignment="0" applyProtection="0">
      <alignment horizontal="right"/>
      <protection locked="0"/>
    </xf>
    <xf numFmtId="165" fontId="193" fillId="0" borderId="476" applyFill="0" applyAlignment="0" applyProtection="0"/>
    <xf numFmtId="0" fontId="83" fillId="0" borderId="381" applyNumberFormat="0" applyFont="0" applyFill="0" applyAlignment="0" applyProtection="0"/>
    <xf numFmtId="257" fontId="11" fillId="82" borderId="1119" applyNumberFormat="0" applyProtection="0">
      <alignment horizontal="center" vertical="center" wrapText="1"/>
    </xf>
    <xf numFmtId="0" fontId="177" fillId="67" borderId="591">
      <alignment horizontal="center" vertical="center" wrapText="1"/>
      <protection hidden="1"/>
    </xf>
    <xf numFmtId="208" fontId="90" fillId="63" borderId="1041"/>
    <xf numFmtId="0" fontId="83" fillId="0" borderId="999" applyNumberFormat="0" applyFont="0" applyFill="0" applyAlignment="0" applyProtection="0"/>
    <xf numFmtId="0" fontId="17" fillId="21" borderId="1015"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165" fontId="193" fillId="0" borderId="431" applyFill="0" applyAlignment="0" applyProtection="0"/>
    <xf numFmtId="0" fontId="183" fillId="81" borderId="437" applyNumberFormat="0" applyProtection="0">
      <alignment horizontal="center" vertical="center"/>
    </xf>
    <xf numFmtId="39" fontId="12" fillId="0" borderId="329">
      <protection locked="0"/>
    </xf>
    <xf numFmtId="171" fontId="85" fillId="0" borderId="436"/>
    <xf numFmtId="278" fontId="173" fillId="70" borderId="305" applyBorder="0">
      <alignment horizontal="right" vertical="center"/>
      <protection locked="0"/>
    </xf>
    <xf numFmtId="0" fontId="12" fillId="25" borderId="437" applyNumberFormat="0" applyProtection="0">
      <alignment horizontal="left" vertical="center" wrapText="1"/>
    </xf>
    <xf numFmtId="0" fontId="11" fillId="60" borderId="445" applyNumberFormat="0" applyProtection="0">
      <alignment horizontal="left" vertical="center" wrapText="1"/>
    </xf>
    <xf numFmtId="0" fontId="11" fillId="60" borderId="340" applyNumberFormat="0" applyProtection="0">
      <alignment horizontal="left" vertical="center" wrapText="1"/>
    </xf>
    <xf numFmtId="0" fontId="183" fillId="81" borderId="340" applyNumberFormat="0" applyProtection="0">
      <alignment horizontal="center" vertical="center"/>
    </xf>
    <xf numFmtId="0" fontId="177" fillId="67" borderId="437">
      <alignment horizontal="center" vertical="center" wrapText="1"/>
      <protection hidden="1"/>
    </xf>
    <xf numFmtId="0" fontId="177" fillId="67" borderId="340">
      <alignment horizontal="center" vertical="center" wrapText="1"/>
      <protection hidden="1"/>
    </xf>
    <xf numFmtId="0" fontId="11" fillId="60" borderId="437" applyNumberFormat="0" applyProtection="0">
      <alignment horizontal="left" vertical="center" wrapText="1"/>
    </xf>
    <xf numFmtId="0" fontId="12" fillId="25" borderId="437" applyNumberFormat="0" applyProtection="0">
      <alignment horizontal="left" vertical="center" wrapText="1"/>
    </xf>
    <xf numFmtId="0" fontId="11" fillId="81" borderId="437" applyNumberFormat="0" applyProtection="0">
      <alignment horizontal="center" vertical="center"/>
    </xf>
    <xf numFmtId="0" fontId="12" fillId="25" borderId="423" applyNumberFormat="0" applyProtection="0">
      <alignment horizontal="left" vertical="center" wrapText="1"/>
    </xf>
    <xf numFmtId="0" fontId="11" fillId="60" borderId="423" applyNumberFormat="0" applyProtection="0">
      <alignment horizontal="left" vertical="center" wrapText="1"/>
    </xf>
    <xf numFmtId="264" fontId="172" fillId="65" borderId="1007" applyFill="0" applyBorder="0" applyAlignment="0" applyProtection="0">
      <alignment horizontal="right"/>
      <protection locked="0"/>
    </xf>
    <xf numFmtId="0" fontId="177" fillId="67" borderId="423">
      <alignment horizontal="center" vertical="center" wrapText="1"/>
      <protection hidden="1"/>
    </xf>
    <xf numFmtId="260" fontId="164" fillId="0" borderId="403" applyBorder="0"/>
    <xf numFmtId="264" fontId="172" fillId="65" borderId="398" applyFill="0" applyBorder="0" applyAlignment="0" applyProtection="0">
      <alignment horizontal="right"/>
      <protection locked="0"/>
    </xf>
    <xf numFmtId="264" fontId="172" fillId="65" borderId="398" applyFill="0" applyBorder="0" applyAlignment="0" applyProtection="0">
      <alignment horizontal="right"/>
      <protection locked="0"/>
    </xf>
    <xf numFmtId="260" fontId="164" fillId="0" borderId="1012" applyBorder="0"/>
    <xf numFmtId="264" fontId="172" fillId="65" borderId="340" applyFill="0" applyBorder="0" applyAlignment="0" applyProtection="0">
      <alignment horizontal="right"/>
      <protection locked="0"/>
    </xf>
    <xf numFmtId="0" fontId="11" fillId="60" borderId="1188" applyNumberFormat="0" applyProtection="0">
      <alignment horizontal="left" vertical="center" wrapText="1"/>
    </xf>
    <xf numFmtId="264" fontId="172" fillId="65" borderId="1007" applyFill="0" applyBorder="0" applyAlignment="0" applyProtection="0">
      <alignment horizontal="right"/>
      <protection locked="0"/>
    </xf>
    <xf numFmtId="260" fontId="164" fillId="0" borderId="1012" applyBorder="0"/>
    <xf numFmtId="260" fontId="164" fillId="0" borderId="997" applyBorder="0"/>
    <xf numFmtId="264" fontId="172" fillId="65" borderId="992" applyFill="0" applyBorder="0" applyAlignment="0" applyProtection="0">
      <alignment horizontal="right"/>
      <protection locked="0"/>
    </xf>
    <xf numFmtId="260" fontId="164" fillId="0" borderId="1019" applyBorder="0"/>
    <xf numFmtId="0" fontId="83" fillId="0" borderId="911" applyNumberFormat="0" applyFont="0" applyFill="0" applyAlignment="0" applyProtection="0"/>
    <xf numFmtId="260" fontId="164" fillId="0" borderId="1038" applyBorder="0"/>
    <xf numFmtId="0" fontId="11" fillId="81" borderId="504" applyNumberFormat="0" applyProtection="0">
      <alignment horizontal="center" vertical="center" wrapText="1"/>
    </xf>
    <xf numFmtId="0" fontId="11" fillId="81" borderId="518" applyNumberFormat="0" applyProtection="0">
      <alignment horizontal="center" vertical="center" wrapText="1"/>
    </xf>
    <xf numFmtId="264" fontId="172" fillId="65" borderId="504" applyFill="0" applyBorder="0" applyAlignment="0" applyProtection="0">
      <alignment horizontal="right"/>
      <protection locked="0"/>
    </xf>
    <xf numFmtId="0" fontId="11" fillId="60" borderId="518" applyNumberFormat="0" applyProtection="0">
      <alignment horizontal="left" vertical="center" wrapText="1"/>
    </xf>
    <xf numFmtId="0" fontId="11" fillId="81" borderId="518" applyNumberFormat="0" applyProtection="0">
      <alignment horizontal="center" vertical="center" wrapText="1"/>
    </xf>
    <xf numFmtId="264" fontId="172" fillId="65" borderId="518" applyFill="0" applyBorder="0" applyAlignment="0" applyProtection="0">
      <alignment horizontal="right"/>
      <protection locked="0"/>
    </xf>
    <xf numFmtId="0" fontId="11" fillId="60" borderId="1188" applyNumberFormat="0" applyProtection="0">
      <alignment horizontal="left" vertical="center" wrapText="1"/>
    </xf>
    <xf numFmtId="0" fontId="11" fillId="81" borderId="1188" applyNumberFormat="0" applyProtection="0">
      <alignment horizontal="center" vertical="center" wrapText="1"/>
    </xf>
    <xf numFmtId="0" fontId="183" fillId="81" borderId="576" applyNumberFormat="0" applyProtection="0">
      <alignment horizontal="center" vertical="center"/>
    </xf>
    <xf numFmtId="264" fontId="172" fillId="65" borderId="460" applyFill="0" applyBorder="0" applyAlignment="0" applyProtection="0">
      <alignment horizontal="right"/>
      <protection locked="0"/>
    </xf>
    <xf numFmtId="167" fontId="87" fillId="0" borderId="417" applyFont="0"/>
    <xf numFmtId="0" fontId="11" fillId="81" borderId="482" applyNumberFormat="0" applyProtection="0">
      <alignment horizontal="center" vertical="center"/>
    </xf>
    <xf numFmtId="0" fontId="183" fillId="81" borderId="460" applyNumberFormat="0" applyProtection="0">
      <alignment horizontal="center" vertical="center"/>
    </xf>
    <xf numFmtId="0" fontId="11" fillId="81" borderId="496" applyNumberFormat="0" applyProtection="0">
      <alignment horizontal="center" vertical="center" wrapText="1"/>
    </xf>
    <xf numFmtId="0" fontId="11" fillId="81" borderId="504" applyNumberFormat="0" applyProtection="0">
      <alignment horizontal="center" vertical="center"/>
    </xf>
    <xf numFmtId="0" fontId="183" fillId="81" borderId="504" applyNumberFormat="0" applyProtection="0">
      <alignment horizontal="center" vertical="center"/>
    </xf>
    <xf numFmtId="241" fontId="194" fillId="86" borderId="457" applyNumberFormat="0" applyBorder="0" applyAlignment="0" applyProtection="0">
      <alignment vertical="center"/>
    </xf>
    <xf numFmtId="0" fontId="12" fillId="60" borderId="376" applyNumberFormat="0">
      <alignment horizontal="centerContinuous" vertical="center" wrapText="1"/>
    </xf>
    <xf numFmtId="171" fontId="85" fillId="0" borderId="495"/>
    <xf numFmtId="39" fontId="12" fillId="0" borderId="471">
      <protection locked="0"/>
    </xf>
    <xf numFmtId="39" fontId="12" fillId="0" borderId="450">
      <protection locked="0"/>
    </xf>
    <xf numFmtId="1" fontId="121" fillId="69" borderId="611" applyNumberFormat="0" applyBorder="0" applyAlignment="0">
      <alignment horizontal="centerContinuous" vertical="center"/>
      <protection locked="0"/>
    </xf>
    <xf numFmtId="0" fontId="47" fillId="0" borderId="599">
      <alignment horizontal="left" vertical="center"/>
    </xf>
    <xf numFmtId="39" fontId="12" fillId="0" borderId="1037">
      <protection locked="0"/>
    </xf>
    <xf numFmtId="241" fontId="194" fillId="86" borderId="551" applyNumberFormat="0" applyBorder="0" applyAlignment="0" applyProtection="0">
      <alignment vertical="center"/>
    </xf>
    <xf numFmtId="171" fontId="85" fillId="0" borderId="552"/>
    <xf numFmtId="167" fontId="87" fillId="0" borderId="682" applyFont="0"/>
    <xf numFmtId="237" fontId="12" fillId="71" borderId="606" applyNumberFormat="0" applyFont="0" applyBorder="0" applyAlignment="0" applyProtection="0"/>
    <xf numFmtId="0" fontId="12" fillId="25" borderId="992" applyNumberFormat="0" applyProtection="0">
      <alignment horizontal="left" vertical="center"/>
    </xf>
    <xf numFmtId="0" fontId="25" fillId="8" borderId="613" applyNumberFormat="0" applyAlignment="0" applyProtection="0"/>
    <xf numFmtId="257" fontId="11" fillId="82" borderId="1071" applyNumberFormat="0" applyProtection="0">
      <alignment horizontal="center" vertical="center" wrapText="1"/>
    </xf>
    <xf numFmtId="0" fontId="177" fillId="67" borderId="1071">
      <alignment horizontal="center" vertical="center" wrapText="1"/>
      <protection hidden="1"/>
    </xf>
    <xf numFmtId="0" fontId="11" fillId="81" borderId="1090" applyNumberFormat="0" applyProtection="0">
      <alignment horizontal="center" vertical="center"/>
    </xf>
    <xf numFmtId="0" fontId="177" fillId="67" borderId="1090">
      <alignment horizontal="center" vertical="center" wrapText="1"/>
      <protection hidden="1"/>
    </xf>
    <xf numFmtId="0" fontId="11" fillId="81" borderId="1071" applyNumberFormat="0" applyProtection="0">
      <alignment horizontal="center" vertical="center" wrapText="1"/>
    </xf>
    <xf numFmtId="1" fontId="121" fillId="69" borderId="611" applyNumberFormat="0" applyBorder="0" applyAlignment="0">
      <alignment horizontal="centerContinuous" vertical="center"/>
      <protection locked="0"/>
    </xf>
    <xf numFmtId="0" fontId="177" fillId="67" borderId="555">
      <alignment horizontal="center" vertical="center" wrapText="1"/>
      <protection hidden="1"/>
    </xf>
    <xf numFmtId="166" fontId="113" fillId="0" borderId="559">
      <protection locked="0"/>
    </xf>
    <xf numFmtId="0" fontId="183" fillId="81" borderId="1056" applyNumberFormat="0" applyProtection="0">
      <alignment horizontal="center" vertical="center"/>
    </xf>
    <xf numFmtId="0" fontId="11" fillId="81" borderId="992" applyNumberFormat="0" applyProtection="0">
      <alignment horizontal="center" vertical="center" wrapText="1"/>
    </xf>
    <xf numFmtId="257" fontId="11" fillId="82" borderId="1071" applyNumberFormat="0" applyProtection="0">
      <alignment horizontal="center" vertical="center" wrapText="1"/>
    </xf>
    <xf numFmtId="0" fontId="177" fillId="67" borderId="1071">
      <alignment horizontal="center" vertical="center" wrapText="1"/>
      <protection hidden="1"/>
    </xf>
    <xf numFmtId="260" fontId="164" fillId="0" borderId="368" applyBorder="0"/>
    <xf numFmtId="0" fontId="47" fillId="0" borderId="618">
      <alignment horizontal="left" vertical="center"/>
    </xf>
    <xf numFmtId="166" fontId="113" fillId="0" borderId="985">
      <protection locked="0"/>
    </xf>
    <xf numFmtId="0" fontId="11" fillId="60" borderId="1056" applyNumberFormat="0" applyProtection="0">
      <alignment horizontal="left" vertical="center" wrapText="1"/>
    </xf>
    <xf numFmtId="0" fontId="83" fillId="0" borderId="274" applyNumberFormat="0" applyFont="0" applyFill="0" applyAlignment="0" applyProtection="0"/>
    <xf numFmtId="260" fontId="164" fillId="0" borderId="345" applyBorder="0"/>
    <xf numFmtId="260" fontId="164" fillId="0" borderId="361" applyBorder="0"/>
    <xf numFmtId="264" fontId="172" fillId="65" borderId="375" applyFill="0" applyBorder="0" applyAlignment="0" applyProtection="0">
      <alignment horizontal="right"/>
      <protection locked="0"/>
    </xf>
    <xf numFmtId="0" fontId="12" fillId="24" borderId="262" applyNumberFormat="0" applyFont="0" applyAlignment="0" applyProtection="0"/>
    <xf numFmtId="166" fontId="113" fillId="0" borderId="267">
      <protection locked="0"/>
    </xf>
    <xf numFmtId="0" fontId="11" fillId="81" borderId="375" applyNumberFormat="0" applyProtection="0">
      <alignment horizontal="center" vertical="center" wrapText="1"/>
    </xf>
    <xf numFmtId="0" fontId="177" fillId="67" borderId="340">
      <alignment horizontal="center" vertical="center" wrapText="1"/>
      <protection hidden="1"/>
    </xf>
    <xf numFmtId="0" fontId="177" fillId="67" borderId="356">
      <alignment horizontal="center" vertical="center" wrapText="1"/>
      <protection hidden="1"/>
    </xf>
    <xf numFmtId="0" fontId="177" fillId="67" borderId="340">
      <alignment horizontal="center" vertical="center" wrapText="1"/>
      <protection hidden="1"/>
    </xf>
    <xf numFmtId="0" fontId="177" fillId="67" borderId="356">
      <alignment horizontal="center" vertical="center" wrapText="1"/>
      <protection hidden="1"/>
    </xf>
    <xf numFmtId="0" fontId="183" fillId="81" borderId="375" applyNumberFormat="0" applyProtection="0">
      <alignment horizontal="center" vertical="center"/>
    </xf>
    <xf numFmtId="0" fontId="11" fillId="81" borderId="375" applyNumberFormat="0" applyProtection="0">
      <alignment horizontal="center" vertical="center"/>
    </xf>
    <xf numFmtId="0" fontId="183" fillId="81" borderId="356" applyNumberFormat="0" applyProtection="0">
      <alignment horizontal="center" vertical="center"/>
    </xf>
    <xf numFmtId="0" fontId="12" fillId="25" borderId="356" applyNumberFormat="0" applyProtection="0">
      <alignment horizontal="left" vertical="center" wrapText="1"/>
    </xf>
    <xf numFmtId="0" fontId="11" fillId="81" borderId="356" applyNumberFormat="0" applyProtection="0">
      <alignment horizontal="center" vertical="center" wrapText="1"/>
    </xf>
    <xf numFmtId="0" fontId="11" fillId="81" borderId="356" applyNumberFormat="0" applyProtection="0">
      <alignment horizontal="center" vertical="center"/>
    </xf>
    <xf numFmtId="257" fontId="11" fillId="82" borderId="356" applyNumberFormat="0" applyProtection="0">
      <alignment horizontal="center" vertical="center" wrapText="1"/>
    </xf>
    <xf numFmtId="0" fontId="11" fillId="81" borderId="356" applyNumberFormat="0" applyProtection="0">
      <alignment horizontal="center" vertical="center"/>
    </xf>
    <xf numFmtId="0" fontId="11" fillId="81" borderId="356" applyNumberFormat="0" applyProtection="0">
      <alignment horizontal="center" vertical="center" wrapText="1"/>
    </xf>
    <xf numFmtId="0" fontId="11" fillId="60" borderId="356" applyNumberFormat="0" applyProtection="0">
      <alignment horizontal="left" vertical="center" wrapText="1"/>
    </xf>
    <xf numFmtId="257" fontId="11" fillId="82" borderId="340" applyNumberFormat="0" applyProtection="0">
      <alignment horizontal="center" vertical="center" wrapText="1"/>
    </xf>
    <xf numFmtId="0" fontId="11" fillId="81" borderId="340" applyNumberFormat="0" applyProtection="0">
      <alignment horizontal="center" vertical="center"/>
    </xf>
    <xf numFmtId="0" fontId="11" fillId="81" borderId="340" applyNumberFormat="0" applyProtection="0">
      <alignment horizontal="center" vertical="center" wrapText="1"/>
    </xf>
    <xf numFmtId="0" fontId="11" fillId="60" borderId="340" applyNumberFormat="0" applyProtection="0">
      <alignment horizontal="left" vertical="center" wrapText="1"/>
    </xf>
    <xf numFmtId="0" fontId="11" fillId="81" borderId="340" applyNumberFormat="0" applyProtection="0">
      <alignment horizontal="center" vertical="center"/>
    </xf>
    <xf numFmtId="0" fontId="11" fillId="81" borderId="340" applyNumberFormat="0" applyProtection="0">
      <alignment horizontal="center" vertical="center" wrapText="1"/>
    </xf>
    <xf numFmtId="0" fontId="11" fillId="81" borderId="340" applyNumberFormat="0" applyProtection="0">
      <alignment horizontal="center" vertical="center" wrapText="1"/>
    </xf>
    <xf numFmtId="0" fontId="11" fillId="81" borderId="356" applyNumberFormat="0" applyProtection="0">
      <alignment horizontal="center" vertical="center" wrapText="1"/>
    </xf>
    <xf numFmtId="224" fontId="108" fillId="0" borderId="259" applyFont="0" applyFill="0" applyBorder="0" applyAlignment="0" applyProtection="0"/>
    <xf numFmtId="224" fontId="108" fillId="0" borderId="259" applyFont="0" applyFill="0" applyBorder="0" applyAlignment="0" applyProtection="0"/>
    <xf numFmtId="241" fontId="194" fillId="86" borderId="393" applyNumberFormat="0" applyBorder="0" applyAlignment="0" applyProtection="0">
      <alignment vertical="center"/>
    </xf>
    <xf numFmtId="0" fontId="25" fillId="8" borderId="400" applyNumberFormat="0" applyAlignment="0" applyProtection="0"/>
    <xf numFmtId="241" fontId="194" fillId="86" borderId="373" applyNumberFormat="0" applyBorder="0" applyAlignment="0" applyProtection="0">
      <alignment vertical="center"/>
    </xf>
    <xf numFmtId="0" fontId="11" fillId="81" borderId="375" applyNumberFormat="0" applyProtection="0">
      <alignment horizontal="center" vertical="center" wrapText="1"/>
    </xf>
    <xf numFmtId="0" fontId="177" fillId="67" borderId="356">
      <alignment horizontal="center" vertical="center" wrapText="1"/>
      <protection hidden="1"/>
    </xf>
    <xf numFmtId="237" fontId="181" fillId="0" borderId="334"/>
    <xf numFmtId="0" fontId="177" fillId="67" borderId="356">
      <alignment horizontal="center" vertical="center" wrapText="1"/>
      <protection hidden="1"/>
    </xf>
    <xf numFmtId="0" fontId="177" fillId="67" borderId="356">
      <alignment horizontal="center" vertical="center" wrapText="1"/>
      <protection hidden="1"/>
    </xf>
    <xf numFmtId="0" fontId="183" fillId="81" borderId="375" applyNumberFormat="0" applyProtection="0">
      <alignment horizontal="center" vertical="center"/>
    </xf>
    <xf numFmtId="237" fontId="181" fillId="0" borderId="334"/>
    <xf numFmtId="0" fontId="11" fillId="81" borderId="375" applyNumberFormat="0" applyProtection="0">
      <alignment horizontal="center" vertical="center"/>
    </xf>
    <xf numFmtId="0" fontId="11" fillId="81" borderId="340" applyNumberFormat="0" applyProtection="0">
      <alignment horizontal="center" vertical="center"/>
    </xf>
    <xf numFmtId="0" fontId="11" fillId="60" borderId="375" applyNumberFormat="0" applyProtection="0">
      <alignment horizontal="left" vertical="center" wrapText="1"/>
    </xf>
    <xf numFmtId="0" fontId="12" fillId="25" borderId="375" applyNumberFormat="0" applyProtection="0">
      <alignment horizontal="left" vertical="center" wrapText="1"/>
    </xf>
    <xf numFmtId="0" fontId="11" fillId="81" borderId="340" applyNumberFormat="0" applyProtection="0">
      <alignment horizontal="center" vertical="center" wrapText="1"/>
    </xf>
    <xf numFmtId="0" fontId="12" fillId="25" borderId="340" applyNumberFormat="0" applyProtection="0">
      <alignment horizontal="left" vertical="center" wrapText="1"/>
    </xf>
    <xf numFmtId="257" fontId="11" fillId="82" borderId="340" applyNumberFormat="0" applyProtection="0">
      <alignment horizontal="center" vertical="center" wrapText="1"/>
    </xf>
    <xf numFmtId="0" fontId="11" fillId="60" borderId="340" applyNumberFormat="0" applyProtection="0">
      <alignment horizontal="left" vertical="center" wrapText="1"/>
    </xf>
    <xf numFmtId="0" fontId="11" fillId="81" borderId="356" applyNumberFormat="0" applyProtection="0">
      <alignment horizontal="center" vertical="center"/>
    </xf>
    <xf numFmtId="257" fontId="11" fillId="82" borderId="326" applyNumberFormat="0" applyProtection="0">
      <alignment horizontal="center" vertical="center" wrapText="1"/>
    </xf>
    <xf numFmtId="0" fontId="11" fillId="81" borderId="591" applyNumberFormat="0" applyProtection="0">
      <alignment horizontal="center" vertical="center"/>
    </xf>
    <xf numFmtId="241" fontId="194" fillId="86" borderId="353" applyNumberFormat="0" applyBorder="0" applyAlignment="0" applyProtection="0">
      <alignment vertical="center"/>
    </xf>
    <xf numFmtId="241" fontId="194" fillId="86" borderId="687" applyNumberFormat="0" applyBorder="0" applyAlignment="0" applyProtection="0">
      <alignment vertical="center"/>
    </xf>
    <xf numFmtId="165" fontId="193" fillId="0" borderId="349" applyFill="0" applyAlignment="0" applyProtection="0"/>
    <xf numFmtId="39" fontId="12" fillId="0" borderId="349">
      <protection locked="0"/>
    </xf>
    <xf numFmtId="171" fontId="85" fillId="0" borderId="354"/>
    <xf numFmtId="278" fontId="173" fillId="70" borderId="88" applyBorder="0">
      <alignment horizontal="right" vertical="center"/>
      <protection locked="0"/>
    </xf>
    <xf numFmtId="171" fontId="85" fillId="0" borderId="338"/>
    <xf numFmtId="0" fontId="11" fillId="60" borderId="1240" applyNumberFormat="0" applyProtection="0">
      <alignment horizontal="left" vertical="center" wrapText="1"/>
    </xf>
    <xf numFmtId="0" fontId="11" fillId="60" borderId="577" applyNumberFormat="0" applyProtection="0">
      <alignment horizontal="left" vertical="center" wrapText="1"/>
    </xf>
    <xf numFmtId="165" fontId="193" fillId="0" borderId="349" applyFill="0" applyAlignment="0" applyProtection="0"/>
    <xf numFmtId="39" fontId="12" fillId="0" borderId="349">
      <protection locked="0"/>
    </xf>
    <xf numFmtId="171" fontId="85" fillId="0" borderId="354"/>
    <xf numFmtId="0" fontId="177" fillId="67" borderId="591">
      <alignment horizontal="center" vertical="center" wrapText="1"/>
      <protection hidden="1"/>
    </xf>
    <xf numFmtId="39" fontId="12" fillId="0" borderId="329">
      <protection locked="0"/>
    </xf>
    <xf numFmtId="165" fontId="193" fillId="0" borderId="349" applyFill="0" applyAlignment="0" applyProtection="0"/>
    <xf numFmtId="171" fontId="85" fillId="0" borderId="354"/>
    <xf numFmtId="241" fontId="194" fillId="86" borderId="1238" applyNumberFormat="0" applyBorder="0" applyAlignment="0" applyProtection="0">
      <alignment vertical="center"/>
    </xf>
    <xf numFmtId="278" fontId="173" fillId="70" borderId="1187" applyBorder="0">
      <alignment horizontal="right" vertical="center"/>
      <protection locked="0"/>
    </xf>
    <xf numFmtId="0" fontId="11" fillId="60" borderId="1226" applyNumberFormat="0" applyProtection="0">
      <alignment horizontal="left" vertical="center" wrapText="1"/>
    </xf>
    <xf numFmtId="39" fontId="12" fillId="0" borderId="490">
      <protection locked="0"/>
    </xf>
    <xf numFmtId="165" fontId="193" fillId="0" borderId="471" applyFill="0" applyAlignment="0" applyProtection="0"/>
    <xf numFmtId="241" fontId="194" fillId="86" borderId="589" applyNumberFormat="0" applyBorder="0" applyAlignment="0" applyProtection="0">
      <alignment vertical="center"/>
    </xf>
    <xf numFmtId="241" fontId="194" fillId="86" borderId="589" applyNumberFormat="0" applyBorder="0" applyAlignment="0" applyProtection="0">
      <alignment vertical="center"/>
    </xf>
    <xf numFmtId="171" fontId="85" fillId="0" borderId="590"/>
    <xf numFmtId="166" fontId="113" fillId="0" borderId="514">
      <protection locked="0"/>
    </xf>
    <xf numFmtId="237" fontId="12" fillId="71" borderId="504" applyNumberFormat="0" applyFont="0" applyBorder="0" applyAlignment="0" applyProtection="0"/>
    <xf numFmtId="0" fontId="177" fillId="67" borderId="460">
      <alignment horizontal="center" vertical="center" wrapText="1"/>
      <protection hidden="1"/>
    </xf>
    <xf numFmtId="166" fontId="113" fillId="0" borderId="464">
      <protection locked="0"/>
    </xf>
    <xf numFmtId="283" fontId="79" fillId="0" borderId="1157">
      <alignment horizontal="right"/>
    </xf>
    <xf numFmtId="241" fontId="194" fillId="86" borderId="1162" applyNumberFormat="0" applyBorder="0" applyAlignment="0" applyProtection="0">
      <alignment vertical="center"/>
    </xf>
    <xf numFmtId="165" fontId="193" fillId="0" borderId="1101" applyFill="0" applyAlignment="0" applyProtection="0"/>
    <xf numFmtId="0" fontId="47" fillId="0" borderId="510">
      <alignment horizontal="left" vertical="center"/>
    </xf>
    <xf numFmtId="165" fontId="193" fillId="0" borderId="1155" applyFill="0" applyAlignment="0" applyProtection="0"/>
    <xf numFmtId="241" fontId="12" fillId="25" borderId="1143" applyNumberFormat="0" applyAlignment="0">
      <alignment vertical="center"/>
    </xf>
    <xf numFmtId="0" fontId="11" fillId="81" borderId="1166" applyNumberFormat="0" applyProtection="0">
      <alignment horizontal="center" vertical="center" wrapText="1"/>
    </xf>
    <xf numFmtId="0" fontId="11" fillId="60" borderId="1147" applyNumberFormat="0" applyProtection="0">
      <alignment horizontal="left" vertical="center" wrapText="1"/>
    </xf>
    <xf numFmtId="0" fontId="183" fillId="81" borderId="1119" applyNumberFormat="0" applyProtection="0">
      <alignment horizontal="center" vertical="center"/>
    </xf>
    <xf numFmtId="166" fontId="113" fillId="0" borderId="1042">
      <protection locked="0"/>
    </xf>
    <xf numFmtId="0" fontId="11" fillId="81" borderId="1147" applyNumberFormat="0" applyProtection="0">
      <alignment horizontal="center" vertical="center"/>
    </xf>
    <xf numFmtId="0" fontId="11" fillId="81" borderId="1166" applyNumberFormat="0" applyProtection="0">
      <alignment horizontal="center" vertical="center"/>
    </xf>
    <xf numFmtId="257" fontId="11" fillId="82" borderId="1166" applyNumberFormat="0" applyProtection="0">
      <alignment horizontal="center" vertical="center" wrapText="1"/>
    </xf>
    <xf numFmtId="241" fontId="194" fillId="86" borderId="494" applyNumberFormat="0" applyBorder="0" applyAlignment="0" applyProtection="0">
      <alignment vertical="center"/>
    </xf>
    <xf numFmtId="0" fontId="12" fillId="24" borderId="473" applyNumberFormat="0" applyFont="0" applyAlignment="0" applyProtection="0"/>
    <xf numFmtId="167" fontId="87" fillId="0" borderId="1117" applyFont="0"/>
    <xf numFmtId="264" fontId="172" fillId="65" borderId="1166" applyFill="0" applyBorder="0" applyAlignment="0" applyProtection="0">
      <alignment horizontal="right"/>
      <protection locked="0"/>
    </xf>
    <xf numFmtId="264" fontId="172" fillId="65" borderId="1147" applyFill="0" applyBorder="0" applyAlignment="0" applyProtection="0">
      <alignment horizontal="right"/>
      <protection locked="0"/>
    </xf>
    <xf numFmtId="0" fontId="17" fillId="21" borderId="1097" applyNumberFormat="0" applyAlignment="0" applyProtection="0"/>
    <xf numFmtId="166" fontId="113" fillId="0" borderId="478">
      <protection locked="0"/>
    </xf>
    <xf numFmtId="1" fontId="121" fillId="69" borderId="511" applyNumberFormat="0" applyBorder="0" applyAlignment="0">
      <alignment horizontal="centerContinuous" vertical="center"/>
      <protection locked="0"/>
    </xf>
    <xf numFmtId="0" fontId="12" fillId="24" borderId="473" applyNumberFormat="0" applyFont="0" applyAlignment="0" applyProtection="0"/>
    <xf numFmtId="0" fontId="25" fillId="8" borderId="505" applyNumberFormat="0" applyAlignment="0" applyProtection="0"/>
    <xf numFmtId="260" fontId="164" fillId="0" borderId="1248" applyBorder="0"/>
    <xf numFmtId="260" fontId="164" fillId="0" borderId="1231" applyBorder="0"/>
    <xf numFmtId="0" fontId="12" fillId="24" borderId="484" applyNumberFormat="0" applyFont="0" applyAlignment="0" applyProtection="0"/>
    <xf numFmtId="264" fontId="172" fillId="65" borderId="1240" applyFill="0" applyBorder="0" applyAlignment="0" applyProtection="0">
      <alignment horizontal="right"/>
      <protection locked="0"/>
    </xf>
    <xf numFmtId="257" fontId="11" fillId="82" borderId="1226" applyNumberFormat="0" applyProtection="0">
      <alignment horizontal="center" vertical="center" wrapText="1"/>
    </xf>
    <xf numFmtId="0" fontId="11" fillId="81" borderId="1240" applyNumberFormat="0" applyProtection="0">
      <alignment horizontal="center" vertical="center" wrapText="1"/>
    </xf>
    <xf numFmtId="241" fontId="194" fillId="86" borderId="494" applyNumberFormat="0" applyBorder="0" applyAlignment="0" applyProtection="0">
      <alignment vertical="center"/>
    </xf>
    <xf numFmtId="171" fontId="85" fillId="0" borderId="495"/>
    <xf numFmtId="0" fontId="11" fillId="81" borderId="1226" applyNumberFormat="0" applyProtection="0">
      <alignment horizontal="center" vertical="center" wrapText="1"/>
    </xf>
    <xf numFmtId="0" fontId="177" fillId="67" borderId="1240">
      <alignment horizontal="center" vertical="center" wrapText="1"/>
      <protection hidden="1"/>
    </xf>
    <xf numFmtId="0" fontId="183" fillId="81" borderId="460" applyNumberFormat="0" applyProtection="0">
      <alignment horizontal="center" vertical="center"/>
    </xf>
    <xf numFmtId="0" fontId="11" fillId="81" borderId="460" applyNumberFormat="0" applyProtection="0">
      <alignment horizontal="center" vertical="center" wrapText="1"/>
    </xf>
    <xf numFmtId="0" fontId="11" fillId="81" borderId="460" applyNumberFormat="0" applyProtection="0">
      <alignment horizontal="center" vertical="center"/>
    </xf>
    <xf numFmtId="0" fontId="11" fillId="81" borderId="460" applyNumberFormat="0" applyProtection="0">
      <alignment horizontal="center" vertical="center" wrapText="1"/>
    </xf>
    <xf numFmtId="0" fontId="11" fillId="60" borderId="460" applyNumberFormat="0" applyProtection="0">
      <alignment horizontal="left" vertical="center" wrapText="1"/>
    </xf>
    <xf numFmtId="257" fontId="11" fillId="82" borderId="460" applyNumberFormat="0" applyProtection="0">
      <alignment horizontal="center" vertical="center" wrapText="1"/>
    </xf>
    <xf numFmtId="0" fontId="12" fillId="25" borderId="460" applyNumberFormat="0" applyProtection="0">
      <alignment horizontal="left" vertical="center" wrapText="1"/>
    </xf>
    <xf numFmtId="0" fontId="11" fillId="60" borderId="460" applyNumberFormat="0" applyProtection="0">
      <alignment horizontal="left" vertical="center" wrapText="1"/>
    </xf>
    <xf numFmtId="241" fontId="194" fillId="86" borderId="1238" applyNumberFormat="0" applyBorder="0" applyAlignment="0" applyProtection="0">
      <alignment vertical="center"/>
    </xf>
    <xf numFmtId="171" fontId="85" fillId="0" borderId="1254"/>
    <xf numFmtId="166" fontId="113" fillId="0" borderId="492">
      <protection locked="0"/>
    </xf>
    <xf numFmtId="241" fontId="194" fillId="86" borderId="494" applyNumberFormat="0" applyBorder="0" applyAlignment="0" applyProtection="0">
      <alignment vertical="center"/>
    </xf>
    <xf numFmtId="171" fontId="85" fillId="0" borderId="495"/>
    <xf numFmtId="260" fontId="164" fillId="0" borderId="1102" applyBorder="0"/>
    <xf numFmtId="0" fontId="12" fillId="24" borderId="913" applyNumberFormat="0" applyFont="0" applyAlignment="0" applyProtection="0"/>
    <xf numFmtId="0" fontId="177" fillId="67" borderId="1071">
      <alignment horizontal="center" vertical="center" wrapText="1"/>
      <protection hidden="1"/>
    </xf>
    <xf numFmtId="260" fontId="164" fillId="0" borderId="997" applyBorder="0"/>
    <xf numFmtId="264" fontId="172" fillId="65" borderId="1047" applyFill="0" applyBorder="0" applyAlignment="0" applyProtection="0">
      <alignment horizontal="right"/>
      <protection locked="0"/>
    </xf>
    <xf numFmtId="0" fontId="177" fillId="67" borderId="1056">
      <alignment horizontal="center" vertical="center" wrapText="1"/>
      <protection hidden="1"/>
    </xf>
    <xf numFmtId="257" fontId="11" fillId="82" borderId="1071" applyNumberFormat="0" applyProtection="0">
      <alignment horizontal="center" vertical="center" wrapText="1"/>
    </xf>
    <xf numFmtId="0" fontId="11" fillId="81" borderId="1056" applyNumberFormat="0" applyProtection="0">
      <alignment horizontal="center" vertical="center"/>
    </xf>
    <xf numFmtId="0" fontId="17" fillId="21" borderId="746" applyNumberFormat="0" applyAlignment="0" applyProtection="0"/>
    <xf numFmtId="257" fontId="11" fillId="82" borderId="1056" applyNumberFormat="0" applyProtection="0">
      <alignment horizontal="center" vertical="center" wrapText="1"/>
    </xf>
    <xf numFmtId="165" fontId="193" fillId="0" borderId="509" applyFill="0" applyAlignment="0" applyProtection="0"/>
    <xf numFmtId="0" fontId="11" fillId="81" borderId="504" applyNumberFormat="0" applyProtection="0">
      <alignment horizontal="center" vertical="center" wrapText="1"/>
    </xf>
    <xf numFmtId="0" fontId="11" fillId="81" borderId="1071" applyNumberFormat="0" applyProtection="0">
      <alignment horizontal="center" vertical="center"/>
    </xf>
    <xf numFmtId="257" fontId="11" fillId="82" borderId="1071" applyNumberFormat="0" applyProtection="0">
      <alignment horizontal="center" vertical="center" wrapText="1"/>
    </xf>
    <xf numFmtId="0" fontId="11" fillId="60" borderId="1071" applyNumberFormat="0" applyProtection="0">
      <alignment horizontal="left" vertical="center" wrapText="1"/>
    </xf>
    <xf numFmtId="0" fontId="11" fillId="81" borderId="1056" applyNumberFormat="0" applyProtection="0">
      <alignment horizontal="center" vertical="center" wrapText="1"/>
    </xf>
    <xf numFmtId="0" fontId="11" fillId="81" borderId="1056" applyNumberFormat="0" applyProtection="0">
      <alignment horizontal="center" vertical="center" wrapText="1"/>
    </xf>
    <xf numFmtId="0" fontId="183" fillId="81" borderId="992" applyNumberFormat="0" applyProtection="0">
      <alignment horizontal="center" vertical="center"/>
    </xf>
    <xf numFmtId="0" fontId="12" fillId="25" borderId="1056" applyNumberFormat="0" applyProtection="0">
      <alignment horizontal="left" vertical="center" wrapText="1"/>
    </xf>
    <xf numFmtId="241" fontId="194" fillId="86" borderId="466" applyNumberFormat="0" applyBorder="0" applyAlignment="0" applyProtection="0">
      <alignment vertical="center"/>
    </xf>
    <xf numFmtId="0" fontId="11" fillId="81" borderId="992" applyNumberFormat="0" applyProtection="0">
      <alignment horizontal="center" vertical="center"/>
    </xf>
    <xf numFmtId="260" fontId="164" fillId="0" borderId="510" applyBorder="0"/>
    <xf numFmtId="166" fontId="113" fillId="0" borderId="492">
      <protection locked="0"/>
    </xf>
    <xf numFmtId="0" fontId="12" fillId="25" borderId="992" applyNumberFormat="0" applyProtection="0">
      <alignment horizontal="left" vertical="center" wrapText="1"/>
    </xf>
    <xf numFmtId="0" fontId="177" fillId="67" borderId="1071">
      <alignment horizontal="center" vertical="center" wrapText="1"/>
      <protection hidden="1"/>
    </xf>
    <xf numFmtId="0" fontId="11" fillId="81" borderId="533" applyNumberFormat="0" applyProtection="0">
      <alignment horizontal="center" vertical="center" wrapText="1"/>
    </xf>
    <xf numFmtId="0" fontId="177" fillId="67" borderId="518">
      <alignment horizontal="center" vertical="center" wrapText="1"/>
      <protection hidden="1"/>
    </xf>
    <xf numFmtId="264" fontId="172" fillId="65" borderId="518" applyFill="0" applyBorder="0" applyAlignment="0" applyProtection="0">
      <alignment horizontal="right"/>
      <protection locked="0"/>
    </xf>
    <xf numFmtId="0" fontId="83" fillId="0" borderId="753" applyNumberFormat="0" applyFont="0" applyFill="0" applyAlignment="0" applyProtection="0"/>
    <xf numFmtId="0" fontId="17" fillId="21" borderId="468" applyNumberFormat="0" applyAlignment="0" applyProtection="0"/>
    <xf numFmtId="241" fontId="194" fillId="86" borderId="1068" applyNumberFormat="0" applyBorder="0" applyAlignment="0" applyProtection="0">
      <alignment vertical="center"/>
    </xf>
    <xf numFmtId="0" fontId="25" fillId="8" borderId="626" applyNumberFormat="0" applyAlignment="0" applyProtection="0"/>
    <xf numFmtId="39" fontId="12" fillId="0" borderId="509">
      <protection locked="0"/>
    </xf>
    <xf numFmtId="1" fontId="121" fillId="69" borderId="632" applyNumberFormat="0" applyBorder="0" applyAlignment="0">
      <alignment horizontal="centerContinuous" vertical="center"/>
      <protection locked="0"/>
    </xf>
    <xf numFmtId="165" fontId="193" fillId="0" borderId="417" applyFill="0" applyAlignment="0" applyProtection="0"/>
    <xf numFmtId="237" fontId="12" fillId="71" borderId="631" applyNumberFormat="0" applyFont="0" applyBorder="0" applyAlignment="0" applyProtection="0"/>
    <xf numFmtId="0" fontId="47" fillId="0" borderId="630">
      <alignment horizontal="left" vertical="center"/>
    </xf>
    <xf numFmtId="264" fontId="172" fillId="65" borderId="518" applyFill="0" applyBorder="0" applyAlignment="0" applyProtection="0">
      <alignment horizontal="right"/>
      <protection locked="0"/>
    </xf>
    <xf numFmtId="10" fontId="108" fillId="65" borderId="631" applyNumberFormat="0" applyBorder="0" applyAlignment="0" applyProtection="0"/>
    <xf numFmtId="260" fontId="164" fillId="0" borderId="599" applyBorder="0"/>
    <xf numFmtId="260" fontId="164" fillId="0" borderId="618" applyBorder="0"/>
    <xf numFmtId="0" fontId="12" fillId="0" borderId="631"/>
    <xf numFmtId="260" fontId="164" fillId="0" borderId="645" applyBorder="0"/>
    <xf numFmtId="260" fontId="164" fillId="0" borderId="645" applyBorder="0"/>
    <xf numFmtId="260" fontId="164" fillId="0" borderId="645" applyBorder="0"/>
    <xf numFmtId="260" fontId="164" fillId="0" borderId="648" applyBorder="0"/>
    <xf numFmtId="260" fontId="164" fillId="0" borderId="599" applyBorder="0"/>
    <xf numFmtId="260" fontId="164" fillId="0" borderId="645" applyBorder="0"/>
    <xf numFmtId="260" fontId="164" fillId="0" borderId="648" applyBorder="0"/>
    <xf numFmtId="260" fontId="164" fillId="0" borderId="645" applyBorder="0"/>
    <xf numFmtId="260" fontId="164" fillId="0" borderId="648" applyBorder="0"/>
    <xf numFmtId="0" fontId="147" fillId="73" borderId="574">
      <alignment horizontal="left" vertical="center" wrapText="1"/>
    </xf>
    <xf numFmtId="39" fontId="12" fillId="0" borderId="1234">
      <protection locked="0"/>
    </xf>
    <xf numFmtId="0" fontId="11" fillId="81" borderId="533" applyNumberFormat="0" applyProtection="0">
      <alignment horizontal="center" vertical="center" wrapText="1"/>
    </xf>
    <xf numFmtId="0" fontId="183" fillId="81" borderId="655" applyNumberFormat="0" applyProtection="0">
      <alignment horizontal="center" vertical="center"/>
    </xf>
    <xf numFmtId="171" fontId="85" fillId="0" borderId="1254"/>
    <xf numFmtId="171" fontId="85" fillId="0" borderId="1207"/>
    <xf numFmtId="165" fontId="193" fillId="0" borderId="1234" applyFill="0" applyAlignment="0" applyProtection="0"/>
    <xf numFmtId="0" fontId="147" fillId="73" borderId="574">
      <alignment horizontal="left" vertical="center" wrapText="1"/>
    </xf>
    <xf numFmtId="166" fontId="113" fillId="0" borderId="559">
      <protection locked="0"/>
    </xf>
    <xf numFmtId="165" fontId="193" fillId="0" borderId="450" applyFill="0" applyAlignment="0" applyProtection="0"/>
    <xf numFmtId="208" fontId="90" fillId="63" borderId="558"/>
    <xf numFmtId="0" fontId="147" fillId="73" borderId="623">
      <alignment horizontal="left" vertical="center" wrapText="1"/>
    </xf>
    <xf numFmtId="166" fontId="113" fillId="0" borderId="492">
      <protection locked="0"/>
    </xf>
    <xf numFmtId="166" fontId="113" fillId="0" borderId="622">
      <protection locked="0"/>
    </xf>
    <xf numFmtId="208" fontId="90" fillId="63" borderId="621"/>
    <xf numFmtId="171" fontId="85" fillId="0" borderId="458"/>
    <xf numFmtId="0" fontId="147" fillId="73" borderId="623">
      <alignment horizontal="left" vertical="center" wrapText="1"/>
    </xf>
    <xf numFmtId="166" fontId="113" fillId="0" borderId="622">
      <protection locked="0"/>
    </xf>
    <xf numFmtId="260" fontId="164" fillId="0" borderId="368" applyBorder="0"/>
    <xf numFmtId="208" fontId="90" fillId="63" borderId="621"/>
    <xf numFmtId="0" fontId="147" fillId="73" borderId="623">
      <alignment horizontal="left" vertical="center" wrapText="1"/>
    </xf>
    <xf numFmtId="166" fontId="113" fillId="0" borderId="622">
      <protection locked="0"/>
    </xf>
    <xf numFmtId="208" fontId="90" fillId="63" borderId="621"/>
    <xf numFmtId="0" fontId="17" fillId="21" borderId="468" applyNumberFormat="0" applyAlignment="0" applyProtection="0"/>
    <xf numFmtId="0" fontId="147" fillId="73" borderId="623">
      <alignment horizontal="left" vertical="center" wrapText="1"/>
    </xf>
    <xf numFmtId="166" fontId="113" fillId="0" borderId="622">
      <protection locked="0"/>
    </xf>
    <xf numFmtId="208" fontId="90" fillId="63" borderId="621"/>
    <xf numFmtId="257" fontId="11" fillId="82" borderId="533" applyNumberFormat="0" applyProtection="0">
      <alignment horizontal="center" vertical="center" wrapText="1"/>
    </xf>
    <xf numFmtId="0" fontId="183" fillId="81" borderId="504" applyNumberFormat="0" applyProtection="0">
      <alignment horizontal="center" vertical="center"/>
    </xf>
    <xf numFmtId="0" fontId="147" fillId="73" borderId="652">
      <alignment horizontal="left" vertical="center" wrapText="1"/>
    </xf>
    <xf numFmtId="166" fontId="113" fillId="0" borderId="651">
      <protection locked="0"/>
    </xf>
    <xf numFmtId="39" fontId="12" fillId="0" borderId="509">
      <protection locked="0"/>
    </xf>
    <xf numFmtId="0" fontId="12" fillId="24" borderId="855" applyNumberFormat="0" applyFont="0" applyAlignment="0" applyProtection="0"/>
    <xf numFmtId="166" fontId="113" fillId="0" borderId="492">
      <protection locked="0"/>
    </xf>
    <xf numFmtId="208" fontId="90" fillId="63" borderId="650"/>
    <xf numFmtId="0" fontId="147" fillId="73" borderId="623">
      <alignment horizontal="left" vertical="center" wrapText="1"/>
    </xf>
    <xf numFmtId="166" fontId="113" fillId="0" borderId="622">
      <protection locked="0"/>
    </xf>
    <xf numFmtId="208" fontId="90" fillId="63" borderId="621"/>
    <xf numFmtId="0" fontId="12" fillId="24" borderId="484" applyNumberFormat="0" applyFont="0" applyAlignment="0" applyProtection="0"/>
    <xf numFmtId="0" fontId="147" fillId="73" borderId="574">
      <alignment horizontal="left" vertical="center" wrapText="1"/>
    </xf>
    <xf numFmtId="0" fontId="147" fillId="73" borderId="574">
      <alignment horizontal="left" vertical="center" wrapText="1"/>
    </xf>
    <xf numFmtId="171" fontId="85" fillId="0" borderId="517"/>
    <xf numFmtId="166" fontId="113" fillId="0" borderId="559">
      <protection locked="0"/>
    </xf>
    <xf numFmtId="208" fontId="90" fillId="63" borderId="558"/>
    <xf numFmtId="166" fontId="113" fillId="0" borderId="559">
      <protection locked="0"/>
    </xf>
    <xf numFmtId="208" fontId="90" fillId="63" borderId="558"/>
    <xf numFmtId="264" fontId="172" fillId="65" borderId="518" applyFill="0" applyBorder="0" applyAlignment="0" applyProtection="0">
      <alignment horizontal="right"/>
      <protection locked="0"/>
    </xf>
    <xf numFmtId="0" fontId="12" fillId="0" borderId="631"/>
    <xf numFmtId="171" fontId="85" fillId="0" borderId="517"/>
    <xf numFmtId="208" fontId="90" fillId="63" borderId="463"/>
    <xf numFmtId="0" fontId="12" fillId="0" borderId="631"/>
    <xf numFmtId="0" fontId="12" fillId="0" borderId="606"/>
    <xf numFmtId="0" fontId="183" fillId="81" borderId="533" applyNumberFormat="0" applyProtection="0">
      <alignment horizontal="center" vertical="center"/>
    </xf>
    <xf numFmtId="0" fontId="12" fillId="25" borderId="1240" applyNumberFormat="0" applyProtection="0">
      <alignment horizontal="left" vertical="center" wrapText="1"/>
    </xf>
    <xf numFmtId="0" fontId="83" fillId="0" borderId="475" applyNumberFormat="0" applyFont="0" applyFill="0" applyAlignment="0" applyProtection="0"/>
    <xf numFmtId="0" fontId="11" fillId="81" borderId="1255" applyNumberFormat="0" applyProtection="0">
      <alignment horizontal="center" vertical="center" wrapText="1"/>
    </xf>
    <xf numFmtId="165" fontId="193" fillId="0" borderId="509" applyFill="0" applyAlignment="0" applyProtection="0"/>
    <xf numFmtId="167" fontId="87" fillId="0" borderId="471" applyFont="0"/>
    <xf numFmtId="0" fontId="17" fillId="21" borderId="468" applyNumberFormat="0" applyAlignment="0" applyProtection="0"/>
    <xf numFmtId="0" fontId="147" fillId="73" borderId="574">
      <alignment horizontal="left" vertical="center" wrapText="1"/>
    </xf>
    <xf numFmtId="10" fontId="108" fillId="65" borderId="631" applyNumberFormat="0" applyBorder="0" applyAlignment="0" applyProtection="0"/>
    <xf numFmtId="0" fontId="12" fillId="0" borderId="606"/>
    <xf numFmtId="165" fontId="193" fillId="0" borderId="527" applyFill="0" applyAlignment="0" applyProtection="0"/>
    <xf numFmtId="241" fontId="194" fillId="86" borderId="494" applyNumberFormat="0" applyBorder="0" applyAlignment="0" applyProtection="0">
      <alignment vertical="center"/>
    </xf>
    <xf numFmtId="0" fontId="147" fillId="73" borderId="637">
      <alignment horizontal="left" vertical="center" wrapText="1"/>
    </xf>
    <xf numFmtId="171" fontId="85" fillId="0" borderId="495"/>
    <xf numFmtId="0" fontId="12" fillId="0" borderId="640"/>
    <xf numFmtId="10" fontId="108" fillId="65" borderId="631" applyNumberFormat="0" applyBorder="0" applyAlignment="0" applyProtection="0"/>
    <xf numFmtId="0" fontId="12" fillId="0" borderId="640"/>
    <xf numFmtId="0" fontId="11" fillId="81" borderId="1226" applyNumberFormat="0" applyProtection="0">
      <alignment horizontal="center" vertical="center" wrapText="1"/>
    </xf>
    <xf numFmtId="0" fontId="47" fillId="0" borderId="599">
      <alignment horizontal="left" vertical="center"/>
    </xf>
    <xf numFmtId="237" fontId="12" fillId="71" borderId="631" applyNumberFormat="0" applyFont="0" applyBorder="0" applyAlignment="0" applyProtection="0"/>
    <xf numFmtId="0" fontId="12" fillId="24" borderId="377" applyNumberFormat="0" applyFont="0" applyAlignment="0" applyProtection="0"/>
    <xf numFmtId="0" fontId="11" fillId="81" borderId="533" applyNumberFormat="0" applyProtection="0">
      <alignment horizontal="center" vertical="center" wrapText="1"/>
    </xf>
    <xf numFmtId="0" fontId="12" fillId="25" borderId="1188" applyNumberFormat="0" applyProtection="0">
      <alignment horizontal="left" vertical="center" wrapText="1"/>
    </xf>
    <xf numFmtId="0" fontId="147" fillId="73" borderId="479">
      <alignment horizontal="left" vertical="center" wrapText="1"/>
    </xf>
    <xf numFmtId="166" fontId="113" fillId="0" borderId="478">
      <protection locked="0"/>
    </xf>
    <xf numFmtId="208" fontId="90" fillId="63" borderId="477"/>
    <xf numFmtId="0" fontId="12" fillId="25" borderId="1188" applyNumberFormat="0" applyProtection="0">
      <alignment horizontal="left" vertical="center" wrapText="1"/>
    </xf>
    <xf numFmtId="0" fontId="11" fillId="81" borderId="1226" applyNumberFormat="0" applyProtection="0">
      <alignment horizontal="center" vertical="center"/>
    </xf>
    <xf numFmtId="0" fontId="11" fillId="81" borderId="1226" applyNumberFormat="0" applyProtection="0">
      <alignment horizontal="center" vertical="center" wrapText="1"/>
    </xf>
    <xf numFmtId="0" fontId="147" fillId="73" borderId="465">
      <alignment horizontal="left" vertical="center" wrapText="1"/>
    </xf>
    <xf numFmtId="166" fontId="113" fillId="0" borderId="464">
      <protection locked="0"/>
    </xf>
    <xf numFmtId="208" fontId="90" fillId="63" borderId="463"/>
    <xf numFmtId="0" fontId="177" fillId="67" borderId="1240">
      <alignment horizontal="center" vertical="center" wrapText="1"/>
      <protection hidden="1"/>
    </xf>
    <xf numFmtId="264" fontId="172" fillId="65" borderId="518" applyFill="0" applyBorder="0" applyAlignment="0" applyProtection="0">
      <alignment horizontal="right"/>
      <protection locked="0"/>
    </xf>
    <xf numFmtId="0" fontId="147" fillId="73" borderId="493">
      <alignment horizontal="left" vertical="center" wrapText="1"/>
    </xf>
    <xf numFmtId="166" fontId="113" fillId="0" borderId="492">
      <protection locked="0"/>
    </xf>
    <xf numFmtId="208" fontId="90" fillId="63" borderId="491"/>
    <xf numFmtId="10" fontId="108" fillId="65" borderId="606" applyNumberFormat="0" applyBorder="0" applyAlignment="0" applyProtection="0"/>
    <xf numFmtId="0" fontId="147" fillId="73" borderId="493">
      <alignment horizontal="left" vertical="center" wrapText="1"/>
    </xf>
    <xf numFmtId="166" fontId="113" fillId="0" borderId="492">
      <protection locked="0"/>
    </xf>
    <xf numFmtId="208" fontId="90" fillId="63" borderId="491"/>
    <xf numFmtId="0" fontId="147" fillId="73" borderId="493">
      <alignment horizontal="left" vertical="center" wrapText="1"/>
    </xf>
    <xf numFmtId="208" fontId="90" fillId="63" borderId="491"/>
    <xf numFmtId="0" fontId="147" fillId="73" borderId="493">
      <alignment horizontal="left" vertical="center" wrapText="1"/>
    </xf>
    <xf numFmtId="166" fontId="113" fillId="0" borderId="492">
      <protection locked="0"/>
    </xf>
    <xf numFmtId="208" fontId="90" fillId="63" borderId="491"/>
    <xf numFmtId="0" fontId="83" fillId="0" borderId="745" applyNumberFormat="0" applyFont="0" applyFill="0" applyAlignment="0" applyProtection="0"/>
    <xf numFmtId="0" fontId="147" fillId="73" borderId="493">
      <alignment horizontal="left" vertical="center" wrapText="1"/>
    </xf>
    <xf numFmtId="166" fontId="113" fillId="0" borderId="492">
      <protection locked="0"/>
    </xf>
    <xf numFmtId="208" fontId="90" fillId="63" borderId="491"/>
    <xf numFmtId="0" fontId="47" fillId="0" borderId="630">
      <alignment horizontal="left" vertical="center"/>
    </xf>
    <xf numFmtId="0" fontId="147" fillId="73" borderId="493">
      <alignment horizontal="left" vertical="center" wrapText="1"/>
    </xf>
    <xf numFmtId="166" fontId="113" fillId="0" borderId="492">
      <protection locked="0"/>
    </xf>
    <xf numFmtId="208" fontId="90" fillId="63" borderId="491"/>
    <xf numFmtId="0" fontId="147" fillId="73" borderId="456">
      <alignment horizontal="left" vertical="center" wrapText="1"/>
    </xf>
    <xf numFmtId="166" fontId="113" fillId="0" borderId="455">
      <protection locked="0"/>
    </xf>
    <xf numFmtId="208" fontId="90" fillId="63" borderId="454"/>
    <xf numFmtId="0" fontId="147" fillId="73" borderId="456">
      <alignment horizontal="left" vertical="center" wrapText="1"/>
    </xf>
    <xf numFmtId="166" fontId="113" fillId="0" borderId="455">
      <protection locked="0"/>
    </xf>
    <xf numFmtId="208" fontId="90" fillId="63" borderId="454"/>
    <xf numFmtId="0" fontId="147" fillId="73" borderId="456">
      <alignment horizontal="left" vertical="center" wrapText="1"/>
    </xf>
    <xf numFmtId="166" fontId="113" fillId="0" borderId="455">
      <protection locked="0"/>
    </xf>
    <xf numFmtId="208" fontId="90" fillId="63" borderId="454"/>
    <xf numFmtId="0" fontId="12" fillId="0" borderId="640"/>
    <xf numFmtId="0" fontId="147" fillId="73" borderId="515">
      <alignment horizontal="left" vertical="center" wrapText="1"/>
    </xf>
    <xf numFmtId="166" fontId="113" fillId="0" borderId="514">
      <protection locked="0"/>
    </xf>
    <xf numFmtId="208" fontId="90" fillId="63" borderId="513"/>
    <xf numFmtId="0" fontId="147" fillId="73" borderId="465">
      <alignment horizontal="left" vertical="center" wrapText="1"/>
    </xf>
    <xf numFmtId="166" fontId="113" fillId="0" borderId="464">
      <protection locked="0"/>
    </xf>
    <xf numFmtId="208" fontId="90" fillId="63" borderId="463"/>
    <xf numFmtId="0" fontId="12" fillId="0" borderId="460"/>
    <xf numFmtId="0" fontId="12" fillId="0" borderId="496"/>
    <xf numFmtId="0" fontId="12" fillId="0" borderId="496"/>
    <xf numFmtId="0" fontId="12" fillId="0" borderId="496"/>
    <xf numFmtId="0" fontId="12" fillId="0" borderId="496"/>
    <xf numFmtId="0" fontId="147" fillId="73" borderId="465">
      <alignment horizontal="left" vertical="center" wrapText="1"/>
    </xf>
    <xf numFmtId="241" fontId="12" fillId="65" borderId="396" applyNumberFormat="0" applyFont="0" applyBorder="0" applyAlignment="0">
      <alignment horizontal="right" vertical="center"/>
      <protection locked="0"/>
    </xf>
    <xf numFmtId="10" fontId="108" fillId="65" borderId="460" applyNumberFormat="0" applyBorder="0" applyAlignment="0" applyProtection="0"/>
    <xf numFmtId="0" fontId="12" fillId="0" borderId="496"/>
    <xf numFmtId="0" fontId="147" fillId="73" borderId="493">
      <alignment horizontal="left" vertical="center" wrapText="1"/>
    </xf>
    <xf numFmtId="241" fontId="12" fillId="65" borderId="396" applyNumberFormat="0" applyFont="0" applyBorder="0" applyAlignment="0">
      <alignment horizontal="right" vertical="center"/>
      <protection locked="0"/>
    </xf>
    <xf numFmtId="0" fontId="12" fillId="0" borderId="482"/>
    <xf numFmtId="0" fontId="147" fillId="73" borderId="493">
      <alignment horizontal="left" vertical="center" wrapText="1"/>
    </xf>
    <xf numFmtId="0" fontId="25" fillId="8" borderId="626" applyNumberFormat="0" applyAlignment="0" applyProtection="0"/>
    <xf numFmtId="0" fontId="12" fillId="0" borderId="504"/>
    <xf numFmtId="0" fontId="147" fillId="73" borderId="493">
      <alignment horizontal="left" vertical="center" wrapText="1"/>
    </xf>
    <xf numFmtId="0" fontId="177" fillId="67" borderId="1071">
      <alignment horizontal="center" vertical="center" wrapText="1"/>
      <protection hidden="1"/>
    </xf>
    <xf numFmtId="0" fontId="47" fillId="0" borderId="462">
      <alignment horizontal="left" vertical="center"/>
    </xf>
    <xf numFmtId="237" fontId="12" fillId="71" borderId="460" applyNumberFormat="0" applyFont="0" applyBorder="0" applyAlignment="0" applyProtection="0"/>
    <xf numFmtId="0" fontId="12" fillId="0" borderId="504"/>
    <xf numFmtId="10" fontId="108" fillId="65" borderId="496" applyNumberFormat="0" applyBorder="0" applyAlignment="0" applyProtection="0"/>
    <xf numFmtId="0" fontId="147" fillId="73" borderId="456">
      <alignment horizontal="left" vertical="center" wrapText="1"/>
    </xf>
    <xf numFmtId="1" fontId="121" fillId="69" borderId="467" applyNumberFormat="0" applyBorder="0" applyAlignment="0">
      <alignment horizontal="centerContinuous" vertical="center"/>
      <protection locked="0"/>
    </xf>
    <xf numFmtId="0" fontId="47" fillId="0" borderId="487">
      <alignment horizontal="left" vertical="center"/>
    </xf>
    <xf numFmtId="241" fontId="12" fillId="65" borderId="396" applyNumberFormat="0" applyFont="0" applyBorder="0" applyAlignment="0">
      <alignment horizontal="right" vertical="center"/>
      <protection locked="0"/>
    </xf>
    <xf numFmtId="0" fontId="25" fillId="8" borderId="468" applyNumberFormat="0" applyAlignment="0" applyProtection="0"/>
    <xf numFmtId="0" fontId="25" fillId="8" borderId="468" applyNumberFormat="0" applyAlignment="0" applyProtection="0"/>
    <xf numFmtId="10" fontId="108" fillId="65" borderId="496" applyNumberFormat="0" applyBorder="0" applyAlignment="0" applyProtection="0"/>
    <xf numFmtId="10" fontId="108" fillId="65" borderId="496" applyNumberFormat="0" applyBorder="0" applyAlignment="0" applyProtection="0"/>
    <xf numFmtId="0" fontId="47" fillId="0" borderId="501">
      <alignment horizontal="left" vertical="center"/>
    </xf>
    <xf numFmtId="0" fontId="147" fillId="73" borderId="493">
      <alignment horizontal="left" vertical="center" wrapText="1"/>
    </xf>
    <xf numFmtId="0" fontId="47" fillId="0" borderId="501">
      <alignment horizontal="left" vertical="center"/>
    </xf>
    <xf numFmtId="1" fontId="121" fillId="69" borderId="488" applyNumberFormat="0" applyBorder="0" applyAlignment="0">
      <alignment horizontal="centerContinuous" vertical="center"/>
      <protection locked="0"/>
    </xf>
    <xf numFmtId="0" fontId="147" fillId="73" borderId="623">
      <alignment horizontal="left" vertical="center" wrapText="1"/>
    </xf>
    <xf numFmtId="237" fontId="12" fillId="71" borderId="496" applyNumberFormat="0" applyFont="0" applyBorder="0" applyAlignment="0" applyProtection="0"/>
    <xf numFmtId="0" fontId="47" fillId="0" borderId="630">
      <alignment horizontal="left" vertical="center"/>
    </xf>
    <xf numFmtId="237" fontId="12" fillId="71" borderId="631" applyNumberFormat="0" applyFont="0" applyBorder="0" applyAlignment="0" applyProtection="0"/>
    <xf numFmtId="0" fontId="147" fillId="73" borderId="465">
      <alignment horizontal="left" vertical="center" wrapText="1"/>
    </xf>
    <xf numFmtId="0" fontId="25" fillId="8" borderId="483" applyNumberFormat="0" applyAlignment="0" applyProtection="0"/>
    <xf numFmtId="224" fontId="108" fillId="0" borderId="259" applyFont="0" applyFill="0" applyBorder="0" applyAlignment="0" applyProtection="0"/>
    <xf numFmtId="10" fontId="108" fillId="65" borderId="496" applyNumberFormat="0" applyBorder="0" applyAlignment="0" applyProtection="0"/>
    <xf numFmtId="1" fontId="121" fillId="69" borderId="502" applyNumberFormat="0" applyBorder="0" applyAlignment="0">
      <alignment horizontal="centerContinuous" vertical="center"/>
      <protection locked="0"/>
    </xf>
    <xf numFmtId="1" fontId="121" fillId="69" borderId="502" applyNumberFormat="0" applyBorder="0" applyAlignment="0">
      <alignment horizontal="centerContinuous" vertical="center"/>
      <protection locked="0"/>
    </xf>
    <xf numFmtId="0" fontId="25" fillId="8" borderId="497" applyNumberFormat="0" applyAlignment="0" applyProtection="0"/>
    <xf numFmtId="1" fontId="121" fillId="69" borderId="632" applyNumberFormat="0" applyBorder="0" applyAlignment="0">
      <alignment horizontal="centerContinuous" vertical="center"/>
      <protection locked="0"/>
    </xf>
    <xf numFmtId="0" fontId="47" fillId="0" borderId="501">
      <alignment horizontal="left" vertical="center"/>
    </xf>
    <xf numFmtId="10" fontId="108" fillId="65" borderId="482" applyNumberFormat="0" applyBorder="0" applyAlignment="0" applyProtection="0"/>
    <xf numFmtId="237" fontId="12" fillId="71" borderId="496" applyNumberFormat="0" applyFont="0" applyBorder="0" applyAlignment="0" applyProtection="0"/>
    <xf numFmtId="0" fontId="25" fillId="8" borderId="497" applyNumberFormat="0" applyAlignment="0" applyProtection="0"/>
    <xf numFmtId="10" fontId="108" fillId="65" borderId="606" applyNumberFormat="0" applyBorder="0" applyAlignment="0" applyProtection="0"/>
    <xf numFmtId="0" fontId="25" fillId="8" borderId="626" applyNumberFormat="0" applyAlignment="0" applyProtection="0"/>
    <xf numFmtId="1" fontId="121" fillId="69" borderId="632" applyNumberFormat="0" applyBorder="0" applyAlignment="0">
      <alignment horizontal="centerContinuous" vertical="center"/>
      <protection locked="0"/>
    </xf>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462">
      <alignment horizontal="left" vertical="center"/>
    </xf>
    <xf numFmtId="0" fontId="47" fillId="0" borderId="618">
      <alignment horizontal="left" vertical="center"/>
    </xf>
    <xf numFmtId="237" fontId="12" fillId="71" borderId="496" applyNumberFormat="0" applyFont="0" applyBorder="0" applyAlignment="0" applyProtection="0"/>
    <xf numFmtId="224" fontId="108" fillId="0" borderId="259" applyFont="0" applyFill="0" applyBorder="0" applyAlignment="0" applyProtection="0"/>
    <xf numFmtId="0" fontId="25" fillId="8" borderId="626" applyNumberFormat="0" applyAlignment="0" applyProtection="0"/>
    <xf numFmtId="237" fontId="12" fillId="71" borderId="496" applyNumberFormat="0" applyFont="0" applyBorder="0" applyAlignment="0" applyProtection="0"/>
    <xf numFmtId="224" fontId="108" fillId="0" borderId="259" applyFont="0" applyFill="0" applyBorder="0" applyAlignment="0" applyProtection="0"/>
    <xf numFmtId="10" fontId="108" fillId="65" borderId="504" applyNumberFormat="0" applyBorder="0" applyAlignment="0" applyProtection="0"/>
    <xf numFmtId="1" fontId="121" fillId="69" borderId="461" applyNumberFormat="0" applyBorder="0" applyAlignment="0">
      <alignment horizontal="centerContinuous" vertical="center"/>
      <protection locked="0"/>
    </xf>
    <xf numFmtId="237" fontId="12" fillId="71" borderId="606" applyNumberFormat="0" applyFont="0" applyBorder="0" applyAlignment="0" applyProtection="0"/>
    <xf numFmtId="1" fontId="121" fillId="69" borderId="461" applyNumberFormat="0" applyBorder="0" applyAlignment="0">
      <alignment horizontal="centerContinuous" vertical="center"/>
      <protection locked="0"/>
    </xf>
    <xf numFmtId="10" fontId="108" fillId="65" borderId="640" applyNumberFormat="0" applyBorder="0" applyAlignment="0" applyProtection="0"/>
    <xf numFmtId="0" fontId="147" fillId="73" borderId="623">
      <alignment horizontal="left" vertical="center" wrapText="1"/>
    </xf>
    <xf numFmtId="0" fontId="47" fillId="0" borderId="501">
      <alignment horizontal="left" vertical="center"/>
    </xf>
    <xf numFmtId="1" fontId="121" fillId="69" borderId="619" applyNumberFormat="0" applyBorder="0" applyAlignment="0">
      <alignment horizontal="centerContinuous" vertical="center"/>
      <protection locked="0"/>
    </xf>
    <xf numFmtId="10" fontId="108" fillId="65" borderId="504" applyNumberFormat="0" applyBorder="0" applyAlignment="0" applyProtection="0"/>
    <xf numFmtId="0" fontId="25" fillId="8" borderId="497" applyNumberFormat="0" applyAlignment="0" applyProtection="0"/>
    <xf numFmtId="10" fontId="108" fillId="65" borderId="640" applyNumberFormat="0" applyBorder="0" applyAlignment="0" applyProtection="0"/>
    <xf numFmtId="237" fontId="12" fillId="71" borderId="496" applyNumberFormat="0" applyFont="0" applyBorder="0" applyAlignment="0" applyProtection="0"/>
    <xf numFmtId="0" fontId="25" fillId="8" borderId="376"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25" fillId="8" borderId="607" applyNumberFormat="0" applyAlignment="0" applyProtection="0"/>
    <xf numFmtId="0" fontId="47" fillId="0" borderId="599">
      <alignment horizontal="left" vertical="center"/>
    </xf>
    <xf numFmtId="0" fontId="47" fillId="0" borderId="487">
      <alignment horizontal="left" vertical="center"/>
    </xf>
    <xf numFmtId="237" fontId="12" fillId="71" borderId="606" applyNumberFormat="0" applyFont="0" applyBorder="0" applyAlignment="0" applyProtection="0"/>
    <xf numFmtId="237" fontId="12" fillId="71" borderId="482" applyNumberFormat="0" applyFont="0" applyBorder="0" applyAlignment="0" applyProtection="0"/>
    <xf numFmtId="0" fontId="147" fillId="73" borderId="623">
      <alignment horizontal="left" vertical="center" wrapText="1"/>
    </xf>
    <xf numFmtId="1" fontId="121" fillId="69" borderId="461" applyNumberFormat="0" applyBorder="0" applyAlignment="0">
      <alignment horizontal="centerContinuous" vertical="center"/>
      <protection locked="0"/>
    </xf>
    <xf numFmtId="0" fontId="12" fillId="25" borderId="1090" applyNumberFormat="0" applyProtection="0">
      <alignment horizontal="left" vertical="center" wrapText="1"/>
    </xf>
    <xf numFmtId="1" fontId="121" fillId="69" borderId="619" applyNumberFormat="0" applyBorder="0" applyAlignment="0">
      <alignment horizontal="centerContinuous" vertical="center"/>
      <protection locked="0"/>
    </xf>
    <xf numFmtId="10" fontId="108" fillId="65" borderId="640" applyNumberFormat="0" applyBorder="0" applyAlignment="0" applyProtection="0"/>
    <xf numFmtId="224" fontId="108" fillId="0" borderId="259" applyFont="0" applyFill="0" applyBorder="0" applyAlignment="0" applyProtection="0"/>
    <xf numFmtId="0" fontId="147" fillId="73" borderId="623">
      <alignment horizontal="left" vertical="center" wrapText="1"/>
    </xf>
    <xf numFmtId="0" fontId="25" fillId="8" borderId="607" applyNumberFormat="0" applyAlignment="0" applyProtection="0"/>
    <xf numFmtId="224" fontId="108" fillId="0" borderId="259" applyFont="0" applyFill="0" applyBorder="0" applyAlignment="0" applyProtection="0"/>
    <xf numFmtId="0" fontId="47" fillId="0" borderId="599">
      <alignment horizontal="left" vertical="center"/>
    </xf>
    <xf numFmtId="237" fontId="12" fillId="71" borderId="640" applyNumberFormat="0" applyFont="0" applyBorder="0" applyAlignment="0" applyProtection="0"/>
    <xf numFmtId="0" fontId="47" fillId="0" borderId="501">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47" fillId="0" borderId="645">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97" fillId="0" borderId="745" applyNumberFormat="0" applyFill="0" applyAlignment="0" applyProtection="0"/>
    <xf numFmtId="237" fontId="12" fillId="71" borderId="640" applyNumberFormat="0" applyFont="0" applyBorder="0" applyAlignment="0" applyProtection="0"/>
    <xf numFmtId="1" fontId="121" fillId="69" borderId="611" applyNumberFormat="0" applyBorder="0" applyAlignment="0">
      <alignment horizontal="centerContinuous" vertical="center"/>
      <protection locked="0"/>
    </xf>
    <xf numFmtId="0" fontId="12" fillId="0" borderId="606"/>
    <xf numFmtId="224" fontId="108" fillId="0" borderId="259" applyFont="0" applyFill="0" applyBorder="0" applyAlignment="0" applyProtection="0"/>
    <xf numFmtId="0" fontId="25" fillId="8" borderId="641" applyNumberFormat="0" applyAlignment="0" applyProtection="0"/>
    <xf numFmtId="1" fontId="121" fillId="69" borderId="646" applyNumberFormat="0" applyBorder="0" applyAlignment="0">
      <alignment horizontal="centerContinuous" vertical="center"/>
      <protection locked="0"/>
    </xf>
    <xf numFmtId="0" fontId="11" fillId="81" borderId="1090" applyNumberFormat="0" applyProtection="0">
      <alignment horizontal="center" vertical="center" wrapText="1"/>
    </xf>
    <xf numFmtId="0" fontId="47" fillId="0" borderId="645">
      <alignment horizontal="left" vertical="center"/>
    </xf>
    <xf numFmtId="0" fontId="12" fillId="25" borderId="1090" applyNumberFormat="0" applyProtection="0">
      <alignment horizontal="left" vertical="center" wrapText="1"/>
    </xf>
    <xf numFmtId="224" fontId="108" fillId="0" borderId="259" applyFont="0" applyFill="0" applyBorder="0" applyAlignment="0" applyProtection="0"/>
    <xf numFmtId="257" fontId="11" fillId="82" borderId="1090" applyNumberFormat="0" applyProtection="0">
      <alignment horizontal="center" vertical="center" wrapText="1"/>
    </xf>
    <xf numFmtId="1" fontId="121" fillId="69" borderId="646" applyNumberFormat="0" applyBorder="0" applyAlignment="0">
      <alignment horizontal="centerContinuous" vertical="center"/>
      <protection locked="0"/>
    </xf>
    <xf numFmtId="0" fontId="47" fillId="0" borderId="618">
      <alignment horizontal="left" vertical="center"/>
    </xf>
    <xf numFmtId="224" fontId="108" fillId="0" borderId="259" applyFont="0" applyFill="0" applyBorder="0" applyAlignment="0" applyProtection="0"/>
    <xf numFmtId="0" fontId="11" fillId="60" borderId="1071" applyNumberFormat="0" applyProtection="0">
      <alignment horizontal="left" vertical="center" wrapText="1"/>
    </xf>
    <xf numFmtId="0" fontId="12" fillId="0" borderId="655"/>
    <xf numFmtId="171" fontId="85" fillId="0" borderId="1089"/>
    <xf numFmtId="0" fontId="25" fillId="8" borderId="505" applyNumberFormat="0" applyAlignment="0" applyProtection="0"/>
    <xf numFmtId="165" fontId="193" fillId="0" borderId="1064" applyFill="0" applyAlignment="0" applyProtection="0"/>
    <xf numFmtId="1" fontId="121" fillId="69" borderId="619" applyNumberFormat="0" applyBorder="0" applyAlignment="0">
      <alignment horizontal="centerContinuous" vertical="center"/>
      <protection locked="0"/>
    </xf>
    <xf numFmtId="237" fontId="12" fillId="71" borderId="504" applyNumberFormat="0" applyFont="0" applyBorder="0" applyAlignment="0" applyProtection="0"/>
    <xf numFmtId="0" fontId="47" fillId="0" borderId="599">
      <alignment horizontal="left" vertical="center"/>
    </xf>
    <xf numFmtId="171" fontId="85" fillId="0" borderId="1045"/>
    <xf numFmtId="171" fontId="85" fillId="0" borderId="1045"/>
    <xf numFmtId="1" fontId="121" fillId="69" borderId="461" applyNumberFormat="0" applyBorder="0" applyAlignment="0">
      <alignment horizontal="centerContinuous" vertical="center"/>
      <protection locked="0"/>
    </xf>
    <xf numFmtId="0" fontId="12" fillId="25" borderId="1255" applyNumberFormat="0" applyProtection="0">
      <alignment horizontal="left" vertical="center" wrapText="1"/>
    </xf>
    <xf numFmtId="224" fontId="108" fillId="0" borderId="259" applyFont="0" applyFill="0" applyBorder="0" applyAlignment="0" applyProtection="0"/>
    <xf numFmtId="0" fontId="25" fillId="8" borderId="607" applyNumberFormat="0" applyAlignment="0" applyProtection="0"/>
    <xf numFmtId="0" fontId="147" fillId="73" borderId="652">
      <alignment horizontal="left" vertical="center" wrapText="1"/>
    </xf>
    <xf numFmtId="224" fontId="108" fillId="0" borderId="259" applyFont="0" applyFill="0" applyBorder="0" applyAlignment="0" applyProtection="0"/>
    <xf numFmtId="237" fontId="12" fillId="71" borderId="504" applyNumberFormat="0" applyFont="0" applyBorder="0" applyAlignment="0" applyProtection="0"/>
    <xf numFmtId="0" fontId="25" fillId="8" borderId="446" applyNumberFormat="0" applyAlignment="0" applyProtection="0"/>
    <xf numFmtId="1" fontId="121" fillId="69" borderId="611" applyNumberFormat="0" applyBorder="0" applyAlignment="0">
      <alignment horizontal="centerContinuous" vertical="center"/>
      <protection locked="0"/>
    </xf>
    <xf numFmtId="0" fontId="11" fillId="81" borderId="1188" applyNumberFormat="0" applyProtection="0">
      <alignment horizontal="center" vertical="center" wrapText="1"/>
    </xf>
    <xf numFmtId="0" fontId="12" fillId="25" borderId="1226" applyNumberFormat="0" applyProtection="0">
      <alignment horizontal="left" vertical="center" wrapText="1"/>
    </xf>
    <xf numFmtId="257" fontId="11" fillId="82" borderId="1226" applyNumberFormat="0" applyProtection="0">
      <alignment horizontal="center" vertical="center" wrapText="1"/>
    </xf>
    <xf numFmtId="257" fontId="11" fillId="82" borderId="1188" applyNumberFormat="0" applyProtection="0">
      <alignment horizontal="center" vertical="center" wrapText="1"/>
    </xf>
    <xf numFmtId="10" fontId="108" fillId="65" borderId="606" applyNumberFormat="0" applyBorder="0" applyAlignment="0" applyProtection="0"/>
    <xf numFmtId="0" fontId="11" fillId="60" borderId="1226" applyNumberFormat="0" applyProtection="0">
      <alignment horizontal="left" vertical="center" wrapText="1"/>
    </xf>
    <xf numFmtId="0" fontId="25" fillId="8" borderId="613" applyNumberFormat="0" applyAlignment="0" applyProtection="0"/>
    <xf numFmtId="0" fontId="11" fillId="81" borderId="1188" applyNumberFormat="0" applyProtection="0">
      <alignment horizontal="center" vertical="center" wrapText="1"/>
    </xf>
    <xf numFmtId="0" fontId="183" fillId="81" borderId="1240" applyNumberFormat="0" applyProtection="0">
      <alignment horizontal="center" vertical="center"/>
    </xf>
    <xf numFmtId="224" fontId="108" fillId="0" borderId="259" applyFont="0" applyFill="0" applyBorder="0" applyAlignment="0" applyProtection="0"/>
    <xf numFmtId="0" fontId="11" fillId="81" borderId="1188" applyNumberFormat="0" applyProtection="0">
      <alignment horizontal="center" vertical="center" wrapText="1"/>
    </xf>
    <xf numFmtId="0" fontId="183" fillId="81" borderId="1188" applyNumberFormat="0" applyProtection="0">
      <alignment horizontal="center" vertical="center"/>
    </xf>
    <xf numFmtId="0" fontId="25" fillId="8" borderId="505" applyNumberFormat="0" applyAlignment="0" applyProtection="0"/>
    <xf numFmtId="0" fontId="25" fillId="8" borderId="261" applyNumberFormat="0" applyAlignment="0" applyProtection="0"/>
    <xf numFmtId="1" fontId="121" fillId="69" borderId="242" applyNumberFormat="0" applyBorder="0" applyAlignment="0">
      <alignment horizontal="centerContinuous" vertical="center"/>
      <protection locked="0"/>
    </xf>
    <xf numFmtId="237" fontId="12" fillId="71" borderId="260" applyNumberFormat="0" applyFont="0" applyBorder="0" applyAlignment="0" applyProtection="0"/>
    <xf numFmtId="0" fontId="47" fillId="0" borderId="265">
      <alignment horizontal="left" vertical="center"/>
    </xf>
    <xf numFmtId="10" fontId="108" fillId="65" borderId="260" applyNumberFormat="0" applyBorder="0" applyAlignment="0" applyProtection="0"/>
    <xf numFmtId="0" fontId="147" fillId="73" borderId="268">
      <alignment horizontal="left" vertical="center" wrapText="1"/>
    </xf>
    <xf numFmtId="260" fontId="164" fillId="0" borderId="265" applyBorder="0"/>
    <xf numFmtId="260" fontId="164" fillId="0" borderId="285" applyBorder="0"/>
    <xf numFmtId="0" fontId="12" fillId="0" borderId="260"/>
    <xf numFmtId="260" fontId="164" fillId="0" borderId="301" applyBorder="0"/>
    <xf numFmtId="260" fontId="164" fillId="0" borderId="301" applyBorder="0"/>
    <xf numFmtId="260" fontId="164" fillId="0" borderId="301" applyBorder="0"/>
    <xf numFmtId="224" fontId="108" fillId="0" borderId="259" applyFont="0" applyFill="0" applyBorder="0" applyAlignment="0" applyProtection="0"/>
    <xf numFmtId="260" fontId="164" fillId="0" borderId="265" applyBorder="0"/>
    <xf numFmtId="260" fontId="164" fillId="0" borderId="265" applyBorder="0"/>
    <xf numFmtId="260" fontId="164" fillId="0" borderId="285" applyBorder="0"/>
    <xf numFmtId="0" fontId="12" fillId="25" borderId="1226" applyNumberFormat="0" applyProtection="0">
      <alignment horizontal="left" vertical="center" wrapText="1"/>
    </xf>
    <xf numFmtId="260" fontId="164" fillId="0" borderId="265" applyBorder="0"/>
    <xf numFmtId="0" fontId="12" fillId="24" borderId="568" applyNumberFormat="0" applyFont="0" applyAlignment="0" applyProtection="0"/>
    <xf numFmtId="0" fontId="147" fillId="73" borderId="268">
      <alignment horizontal="left" vertical="center" wrapText="1"/>
    </xf>
    <xf numFmtId="166" fontId="113" fillId="0" borderId="267">
      <protection locked="0"/>
    </xf>
    <xf numFmtId="208" fontId="90" fillId="63" borderId="266"/>
    <xf numFmtId="0" fontId="147" fillId="73" borderId="268">
      <alignment horizontal="left" vertical="center" wrapText="1"/>
    </xf>
    <xf numFmtId="166" fontId="113" fillId="0" borderId="267">
      <protection locked="0"/>
    </xf>
    <xf numFmtId="208" fontId="90" fillId="63" borderId="266"/>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309">
      <alignment horizontal="left" vertical="center" wrapText="1"/>
    </xf>
    <xf numFmtId="166" fontId="113" fillId="0" borderId="308">
      <protection locked="0"/>
    </xf>
    <xf numFmtId="208" fontId="90" fillId="63" borderId="307"/>
    <xf numFmtId="0" fontId="147" fillId="73" borderId="291">
      <alignment horizontal="left" vertical="center" wrapText="1"/>
    </xf>
    <xf numFmtId="166" fontId="113" fillId="0" borderId="290">
      <protection locked="0"/>
    </xf>
    <xf numFmtId="208" fontId="90" fillId="63" borderId="289"/>
    <xf numFmtId="0" fontId="147" fillId="73" borderId="268">
      <alignment horizontal="left" vertical="center" wrapText="1"/>
    </xf>
    <xf numFmtId="0" fontId="147" fillId="73" borderId="268">
      <alignment horizontal="left" vertical="center" wrapText="1"/>
    </xf>
    <xf numFmtId="166" fontId="113" fillId="0" borderId="267">
      <protection locked="0"/>
    </xf>
    <xf numFmtId="208" fontId="90" fillId="63" borderId="266"/>
    <xf numFmtId="166" fontId="113" fillId="0" borderId="267">
      <protection locked="0"/>
    </xf>
    <xf numFmtId="208" fontId="90" fillId="63" borderId="266"/>
    <xf numFmtId="0" fontId="12" fillId="0" borderId="260"/>
    <xf numFmtId="0" fontId="12" fillId="0" borderId="260"/>
    <xf numFmtId="0" fontId="12" fillId="0" borderId="280"/>
    <xf numFmtId="0" fontId="147" fillId="73" borderId="268">
      <alignment horizontal="left" vertical="center" wrapText="1"/>
    </xf>
    <xf numFmtId="10" fontId="108" fillId="65" borderId="260" applyNumberFormat="0" applyBorder="0" applyAlignment="0" applyProtection="0"/>
    <xf numFmtId="0" fontId="12" fillId="0" borderId="280"/>
    <xf numFmtId="241" fontId="12" fillId="65" borderId="76" applyNumberFormat="0" applyFont="0" applyBorder="0" applyAlignment="0">
      <alignment horizontal="right" vertical="center"/>
      <protection locked="0"/>
    </xf>
    <xf numFmtId="0" fontId="11" fillId="81" borderId="1240" applyNumberFormat="0" applyProtection="0">
      <alignment horizontal="center" vertical="center"/>
    </xf>
    <xf numFmtId="0" fontId="12" fillId="0" borderId="296"/>
    <xf numFmtId="10" fontId="108" fillId="65" borderId="260" applyNumberFormat="0" applyBorder="0" applyAlignment="0" applyProtection="0"/>
    <xf numFmtId="0" fontId="12" fillId="0" borderId="296"/>
    <xf numFmtId="0" fontId="47" fillId="0" borderId="265">
      <alignment horizontal="left" vertical="center"/>
    </xf>
    <xf numFmtId="237" fontId="12" fillId="71" borderId="260" applyNumberFormat="0" applyFont="0" applyBorder="0" applyAlignment="0" applyProtection="0"/>
    <xf numFmtId="10" fontId="108" fillId="65" borderId="280" applyNumberFormat="0" applyBorder="0" applyAlignment="0" applyProtection="0"/>
    <xf numFmtId="241" fontId="194" fillId="86" borderId="531" applyNumberFormat="0" applyBorder="0" applyAlignment="0" applyProtection="0">
      <alignment vertical="center"/>
    </xf>
    <xf numFmtId="1" fontId="121" fillId="69" borderId="270" applyNumberFormat="0" applyBorder="0" applyAlignment="0">
      <alignment horizontal="centerContinuous" vertical="center"/>
      <protection locked="0"/>
    </xf>
    <xf numFmtId="0" fontId="47" fillId="0" borderId="278">
      <alignment horizontal="left" vertical="center"/>
    </xf>
    <xf numFmtId="0" fontId="12" fillId="0" borderId="296"/>
    <xf numFmtId="0" fontId="25" fillId="8" borderId="271" applyNumberFormat="0" applyAlignment="0" applyProtection="0"/>
    <xf numFmtId="171" fontId="85" fillId="0" borderId="532"/>
    <xf numFmtId="0" fontId="147" fillId="73" borderId="291">
      <alignment horizontal="left" vertical="center" wrapText="1"/>
    </xf>
    <xf numFmtId="0" fontId="47" fillId="0" borderId="278">
      <alignment horizontal="left" vertical="center"/>
    </xf>
    <xf numFmtId="237" fontId="12" fillId="71" borderId="260" applyNumberFormat="0" applyFont="0" applyBorder="0" applyAlignment="0" applyProtection="0"/>
    <xf numFmtId="1" fontId="121" fillId="69" borderId="270" applyNumberFormat="0" applyBorder="0" applyAlignment="0">
      <alignment horizontal="centerContinuous" vertical="center"/>
      <protection locked="0"/>
    </xf>
    <xf numFmtId="10" fontId="108" fillId="65" borderId="280" applyNumberFormat="0" applyBorder="0" applyAlignment="0" applyProtection="0"/>
    <xf numFmtId="0" fontId="25" fillId="8" borderId="271" applyNumberFormat="0" applyAlignment="0" applyProtection="0"/>
    <xf numFmtId="1" fontId="121" fillId="69" borderId="270" applyNumberFormat="0" applyBorder="0" applyAlignment="0">
      <alignment horizontal="centerContinuous" vertical="center"/>
      <protection locked="0"/>
    </xf>
    <xf numFmtId="0" fontId="47" fillId="0" borderId="285">
      <alignment horizontal="left" vertical="center"/>
    </xf>
    <xf numFmtId="0" fontId="25" fillId="8" borderId="271" applyNumberFormat="0" applyAlignment="0" applyProtection="0"/>
    <xf numFmtId="237" fontId="12" fillId="71" borderId="280" applyNumberFormat="0" applyFont="0" applyBorder="0" applyAlignment="0" applyProtection="0"/>
    <xf numFmtId="10" fontId="108" fillId="65" borderId="296" applyNumberFormat="0" applyBorder="0" applyAlignment="0" applyProtection="0"/>
    <xf numFmtId="0" fontId="147" fillId="73" borderId="291">
      <alignment horizontal="left" vertical="center" wrapText="1"/>
    </xf>
    <xf numFmtId="1" fontId="121" fillId="69" borderId="286" applyNumberFormat="0" applyBorder="0" applyAlignment="0">
      <alignment horizontal="centerContinuous" vertical="center"/>
      <protection locked="0"/>
    </xf>
    <xf numFmtId="10" fontId="108" fillId="65" borderId="296" applyNumberFormat="0" applyBorder="0" applyAlignment="0" applyProtection="0"/>
    <xf numFmtId="224" fontId="108" fillId="0" borderId="70" applyFont="0" applyFill="0" applyBorder="0" applyAlignment="0" applyProtection="0"/>
    <xf numFmtId="0" fontId="25" fillId="8" borderId="281" applyNumberFormat="0" applyAlignment="0" applyProtection="0"/>
    <xf numFmtId="0" fontId="47" fillId="0" borderId="265">
      <alignment horizontal="left" vertical="center"/>
    </xf>
    <xf numFmtId="237" fontId="12" fillId="71" borderId="280" applyNumberFormat="0" applyFont="0" applyBorder="0" applyAlignment="0" applyProtection="0"/>
    <xf numFmtId="0" fontId="147" fillId="73" borderId="291">
      <alignment horizontal="left" vertical="center" wrapText="1"/>
    </xf>
    <xf numFmtId="241" fontId="12" fillId="65" borderId="294" applyNumberFormat="0" applyFont="0" applyBorder="0" applyAlignment="0">
      <alignment horizontal="right" vertical="center"/>
      <protection locked="0"/>
    </xf>
    <xf numFmtId="1" fontId="121" fillId="69" borderId="286" applyNumberFormat="0" applyBorder="0" applyAlignment="0">
      <alignment horizontal="centerContinuous" vertical="center"/>
      <protection locked="0"/>
    </xf>
    <xf numFmtId="10" fontId="108" fillId="65" borderId="296" applyNumberFormat="0" applyBorder="0" applyAlignment="0" applyProtection="0"/>
    <xf numFmtId="224" fontId="108" fillId="0" borderId="70" applyFont="0" applyFill="0" applyBorder="0" applyAlignment="0" applyProtection="0"/>
    <xf numFmtId="0" fontId="147" fillId="73" borderId="291">
      <alignment horizontal="left" vertical="center" wrapText="1"/>
    </xf>
    <xf numFmtId="0" fontId="25" fillId="8" borderId="281" applyNumberFormat="0" applyAlignment="0" applyProtection="0"/>
    <xf numFmtId="0" fontId="47" fillId="0" borderId="265">
      <alignment horizontal="left" vertical="center"/>
    </xf>
    <xf numFmtId="237" fontId="12" fillId="71" borderId="296" applyNumberFormat="0" applyFont="0" applyBorder="0" applyAlignment="0" applyProtection="0"/>
    <xf numFmtId="0" fontId="47" fillId="0" borderId="301">
      <alignment horizontal="left" vertical="center"/>
    </xf>
    <xf numFmtId="224" fontId="108" fillId="0" borderId="70" applyFont="0" applyFill="0" applyBorder="0" applyAlignment="0" applyProtection="0"/>
    <xf numFmtId="0" fontId="11" fillId="60" borderId="1255" applyNumberFormat="0" applyProtection="0">
      <alignment horizontal="left" vertical="center" wrapText="1"/>
    </xf>
    <xf numFmtId="237" fontId="12" fillId="71" borderId="296" applyNumberFormat="0" applyFont="0" applyBorder="0" applyAlignment="0" applyProtection="0"/>
    <xf numFmtId="1" fontId="121" fillId="69" borderId="295" applyNumberFormat="0" applyBorder="0" applyAlignment="0">
      <alignment horizontal="centerContinuous" vertical="center"/>
      <protection locked="0"/>
    </xf>
    <xf numFmtId="0" fontId="12" fillId="0" borderId="280"/>
    <xf numFmtId="224" fontId="108" fillId="0" borderId="259" applyFont="0" applyFill="0" applyBorder="0" applyAlignment="0" applyProtection="0"/>
    <xf numFmtId="0" fontId="25" fillId="8" borderId="297" applyNumberFormat="0" applyAlignment="0" applyProtection="0"/>
    <xf numFmtId="1" fontId="121" fillId="69" borderId="302" applyNumberFormat="0" applyBorder="0" applyAlignment="0">
      <alignment horizontal="centerContinuous" vertical="center"/>
      <protection locked="0"/>
    </xf>
    <xf numFmtId="264" fontId="172" fillId="65" borderId="1240" applyFill="0" applyBorder="0" applyAlignment="0" applyProtection="0">
      <alignment horizontal="right"/>
      <protection locked="0"/>
    </xf>
    <xf numFmtId="0" fontId="47" fillId="0" borderId="301">
      <alignment horizontal="left" vertical="center"/>
    </xf>
    <xf numFmtId="237" fontId="12" fillId="71" borderId="296" applyNumberFormat="0" applyFont="0" applyBorder="0" applyAlignment="0" applyProtection="0"/>
    <xf numFmtId="0" fontId="177" fillId="67" borderId="577">
      <alignment horizontal="center" vertical="center" wrapText="1"/>
      <protection hidden="1"/>
    </xf>
    <xf numFmtId="224" fontId="108" fillId="0" borderId="259" applyFont="0" applyFill="0" applyBorder="0" applyAlignment="0" applyProtection="0"/>
    <xf numFmtId="260" fontId="164" fillId="0" borderId="1200" applyBorder="0"/>
    <xf numFmtId="1" fontId="121" fillId="69" borderId="302" applyNumberFormat="0" applyBorder="0" applyAlignment="0">
      <alignment horizontal="centerContinuous" vertical="center"/>
      <protection locked="0"/>
    </xf>
    <xf numFmtId="0" fontId="47" fillId="0" borderId="285">
      <alignment horizontal="left" vertical="center"/>
    </xf>
    <xf numFmtId="224" fontId="108" fillId="0" borderId="259" applyFont="0" applyFill="0" applyBorder="0" applyAlignment="0" applyProtection="0"/>
    <xf numFmtId="260" fontId="164" fillId="0" borderId="1178" applyBorder="0"/>
    <xf numFmtId="0" fontId="12" fillId="0" borderId="312"/>
    <xf numFmtId="0" fontId="83" fillId="0" borderId="1202" applyNumberFormat="0" applyFont="0" applyFill="0" applyAlignment="0" applyProtection="0"/>
    <xf numFmtId="241" fontId="12" fillId="65" borderId="294" applyNumberFormat="0" applyFont="0" applyBorder="0" applyAlignment="0">
      <alignment horizontal="right" vertical="center"/>
      <protection locked="0"/>
    </xf>
    <xf numFmtId="260" fontId="164" fillId="0" borderId="1245" applyBorder="0"/>
    <xf numFmtId="1" fontId="121" fillId="69" borderId="286" applyNumberFormat="0" applyBorder="0" applyAlignment="0">
      <alignment horizontal="centerContinuous" vertical="center"/>
      <protection locked="0"/>
    </xf>
    <xf numFmtId="0" fontId="47" fillId="0" borderId="265">
      <alignment horizontal="left" vertical="center"/>
    </xf>
    <xf numFmtId="0" fontId="17" fillId="21" borderId="446" applyNumberFormat="0" applyAlignment="0" applyProtection="0"/>
    <xf numFmtId="260" fontId="164" fillId="0" borderId="1178" applyBorder="0"/>
    <xf numFmtId="224" fontId="108" fillId="0" borderId="259" applyFont="0" applyFill="0" applyBorder="0" applyAlignment="0" applyProtection="0"/>
    <xf numFmtId="0" fontId="11" fillId="60" borderId="591" applyNumberFormat="0" applyProtection="0">
      <alignment horizontal="left" vertical="center" wrapText="1"/>
    </xf>
    <xf numFmtId="0" fontId="25" fillId="8" borderId="281" applyNumberFormat="0" applyAlignment="0" applyProtection="0"/>
    <xf numFmtId="0" fontId="147" fillId="73" borderId="309">
      <alignment horizontal="left" vertical="center" wrapText="1"/>
    </xf>
    <xf numFmtId="224" fontId="108" fillId="0" borderId="259" applyFont="0" applyFill="0" applyBorder="0" applyAlignment="0" applyProtection="0"/>
    <xf numFmtId="0" fontId="12" fillId="25" borderId="577" applyNumberFormat="0" applyProtection="0">
      <alignment horizontal="left" vertical="center" wrapText="1"/>
    </xf>
    <xf numFmtId="1" fontId="121" fillId="69" borderId="295" applyNumberFormat="0" applyBorder="0" applyAlignment="0">
      <alignment horizontal="centerContinuous" vertical="center"/>
      <protection locked="0"/>
    </xf>
    <xf numFmtId="257" fontId="11" fillId="82" borderId="555" applyNumberFormat="0" applyProtection="0">
      <alignment horizontal="center" vertical="center" wrapText="1"/>
    </xf>
    <xf numFmtId="241" fontId="194" fillId="86" borderId="575" applyNumberFormat="0" applyBorder="0" applyAlignment="0" applyProtection="0">
      <alignment vertical="center"/>
    </xf>
    <xf numFmtId="0" fontId="183" fillId="81" borderId="1226" applyNumberFormat="0" applyProtection="0">
      <alignment horizontal="center" vertical="center"/>
    </xf>
    <xf numFmtId="10" fontId="108" fillId="65" borderId="280" applyNumberFormat="0" applyBorder="0" applyAlignment="0" applyProtection="0"/>
    <xf numFmtId="166" fontId="113" fillId="0" borderId="514">
      <protection locked="0"/>
    </xf>
    <xf numFmtId="0" fontId="25" fillId="8" borderId="261" applyNumberFormat="0" applyAlignment="0" applyProtection="0"/>
    <xf numFmtId="224" fontId="108" fillId="0" borderId="259" applyFont="0" applyFill="0" applyBorder="0" applyAlignment="0" applyProtection="0"/>
    <xf numFmtId="0" fontId="47" fillId="0" borderId="265">
      <alignment horizontal="left" vertical="center"/>
    </xf>
    <xf numFmtId="0" fontId="147" fillId="73" borderId="309">
      <alignment horizontal="left" vertical="center" wrapText="1"/>
    </xf>
    <xf numFmtId="0" fontId="12" fillId="24" borderId="506" applyNumberFormat="0" applyFont="0" applyAlignment="0" applyProtection="0"/>
    <xf numFmtId="166" fontId="113" fillId="0" borderId="1204">
      <protection locked="0"/>
    </xf>
    <xf numFmtId="224" fontId="108" fillId="0" borderId="259" applyFont="0" applyFill="0" applyBorder="0" applyAlignment="0" applyProtection="0"/>
    <xf numFmtId="1" fontId="121" fillId="69" borderId="295" applyNumberFormat="0" applyBorder="0" applyAlignment="0">
      <alignment horizontal="centerContinuous" vertical="center"/>
      <protection locked="0"/>
    </xf>
    <xf numFmtId="260" fontId="164" fillId="0" borderId="265" applyBorder="0"/>
    <xf numFmtId="0" fontId="47" fillId="0" borderId="285">
      <alignment horizontal="left" vertical="center"/>
    </xf>
    <xf numFmtId="0" fontId="177" fillId="67" borderId="555">
      <alignment horizontal="center" vertical="center" wrapText="1"/>
      <protection hidden="1"/>
    </xf>
    <xf numFmtId="0" fontId="25" fillId="8" borderId="261" applyNumberFormat="0" applyAlignment="0" applyProtection="0"/>
    <xf numFmtId="264" fontId="172" fillId="65" borderId="260" applyFill="0" applyBorder="0" applyAlignment="0" applyProtection="0">
      <alignment horizontal="right"/>
      <protection locked="0"/>
    </xf>
    <xf numFmtId="0" fontId="147" fillId="73" borderId="309">
      <alignment horizontal="left" vertical="center" wrapText="1"/>
    </xf>
    <xf numFmtId="171" fontId="85" fillId="0" borderId="625"/>
    <xf numFmtId="208" fontId="90" fillId="63" borderId="454"/>
    <xf numFmtId="0" fontId="12" fillId="25" borderId="591" applyNumberFormat="0" applyProtection="0">
      <alignment horizontal="left" vertical="center" wrapText="1"/>
    </xf>
    <xf numFmtId="224" fontId="108" fillId="0" borderId="259" applyFont="0" applyFill="0" applyBorder="0" applyAlignment="0" applyProtection="0"/>
    <xf numFmtId="0" fontId="47" fillId="0" borderId="265">
      <alignment horizontal="left" vertical="center"/>
    </xf>
    <xf numFmtId="1" fontId="121" fillId="69" borderId="286" applyNumberFormat="0" applyBorder="0" applyAlignment="0">
      <alignment horizontal="centerContinuous" vertical="center"/>
      <protection locked="0"/>
    </xf>
    <xf numFmtId="0" fontId="177" fillId="67" borderId="591">
      <alignment horizontal="center" vertical="center" wrapText="1"/>
      <protection hidden="1"/>
    </xf>
    <xf numFmtId="237" fontId="12" fillId="71" borderId="280" applyNumberFormat="0" applyFont="0" applyBorder="0" applyAlignment="0" applyProtection="0"/>
    <xf numFmtId="0" fontId="11" fillId="60" borderId="555" applyNumberFormat="0" applyProtection="0">
      <alignment horizontal="left" vertical="center" wrapText="1"/>
    </xf>
    <xf numFmtId="224" fontId="108" fillId="0" borderId="259" applyFont="0" applyFill="0" applyBorder="0" applyAlignment="0" applyProtection="0"/>
    <xf numFmtId="10" fontId="108" fillId="65" borderId="312" applyNumberFormat="0" applyBorder="0" applyAlignment="0" applyProtection="0"/>
    <xf numFmtId="0" fontId="83" fillId="0" borderId="397" applyNumberFormat="0" applyFont="0" applyFill="0" applyAlignment="0" applyProtection="0"/>
    <xf numFmtId="0" fontId="25" fillId="8" borderId="281" applyNumberFormat="0" applyAlignment="0" applyProtection="0"/>
    <xf numFmtId="224" fontId="108" fillId="0" borderId="259" applyFont="0" applyFill="0" applyBorder="0" applyAlignment="0" applyProtection="0"/>
    <xf numFmtId="167" fontId="87" fillId="0" borderId="450" applyFont="0"/>
    <xf numFmtId="0" fontId="17" fillId="21" borderId="446" applyNumberFormat="0" applyAlignment="0" applyProtection="0"/>
    <xf numFmtId="1" fontId="121" fillId="69" borderId="295" applyNumberFormat="0" applyBorder="0" applyAlignment="0">
      <alignment horizontal="centerContinuous" vertical="center"/>
      <protection locked="0"/>
    </xf>
    <xf numFmtId="0" fontId="147" fillId="73" borderId="323">
      <alignment horizontal="left" vertical="center" wrapText="1"/>
    </xf>
    <xf numFmtId="241" fontId="194" fillId="86" borderId="269" applyNumberFormat="0" applyBorder="0" applyAlignment="0" applyProtection="0">
      <alignment vertical="center"/>
    </xf>
    <xf numFmtId="171" fontId="85" fillId="0" borderId="276"/>
    <xf numFmtId="241" fontId="12" fillId="65" borderId="294" applyNumberFormat="0" applyFont="0" applyBorder="0" applyAlignment="0">
      <alignment horizontal="right" vertical="center"/>
      <protection locked="0"/>
    </xf>
    <xf numFmtId="0" fontId="25" fillId="8" borderId="281" applyNumberFormat="0" applyAlignment="0" applyProtection="0"/>
    <xf numFmtId="257" fontId="11" fillId="82" borderId="1226" applyNumberFormat="0" applyProtection="0">
      <alignment horizontal="center" vertical="center" wrapText="1"/>
    </xf>
    <xf numFmtId="0" fontId="11" fillId="81" borderId="1226" applyNumberFormat="0" applyProtection="0">
      <alignment horizontal="center" vertical="center"/>
    </xf>
    <xf numFmtId="224" fontId="108" fillId="0" borderId="259" applyFont="0" applyFill="0" applyBorder="0" applyAlignment="0" applyProtection="0"/>
    <xf numFmtId="241" fontId="194" fillId="86" borderId="516" applyNumberFormat="0" applyBorder="0" applyAlignment="0" applyProtection="0">
      <alignment vertical="center"/>
    </xf>
    <xf numFmtId="264" fontId="172" fillId="65" borderId="1188" applyFill="0" applyBorder="0" applyAlignment="0" applyProtection="0">
      <alignment horizontal="right"/>
      <protection locked="0"/>
    </xf>
    <xf numFmtId="171" fontId="85" fillId="0" borderId="517"/>
    <xf numFmtId="260" fontId="164" fillId="0" borderId="1178" applyBorder="0"/>
    <xf numFmtId="264" fontId="172" fillId="65" borderId="1188" applyFill="0" applyBorder="0" applyAlignment="0" applyProtection="0">
      <alignment horizontal="right"/>
      <protection locked="0"/>
    </xf>
    <xf numFmtId="264" fontId="172" fillId="65" borderId="1166" applyFill="0" applyBorder="0" applyAlignment="0" applyProtection="0">
      <alignment horizontal="right"/>
      <protection locked="0"/>
    </xf>
    <xf numFmtId="0" fontId="12" fillId="24" borderId="383" applyNumberFormat="0" applyFont="0" applyAlignment="0" applyProtection="0"/>
    <xf numFmtId="0" fontId="183" fillId="81" borderId="591" applyNumberFormat="0" applyProtection="0">
      <alignment horizontal="center" vertical="center"/>
    </xf>
    <xf numFmtId="0" fontId="177" fillId="67" borderId="576">
      <alignment horizontal="center" vertical="center" wrapText="1"/>
      <protection hidden="1"/>
    </xf>
    <xf numFmtId="224" fontId="108" fillId="0" borderId="259" applyFont="0" applyFill="0" applyBorder="0" applyAlignment="0" applyProtection="0"/>
    <xf numFmtId="264" fontId="172" fillId="65" borderId="1147" applyFill="0" applyBorder="0" applyAlignment="0" applyProtection="0">
      <alignment horizontal="right"/>
      <protection locked="0"/>
    </xf>
    <xf numFmtId="0" fontId="183" fillId="81" borderId="1226" applyNumberFormat="0" applyProtection="0">
      <alignment horizontal="center" vertical="center"/>
    </xf>
    <xf numFmtId="241" fontId="194" fillId="86" borderId="269" applyNumberFormat="0" applyBorder="0" applyAlignment="0" applyProtection="0">
      <alignment vertical="center"/>
    </xf>
    <xf numFmtId="171" fontId="85" fillId="0" borderId="276"/>
    <xf numFmtId="264" fontId="172" fillId="65" borderId="992" applyFill="0" applyBorder="0" applyAlignment="0" applyProtection="0">
      <alignment horizontal="right"/>
      <protection locked="0"/>
    </xf>
    <xf numFmtId="237" fontId="12" fillId="71" borderId="312" applyNumberFormat="0" applyFont="0" applyBorder="0" applyAlignment="0" applyProtection="0"/>
    <xf numFmtId="264" fontId="172" fillId="65" borderId="1007" applyFill="0" applyBorder="0" applyAlignment="0" applyProtection="0">
      <alignment horizontal="right"/>
      <protection locked="0"/>
    </xf>
    <xf numFmtId="264" fontId="172" fillId="65" borderId="1007" applyFill="0" applyBorder="0" applyAlignment="0" applyProtection="0">
      <alignment horizontal="right"/>
      <protection locked="0"/>
    </xf>
    <xf numFmtId="0" fontId="147" fillId="73" borderId="456">
      <alignment horizontal="left" vertical="center" wrapText="1"/>
    </xf>
    <xf numFmtId="166" fontId="113" fillId="0" borderId="455">
      <protection locked="0"/>
    </xf>
    <xf numFmtId="208" fontId="90" fillId="63" borderId="454"/>
    <xf numFmtId="1" fontId="121" fillId="69" borderId="660" applyNumberFormat="0" applyBorder="0" applyAlignment="0">
      <alignment horizontal="centerContinuous" vertical="center"/>
      <protection locked="0"/>
    </xf>
    <xf numFmtId="0" fontId="183" fillId="81" borderId="606" applyNumberFormat="0" applyProtection="0">
      <alignment horizontal="center" vertical="center"/>
    </xf>
    <xf numFmtId="224" fontId="108" fillId="0" borderId="259" applyFont="0" applyFill="0" applyBorder="0" applyAlignment="0" applyProtection="0"/>
    <xf numFmtId="0" fontId="147" fillId="73" borderId="515">
      <alignment horizontal="left" vertical="center" wrapText="1"/>
    </xf>
    <xf numFmtId="0" fontId="177" fillId="67" borderId="260">
      <alignment horizontal="center" vertical="center" wrapText="1"/>
      <protection hidden="1"/>
    </xf>
    <xf numFmtId="166" fontId="113" fillId="0" borderId="267">
      <protection locked="0"/>
    </xf>
    <xf numFmtId="166" fontId="113" fillId="0" borderId="514">
      <protection locked="0"/>
    </xf>
    <xf numFmtId="208" fontId="90" fillId="63" borderId="513"/>
    <xf numFmtId="0" fontId="17" fillId="21" borderId="809" applyNumberFormat="0" applyAlignment="0" applyProtection="0"/>
    <xf numFmtId="0" fontId="147" fillId="73" borderId="515">
      <alignment horizontal="left" vertical="center" wrapText="1"/>
    </xf>
    <xf numFmtId="224" fontId="108" fillId="0" borderId="259" applyFont="0" applyFill="0" applyBorder="0" applyAlignment="0" applyProtection="0"/>
    <xf numFmtId="166" fontId="113" fillId="0" borderId="514">
      <protection locked="0"/>
    </xf>
    <xf numFmtId="0" fontId="47" fillId="0" borderId="318">
      <alignment horizontal="left" vertical="center"/>
    </xf>
    <xf numFmtId="208" fontId="90" fillId="63" borderId="513"/>
    <xf numFmtId="0" fontId="147" fillId="73" borderId="515">
      <alignment horizontal="left" vertical="center" wrapText="1"/>
    </xf>
    <xf numFmtId="166" fontId="113" fillId="0" borderId="514">
      <protection locked="0"/>
    </xf>
    <xf numFmtId="208" fontId="90" fillId="63" borderId="513"/>
    <xf numFmtId="0" fontId="147" fillId="73" borderId="515">
      <alignment horizontal="left" vertical="center" wrapText="1"/>
    </xf>
    <xf numFmtId="166" fontId="113" fillId="0" borderId="514">
      <protection locked="0"/>
    </xf>
    <xf numFmtId="208" fontId="90" fillId="63" borderId="513"/>
    <xf numFmtId="224" fontId="108" fillId="0" borderId="259" applyFont="0" applyFill="0" applyBorder="0" applyAlignment="0" applyProtection="0"/>
    <xf numFmtId="260" fontId="164" fillId="0" borderId="1171" applyBorder="0"/>
    <xf numFmtId="241" fontId="194" fillId="86" borderId="292" applyNumberFormat="0" applyBorder="0" applyAlignment="0" applyProtection="0">
      <alignment vertical="center"/>
    </xf>
    <xf numFmtId="171" fontId="85" fillId="0" borderId="293"/>
    <xf numFmtId="0" fontId="12" fillId="24" borderId="277" applyNumberFormat="0" applyFont="0" applyAlignment="0" applyProtection="0"/>
    <xf numFmtId="0" fontId="147" fillId="73" borderId="515">
      <alignment horizontal="left" vertical="center" wrapText="1"/>
    </xf>
    <xf numFmtId="166" fontId="113" fillId="0" borderId="514">
      <protection locked="0"/>
    </xf>
    <xf numFmtId="208" fontId="90" fillId="63" borderId="513"/>
    <xf numFmtId="0" fontId="12" fillId="24" borderId="1016" applyNumberFormat="0" applyFont="0" applyAlignment="0" applyProtection="0"/>
    <xf numFmtId="0" fontId="147" fillId="73" borderId="515">
      <alignment horizontal="left" vertical="center" wrapText="1"/>
    </xf>
    <xf numFmtId="264" fontId="172" fillId="65" borderId="356" applyFill="0" applyBorder="0" applyAlignment="0" applyProtection="0">
      <alignment horizontal="right"/>
      <protection locked="0"/>
    </xf>
    <xf numFmtId="1" fontId="121" fillId="69" borderId="319" applyNumberFormat="0" applyBorder="0" applyAlignment="0">
      <alignment horizontal="centerContinuous" vertical="center"/>
      <protection locked="0"/>
    </xf>
    <xf numFmtId="166" fontId="113" fillId="0" borderId="514">
      <protection locked="0"/>
    </xf>
    <xf numFmtId="0" fontId="12" fillId="24" borderId="277" applyNumberFormat="0" applyFont="0" applyAlignment="0" applyProtection="0"/>
    <xf numFmtId="208" fontId="90" fillId="63" borderId="513"/>
    <xf numFmtId="0" fontId="147" fillId="73" borderId="530">
      <alignment horizontal="left" vertical="center" wrapText="1"/>
    </xf>
    <xf numFmtId="224" fontId="108" fillId="0" borderId="259" applyFont="0" applyFill="0" applyBorder="0" applyAlignment="0" applyProtection="0"/>
    <xf numFmtId="0" fontId="25" fillId="8" borderId="313" applyNumberFormat="0" applyAlignment="0" applyProtection="0"/>
    <xf numFmtId="166" fontId="113" fillId="0" borderId="529">
      <protection locked="0"/>
    </xf>
    <xf numFmtId="208" fontId="90" fillId="63" borderId="528"/>
    <xf numFmtId="0" fontId="147" fillId="73" borderId="530">
      <alignment horizontal="left" vertical="center" wrapText="1"/>
    </xf>
    <xf numFmtId="166" fontId="113" fillId="0" borderId="529">
      <protection locked="0"/>
    </xf>
    <xf numFmtId="208" fontId="90" fillId="63" borderId="528"/>
    <xf numFmtId="166" fontId="113" fillId="0" borderId="529">
      <protection locked="0"/>
    </xf>
    <xf numFmtId="208" fontId="90" fillId="63" borderId="528"/>
    <xf numFmtId="0" fontId="11" fillId="81" borderId="1147" applyNumberFormat="0" applyProtection="0">
      <alignment horizontal="center" vertical="center" wrapText="1"/>
    </xf>
    <xf numFmtId="0" fontId="147" fillId="73" borderId="550">
      <alignment horizontal="left" vertical="center" wrapText="1"/>
    </xf>
    <xf numFmtId="0" fontId="12" fillId="24" borderId="282" applyNumberFormat="0" applyFont="0" applyAlignment="0" applyProtection="0"/>
    <xf numFmtId="166" fontId="113" fillId="0" borderId="549">
      <protection locked="0"/>
    </xf>
    <xf numFmtId="208" fontId="90" fillId="63" borderId="548"/>
    <xf numFmtId="0" fontId="147" fillId="73" borderId="456">
      <alignment horizontal="left" vertical="center" wrapText="1"/>
    </xf>
    <xf numFmtId="241" fontId="194" fillId="86" borderId="292" applyNumberFormat="0" applyBorder="0" applyAlignment="0" applyProtection="0">
      <alignment vertical="center"/>
    </xf>
    <xf numFmtId="171" fontId="85" fillId="0" borderId="293"/>
    <xf numFmtId="166" fontId="113" fillId="0" borderId="455">
      <protection locked="0"/>
    </xf>
    <xf numFmtId="208" fontId="90" fillId="63" borderId="454"/>
    <xf numFmtId="0" fontId="183" fillId="81" borderId="260" applyNumberFormat="0" applyProtection="0">
      <alignment horizontal="center" vertical="center"/>
    </xf>
    <xf numFmtId="0" fontId="11" fillId="81" borderId="260" applyNumberFormat="0" applyProtection="0">
      <alignment horizontal="center" vertical="center" wrapText="1"/>
    </xf>
    <xf numFmtId="0" fontId="11" fillId="81" borderId="260" applyNumberFormat="0" applyProtection="0">
      <alignment horizontal="center" vertical="center"/>
    </xf>
    <xf numFmtId="0" fontId="11" fillId="81" borderId="260" applyNumberFormat="0" applyProtection="0">
      <alignment horizontal="center" vertical="center" wrapText="1"/>
    </xf>
    <xf numFmtId="0" fontId="11" fillId="60" borderId="260" applyNumberFormat="0" applyProtection="0">
      <alignment horizontal="left" vertical="center" wrapText="1"/>
    </xf>
    <xf numFmtId="257" fontId="11" fillId="82" borderId="260" applyNumberFormat="0" applyProtection="0">
      <alignment horizontal="center" vertical="center" wrapText="1"/>
    </xf>
    <xf numFmtId="0" fontId="12" fillId="25" borderId="260" applyNumberFormat="0" applyProtection="0">
      <alignment horizontal="left" vertical="center" wrapText="1"/>
    </xf>
    <xf numFmtId="224" fontId="108" fillId="0" borderId="259" applyFont="0" applyFill="0" applyBorder="0" applyAlignment="0" applyProtection="0"/>
    <xf numFmtId="0" fontId="11" fillId="60" borderId="260" applyNumberFormat="0" applyProtection="0">
      <alignment horizontal="left" vertical="center" wrapText="1"/>
    </xf>
    <xf numFmtId="0" fontId="11" fillId="81" borderId="1188" applyNumberFormat="0" applyProtection="0">
      <alignment horizontal="center" vertical="center" wrapText="1"/>
    </xf>
    <xf numFmtId="0" fontId="12" fillId="0" borderId="518"/>
    <xf numFmtId="0" fontId="12" fillId="0" borderId="518"/>
    <xf numFmtId="0" fontId="12" fillId="0" borderId="518"/>
    <xf numFmtId="0" fontId="12" fillId="0" borderId="518"/>
    <xf numFmtId="0" fontId="147" fillId="73" borderId="456">
      <alignment horizontal="left" vertical="center" wrapText="1"/>
    </xf>
    <xf numFmtId="166" fontId="113" fillId="0" borderId="290">
      <protection locked="0"/>
    </xf>
    <xf numFmtId="0" fontId="183" fillId="81" borderId="1147" applyNumberFormat="0" applyProtection="0">
      <alignment horizontal="center" vertical="center"/>
    </xf>
    <xf numFmtId="0" fontId="11" fillId="60" borderId="1188" applyNumberFormat="0" applyProtection="0">
      <alignment horizontal="left" vertical="center" wrapText="1"/>
    </xf>
    <xf numFmtId="0" fontId="12" fillId="0" borderId="518"/>
    <xf numFmtId="0" fontId="147" fillId="73" borderId="515">
      <alignment horizontal="left" vertical="center" wrapText="1"/>
    </xf>
    <xf numFmtId="0" fontId="11" fillId="81" borderId="1166" applyNumberFormat="0" applyProtection="0">
      <alignment horizontal="center" vertical="center" wrapText="1"/>
    </xf>
    <xf numFmtId="0" fontId="12" fillId="0" borderId="504"/>
    <xf numFmtId="0" fontId="147" fillId="73" borderId="515">
      <alignment horizontal="left" vertical="center" wrapText="1"/>
    </xf>
    <xf numFmtId="241" fontId="194" fillId="86" borderId="292" applyNumberFormat="0" applyBorder="0" applyAlignment="0" applyProtection="0">
      <alignment vertical="center"/>
    </xf>
    <xf numFmtId="171" fontId="85" fillId="0" borderId="293"/>
    <xf numFmtId="0" fontId="183" fillId="81" borderId="1166" applyNumberFormat="0" applyProtection="0">
      <alignment horizontal="center" vertical="center"/>
    </xf>
    <xf numFmtId="10" fontId="108" fillId="65" borderId="518" applyNumberFormat="0" applyBorder="0" applyAlignment="0" applyProtection="0"/>
    <xf numFmtId="0" fontId="12" fillId="0" borderId="533"/>
    <xf numFmtId="0" fontId="147" fillId="73" borderId="515">
      <alignment horizontal="left" vertical="center" wrapText="1"/>
    </xf>
    <xf numFmtId="0" fontId="11" fillId="60" borderId="1166" applyNumberFormat="0" applyProtection="0">
      <alignment horizontal="left" vertical="center" wrapText="1"/>
    </xf>
    <xf numFmtId="0" fontId="47" fillId="0" borderId="368">
      <alignment horizontal="left" vertical="center"/>
    </xf>
    <xf numFmtId="257" fontId="11" fillId="82" borderId="1166" applyNumberFormat="0" applyProtection="0">
      <alignment horizontal="center" vertical="center" wrapText="1"/>
    </xf>
    <xf numFmtId="0" fontId="12" fillId="0" borderId="533"/>
    <xf numFmtId="10" fontId="108" fillId="65" borderId="518" applyNumberFormat="0" applyBorder="0" applyAlignment="0" applyProtection="0"/>
    <xf numFmtId="0" fontId="147" fillId="73" borderId="530">
      <alignment horizontal="left" vertical="center" wrapText="1"/>
    </xf>
    <xf numFmtId="1" fontId="121" fillId="69" borderId="461" applyNumberFormat="0" applyBorder="0" applyAlignment="0">
      <alignment horizontal="centerContinuous" vertical="center"/>
      <protection locked="0"/>
    </xf>
    <xf numFmtId="0" fontId="47" fillId="0" borderId="510">
      <alignment horizontal="left" vertical="center"/>
    </xf>
    <xf numFmtId="0" fontId="11" fillId="60" borderId="1166" applyNumberFormat="0" applyProtection="0">
      <alignment horizontal="left" vertical="center" wrapText="1"/>
    </xf>
    <xf numFmtId="0" fontId="11" fillId="81" borderId="356" applyNumberFormat="0" applyProtection="0">
      <alignment horizontal="center" vertical="center"/>
    </xf>
    <xf numFmtId="0" fontId="25" fillId="8" borderId="446" applyNumberFormat="0" applyAlignment="0" applyProtection="0"/>
    <xf numFmtId="0" fontId="25" fillId="8" borderId="446" applyNumberFormat="0" applyAlignment="0" applyProtection="0"/>
    <xf numFmtId="10" fontId="108" fillId="65" borderId="518" applyNumberFormat="0" applyBorder="0" applyAlignment="0" applyProtection="0"/>
    <xf numFmtId="10" fontId="108" fillId="65" borderId="518" applyNumberFormat="0" applyBorder="0" applyAlignment="0" applyProtection="0"/>
    <xf numFmtId="0" fontId="47" fillId="0" borderId="523">
      <alignment horizontal="left" vertical="center"/>
    </xf>
    <xf numFmtId="241" fontId="194" fillId="86" borderId="353" applyNumberFormat="0" applyBorder="0" applyAlignment="0" applyProtection="0">
      <alignment vertical="center"/>
    </xf>
    <xf numFmtId="0" fontId="11" fillId="60" borderId="356" applyNumberFormat="0" applyProtection="0">
      <alignment horizontal="left" vertical="center" wrapText="1"/>
    </xf>
    <xf numFmtId="0" fontId="147" fillId="73" borderId="515">
      <alignment horizontal="left" vertical="center" wrapText="1"/>
    </xf>
    <xf numFmtId="0" fontId="47" fillId="0" borderId="523">
      <alignment horizontal="left" vertical="center"/>
    </xf>
    <xf numFmtId="241" fontId="194" fillId="86" borderId="269" applyNumberFormat="0" applyBorder="0" applyAlignment="0" applyProtection="0">
      <alignment vertical="center"/>
    </xf>
    <xf numFmtId="0" fontId="83" fillId="0" borderId="816" applyNumberFormat="0" applyFont="0" applyFill="0" applyAlignment="0" applyProtection="0"/>
    <xf numFmtId="237" fontId="12" fillId="71" borderId="518" applyNumberFormat="0" applyFont="0" applyBorder="0" applyAlignment="0" applyProtection="0"/>
    <xf numFmtId="166" fontId="113" fillId="0" borderId="290">
      <protection locked="0"/>
    </xf>
    <xf numFmtId="0" fontId="11" fillId="81" borderId="1147" applyNumberFormat="0" applyProtection="0">
      <alignment horizontal="center" vertical="center"/>
    </xf>
    <xf numFmtId="0" fontId="11" fillId="60" borderId="1147" applyNumberFormat="0" applyProtection="0">
      <alignment horizontal="left" vertical="center" wrapText="1"/>
    </xf>
    <xf numFmtId="241" fontId="194" fillId="86" borderId="292" applyNumberFormat="0" applyBorder="0" applyAlignment="0" applyProtection="0">
      <alignment vertical="center"/>
    </xf>
    <xf numFmtId="0" fontId="147" fillId="73" borderId="456">
      <alignment horizontal="left" vertical="center" wrapText="1"/>
    </xf>
    <xf numFmtId="0" fontId="25" fillId="8" borderId="505" applyNumberFormat="0" applyAlignment="0" applyProtection="0"/>
    <xf numFmtId="39" fontId="12" fillId="0" borderId="386">
      <protection locked="0"/>
    </xf>
    <xf numFmtId="241" fontId="194" fillId="86" borderId="353" applyNumberFormat="0" applyBorder="0" applyAlignment="0" applyProtection="0">
      <alignment vertical="center"/>
    </xf>
    <xf numFmtId="0" fontId="12" fillId="25" borderId="356" applyNumberFormat="0" applyProtection="0">
      <alignment horizontal="left" vertical="center" wrapText="1"/>
    </xf>
    <xf numFmtId="0" fontId="11" fillId="60" borderId="340" applyNumberFormat="0" applyProtection="0">
      <alignment horizontal="left" vertical="center" wrapText="1"/>
    </xf>
    <xf numFmtId="224" fontId="108" fillId="0" borderId="259" applyFont="0" applyFill="0" applyBorder="0" applyAlignment="0" applyProtection="0"/>
    <xf numFmtId="0" fontId="17" fillId="21" borderId="271" applyNumberFormat="0" applyAlignment="0" applyProtection="0"/>
    <xf numFmtId="10" fontId="108" fillId="65" borderId="518" applyNumberFormat="0" applyBorder="0" applyAlignment="0" applyProtection="0"/>
    <xf numFmtId="1" fontId="121" fillId="69" borderId="524" applyNumberFormat="0" applyBorder="0" applyAlignment="0">
      <alignment horizontal="centerContinuous" vertical="center"/>
      <protection locked="0"/>
    </xf>
    <xf numFmtId="1" fontId="121" fillId="69" borderId="524" applyNumberFormat="0" applyBorder="0" applyAlignment="0">
      <alignment horizontal="centerContinuous" vertical="center"/>
      <protection locked="0"/>
    </xf>
    <xf numFmtId="0" fontId="25" fillId="8" borderId="519" applyNumberFormat="0" applyAlignment="0" applyProtection="0"/>
    <xf numFmtId="0" fontId="12" fillId="25" borderId="1119" applyNumberFormat="0" applyProtection="0">
      <alignment horizontal="left" vertical="center" wrapText="1"/>
    </xf>
    <xf numFmtId="0" fontId="47" fillId="0" borderId="523">
      <alignment horizontal="left" vertical="center"/>
    </xf>
    <xf numFmtId="0" fontId="83" fillId="0" borderId="274" applyNumberFormat="0" applyFont="0" applyFill="0" applyAlignment="0" applyProtection="0"/>
    <xf numFmtId="10" fontId="108" fillId="65" borderId="504" applyNumberFormat="0" applyBorder="0" applyAlignment="0" applyProtection="0"/>
    <xf numFmtId="260" fontId="164" fillId="0" borderId="345" applyBorder="0"/>
    <xf numFmtId="237" fontId="12" fillId="71" borderId="518" applyNumberFormat="0" applyFont="0" applyBorder="0" applyAlignment="0" applyProtection="0"/>
    <xf numFmtId="0" fontId="25" fillId="8" borderId="519" applyNumberFormat="0" applyAlignment="0" applyProtection="0"/>
    <xf numFmtId="171" fontId="12" fillId="0" borderId="1157" applyBorder="0" applyProtection="0">
      <alignment horizontal="right" vertical="center"/>
    </xf>
    <xf numFmtId="0" fontId="11" fillId="81" borderId="1188" applyNumberFormat="0" applyProtection="0">
      <alignment horizontal="center" vertical="center"/>
    </xf>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368">
      <alignment horizontal="left" vertical="center"/>
    </xf>
    <xf numFmtId="1" fontId="121" fillId="69" borderId="524" applyNumberFormat="0" applyBorder="0" applyAlignment="0">
      <alignment horizontal="centerContinuous" vertical="center"/>
      <protection locked="0"/>
    </xf>
    <xf numFmtId="0" fontId="183" fillId="81" borderId="1166" applyNumberFormat="0" applyProtection="0">
      <alignment horizontal="center" vertical="center"/>
    </xf>
    <xf numFmtId="237" fontId="12" fillId="71" borderId="518" applyNumberFormat="0" applyFont="0" applyBorder="0" applyAlignment="0" applyProtection="0"/>
    <xf numFmtId="224" fontId="108" fillId="0" borderId="259" applyFont="0" applyFill="0" applyBorder="0" applyAlignment="0" applyProtection="0"/>
    <xf numFmtId="0" fontId="47" fillId="0" borderId="526">
      <alignment horizontal="left" vertical="center"/>
    </xf>
    <xf numFmtId="237" fontId="12" fillId="71" borderId="518" applyNumberFormat="0" applyFont="0" applyBorder="0" applyAlignment="0" applyProtection="0"/>
    <xf numFmtId="224" fontId="108" fillId="0" borderId="259" applyFont="0" applyFill="0" applyBorder="0" applyAlignment="0" applyProtection="0"/>
    <xf numFmtId="39" fontId="12" fillId="0" borderId="329">
      <protection locked="0"/>
    </xf>
    <xf numFmtId="10" fontId="108" fillId="65" borderId="533" applyNumberFormat="0" applyBorder="0" applyAlignment="0" applyProtection="0"/>
    <xf numFmtId="1" fontId="121" fillId="69" borderId="380" applyNumberFormat="0" applyBorder="0" applyAlignment="0">
      <alignment horizontal="centerContinuous" vertical="center"/>
      <protection locked="0"/>
    </xf>
    <xf numFmtId="241" fontId="12" fillId="25" borderId="336" applyNumberFormat="0" applyProtection="0">
      <alignment horizontal="centerContinuous" vertical="center"/>
    </xf>
    <xf numFmtId="0" fontId="11" fillId="60" borderId="356" applyNumberFormat="0" applyProtection="0">
      <alignment horizontal="left" vertical="center" wrapText="1"/>
    </xf>
    <xf numFmtId="0" fontId="11" fillId="81" borderId="1166" applyNumberFormat="0" applyProtection="0">
      <alignment horizontal="center" vertical="center" wrapText="1"/>
    </xf>
    <xf numFmtId="1" fontId="121" fillId="69" borderId="380" applyNumberFormat="0" applyBorder="0" applyAlignment="0">
      <alignment horizontal="centerContinuous" vertical="center"/>
      <protection locked="0"/>
    </xf>
    <xf numFmtId="257" fontId="11" fillId="82" borderId="1166" applyNumberFormat="0" applyProtection="0">
      <alignment horizontal="center" vertical="center" wrapText="1"/>
    </xf>
    <xf numFmtId="0" fontId="183" fillId="81" borderId="1166" applyNumberFormat="0" applyProtection="0">
      <alignment horizontal="center" vertical="center"/>
    </xf>
    <xf numFmtId="0" fontId="47" fillId="0" borderId="523">
      <alignment horizontal="left" vertical="center"/>
    </xf>
    <xf numFmtId="264" fontId="172" fillId="65" borderId="340" applyFill="0" applyBorder="0" applyAlignment="0" applyProtection="0">
      <alignment horizontal="right"/>
      <protection locked="0"/>
    </xf>
    <xf numFmtId="165" fontId="193" fillId="0" borderId="1179" applyFill="0" applyAlignment="0" applyProtection="0"/>
    <xf numFmtId="166" fontId="113" fillId="0" borderId="290">
      <protection locked="0"/>
    </xf>
    <xf numFmtId="10" fontId="108" fillId="65" borderId="533" applyNumberFormat="0" applyBorder="0" applyAlignment="0" applyProtection="0"/>
    <xf numFmtId="0" fontId="25" fillId="8" borderId="519" applyNumberFormat="0" applyAlignment="0" applyProtection="0"/>
    <xf numFmtId="241" fontId="194" fillId="86" borderId="310" applyNumberFormat="0" applyBorder="0" applyAlignment="0" applyProtection="0">
      <alignment vertical="center"/>
    </xf>
    <xf numFmtId="171" fontId="85" fillId="0" borderId="311"/>
    <xf numFmtId="237" fontId="12" fillId="71" borderId="518" applyNumberFormat="0" applyFont="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241" fontId="194" fillId="86" borderId="1123" applyNumberFormat="0" applyBorder="0" applyAlignment="0" applyProtection="0">
      <alignment vertical="center"/>
    </xf>
    <xf numFmtId="0" fontId="17" fillId="21" borderId="271" applyNumberFormat="0" applyAlignment="0" applyProtection="0"/>
    <xf numFmtId="0" fontId="47" fillId="0" borderId="510">
      <alignment horizontal="left" vertical="center"/>
    </xf>
    <xf numFmtId="39" fontId="12" fillId="0" borderId="1155">
      <protection locked="0"/>
    </xf>
    <xf numFmtId="237" fontId="12" fillId="71" borderId="504" applyNumberFormat="0" applyFont="0" applyBorder="0" applyAlignment="0" applyProtection="0"/>
    <xf numFmtId="39" fontId="12" fillId="0" borderId="1101">
      <protection locked="0"/>
    </xf>
    <xf numFmtId="171" fontId="85" fillId="0" borderId="338"/>
    <xf numFmtId="241" fontId="194" fillId="86" borderId="337" applyNumberFormat="0" applyBorder="0" applyAlignment="0" applyProtection="0">
      <alignment vertical="center"/>
    </xf>
    <xf numFmtId="257" fontId="11" fillId="82" borderId="356" applyNumberFormat="0" applyProtection="0">
      <alignment horizontal="center" vertical="center" wrapText="1"/>
    </xf>
    <xf numFmtId="1" fontId="121" fillId="69" borderId="380" applyNumberFormat="0" applyBorder="0" applyAlignment="0">
      <alignment horizontal="centerContinuous" vertical="center"/>
      <protection locked="0"/>
    </xf>
    <xf numFmtId="171" fontId="85" fillId="0" borderId="1129"/>
    <xf numFmtId="0" fontId="12" fillId="25" borderId="1240" applyNumberFormat="0" applyProtection="0">
      <alignment horizontal="left" vertical="center" wrapText="1"/>
    </xf>
    <xf numFmtId="264" fontId="172" fillId="65" borderId="356" applyFill="0" applyBorder="0" applyAlignment="0" applyProtection="0">
      <alignment horizontal="right"/>
      <protection locked="0"/>
    </xf>
    <xf numFmtId="166" fontId="113" fillId="0" borderId="290">
      <protection locked="0"/>
    </xf>
    <xf numFmtId="0" fontId="25" fillId="8" borderId="656" applyNumberFormat="0" applyAlignment="0" applyProtection="0"/>
    <xf numFmtId="1" fontId="121" fillId="69" borderId="668" applyNumberFormat="0" applyBorder="0" applyAlignment="0">
      <alignment horizontal="centerContinuous" vertical="center"/>
      <protection locked="0"/>
    </xf>
    <xf numFmtId="237" fontId="12" fillId="71" borderId="655" applyNumberFormat="0" applyFont="0" applyBorder="0" applyAlignment="0" applyProtection="0"/>
    <xf numFmtId="0" fontId="12" fillId="24" borderId="282" applyNumberFormat="0" applyFont="0" applyAlignment="0" applyProtection="0"/>
    <xf numFmtId="0" fontId="47" fillId="0" borderId="667">
      <alignment horizontal="left" vertical="center"/>
    </xf>
    <xf numFmtId="224" fontId="108" fillId="0" borderId="259" applyFont="0" applyFill="0" applyBorder="0" applyAlignment="0" applyProtection="0"/>
    <xf numFmtId="10" fontId="108" fillId="65" borderId="655" applyNumberFormat="0" applyBorder="0" applyAlignment="0" applyProtection="0"/>
    <xf numFmtId="0" fontId="147" fillId="73" borderId="672">
      <alignment horizontal="left" vertical="center" wrapText="1"/>
    </xf>
    <xf numFmtId="0" fontId="47" fillId="0" borderId="523">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12" fillId="25" borderId="340" applyNumberFormat="0" applyProtection="0">
      <alignment horizontal="left" vertical="center" wrapText="1"/>
    </xf>
    <xf numFmtId="260" fontId="164" fillId="0" borderId="648" applyBorder="0"/>
    <xf numFmtId="1" fontId="121" fillId="69" borderId="511" applyNumberFormat="0" applyBorder="0" applyAlignment="0">
      <alignment horizontal="centerContinuous" vertical="center"/>
      <protection locked="0"/>
    </xf>
    <xf numFmtId="208" fontId="90" fillId="63" borderId="266"/>
    <xf numFmtId="224" fontId="108" fillId="0" borderId="259" applyFont="0" applyFill="0" applyBorder="0" applyAlignment="0" applyProtection="0"/>
    <xf numFmtId="0" fontId="12" fillId="0" borderId="655"/>
    <xf numFmtId="165" fontId="193" fillId="0" borderId="349" applyFill="0" applyAlignment="0" applyProtection="0"/>
    <xf numFmtId="260" fontId="164" fillId="0" borderId="713" applyBorder="0"/>
    <xf numFmtId="0" fontId="11" fillId="60" borderId="356" applyNumberFormat="0" applyProtection="0">
      <alignment horizontal="left" vertical="center" wrapText="1"/>
    </xf>
    <xf numFmtId="0" fontId="11" fillId="60" borderId="356" applyNumberFormat="0" applyProtection="0">
      <alignment horizontal="left" vertical="center" wrapText="1"/>
    </xf>
    <xf numFmtId="0" fontId="83" fillId="0" borderId="279" applyNumberFormat="0" applyFont="0" applyFill="0" applyAlignment="0" applyProtection="0"/>
    <xf numFmtId="260" fontId="164" fillId="0" borderId="713" applyBorder="0"/>
    <xf numFmtId="260" fontId="164" fillId="0" borderId="713" applyBorder="0"/>
    <xf numFmtId="167" fontId="87" fillId="0" borderId="275" applyFont="0"/>
    <xf numFmtId="0" fontId="17" fillId="21" borderId="271" applyNumberFormat="0" applyAlignment="0" applyProtection="0"/>
    <xf numFmtId="260" fontId="164" fillId="0" borderId="716" applyBorder="0"/>
    <xf numFmtId="260" fontId="164" fillId="0" borderId="648" applyBorder="0"/>
    <xf numFmtId="260" fontId="164" fillId="0" borderId="713" applyBorder="0"/>
    <xf numFmtId="260" fontId="164" fillId="0" borderId="699" applyBorder="0"/>
    <xf numFmtId="260" fontId="164" fillId="0" borderId="230" applyBorder="0"/>
    <xf numFmtId="260" fontId="164" fillId="0" borderId="716" applyBorder="0"/>
    <xf numFmtId="241" fontId="194" fillId="86" borderId="292" applyNumberFormat="0" applyBorder="0" applyAlignment="0" applyProtection="0">
      <alignment vertical="center"/>
    </xf>
    <xf numFmtId="0" fontId="47" fillId="0" borderId="526">
      <alignment horizontal="left" vertical="center"/>
    </xf>
    <xf numFmtId="171" fontId="85" fillId="0" borderId="293"/>
    <xf numFmtId="260" fontId="164" fillId="0" borderId="713" applyBorder="0"/>
    <xf numFmtId="260" fontId="164" fillId="0" borderId="716" applyBorder="0"/>
    <xf numFmtId="0" fontId="147" fillId="73" borderId="672">
      <alignment horizontal="left" vertical="center" wrapText="1"/>
    </xf>
    <xf numFmtId="237" fontId="12" fillId="71" borderId="533" applyNumberFormat="0" applyFont="0" applyBorder="0" applyAlignment="0" applyProtection="0"/>
    <xf numFmtId="166" fontId="113" fillId="0" borderId="671">
      <protection locked="0"/>
    </xf>
    <xf numFmtId="208" fontId="90" fillId="63" borderId="670"/>
    <xf numFmtId="0" fontId="12" fillId="24" borderId="262" applyNumberFormat="0" applyFont="0" applyAlignment="0" applyProtection="0"/>
    <xf numFmtId="39" fontId="12" fillId="0" borderId="369">
      <protection locked="0"/>
    </xf>
    <xf numFmtId="0" fontId="12" fillId="25" borderId="356" applyNumberFormat="0" applyProtection="0">
      <alignment horizontal="left" vertical="center" wrapText="1"/>
    </xf>
    <xf numFmtId="0" fontId="147" fillId="73" borderId="672">
      <alignment horizontal="left" vertical="center" wrapText="1"/>
    </xf>
    <xf numFmtId="260" fontId="164" fillId="0" borderId="327" applyBorder="0"/>
    <xf numFmtId="1" fontId="121" fillId="69" borderId="380" applyNumberFormat="0" applyBorder="0" applyAlignment="0">
      <alignment horizontal="centerContinuous" vertical="center"/>
      <protection locked="0"/>
    </xf>
    <xf numFmtId="166" fontId="113" fillId="0" borderId="671">
      <protection locked="0"/>
    </xf>
    <xf numFmtId="208" fontId="90" fillId="63" borderId="670"/>
    <xf numFmtId="0" fontId="147" fillId="73" borderId="705">
      <alignment horizontal="left" vertical="center" wrapText="1"/>
    </xf>
    <xf numFmtId="0" fontId="147" fillId="73" borderId="268">
      <alignment horizontal="left" vertical="center" wrapText="1"/>
    </xf>
    <xf numFmtId="166" fontId="113" fillId="0" borderId="267">
      <protection locked="0"/>
    </xf>
    <xf numFmtId="208" fontId="90" fillId="63" borderId="266"/>
    <xf numFmtId="0" fontId="11" fillId="81" borderId="356" applyNumberFormat="0" applyProtection="0">
      <alignment horizontal="center" vertical="center" wrapText="1"/>
    </xf>
    <xf numFmtId="224" fontId="108" fillId="0" borderId="259" applyFont="0" applyFill="0" applyBorder="0" applyAlignment="0" applyProtection="0"/>
    <xf numFmtId="0" fontId="147" fillId="73" borderId="291">
      <alignment horizontal="left" vertical="center" wrapText="1"/>
    </xf>
    <xf numFmtId="166" fontId="113" fillId="0" borderId="290">
      <protection locked="0"/>
    </xf>
    <xf numFmtId="208" fontId="90" fillId="63" borderId="289"/>
    <xf numFmtId="0" fontId="47" fillId="0" borderId="526">
      <alignment horizontal="left" vertical="center"/>
    </xf>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0" fontId="147" fillId="73" borderId="291">
      <alignment horizontal="left" vertical="center" wrapText="1"/>
    </xf>
    <xf numFmtId="166" fontId="113" fillId="0" borderId="290">
      <protection locked="0"/>
    </xf>
    <xf numFmtId="208" fontId="90" fillId="63" borderId="289"/>
    <xf numFmtId="166" fontId="113" fillId="0" borderId="704">
      <protection locked="0"/>
    </xf>
    <xf numFmtId="0" fontId="147" fillId="73" borderId="291">
      <alignment horizontal="left" vertical="center" wrapText="1"/>
    </xf>
    <xf numFmtId="166" fontId="113" fillId="0" borderId="290">
      <protection locked="0"/>
    </xf>
    <xf numFmtId="208" fontId="90" fillId="63" borderId="289"/>
    <xf numFmtId="208" fontId="90" fillId="63" borderId="703"/>
    <xf numFmtId="0" fontId="147" fillId="73" borderId="291">
      <alignment horizontal="left" vertical="center" wrapText="1"/>
    </xf>
    <xf numFmtId="166" fontId="113" fillId="0" borderId="290">
      <protection locked="0"/>
    </xf>
    <xf numFmtId="208" fontId="90" fillId="63" borderId="289"/>
    <xf numFmtId="0" fontId="147" fillId="73" borderId="309">
      <alignment horizontal="left" vertical="center" wrapText="1"/>
    </xf>
    <xf numFmtId="166" fontId="113" fillId="0" borderId="308">
      <protection locked="0"/>
    </xf>
    <xf numFmtId="208" fontId="90" fillId="63" borderId="307"/>
    <xf numFmtId="0" fontId="147" fillId="73" borderId="309">
      <alignment horizontal="left" vertical="center" wrapText="1"/>
    </xf>
    <xf numFmtId="166" fontId="113" fillId="0" borderId="308">
      <protection locked="0"/>
    </xf>
    <xf numFmtId="208" fontId="90" fillId="63" borderId="307"/>
    <xf numFmtId="0" fontId="147" fillId="73" borderId="309">
      <alignment horizontal="left" vertical="center" wrapText="1"/>
    </xf>
    <xf numFmtId="166" fontId="113" fillId="0" borderId="308">
      <protection locked="0"/>
    </xf>
    <xf numFmtId="208" fontId="90" fillId="63" borderId="307"/>
    <xf numFmtId="0" fontId="147" fillId="73" borderId="705">
      <alignment horizontal="left" vertical="center" wrapText="1"/>
    </xf>
    <xf numFmtId="0" fontId="147" fillId="73" borderId="323">
      <alignment horizontal="left" vertical="center" wrapText="1"/>
    </xf>
    <xf numFmtId="166" fontId="113" fillId="0" borderId="322">
      <protection locked="0"/>
    </xf>
    <xf numFmtId="208" fontId="90" fillId="63" borderId="321"/>
    <xf numFmtId="0" fontId="147" fillId="73" borderId="268">
      <alignment horizontal="left" vertical="center" wrapText="1"/>
    </xf>
    <xf numFmtId="166" fontId="113" fillId="0" borderId="267">
      <protection locked="0"/>
    </xf>
    <xf numFmtId="208" fontId="90" fillId="63" borderId="266"/>
    <xf numFmtId="0" fontId="12" fillId="0" borderId="260"/>
    <xf numFmtId="0" fontId="12" fillId="0" borderId="296"/>
    <xf numFmtId="0" fontId="12" fillId="0" borderId="296"/>
    <xf numFmtId="0" fontId="12" fillId="0" borderId="296"/>
    <xf numFmtId="0" fontId="12" fillId="0" borderId="296"/>
    <xf numFmtId="0" fontId="147" fillId="73" borderId="268">
      <alignment horizontal="left" vertical="center" wrapText="1"/>
    </xf>
    <xf numFmtId="241" fontId="12" fillId="65" borderId="76" applyNumberFormat="0" applyFont="0" applyBorder="0" applyAlignment="0">
      <alignment horizontal="right" vertical="center"/>
      <protection locked="0"/>
    </xf>
    <xf numFmtId="10" fontId="108" fillId="65" borderId="260" applyNumberFormat="0" applyBorder="0" applyAlignment="0" applyProtection="0"/>
    <xf numFmtId="0" fontId="12" fillId="0" borderId="296"/>
    <xf numFmtId="0" fontId="147" fillId="73" borderId="291">
      <alignment horizontal="left" vertical="center" wrapText="1"/>
    </xf>
    <xf numFmtId="241" fontId="12" fillId="65" borderId="294" applyNumberFormat="0" applyFont="0" applyBorder="0" applyAlignment="0">
      <alignment horizontal="right" vertical="center"/>
      <protection locked="0"/>
    </xf>
    <xf numFmtId="0" fontId="12" fillId="0" borderId="280"/>
    <xf numFmtId="0" fontId="147" fillId="73" borderId="291">
      <alignment horizontal="left" vertical="center" wrapText="1"/>
    </xf>
    <xf numFmtId="237" fontId="12" fillId="71" borderId="533" applyNumberFormat="0" applyFont="0" applyBorder="0" applyAlignment="0" applyProtection="0"/>
    <xf numFmtId="10" fontId="108" fillId="65" borderId="296" applyNumberFormat="0" applyBorder="0" applyAlignment="0" applyProtection="0"/>
    <xf numFmtId="0" fontId="12" fillId="0" borderId="312"/>
    <xf numFmtId="0" fontId="147" fillId="73" borderId="291">
      <alignment horizontal="left" vertical="center" wrapText="1"/>
    </xf>
    <xf numFmtId="0" fontId="25" fillId="8" borderId="382" applyNumberFormat="0" applyAlignment="0" applyProtection="0"/>
    <xf numFmtId="0" fontId="47" fillId="0" borderId="265">
      <alignment horizontal="left" vertical="center"/>
    </xf>
    <xf numFmtId="237" fontId="12" fillId="71" borderId="260" applyNumberFormat="0" applyFont="0" applyBorder="0" applyAlignment="0" applyProtection="0"/>
    <xf numFmtId="0" fontId="12" fillId="0" borderId="312"/>
    <xf numFmtId="10" fontId="108" fillId="65" borderId="296" applyNumberFormat="0" applyBorder="0" applyAlignment="0" applyProtection="0"/>
    <xf numFmtId="0" fontId="147" fillId="73" borderId="309">
      <alignment horizontal="left" vertical="center" wrapText="1"/>
    </xf>
    <xf numFmtId="1" fontId="121" fillId="69" borderId="270" applyNumberFormat="0" applyBorder="0" applyAlignment="0">
      <alignment horizontal="centerContinuous" vertical="center"/>
      <protection locked="0"/>
    </xf>
    <xf numFmtId="0" fontId="47" fillId="0" borderId="285">
      <alignment horizontal="left" vertical="center"/>
    </xf>
    <xf numFmtId="241" fontId="12" fillId="65" borderId="294" applyNumberFormat="0" applyFont="0" applyBorder="0" applyAlignment="0">
      <alignment horizontal="right" vertical="center"/>
      <protection locked="0"/>
    </xf>
    <xf numFmtId="0" fontId="25" fillId="8" borderId="271" applyNumberFormat="0" applyAlignment="0" applyProtection="0"/>
    <xf numFmtId="0" fontId="25" fillId="8" borderId="271" applyNumberFormat="0" applyAlignment="0" applyProtection="0"/>
    <xf numFmtId="10" fontId="108" fillId="65" borderId="296" applyNumberFormat="0" applyBorder="0" applyAlignment="0" applyProtection="0"/>
    <xf numFmtId="10" fontId="108" fillId="65" borderId="296" applyNumberFormat="0" applyBorder="0" applyAlignment="0" applyProtection="0"/>
    <xf numFmtId="0" fontId="47" fillId="0" borderId="301">
      <alignment horizontal="left" vertical="center"/>
    </xf>
    <xf numFmtId="0" fontId="147" fillId="73" borderId="291">
      <alignment horizontal="left" vertical="center" wrapText="1"/>
    </xf>
    <xf numFmtId="0" fontId="47" fillId="0" borderId="301">
      <alignment horizontal="left" vertical="center"/>
    </xf>
    <xf numFmtId="1" fontId="121" fillId="69" borderId="286" applyNumberFormat="0" applyBorder="0" applyAlignment="0">
      <alignment horizontal="centerContinuous" vertical="center"/>
      <protection locked="0"/>
    </xf>
    <xf numFmtId="166" fontId="113" fillId="0" borderId="704">
      <protection locked="0"/>
    </xf>
    <xf numFmtId="237" fontId="12" fillId="71" borderId="296" applyNumberFormat="0" applyFont="0" applyBorder="0" applyAlignment="0" applyProtection="0"/>
    <xf numFmtId="208" fontId="90" fillId="63" borderId="703"/>
    <xf numFmtId="1" fontId="121" fillId="69" borderId="538" applyNumberFormat="0" applyBorder="0" applyAlignment="0">
      <alignment horizontal="centerContinuous" vertical="center"/>
      <protection locked="0"/>
    </xf>
    <xf numFmtId="0" fontId="147" fillId="73" borderId="268">
      <alignment horizontal="left" vertical="center" wrapText="1"/>
    </xf>
    <xf numFmtId="0" fontId="25" fillId="8" borderId="281" applyNumberFormat="0" applyAlignment="0" applyProtection="0"/>
    <xf numFmtId="224" fontId="108" fillId="0" borderId="70" applyFont="0" applyFill="0" applyBorder="0" applyAlignment="0" applyProtection="0"/>
    <xf numFmtId="10" fontId="108" fillId="65" borderId="296" applyNumberFormat="0" applyBorder="0" applyAlignment="0" applyProtection="0"/>
    <xf numFmtId="1" fontId="121" fillId="69" borderId="302" applyNumberFormat="0" applyBorder="0" applyAlignment="0">
      <alignment horizontal="centerContinuous" vertical="center"/>
      <protection locked="0"/>
    </xf>
    <xf numFmtId="1" fontId="121" fillId="69" borderId="302" applyNumberFormat="0" applyBorder="0" applyAlignment="0">
      <alignment horizontal="centerContinuous" vertical="center"/>
      <protection locked="0"/>
    </xf>
    <xf numFmtId="0" fontId="25" fillId="8" borderId="297" applyNumberFormat="0" applyAlignment="0" applyProtection="0"/>
    <xf numFmtId="0" fontId="147" fillId="73" borderId="705">
      <alignment horizontal="left" vertical="center" wrapText="1"/>
    </xf>
    <xf numFmtId="0" fontId="47" fillId="0" borderId="301">
      <alignment horizontal="left" vertical="center"/>
    </xf>
    <xf numFmtId="10" fontId="108" fillId="65" borderId="280" applyNumberFormat="0" applyBorder="0" applyAlignment="0" applyProtection="0"/>
    <xf numFmtId="237" fontId="12" fillId="71" borderId="296" applyNumberFormat="0" applyFont="0" applyBorder="0" applyAlignment="0" applyProtection="0"/>
    <xf numFmtId="0" fontId="25" fillId="8" borderId="297" applyNumberFormat="0" applyAlignment="0" applyProtection="0"/>
    <xf numFmtId="166" fontId="113" fillId="0" borderId="704">
      <protection locked="0"/>
    </xf>
    <xf numFmtId="208" fontId="90" fillId="63" borderId="703"/>
    <xf numFmtId="0" fontId="147" fillId="73" borderId="705">
      <alignment horizontal="left" vertical="center" wrapText="1"/>
    </xf>
    <xf numFmtId="224" fontId="108" fillId="0" borderId="70" applyFont="0" applyFill="0" applyBorder="0" applyAlignment="0" applyProtection="0"/>
    <xf numFmtId="224" fontId="108" fillId="0" borderId="70" applyFont="0" applyFill="0" applyBorder="0" applyAlignment="0" applyProtection="0"/>
    <xf numFmtId="224" fontId="108" fillId="0" borderId="259" applyFont="0" applyFill="0" applyBorder="0" applyAlignment="0" applyProtection="0"/>
    <xf numFmtId="0" fontId="47" fillId="0" borderId="265">
      <alignment horizontal="left" vertical="center"/>
    </xf>
    <xf numFmtId="1" fontId="121" fillId="69" borderId="302" applyNumberFormat="0" applyBorder="0" applyAlignment="0">
      <alignment horizontal="centerContinuous" vertical="center"/>
      <protection locked="0"/>
    </xf>
    <xf numFmtId="166" fontId="113" fillId="0" borderId="704">
      <protection locked="0"/>
    </xf>
    <xf numFmtId="237" fontId="12" fillId="71" borderId="296" applyNumberFormat="0" applyFont="0" applyBorder="0" applyAlignment="0" applyProtection="0"/>
    <xf numFmtId="224" fontId="108" fillId="0" borderId="259" applyFont="0" applyFill="0" applyBorder="0" applyAlignment="0" applyProtection="0"/>
    <xf numFmtId="208" fontId="90" fillId="63" borderId="703"/>
    <xf numFmtId="237" fontId="12" fillId="71" borderId="296" applyNumberFormat="0" applyFont="0" applyBorder="0" applyAlignment="0" applyProtection="0"/>
    <xf numFmtId="224" fontId="108" fillId="0" borderId="259" applyFont="0" applyFill="0" applyBorder="0" applyAlignment="0" applyProtection="0"/>
    <xf numFmtId="10" fontId="108" fillId="65" borderId="312" applyNumberFormat="0" applyBorder="0" applyAlignment="0" applyProtection="0"/>
    <xf numFmtId="1" fontId="121" fillId="69" borderId="295" applyNumberFormat="0" applyBorder="0" applyAlignment="0">
      <alignment horizontal="centerContinuous" vertical="center"/>
      <protection locked="0"/>
    </xf>
    <xf numFmtId="0" fontId="147" fillId="73" borderId="722">
      <alignment horizontal="left" vertical="center" wrapText="1"/>
    </xf>
    <xf numFmtId="1" fontId="121" fillId="69" borderId="295" applyNumberFormat="0" applyBorder="0" applyAlignment="0">
      <alignment horizontal="centerContinuous" vertical="center"/>
      <protection locked="0"/>
    </xf>
    <xf numFmtId="235" fontId="101" fillId="68" borderId="305">
      <alignment horizontal="left"/>
    </xf>
    <xf numFmtId="166" fontId="113" fillId="0" borderId="721">
      <protection locked="0"/>
    </xf>
    <xf numFmtId="0" fontId="47" fillId="0" borderId="265">
      <alignment horizontal="left" vertical="center"/>
    </xf>
    <xf numFmtId="208" fontId="90" fillId="63" borderId="720"/>
    <xf numFmtId="10" fontId="108" fillId="65" borderId="312" applyNumberFormat="0" applyBorder="0" applyAlignment="0" applyProtection="0"/>
    <xf numFmtId="0" fontId="25" fillId="8" borderId="297" applyNumberFormat="0" applyAlignment="0" applyProtection="0"/>
    <xf numFmtId="224" fontId="108" fillId="0" borderId="259" applyFont="0" applyFill="0" applyBorder="0" applyAlignment="0" applyProtection="0"/>
    <xf numFmtId="237" fontId="12" fillId="71" borderId="296" applyNumberFormat="0" applyFont="0" applyBorder="0" applyAlignment="0" applyProtection="0"/>
    <xf numFmtId="0" fontId="25" fillId="8" borderId="26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147" fillId="73" borderId="705">
      <alignment horizontal="left" vertical="center" wrapText="1"/>
    </xf>
    <xf numFmtId="166" fontId="113" fillId="0" borderId="704">
      <protection locked="0"/>
    </xf>
    <xf numFmtId="0" fontId="25" fillId="8" borderId="534" applyNumberFormat="0" applyAlignment="0" applyProtection="0"/>
    <xf numFmtId="0" fontId="47" fillId="0" borderId="285">
      <alignment horizontal="left" vertical="center"/>
    </xf>
    <xf numFmtId="1" fontId="121" fillId="69" borderId="538" applyNumberFormat="0" applyBorder="0" applyAlignment="0">
      <alignment horizontal="centerContinuous" vertical="center"/>
      <protection locked="0"/>
    </xf>
    <xf numFmtId="237" fontId="12" fillId="71" borderId="280" applyNumberFormat="0" applyFont="0" applyBorder="0" applyAlignment="0" applyProtection="0"/>
    <xf numFmtId="208" fontId="90" fillId="63" borderId="703"/>
    <xf numFmtId="1" fontId="121" fillId="69" borderId="295" applyNumberFormat="0" applyBorder="0" applyAlignment="0">
      <alignment horizontal="centerContinuous" vertical="center"/>
      <protection locked="0"/>
    </xf>
    <xf numFmtId="0" fontId="147" fillId="73" borderId="672">
      <alignment horizontal="left" vertical="center" wrapText="1"/>
    </xf>
    <xf numFmtId="0" fontId="147" fillId="73" borderId="672">
      <alignment horizontal="left" vertical="center" wrapText="1"/>
    </xf>
    <xf numFmtId="166" fontId="113" fillId="0" borderId="671">
      <protection locked="0"/>
    </xf>
    <xf numFmtId="208" fontId="90" fillId="63" borderId="670"/>
    <xf numFmtId="166" fontId="113" fillId="0" borderId="671">
      <protection locked="0"/>
    </xf>
    <xf numFmtId="208" fontId="90" fillId="63" borderId="670"/>
    <xf numFmtId="224" fontId="108" fillId="0" borderId="259" applyFont="0" applyFill="0" applyBorder="0" applyAlignment="0" applyProtection="0"/>
    <xf numFmtId="0" fontId="12" fillId="0" borderId="655"/>
    <xf numFmtId="0" fontId="25" fillId="8" borderId="534" applyNumberFormat="0" applyAlignment="0" applyProtection="0"/>
    <xf numFmtId="0" fontId="47" fillId="0" borderId="265">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0" fontId="12" fillId="0" borderId="694"/>
    <xf numFmtId="1" fontId="121" fillId="69" borderId="286" applyNumberFormat="0" applyBorder="0" applyAlignment="0">
      <alignment horizontal="centerContinuous" vertical="center"/>
      <protection locked="0"/>
    </xf>
    <xf numFmtId="224" fontId="108" fillId="0" borderId="259" applyFont="0" applyFill="0" applyBorder="0" applyAlignment="0" applyProtection="0"/>
    <xf numFmtId="0" fontId="147" fillId="73" borderId="672">
      <alignment horizontal="left" vertical="center" wrapText="1"/>
    </xf>
    <xf numFmtId="10" fontId="108" fillId="65" borderId="655" applyNumberFormat="0" applyBorder="0" applyAlignment="0" applyProtection="0"/>
    <xf numFmtId="0" fontId="12" fillId="0" borderId="694"/>
    <xf numFmtId="241" fontId="12" fillId="65" borderId="685" applyNumberFormat="0" applyFont="0" applyBorder="0" applyAlignment="0">
      <alignment horizontal="right" vertical="center"/>
      <protection locked="0"/>
    </xf>
    <xf numFmtId="0" fontId="12" fillId="0" borderId="708"/>
    <xf numFmtId="10" fontId="108" fillId="65" borderId="655" applyNumberFormat="0" applyBorder="0" applyAlignment="0" applyProtection="0"/>
    <xf numFmtId="0" fontId="12" fillId="0" borderId="708"/>
    <xf numFmtId="0" fontId="47" fillId="0" borderId="648">
      <alignment horizontal="left" vertical="center"/>
    </xf>
    <xf numFmtId="237" fontId="12" fillId="71" borderId="655" applyNumberFormat="0" applyFont="0" applyBorder="0" applyAlignment="0" applyProtection="0"/>
    <xf numFmtId="10" fontId="108" fillId="65" borderId="694" applyNumberFormat="0" applyBorder="0" applyAlignment="0" applyProtection="0"/>
    <xf numFmtId="14" fontId="85" fillId="0" borderId="85" applyFont="0" applyFill="0" applyBorder="0" applyAlignment="0" applyProtection="0"/>
    <xf numFmtId="1" fontId="121" fillId="69" borderId="668" applyNumberFormat="0" applyBorder="0" applyAlignment="0">
      <alignment horizontal="centerContinuous" vertical="center"/>
      <protection locked="0"/>
    </xf>
    <xf numFmtId="237" fontId="12" fillId="71" borderId="312" applyNumberFormat="0" applyFont="0" applyBorder="0" applyAlignment="0" applyProtection="0"/>
    <xf numFmtId="0" fontId="47" fillId="0" borderId="667">
      <alignment horizontal="left" vertical="center"/>
    </xf>
    <xf numFmtId="0" fontId="12" fillId="0" borderId="708"/>
    <xf numFmtId="0" fontId="25" fillId="8" borderId="656" applyNumberFormat="0" applyAlignment="0" applyProtection="0"/>
    <xf numFmtId="2" fontId="149" fillId="0" borderId="85"/>
    <xf numFmtId="1" fontId="121" fillId="69" borderId="295" applyNumberFormat="0" applyBorder="0" applyAlignment="0">
      <alignment horizontal="centerContinuous" vertical="center"/>
      <protection locked="0"/>
    </xf>
    <xf numFmtId="0" fontId="147" fillId="73" borderId="705">
      <alignment horizontal="left" vertical="center" wrapText="1"/>
    </xf>
    <xf numFmtId="0" fontId="47" fillId="0" borderId="667">
      <alignment horizontal="left" vertical="center"/>
    </xf>
    <xf numFmtId="237" fontId="12" fillId="71" borderId="655" applyNumberFormat="0" applyFont="0" applyBorder="0" applyAlignment="0" applyProtection="0"/>
    <xf numFmtId="224" fontId="108" fillId="0" borderId="259" applyFont="0" applyFill="0" applyBorder="0" applyAlignment="0" applyProtection="0"/>
    <xf numFmtId="1" fontId="121" fillId="69" borderId="668" applyNumberFormat="0" applyBorder="0" applyAlignment="0">
      <alignment horizontal="centerContinuous" vertical="center"/>
      <protection locked="0"/>
    </xf>
    <xf numFmtId="241" fontId="194" fillId="86" borderId="516" applyNumberFormat="0" applyBorder="0" applyAlignment="0" applyProtection="0">
      <alignment vertical="center"/>
    </xf>
    <xf numFmtId="10" fontId="108" fillId="65" borderId="694" applyNumberFormat="0" applyBorder="0" applyAlignment="0" applyProtection="0"/>
    <xf numFmtId="0" fontId="25" fillId="8" borderId="656" applyNumberFormat="0" applyAlignment="0" applyProtection="0"/>
    <xf numFmtId="237" fontId="12" fillId="71" borderId="312" applyNumberFormat="0" applyFont="0" applyBorder="0" applyAlignment="0" applyProtection="0"/>
    <xf numFmtId="0" fontId="25" fillId="8" borderId="261" applyNumberFormat="0" applyAlignment="0" applyProtection="0"/>
    <xf numFmtId="1" fontId="121" fillId="69" borderId="668" applyNumberFormat="0" applyBorder="0" applyAlignment="0">
      <alignment horizontal="centerContinuous" vertical="center"/>
      <protection locked="0"/>
    </xf>
    <xf numFmtId="235" fontId="101" fillId="68" borderId="88">
      <alignment horizontal="left"/>
    </xf>
    <xf numFmtId="0" fontId="47" fillId="0" borderId="699">
      <alignment horizontal="left" vertical="center"/>
    </xf>
    <xf numFmtId="0" fontId="25" fillId="8" borderId="656" applyNumberFormat="0" applyAlignment="0" applyProtection="0"/>
    <xf numFmtId="237" fontId="12" fillId="71" borderId="694" applyNumberFormat="0" applyFont="0" applyBorder="0" applyAlignment="0" applyProtection="0"/>
    <xf numFmtId="10" fontId="108" fillId="65" borderId="708" applyNumberFormat="0" applyBorder="0" applyAlignment="0" applyProtection="0"/>
    <xf numFmtId="0" fontId="147" fillId="73" borderId="705">
      <alignment horizontal="left" vertical="center" wrapText="1"/>
    </xf>
    <xf numFmtId="1" fontId="121" fillId="69" borderId="700" applyNumberFormat="0" applyBorder="0" applyAlignment="0">
      <alignment horizontal="centerContinuous" vertical="center"/>
      <protection locked="0"/>
    </xf>
    <xf numFmtId="10" fontId="108" fillId="65" borderId="708" applyNumberFormat="0" applyBorder="0" applyAlignment="0" applyProtection="0"/>
    <xf numFmtId="224" fontId="108" fillId="0" borderId="553" applyFont="0" applyFill="0" applyBorder="0" applyAlignment="0" applyProtection="0"/>
    <xf numFmtId="0" fontId="25" fillId="8" borderId="695" applyNumberFormat="0" applyAlignment="0" applyProtection="0"/>
    <xf numFmtId="0" fontId="47" fillId="0" borderId="648">
      <alignment horizontal="left" vertical="center"/>
    </xf>
    <xf numFmtId="224" fontId="108" fillId="0" borderId="259" applyFont="0" applyFill="0" applyBorder="0" applyAlignment="0" applyProtection="0"/>
    <xf numFmtId="237" fontId="12" fillId="71" borderId="694" applyNumberFormat="0" applyFont="0" applyBorder="0" applyAlignment="0" applyProtection="0"/>
    <xf numFmtId="0" fontId="147" fillId="73" borderId="705">
      <alignment horizontal="left" vertical="center" wrapText="1"/>
    </xf>
    <xf numFmtId="0" fontId="25" fillId="8" borderId="313" applyNumberFormat="0" applyAlignment="0" applyProtection="0"/>
    <xf numFmtId="241" fontId="12" fillId="65" borderId="685" applyNumberFormat="0" applyFont="0" applyBorder="0" applyAlignment="0">
      <alignment horizontal="right" vertical="center"/>
      <protection locked="0"/>
    </xf>
    <xf numFmtId="1" fontId="121" fillId="69" borderId="700" applyNumberFormat="0" applyBorder="0" applyAlignment="0">
      <alignment horizontal="centerContinuous" vertical="center"/>
      <protection locked="0"/>
    </xf>
    <xf numFmtId="10" fontId="108" fillId="65" borderId="708" applyNumberFormat="0" applyBorder="0" applyAlignment="0" applyProtection="0"/>
    <xf numFmtId="224" fontId="108" fillId="0" borderId="553" applyFont="0" applyFill="0" applyBorder="0" applyAlignment="0" applyProtection="0"/>
    <xf numFmtId="0" fontId="147" fillId="73" borderId="705">
      <alignment horizontal="left" vertical="center" wrapText="1"/>
    </xf>
    <xf numFmtId="0" fontId="47" fillId="0" borderId="648">
      <alignment horizontal="left" vertical="center"/>
    </xf>
    <xf numFmtId="237" fontId="12" fillId="71" borderId="708" applyNumberFormat="0" applyFont="0" applyBorder="0" applyAlignment="0" applyProtection="0"/>
    <xf numFmtId="0" fontId="47" fillId="0" borderId="713">
      <alignment horizontal="left" vertical="center"/>
    </xf>
    <xf numFmtId="224" fontId="108" fillId="0" borderId="259" applyFont="0" applyFill="0" applyBorder="0" applyAlignment="0" applyProtection="0"/>
    <xf numFmtId="0" fontId="25" fillId="8" borderId="313" applyNumberFormat="0" applyAlignment="0" applyProtection="0"/>
    <xf numFmtId="224" fontId="108" fillId="0" borderId="553" applyFont="0" applyFill="0" applyBorder="0" applyAlignment="0" applyProtection="0"/>
    <xf numFmtId="231" fontId="85" fillId="0" borderId="85" applyFont="0" applyFill="0" applyBorder="0" applyAlignment="0" applyProtection="0"/>
    <xf numFmtId="237" fontId="12" fillId="71" borderId="708" applyNumberFormat="0" applyFont="0" applyBorder="0" applyAlignment="0" applyProtection="0"/>
    <xf numFmtId="0" fontId="83" fillId="0" borderId="397" applyNumberFormat="0" applyFont="0" applyFill="0" applyAlignment="0" applyProtection="0"/>
    <xf numFmtId="171" fontId="85" fillId="0" borderId="458"/>
    <xf numFmtId="1" fontId="121" fillId="69" borderId="660" applyNumberFormat="0" applyBorder="0" applyAlignment="0">
      <alignment horizontal="centerContinuous" vertical="center"/>
      <protection locked="0"/>
    </xf>
    <xf numFmtId="0" fontId="12" fillId="0" borderId="694"/>
    <xf numFmtId="224" fontId="108" fillId="0" borderId="259" applyFont="0" applyFill="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0" fontId="25" fillId="8" borderId="709" applyNumberFormat="0" applyAlignment="0" applyProtection="0"/>
    <xf numFmtId="1" fontId="121" fillId="69" borderId="714" applyNumberFormat="0" applyBorder="0" applyAlignment="0">
      <alignment horizontal="centerContinuous" vertical="center"/>
      <protection locked="0"/>
    </xf>
    <xf numFmtId="0" fontId="47" fillId="0" borderId="713">
      <alignment horizontal="left" vertical="center"/>
    </xf>
    <xf numFmtId="237" fontId="12" fillId="71" borderId="708" applyNumberFormat="0" applyFont="0" applyBorder="0" applyAlignment="0" applyProtection="0"/>
    <xf numFmtId="224" fontId="108" fillId="0" borderId="259" applyFont="0" applyFill="0" applyBorder="0" applyAlignment="0" applyProtection="0"/>
    <xf numFmtId="224" fontId="108" fillId="0" borderId="553" applyFont="0" applyFill="0" applyBorder="0" applyAlignment="0" applyProtection="0"/>
    <xf numFmtId="0" fontId="47" fillId="0" borderId="645">
      <alignment horizontal="left" vertical="center"/>
    </xf>
    <xf numFmtId="224" fontId="108" fillId="0" borderId="259" applyFont="0" applyFill="0" applyBorder="0" applyAlignment="0" applyProtection="0"/>
    <xf numFmtId="0" fontId="177" fillId="67" borderId="992">
      <alignment horizontal="center" vertical="center" wrapText="1"/>
      <protection hidden="1"/>
    </xf>
    <xf numFmtId="166" fontId="113" fillId="0" borderId="573">
      <protection locked="0"/>
    </xf>
    <xf numFmtId="1" fontId="121" fillId="69" borderId="619" applyNumberFormat="0" applyBorder="0" applyAlignment="0">
      <alignment horizontal="centerContinuous" vertical="center"/>
      <protection locked="0"/>
    </xf>
    <xf numFmtId="0" fontId="177" fillId="67" borderId="992">
      <alignment horizontal="center" vertical="center" wrapText="1"/>
      <protection hidden="1"/>
    </xf>
    <xf numFmtId="0" fontId="12" fillId="24" borderId="568" applyNumberFormat="0" applyFont="0" applyAlignment="0" applyProtection="0"/>
    <xf numFmtId="0" fontId="177" fillId="67" borderId="948">
      <alignment horizontal="center" vertical="center" wrapText="1"/>
      <protection hidden="1"/>
    </xf>
    <xf numFmtId="0" fontId="12" fillId="25" borderId="992" applyNumberFormat="0" applyProtection="0">
      <alignment horizontal="left" vertical="center" wrapText="1"/>
    </xf>
    <xf numFmtId="0" fontId="11" fillId="81" borderId="1007" applyNumberFormat="0" applyProtection="0">
      <alignment horizontal="center" vertical="center" wrapText="1"/>
    </xf>
    <xf numFmtId="0" fontId="25" fillId="8" borderId="607" applyNumberFormat="0" applyAlignment="0" applyProtection="0"/>
    <xf numFmtId="0" fontId="11" fillId="60" borderId="1240" applyNumberFormat="0" applyProtection="0">
      <alignment horizontal="left" vertical="center" wrapText="1"/>
    </xf>
    <xf numFmtId="241" fontId="194" fillId="86" borderId="1004" applyNumberFormat="0" applyBorder="0" applyAlignment="0" applyProtection="0">
      <alignment vertical="center"/>
    </xf>
    <xf numFmtId="0" fontId="11" fillId="60" borderId="1240" applyNumberFormat="0" applyProtection="0">
      <alignment horizontal="left" vertical="center" wrapText="1"/>
    </xf>
    <xf numFmtId="257" fontId="11" fillId="82" borderId="1026" applyNumberFormat="0" applyProtection="0">
      <alignment horizontal="center" vertical="center" wrapText="1"/>
    </xf>
    <xf numFmtId="0" fontId="11" fillId="81" borderId="1026" applyNumberFormat="0" applyProtection="0">
      <alignment horizontal="center" vertical="center"/>
    </xf>
    <xf numFmtId="0" fontId="11" fillId="81" borderId="1026" applyNumberFormat="0" applyProtection="0">
      <alignment horizontal="center" vertical="center" wrapText="1"/>
    </xf>
    <xf numFmtId="0" fontId="11" fillId="60" borderId="1026" applyNumberFormat="0" applyProtection="0">
      <alignment horizontal="left" vertical="center" wrapText="1"/>
    </xf>
    <xf numFmtId="0" fontId="12" fillId="24" borderId="579" applyNumberFormat="0" applyFont="0" applyAlignment="0" applyProtection="0"/>
    <xf numFmtId="171" fontId="85" fillId="0" borderId="256"/>
    <xf numFmtId="0" fontId="11" fillId="60" borderId="992" applyNumberFormat="0" applyProtection="0">
      <alignment horizontal="left" vertical="center" wrapText="1"/>
    </xf>
    <xf numFmtId="0" fontId="11" fillId="60" borderId="1007" applyNumberFormat="0" applyProtection="0">
      <alignment horizontal="left" vertical="center" wrapText="1"/>
    </xf>
    <xf numFmtId="0" fontId="12" fillId="25" borderId="1007" applyNumberFormat="0" applyProtection="0">
      <alignment horizontal="left" vertical="center" wrapText="1"/>
    </xf>
    <xf numFmtId="0" fontId="83" fillId="0" borderId="279" applyNumberFormat="0" applyFont="0" applyFill="0" applyAlignment="0" applyProtection="0"/>
    <xf numFmtId="171" fontId="85" fillId="0" borderId="276"/>
    <xf numFmtId="241" fontId="194" fillId="86" borderId="589" applyNumberFormat="0" applyBorder="0" applyAlignment="0" applyProtection="0">
      <alignment vertical="center"/>
    </xf>
    <xf numFmtId="171" fontId="85" fillId="0" borderId="590"/>
    <xf numFmtId="0" fontId="11" fillId="81" borderId="1007" applyNumberFormat="0" applyProtection="0">
      <alignment horizontal="center" vertical="center" wrapText="1"/>
    </xf>
    <xf numFmtId="0" fontId="11" fillId="60" borderId="1007" applyNumberFormat="0" applyProtection="0">
      <alignment horizontal="left" vertical="center" wrapText="1"/>
    </xf>
    <xf numFmtId="0" fontId="183" fillId="81" borderId="555" applyNumberFormat="0" applyProtection="0">
      <alignment horizontal="center" vertical="center"/>
    </xf>
    <xf numFmtId="0" fontId="11" fillId="81" borderId="555" applyNumberFormat="0" applyProtection="0">
      <alignment horizontal="center" vertical="center" wrapText="1"/>
    </xf>
    <xf numFmtId="0" fontId="11" fillId="81" borderId="555" applyNumberFormat="0" applyProtection="0">
      <alignment horizontal="center" vertical="center"/>
    </xf>
    <xf numFmtId="0" fontId="11" fillId="81" borderId="555" applyNumberFormat="0" applyProtection="0">
      <alignment horizontal="center" vertical="center" wrapText="1"/>
    </xf>
    <xf numFmtId="0" fontId="11" fillId="60" borderId="555" applyNumberFormat="0" applyProtection="0">
      <alignment horizontal="left" vertical="center" wrapText="1"/>
    </xf>
    <xf numFmtId="257" fontId="11" fillId="82" borderId="555" applyNumberFormat="0" applyProtection="0">
      <alignment horizontal="center" vertical="center" wrapText="1"/>
    </xf>
    <xf numFmtId="0" fontId="12" fillId="25" borderId="555" applyNumberFormat="0" applyProtection="0">
      <alignment horizontal="left" vertical="center" wrapText="1"/>
    </xf>
    <xf numFmtId="257" fontId="11" fillId="82" borderId="1007" applyNumberFormat="0" applyProtection="0">
      <alignment horizontal="center" vertical="center" wrapText="1"/>
    </xf>
    <xf numFmtId="0" fontId="11" fillId="60" borderId="555" applyNumberFormat="0" applyProtection="0">
      <alignment horizontal="left" vertical="center" wrapText="1"/>
    </xf>
    <xf numFmtId="0" fontId="11" fillId="60" borderId="1007" applyNumberFormat="0" applyProtection="0">
      <alignment horizontal="left" vertical="center" wrapText="1"/>
    </xf>
    <xf numFmtId="241" fontId="194" fillId="86" borderId="353" applyNumberFormat="0" applyBorder="0" applyAlignment="0" applyProtection="0">
      <alignment vertical="center"/>
    </xf>
    <xf numFmtId="0" fontId="11" fillId="81" borderId="1240" applyNumberFormat="0" applyProtection="0">
      <alignment horizontal="center" vertical="center"/>
    </xf>
    <xf numFmtId="0" fontId="11" fillId="81" borderId="948" applyNumberFormat="0" applyProtection="0">
      <alignment horizontal="center" vertical="center" wrapText="1"/>
    </xf>
    <xf numFmtId="241" fontId="194" fillId="86" borderId="292" applyNumberFormat="0" applyBorder="0" applyAlignment="0" applyProtection="0">
      <alignment vertical="center"/>
    </xf>
    <xf numFmtId="171" fontId="85" fillId="0" borderId="293"/>
    <xf numFmtId="241" fontId="194" fillId="86" borderId="1004" applyNumberFormat="0" applyBorder="0" applyAlignment="0" applyProtection="0">
      <alignment vertical="center"/>
    </xf>
    <xf numFmtId="241" fontId="194" fillId="86" borderId="987" applyNumberFormat="0" applyBorder="0" applyAlignment="0" applyProtection="0">
      <alignment vertical="center"/>
    </xf>
    <xf numFmtId="241" fontId="194" fillId="86" borderId="1004" applyNumberFormat="0" applyBorder="0" applyAlignment="0" applyProtection="0">
      <alignment vertical="center"/>
    </xf>
    <xf numFmtId="166" fontId="113" fillId="0" borderId="587">
      <protection locked="0"/>
    </xf>
    <xf numFmtId="0" fontId="11" fillId="81" borderId="1240" applyNumberFormat="0" applyProtection="0">
      <alignment horizontal="center" vertical="center" wrapText="1"/>
    </xf>
    <xf numFmtId="0" fontId="11" fillId="60" borderId="1119" applyNumberFormat="0" applyProtection="0">
      <alignment horizontal="left" vertical="center" wrapText="1"/>
    </xf>
    <xf numFmtId="0" fontId="11" fillId="81" borderId="1119" applyNumberFormat="0" applyProtection="0">
      <alignment horizontal="center" vertical="center" wrapText="1"/>
    </xf>
    <xf numFmtId="241" fontId="194" fillId="86" borderId="292" applyNumberFormat="0" applyBorder="0" applyAlignment="0" applyProtection="0">
      <alignment vertical="center"/>
    </xf>
    <xf numFmtId="171" fontId="85" fillId="0" borderId="293"/>
    <xf numFmtId="0" fontId="11" fillId="81" borderId="1147" applyNumberFormat="0" applyProtection="0">
      <alignment horizontal="center" vertical="center" wrapText="1"/>
    </xf>
    <xf numFmtId="0" fontId="147" fillId="73" borderId="652">
      <alignment horizontal="left" vertical="center" wrapText="1"/>
    </xf>
    <xf numFmtId="0" fontId="11" fillId="81" borderId="606" applyNumberFormat="0" applyProtection="0">
      <alignment horizontal="center" vertical="center" wrapText="1"/>
    </xf>
    <xf numFmtId="0" fontId="11" fillId="81" borderId="1147" applyNumberFormat="0" applyProtection="0">
      <alignment horizontal="center" vertical="center" wrapText="1"/>
    </xf>
    <xf numFmtId="0" fontId="12" fillId="25" borderId="1147" applyNumberFormat="0" applyProtection="0">
      <alignment horizontal="left" vertical="center" wrapText="1"/>
    </xf>
    <xf numFmtId="0" fontId="183" fillId="81" borderId="1147" applyNumberFormat="0" applyProtection="0">
      <alignment horizontal="center" vertical="center"/>
    </xf>
    <xf numFmtId="241" fontId="194" fillId="86" borderId="589" applyNumberFormat="0" applyBorder="0" applyAlignment="0" applyProtection="0">
      <alignment vertical="center"/>
    </xf>
    <xf numFmtId="171" fontId="85" fillId="0" borderId="590"/>
    <xf numFmtId="0" fontId="12" fillId="25" borderId="1166" applyNumberFormat="0" applyProtection="0">
      <alignment horizontal="left" vertical="center" wrapText="1"/>
    </xf>
    <xf numFmtId="241" fontId="194" fillId="86" borderId="292" applyNumberFormat="0" applyBorder="0" applyAlignment="0" applyProtection="0">
      <alignment vertical="center"/>
    </xf>
    <xf numFmtId="171" fontId="85" fillId="0" borderId="293"/>
    <xf numFmtId="0" fontId="11" fillId="81" borderId="1166" applyNumberFormat="0" applyProtection="0">
      <alignment horizontal="center" vertical="center" wrapText="1"/>
    </xf>
    <xf numFmtId="0" fontId="11" fillId="81" borderId="1240" applyNumberFormat="0" applyProtection="0">
      <alignment horizontal="center" vertical="center" wrapText="1"/>
    </xf>
    <xf numFmtId="167" fontId="87" fillId="0" borderId="754" applyFont="0"/>
    <xf numFmtId="0" fontId="11" fillId="81" borderId="1166" applyNumberFormat="0" applyProtection="0">
      <alignment horizontal="center" vertical="center"/>
    </xf>
    <xf numFmtId="241" fontId="194" fillId="86" borderId="292" applyNumberFormat="0" applyBorder="0" applyAlignment="0" applyProtection="0">
      <alignment vertical="center"/>
    </xf>
    <xf numFmtId="171" fontId="85" fillId="0" borderId="293"/>
    <xf numFmtId="0" fontId="12" fillId="24" borderId="277" applyNumberFormat="0" applyFont="0" applyAlignment="0" applyProtection="0"/>
    <xf numFmtId="166" fontId="113" fillId="0" borderId="267">
      <protection locked="0"/>
    </xf>
    <xf numFmtId="0" fontId="11" fillId="60" borderId="1166" applyNumberFormat="0" applyProtection="0">
      <alignment horizontal="left" vertical="center" wrapText="1"/>
    </xf>
    <xf numFmtId="0" fontId="11" fillId="81" borderId="1166" applyNumberFormat="0" applyProtection="0">
      <alignment horizontal="center" vertical="center" wrapText="1"/>
    </xf>
    <xf numFmtId="0" fontId="11" fillId="60" borderId="1166" applyNumberFormat="0" applyProtection="0">
      <alignment horizontal="left" vertical="center" wrapText="1"/>
    </xf>
    <xf numFmtId="0" fontId="183" fillId="81" borderId="1166" applyNumberFormat="0" applyProtection="0">
      <alignment horizontal="center" vertical="center"/>
    </xf>
    <xf numFmtId="0" fontId="12" fillId="25" borderId="1166" applyNumberFormat="0" applyProtection="0">
      <alignment horizontal="left" vertical="center" wrapText="1"/>
    </xf>
    <xf numFmtId="0" fontId="11" fillId="81" borderId="1147" applyNumberFormat="0" applyProtection="0">
      <alignment horizontal="center" vertical="center" wrapText="1"/>
    </xf>
    <xf numFmtId="0" fontId="12" fillId="25" borderId="1188" applyNumberFormat="0" applyProtection="0">
      <alignment horizontal="left" vertical="center" wrapText="1"/>
    </xf>
    <xf numFmtId="257" fontId="11" fillId="82" borderId="1188" applyNumberFormat="0" applyProtection="0">
      <alignment horizontal="center" vertical="center" wrapText="1"/>
    </xf>
    <xf numFmtId="0" fontId="183" fillId="81" borderId="326" applyNumberFormat="0" applyProtection="0">
      <alignment horizontal="center" vertical="center"/>
    </xf>
    <xf numFmtId="0" fontId="11" fillId="81" borderId="356" applyNumberFormat="0" applyProtection="0">
      <alignment horizontal="center" vertical="center" wrapText="1"/>
    </xf>
    <xf numFmtId="0" fontId="11" fillId="81" borderId="1188" applyNumberFormat="0" applyProtection="0">
      <alignment horizontal="center" vertical="center"/>
    </xf>
    <xf numFmtId="0" fontId="11" fillId="60" borderId="640" applyNumberFormat="0" applyProtection="0">
      <alignment horizontal="left" vertical="center" wrapText="1"/>
    </xf>
    <xf numFmtId="0" fontId="177" fillId="67" borderId="1119">
      <alignment horizontal="center" vertical="center" wrapText="1"/>
      <protection hidden="1"/>
    </xf>
    <xf numFmtId="0" fontId="177" fillId="67" borderId="1119">
      <alignment horizontal="center" vertical="center" wrapText="1"/>
      <protection hidden="1"/>
    </xf>
    <xf numFmtId="241" fontId="194" fillId="86" borderId="292" applyNumberFormat="0" applyBorder="0" applyAlignment="0" applyProtection="0">
      <alignment vertical="center"/>
    </xf>
    <xf numFmtId="171" fontId="85" fillId="0" borderId="293"/>
    <xf numFmtId="0" fontId="177" fillId="67" borderId="1147">
      <alignment horizontal="center" vertical="center" wrapText="1"/>
      <protection hidden="1"/>
    </xf>
    <xf numFmtId="0" fontId="177" fillId="67" borderId="1147">
      <alignment horizontal="center" vertical="center" wrapText="1"/>
      <protection hidden="1"/>
    </xf>
    <xf numFmtId="260" fontId="164" fillId="0" borderId="1083" applyBorder="0"/>
    <xf numFmtId="39" fontId="12" fillId="0" borderId="566">
      <protection locked="0"/>
    </xf>
    <xf numFmtId="0" fontId="12" fillId="25" borderId="640" applyNumberFormat="0" applyProtection="0">
      <alignment horizontal="left" vertical="center" wrapText="1"/>
    </xf>
    <xf numFmtId="0" fontId="11" fillId="81" borderId="356" applyNumberFormat="0" applyProtection="0">
      <alignment horizontal="center" vertical="center"/>
    </xf>
    <xf numFmtId="260" fontId="164" fillId="0" borderId="1131" applyBorder="0"/>
    <xf numFmtId="166" fontId="113" fillId="0" borderId="290">
      <protection locked="0"/>
    </xf>
    <xf numFmtId="264" fontId="172" fillId="65" borderId="1166" applyFill="0" applyBorder="0" applyAlignment="0" applyProtection="0">
      <alignment horizontal="right"/>
      <protection locked="0"/>
    </xf>
    <xf numFmtId="241" fontId="194" fillId="86" borderId="561" applyNumberFormat="0" applyBorder="0" applyAlignment="0" applyProtection="0">
      <alignment vertical="center"/>
    </xf>
    <xf numFmtId="0" fontId="12" fillId="24" borderId="282" applyNumberFormat="0" applyFont="0" applyAlignment="0" applyProtection="0"/>
    <xf numFmtId="260" fontId="164" fillId="0" borderId="1152" applyBorder="0"/>
    <xf numFmtId="0" fontId="11" fillId="81" borderId="631" applyNumberFormat="0" applyProtection="0">
      <alignment horizontal="center" vertical="center" wrapText="1"/>
    </xf>
    <xf numFmtId="166" fontId="113" fillId="0" borderId="587">
      <protection locked="0"/>
    </xf>
    <xf numFmtId="241" fontId="12" fillId="25" borderId="336" applyNumberFormat="0" applyAlignment="0">
      <alignment vertical="center"/>
    </xf>
    <xf numFmtId="229" fontId="81" fillId="65" borderId="1146" applyFont="0" applyFill="0" applyBorder="0" applyAlignment="0" applyProtection="0"/>
    <xf numFmtId="264" fontId="172" fillId="65" borderId="1166" applyFill="0" applyBorder="0" applyAlignment="0" applyProtection="0">
      <alignment horizontal="right"/>
      <protection locked="0"/>
    </xf>
    <xf numFmtId="241" fontId="194" fillId="86" borderId="589" applyNumberFormat="0" applyBorder="0" applyAlignment="0" applyProtection="0">
      <alignment vertical="center"/>
    </xf>
    <xf numFmtId="264" fontId="172" fillId="65" borderId="1166" applyFill="0" applyBorder="0" applyAlignment="0" applyProtection="0">
      <alignment horizontal="right"/>
      <protection locked="0"/>
    </xf>
    <xf numFmtId="0" fontId="11" fillId="81" borderId="356" applyNumberFormat="0" applyProtection="0">
      <alignment horizontal="center" vertical="center" wrapText="1"/>
    </xf>
    <xf numFmtId="264" fontId="172" fillId="65" borderId="1166" applyFill="0" applyBorder="0" applyAlignment="0" applyProtection="0">
      <alignment horizontal="right"/>
      <protection locked="0"/>
    </xf>
    <xf numFmtId="171" fontId="85" fillId="0" borderId="654"/>
    <xf numFmtId="171" fontId="85" fillId="0" borderId="567"/>
    <xf numFmtId="0" fontId="12" fillId="24" borderId="300" applyNumberFormat="0" applyFont="0" applyAlignment="0" applyProtection="0"/>
    <xf numFmtId="0" fontId="183" fillId="81" borderId="631" applyNumberFormat="0" applyProtection="0">
      <alignment horizontal="center" vertical="center"/>
    </xf>
    <xf numFmtId="0" fontId="11" fillId="81" borderId="631" applyNumberFormat="0" applyProtection="0">
      <alignment horizontal="center" vertical="center" wrapText="1"/>
    </xf>
    <xf numFmtId="260" fontId="164" fillId="0" borderId="1156" applyBorder="0"/>
    <xf numFmtId="241" fontId="194" fillId="86" borderId="353" applyNumberFormat="0" applyBorder="0" applyAlignment="0" applyProtection="0">
      <alignment vertical="center"/>
    </xf>
    <xf numFmtId="257" fontId="11" fillId="82" borderId="356" applyNumberFormat="0" applyProtection="0">
      <alignment horizontal="center" vertical="center" wrapText="1"/>
    </xf>
    <xf numFmtId="0" fontId="17" fillId="21" borderId="563" applyNumberFormat="0" applyAlignment="0" applyProtection="0"/>
    <xf numFmtId="229" fontId="81" fillId="65" borderId="339" applyFont="0" applyFill="0" applyBorder="0" applyAlignment="0" applyProtection="0"/>
    <xf numFmtId="260" fontId="164" fillId="0" borderId="1171" applyBorder="0"/>
    <xf numFmtId="166" fontId="113" fillId="0" borderId="290">
      <protection locked="0"/>
    </xf>
    <xf numFmtId="264" fontId="172" fillId="65" borderId="1166" applyFill="0" applyBorder="0" applyAlignment="0" applyProtection="0">
      <alignment horizontal="right"/>
      <protection locked="0"/>
    </xf>
    <xf numFmtId="264" fontId="172" fillId="65" borderId="1166" applyFill="0" applyBorder="0" applyAlignment="0" applyProtection="0">
      <alignment horizontal="right"/>
      <protection locked="0"/>
    </xf>
    <xf numFmtId="260" fontId="164" fillId="0" borderId="1152" applyBorder="0"/>
    <xf numFmtId="0" fontId="12" fillId="24" borderId="300" applyNumberFormat="0" applyFont="0" applyAlignment="0" applyProtection="0"/>
    <xf numFmtId="165" fontId="193" fillId="0" borderId="386" applyFill="0" applyAlignment="0" applyProtection="0"/>
    <xf numFmtId="241" fontId="12" fillId="25" borderId="336" applyNumberFormat="0" applyAlignment="0">
      <alignment vertical="center"/>
    </xf>
    <xf numFmtId="0" fontId="183" fillId="81" borderId="356" applyNumberFormat="0" applyProtection="0">
      <alignment horizontal="center" vertical="center"/>
    </xf>
    <xf numFmtId="260" fontId="164" fillId="0" borderId="1156" applyBorder="0"/>
    <xf numFmtId="229" fontId="81" fillId="65" borderId="1146" applyFont="0" applyFill="0" applyBorder="0" applyAlignment="0" applyProtection="0"/>
    <xf numFmtId="0" fontId="11" fillId="60" borderId="1240" applyNumberFormat="0" applyProtection="0">
      <alignment horizontal="left" vertical="center" wrapText="1"/>
    </xf>
    <xf numFmtId="260" fontId="164" fillId="0" borderId="1156" applyBorder="0"/>
    <xf numFmtId="264" fontId="172" fillId="65" borderId="631" applyFill="0" applyBorder="0" applyAlignment="0" applyProtection="0">
      <alignment horizontal="right"/>
      <protection locked="0"/>
    </xf>
    <xf numFmtId="0" fontId="11" fillId="60" borderId="340" applyNumberFormat="0" applyProtection="0">
      <alignment horizontal="left" vertical="center" wrapText="1"/>
    </xf>
    <xf numFmtId="0" fontId="11" fillId="60" borderId="631" applyNumberFormat="0" applyProtection="0">
      <alignment horizontal="left" vertical="center" wrapText="1"/>
    </xf>
    <xf numFmtId="260" fontId="164" fillId="0" borderId="1152" applyBorder="0"/>
    <xf numFmtId="260" fontId="164" fillId="0" borderId="1156" applyBorder="0"/>
    <xf numFmtId="208" fontId="90" fillId="63" borderId="1120"/>
    <xf numFmtId="0" fontId="83" fillId="0" borderId="1096" applyNumberFormat="0" applyFont="0" applyFill="0" applyAlignment="0" applyProtection="0"/>
    <xf numFmtId="260" fontId="164" fillId="0" borderId="1200" applyBorder="0"/>
    <xf numFmtId="229" fontId="81" fillId="65" borderId="339" applyFont="0" applyFill="0" applyBorder="0" applyAlignment="0" applyProtection="0"/>
    <xf numFmtId="165" fontId="193" fillId="0" borderId="329" applyFill="0" applyAlignment="0" applyProtection="0"/>
    <xf numFmtId="241" fontId="12" fillId="25" borderId="336" applyNumberFormat="0" applyAlignment="0">
      <alignment vertical="center"/>
    </xf>
    <xf numFmtId="0" fontId="11" fillId="81" borderId="356" applyNumberFormat="0" applyProtection="0">
      <alignment horizontal="center" vertical="center" wrapText="1"/>
    </xf>
    <xf numFmtId="165" fontId="193" fillId="0" borderId="617" applyFill="0" applyAlignment="0" applyProtection="0"/>
    <xf numFmtId="165" fontId="193" fillId="0" borderId="617" applyFill="0" applyAlignment="0" applyProtection="0"/>
    <xf numFmtId="0" fontId="11" fillId="81" borderId="631" applyNumberFormat="0" applyProtection="0">
      <alignment horizontal="center" vertical="center"/>
    </xf>
    <xf numFmtId="166" fontId="113" fillId="0" borderId="290">
      <protection locked="0"/>
    </xf>
    <xf numFmtId="257" fontId="11" fillId="82" borderId="340" applyNumberFormat="0" applyProtection="0">
      <alignment horizontal="center" vertical="center" wrapText="1"/>
    </xf>
    <xf numFmtId="0" fontId="183" fillId="81" borderId="1240" applyNumberFormat="0" applyProtection="0">
      <alignment horizontal="center" vertical="center"/>
    </xf>
    <xf numFmtId="39" fontId="12" fillId="0" borderId="349">
      <protection locked="0"/>
    </xf>
    <xf numFmtId="0" fontId="11" fillId="81" borderId="356" applyNumberFormat="0" applyProtection="0">
      <alignment horizontal="center" vertical="center" wrapText="1"/>
    </xf>
    <xf numFmtId="0" fontId="12" fillId="25" borderId="356" applyNumberFormat="0" applyProtection="0">
      <alignment horizontal="left" vertical="center" wrapText="1"/>
    </xf>
    <xf numFmtId="166" fontId="113" fillId="0" borderId="587">
      <protection locked="0"/>
    </xf>
    <xf numFmtId="241" fontId="194" fillId="86" borderId="604" applyNumberFormat="0" applyBorder="0" applyAlignment="0" applyProtection="0">
      <alignment vertical="center"/>
    </xf>
    <xf numFmtId="171" fontId="85" fillId="0" borderId="605"/>
    <xf numFmtId="171" fontId="85" fillId="0" borderId="354"/>
    <xf numFmtId="257" fontId="11" fillId="82" borderId="356" applyNumberFormat="0" applyProtection="0">
      <alignment horizontal="center" vertical="center" wrapText="1"/>
    </xf>
    <xf numFmtId="0" fontId="183" fillId="81" borderId="356" applyNumberFormat="0" applyProtection="0">
      <alignment horizontal="center" vertical="center"/>
    </xf>
    <xf numFmtId="241" fontId="194" fillId="86" borderId="292" applyNumberFormat="0" applyBorder="0" applyAlignment="0" applyProtection="0">
      <alignment vertical="center"/>
    </xf>
    <xf numFmtId="0" fontId="12" fillId="24" borderId="300" applyNumberFormat="0" applyFont="0" applyAlignment="0" applyProtection="0"/>
    <xf numFmtId="171" fontId="85" fillId="0" borderId="293"/>
    <xf numFmtId="0" fontId="12" fillId="25" borderId="631" applyNumberFormat="0" applyProtection="0">
      <alignment horizontal="left" vertical="center" wrapText="1"/>
    </xf>
    <xf numFmtId="165" fontId="193" fillId="0" borderId="369" applyFill="0" applyAlignment="0" applyProtection="0"/>
    <xf numFmtId="0" fontId="11" fillId="60" borderId="356" applyNumberFormat="0" applyProtection="0">
      <alignment horizontal="left" vertical="center" wrapText="1"/>
    </xf>
    <xf numFmtId="0" fontId="11" fillId="81" borderId="356" applyNumberFormat="0" applyProtection="0">
      <alignment horizontal="center" vertical="center"/>
    </xf>
    <xf numFmtId="0" fontId="12" fillId="24" borderId="1190" applyNumberFormat="0" applyFont="0" applyAlignment="0" applyProtection="0"/>
    <xf numFmtId="0" fontId="17" fillId="21" borderId="563" applyNumberFormat="0" applyAlignment="0" applyProtection="0"/>
    <xf numFmtId="264" fontId="172" fillId="65" borderId="340" applyFill="0" applyBorder="0" applyAlignment="0" applyProtection="0">
      <alignment horizontal="right"/>
      <protection locked="0"/>
    </xf>
    <xf numFmtId="39" fontId="12" fillId="0" borderId="617">
      <protection locked="0"/>
    </xf>
    <xf numFmtId="0" fontId="17" fillId="21" borderId="271" applyNumberFormat="0" applyAlignment="0" applyProtection="0"/>
    <xf numFmtId="39" fontId="12" fillId="0" borderId="649">
      <protection locked="0"/>
    </xf>
    <xf numFmtId="241" fontId="12" fillId="25" borderId="336" applyNumberFormat="0" applyProtection="0">
      <alignment horizontal="centerContinuous" vertical="center"/>
    </xf>
    <xf numFmtId="0" fontId="11" fillId="60" borderId="375" applyNumberFormat="0" applyProtection="0">
      <alignment horizontal="left" vertical="center" wrapText="1"/>
    </xf>
    <xf numFmtId="0" fontId="17" fillId="21" borderId="271" applyNumberFormat="0" applyAlignment="0" applyProtection="0"/>
    <xf numFmtId="0" fontId="11" fillId="81" borderId="640" applyNumberFormat="0" applyProtection="0">
      <alignment horizontal="center" vertical="center"/>
    </xf>
    <xf numFmtId="0" fontId="83" fillId="0" borderId="274" applyNumberFormat="0" applyFont="0" applyFill="0" applyAlignment="0" applyProtection="0"/>
    <xf numFmtId="0" fontId="177" fillId="67" borderId="640">
      <alignment horizontal="center" vertical="center" wrapText="1"/>
      <protection hidden="1"/>
    </xf>
    <xf numFmtId="0" fontId="12" fillId="25" borderId="375" applyNumberFormat="0" applyProtection="0">
      <alignment horizontal="left" vertical="center" wrapText="1"/>
    </xf>
    <xf numFmtId="166" fontId="113" fillId="0" borderId="308">
      <protection locked="0"/>
    </xf>
    <xf numFmtId="0" fontId="12" fillId="24" borderId="579" applyNumberFormat="0" applyFont="0" applyAlignment="0" applyProtection="0"/>
    <xf numFmtId="49" fontId="79" fillId="0" borderId="348">
      <alignment vertical="center"/>
    </xf>
    <xf numFmtId="0" fontId="11" fillId="81" borderId="326" applyNumberFormat="0" applyProtection="0">
      <alignment horizontal="center" vertical="center" wrapText="1"/>
    </xf>
    <xf numFmtId="0" fontId="11" fillId="60" borderId="356" applyNumberFormat="0" applyProtection="0">
      <alignment horizontal="left" vertical="center" wrapText="1"/>
    </xf>
    <xf numFmtId="208" fontId="90" fillId="63" borderId="266"/>
    <xf numFmtId="241" fontId="194" fillId="86" borderId="310" applyNumberFormat="0" applyBorder="0" applyAlignment="0" applyProtection="0">
      <alignment vertical="center"/>
    </xf>
    <xf numFmtId="171" fontId="85" fillId="0" borderId="311"/>
    <xf numFmtId="167" fontId="87" fillId="0" borderId="275" applyFont="0"/>
    <xf numFmtId="0" fontId="17" fillId="21" borderId="281" applyNumberFormat="0" applyAlignment="0" applyProtection="0"/>
    <xf numFmtId="241" fontId="194" fillId="86" borderId="373" applyNumberFormat="0" applyBorder="0" applyAlignment="0" applyProtection="0">
      <alignment vertical="center"/>
    </xf>
    <xf numFmtId="1" fontId="121" fillId="69" borderId="714" applyNumberFormat="0" applyBorder="0" applyAlignment="0">
      <alignment horizontal="centerContinuous" vertical="center"/>
      <protection locked="0"/>
    </xf>
    <xf numFmtId="0" fontId="83" fillId="0" borderId="287" applyNumberFormat="0" applyFont="0" applyFill="0" applyAlignment="0" applyProtection="0"/>
    <xf numFmtId="208" fontId="90" fillId="63" borderId="558"/>
    <xf numFmtId="241" fontId="194" fillId="86" borderId="310" applyNumberFormat="0" applyBorder="0" applyAlignment="0" applyProtection="0">
      <alignment vertical="center"/>
    </xf>
    <xf numFmtId="241" fontId="194" fillId="86" borderId="310" applyNumberFormat="0" applyBorder="0" applyAlignment="0" applyProtection="0">
      <alignment vertical="center"/>
    </xf>
    <xf numFmtId="0" fontId="11" fillId="81" borderId="326" applyNumberFormat="0" applyProtection="0">
      <alignment horizontal="center" vertical="center" wrapText="1"/>
    </xf>
    <xf numFmtId="171" fontId="85" fillId="0" borderId="625"/>
    <xf numFmtId="0" fontId="12" fillId="25" borderId="1240" applyNumberFormat="0" applyProtection="0">
      <alignment horizontal="left" vertical="center" wrapText="1"/>
    </xf>
    <xf numFmtId="0" fontId="11" fillId="81" borderId="356" applyNumberFormat="0" applyProtection="0">
      <alignment horizontal="center" vertical="center" wrapText="1"/>
    </xf>
    <xf numFmtId="171" fontId="85" fillId="0" borderId="311"/>
    <xf numFmtId="0" fontId="12" fillId="25" borderId="631" applyNumberFormat="0" applyProtection="0">
      <alignment horizontal="left" vertical="center" wrapText="1"/>
    </xf>
    <xf numFmtId="0" fontId="183" fillId="81" borderId="340" applyNumberFormat="0" applyProtection="0">
      <alignment horizontal="center" vertical="center"/>
    </xf>
    <xf numFmtId="0" fontId="17" fillId="21" borderId="297" applyNumberFormat="0" applyAlignment="0" applyProtection="0"/>
    <xf numFmtId="257" fontId="11" fillId="82" borderId="640" applyNumberFormat="0" applyProtection="0">
      <alignment horizontal="center" vertical="center" wrapText="1"/>
    </xf>
    <xf numFmtId="166" fontId="113" fillId="0" borderId="290">
      <protection locked="0"/>
    </xf>
    <xf numFmtId="0" fontId="83" fillId="0" borderId="570" applyNumberFormat="0" applyFont="0" applyFill="0" applyAlignment="0" applyProtection="0"/>
    <xf numFmtId="208" fontId="90" fillId="63" borderId="289"/>
    <xf numFmtId="167" fontId="87" fillId="0" borderId="566" applyFont="0"/>
    <xf numFmtId="0" fontId="17" fillId="21" borderId="563" applyNumberFormat="0" applyAlignment="0" applyProtection="0"/>
    <xf numFmtId="0" fontId="83" fillId="0" borderId="303" applyNumberFormat="0" applyFont="0" applyFill="0" applyAlignment="0" applyProtection="0"/>
    <xf numFmtId="0" fontId="17" fillId="21" borderId="297" applyNumberFormat="0" applyAlignment="0" applyProtection="0"/>
    <xf numFmtId="0" fontId="83" fillId="0" borderId="303" applyNumberFormat="0" applyFont="0" applyFill="0" applyAlignment="0" applyProtection="0"/>
    <xf numFmtId="0" fontId="11" fillId="81" borderId="340" applyNumberFormat="0" applyProtection="0">
      <alignment horizontal="center" vertical="center"/>
    </xf>
    <xf numFmtId="0" fontId="177" fillId="67" borderId="640">
      <alignment horizontal="center" vertical="center" wrapText="1"/>
      <protection hidden="1"/>
    </xf>
    <xf numFmtId="241" fontId="194" fillId="86" borderId="589" applyNumberFormat="0" applyBorder="0" applyAlignment="0" applyProtection="0">
      <alignment vertical="center"/>
    </xf>
    <xf numFmtId="166" fontId="113" fillId="0" borderId="267">
      <protection locked="0"/>
    </xf>
    <xf numFmtId="39" fontId="12" fillId="0" borderId="369">
      <protection locked="0"/>
    </xf>
    <xf numFmtId="0" fontId="12" fillId="25" borderId="326" applyNumberFormat="0" applyProtection="0">
      <alignment horizontal="left" vertical="center" wrapText="1"/>
    </xf>
    <xf numFmtId="257" fontId="11" fillId="82" borderId="356" applyNumberFormat="0" applyProtection="0">
      <alignment horizontal="center" vertical="center" wrapText="1"/>
    </xf>
    <xf numFmtId="171" fontId="85" fillId="0" borderId="590"/>
    <xf numFmtId="208" fontId="90" fillId="63" borderId="289"/>
    <xf numFmtId="167" fontId="87" fillId="0" borderId="288" applyFont="0"/>
    <xf numFmtId="171" fontId="12" fillId="0" borderId="348" applyBorder="0" applyProtection="0">
      <alignment horizontal="right" vertical="center"/>
    </xf>
    <xf numFmtId="257" fontId="11" fillId="82" borderId="1240" applyNumberFormat="0" applyProtection="0">
      <alignment horizontal="center" vertical="center" wrapText="1"/>
    </xf>
    <xf numFmtId="241" fontId="194" fillId="86" borderId="310" applyNumberFormat="0" applyBorder="0" applyAlignment="0" applyProtection="0">
      <alignment vertical="center"/>
    </xf>
    <xf numFmtId="171" fontId="85" fillId="0" borderId="311"/>
    <xf numFmtId="0" fontId="12" fillId="25" borderId="1226" applyNumberFormat="0" applyProtection="0">
      <alignment horizontal="left" vertical="center" wrapText="1"/>
    </xf>
    <xf numFmtId="165" fontId="193" fillId="0" borderId="369" applyFill="0" applyAlignment="0" applyProtection="0"/>
    <xf numFmtId="0" fontId="11" fillId="60" borderId="1226" applyNumberFormat="0" applyProtection="0">
      <alignment horizontal="left" vertical="center" wrapText="1"/>
    </xf>
    <xf numFmtId="0" fontId="12" fillId="25" borderId="356" applyNumberFormat="0" applyProtection="0">
      <alignment horizontal="left" vertical="center" wrapText="1"/>
    </xf>
    <xf numFmtId="0" fontId="11" fillId="60" borderId="340" applyNumberFormat="0" applyProtection="0">
      <alignment horizontal="left" vertical="center" wrapText="1"/>
    </xf>
    <xf numFmtId="0" fontId="12" fillId="24" borderId="262" applyNumberFormat="0" applyFont="0" applyAlignment="0" applyProtection="0"/>
    <xf numFmtId="241" fontId="194" fillId="86" borderId="269" applyNumberFormat="0" applyBorder="0" applyAlignment="0" applyProtection="0">
      <alignment vertical="center"/>
    </xf>
    <xf numFmtId="241" fontId="194" fillId="86" borderId="269" applyNumberFormat="0" applyBorder="0" applyAlignment="0" applyProtection="0">
      <alignment vertical="center"/>
    </xf>
    <xf numFmtId="208" fontId="90" fillId="63" borderId="289"/>
    <xf numFmtId="0" fontId="147" fillId="73" borderId="574">
      <alignment horizontal="left" vertical="center" wrapText="1"/>
    </xf>
    <xf numFmtId="0" fontId="189" fillId="83" borderId="348" applyBorder="0" applyProtection="0">
      <alignment horizontal="centerContinuous" vertical="center"/>
    </xf>
    <xf numFmtId="166" fontId="113" fillId="0" borderId="573">
      <protection locked="0"/>
    </xf>
    <xf numFmtId="208" fontId="90" fillId="63" borderId="572"/>
    <xf numFmtId="0" fontId="11" fillId="81" borderId="1226" applyNumberFormat="0" applyProtection="0">
      <alignment horizontal="center" vertical="center"/>
    </xf>
    <xf numFmtId="171" fontId="85" fillId="0" borderId="374"/>
    <xf numFmtId="0" fontId="17" fillId="21" borderId="297" applyNumberFormat="0" applyAlignment="0" applyProtection="0"/>
    <xf numFmtId="0" fontId="183" fillId="81" borderId="1226" applyNumberFormat="0" applyProtection="0">
      <alignment horizontal="center" vertical="center"/>
    </xf>
    <xf numFmtId="257" fontId="11" fillId="82" borderId="356" applyNumberFormat="0" applyProtection="0">
      <alignment horizontal="center" vertical="center" wrapText="1"/>
    </xf>
    <xf numFmtId="167" fontId="87" fillId="0" borderId="288" applyFont="0"/>
    <xf numFmtId="241" fontId="194" fillId="86" borderId="324" applyNumberFormat="0" applyBorder="0" applyAlignment="0" applyProtection="0">
      <alignment vertical="center"/>
    </xf>
    <xf numFmtId="171" fontId="85" fillId="0" borderId="325"/>
    <xf numFmtId="0" fontId="12" fillId="25" borderId="1255" applyNumberFormat="0" applyProtection="0">
      <alignment horizontal="left" vertical="center" wrapText="1"/>
    </xf>
    <xf numFmtId="0" fontId="83" fillId="0" borderId="274" applyNumberFormat="0" applyFont="0" applyFill="0" applyAlignment="0" applyProtection="0"/>
    <xf numFmtId="0" fontId="11" fillId="81" borderId="356" applyNumberFormat="0" applyProtection="0">
      <alignment horizontal="center" vertical="center" wrapText="1"/>
    </xf>
    <xf numFmtId="257" fontId="11" fillId="82" borderId="375" applyNumberFormat="0" applyProtection="0">
      <alignment horizontal="center" vertical="center" wrapText="1"/>
    </xf>
    <xf numFmtId="0" fontId="147" fillId="73" borderId="560">
      <alignment horizontal="left" vertical="center" wrapText="1"/>
    </xf>
    <xf numFmtId="166" fontId="113" fillId="0" borderId="559">
      <protection locked="0"/>
    </xf>
    <xf numFmtId="208" fontId="90" fillId="63" borderId="558"/>
    <xf numFmtId="0" fontId="12" fillId="25" borderId="640" applyNumberFormat="0" applyProtection="0">
      <alignment horizontal="left" vertical="center" wrapText="1"/>
    </xf>
    <xf numFmtId="171" fontId="85" fillId="0" borderId="325"/>
    <xf numFmtId="241" fontId="194" fillId="86" borderId="353" applyNumberFormat="0" applyBorder="0" applyAlignment="0" applyProtection="0">
      <alignment vertical="center"/>
    </xf>
    <xf numFmtId="0" fontId="183" fillId="81" borderId="356" applyNumberFormat="0" applyProtection="0">
      <alignment horizontal="center" vertical="center"/>
    </xf>
    <xf numFmtId="0" fontId="11" fillId="81" borderId="356" applyNumberFormat="0" applyProtection="0">
      <alignment horizontal="center" vertical="center" wrapText="1"/>
    </xf>
    <xf numFmtId="0" fontId="12" fillId="24" borderId="314" applyNumberFormat="0" applyFont="0" applyAlignment="0" applyProtection="0"/>
    <xf numFmtId="0" fontId="183" fillId="81" borderId="375" applyNumberFormat="0" applyProtection="0">
      <alignment horizontal="center" vertical="center"/>
    </xf>
    <xf numFmtId="0" fontId="17" fillId="21" borderId="261" applyNumberFormat="0" applyAlignment="0" applyProtection="0"/>
    <xf numFmtId="165" fontId="193" fillId="0" borderId="317" applyFill="0" applyAlignment="0" applyProtection="0"/>
    <xf numFmtId="241" fontId="194" fillId="86" borderId="373" applyNumberFormat="0" applyBorder="0" applyAlignment="0" applyProtection="0">
      <alignment vertical="center"/>
    </xf>
    <xf numFmtId="0" fontId="11" fillId="81" borderId="356" applyNumberFormat="0" applyProtection="0">
      <alignment horizontal="center" vertical="center" wrapText="1"/>
    </xf>
    <xf numFmtId="0" fontId="83" fillId="0" borderId="274" applyNumberFormat="0" applyFont="0" applyFill="0" applyAlignment="0" applyProtection="0"/>
    <xf numFmtId="0" fontId="83" fillId="0" borderId="305" applyNumberFormat="0" applyFont="0" applyFill="0" applyAlignment="0" applyProtection="0"/>
    <xf numFmtId="0" fontId="147" fillId="73" borderId="588">
      <alignment horizontal="left" vertical="center" wrapText="1"/>
    </xf>
    <xf numFmtId="1" fontId="94" fillId="64" borderId="305" applyNumberFormat="0" applyBorder="0" applyAlignment="0">
      <alignment horizontal="center" vertical="top" wrapText="1"/>
      <protection hidden="1"/>
    </xf>
    <xf numFmtId="0" fontId="11" fillId="60" borderId="356" applyNumberFormat="0" applyProtection="0">
      <alignment horizontal="left" vertical="center" wrapText="1"/>
    </xf>
    <xf numFmtId="208" fontId="90" fillId="63" borderId="307"/>
    <xf numFmtId="165" fontId="88" fillId="0" borderId="304" applyNumberFormat="0" applyFont="0" applyBorder="0" applyProtection="0">
      <alignment horizontal="right"/>
    </xf>
    <xf numFmtId="207" fontId="12" fillId="0" borderId="304">
      <alignment horizontal="right"/>
      <protection locked="0"/>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0" fontId="11" fillId="81" borderId="375" applyNumberFormat="0" applyProtection="0">
      <alignment horizontal="center" vertical="center" wrapText="1"/>
    </xf>
    <xf numFmtId="167" fontId="87" fillId="0" borderId="306" applyFont="0"/>
    <xf numFmtId="0" fontId="11" fillId="60" borderId="356" applyNumberFormat="0" applyProtection="0">
      <alignment horizontal="left" vertical="center" wrapText="1"/>
    </xf>
    <xf numFmtId="0" fontId="12" fillId="24" borderId="314" applyNumberFormat="0" applyFont="0" applyAlignment="0" applyProtection="0"/>
    <xf numFmtId="0" fontId="83" fillId="0" borderId="274" applyNumberFormat="0" applyFont="0" applyFill="0" applyAlignment="0" applyProtection="0"/>
    <xf numFmtId="203" fontId="12" fillId="0" borderId="304">
      <alignment horizontal="right"/>
    </xf>
    <xf numFmtId="208" fontId="90" fillId="63" borderId="289"/>
    <xf numFmtId="167" fontId="87" fillId="0" borderId="288" applyFont="0"/>
    <xf numFmtId="0" fontId="83" fillId="0" borderId="287" applyNumberFormat="0" applyFont="0" applyFill="0" applyAlignment="0" applyProtection="0"/>
    <xf numFmtId="208" fontId="90" fillId="63" borderId="266"/>
    <xf numFmtId="167" fontId="87" fillId="0" borderId="275" applyFont="0"/>
    <xf numFmtId="0" fontId="17" fillId="21" borderId="261" applyNumberFormat="0" applyAlignment="0" applyProtection="0"/>
    <xf numFmtId="0" fontId="83" fillId="0" borderId="274" applyNumberFormat="0" applyFont="0" applyFill="0" applyAlignment="0" applyProtection="0"/>
    <xf numFmtId="0" fontId="83" fillId="0" borderId="88" applyNumberFormat="0" applyFont="0" applyFill="0" applyAlignment="0" applyProtection="0"/>
    <xf numFmtId="1" fontId="94" fillId="64" borderId="88" applyNumberFormat="0" applyBorder="0" applyAlignment="0">
      <alignment horizontal="center" vertical="top" wrapText="1"/>
      <protection hidden="1"/>
    </xf>
    <xf numFmtId="0" fontId="17" fillId="21" borderId="313" applyNumberFormat="0" applyAlignment="0" applyProtection="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166" fontId="113" fillId="0" borderId="587">
      <protection locked="0"/>
    </xf>
    <xf numFmtId="208" fontId="90" fillId="63" borderId="586"/>
    <xf numFmtId="203" fontId="12" fillId="0" borderId="87">
      <alignment horizontal="right"/>
    </xf>
    <xf numFmtId="0" fontId="17" fillId="21" borderId="313" applyNumberFormat="0" applyAlignment="0" applyProtection="0"/>
    <xf numFmtId="0" fontId="147" fillId="73" borderId="588">
      <alignment horizontal="left" vertical="center" wrapText="1"/>
    </xf>
    <xf numFmtId="0" fontId="25" fillId="8" borderId="271" applyNumberFormat="0" applyAlignment="0" applyProtection="0"/>
    <xf numFmtId="0" fontId="12" fillId="24" borderId="277" applyNumberFormat="0" applyFont="0" applyAlignment="0" applyProtection="0"/>
    <xf numFmtId="166" fontId="113" fillId="0" borderId="587">
      <protection locked="0"/>
    </xf>
    <xf numFmtId="208" fontId="90" fillId="63" borderId="586"/>
    <xf numFmtId="0" fontId="147" fillId="73" borderId="588">
      <alignment horizontal="left" vertical="center" wrapText="1"/>
    </xf>
    <xf numFmtId="0" fontId="25" fillId="8" borderId="271"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12" fillId="24" borderId="277" applyNumberFormat="0" applyFont="0" applyAlignment="0" applyProtection="0"/>
    <xf numFmtId="0" fontId="28" fillId="21" borderId="272" applyNumberFormat="0" applyAlignment="0" applyProtection="0"/>
    <xf numFmtId="0" fontId="28" fillId="21" borderId="272" applyNumberFormat="0" applyAlignment="0" applyProtection="0"/>
    <xf numFmtId="0" fontId="12" fillId="61" borderId="271" applyNumberFormat="0">
      <alignment horizontal="left" vertical="center"/>
    </xf>
    <xf numFmtId="0" fontId="12" fillId="60" borderId="271" applyNumberFormat="0">
      <alignment horizontal="centerContinuous" vertical="center" wrapText="1"/>
    </xf>
    <xf numFmtId="0" fontId="12" fillId="24" borderId="277" applyNumberFormat="0" applyFont="0" applyAlignment="0" applyProtection="0"/>
    <xf numFmtId="0" fontId="28" fillId="21" borderId="272" applyNumberFormat="0" applyAlignment="0" applyProtection="0"/>
    <xf numFmtId="166" fontId="113" fillId="0" borderId="587">
      <protection locked="0"/>
    </xf>
    <xf numFmtId="208" fontId="90" fillId="63" borderId="586"/>
    <xf numFmtId="171" fontId="85" fillId="0" borderId="276"/>
    <xf numFmtId="264" fontId="172" fillId="65" borderId="326" applyFill="0" applyBorder="0" applyAlignment="0" applyProtection="0">
      <alignment horizontal="right"/>
      <protection locked="0"/>
    </xf>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147" fillId="73" borderId="588">
      <alignment horizontal="left" vertical="center" wrapText="1"/>
    </xf>
    <xf numFmtId="0" fontId="17" fillId="21" borderId="271" applyNumberFormat="0" applyAlignment="0" applyProtection="0"/>
    <xf numFmtId="0" fontId="12" fillId="24" borderId="277" applyNumberFormat="0" applyFont="0" applyAlignment="0" applyProtection="0"/>
    <xf numFmtId="0" fontId="12" fillId="61" borderId="271" applyNumberFormat="0">
      <alignment horizontal="left" vertical="center"/>
    </xf>
    <xf numFmtId="241" fontId="194" fillId="86" borderId="269" applyNumberFormat="0" applyBorder="0" applyAlignment="0" applyProtection="0">
      <alignment vertical="center"/>
    </xf>
    <xf numFmtId="166" fontId="113" fillId="0" borderId="587">
      <protection locked="0"/>
    </xf>
    <xf numFmtId="241" fontId="194" fillId="86" borderId="373" applyNumberFormat="0" applyBorder="0" applyAlignment="0" applyProtection="0">
      <alignment vertical="center"/>
    </xf>
    <xf numFmtId="0" fontId="17" fillId="21" borderId="281" applyNumberFormat="0" applyAlignment="0" applyProtection="0"/>
    <xf numFmtId="208" fontId="90" fillId="63" borderId="586"/>
    <xf numFmtId="257" fontId="11" fillId="82" borderId="375" applyNumberFormat="0" applyProtection="0">
      <alignment horizontal="center" vertical="center" wrapText="1"/>
    </xf>
    <xf numFmtId="208" fontId="90" fillId="63" borderId="1203"/>
    <xf numFmtId="0" fontId="147" fillId="73" borderId="588">
      <alignment horizontal="left" vertical="center" wrapText="1"/>
    </xf>
    <xf numFmtId="0" fontId="83" fillId="0" borderId="287" applyNumberFormat="0" applyFont="0" applyFill="0" applyAlignment="0" applyProtection="0"/>
    <xf numFmtId="166" fontId="113" fillId="0" borderId="587">
      <protection locked="0"/>
    </xf>
    <xf numFmtId="208" fontId="90" fillId="63" borderId="586"/>
    <xf numFmtId="264" fontId="172" fillId="65" borderId="1255" applyFill="0" applyBorder="0" applyAlignment="0" applyProtection="0">
      <alignment horizontal="right"/>
      <protection locked="0"/>
    </xf>
    <xf numFmtId="0" fontId="147" fillId="73" borderId="588">
      <alignment horizontal="left" vertical="center" wrapText="1"/>
    </xf>
    <xf numFmtId="166" fontId="113" fillId="0" borderId="587">
      <protection locked="0"/>
    </xf>
    <xf numFmtId="208" fontId="90" fillId="63" borderId="586"/>
    <xf numFmtId="0" fontId="11" fillId="81" borderId="326" applyNumberFormat="0" applyProtection="0">
      <alignment horizontal="center" vertical="center"/>
    </xf>
    <xf numFmtId="0" fontId="183" fillId="81" borderId="356" applyNumberFormat="0" applyProtection="0">
      <alignment horizontal="center" vertical="center"/>
    </xf>
    <xf numFmtId="0" fontId="147" fillId="73" borderId="603">
      <alignment horizontal="left" vertical="center" wrapText="1"/>
    </xf>
    <xf numFmtId="0" fontId="11" fillId="60" borderId="375" applyNumberFormat="0" applyProtection="0">
      <alignment horizontal="left" vertical="center" wrapText="1"/>
    </xf>
    <xf numFmtId="0" fontId="17" fillId="21" borderId="271" applyNumberFormat="0" applyAlignment="0" applyProtection="0"/>
    <xf numFmtId="0" fontId="17" fillId="21" borderId="281" applyNumberFormat="0" applyAlignment="0" applyProtection="0"/>
    <xf numFmtId="166" fontId="113" fillId="0" borderId="602">
      <protection locked="0"/>
    </xf>
    <xf numFmtId="0" fontId="25" fillId="8" borderId="271" applyNumberFormat="0" applyAlignment="0" applyProtection="0"/>
    <xf numFmtId="0" fontId="12" fillId="24" borderId="277" applyNumberFormat="0" applyFont="0" applyAlignment="0" applyProtection="0"/>
    <xf numFmtId="0" fontId="12" fillId="24" borderId="262" applyNumberFormat="0" applyFont="0" applyAlignment="0" applyProtection="0"/>
    <xf numFmtId="208" fontId="90" fillId="63" borderId="601"/>
    <xf numFmtId="0" fontId="83" fillId="0" borderId="287" applyNumberFormat="0" applyFont="0" applyFill="0" applyAlignment="0" applyProtection="0"/>
    <xf numFmtId="0" fontId="147" fillId="73" borderId="603">
      <alignment horizontal="left" vertical="center" wrapText="1"/>
    </xf>
    <xf numFmtId="167" fontId="87" fillId="0" borderId="275" applyFont="0"/>
    <xf numFmtId="166" fontId="113" fillId="0" borderId="602">
      <protection locked="0"/>
    </xf>
    <xf numFmtId="208" fontId="90" fillId="63" borderId="601"/>
    <xf numFmtId="241" fontId="194" fillId="86" borderId="353" applyNumberFormat="0" applyBorder="0" applyAlignment="0" applyProtection="0">
      <alignment vertical="center"/>
    </xf>
    <xf numFmtId="0" fontId="147" fillId="73" borderId="603">
      <alignment horizontal="left" vertical="center" wrapText="1"/>
    </xf>
    <xf numFmtId="208" fontId="90" fillId="63" borderId="289"/>
    <xf numFmtId="166" fontId="113" fillId="0" borderId="602">
      <protection locked="0"/>
    </xf>
    <xf numFmtId="260" fontId="164" fillId="0" borderId="1178" applyBorder="0"/>
    <xf numFmtId="0" fontId="147" fillId="73" borderId="623">
      <alignment horizontal="left" vertical="center" wrapText="1"/>
    </xf>
    <xf numFmtId="171" fontId="85" fillId="0" borderId="394"/>
    <xf numFmtId="0" fontId="11" fillId="60" borderId="326" applyNumberFormat="0" applyProtection="0">
      <alignment horizontal="left" vertical="center" wrapText="1"/>
    </xf>
    <xf numFmtId="0" fontId="11" fillId="81" borderId="356" applyNumberFormat="0" applyProtection="0">
      <alignment horizontal="center" vertical="center" wrapText="1"/>
    </xf>
    <xf numFmtId="166" fontId="113" fillId="0" borderId="622">
      <protection locked="0"/>
    </xf>
    <xf numFmtId="0" fontId="11" fillId="81" borderId="340" applyNumberFormat="0" applyProtection="0">
      <alignment horizontal="center" vertical="center" wrapText="1"/>
    </xf>
    <xf numFmtId="167" fontId="87" fillId="0" borderId="288" applyFont="0"/>
    <xf numFmtId="0" fontId="17" fillId="21" borderId="297" applyNumberFormat="0" applyAlignment="0" applyProtection="0"/>
    <xf numFmtId="208" fontId="90" fillId="63" borderId="621"/>
    <xf numFmtId="0" fontId="12" fillId="24" borderId="282" applyNumberFormat="0" applyFont="0" applyAlignment="0" applyProtection="0"/>
    <xf numFmtId="0" fontId="83" fillId="0" borderId="274" applyNumberFormat="0" applyFont="0" applyFill="0" applyAlignment="0" applyProtection="0"/>
    <xf numFmtId="0" fontId="147" fillId="73" borderId="560">
      <alignment horizontal="left" vertical="center" wrapText="1"/>
    </xf>
    <xf numFmtId="166" fontId="113" fillId="0" borderId="559">
      <protection locked="0"/>
    </xf>
    <xf numFmtId="208" fontId="90" fillId="63" borderId="558"/>
    <xf numFmtId="0" fontId="12" fillId="0" borderId="576"/>
    <xf numFmtId="0" fontId="12" fillId="0" borderId="591"/>
    <xf numFmtId="241" fontId="194" fillId="86" borderId="353" applyNumberFormat="0" applyBorder="0" applyAlignment="0" applyProtection="0">
      <alignment vertical="center"/>
    </xf>
    <xf numFmtId="0" fontId="12" fillId="0" borderId="591"/>
    <xf numFmtId="0" fontId="12" fillId="0" borderId="591"/>
    <xf numFmtId="0" fontId="12" fillId="0" borderId="591"/>
    <xf numFmtId="0" fontId="11" fillId="60" borderId="326" applyNumberFormat="0" applyProtection="0">
      <alignment horizontal="left" vertical="center" wrapText="1"/>
    </xf>
    <xf numFmtId="0" fontId="11" fillId="60" borderId="356" applyNumberFormat="0" applyProtection="0">
      <alignment horizontal="left" vertical="center" wrapText="1"/>
    </xf>
    <xf numFmtId="0" fontId="11" fillId="81" borderId="340" applyNumberFormat="0" applyProtection="0">
      <alignment horizontal="center" vertical="center" wrapText="1"/>
    </xf>
    <xf numFmtId="0" fontId="147" fillId="73" borderId="550">
      <alignment horizontal="left" vertical="center" wrapText="1"/>
    </xf>
    <xf numFmtId="166" fontId="113" fillId="0" borderId="308">
      <protection locked="0"/>
    </xf>
    <xf numFmtId="260" fontId="164" fillId="0" borderId="1231" applyBorder="0"/>
    <xf numFmtId="10" fontId="108" fillId="65" borderId="576" applyNumberFormat="0" applyBorder="0" applyAlignment="0" applyProtection="0"/>
    <xf numFmtId="0" fontId="12" fillId="24" borderId="282" applyNumberFormat="0" applyFont="0" applyAlignment="0" applyProtection="0"/>
    <xf numFmtId="0" fontId="12" fillId="0" borderId="591"/>
    <xf numFmtId="0" fontId="147" fillId="73" borderId="588">
      <alignment horizontal="left" vertical="center" wrapText="1"/>
    </xf>
    <xf numFmtId="208" fontId="90" fillId="63" borderId="289"/>
    <xf numFmtId="264" fontId="172" fillId="65" borderId="1240" applyFill="0" applyBorder="0" applyAlignment="0" applyProtection="0">
      <alignment horizontal="right"/>
      <protection locked="0"/>
    </xf>
    <xf numFmtId="171" fontId="85" fillId="0" borderId="374"/>
    <xf numFmtId="0" fontId="177" fillId="67" borderId="1240">
      <alignment horizontal="center" vertical="center" wrapText="1"/>
      <protection hidden="1"/>
    </xf>
    <xf numFmtId="167" fontId="87" fillId="0" borderId="288" applyFont="0"/>
    <xf numFmtId="0" fontId="12" fillId="0" borderId="577"/>
    <xf numFmtId="0" fontId="11" fillId="60" borderId="356" applyNumberFormat="0" applyProtection="0">
      <alignment horizontal="left" vertical="center" wrapText="1"/>
    </xf>
    <xf numFmtId="0" fontId="147" fillId="73" borderId="588">
      <alignment horizontal="left" vertical="center" wrapText="1"/>
    </xf>
    <xf numFmtId="257" fontId="11" fillId="82" borderId="340" applyNumberFormat="0" applyProtection="0">
      <alignment horizontal="center" vertical="center" wrapText="1"/>
    </xf>
    <xf numFmtId="0" fontId="11" fillId="60" borderId="375" applyNumberFormat="0" applyProtection="0">
      <alignment horizontal="left" vertical="center" wrapText="1"/>
    </xf>
    <xf numFmtId="208" fontId="90" fillId="63" borderId="289"/>
    <xf numFmtId="0" fontId="17" fillId="21" borderId="281" applyNumberFormat="0" applyAlignment="0" applyProtection="0"/>
    <xf numFmtId="260" fontId="164" fillId="0" borderId="1178" applyBorder="0"/>
    <xf numFmtId="10" fontId="108" fillId="65" borderId="591" applyNumberFormat="0" applyBorder="0" applyAlignment="0" applyProtection="0"/>
    <xf numFmtId="241" fontId="194" fillId="86" borderId="337" applyNumberFormat="0" applyBorder="0" applyAlignment="0" applyProtection="0">
      <alignment vertical="center"/>
    </xf>
    <xf numFmtId="0" fontId="12" fillId="25" borderId="356" applyNumberFormat="0" applyProtection="0">
      <alignment horizontal="left" vertical="center" wrapText="1"/>
    </xf>
    <xf numFmtId="0" fontId="12" fillId="0" borderId="606"/>
    <xf numFmtId="0" fontId="147" fillId="73" borderId="588">
      <alignment horizontal="left" vertical="center" wrapText="1"/>
    </xf>
    <xf numFmtId="167" fontId="87" fillId="0" borderId="288" applyFont="0"/>
    <xf numFmtId="0" fontId="83" fillId="0" borderId="287" applyNumberFormat="0" applyFont="0" applyFill="0" applyAlignment="0" applyProtection="0"/>
    <xf numFmtId="260" fontId="164" fillId="0" borderId="1245" applyBorder="0"/>
    <xf numFmtId="0" fontId="11" fillId="81" borderId="356" applyNumberFormat="0" applyProtection="0">
      <alignment horizontal="center" vertical="center"/>
    </xf>
    <xf numFmtId="166" fontId="113" fillId="0" borderId="308">
      <protection locked="0"/>
    </xf>
    <xf numFmtId="0" fontId="12" fillId="25" borderId="375" applyNumberFormat="0" applyProtection="0">
      <alignment horizontal="left" vertical="center" wrapText="1"/>
    </xf>
    <xf numFmtId="208" fontId="90" fillId="63" borderId="289"/>
    <xf numFmtId="0" fontId="17" fillId="21" borderId="261" applyNumberFormat="0" applyAlignment="0" applyProtection="0"/>
    <xf numFmtId="39" fontId="12" fillId="0" borderId="317">
      <protection locked="0"/>
    </xf>
    <xf numFmtId="0" fontId="83" fillId="0" borderId="274" applyNumberFormat="0" applyFont="0" applyFill="0" applyAlignment="0" applyProtection="0"/>
    <xf numFmtId="241" fontId="12" fillId="25" borderId="336" applyNumberFormat="0" applyAlignment="0">
      <alignment vertical="center"/>
    </xf>
    <xf numFmtId="0" fontId="11" fillId="60" borderId="356" applyNumberFormat="0" applyProtection="0">
      <alignment horizontal="left" vertical="center" wrapText="1"/>
    </xf>
    <xf numFmtId="257" fontId="11" fillId="82" borderId="356" applyNumberFormat="0" applyProtection="0">
      <alignment horizontal="center" vertical="center" wrapText="1"/>
    </xf>
    <xf numFmtId="260" fontId="164" fillId="0" borderId="327" applyBorder="0"/>
    <xf numFmtId="0" fontId="47" fillId="0" borderId="526">
      <alignment horizontal="left" vertical="center"/>
    </xf>
    <xf numFmtId="237" fontId="12" fillId="71" borderId="576" applyNumberFormat="0" applyFont="0" applyBorder="0" applyAlignment="0" applyProtection="0"/>
    <xf numFmtId="0" fontId="12" fillId="0" borderId="606"/>
    <xf numFmtId="10" fontId="108" fillId="65" borderId="591" applyNumberFormat="0" applyBorder="0" applyAlignment="0" applyProtection="0"/>
    <xf numFmtId="0" fontId="147" fillId="73" borderId="603">
      <alignment horizontal="left" vertical="center" wrapText="1"/>
    </xf>
    <xf numFmtId="0" fontId="11" fillId="60" borderId="375" applyNumberFormat="0" applyProtection="0">
      <alignment horizontal="left" vertical="center" wrapText="1"/>
    </xf>
    <xf numFmtId="0" fontId="12" fillId="25" borderId="356" applyNumberFormat="0" applyProtection="0">
      <alignment horizontal="left" vertical="center" wrapText="1"/>
    </xf>
    <xf numFmtId="166" fontId="113" fillId="0" borderId="308">
      <protection locked="0"/>
    </xf>
    <xf numFmtId="171" fontId="85" fillId="0" borderId="325"/>
    <xf numFmtId="0" fontId="17" fillId="21" borderId="261" applyNumberFormat="0" applyAlignment="0" applyProtection="0"/>
    <xf numFmtId="241" fontId="12" fillId="25" borderId="336" applyNumberFormat="0" applyProtection="0">
      <alignment horizontal="centerContinuous" vertical="center"/>
    </xf>
    <xf numFmtId="0" fontId="11" fillId="81" borderId="356" applyNumberFormat="0" applyProtection="0">
      <alignment horizontal="center" vertical="center" wrapText="1"/>
    </xf>
    <xf numFmtId="0" fontId="83" fillId="0" borderId="274" applyNumberFormat="0" applyFont="0" applyFill="0" applyAlignment="0" applyProtection="0"/>
    <xf numFmtId="264" fontId="172" fillId="65" borderId="1226" applyFill="0" applyBorder="0" applyAlignment="0" applyProtection="0">
      <alignment horizontal="right"/>
      <protection locked="0"/>
    </xf>
    <xf numFmtId="0" fontId="47" fillId="0" borderId="582">
      <alignment horizontal="left" vertical="center"/>
    </xf>
    <xf numFmtId="0" fontId="11" fillId="81" borderId="375" applyNumberFormat="0" applyProtection="0">
      <alignment horizontal="center" vertical="center"/>
    </xf>
    <xf numFmtId="0" fontId="17" fillId="21" borderId="281" applyNumberFormat="0" applyAlignment="0" applyProtection="0"/>
    <xf numFmtId="257" fontId="11" fillId="82" borderId="356" applyNumberFormat="0" applyProtection="0">
      <alignment horizontal="center" vertical="center" wrapText="1"/>
    </xf>
    <xf numFmtId="166" fontId="113" fillId="0" borderId="322">
      <protection locked="0"/>
    </xf>
    <xf numFmtId="0" fontId="83" fillId="0" borderId="287" applyNumberFormat="0" applyFont="0" applyFill="0" applyAlignment="0" applyProtection="0"/>
    <xf numFmtId="0" fontId="12" fillId="24" borderId="314" applyNumberFormat="0" applyFont="0" applyAlignment="0" applyProtection="0"/>
    <xf numFmtId="0" fontId="17" fillId="21" borderId="281" applyNumberFormat="0" applyAlignment="0" applyProtection="0"/>
    <xf numFmtId="0" fontId="83" fillId="0" borderId="274" applyNumberFormat="0" applyFont="0" applyFill="0" applyAlignment="0" applyProtection="0"/>
    <xf numFmtId="208" fontId="90" fillId="63" borderId="307"/>
    <xf numFmtId="264" fontId="172" fillId="65" borderId="1188" applyFill="0" applyBorder="0" applyAlignment="0" applyProtection="0">
      <alignment horizontal="right"/>
      <protection locked="0"/>
    </xf>
    <xf numFmtId="208" fontId="90" fillId="63" borderId="307"/>
    <xf numFmtId="0" fontId="12" fillId="24" borderId="277" applyNumberFormat="0" applyFont="0" applyAlignment="0" applyProtection="0"/>
    <xf numFmtId="0" fontId="25" fillId="8" borderId="563" applyNumberFormat="0" applyAlignment="0" applyProtection="0"/>
    <xf numFmtId="0" fontId="12" fillId="60" borderId="271" applyNumberFormat="0">
      <alignment horizontal="centerContinuous" vertical="center" wrapText="1"/>
    </xf>
    <xf numFmtId="0" fontId="25" fillId="8" borderId="382" applyNumberFormat="0" applyAlignment="0" applyProtection="0"/>
    <xf numFmtId="10" fontId="108" fillId="65" borderId="591" applyNumberFormat="0" applyBorder="0" applyAlignment="0" applyProtection="0"/>
    <xf numFmtId="10" fontId="108" fillId="65" borderId="591" applyNumberFormat="0" applyBorder="0" applyAlignment="0" applyProtection="0"/>
    <xf numFmtId="208" fontId="90" fillId="63" borderId="307"/>
    <xf numFmtId="167" fontId="87" fillId="0" borderId="306" applyFont="0"/>
    <xf numFmtId="0" fontId="17" fillId="21" borderId="313" applyNumberFormat="0" applyAlignment="0" applyProtection="0"/>
    <xf numFmtId="0" fontId="83" fillId="0" borderId="320" applyNumberFormat="0" applyFont="0" applyFill="0" applyAlignment="0" applyProtection="0"/>
    <xf numFmtId="0" fontId="47" fillId="0" borderId="596">
      <alignment horizontal="left" vertical="center"/>
    </xf>
    <xf numFmtId="0" fontId="12" fillId="61" borderId="271" applyNumberFormat="0">
      <alignment horizontal="left" vertical="center"/>
    </xf>
    <xf numFmtId="0" fontId="12" fillId="60" borderId="271" applyNumberFormat="0">
      <alignment horizontal="centerContinuous" vertical="center" wrapText="1"/>
    </xf>
    <xf numFmtId="0" fontId="147" fillId="73" borderId="588">
      <alignment horizontal="left" vertical="center" wrapText="1"/>
    </xf>
    <xf numFmtId="208" fontId="90" fillId="63" borderId="321"/>
    <xf numFmtId="0" fontId="12" fillId="61" borderId="271" applyNumberFormat="0">
      <alignment horizontal="left" vertical="center"/>
    </xf>
    <xf numFmtId="0" fontId="12" fillId="60" borderId="271" applyNumberFormat="0">
      <alignment horizontal="centerContinuous" vertical="center" wrapText="1"/>
    </xf>
    <xf numFmtId="167" fontId="87" fillId="0" borderId="317" applyFont="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47" fillId="0" borderId="596">
      <alignment horizontal="left" vertical="center"/>
    </xf>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2" fillId="61" borderId="271" applyNumberFormat="0">
      <alignment horizontal="left" vertical="center"/>
    </xf>
    <xf numFmtId="0" fontId="12" fillId="60" borderId="271" applyNumberFormat="0">
      <alignment horizontal="centerContinuous" vertical="center" wrapText="1"/>
    </xf>
    <xf numFmtId="0" fontId="30" fillId="0" borderId="273" applyNumberFormat="0" applyFill="0" applyAlignment="0" applyProtection="0"/>
    <xf numFmtId="1" fontId="121" fillId="69" borderId="583"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25" fillId="8" borderId="281" applyNumberFormat="0" applyAlignment="0" applyProtection="0"/>
    <xf numFmtId="0" fontId="25" fillId="8" borderId="376" applyNumberFormat="0" applyAlignment="0" applyProtection="0"/>
    <xf numFmtId="0" fontId="12" fillId="25" borderId="280" applyNumberFormat="0" applyProtection="0">
      <alignment horizontal="left" vertical="center"/>
    </xf>
    <xf numFmtId="0" fontId="17" fillId="21" borderId="281" applyNumberForma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264" fontId="172" fillId="65" borderId="1188" applyFill="0" applyBorder="0" applyAlignment="0" applyProtection="0">
      <alignment horizontal="right"/>
      <protection locked="0"/>
    </xf>
    <xf numFmtId="1" fontId="121" fillId="69" borderId="380"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177" fillId="67" borderId="1255">
      <alignment horizontal="center" vertical="center" wrapText="1"/>
      <protection hidden="1"/>
    </xf>
    <xf numFmtId="224" fontId="108" fillId="0" borderId="259" applyFont="0" applyFill="0" applyBorder="0" applyAlignment="0" applyProtection="0"/>
    <xf numFmtId="0" fontId="12" fillId="61" borderId="281" applyNumberFormat="0">
      <alignment horizontal="left" vertical="center"/>
    </xf>
    <xf numFmtId="0" fontId="12" fillId="60" borderId="281" applyNumberFormat="0">
      <alignment horizontal="centerContinuous" vertical="center" wrapText="1"/>
    </xf>
    <xf numFmtId="0" fontId="17" fillId="21" borderId="281" applyNumberFormat="0" applyAlignment="0" applyProtection="0"/>
    <xf numFmtId="0" fontId="25" fillId="8" borderId="281" applyNumberForma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77" fillId="67" borderId="1226">
      <alignment horizontal="center" vertical="center" wrapText="1"/>
      <protection hidden="1"/>
    </xf>
    <xf numFmtId="0" fontId="12" fillId="61" borderId="297" applyNumberFormat="0">
      <alignment horizontal="left" vertical="center"/>
    </xf>
    <xf numFmtId="0" fontId="12" fillId="60" borderId="297" applyNumberFormat="0">
      <alignment horizontal="centerContinuous" vertical="center" wrapText="1"/>
    </xf>
    <xf numFmtId="0" fontId="147" fillId="73" borderId="550">
      <alignment horizontal="left" vertical="center" wrapText="1"/>
    </xf>
    <xf numFmtId="0" fontId="12" fillId="61" borderId="297" applyNumberFormat="0">
      <alignment horizontal="left" vertical="center"/>
    </xf>
    <xf numFmtId="0" fontId="12" fillId="60" borderId="297" applyNumberFormat="0">
      <alignment horizontal="centerContinuous" vertical="center" wrapText="1"/>
    </xf>
    <xf numFmtId="0" fontId="25" fillId="8" borderId="578" applyNumberFormat="0" applyAlignment="0" applyProtection="0"/>
    <xf numFmtId="224" fontId="108" fillId="0" borderId="259" applyFont="0" applyFill="0" applyBorder="0" applyAlignment="0" applyProtection="0"/>
    <xf numFmtId="0" fontId="12" fillId="61" borderId="297" applyNumberFormat="0">
      <alignment horizontal="left" vertical="center"/>
    </xf>
    <xf numFmtId="0" fontId="12" fillId="60" borderId="297" applyNumberFormat="0">
      <alignment horizontal="centerContinuous" vertical="center" wrapText="1"/>
    </xf>
    <xf numFmtId="10" fontId="108" fillId="65" borderId="591" applyNumberFormat="0" applyBorder="0" applyAlignment="0" applyProtection="0"/>
    <xf numFmtId="1" fontId="121" fillId="69" borderId="597" applyNumberFormat="0" applyBorder="0" applyAlignment="0">
      <alignment horizontal="centerContinuous" vertical="center"/>
      <protection locked="0"/>
    </xf>
    <xf numFmtId="1" fontId="121" fillId="69" borderId="597" applyNumberFormat="0" applyBorder="0" applyAlignment="0">
      <alignment horizontal="centerContinuous" vertical="center"/>
      <protection locked="0"/>
    </xf>
    <xf numFmtId="0" fontId="25" fillId="8" borderId="592" applyNumberFormat="0" applyAlignment="0" applyProtection="0"/>
    <xf numFmtId="1" fontId="121" fillId="69" borderId="380" applyNumberFormat="0" applyBorder="0" applyAlignment="0">
      <alignment horizontal="centerContinuous" vertical="center"/>
      <protection locked="0"/>
    </xf>
    <xf numFmtId="0" fontId="12" fillId="61" borderId="281" applyNumberFormat="0">
      <alignment horizontal="left" vertical="center"/>
    </xf>
    <xf numFmtId="0" fontId="12" fillId="60" borderId="281" applyNumberFormat="0">
      <alignment horizontal="centerContinuous" vertical="center" wrapText="1"/>
    </xf>
    <xf numFmtId="0" fontId="11" fillId="81" borderId="1226" applyNumberFormat="0" applyProtection="0">
      <alignment horizontal="center" vertical="center" wrapText="1"/>
    </xf>
    <xf numFmtId="0" fontId="12" fillId="61" borderId="297" applyNumberFormat="0">
      <alignment horizontal="left" vertical="center"/>
    </xf>
    <xf numFmtId="0" fontId="12" fillId="60" borderId="297" applyNumberFormat="0">
      <alignment horizontal="centerContinuous" vertical="center" wrapText="1"/>
    </xf>
    <xf numFmtId="0" fontId="25" fillId="8" borderId="364" applyNumberFormat="0" applyAlignment="0" applyProtection="0"/>
    <xf numFmtId="0" fontId="47" fillId="0" borderId="596">
      <alignment horizontal="left" vertical="center"/>
    </xf>
    <xf numFmtId="0" fontId="12" fillId="61" borderId="261" applyNumberFormat="0">
      <alignment horizontal="left" vertical="center"/>
    </xf>
    <xf numFmtId="0" fontId="12" fillId="60" borderId="261" applyNumberFormat="0">
      <alignment horizontal="centerContinuous" vertical="center" wrapText="1"/>
    </xf>
    <xf numFmtId="264" fontId="172" fillId="65" borderId="1188" applyFill="0" applyBorder="0" applyAlignment="0" applyProtection="0">
      <alignment horizontal="right"/>
      <protection locked="0"/>
    </xf>
    <xf numFmtId="10" fontId="108" fillId="65" borderId="577" applyNumberFormat="0" applyBorder="0" applyAlignment="0" applyProtection="0"/>
    <xf numFmtId="237" fontId="12" fillId="71" borderId="375" applyNumberFormat="0" applyFont="0" applyBorder="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60" applyNumberFormat="0" applyProtection="0">
      <alignment horizontal="left" vertical="center"/>
    </xf>
    <xf numFmtId="237" fontId="12" fillId="71" borderId="591" applyNumberFormat="0" applyFont="0" applyBorder="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61" applyNumberFormat="0" applyAlignment="0" applyProtection="0"/>
    <xf numFmtId="39" fontId="12" fillId="0" borderId="412">
      <protection locked="0"/>
    </xf>
    <xf numFmtId="0" fontId="25" fillId="8" borderId="592" applyNumberFormat="0" applyAlignment="0" applyProtection="0"/>
    <xf numFmtId="0" fontId="11" fillId="60" borderId="1226" applyNumberFormat="0" applyProtection="0">
      <alignment horizontal="left" vertical="center" wrapText="1"/>
    </xf>
    <xf numFmtId="264" fontId="172" fillId="65" borderId="1226" applyFill="0" applyBorder="0" applyAlignment="0" applyProtection="0">
      <alignment horizontal="right"/>
      <protection locked="0"/>
    </xf>
    <xf numFmtId="0" fontId="11" fillId="60" borderId="1226" applyNumberFormat="0" applyProtection="0">
      <alignment horizontal="left" vertical="center" wrapText="1"/>
    </xf>
    <xf numFmtId="0" fontId="11" fillId="81" borderId="1240" applyNumberFormat="0" applyProtection="0">
      <alignment horizontal="center" vertical="center" wrapText="1"/>
    </xf>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47" fillId="0" borderId="368">
      <alignment horizontal="left" vertical="center"/>
    </xf>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25" fillId="8"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28" fillId="21" borderId="272" applyNumberFormat="0" applyAlignment="0" applyProtection="0"/>
    <xf numFmtId="0" fontId="30" fillId="0" borderId="273" applyNumberFormat="0" applyFill="0" applyAlignment="0" applyProtection="0"/>
    <xf numFmtId="0" fontId="12" fillId="25" borderId="260" applyNumberFormat="0" applyProtection="0">
      <alignment horizontal="left" vertical="center"/>
    </xf>
    <xf numFmtId="0" fontId="12" fillId="25" borderId="260" applyNumberFormat="0" applyProtection="0">
      <alignment horizontal="left" vertical="center"/>
    </xf>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28" fillId="21" borderId="272" applyNumberFormat="0" applyAlignment="0" applyProtection="0"/>
    <xf numFmtId="0" fontId="30" fillId="0" borderId="273" applyNumberFormat="0" applyFill="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165" fontId="193" fillId="0" borderId="412" applyFill="0" applyAlignment="0" applyProtection="0"/>
    <xf numFmtId="0" fontId="47" fillId="0" borderId="526">
      <alignment horizontal="left" vertical="center"/>
    </xf>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7" fillId="21" borderId="271" applyNumberFormat="0" applyAlignment="0" applyProtection="0"/>
    <xf numFmtId="0" fontId="30" fillId="0" borderId="273" applyNumberFormat="0" applyFill="0" applyAlignment="0" applyProtection="0"/>
    <xf numFmtId="0" fontId="28" fillId="21" borderId="272"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5" fillId="8" borderId="271"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17" fillId="21" borderId="271" applyNumberFormat="0" applyAlignment="0" applyProtection="0"/>
    <xf numFmtId="0" fontId="25" fillId="8" borderId="271" applyNumberFormat="0" applyAlignment="0" applyProtection="0"/>
    <xf numFmtId="0" fontId="12" fillId="24" borderId="277" applyNumberFormat="0" applyFont="0" applyAlignment="0" applyProtection="0"/>
    <xf numFmtId="0" fontId="12" fillId="24" borderId="277" applyNumberFormat="0" applyFont="0" applyAlignment="0" applyProtection="0"/>
    <xf numFmtId="0" fontId="28" fillId="21" borderId="272" applyNumberFormat="0" applyAlignment="0" applyProtection="0"/>
    <xf numFmtId="0" fontId="30" fillId="0" borderId="273" applyNumberFormat="0" applyFill="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260" fontId="164" fillId="0" borderId="1178" applyBorder="0"/>
    <xf numFmtId="1" fontId="121" fillId="69" borderId="597" applyNumberFormat="0" applyBorder="0" applyAlignment="0">
      <alignment horizontal="centerContinuous" vertical="center"/>
      <protection locked="0"/>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12" fillId="25" borderId="398" applyNumberFormat="0" applyProtection="0">
      <alignment horizontal="left" vertical="center"/>
    </xf>
    <xf numFmtId="0" fontId="11" fillId="81" borderId="1240" applyNumberFormat="0" applyProtection="0">
      <alignment horizontal="center" vertical="center" wrapText="1"/>
    </xf>
    <xf numFmtId="0" fontId="12" fillId="25" borderId="260" applyNumberFormat="0" applyProtection="0">
      <alignment horizontal="left" vertical="center"/>
    </xf>
    <xf numFmtId="0" fontId="12" fillId="25" borderId="260" applyNumberFormat="0" applyProtection="0">
      <alignment horizontal="left" vertical="center"/>
    </xf>
    <xf numFmtId="0" fontId="12" fillId="25" borderId="280" applyNumberFormat="0" applyProtection="0">
      <alignment horizontal="left" vertical="center"/>
    </xf>
    <xf numFmtId="0" fontId="12" fillId="25" borderId="280" applyNumberFormat="0" applyProtection="0">
      <alignment horizontal="left" vertical="center"/>
    </xf>
    <xf numFmtId="237" fontId="12" fillId="71" borderId="591" applyNumberFormat="0" applyFont="0" applyBorder="0" applyAlignment="0" applyProtection="0"/>
    <xf numFmtId="0" fontId="25" fillId="8" borderId="271" applyNumberFormat="0" applyAlignment="0" applyProtection="0"/>
    <xf numFmtId="0" fontId="28" fillId="21" borderId="283" applyNumberFormat="0" applyAlignment="0" applyProtection="0"/>
    <xf numFmtId="0" fontId="28" fillId="21" borderId="272" applyNumberFormat="0" applyAlignment="0" applyProtection="0"/>
    <xf numFmtId="0" fontId="30" fillId="0" borderId="273" applyNumberFormat="0" applyFill="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224" fontId="108" fillId="0" borderId="259" applyFont="0" applyFill="0" applyBorder="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171" fontId="85" fillId="0" borderId="436"/>
    <xf numFmtId="0" fontId="47" fillId="0" borderId="599">
      <alignment horizontal="left" vertical="center"/>
    </xf>
    <xf numFmtId="0" fontId="17" fillId="21" borderId="281" applyNumberFormat="0" applyAlignment="0" applyProtection="0"/>
    <xf numFmtId="0" fontId="12" fillId="24" borderId="282" applyNumberFormat="0" applyFon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39" fontId="12" fillId="0" borderId="431">
      <protection locked="0"/>
    </xf>
    <xf numFmtId="237" fontId="12" fillId="71" borderId="591" applyNumberFormat="0" applyFont="0" applyBorder="0" applyAlignment="0" applyProtection="0"/>
    <xf numFmtId="0" fontId="11" fillId="60" borderId="398" applyNumberFormat="0" applyProtection="0">
      <alignment horizontal="left" vertical="center" wrapText="1"/>
    </xf>
    <xf numFmtId="224" fontId="108" fillId="0" borderId="259" applyFont="0" applyFill="0" applyBorder="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10" fontId="108" fillId="65" borderId="606" applyNumberFormat="0" applyBorder="0" applyAlignment="0" applyProtection="0"/>
    <xf numFmtId="1" fontId="121" fillId="69" borderId="538" applyNumberFormat="0" applyBorder="0" applyAlignment="0">
      <alignment horizontal="centerContinuous" vertical="center"/>
      <protection locked="0"/>
    </xf>
    <xf numFmtId="0" fontId="17" fillId="21" borderId="281" applyNumberFormat="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398" applyNumberFormat="0" applyProtection="0">
      <alignment horizontal="left" vertical="center" wrapText="1"/>
    </xf>
    <xf numFmtId="0" fontId="12" fillId="25" borderId="1240" applyNumberFormat="0" applyProtection="0">
      <alignment horizontal="left" vertical="center" wrapText="1"/>
    </xf>
    <xf numFmtId="0" fontId="12" fillId="61" borderId="281" applyNumberFormat="0">
      <alignment horizontal="left" vertical="center"/>
    </xf>
    <xf numFmtId="0" fontId="12" fillId="60" borderId="281" applyNumberFormat="0">
      <alignment horizontal="centerContinuous"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0" fontId="12" fillId="25" borderId="296" applyNumberFormat="0" applyProtection="0">
      <alignment horizontal="left" vertical="center"/>
    </xf>
    <xf numFmtId="0" fontId="12" fillId="25" borderId="296" applyNumberFormat="0" applyProtection="0">
      <alignment horizontal="left" vertical="center"/>
    </xf>
    <xf numFmtId="1" fontId="121" fillId="69" borderId="538" applyNumberFormat="0" applyBorder="0" applyAlignment="0">
      <alignment horizontal="centerContinuous" vertical="center"/>
      <protection locked="0"/>
    </xf>
    <xf numFmtId="257" fontId="11" fillId="82" borderId="1240" applyNumberFormat="0" applyProtection="0">
      <alignment horizontal="center" vertical="center" wrapText="1"/>
    </xf>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183" fillId="81" borderId="398" applyNumberFormat="0" applyProtection="0">
      <alignment horizontal="center" vertical="center"/>
    </xf>
    <xf numFmtId="0" fontId="11" fillId="60" borderId="1240" applyNumberFormat="0" applyProtection="0">
      <alignment horizontal="left" vertical="center" wrapText="1"/>
    </xf>
    <xf numFmtId="0" fontId="47" fillId="0" borderId="526">
      <alignment horizontal="left" vertical="center"/>
    </xf>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1" fillId="81" borderId="398" applyNumberFormat="0" applyProtection="0">
      <alignment horizontal="center" vertical="center" wrapText="1"/>
    </xf>
    <xf numFmtId="0" fontId="11" fillId="60" borderId="1188" applyNumberFormat="0" applyProtection="0">
      <alignment horizontal="left"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10" fontId="108" fillId="65" borderId="606" applyNumberFormat="0" applyBorder="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300" applyNumberFormat="0" applyFont="0" applyAlignment="0" applyProtection="0"/>
    <xf numFmtId="0" fontId="25" fillId="8" borderId="297" applyNumberFormat="0" applyAlignment="0" applyProtection="0"/>
    <xf numFmtId="0" fontId="28" fillId="21" borderId="283" applyNumberFormat="0" applyAlignment="0" applyProtection="0"/>
    <xf numFmtId="0" fontId="30" fillId="0" borderId="284" applyNumberFormat="0" applyFill="0" applyAlignment="0" applyProtection="0"/>
    <xf numFmtId="0" fontId="17" fillId="21" borderId="297" applyNumberFormat="0" applyAlignment="0" applyProtection="0"/>
    <xf numFmtId="0" fontId="30" fillId="0" borderId="299" applyNumberFormat="0" applyFill="0" applyAlignment="0" applyProtection="0"/>
    <xf numFmtId="0" fontId="25" fillId="8" borderId="592" applyNumberFormat="0" applyAlignment="0" applyProtection="0"/>
    <xf numFmtId="0" fontId="28" fillId="21" borderId="298" applyNumberFormat="0" applyAlignment="0" applyProtection="0"/>
    <xf numFmtId="1" fontId="121" fillId="69" borderId="355" applyNumberFormat="0" applyBorder="0" applyAlignment="0">
      <alignment horizontal="centerContinuous" vertical="center"/>
      <protection locked="0"/>
    </xf>
    <xf numFmtId="0" fontId="11" fillId="81" borderId="398" applyNumberFormat="0" applyProtection="0">
      <alignment horizontal="center" vertical="center" wrapText="1"/>
    </xf>
    <xf numFmtId="0" fontId="11" fillId="81" borderId="1226" applyNumberFormat="0" applyProtection="0">
      <alignment horizontal="center" vertical="center" wrapText="1"/>
    </xf>
    <xf numFmtId="0" fontId="12" fillId="24" borderId="300" applyNumberFormat="0" applyFont="0" applyAlignment="0" applyProtection="0"/>
    <xf numFmtId="0" fontId="12" fillId="61" borderId="281" applyNumberFormat="0">
      <alignment horizontal="left" vertical="center"/>
    </xf>
    <xf numFmtId="0" fontId="12" fillId="60" borderId="281" applyNumberFormat="0">
      <alignment horizontal="centerContinuous" vertical="center" wrapText="1"/>
    </xf>
    <xf numFmtId="237" fontId="12" fillId="71" borderId="591" applyNumberFormat="0" applyFont="0" applyBorder="0" applyAlignment="0" applyProtection="0"/>
    <xf numFmtId="0" fontId="17" fillId="21" borderId="297" applyNumberFormat="0" applyAlignment="0" applyProtection="0"/>
    <xf numFmtId="0" fontId="12" fillId="24" borderId="300" applyNumberFormat="0" applyFon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25" fillId="8" borderId="297" applyNumberFormat="0" applyAlignment="0" applyProtection="0"/>
    <xf numFmtId="0" fontId="28" fillId="21" borderId="298" applyNumberFormat="0" applyAlignment="0" applyProtection="0"/>
    <xf numFmtId="0" fontId="30" fillId="0" borderId="299" applyNumberFormat="0" applyFill="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17" fillId="21" borderId="297" applyNumberForma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11" fillId="60" borderId="423" applyNumberFormat="0" applyProtection="0">
      <alignment horizontal="left" vertical="center" wrapText="1"/>
    </xf>
    <xf numFmtId="0" fontId="25" fillId="8" borderId="540" applyNumberFormat="0" applyAlignment="0" applyProtection="0"/>
    <xf numFmtId="0" fontId="30" fillId="0" borderId="299" applyNumberFormat="0" applyFill="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5" fillId="8" borderId="297" applyNumberFormat="0" applyAlignment="0" applyProtection="0"/>
    <xf numFmtId="0" fontId="17" fillId="21" borderId="297" applyNumberFormat="0" applyAlignment="0" applyProtection="0"/>
    <xf numFmtId="0" fontId="30" fillId="0" borderId="299" applyNumberFormat="0" applyFill="0" applyAlignment="0" applyProtection="0"/>
    <xf numFmtId="224" fontId="108" fillId="0" borderId="259" applyFont="0" applyFill="0" applyBorder="0" applyAlignment="0" applyProtection="0"/>
    <xf numFmtId="0" fontId="28" fillId="21" borderId="298"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11" fillId="60" borderId="1188" applyNumberFormat="0" applyProtection="0">
      <alignment horizontal="left" vertical="center" wrapText="1"/>
    </xf>
    <xf numFmtId="0" fontId="12" fillId="61" borderId="261" applyNumberFormat="0">
      <alignment horizontal="left" vertical="center"/>
    </xf>
    <xf numFmtId="0" fontId="12" fillId="60" borderId="261" applyNumberFormat="0">
      <alignment horizontal="centerContinuous" vertical="center" wrapText="1"/>
    </xf>
    <xf numFmtId="224" fontId="108" fillId="0" borderId="259" applyFont="0" applyFill="0" applyBorder="0" applyAlignment="0" applyProtection="0"/>
    <xf numFmtId="0" fontId="11" fillId="60" borderId="1226" applyNumberFormat="0" applyProtection="0">
      <alignment horizontal="left" vertical="center" wrapText="1"/>
    </xf>
    <xf numFmtId="0" fontId="12" fillId="25" borderId="296" applyNumberFormat="0" applyProtection="0">
      <alignment horizontal="left" vertical="center"/>
    </xf>
    <xf numFmtId="0" fontId="12" fillId="25" borderId="296" applyNumberFormat="0" applyProtection="0">
      <alignment horizontal="left" vertical="center"/>
    </xf>
    <xf numFmtId="0" fontId="25" fillId="8" borderId="297"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83" fillId="81" borderId="1188" applyNumberFormat="0" applyProtection="0">
      <alignment horizontal="center"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47" fillId="0" borderId="582">
      <alignment horizontal="left" vertical="center"/>
    </xf>
    <xf numFmtId="0" fontId="11" fillId="60" borderId="423" applyNumberFormat="0" applyProtection="0">
      <alignment horizontal="left" vertical="center" wrapText="1"/>
    </xf>
    <xf numFmtId="257" fontId="11" fillId="82" borderId="1188" applyNumberFormat="0" applyProtection="0">
      <alignment horizontal="center" vertical="center" wrapText="1"/>
    </xf>
    <xf numFmtId="237" fontId="12" fillId="71" borderId="577" applyNumberFormat="0" applyFont="0" applyBorder="0" applyAlignment="0" applyProtection="0"/>
    <xf numFmtId="237" fontId="12" fillId="71" borderId="375" applyNumberFormat="0" applyFont="0" applyBorder="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12" fillId="24" borderId="1098" applyNumberFormat="0" applyFont="0" applyAlignment="0" applyProtection="0"/>
    <xf numFmtId="166" fontId="113" fillId="0" borderId="1121">
      <protection locked="0"/>
    </xf>
    <xf numFmtId="1" fontId="121" fillId="69" borderId="538" applyNumberFormat="0" applyBorder="0" applyAlignment="0">
      <alignment horizontal="centerContinuous" vertical="center"/>
      <protection locked="0"/>
    </xf>
    <xf numFmtId="0" fontId="183" fillId="81" borderId="1240" applyNumberFormat="0" applyProtection="0">
      <alignment horizontal="center" vertical="center"/>
    </xf>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4" borderId="282" applyNumberFormat="0" applyFont="0" applyAlignment="0" applyProtection="0"/>
    <xf numFmtId="0" fontId="11" fillId="81" borderId="423" applyNumberFormat="0" applyProtection="0">
      <alignment horizontal="center" vertical="center"/>
    </xf>
    <xf numFmtId="264" fontId="172" fillId="65" borderId="760" applyFill="0" applyBorder="0" applyAlignment="0" applyProtection="0">
      <alignment horizontal="right"/>
      <protection locked="0"/>
    </xf>
    <xf numFmtId="0" fontId="12" fillId="25" borderId="296" applyNumberFormat="0" applyProtection="0">
      <alignment horizontal="left" vertical="center"/>
    </xf>
    <xf numFmtId="0" fontId="12" fillId="25" borderId="296" applyNumberFormat="0" applyProtection="0">
      <alignment horizontal="left" vertical="center"/>
    </xf>
    <xf numFmtId="0" fontId="11" fillId="81" borderId="423" applyNumberFormat="0" applyProtection="0">
      <alignment horizontal="center" vertical="center" wrapText="1"/>
    </xf>
    <xf numFmtId="0" fontId="177" fillId="67" borderId="1240">
      <alignment horizontal="center" vertical="center" wrapText="1"/>
      <protection hidden="1"/>
    </xf>
    <xf numFmtId="0" fontId="177" fillId="67" borderId="1188">
      <alignment horizontal="center" vertical="center" wrapText="1"/>
      <protection hidden="1"/>
    </xf>
    <xf numFmtId="171" fontId="85" fillId="0" borderId="674"/>
    <xf numFmtId="0" fontId="11" fillId="81" borderId="1255" applyNumberFormat="0" applyProtection="0">
      <alignment horizontal="center" vertical="center"/>
    </xf>
    <xf numFmtId="0" fontId="183" fillId="81" borderId="1240" applyNumberFormat="0" applyProtection="0">
      <alignment horizontal="center" vertical="center"/>
    </xf>
    <xf numFmtId="0" fontId="12" fillId="25" borderId="1226" applyNumberFormat="0" applyProtection="0">
      <alignment horizontal="left" vertical="center" wrapText="1"/>
    </xf>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224" fontId="108" fillId="0" borderId="259" applyFont="0" applyFill="0" applyBorder="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61" borderId="313" applyNumberFormat="0">
      <alignment horizontal="left" vertical="center"/>
    </xf>
    <xf numFmtId="0" fontId="12" fillId="60" borderId="313" applyNumberFormat="0">
      <alignment horizontal="centerContinuous" vertical="center" wrapText="1"/>
    </xf>
    <xf numFmtId="0" fontId="25" fillId="8" borderId="281" applyNumberFormat="0" applyAlignment="0" applyProtection="0"/>
    <xf numFmtId="224" fontId="108" fillId="0" borderId="259" applyFont="0" applyFill="0" applyBorder="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165" fontId="193" fillId="0" borderId="1234" applyFill="0" applyAlignment="0" applyProtection="0"/>
    <xf numFmtId="0" fontId="17" fillId="21" borderId="281"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1" fontId="121" fillId="69" borderId="346" applyNumberFormat="0" applyBorder="0" applyAlignment="0">
      <alignment horizontal="centerContinuous" vertical="center"/>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1" fontId="121" fillId="69" borderId="611" applyNumberFormat="0" applyBorder="0" applyAlignment="0">
      <alignment horizontal="centerContinuous" vertical="center"/>
      <protection locked="0"/>
    </xf>
    <xf numFmtId="260" fontId="164" fillId="0" borderId="1200" applyBorder="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260" fontId="164" fillId="0" borderId="1231" applyBorder="0"/>
    <xf numFmtId="0" fontId="47" fillId="0" borderId="526">
      <alignment horizontal="left" vertical="center"/>
    </xf>
    <xf numFmtId="0" fontId="17" fillId="21" borderId="261"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17" fillId="21" borderId="297" applyNumberFormat="0" applyAlignment="0" applyProtection="0"/>
    <xf numFmtId="0" fontId="25" fillId="8" borderId="297" applyNumberFormat="0" applyAlignment="0" applyProtection="0"/>
    <xf numFmtId="0" fontId="12" fillId="24" borderId="300" applyNumberFormat="0" applyFont="0" applyAlignment="0" applyProtection="0"/>
    <xf numFmtId="0" fontId="12" fillId="24" borderId="300" applyNumberFormat="0" applyFont="0" applyAlignment="0" applyProtection="0"/>
    <xf numFmtId="0" fontId="28" fillId="21" borderId="298" applyNumberFormat="0" applyAlignment="0" applyProtection="0"/>
    <xf numFmtId="0" fontId="30" fillId="0" borderId="299" applyNumberFormat="0" applyFill="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47" fillId="0" borderId="368">
      <alignment horizontal="left" vertical="center"/>
    </xf>
    <xf numFmtId="260" fontId="164" fillId="0" borderId="526" applyBorder="0"/>
    <xf numFmtId="1" fontId="121" fillId="69" borderId="583" applyNumberFormat="0" applyBorder="0" applyAlignment="0">
      <alignment horizontal="centerContinuous" vertical="center"/>
      <protection locked="0"/>
    </xf>
    <xf numFmtId="224" fontId="108" fillId="0" borderId="259" applyFont="0" applyFill="0" applyBorder="0" applyAlignment="0" applyProtection="0"/>
    <xf numFmtId="0" fontId="11" fillId="60" borderId="606" applyNumberFormat="0" applyProtection="0">
      <alignment horizontal="left" vertical="center" wrapText="1"/>
    </xf>
    <xf numFmtId="260" fontId="164" fillId="0" borderId="630" applyBorder="0"/>
    <xf numFmtId="0" fontId="12" fillId="61" borderId="313" applyNumberFormat="0">
      <alignment horizontal="left" vertical="center"/>
    </xf>
    <xf numFmtId="0" fontId="12" fillId="60" borderId="313" applyNumberFormat="0">
      <alignment horizontal="centerContinuous" vertical="center" wrapText="1"/>
    </xf>
    <xf numFmtId="241" fontId="194" fillId="86" borderId="1238" applyNumberFormat="0" applyBorder="0" applyAlignment="0" applyProtection="0">
      <alignment vertical="center"/>
    </xf>
    <xf numFmtId="165" fontId="193" fillId="0" borderId="1234"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83" fillId="81" borderId="577" applyNumberFormat="0" applyProtection="0">
      <alignment horizontal="center" vertical="center"/>
    </xf>
    <xf numFmtId="39" fontId="12" fillId="0" borderId="1234">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1" fillId="81" borderId="577" applyNumberFormat="0" applyProtection="0">
      <alignment horizontal="center" vertical="center"/>
    </xf>
    <xf numFmtId="39" fontId="12" fillId="0" borderId="1199">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171" fontId="85" fillId="0" borderId="1239"/>
    <xf numFmtId="165" fontId="193" fillId="0" borderId="1249"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2" fillId="61" borderId="313" applyNumberFormat="0">
      <alignment horizontal="left" vertical="center"/>
    </xf>
    <xf numFmtId="0" fontId="12" fillId="60" borderId="313" applyNumberFormat="0">
      <alignment horizontal="centerContinuous" vertical="center" wrapText="1"/>
    </xf>
    <xf numFmtId="171" fontId="85" fillId="0" borderId="1239"/>
    <xf numFmtId="0" fontId="25" fillId="8" borderId="261" applyNumberFormat="0" applyAlignment="0" applyProtection="0"/>
    <xf numFmtId="0" fontId="17" fillId="21" borderId="261" applyNumberFormat="0" applyAlignment="0" applyProtection="0"/>
    <xf numFmtId="0" fontId="47" fillId="0" borderId="618">
      <alignment horizontal="left" vertical="center"/>
    </xf>
    <xf numFmtId="1" fontId="121" fillId="69" borderId="714" applyNumberFormat="0" applyBorder="0" applyAlignment="0">
      <alignment horizontal="centerContinuous" vertical="center"/>
      <protection locked="0"/>
    </xf>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25" borderId="1188" applyNumberFormat="0" applyProtection="0">
      <alignment horizontal="left" vertical="center"/>
    </xf>
    <xf numFmtId="0" fontId="25" fillId="8" borderId="281" applyNumberFormat="0" applyAlignment="0" applyProtection="0"/>
    <xf numFmtId="0" fontId="17" fillId="21" borderId="281" applyNumberFormat="0" applyAlignment="0" applyProtection="0"/>
    <xf numFmtId="0" fontId="11" fillId="60" borderId="591" applyNumberFormat="0" applyProtection="0">
      <alignment horizontal="left" vertical="center" wrapText="1"/>
    </xf>
    <xf numFmtId="0" fontId="12" fillId="25" borderId="280" applyNumberFormat="0" applyProtection="0">
      <alignment horizontal="left" vertical="center"/>
    </xf>
    <xf numFmtId="0" fontId="12" fillId="25" borderId="280" applyNumberFormat="0" applyProtection="0">
      <alignment horizontal="left" vertical="center"/>
    </xf>
    <xf numFmtId="0" fontId="47" fillId="0" borderId="599">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2" fillId="25" borderId="296" applyNumberFormat="0" applyProtection="0">
      <alignment horizontal="left" vertical="center"/>
    </xf>
    <xf numFmtId="0" fontId="12" fillId="25" borderId="296"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237" fontId="12" fillId="71" borderId="606" applyNumberFormat="0" applyFont="0" applyBorder="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5" fillId="8" borderId="281" applyNumberFormat="0" applyAlignment="0" applyProtection="0"/>
    <xf numFmtId="0" fontId="17" fillId="21" borderId="281" applyNumberFormat="0" applyAlignment="0" applyProtection="0"/>
    <xf numFmtId="0" fontId="30" fillId="0" borderId="284" applyNumberFormat="0" applyFill="0" applyAlignment="0" applyProtection="0"/>
    <xf numFmtId="0" fontId="28" fillId="21" borderId="283"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25" fillId="8" borderId="281" applyNumberFormat="0" applyAlignment="0" applyProtection="0"/>
    <xf numFmtId="0" fontId="17" fillId="21" borderId="28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1" fontId="121" fillId="69" borderId="538" applyNumberFormat="0" applyBorder="0" applyAlignment="0">
      <alignment horizontal="centerContinuous" vertical="center"/>
      <protection locked="0"/>
    </xf>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25" fillId="8" borderId="726" applyNumberFormat="0" applyAlignment="0" applyProtection="0"/>
    <xf numFmtId="241" fontId="194" fillId="86" borderId="638" applyNumberFormat="0" applyBorder="0" applyAlignment="0" applyProtection="0">
      <alignment vertical="center"/>
    </xf>
    <xf numFmtId="224" fontId="108" fillId="0" borderId="259" applyFont="0" applyFill="0" applyBorder="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2" fillId="25" borderId="280" applyNumberFormat="0" applyProtection="0">
      <alignment horizontal="left" vertical="center"/>
    </xf>
    <xf numFmtId="0" fontId="12" fillId="25" borderId="280" applyNumberFormat="0" applyProtection="0">
      <alignment horizontal="left" vertical="center"/>
    </xf>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17" fillId="21" borderId="281" applyNumberFormat="0" applyAlignment="0" applyProtection="0"/>
    <xf numFmtId="0" fontId="25" fillId="8" borderId="281" applyNumberFormat="0" applyAlignment="0" applyProtection="0"/>
    <xf numFmtId="0" fontId="12" fillId="24" borderId="282" applyNumberFormat="0" applyFont="0" applyAlignment="0" applyProtection="0"/>
    <xf numFmtId="0" fontId="12" fillId="24" borderId="282" applyNumberFormat="0" applyFont="0" applyAlignment="0" applyProtection="0"/>
    <xf numFmtId="0" fontId="28" fillId="21" borderId="283" applyNumberFormat="0" applyAlignment="0" applyProtection="0"/>
    <xf numFmtId="0" fontId="30" fillId="0" borderId="284" applyNumberFormat="0" applyFill="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47" fillId="0" borderId="599">
      <alignment horizontal="left" vertical="center"/>
    </xf>
    <xf numFmtId="1" fontId="121" fillId="69" borderId="738" applyNumberFormat="0" applyBorder="0" applyAlignment="0">
      <alignment horizontal="centerContinuous" vertical="center"/>
      <protection locked="0"/>
    </xf>
    <xf numFmtId="237" fontId="12" fillId="71" borderId="751" applyNumberFormat="0" applyFont="0" applyBorder="0" applyAlignment="0" applyProtection="0"/>
    <xf numFmtId="0" fontId="47" fillId="0" borderId="750">
      <alignment horizontal="left" vertical="center"/>
    </xf>
    <xf numFmtId="237" fontId="12" fillId="71" borderId="606" applyNumberFormat="0" applyFont="0" applyBorder="0" applyAlignment="0" applyProtection="0"/>
    <xf numFmtId="0" fontId="25" fillId="8" borderId="540"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0" fontId="108" fillId="65" borderId="751" applyNumberFormat="0" applyBorder="0" applyAlignment="0" applyProtection="0"/>
    <xf numFmtId="0" fontId="147" fillId="73" borderId="742">
      <alignment horizontal="left" vertical="center" wrapText="1"/>
    </xf>
    <xf numFmtId="260" fontId="164" fillId="0" borderId="716" applyBorder="0"/>
    <xf numFmtId="260" fontId="164" fillId="0" borderId="765" applyBorder="0"/>
    <xf numFmtId="0" fontId="12" fillId="0" borderId="751"/>
    <xf numFmtId="260" fontId="164" fillId="0" borderId="779" applyBorder="0"/>
    <xf numFmtId="1" fontId="121" fillId="69" borderId="611" applyNumberFormat="0" applyBorder="0" applyAlignment="0">
      <alignment horizontal="centerContinuous" vertical="center"/>
      <protection locked="0"/>
    </xf>
    <xf numFmtId="260" fontId="164" fillId="0" borderId="779" applyBorder="0"/>
    <xf numFmtId="260" fontId="164" fillId="0" borderId="779" applyBorder="0"/>
    <xf numFmtId="260" fontId="164" fillId="0" borderId="782" applyBorder="0"/>
    <xf numFmtId="260" fontId="164" fillId="0" borderId="716" applyBorder="0"/>
    <xf numFmtId="260" fontId="164" fillId="0" borderId="716" applyBorder="0"/>
    <xf numFmtId="260" fontId="164" fillId="0" borderId="765" applyBorder="0"/>
    <xf numFmtId="260" fontId="164" fillId="0" borderId="782" applyBorder="0"/>
    <xf numFmtId="260" fontId="164" fillId="0" borderId="716" applyBorder="0"/>
    <xf numFmtId="0" fontId="147" fillId="73" borderId="742">
      <alignment horizontal="left" vertical="center" wrapText="1"/>
    </xf>
    <xf numFmtId="166" fontId="113" fillId="0" borderId="741">
      <protection locked="0"/>
    </xf>
    <xf numFmtId="208" fontId="90" fillId="63" borderId="740"/>
    <xf numFmtId="0" fontId="25" fillId="8" borderId="613" applyNumberFormat="0" applyAlignment="0" applyProtection="0"/>
    <xf numFmtId="264" fontId="172" fillId="65" borderId="1240" applyFill="0" applyBorder="0" applyAlignment="0" applyProtection="0">
      <alignment horizontal="right"/>
      <protection locked="0"/>
    </xf>
    <xf numFmtId="257" fontId="11" fillId="82" borderId="518" applyNumberFormat="0" applyProtection="0">
      <alignment horizontal="center" vertical="center" wrapText="1"/>
    </xf>
    <xf numFmtId="264" fontId="172" fillId="65" borderId="631" applyFill="0" applyBorder="0" applyAlignment="0" applyProtection="0">
      <alignment horizontal="right"/>
      <protection locked="0"/>
    </xf>
    <xf numFmtId="0" fontId="147" fillId="73" borderId="742">
      <alignment horizontal="left" vertical="center" wrapText="1"/>
    </xf>
    <xf numFmtId="0" fontId="147" fillId="73" borderId="652">
      <alignment horizontal="left" vertical="center" wrapText="1"/>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40" applyFill="0" applyBorder="0" applyAlignment="0" applyProtection="0">
      <alignment horizontal="right"/>
      <protection locked="0"/>
    </xf>
    <xf numFmtId="264" fontId="172" fillId="65" borderId="1226" applyFill="0" applyBorder="0" applyAlignment="0" applyProtection="0">
      <alignment horizontal="right"/>
      <protection locked="0"/>
    </xf>
    <xf numFmtId="0" fontId="12" fillId="25" borderId="312" applyNumberFormat="0" applyProtection="0">
      <alignment horizontal="left" vertical="center"/>
    </xf>
    <xf numFmtId="0" fontId="12" fillId="25" borderId="312" applyNumberFormat="0" applyProtection="0">
      <alignment horizontal="left" vertical="center"/>
    </xf>
    <xf numFmtId="166" fontId="113" fillId="0" borderId="741">
      <protection locked="0"/>
    </xf>
    <xf numFmtId="224" fontId="108" fillId="0" borderId="259" applyFont="0" applyFill="0" applyBorder="0" applyAlignment="0" applyProtection="0"/>
    <xf numFmtId="260" fontId="164" fillId="0" borderId="487" applyBorder="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208" fontId="90" fillId="63" borderId="740"/>
    <xf numFmtId="208" fontId="90" fillId="63" borderId="463"/>
    <xf numFmtId="0" fontId="147" fillId="73" borderId="493">
      <alignment horizontal="left" vertical="center" wrapText="1"/>
    </xf>
    <xf numFmtId="0" fontId="147" fillId="73" borderId="771">
      <alignment horizontal="left" vertical="center" wrapText="1"/>
    </xf>
    <xf numFmtId="166" fontId="113" fillId="0" borderId="492">
      <protection locked="0"/>
    </xf>
    <xf numFmtId="0" fontId="12" fillId="0" borderId="482"/>
    <xf numFmtId="224" fontId="108" fillId="0" borderId="259" applyFont="0" applyFill="0" applyBorder="0" applyAlignment="0" applyProtection="0"/>
    <xf numFmtId="237" fontId="12" fillId="71" borderId="460" applyNumberFormat="0" applyFont="0" applyBorder="0" applyAlignment="0" applyProtection="0"/>
    <xf numFmtId="237" fontId="12" fillId="71" borderId="460" applyNumberFormat="0" applyFont="0" applyBorder="0" applyAlignment="0" applyProtection="0"/>
    <xf numFmtId="0" fontId="47" fillId="0" borderId="462">
      <alignment horizontal="left" vertical="center"/>
    </xf>
    <xf numFmtId="0" fontId="147" fillId="73" borderId="456">
      <alignment horizontal="left" vertical="center" wrapText="1"/>
    </xf>
    <xf numFmtId="166" fontId="113" fillId="0" borderId="770">
      <protection locked="0"/>
    </xf>
    <xf numFmtId="171" fontId="85" fillId="0" borderId="495"/>
    <xf numFmtId="0" fontId="47" fillId="0" borderId="645">
      <alignment horizontal="left" vertical="center"/>
    </xf>
    <xf numFmtId="241" fontId="194" fillId="86" borderId="494" applyNumberFormat="0" applyBorder="0" applyAlignment="0" applyProtection="0">
      <alignment vertical="center"/>
    </xf>
    <xf numFmtId="241" fontId="194" fillId="86" borderId="457" applyNumberFormat="0" applyBorder="0" applyAlignment="0" applyProtection="0">
      <alignment vertical="center"/>
    </xf>
    <xf numFmtId="0" fontId="11" fillId="81" borderId="504" applyNumberFormat="0" applyProtection="0">
      <alignment horizontal="center" vertical="center" wrapText="1"/>
    </xf>
    <xf numFmtId="0" fontId="25" fillId="8" borderId="607" applyNumberFormat="0" applyAlignment="0" applyProtection="0"/>
    <xf numFmtId="1" fontId="121" fillId="69" borderId="611" applyNumberFormat="0" applyBorder="0" applyAlignment="0">
      <alignment horizontal="centerContinuous" vertical="center"/>
      <protection locked="0"/>
    </xf>
    <xf numFmtId="166" fontId="113" fillId="0" borderId="492">
      <protection locked="0"/>
    </xf>
    <xf numFmtId="10" fontId="108" fillId="65" borderId="496" applyNumberFormat="0" applyBorder="0" applyAlignment="0" applyProtection="0"/>
    <xf numFmtId="1" fontId="121" fillId="69" borderId="502" applyNumberFormat="0" applyBorder="0" applyAlignment="0">
      <alignment horizontal="centerContinuous" vertical="center"/>
      <protection locked="0"/>
    </xf>
    <xf numFmtId="1" fontId="121" fillId="69" borderId="488" applyNumberFormat="0" applyBorder="0" applyAlignment="0">
      <alignment horizontal="centerContinuous" vertical="center"/>
      <protection locked="0"/>
    </xf>
    <xf numFmtId="0" fontId="47" fillId="0" borderId="699">
      <alignment horizontal="left" vertical="center"/>
    </xf>
    <xf numFmtId="208" fontId="90" fillId="63" borderId="769"/>
    <xf numFmtId="1" fontId="121" fillId="69" borderId="619" applyNumberFormat="0" applyBorder="0" applyAlignment="0">
      <alignment horizontal="centerContinuous" vertical="center"/>
      <protection locked="0"/>
    </xf>
    <xf numFmtId="0" fontId="147" fillId="73" borderId="771">
      <alignment horizontal="left" vertical="center" wrapText="1"/>
    </xf>
    <xf numFmtId="166" fontId="113" fillId="0" borderId="770">
      <protection locked="0"/>
    </xf>
    <xf numFmtId="208" fontId="90" fillId="63" borderId="769"/>
    <xf numFmtId="0" fontId="147" fillId="73" borderId="771">
      <alignment horizontal="left" vertical="center" wrapText="1"/>
    </xf>
    <xf numFmtId="166" fontId="113" fillId="0" borderId="770">
      <protection locked="0"/>
    </xf>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208" fontId="90" fillId="63" borderId="769"/>
    <xf numFmtId="264" fontId="172" fillId="65" borderId="1226" applyFill="0" applyBorder="0" applyAlignment="0" applyProtection="0">
      <alignment horizontal="right"/>
      <protection locked="0"/>
    </xf>
    <xf numFmtId="0" fontId="30" fillId="0" borderId="316" applyNumberFormat="0" applyFill="0" applyAlignment="0" applyProtection="0"/>
    <xf numFmtId="237" fontId="12" fillId="71" borderId="606" applyNumberFormat="0" applyFont="0" applyBorder="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264" fontId="172" fillId="65" borderId="1255" applyFill="0" applyBorder="0" applyAlignment="0" applyProtection="0">
      <alignment horizontal="right"/>
      <protection locked="0"/>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2" fillId="25" borderId="312" applyNumberFormat="0" applyProtection="0">
      <alignment horizontal="left" vertical="center"/>
    </xf>
    <xf numFmtId="0" fontId="12" fillId="25" borderId="312" applyNumberFormat="0" applyProtection="0">
      <alignment horizontal="left" vertical="center"/>
    </xf>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8" fillId="21" borderId="315" applyNumberFormat="0" applyAlignment="0" applyProtection="0"/>
    <xf numFmtId="0" fontId="30" fillId="0" borderId="316" applyNumberFormat="0" applyFill="0" applyAlignment="0" applyProtection="0"/>
    <xf numFmtId="0" fontId="30" fillId="0" borderId="316" applyNumberFormat="0" applyFill="0" applyAlignment="0" applyProtection="0"/>
    <xf numFmtId="0" fontId="28" fillId="21" borderId="315" applyNumberFormat="0" applyAlignment="0" applyProtection="0"/>
    <xf numFmtId="0" fontId="12" fillId="24" borderId="314" applyNumberFormat="0" applyFont="0" applyAlignment="0" applyProtection="0"/>
    <xf numFmtId="0" fontId="12" fillId="24" borderId="314" applyNumberFormat="0" applyFont="0" applyAlignment="0" applyProtection="0"/>
    <xf numFmtId="0" fontId="25" fillId="8" borderId="313" applyNumberFormat="0" applyAlignment="0" applyProtection="0"/>
    <xf numFmtId="0" fontId="17" fillId="21" borderId="313" applyNumberFormat="0" applyAlignment="0" applyProtection="0"/>
    <xf numFmtId="0" fontId="147" fillId="73" borderId="771">
      <alignment horizontal="left" vertical="center" wrapText="1"/>
    </xf>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17" fillId="21" borderId="313" applyNumberFormat="0" applyAlignment="0" applyProtection="0"/>
    <xf numFmtId="0" fontId="25" fillId="8" borderId="313" applyNumberFormat="0" applyAlignment="0" applyProtection="0"/>
    <xf numFmtId="0" fontId="28" fillId="21" borderId="315" applyNumberFormat="0" applyAlignment="0" applyProtection="0"/>
    <xf numFmtId="0" fontId="30" fillId="0" borderId="316" applyNumberFormat="0" applyFill="0" applyAlignment="0" applyProtection="0"/>
    <xf numFmtId="0" fontId="25" fillId="8" borderId="607" applyNumberFormat="0" applyAlignment="0" applyProtection="0"/>
    <xf numFmtId="166" fontId="113" fillId="0" borderId="770">
      <protection locked="0"/>
    </xf>
    <xf numFmtId="0" fontId="25" fillId="8" borderId="376" applyNumberFormat="0" applyAlignment="0" applyProtection="0"/>
    <xf numFmtId="208" fontId="90" fillId="63" borderId="769"/>
    <xf numFmtId="0" fontId="147" fillId="73" borderId="786">
      <alignment horizontal="left" vertical="center" wrapText="1"/>
    </xf>
    <xf numFmtId="166" fontId="113" fillId="0" borderId="785">
      <protection locked="0"/>
    </xf>
    <xf numFmtId="208" fontId="90" fillId="63" borderId="784"/>
    <xf numFmtId="0" fontId="147" fillId="73" borderId="771">
      <alignment horizontal="left" vertical="center" wrapText="1"/>
    </xf>
    <xf numFmtId="166" fontId="113" fillId="0" borderId="770">
      <protection locked="0"/>
    </xf>
    <xf numFmtId="208" fontId="90" fillId="63" borderId="769"/>
    <xf numFmtId="0" fontId="147" fillId="73" borderId="742">
      <alignment horizontal="left" vertical="center" wrapText="1"/>
    </xf>
    <xf numFmtId="0" fontId="147" fillId="73" borderId="742">
      <alignment horizontal="left" vertical="center" wrapText="1"/>
    </xf>
    <xf numFmtId="166" fontId="113" fillId="0" borderId="741">
      <protection locked="0"/>
    </xf>
    <xf numFmtId="208" fontId="90" fillId="63" borderId="740"/>
    <xf numFmtId="224" fontId="108" fillId="0" borderId="553" applyFont="0" applyFill="0" applyBorder="0" applyAlignment="0" applyProtection="0"/>
    <xf numFmtId="224" fontId="108" fillId="0" borderId="259" applyFont="0" applyFill="0" applyBorder="0" applyAlignment="0" applyProtection="0"/>
    <xf numFmtId="10" fontId="108" fillId="65" borderId="655" applyNumberFormat="0" applyBorder="0" applyAlignment="0" applyProtection="0"/>
    <xf numFmtId="264" fontId="172" fillId="65" borderId="1255" applyFill="0" applyBorder="0" applyAlignment="0" applyProtection="0">
      <alignment horizontal="right"/>
      <protection locked="0"/>
    </xf>
    <xf numFmtId="0" fontId="25" fillId="8" borderId="607" applyNumberFormat="0" applyAlignment="0" applyProtection="0"/>
    <xf numFmtId="167" fontId="87" fillId="0" borderId="1216" applyFont="0"/>
    <xf numFmtId="260" fontId="164" fillId="0" borderId="1248" applyBorder="0"/>
    <xf numFmtId="224" fontId="108" fillId="0" borderId="259" applyFont="0" applyFill="0" applyBorder="0" applyAlignment="0" applyProtection="0"/>
    <xf numFmtId="0" fontId="17" fillId="21" borderId="1189" applyNumberFormat="0" applyAlignment="0" applyProtection="0"/>
    <xf numFmtId="260" fontId="164" fillId="0" borderId="1267" applyBorder="0"/>
    <xf numFmtId="1" fontId="121" fillId="69" borderId="611" applyNumberFormat="0" applyBorder="0" applyAlignment="0">
      <alignment horizontal="centerContinuous" vertical="center"/>
      <protection locked="0"/>
    </xf>
    <xf numFmtId="0" fontId="147" fillId="73" borderId="672">
      <alignment horizontal="left" vertical="center" wrapText="1"/>
    </xf>
    <xf numFmtId="241" fontId="194" fillId="86" borderId="575" applyNumberFormat="0" applyBorder="0" applyAlignment="0" applyProtection="0">
      <alignment vertical="center"/>
    </xf>
    <xf numFmtId="0" fontId="25" fillId="8" borderId="607" applyNumberFormat="0" applyAlignment="0" applyProtection="0"/>
    <xf numFmtId="224" fontId="108" fillId="0" borderId="259" applyFont="0" applyFill="0" applyBorder="0" applyAlignment="0" applyProtection="0"/>
    <xf numFmtId="0" fontId="47" fillId="0" borderId="648">
      <alignment horizontal="left" vertical="center"/>
    </xf>
    <xf numFmtId="171" fontId="85" fillId="0" borderId="325"/>
    <xf numFmtId="0" fontId="83" fillId="0" borderId="274" applyNumberFormat="0" applyFont="0" applyFill="0" applyAlignment="0" applyProtection="0"/>
    <xf numFmtId="171" fontId="85" fillId="0" borderId="325"/>
    <xf numFmtId="1" fontId="121" fillId="69" borderId="660" applyNumberFormat="0" applyBorder="0" applyAlignment="0">
      <alignment horizontal="centerContinuous" vertical="center"/>
      <protection locked="0"/>
    </xf>
    <xf numFmtId="0" fontId="47" fillId="0" borderId="648">
      <alignment horizontal="left" vertical="center"/>
    </xf>
    <xf numFmtId="241" fontId="194" fillId="86" borderId="575" applyNumberFormat="0" applyBorder="0" applyAlignment="0" applyProtection="0">
      <alignment vertical="center"/>
    </xf>
    <xf numFmtId="171" fontId="85" fillId="0" borderId="567"/>
    <xf numFmtId="39" fontId="12" fillId="0" borderId="412">
      <protection locked="0"/>
    </xf>
    <xf numFmtId="237" fontId="12" fillId="71" borderId="655" applyNumberFormat="0" applyFont="0" applyBorder="0" applyAlignment="0" applyProtection="0"/>
    <xf numFmtId="241" fontId="194" fillId="86" borderId="353" applyNumberFormat="0" applyBorder="0" applyAlignment="0" applyProtection="0">
      <alignment vertical="center"/>
    </xf>
    <xf numFmtId="171" fontId="85" fillId="0" borderId="354"/>
    <xf numFmtId="0" fontId="11" fillId="81" borderId="694" applyNumberFormat="0" applyProtection="0">
      <alignment horizontal="center" vertical="center" wrapText="1"/>
    </xf>
    <xf numFmtId="0" fontId="25" fillId="8" borderId="662" applyNumberFormat="0" applyAlignment="0" applyProtection="0"/>
    <xf numFmtId="241" fontId="194" fillId="86" borderId="353" applyNumberFormat="0" applyBorder="0" applyAlignment="0" applyProtection="0">
      <alignment vertical="center"/>
    </xf>
    <xf numFmtId="171" fontId="85" fillId="0" borderId="354"/>
    <xf numFmtId="0" fontId="12" fillId="0" borderId="725"/>
    <xf numFmtId="1" fontId="121" fillId="69" borderId="660" applyNumberFormat="0" applyBorder="0" applyAlignment="0">
      <alignment horizontal="centerContinuous" vertical="center"/>
      <protection locked="0"/>
    </xf>
    <xf numFmtId="0" fontId="177" fillId="67" borderId="631">
      <alignment horizontal="center" vertical="center" wrapText="1"/>
      <protection hidden="1"/>
    </xf>
    <xf numFmtId="0" fontId="11" fillId="81" borderId="655" applyNumberFormat="0" applyProtection="0">
      <alignment horizontal="center" vertical="center"/>
    </xf>
    <xf numFmtId="241" fontId="194" fillId="86" borderId="353" applyNumberFormat="0" applyBorder="0" applyAlignment="0" applyProtection="0">
      <alignment vertical="center"/>
    </xf>
    <xf numFmtId="171" fontId="85" fillId="0" borderId="354"/>
    <xf numFmtId="0" fontId="47" fillId="0" borderId="667">
      <alignment horizontal="left" vertical="center"/>
    </xf>
    <xf numFmtId="241" fontId="194" fillId="86" borderId="353" applyNumberFormat="0" applyBorder="0" applyAlignment="0" applyProtection="0">
      <alignment vertical="center"/>
    </xf>
    <xf numFmtId="171" fontId="85" fillId="0" borderId="354"/>
    <xf numFmtId="0" fontId="12" fillId="24" borderId="262" applyNumberFormat="0" applyFont="0" applyAlignment="0" applyProtection="0"/>
    <xf numFmtId="166" fontId="113" fillId="0" borderId="332">
      <protection locked="0"/>
    </xf>
    <xf numFmtId="0" fontId="11" fillId="81" borderId="437" applyNumberFormat="0" applyProtection="0">
      <alignment horizontal="center" vertical="center" wrapText="1"/>
    </xf>
    <xf numFmtId="0" fontId="11" fillId="60" borderId="437" applyNumberFormat="0" applyProtection="0">
      <alignment horizontal="left" vertical="center" wrapText="1"/>
    </xf>
    <xf numFmtId="241" fontId="194" fillId="86" borderId="624" applyNumberFormat="0" applyBorder="0" applyAlignment="0" applyProtection="0">
      <alignment vertical="center"/>
    </xf>
    <xf numFmtId="171" fontId="85" fillId="0" borderId="625"/>
    <xf numFmtId="0" fontId="12" fillId="24" borderId="627" applyNumberFormat="0" applyFont="0" applyAlignment="0" applyProtection="0"/>
    <xf numFmtId="241" fontId="194" fillId="86" borderId="353" applyNumberFormat="0" applyBorder="0" applyAlignment="0" applyProtection="0">
      <alignment vertical="center"/>
    </xf>
    <xf numFmtId="171" fontId="85" fillId="0" borderId="354"/>
    <xf numFmtId="0" fontId="12" fillId="25" borderId="437" applyNumberFormat="0" applyProtection="0">
      <alignment horizontal="left" vertical="center" wrapText="1"/>
    </xf>
    <xf numFmtId="166" fontId="113" fillId="0" borderId="636">
      <protection locked="0"/>
    </xf>
    <xf numFmtId="166" fontId="113" fillId="0" borderId="351">
      <protection locked="0"/>
    </xf>
    <xf numFmtId="1" fontId="121" fillId="69" borderId="668" applyNumberFormat="0" applyBorder="0" applyAlignment="0">
      <alignment horizontal="centerContinuous" vertical="center"/>
      <protection locked="0"/>
    </xf>
    <xf numFmtId="0" fontId="12" fillId="24" borderId="342" applyNumberFormat="0" applyFont="0" applyAlignment="0" applyProtection="0"/>
    <xf numFmtId="0" fontId="12" fillId="24" borderId="627" applyNumberFormat="0" applyFont="0" applyAlignment="0" applyProtection="0"/>
    <xf numFmtId="0" fontId="12" fillId="61" borderId="400" applyNumberFormat="0">
      <alignment horizontal="left" vertical="center"/>
    </xf>
    <xf numFmtId="0" fontId="25" fillId="8" borderId="656" applyNumberFormat="0" applyAlignment="0" applyProtection="0"/>
    <xf numFmtId="0" fontId="11" fillId="60" borderId="423" applyNumberFormat="0" applyProtection="0">
      <alignment horizontal="left" vertical="center" wrapText="1"/>
    </xf>
    <xf numFmtId="0" fontId="183" fillId="81" borderId="423" applyNumberFormat="0" applyProtection="0">
      <alignment horizontal="center" vertical="center"/>
    </xf>
    <xf numFmtId="0" fontId="12" fillId="24" borderId="360" applyNumberFormat="0" applyFont="0" applyAlignment="0" applyProtection="0"/>
    <xf numFmtId="0" fontId="28" fillId="21" borderId="401" applyNumberFormat="0" applyAlignment="0" applyProtection="0"/>
    <xf numFmtId="0" fontId="12" fillId="25" borderId="437" applyNumberFormat="0" applyProtection="0">
      <alignment horizontal="left" vertical="center" wrapText="1"/>
    </xf>
    <xf numFmtId="264" fontId="172" fillId="65" borderId="437" applyFill="0" applyBorder="0" applyAlignment="0" applyProtection="0">
      <alignment horizontal="right"/>
      <protection locked="0"/>
    </xf>
    <xf numFmtId="166" fontId="113" fillId="0" borderId="351">
      <protection locked="0"/>
    </xf>
    <xf numFmtId="0" fontId="12" fillId="24" borderId="608" applyNumberFormat="0" applyFont="0" applyAlignment="0" applyProtection="0"/>
    <xf numFmtId="0" fontId="12" fillId="24" borderId="360" applyNumberFormat="0" applyFont="0" applyAlignment="0" applyProtection="0"/>
    <xf numFmtId="241" fontId="194" fillId="86" borderId="435" applyNumberFormat="0" applyBorder="0" applyAlignment="0" applyProtection="0">
      <alignment vertical="center"/>
    </xf>
    <xf numFmtId="241" fontId="194" fillId="86" borderId="435" applyNumberFormat="0" applyBorder="0" applyAlignment="0" applyProtection="0">
      <alignment vertical="center"/>
    </xf>
    <xf numFmtId="0" fontId="11" fillId="60" borderId="437" applyNumberFormat="0" applyProtection="0">
      <alignment horizontal="left" vertical="center" wrapText="1"/>
    </xf>
    <xf numFmtId="241" fontId="194" fillId="86" borderId="624" applyNumberFormat="0" applyBorder="0" applyAlignment="0" applyProtection="0">
      <alignment vertical="center"/>
    </xf>
    <xf numFmtId="171" fontId="85" fillId="0" borderId="625"/>
    <xf numFmtId="0" fontId="183" fillId="81" borderId="631" applyNumberFormat="0" applyProtection="0">
      <alignment horizontal="center" vertical="center"/>
    </xf>
    <xf numFmtId="0" fontId="183" fillId="81" borderId="398" applyNumberFormat="0" applyProtection="0">
      <alignment horizontal="center" vertical="center"/>
    </xf>
    <xf numFmtId="0" fontId="11" fillId="81" borderId="631" applyNumberFormat="0" applyProtection="0">
      <alignment horizontal="center" vertical="center" wrapText="1"/>
    </xf>
    <xf numFmtId="0" fontId="11" fillId="81" borderId="631" applyNumberFormat="0" applyProtection="0">
      <alignment horizontal="center" vertical="center"/>
    </xf>
    <xf numFmtId="0" fontId="11" fillId="81" borderId="631" applyNumberFormat="0" applyProtection="0">
      <alignment horizontal="center" vertical="center" wrapText="1"/>
    </xf>
    <xf numFmtId="0" fontId="11" fillId="60" borderId="631" applyNumberFormat="0" applyProtection="0">
      <alignment horizontal="left" vertical="center" wrapText="1"/>
    </xf>
    <xf numFmtId="257" fontId="11" fillId="82" borderId="631" applyNumberFormat="0" applyProtection="0">
      <alignment horizontal="center" vertical="center" wrapText="1"/>
    </xf>
    <xf numFmtId="0" fontId="11" fillId="81" borderId="398" applyNumberFormat="0" applyProtection="0">
      <alignment horizontal="center" vertical="center" wrapText="1"/>
    </xf>
    <xf numFmtId="0" fontId="12" fillId="25" borderId="631" applyNumberFormat="0" applyProtection="0">
      <alignment horizontal="left" vertical="center" wrapText="1"/>
    </xf>
    <xf numFmtId="0" fontId="11" fillId="60" borderId="631" applyNumberFormat="0" applyProtection="0">
      <alignment horizontal="left" vertical="center" wrapText="1"/>
    </xf>
    <xf numFmtId="0" fontId="25" fillId="8" borderId="400" applyNumberFormat="0" applyAlignment="0" applyProtection="0"/>
    <xf numFmtId="260" fontId="164" fillId="0" borderId="403" applyBorder="0"/>
    <xf numFmtId="241" fontId="194" fillId="86" borderId="92" applyNumberFormat="0" applyBorder="0" applyAlignment="0" applyProtection="0">
      <alignment vertical="center"/>
    </xf>
    <xf numFmtId="0" fontId="11" fillId="81" borderId="437" applyNumberFormat="0" applyProtection="0">
      <alignment horizontal="center" vertical="center"/>
    </xf>
    <xf numFmtId="166" fontId="113" fillId="0" borderId="622">
      <protection locked="0"/>
    </xf>
    <xf numFmtId="264" fontId="172" fillId="65" borderId="437" applyFill="0" applyBorder="0" applyAlignment="0" applyProtection="0">
      <alignment horizontal="right"/>
      <protection locked="0"/>
    </xf>
    <xf numFmtId="0" fontId="30" fillId="0" borderId="402" applyNumberFormat="0" applyFill="0" applyAlignment="0" applyProtection="0"/>
    <xf numFmtId="166" fontId="113" fillId="0" borderId="351">
      <protection locked="0"/>
    </xf>
    <xf numFmtId="0" fontId="11" fillId="81" borderId="398" applyNumberFormat="0" applyProtection="0">
      <alignment horizontal="center" vertical="center" wrapText="1"/>
    </xf>
    <xf numFmtId="241" fontId="194" fillId="86" borderId="624" applyNumberFormat="0" applyBorder="0" applyAlignment="0" applyProtection="0">
      <alignment vertical="center"/>
    </xf>
    <xf numFmtId="241" fontId="194" fillId="86" borderId="407" applyNumberFormat="0" applyBorder="0" applyAlignment="0" applyProtection="0">
      <alignment vertical="center"/>
    </xf>
    <xf numFmtId="0" fontId="11" fillId="60" borderId="437" applyNumberFormat="0" applyProtection="0">
      <alignment horizontal="left" vertical="center" wrapText="1"/>
    </xf>
    <xf numFmtId="0" fontId="183" fillId="81" borderId="437" applyNumberFormat="0" applyProtection="0">
      <alignment horizontal="center" vertical="center"/>
    </xf>
    <xf numFmtId="171" fontId="85" fillId="0" borderId="625"/>
    <xf numFmtId="39" fontId="12" fillId="0" borderId="450">
      <protection locked="0"/>
    </xf>
    <xf numFmtId="0" fontId="12" fillId="25" borderId="437" applyNumberFormat="0" applyProtection="0">
      <alignment horizontal="left" vertical="center" wrapText="1"/>
    </xf>
    <xf numFmtId="0" fontId="11" fillId="81" borderId="437" applyNumberFormat="0" applyProtection="0">
      <alignment horizontal="center" vertical="center" wrapText="1"/>
    </xf>
    <xf numFmtId="264" fontId="172" fillId="65" borderId="437" applyFill="0" applyBorder="0" applyAlignment="0" applyProtection="0">
      <alignment horizontal="right"/>
      <protection locked="0"/>
    </xf>
    <xf numFmtId="241" fontId="194" fillId="86" borderId="353" applyNumberFormat="0" applyBorder="0" applyAlignment="0" applyProtection="0">
      <alignment vertical="center"/>
    </xf>
    <xf numFmtId="0" fontId="11" fillId="60" borderId="423" applyNumberFormat="0" applyProtection="0">
      <alignment horizontal="left" vertical="center" wrapText="1"/>
    </xf>
    <xf numFmtId="0" fontId="12" fillId="24" borderId="360" applyNumberFormat="0" applyFont="0" applyAlignment="0" applyProtection="0"/>
    <xf numFmtId="171" fontId="85" fillId="0" borderId="354"/>
    <xf numFmtId="39" fontId="12" fillId="0" borderId="412">
      <protection locked="0"/>
    </xf>
    <xf numFmtId="0" fontId="11" fillId="60" borderId="437" applyNumberFormat="0" applyProtection="0">
      <alignment horizontal="left" vertical="center" wrapText="1"/>
    </xf>
    <xf numFmtId="0" fontId="11" fillId="81" borderId="437" applyNumberFormat="0" applyProtection="0">
      <alignment horizontal="center" vertical="center" wrapText="1"/>
    </xf>
    <xf numFmtId="257" fontId="11" fillId="82" borderId="398" applyNumberFormat="0" applyProtection="0">
      <alignment horizontal="center" vertical="center" wrapText="1"/>
    </xf>
    <xf numFmtId="260" fontId="164" fillId="0" borderId="428" applyBorder="0"/>
    <xf numFmtId="241" fontId="194" fillId="86" borderId="673" applyNumberFormat="0" applyBorder="0" applyAlignment="0" applyProtection="0">
      <alignment vertical="center"/>
    </xf>
    <xf numFmtId="0" fontId="17" fillId="21" borderId="261" applyNumberFormat="0" applyAlignment="0" applyProtection="0"/>
    <xf numFmtId="0" fontId="25" fillId="8" borderId="400" applyNumberFormat="0" applyAlignment="0" applyProtection="0"/>
    <xf numFmtId="0" fontId="12" fillId="60" borderId="400" applyNumberFormat="0">
      <alignment horizontal="centerContinuous" vertical="center" wrapText="1"/>
    </xf>
    <xf numFmtId="0" fontId="177" fillId="67" borderId="423">
      <alignment horizontal="center" vertical="center" wrapText="1"/>
      <protection hidden="1"/>
    </xf>
    <xf numFmtId="0" fontId="17" fillId="21" borderId="244" applyNumberFormat="0" applyAlignment="0" applyProtection="0"/>
    <xf numFmtId="0" fontId="83" fillId="0" borderId="328" applyNumberFormat="0" applyFont="0" applyFill="0" applyAlignment="0" applyProtection="0"/>
    <xf numFmtId="0" fontId="99" fillId="0" borderId="331" applyNumberFormat="0" applyFont="0" applyFill="0" applyAlignment="0" applyProtection="0">
      <alignment horizontal="centerContinuous"/>
    </xf>
    <xf numFmtId="0" fontId="177" fillId="67" borderId="398">
      <alignment horizontal="center" vertical="center" wrapText="1"/>
      <protection hidden="1"/>
    </xf>
    <xf numFmtId="165" fontId="193" fillId="0" borderId="666" applyFill="0" applyAlignment="0" applyProtection="0"/>
    <xf numFmtId="241" fontId="194" fillId="86" borderId="575" applyNumberFormat="0" applyBorder="0" applyAlignment="0" applyProtection="0">
      <alignment vertical="center"/>
    </xf>
    <xf numFmtId="166" fontId="113" fillId="0" borderId="371">
      <protection locked="0"/>
    </xf>
    <xf numFmtId="257" fontId="11" fillId="82" borderId="708" applyNumberFormat="0" applyProtection="0">
      <alignment horizontal="center" vertical="center" wrapText="1"/>
    </xf>
    <xf numFmtId="165" fontId="193" fillId="0" borderId="412" applyFill="0" applyAlignment="0" applyProtection="0"/>
    <xf numFmtId="0" fontId="11" fillId="81" borderId="437" applyNumberFormat="0" applyProtection="0">
      <alignment horizontal="center" vertical="center"/>
    </xf>
    <xf numFmtId="257" fontId="11" fillId="82" borderId="437" applyNumberFormat="0" applyProtection="0">
      <alignment horizontal="center" vertical="center" wrapText="1"/>
    </xf>
    <xf numFmtId="208" fontId="90" fillId="63" borderId="330"/>
    <xf numFmtId="241" fontId="194" fillId="86" borderId="373" applyNumberFormat="0" applyBorder="0" applyAlignment="0" applyProtection="0">
      <alignment vertical="center"/>
    </xf>
    <xf numFmtId="171" fontId="85" fillId="0" borderId="374"/>
    <xf numFmtId="0" fontId="17" fillId="21" borderId="400" applyNumberFormat="0" applyAlignment="0" applyProtection="0"/>
    <xf numFmtId="167" fontId="87" fillId="0" borderId="329" applyFont="0"/>
    <xf numFmtId="166" fontId="113" fillId="0" borderId="622">
      <protection locked="0"/>
    </xf>
    <xf numFmtId="0" fontId="17" fillId="21" borderId="341" applyNumberFormat="0" applyAlignment="0" applyProtection="0"/>
    <xf numFmtId="241" fontId="194" fillId="86" borderId="624" applyNumberFormat="0" applyBorder="0" applyAlignment="0" applyProtection="0">
      <alignment vertical="center"/>
    </xf>
    <xf numFmtId="241" fontId="194" fillId="86" borderId="457" applyNumberFormat="0" applyBorder="0" applyAlignment="0" applyProtection="0">
      <alignment vertical="center"/>
    </xf>
    <xf numFmtId="0" fontId="99" fillId="0" borderId="331" applyNumberFormat="0" applyFont="0" applyFill="0" applyAlignment="0" applyProtection="0">
      <alignment horizontal="centerContinuous"/>
    </xf>
    <xf numFmtId="0" fontId="83" fillId="0" borderId="347" applyNumberFormat="0" applyFont="0" applyFill="0" applyAlignment="0" applyProtection="0"/>
    <xf numFmtId="241" fontId="194" fillId="86" borderId="373" applyNumberFormat="0" applyBorder="0" applyAlignment="0" applyProtection="0">
      <alignment vertical="center"/>
    </xf>
    <xf numFmtId="0" fontId="11" fillId="60" borderId="437" applyNumberFormat="0" applyProtection="0">
      <alignment horizontal="left" vertical="center" wrapText="1"/>
    </xf>
    <xf numFmtId="0" fontId="12" fillId="25" borderId="708" applyNumberFormat="0" applyProtection="0">
      <alignment horizontal="left" vertical="center" wrapText="1"/>
    </xf>
    <xf numFmtId="0" fontId="17" fillId="21" borderId="626" applyNumberFormat="0" applyAlignment="0" applyProtection="0"/>
    <xf numFmtId="0" fontId="11" fillId="60" borderId="437" applyNumberFormat="0" applyProtection="0">
      <alignment horizontal="left" vertical="center" wrapText="1"/>
    </xf>
    <xf numFmtId="171" fontId="85" fillId="0" borderId="374"/>
    <xf numFmtId="0" fontId="11" fillId="81" borderId="340" applyNumberFormat="0" applyProtection="0">
      <alignment horizontal="center" vertical="center" wrapText="1"/>
    </xf>
    <xf numFmtId="0" fontId="17" fillId="21" borderId="357" applyNumberFormat="0" applyAlignment="0" applyProtection="0"/>
    <xf numFmtId="166" fontId="113" fillId="0" borderId="351">
      <protection locked="0"/>
    </xf>
    <xf numFmtId="208" fontId="90" fillId="63" borderId="350"/>
    <xf numFmtId="165" fontId="193" fillId="0" borderId="634" applyFill="0" applyAlignment="0" applyProtection="0"/>
    <xf numFmtId="0" fontId="83" fillId="0" borderId="612" applyNumberFormat="0" applyFont="0" applyFill="0" applyAlignment="0" applyProtection="0"/>
    <xf numFmtId="0" fontId="83" fillId="0" borderId="363" applyNumberFormat="0" applyFont="0" applyFill="0" applyAlignment="0" applyProtection="0"/>
    <xf numFmtId="0" fontId="12" fillId="25" borderId="655" applyNumberFormat="0" applyProtection="0">
      <alignment horizontal="left" vertical="center" wrapText="1"/>
    </xf>
    <xf numFmtId="241" fontId="194" fillId="86" borderId="393" applyNumberFormat="0" applyBorder="0" applyAlignment="0" applyProtection="0">
      <alignment vertical="center"/>
    </xf>
    <xf numFmtId="0" fontId="17" fillId="21" borderId="357" applyNumberFormat="0" applyAlignment="0" applyProtection="0"/>
    <xf numFmtId="0" fontId="83" fillId="0" borderId="363" applyNumberFormat="0" applyFont="0" applyFill="0" applyAlignment="0" applyProtection="0"/>
    <xf numFmtId="257" fontId="11" fillId="82" borderId="708" applyNumberFormat="0" applyProtection="0">
      <alignment horizontal="center" vertical="center" wrapText="1"/>
    </xf>
    <xf numFmtId="0" fontId="11" fillId="81" borderId="340" applyNumberFormat="0" applyProtection="0">
      <alignment horizontal="center" vertical="center" wrapText="1"/>
    </xf>
    <xf numFmtId="166" fontId="113" fillId="0" borderId="332">
      <protection locked="0"/>
    </xf>
    <xf numFmtId="0" fontId="11" fillId="60" borderId="437" applyNumberFormat="0" applyProtection="0">
      <alignment horizontal="left" vertical="center" wrapText="1"/>
    </xf>
    <xf numFmtId="0" fontId="11" fillId="81" borderId="437" applyNumberFormat="0" applyProtection="0">
      <alignment horizontal="center" vertical="center"/>
    </xf>
    <xf numFmtId="208" fontId="90" fillId="63" borderId="350"/>
    <xf numFmtId="167" fontId="87" fillId="0" borderId="349" applyFont="0"/>
    <xf numFmtId="241" fontId="194" fillId="86" borderId="373" applyNumberFormat="0" applyBorder="0" applyAlignment="0" applyProtection="0">
      <alignment vertical="center"/>
    </xf>
    <xf numFmtId="171" fontId="85" fillId="0" borderId="374"/>
    <xf numFmtId="241" fontId="194" fillId="86" borderId="435" applyNumberFormat="0" applyBorder="0" applyAlignment="0" applyProtection="0">
      <alignment vertical="center"/>
    </xf>
    <xf numFmtId="0" fontId="11" fillId="81" borderId="398" applyNumberFormat="0" applyProtection="0">
      <alignment horizontal="center" vertical="center" wrapText="1"/>
    </xf>
    <xf numFmtId="0" fontId="11" fillId="60" borderId="437" applyNumberFormat="0" applyProtection="0">
      <alignment horizontal="left" vertical="center" wrapText="1"/>
    </xf>
    <xf numFmtId="257" fontId="11" fillId="82" borderId="340" applyNumberFormat="0" applyProtection="0">
      <alignment horizontal="center" vertical="center" wrapText="1"/>
    </xf>
    <xf numFmtId="0" fontId="12" fillId="24" borderId="365" applyNumberFormat="0" applyFont="0" applyAlignment="0" applyProtection="0"/>
    <xf numFmtId="241" fontId="194" fillId="86" borderId="310" applyNumberFormat="0" applyBorder="0" applyAlignment="0" applyProtection="0">
      <alignment vertical="center"/>
    </xf>
    <xf numFmtId="241" fontId="194" fillId="86" borderId="337" applyNumberFormat="0" applyBorder="0" applyAlignment="0" applyProtection="0">
      <alignment vertical="center"/>
    </xf>
    <xf numFmtId="208" fontId="90" fillId="63" borderId="350"/>
    <xf numFmtId="241" fontId="194" fillId="86" borderId="92" applyNumberFormat="0" applyBorder="0" applyAlignment="0" applyProtection="0">
      <alignment vertical="center"/>
    </xf>
    <xf numFmtId="241" fontId="194" fillId="86" borderId="421" applyNumberFormat="0" applyBorder="0" applyAlignment="0" applyProtection="0">
      <alignment vertical="center"/>
    </xf>
    <xf numFmtId="0" fontId="17" fillId="21" borderId="357" applyNumberFormat="0" applyAlignment="0" applyProtection="0"/>
    <xf numFmtId="0" fontId="11" fillId="81" borderId="398" applyNumberFormat="0" applyProtection="0">
      <alignment horizontal="center" vertical="center" wrapText="1"/>
    </xf>
    <xf numFmtId="0" fontId="11" fillId="81" borderId="437" applyNumberFormat="0" applyProtection="0">
      <alignment horizontal="center" vertical="center" wrapText="1"/>
    </xf>
    <xf numFmtId="167" fontId="87" fillId="0" borderId="349" applyFont="0"/>
    <xf numFmtId="241" fontId="194" fillId="86" borderId="393" applyNumberFormat="0" applyBorder="0" applyAlignment="0" applyProtection="0">
      <alignment vertical="center"/>
    </xf>
    <xf numFmtId="171" fontId="85" fillId="0" borderId="394"/>
    <xf numFmtId="0" fontId="83" fillId="0" borderId="328" applyNumberFormat="0" applyFont="0" applyFill="0" applyAlignment="0" applyProtection="0"/>
    <xf numFmtId="0" fontId="183" fillId="81" borderId="437" applyNumberFormat="0" applyProtection="0">
      <alignment horizontal="center" vertical="center"/>
    </xf>
    <xf numFmtId="0" fontId="177" fillId="67" borderId="398">
      <alignment horizontal="center" vertical="center" wrapText="1"/>
      <protection hidden="1"/>
    </xf>
    <xf numFmtId="241" fontId="12" fillId="65" borderId="685" applyNumberFormat="0" applyFont="0" applyBorder="0" applyAlignment="0">
      <alignment horizontal="right" vertical="center"/>
      <protection locked="0"/>
    </xf>
    <xf numFmtId="39" fontId="12" fillId="0" borderId="431">
      <protection locked="0"/>
    </xf>
    <xf numFmtId="257" fontId="11" fillId="82" borderId="398" applyNumberFormat="0" applyProtection="0">
      <alignment horizontal="center" vertical="center" wrapText="1"/>
    </xf>
    <xf numFmtId="0" fontId="11" fillId="81" borderId="437" applyNumberFormat="0" applyProtection="0">
      <alignment horizontal="center" vertical="center" wrapText="1"/>
    </xf>
    <xf numFmtId="0" fontId="11" fillId="81" borderId="437" applyNumberFormat="0" applyProtection="0">
      <alignment horizontal="center" vertical="center" wrapText="1"/>
    </xf>
    <xf numFmtId="0" fontId="12" fillId="24" borderId="377" applyNumberFormat="0" applyFont="0" applyAlignment="0" applyProtection="0"/>
    <xf numFmtId="0" fontId="183" fillId="81" borderId="445" applyNumberFormat="0" applyProtection="0">
      <alignment horizontal="center" vertical="center"/>
    </xf>
    <xf numFmtId="0" fontId="17" fillId="21" borderId="364" applyNumberFormat="0" applyAlignment="0" applyProtection="0"/>
    <xf numFmtId="39" fontId="12" fillId="0" borderId="412">
      <protection locked="0"/>
    </xf>
    <xf numFmtId="0" fontId="11" fillId="60" borderId="398" applyNumberFormat="0" applyProtection="0">
      <alignment horizontal="left" vertical="center" wrapText="1"/>
    </xf>
    <xf numFmtId="0" fontId="11" fillId="60" borderId="437" applyNumberFormat="0" applyProtection="0">
      <alignment horizontal="left" vertical="center" wrapText="1"/>
    </xf>
    <xf numFmtId="0" fontId="83" fillId="0" borderId="328" applyNumberFormat="0" applyFont="0" applyFill="0" applyAlignment="0" applyProtection="0"/>
    <xf numFmtId="0" fontId="83" fillId="0" borderId="88" applyNumberFormat="0" applyFont="0" applyFill="0" applyAlignment="0" applyProtection="0"/>
    <xf numFmtId="0" fontId="99" fillId="0" borderId="331" applyNumberFormat="0" applyFont="0" applyFill="0" applyAlignment="0" applyProtection="0">
      <alignment horizontal="centerContinuous"/>
    </xf>
    <xf numFmtId="1" fontId="94" fillId="64" borderId="88" applyNumberFormat="0" applyBorder="0" applyAlignment="0">
      <alignment horizontal="center" vertical="top" wrapText="1"/>
      <protection hidden="1"/>
    </xf>
    <xf numFmtId="0" fontId="11" fillId="81" borderId="437" applyNumberFormat="0" applyProtection="0">
      <alignment horizontal="center" vertical="center" wrapText="1"/>
    </xf>
    <xf numFmtId="208" fontId="90" fillId="63" borderId="370"/>
    <xf numFmtId="165" fontId="88" fillId="0" borderId="87" applyNumberFormat="0" applyFont="0" applyBorder="0" applyProtection="0">
      <alignment horizontal="right"/>
    </xf>
    <xf numFmtId="207" fontId="12" fillId="0" borderId="87">
      <alignment horizontal="right"/>
      <protection locked="0"/>
    </xf>
    <xf numFmtId="205" fontId="88" fillId="0" borderId="87" applyFill="0">
      <alignment horizontal="right"/>
    </xf>
    <xf numFmtId="3" fontId="12" fillId="0" borderId="87" applyFill="0">
      <alignment horizontal="right"/>
    </xf>
    <xf numFmtId="204" fontId="88" fillId="0" borderId="87" applyFill="0">
      <alignment horizontal="right"/>
    </xf>
    <xf numFmtId="204" fontId="88" fillId="0" borderId="87">
      <alignment horizontal="right"/>
    </xf>
    <xf numFmtId="0" fontId="11" fillId="81" borderId="445" applyNumberFormat="0" applyProtection="0">
      <alignment horizontal="center" vertical="center"/>
    </xf>
    <xf numFmtId="167" fontId="87" fillId="0" borderId="369" applyFont="0"/>
    <xf numFmtId="0" fontId="183" fillId="81" borderId="437" applyNumberFormat="0" applyProtection="0">
      <alignment horizontal="center" vertical="center"/>
    </xf>
    <xf numFmtId="0" fontId="12" fillId="24" borderId="377" applyNumberFormat="0" applyFont="0" applyAlignment="0" applyProtection="0"/>
    <xf numFmtId="0" fontId="83" fillId="0" borderId="328" applyNumberFormat="0" applyFont="0" applyFill="0" applyAlignment="0" applyProtection="0"/>
    <xf numFmtId="203" fontId="12" fillId="0" borderId="87">
      <alignment horizontal="right"/>
    </xf>
    <xf numFmtId="208" fontId="90" fillId="63" borderId="350"/>
    <xf numFmtId="167" fontId="87" fillId="0" borderId="349" applyFont="0"/>
    <xf numFmtId="0" fontId="83" fillId="0" borderId="347" applyNumberFormat="0" applyFont="0" applyFill="0" applyAlignment="0" applyProtection="0"/>
    <xf numFmtId="208" fontId="90" fillId="63" borderId="330"/>
    <xf numFmtId="167" fontId="87" fillId="0" borderId="329" applyFont="0"/>
    <xf numFmtId="0" fontId="17" fillId="21" borderId="364" applyNumberFormat="0" applyAlignment="0" applyProtection="0"/>
    <xf numFmtId="0" fontId="83" fillId="0" borderId="328" applyNumberFormat="0" applyFont="0" applyFill="0" applyAlignment="0" applyProtection="0"/>
    <xf numFmtId="0" fontId="17" fillId="21" borderId="376" applyNumberFormat="0" applyAlignment="0" applyProtection="0"/>
    <xf numFmtId="166" fontId="113" fillId="0" borderId="622">
      <protection locked="0"/>
    </xf>
    <xf numFmtId="241" fontId="194" fillId="86" borderId="653" applyNumberFormat="0" applyBorder="0" applyAlignment="0" applyProtection="0">
      <alignment vertical="center"/>
    </xf>
    <xf numFmtId="171" fontId="85" fillId="0" borderId="654"/>
    <xf numFmtId="0" fontId="83" fillId="0" borderId="381" applyNumberFormat="0" applyFont="0" applyFill="0" applyAlignment="0" applyProtection="0"/>
    <xf numFmtId="0" fontId="183" fillId="81" borderId="708" applyNumberFormat="0" applyProtection="0">
      <alignment horizontal="center" vertical="center"/>
    </xf>
    <xf numFmtId="0" fontId="17" fillId="21" borderId="376" applyNumberFormat="0" applyAlignment="0" applyProtection="0"/>
    <xf numFmtId="0" fontId="83" fillId="0" borderId="381" applyNumberFormat="0" applyFont="0" applyFill="0" applyAlignment="0" applyProtection="0"/>
    <xf numFmtId="0" fontId="25" fillId="8" borderId="261" applyNumberFormat="0" applyAlignment="0" applyProtection="0"/>
    <xf numFmtId="0" fontId="12" fillId="24" borderId="262" applyNumberFormat="0" applyFont="0" applyAlignment="0" applyProtection="0"/>
    <xf numFmtId="235" fontId="101" fillId="68" borderId="305">
      <alignment horizontal="left"/>
    </xf>
    <xf numFmtId="0" fontId="25" fillId="8" borderId="261"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12" fillId="24" borderId="262" applyNumberFormat="0" applyFont="0" applyAlignment="0" applyProtection="0"/>
    <xf numFmtId="0" fontId="28" fillId="21" borderId="263" applyNumberFormat="0" applyAlignment="0" applyProtection="0"/>
    <xf numFmtId="0" fontId="28" fillId="21" borderId="263" applyNumberFormat="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12" fillId="24" borderId="262" applyNumberFormat="0" applyFont="0" applyAlignment="0" applyProtection="0"/>
    <xf numFmtId="0" fontId="28" fillId="21" borderId="246" applyNumberFormat="0" applyAlignment="0" applyProtection="0"/>
    <xf numFmtId="0" fontId="17" fillId="21" borderId="626" applyNumberFormat="0" applyAlignment="0" applyProtection="0"/>
    <xf numFmtId="171" fontId="85" fillId="0" borderId="338"/>
    <xf numFmtId="0" fontId="12" fillId="25" borderId="326" applyNumberFormat="0" applyProtection="0">
      <alignment horizontal="left" vertical="center"/>
    </xf>
    <xf numFmtId="0" fontId="12" fillId="25" borderId="326" applyNumberFormat="0" applyProtection="0">
      <alignment horizontal="left" vertical="center"/>
    </xf>
    <xf numFmtId="0" fontId="17" fillId="21" borderId="244" applyNumberFormat="0" applyAlignment="0" applyProtection="0"/>
    <xf numFmtId="0" fontId="25" fillId="8" borderId="244" applyNumberFormat="0" applyAlignment="0" applyProtection="0"/>
    <xf numFmtId="0" fontId="17" fillId="21" borderId="244" applyNumberFormat="0" applyAlignment="0" applyProtection="0"/>
    <xf numFmtId="0" fontId="12" fillId="24" borderId="262" applyNumberFormat="0" applyFont="0" applyAlignment="0" applyProtection="0"/>
    <xf numFmtId="0" fontId="12" fillId="61" borderId="244" applyNumberFormat="0">
      <alignment horizontal="left" vertical="center"/>
    </xf>
    <xf numFmtId="241" fontId="194" fillId="86" borderId="337" applyNumberFormat="0" applyBorder="0" applyAlignment="0" applyProtection="0">
      <alignment vertical="center"/>
    </xf>
    <xf numFmtId="224" fontId="108" fillId="0" borderId="259" applyFont="0" applyFill="0" applyBorder="0" applyAlignment="0" applyProtection="0"/>
    <xf numFmtId="0" fontId="17" fillId="21" borderId="341" applyNumberFormat="0" applyAlignment="0" applyProtection="0"/>
    <xf numFmtId="0" fontId="177" fillId="67" borderId="398">
      <alignment horizontal="center" vertical="center" wrapText="1"/>
      <protection hidden="1"/>
    </xf>
    <xf numFmtId="1" fontId="121" fillId="69" borderId="954" applyNumberFormat="0" applyBorder="0" applyAlignment="0">
      <alignment horizontal="centerContinuous" vertical="center"/>
      <protection locked="0"/>
    </xf>
    <xf numFmtId="0" fontId="83" fillId="0" borderId="347" applyNumberFormat="0" applyFont="0" applyFill="0" applyAlignment="0" applyProtection="0"/>
    <xf numFmtId="260" fontId="164" fillId="0" borderId="997" applyBorder="0"/>
    <xf numFmtId="241" fontId="194" fillId="86" borderId="807" applyNumberFormat="0" applyBorder="0" applyAlignment="0" applyProtection="0">
      <alignment vertical="center"/>
    </xf>
    <xf numFmtId="171" fontId="85" fillId="0" borderId="413"/>
    <xf numFmtId="0" fontId="11" fillId="81" borderId="437" applyNumberFormat="0" applyProtection="0">
      <alignment horizontal="center" vertical="center" wrapText="1"/>
    </xf>
    <xf numFmtId="0" fontId="12" fillId="25" borderId="437" applyNumberFormat="0" applyProtection="0">
      <alignment horizontal="left" vertical="center" wrapText="1"/>
    </xf>
    <xf numFmtId="166" fontId="113" fillId="0" borderId="622">
      <protection locked="0"/>
    </xf>
    <xf numFmtId="0" fontId="183" fillId="81" borderId="340" applyNumberFormat="0" applyProtection="0">
      <alignment horizontal="center" vertical="center"/>
    </xf>
    <xf numFmtId="0" fontId="17" fillId="21" borderId="261" applyNumberFormat="0" applyAlignment="0" applyProtection="0"/>
    <xf numFmtId="0" fontId="17" fillId="21" borderId="341" applyNumberFormat="0" applyAlignment="0" applyProtection="0"/>
    <xf numFmtId="260" fontId="164" fillId="0" borderId="1012" applyBorder="0"/>
    <xf numFmtId="0" fontId="25" fillId="8" borderId="261" applyNumberFormat="0" applyAlignment="0" applyProtection="0"/>
    <xf numFmtId="0" fontId="12" fillId="24" borderId="262" applyNumberFormat="0" applyFont="0" applyAlignment="0" applyProtection="0"/>
    <xf numFmtId="0" fontId="12" fillId="24" borderId="365" applyNumberFormat="0" applyFont="0" applyAlignment="0" applyProtection="0"/>
    <xf numFmtId="260" fontId="164" fillId="0" borderId="1012" applyBorder="0"/>
    <xf numFmtId="0" fontId="83" fillId="0" borderId="347" applyNumberFormat="0" applyFont="0" applyFill="0" applyAlignment="0" applyProtection="0"/>
    <xf numFmtId="0" fontId="83" fillId="0" borderId="348" applyNumberFormat="0" applyFont="0" applyFill="0" applyAlignment="0" applyProtection="0"/>
    <xf numFmtId="167" fontId="87" fillId="0" borderId="329" applyFont="0"/>
    <xf numFmtId="0" fontId="97" fillId="0" borderId="348" applyNumberFormat="0" applyFill="0" applyAlignment="0" applyProtection="0"/>
    <xf numFmtId="0" fontId="25" fillId="8" borderId="790" applyNumberFormat="0" applyAlignment="0" applyProtection="0"/>
    <xf numFmtId="1" fontId="121" fillId="69" borderId="802" applyNumberFormat="0" applyBorder="0" applyAlignment="0">
      <alignment horizontal="centerContinuous" vertical="center"/>
      <protection locked="0"/>
    </xf>
    <xf numFmtId="0" fontId="12" fillId="24" borderId="608" applyNumberFormat="0" applyFont="0" applyAlignment="0" applyProtection="0"/>
    <xf numFmtId="208" fontId="90" fillId="63" borderId="350"/>
    <xf numFmtId="237" fontId="12" fillId="71" borderId="774" applyNumberFormat="0" applyFont="0" applyBorder="0" applyAlignment="0" applyProtection="0"/>
    <xf numFmtId="0" fontId="47" fillId="0" borderId="779">
      <alignment horizontal="left" vertical="center"/>
    </xf>
    <xf numFmtId="10" fontId="108" fillId="65" borderId="774" applyNumberFormat="0" applyBorder="0" applyAlignment="0" applyProtection="0"/>
    <xf numFmtId="0" fontId="147" fillId="73" borderId="806">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wrapText="1"/>
    </xf>
    <xf numFmtId="260" fontId="164" fillId="0" borderId="782" applyBorder="0"/>
    <xf numFmtId="0" fontId="11" fillId="81" borderId="340" applyNumberFormat="0" applyProtection="0">
      <alignment horizontal="center" vertical="center"/>
    </xf>
    <xf numFmtId="167" fontId="87" fillId="0" borderId="349" applyFont="0"/>
    <xf numFmtId="0" fontId="17" fillId="21" borderId="357" applyNumberFormat="0" applyAlignment="0" applyProtection="0"/>
    <xf numFmtId="260" fontId="164" fillId="0" borderId="823" applyBorder="0"/>
    <xf numFmtId="0" fontId="12" fillId="24" borderId="342" applyNumberFormat="0" applyFont="0" applyAlignment="0" applyProtection="0"/>
    <xf numFmtId="0" fontId="83" fillId="0" borderId="328" applyNumberFormat="0" applyFont="0" applyFill="0" applyAlignment="0" applyProtection="0"/>
    <xf numFmtId="0" fontId="11" fillId="81" borderId="708" applyNumberFormat="0" applyProtection="0">
      <alignment horizontal="center" vertical="center" wrapText="1"/>
    </xf>
    <xf numFmtId="0" fontId="12" fillId="0" borderId="774"/>
    <xf numFmtId="260" fontId="164" fillId="0" borderId="837" applyBorder="0"/>
    <xf numFmtId="260" fontId="164" fillId="0" borderId="837" applyBorder="0"/>
    <xf numFmtId="260" fontId="164" fillId="0" borderId="837" applyBorder="0"/>
    <xf numFmtId="260" fontId="164" fillId="0" borderId="840" applyBorder="0"/>
    <xf numFmtId="241" fontId="194" fillId="86" borderId="435" applyNumberFormat="0" applyBorder="0" applyAlignment="0" applyProtection="0">
      <alignment vertical="center"/>
    </xf>
    <xf numFmtId="0" fontId="183" fillId="81" borderId="398" applyNumberFormat="0" applyProtection="0">
      <alignment horizontal="center" vertical="center"/>
    </xf>
    <xf numFmtId="0" fontId="11" fillId="81" borderId="437" applyNumberFormat="0" applyProtection="0">
      <alignment horizontal="center" vertical="center" wrapText="1"/>
    </xf>
    <xf numFmtId="0" fontId="11" fillId="60" borderId="340" applyNumberFormat="0" applyProtection="0">
      <alignment horizontal="left" vertical="center" wrapText="1"/>
    </xf>
    <xf numFmtId="166" fontId="113" fillId="0" borderId="371">
      <protection locked="0"/>
    </xf>
    <xf numFmtId="260" fontId="164" fillId="0" borderId="1083" applyBorder="0"/>
    <xf numFmtId="171" fontId="85" fillId="0" borderId="724"/>
    <xf numFmtId="0" fontId="12" fillId="24" borderId="342" applyNumberFormat="0" applyFont="0" applyAlignment="0" applyProtection="0"/>
    <xf numFmtId="0" fontId="83" fillId="0" borderId="633" applyNumberFormat="0" applyFont="0" applyFill="0" applyAlignment="0" applyProtection="0"/>
    <xf numFmtId="260" fontId="164" fillId="0" borderId="782" applyBorder="0"/>
    <xf numFmtId="208" fontId="90" fillId="63" borderId="350"/>
    <xf numFmtId="260" fontId="164" fillId="0" borderId="837" applyBorder="0"/>
    <xf numFmtId="167" fontId="87" fillId="0" borderId="817" applyFont="0"/>
    <xf numFmtId="0" fontId="17" fillId="21" borderId="626" applyNumberFormat="0" applyAlignment="0" applyProtection="0"/>
    <xf numFmtId="167" fontId="87" fillId="0" borderId="349" applyFont="0"/>
    <xf numFmtId="0" fontId="11" fillId="81" borderId="398" applyNumberFormat="0" applyProtection="0">
      <alignment horizontal="center" vertical="center"/>
    </xf>
    <xf numFmtId="0" fontId="183" fillId="81" borderId="437" applyNumberFormat="0" applyProtection="0">
      <alignment horizontal="center" vertical="center"/>
    </xf>
    <xf numFmtId="260" fontId="164" fillId="0" borderId="823" applyBorder="0"/>
    <xf numFmtId="0" fontId="12" fillId="25" borderId="340" applyNumberFormat="0" applyProtection="0">
      <alignment horizontal="left" vertical="center" wrapText="1"/>
    </xf>
    <xf numFmtId="260" fontId="164" fillId="0" borderId="837" applyBorder="0"/>
    <xf numFmtId="208" fontId="90" fillId="63" borderId="350"/>
    <xf numFmtId="260" fontId="164" fillId="0" borderId="840" applyBorder="0"/>
    <xf numFmtId="0" fontId="17" fillId="21" borderId="341" applyNumberFormat="0" applyAlignment="0" applyProtection="0"/>
    <xf numFmtId="0" fontId="147" fillId="73" borderId="806">
      <alignment horizontal="left" vertical="center" wrapText="1"/>
    </xf>
    <xf numFmtId="171" fontId="85" fillId="0" borderId="436"/>
    <xf numFmtId="0" fontId="11" fillId="60" borderId="398" applyNumberFormat="0" applyProtection="0">
      <alignment horizontal="left" vertical="center" wrapText="1"/>
    </xf>
    <xf numFmtId="0" fontId="11" fillId="81" borderId="437" applyNumberFormat="0" applyProtection="0">
      <alignment horizontal="center" vertical="center"/>
    </xf>
    <xf numFmtId="0" fontId="12" fillId="60" borderId="656" applyNumberFormat="0">
      <alignment horizontal="centerContinuous" vertical="center" wrapText="1"/>
    </xf>
    <xf numFmtId="166" fontId="113" fillId="0" borderId="805">
      <protection locked="0"/>
    </xf>
    <xf numFmtId="167" fontId="87" fillId="0" borderId="349" applyFont="0"/>
    <xf numFmtId="0" fontId="83" fillId="0" borderId="347" applyNumberFormat="0" applyFont="0" applyFill="0" applyAlignment="0" applyProtection="0"/>
    <xf numFmtId="241" fontId="194" fillId="86" borderId="624" applyNumberFormat="0" applyBorder="0" applyAlignment="0" applyProtection="0">
      <alignment vertical="center"/>
    </xf>
    <xf numFmtId="0" fontId="11" fillId="60" borderId="437" applyNumberFormat="0" applyProtection="0">
      <alignment horizontal="left" vertical="center" wrapText="1"/>
    </xf>
    <xf numFmtId="166" fontId="113" fillId="0" borderId="371">
      <protection locked="0"/>
    </xf>
    <xf numFmtId="208" fontId="90" fillId="63" borderId="804"/>
    <xf numFmtId="208" fontId="90" fillId="63" borderId="350"/>
    <xf numFmtId="0" fontId="17" fillId="21" borderId="364" applyNumberFormat="0" applyAlignment="0" applyProtection="0"/>
    <xf numFmtId="165" fontId="193" fillId="0" borderId="431" applyFill="0" applyAlignment="0" applyProtection="0"/>
    <xf numFmtId="0" fontId="83" fillId="0" borderId="328" applyNumberFormat="0" applyFont="0" applyFill="0" applyAlignment="0" applyProtection="0"/>
    <xf numFmtId="0" fontId="12" fillId="25" borderId="398" applyNumberFormat="0" applyProtection="0">
      <alignment horizontal="left" vertical="center" wrapText="1"/>
    </xf>
    <xf numFmtId="257" fontId="11" fillId="82" borderId="437" applyNumberFormat="0" applyProtection="0">
      <alignment horizontal="center" vertical="center" wrapText="1"/>
    </xf>
    <xf numFmtId="0" fontId="11" fillId="81" borderId="437" applyNumberFormat="0" applyProtection="0">
      <alignment horizontal="center" vertical="center"/>
    </xf>
    <xf numFmtId="0" fontId="12" fillId="24" borderId="383" applyNumberFormat="0" applyFont="0" applyAlignment="0" applyProtection="0"/>
    <xf numFmtId="171" fontId="85" fillId="0" borderId="625"/>
    <xf numFmtId="0" fontId="147" fillId="73" borderId="806">
      <alignment horizontal="left" vertical="center" wrapText="1"/>
    </xf>
    <xf numFmtId="166" fontId="113" fillId="0" borderId="805">
      <protection locked="0"/>
    </xf>
    <xf numFmtId="208" fontId="90" fillId="63" borderId="804"/>
    <xf numFmtId="0" fontId="147" fillId="73" borderId="829">
      <alignment horizontal="left" vertical="center" wrapText="1"/>
    </xf>
    <xf numFmtId="0" fontId="11" fillId="81" borderId="445" applyNumberFormat="0" applyProtection="0">
      <alignment horizontal="center" vertical="center" wrapText="1"/>
    </xf>
    <xf numFmtId="0" fontId="11" fillId="60" borderId="437" applyNumberFormat="0" applyProtection="0">
      <alignment horizontal="left" vertical="center" wrapText="1"/>
    </xf>
    <xf numFmtId="166" fontId="113" fillId="0" borderId="371">
      <protection locked="0"/>
    </xf>
    <xf numFmtId="165" fontId="193" fillId="0" borderId="412" applyFill="0" applyAlignment="0" applyProtection="0"/>
    <xf numFmtId="0" fontId="17" fillId="21" borderId="364" applyNumberFormat="0" applyAlignment="0" applyProtection="0"/>
    <xf numFmtId="166" fontId="113" fillId="0" borderId="1218">
      <protection locked="0"/>
    </xf>
    <xf numFmtId="0" fontId="11" fillId="60" borderId="437" applyNumberFormat="0" applyProtection="0">
      <alignment horizontal="left" vertical="center" wrapText="1"/>
    </xf>
    <xf numFmtId="0" fontId="83" fillId="0" borderId="328" applyNumberFormat="0" applyFont="0" applyFill="0" applyAlignment="0" applyProtection="0"/>
    <xf numFmtId="166" fontId="113" fillId="0" borderId="828">
      <protection locked="0"/>
    </xf>
    <xf numFmtId="208" fontId="90" fillId="63" borderId="827"/>
    <xf numFmtId="0" fontId="11" fillId="81" borderId="445" applyNumberFormat="0" applyProtection="0">
      <alignment horizontal="center" vertical="center" wrapText="1"/>
    </xf>
    <xf numFmtId="0" fontId="17" fillId="21" borderId="341" applyNumberFormat="0" applyAlignment="0" applyProtection="0"/>
    <xf numFmtId="0" fontId="11" fillId="81" borderId="437" applyNumberFormat="0" applyProtection="0">
      <alignment horizontal="center" vertical="center" wrapText="1"/>
    </xf>
    <xf numFmtId="166" fontId="113" fillId="0" borderId="391">
      <protection locked="0"/>
    </xf>
    <xf numFmtId="0" fontId="83" fillId="0" borderId="347" applyNumberFormat="0" applyFont="0" applyFill="0" applyAlignment="0" applyProtection="0"/>
    <xf numFmtId="0" fontId="12" fillId="24" borderId="377" applyNumberFormat="0" applyFont="0" applyAlignment="0" applyProtection="0"/>
    <xf numFmtId="0" fontId="17" fillId="21" borderId="341" applyNumberFormat="0" applyAlignment="0" applyProtection="0"/>
    <xf numFmtId="0" fontId="83" fillId="0" borderId="328" applyNumberFormat="0" applyFont="0" applyFill="0" applyAlignment="0" applyProtection="0"/>
    <xf numFmtId="208" fontId="90" fillId="63" borderId="370"/>
    <xf numFmtId="0" fontId="17" fillId="21" borderId="382" applyNumberFormat="0" applyAlignment="0" applyProtection="0"/>
    <xf numFmtId="208" fontId="90" fillId="63" borderId="370"/>
    <xf numFmtId="0" fontId="12" fillId="24" borderId="262" applyNumberFormat="0" applyFont="0" applyAlignment="0" applyProtection="0"/>
    <xf numFmtId="0" fontId="83" fillId="0" borderId="381" applyNumberFormat="0" applyFont="0" applyFill="0" applyAlignment="0" applyProtection="0"/>
    <xf numFmtId="0" fontId="12" fillId="60" borderId="244" applyNumberFormat="0">
      <alignment horizontal="centerContinuous" vertical="center" wrapText="1"/>
    </xf>
    <xf numFmtId="0" fontId="99" fillId="0" borderId="331" applyNumberFormat="0" applyFont="0" applyFill="0" applyAlignment="0" applyProtection="0">
      <alignment horizontal="centerContinuous"/>
    </xf>
    <xf numFmtId="0" fontId="12" fillId="24" borderId="614" applyNumberFormat="0" applyFont="0" applyAlignment="0" applyProtection="0"/>
    <xf numFmtId="0" fontId="147" fillId="73" borderId="829">
      <alignment horizontal="left" vertical="center" wrapText="1"/>
    </xf>
    <xf numFmtId="208" fontId="90" fillId="63" borderId="370"/>
    <xf numFmtId="167" fontId="87" fillId="0" borderId="369" applyFont="0"/>
    <xf numFmtId="0" fontId="17" fillId="21" borderId="376" applyNumberFormat="0" applyAlignment="0" applyProtection="0"/>
    <xf numFmtId="0" fontId="83" fillId="0" borderId="389" applyNumberFormat="0" applyFont="0" applyFill="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147" fillId="73" borderId="637">
      <alignment horizontal="left" vertical="center" wrapText="1"/>
    </xf>
    <xf numFmtId="208" fontId="90" fillId="63" borderId="390"/>
    <xf numFmtId="0" fontId="12" fillId="61" borderId="261" applyNumberFormat="0">
      <alignment horizontal="left" vertical="center"/>
    </xf>
    <xf numFmtId="0" fontId="12" fillId="60" borderId="261" applyNumberFormat="0">
      <alignment horizontal="centerContinuous" vertical="center" wrapText="1"/>
    </xf>
    <xf numFmtId="167" fontId="87" fillId="0" borderId="386" applyFont="0"/>
    <xf numFmtId="0" fontId="17" fillId="21" borderId="244" applyNumberFormat="0" applyAlignment="0" applyProtection="0"/>
    <xf numFmtId="0" fontId="25" fillId="8" borderId="244" applyNumberFormat="0" applyAlignment="0" applyProtection="0"/>
    <xf numFmtId="0" fontId="28" fillId="21" borderId="246" applyNumberFormat="0" applyAlignment="0" applyProtection="0"/>
    <xf numFmtId="166" fontId="113" fillId="0" borderId="636">
      <protection locked="0"/>
    </xf>
    <xf numFmtId="0" fontId="30" fillId="0" borderId="247" applyNumberFormat="0" applyFill="0" applyAlignment="0" applyProtection="0"/>
    <xf numFmtId="0" fontId="17" fillId="21" borderId="244" applyNumberFormat="0" applyAlignment="0" applyProtection="0"/>
    <xf numFmtId="0" fontId="25" fillId="8" borderId="244" applyNumberFormat="0" applyAlignment="0" applyProtection="0"/>
    <xf numFmtId="0" fontId="28" fillId="21" borderId="246" applyNumberFormat="0" applyAlignment="0" applyProtection="0"/>
    <xf numFmtId="0" fontId="30" fillId="0" borderId="247" applyNumberFormat="0" applyFill="0" applyAlignment="0" applyProtection="0"/>
    <xf numFmtId="0" fontId="12" fillId="61" borderId="261" applyNumberFormat="0">
      <alignment horizontal="left" vertical="center"/>
    </xf>
    <xf numFmtId="0" fontId="12" fillId="60" borderId="261" applyNumberFormat="0">
      <alignment horizontal="centerContinuous" vertical="center" wrapText="1"/>
    </xf>
    <xf numFmtId="0" fontId="30" fillId="0" borderId="247" applyNumberFormat="0" applyFill="0" applyAlignment="0" applyProtection="0"/>
    <xf numFmtId="208" fontId="90" fillId="63" borderId="635"/>
    <xf numFmtId="0" fontId="12" fillId="61" borderId="341" applyNumberFormat="0">
      <alignment horizontal="left" vertical="center"/>
    </xf>
    <xf numFmtId="0" fontId="12" fillId="60" borderId="341" applyNumberFormat="0">
      <alignment horizontal="centerContinuous" vertical="center" wrapText="1"/>
    </xf>
    <xf numFmtId="0" fontId="25" fillId="8" borderId="341" applyNumberFormat="0" applyAlignment="0" applyProtection="0"/>
    <xf numFmtId="0" fontId="12" fillId="25" borderId="340" applyNumberFormat="0" applyProtection="0">
      <alignment horizontal="left" vertical="center"/>
    </xf>
    <xf numFmtId="0" fontId="17" fillId="21" borderId="341" applyNumberForma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61" borderId="341" applyNumberFormat="0">
      <alignment horizontal="left" vertical="center"/>
    </xf>
    <xf numFmtId="0" fontId="12" fillId="60" borderId="341" applyNumberFormat="0">
      <alignment horizontal="centerContinuous" vertical="center" wrapText="1"/>
    </xf>
    <xf numFmtId="0" fontId="12" fillId="25" borderId="694" applyNumberFormat="0" applyProtection="0">
      <alignment horizontal="left" vertical="center" wrapText="1"/>
    </xf>
    <xf numFmtId="0" fontId="12" fillId="61" borderId="341" applyNumberFormat="0">
      <alignment horizontal="left" vertical="center"/>
    </xf>
    <xf numFmtId="0" fontId="12" fillId="60" borderId="341" applyNumberFormat="0">
      <alignment horizontal="centerContinuous" vertical="center" wrapText="1"/>
    </xf>
    <xf numFmtId="0" fontId="17" fillId="21" borderId="341" applyNumberFormat="0" applyAlignment="0" applyProtection="0"/>
    <xf numFmtId="0" fontId="25" fillId="8" borderId="341" applyNumberForma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171" fontId="85" fillId="0" borderId="724"/>
    <xf numFmtId="0" fontId="12" fillId="61" borderId="357" applyNumberFormat="0">
      <alignment horizontal="left" vertical="center"/>
    </xf>
    <xf numFmtId="0" fontId="12" fillId="60" borderId="357" applyNumberFormat="0">
      <alignment horizontal="centerContinuous" vertical="center" wrapText="1"/>
    </xf>
    <xf numFmtId="0" fontId="11" fillId="81" borderId="708" applyNumberFormat="0" applyProtection="0">
      <alignment horizontal="center" vertical="center" wrapText="1"/>
    </xf>
    <xf numFmtId="0" fontId="12" fillId="61" borderId="357" applyNumberFormat="0">
      <alignment horizontal="left" vertical="center"/>
    </xf>
    <xf numFmtId="0" fontId="12" fillId="60" borderId="357" applyNumberFormat="0">
      <alignment horizontal="centerContinuous" vertical="center" wrapText="1"/>
    </xf>
    <xf numFmtId="0" fontId="147" fillId="73" borderId="623">
      <alignment horizontal="left" vertical="center" wrapText="1"/>
    </xf>
    <xf numFmtId="166" fontId="113" fillId="0" borderId="622">
      <protection locked="0"/>
    </xf>
    <xf numFmtId="0" fontId="12" fillId="61" borderId="357" applyNumberFormat="0">
      <alignment horizontal="left" vertical="center"/>
    </xf>
    <xf numFmtId="0" fontId="12" fillId="60" borderId="357" applyNumberFormat="0">
      <alignment horizontal="centerContinuous" vertical="center" wrapText="1"/>
    </xf>
    <xf numFmtId="208" fontId="90" fillId="63" borderId="621"/>
    <xf numFmtId="166" fontId="113" fillId="0" borderId="828">
      <protection locked="0"/>
    </xf>
    <xf numFmtId="0" fontId="147" fillId="73" borderId="623">
      <alignment horizontal="left" vertical="center" wrapText="1"/>
    </xf>
    <xf numFmtId="166" fontId="113" fillId="0" borderId="622">
      <protection locked="0"/>
    </xf>
    <xf numFmtId="208" fontId="90" fillId="63" borderId="621"/>
    <xf numFmtId="0" fontId="12" fillId="61" borderId="341" applyNumberFormat="0">
      <alignment horizontal="left" vertical="center"/>
    </xf>
    <xf numFmtId="0" fontId="12" fillId="60" borderId="341" applyNumberFormat="0">
      <alignment horizontal="centerContinuous" vertical="center" wrapText="1"/>
    </xf>
    <xf numFmtId="0" fontId="147" fillId="73" borderId="623">
      <alignment horizontal="left" vertical="center" wrapText="1"/>
    </xf>
    <xf numFmtId="0" fontId="12" fillId="61" borderId="357" applyNumberFormat="0">
      <alignment horizontal="left" vertical="center"/>
    </xf>
    <xf numFmtId="0" fontId="12" fillId="60" borderId="357" applyNumberFormat="0">
      <alignment horizontal="centerContinuous" vertical="center" wrapText="1"/>
    </xf>
    <xf numFmtId="166" fontId="113" fillId="0" borderId="622">
      <protection locked="0"/>
    </xf>
    <xf numFmtId="208" fontId="90" fillId="63" borderId="621"/>
    <xf numFmtId="0" fontId="12" fillId="61" borderId="364" applyNumberFormat="0">
      <alignment horizontal="left" vertical="center"/>
    </xf>
    <xf numFmtId="0" fontId="12" fillId="60" borderId="364" applyNumberFormat="0">
      <alignment horizontal="centerContinuous" vertical="center" wrapText="1"/>
    </xf>
    <xf numFmtId="0" fontId="12" fillId="25" borderId="460" applyNumberFormat="0" applyProtection="0">
      <alignment horizontal="left" vertical="center"/>
    </xf>
    <xf numFmtId="0" fontId="147" fillId="73" borderId="623">
      <alignment horizontal="left" vertical="center" wrapText="1"/>
    </xf>
    <xf numFmtId="166" fontId="113" fillId="0" borderId="622">
      <protection locked="0"/>
    </xf>
    <xf numFmtId="208" fontId="90" fillId="63" borderId="621"/>
    <xf numFmtId="208" fontId="90" fillId="63" borderId="827"/>
    <xf numFmtId="0" fontId="147" fillId="73" borderId="623">
      <alignment horizontal="left" vertical="center" wrapText="1"/>
    </xf>
    <xf numFmtId="0" fontId="12" fillId="24" borderId="1211" applyNumberFormat="0" applyFont="0" applyAlignment="0" applyProtection="0"/>
    <xf numFmtId="166" fontId="113" fillId="0" borderId="622">
      <protection locked="0"/>
    </xf>
    <xf numFmtId="0" fontId="12" fillId="25" borderId="326" applyNumberFormat="0" applyProtection="0">
      <alignment horizontal="left" vertical="center"/>
    </xf>
    <xf numFmtId="0" fontId="12" fillId="25" borderId="326" applyNumberFormat="0" applyProtection="0">
      <alignment horizontal="left" vertical="center"/>
    </xf>
    <xf numFmtId="0" fontId="17" fillId="21" borderId="364" applyNumberFormat="0" applyAlignment="0" applyProtection="0"/>
    <xf numFmtId="171" fontId="85" fillId="0" borderId="458"/>
    <xf numFmtId="208" fontId="90" fillId="63" borderId="621"/>
    <xf numFmtId="0" fontId="147" fillId="73" borderId="829">
      <alignment horizontal="left" vertical="center" wrapText="1"/>
    </xf>
    <xf numFmtId="39" fontId="12" fillId="0" borderId="490">
      <protection locked="0"/>
    </xf>
    <xf numFmtId="0" fontId="147" fillId="73" borderId="623">
      <alignment horizontal="left" vertical="center" wrapText="1"/>
    </xf>
    <xf numFmtId="39" fontId="12" fillId="0" borderId="490">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166" fontId="113" fillId="0" borderId="622">
      <protection locked="0"/>
    </xf>
    <xf numFmtId="237" fontId="12" fillId="71" borderId="445" applyNumberFormat="0" applyFont="0" applyBorder="0" applyAlignment="0" applyProtection="0"/>
    <xf numFmtId="171" fontId="85" fillId="0" borderId="495"/>
    <xf numFmtId="208" fontId="90" fillId="63" borderId="621"/>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5" fillId="8" borderId="400" applyNumberFormat="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25" fillId="8"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61" borderId="364" applyNumberFormat="0">
      <alignment horizontal="left" vertical="center"/>
    </xf>
    <xf numFmtId="0" fontId="12" fillId="60" borderId="364" applyNumberFormat="0">
      <alignment horizontal="centerContinuous" vertical="center" wrapText="1"/>
    </xf>
    <xf numFmtId="0" fontId="28" fillId="21" borderId="263" applyNumberFormat="0" applyAlignment="0" applyProtection="0"/>
    <xf numFmtId="0" fontId="30" fillId="0" borderId="264" applyNumberFormat="0" applyFill="0" applyAlignment="0" applyProtection="0"/>
    <xf numFmtId="0" fontId="147" fillId="73" borderId="652">
      <alignment horizontal="left" vertical="center" wrapText="1"/>
    </xf>
    <xf numFmtId="1" fontId="121" fillId="69" borderId="700" applyNumberFormat="0" applyBorder="0" applyAlignment="0">
      <alignment horizontal="centerContinuous" vertical="center"/>
      <protection locked="0"/>
    </xf>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28" fillId="21" borderId="263" applyNumberFormat="0" applyAlignment="0" applyProtection="0"/>
    <xf numFmtId="0" fontId="30" fillId="0" borderId="264" applyNumberFormat="0" applyFill="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171" fontId="85" fillId="0" borderId="458"/>
    <xf numFmtId="166" fontId="113" fillId="0" borderId="651">
      <protection locked="0"/>
    </xf>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7" fillId="21" borderId="261" applyNumberFormat="0" applyAlignment="0" applyProtection="0"/>
    <xf numFmtId="0" fontId="30" fillId="0" borderId="264" applyNumberFormat="0" applyFill="0" applyAlignment="0" applyProtection="0"/>
    <xf numFmtId="0" fontId="28" fillId="21" borderId="263"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5" fillId="8" borderId="261" applyNumberFormat="0" applyAlignment="0" applyProtection="0"/>
    <xf numFmtId="0" fontId="12" fillId="61" borderId="364" applyNumberFormat="0">
      <alignment horizontal="left" vertical="center"/>
    </xf>
    <xf numFmtId="0" fontId="12" fillId="60" borderId="364" applyNumberFormat="0">
      <alignment horizontal="centerContinuous" vertical="center" wrapText="1"/>
    </xf>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17" fillId="21" borderId="261" applyNumberFormat="0" applyAlignment="0" applyProtection="0"/>
    <xf numFmtId="0" fontId="25" fillId="8" borderId="261" applyNumberFormat="0" applyAlignment="0" applyProtection="0"/>
    <xf numFmtId="0" fontId="12" fillId="24" borderId="262" applyNumberFormat="0" applyFont="0" applyAlignment="0" applyProtection="0"/>
    <xf numFmtId="0" fontId="12" fillId="24" borderId="262" applyNumberFormat="0" applyFont="0" applyAlignment="0" applyProtection="0"/>
    <xf numFmtId="0" fontId="28" fillId="21" borderId="263" applyNumberFormat="0" applyAlignment="0" applyProtection="0"/>
    <xf numFmtId="0" fontId="30" fillId="0" borderId="264" applyNumberFormat="0" applyFill="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241" fontId="194" fillId="86" borderId="466" applyNumberFormat="0" applyBorder="0" applyAlignment="0" applyProtection="0">
      <alignment vertical="center"/>
    </xf>
    <xf numFmtId="208" fontId="90" fillId="63" borderId="65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241" fontId="194" fillId="86" borderId="494" applyNumberFormat="0" applyBorder="0" applyAlignment="0" applyProtection="0">
      <alignment vertical="center"/>
    </xf>
    <xf numFmtId="0" fontId="147" fillId="73" borderId="652">
      <alignment horizontal="left" vertical="center" wrapText="1"/>
    </xf>
    <xf numFmtId="166" fontId="113" fillId="0" borderId="651">
      <protection locked="0"/>
    </xf>
    <xf numFmtId="208" fontId="90" fillId="63" borderId="650"/>
    <xf numFmtId="0" fontId="12" fillId="25" borderId="340" applyNumberFormat="0" applyProtection="0">
      <alignment horizontal="left" vertical="center"/>
    </xf>
    <xf numFmtId="0" fontId="12" fillId="25" borderId="340" applyNumberFormat="0" applyProtection="0">
      <alignment horizontal="left" vertical="center"/>
    </xf>
    <xf numFmtId="0" fontId="147" fillId="73" borderId="652">
      <alignment horizontal="left" vertical="center" wrapText="1"/>
    </xf>
    <xf numFmtId="0" fontId="25" fillId="8" borderId="244" applyNumberFormat="0" applyAlignment="0" applyProtection="0"/>
    <xf numFmtId="0" fontId="28" fillId="21" borderId="343" applyNumberFormat="0" applyAlignment="0" applyProtection="0"/>
    <xf numFmtId="0" fontId="28" fillId="21" borderId="246" applyNumberFormat="0" applyAlignment="0" applyProtection="0"/>
    <xf numFmtId="0" fontId="30" fillId="0" borderId="247" applyNumberFormat="0" applyFill="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166" fontId="113" fillId="0" borderId="651">
      <protection locked="0"/>
    </xf>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208" fontId="90" fillId="63" borderId="650"/>
    <xf numFmtId="0" fontId="47" fillId="0" borderId="648">
      <alignment horizontal="left" vertical="center"/>
    </xf>
    <xf numFmtId="166" fontId="113" fillId="0" borderId="741">
      <protection locked="0"/>
    </xf>
    <xf numFmtId="0" fontId="17" fillId="21" borderId="341" applyNumberFormat="0" applyAlignment="0" applyProtection="0"/>
    <xf numFmtId="0" fontId="12" fillId="24" borderId="342" applyNumberFormat="0" applyFon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166" fontId="113" fillId="0" borderId="828">
      <protection locked="0"/>
    </xf>
    <xf numFmtId="0" fontId="147" fillId="73" borderId="672">
      <alignment horizontal="left" vertical="center" wrapText="1"/>
    </xf>
    <xf numFmtId="0" fontId="11" fillId="60" borderId="482" applyNumberFormat="0" applyProtection="0">
      <alignment horizontal="left" vertical="center" wrapText="1"/>
    </xf>
    <xf numFmtId="166" fontId="113" fillId="0" borderId="671">
      <protection locked="0"/>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208" fontId="90" fillId="63" borderId="670"/>
    <xf numFmtId="0" fontId="147" fillId="73" borderId="574">
      <alignment horizontal="left" vertical="center" wrapText="1"/>
    </xf>
    <xf numFmtId="0" fontId="17" fillId="21" borderId="341" applyNumberFormat="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482" applyNumberFormat="0" applyProtection="0">
      <alignment horizontal="left" vertical="center" wrapText="1"/>
    </xf>
    <xf numFmtId="257" fontId="11" fillId="82" borderId="694" applyNumberFormat="0" applyProtection="0">
      <alignment horizontal="center" vertical="center" wrapText="1"/>
    </xf>
    <xf numFmtId="0" fontId="12" fillId="61" borderId="341" applyNumberFormat="0">
      <alignment horizontal="left" vertical="center"/>
    </xf>
    <xf numFmtId="0" fontId="12" fillId="60" borderId="341" applyNumberFormat="0">
      <alignment horizontal="centerContinuous" vertical="center" wrapText="1"/>
    </xf>
    <xf numFmtId="0" fontId="12" fillId="25" borderId="356" applyNumberFormat="0" applyProtection="0">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0" borderId="631"/>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11" fillId="60" borderId="460" applyNumberFormat="0" applyProtection="0">
      <alignment horizontal="left" vertical="center" wrapText="1"/>
    </xf>
    <xf numFmtId="0" fontId="12" fillId="0" borderId="64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1" fillId="81" borderId="460" applyNumberFormat="0" applyProtection="0">
      <alignment horizontal="center" vertical="center" wrapText="1"/>
    </xf>
    <xf numFmtId="0" fontId="12" fillId="0" borderId="640"/>
    <xf numFmtId="0" fontId="12" fillId="25" borderId="356" applyNumberFormat="0" applyProtection="0">
      <alignment horizontal="left" vertical="center"/>
    </xf>
    <xf numFmtId="0" fontId="12" fillId="25" borderId="356" applyNumberFormat="0" applyProtection="0">
      <alignment horizontal="left" vertical="center"/>
    </xf>
    <xf numFmtId="0" fontId="12" fillId="0" borderId="64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60" applyNumberFormat="0" applyFont="0" applyAlignment="0" applyProtection="0"/>
    <xf numFmtId="0" fontId="25" fillId="8" borderId="357" applyNumberFormat="0" applyAlignment="0" applyProtection="0"/>
    <xf numFmtId="0" fontId="28" fillId="21" borderId="343" applyNumberFormat="0" applyAlignment="0" applyProtection="0"/>
    <xf numFmtId="0" fontId="30" fillId="0" borderId="344" applyNumberFormat="0" applyFill="0" applyAlignment="0" applyProtection="0"/>
    <xf numFmtId="0" fontId="17" fillId="21" borderId="357" applyNumberFormat="0" applyAlignment="0" applyProtection="0"/>
    <xf numFmtId="0" fontId="30" fillId="0" borderId="359" applyNumberFormat="0" applyFill="0" applyAlignment="0" applyProtection="0"/>
    <xf numFmtId="0" fontId="147" fillId="73" borderId="574">
      <alignment horizontal="left" vertical="center" wrapText="1"/>
    </xf>
    <xf numFmtId="0" fontId="28" fillId="21" borderId="358" applyNumberFormat="0" applyAlignment="0" applyProtection="0"/>
    <xf numFmtId="208" fontId="90" fillId="63" borderId="827"/>
    <xf numFmtId="257" fontId="11" fillId="82" borderId="460" applyNumberFormat="0" applyProtection="0">
      <alignment horizontal="center" vertical="center" wrapText="1"/>
    </xf>
    <xf numFmtId="10" fontId="108" fillId="65" borderId="631" applyNumberFormat="0" applyBorder="0" applyAlignment="0" applyProtection="0"/>
    <xf numFmtId="0" fontId="12" fillId="24" borderId="360" applyNumberFormat="0" applyFont="0" applyAlignment="0" applyProtection="0"/>
    <xf numFmtId="0" fontId="12" fillId="61" borderId="341" applyNumberFormat="0">
      <alignment horizontal="left" vertical="center"/>
    </xf>
    <xf numFmtId="0" fontId="12" fillId="60" borderId="341" applyNumberFormat="0">
      <alignment horizontal="centerContinuous" vertical="center" wrapText="1"/>
    </xf>
    <xf numFmtId="0" fontId="12" fillId="0" borderId="640"/>
    <xf numFmtId="0" fontId="17" fillId="21" borderId="357" applyNumberFormat="0" applyAlignment="0" applyProtection="0"/>
    <xf numFmtId="0" fontId="12" fillId="24" borderId="360" applyNumberFormat="0" applyFon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25" fillId="8" borderId="357" applyNumberFormat="0" applyAlignment="0" applyProtection="0"/>
    <xf numFmtId="0" fontId="28" fillId="21" borderId="358" applyNumberFormat="0" applyAlignment="0" applyProtection="0"/>
    <xf numFmtId="0" fontId="30" fillId="0" borderId="359" applyNumberFormat="0" applyFill="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17" fillId="21" borderId="357" applyNumberForma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11" fillId="81" borderId="460" applyNumberFormat="0" applyProtection="0">
      <alignment horizontal="center" vertical="center"/>
    </xf>
    <xf numFmtId="0" fontId="147" fillId="73" borderId="623">
      <alignment horizontal="left" vertical="center" wrapText="1"/>
    </xf>
    <xf numFmtId="0" fontId="30" fillId="0" borderId="359" applyNumberFormat="0" applyFill="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5" fillId="8" borderId="357" applyNumberFormat="0" applyAlignment="0" applyProtection="0"/>
    <xf numFmtId="0" fontId="17" fillId="21" borderId="357" applyNumberFormat="0" applyAlignment="0" applyProtection="0"/>
    <xf numFmtId="0" fontId="30" fillId="0" borderId="359" applyNumberFormat="0" applyFill="0" applyAlignment="0" applyProtection="0"/>
    <xf numFmtId="224" fontId="108" fillId="0" borderId="259" applyFont="0" applyFill="0" applyBorder="0" applyAlignment="0" applyProtection="0"/>
    <xf numFmtId="0" fontId="28" fillId="21" borderId="358"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147" fillId="73" borderId="829">
      <alignment horizontal="left" vertical="center" wrapText="1"/>
    </xf>
    <xf numFmtId="0" fontId="12" fillId="61" borderId="364" applyNumberFormat="0">
      <alignment horizontal="left" vertical="center"/>
    </xf>
    <xf numFmtId="0" fontId="12" fillId="60" borderId="364" applyNumberFormat="0">
      <alignment horizontal="centerContinuous" vertical="center" wrapText="1"/>
    </xf>
    <xf numFmtId="0" fontId="12" fillId="25" borderId="496" applyNumberFormat="0" applyProtection="0">
      <alignment horizontal="left" vertical="center" wrapText="1"/>
    </xf>
    <xf numFmtId="0" fontId="12" fillId="0" borderId="606"/>
    <xf numFmtId="0" fontId="12" fillId="25" borderId="356" applyNumberFormat="0" applyProtection="0">
      <alignment horizontal="left" vertical="center"/>
    </xf>
    <xf numFmtId="0" fontId="12" fillId="25" borderId="356" applyNumberFormat="0" applyProtection="0">
      <alignment horizontal="left" vertical="center"/>
    </xf>
    <xf numFmtId="0" fontId="25" fillId="8" borderId="357"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47" fillId="73" borderId="623">
      <alignment horizontal="left" vertical="center" wrapText="1"/>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166" fontId="113" fillId="0" borderId="828">
      <protection locked="0"/>
    </xf>
    <xf numFmtId="0" fontId="11" fillId="60" borderId="496" applyNumberFormat="0" applyProtection="0">
      <alignment horizontal="left" vertical="center" wrapText="1"/>
    </xf>
    <xf numFmtId="10" fontId="108" fillId="65" borderId="640" applyNumberFormat="0" applyBorder="0" applyAlignment="0" applyProtection="0"/>
    <xf numFmtId="0" fontId="12" fillId="0" borderId="655"/>
    <xf numFmtId="1" fontId="121" fillId="69" borderId="399" applyNumberFormat="0" applyBorder="0" applyAlignment="0">
      <alignment horizontal="centerContinuous" vertical="center"/>
      <protection locked="0"/>
    </xf>
    <xf numFmtId="0" fontId="12" fillId="25" borderId="356" applyNumberFormat="0" applyProtection="0">
      <alignment horizontal="left" vertical="center"/>
    </xf>
    <xf numFmtId="0" fontId="12" fillId="25" borderId="356" applyNumberFormat="0" applyProtection="0">
      <alignment horizontal="left" vertical="center"/>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147" fillId="73" borderId="623">
      <alignment horizontal="left" vertical="center" wrapText="1"/>
    </xf>
    <xf numFmtId="0" fontId="11" fillId="60" borderId="655" applyNumberFormat="0" applyProtection="0">
      <alignment horizontal="left" vertical="center" wrapText="1"/>
    </xf>
    <xf numFmtId="208" fontId="90" fillId="63" borderId="827"/>
    <xf numFmtId="0" fontId="47" fillId="0" borderId="599">
      <alignment horizontal="left" vertical="center"/>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4" borderId="342" applyNumberFormat="0" applyFont="0" applyAlignment="0" applyProtection="0"/>
    <xf numFmtId="0" fontId="12" fillId="25" borderId="496" applyNumberFormat="0" applyProtection="0">
      <alignment horizontal="left" vertical="center" wrapText="1"/>
    </xf>
    <xf numFmtId="237" fontId="12" fillId="71" borderId="631" applyNumberFormat="0" applyFont="0" applyBorder="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1" fillId="81" borderId="496" applyNumberFormat="0" applyProtection="0">
      <alignment horizontal="center" vertical="center"/>
    </xf>
    <xf numFmtId="0" fontId="12" fillId="0" borderId="655"/>
    <xf numFmtId="10" fontId="108" fillId="65" borderId="640" applyNumberFormat="0" applyBorder="0" applyAlignment="0" applyProtection="0"/>
    <xf numFmtId="0" fontId="11" fillId="81" borderId="694" applyNumberFormat="0" applyProtection="0">
      <alignment horizontal="center" vertical="center" wrapText="1"/>
    </xf>
    <xf numFmtId="0" fontId="147" fillId="73" borderId="652">
      <alignment horizontal="left" vertical="center" wrapText="1"/>
    </xf>
    <xf numFmtId="1" fontId="121" fillId="69" borderId="632" applyNumberFormat="0" applyBorder="0" applyAlignment="0">
      <alignment horizontal="centerContinuous" vertical="center"/>
      <protection locked="0"/>
    </xf>
    <xf numFmtId="0" fontId="47" fillId="0" borderId="618">
      <alignment horizontal="left" vertical="center"/>
    </xf>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12" fillId="61" borderId="382" applyNumberFormat="0">
      <alignment horizontal="left" vertical="center"/>
    </xf>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341" applyNumberFormat="0" applyAlignment="0" applyProtection="0"/>
    <xf numFmtId="0" fontId="147" fillId="73" borderId="844">
      <alignment horizontal="left" vertical="center" wrapText="1"/>
    </xf>
    <xf numFmtId="0" fontId="12" fillId="25" borderId="356" applyNumberFormat="0" applyProtection="0">
      <alignment horizontal="left" vertical="center"/>
    </xf>
    <xf numFmtId="0" fontId="12" fillId="25" borderId="356" applyNumberFormat="0" applyProtection="0">
      <alignment horizontal="left" vertical="center"/>
    </xf>
    <xf numFmtId="0" fontId="25" fillId="8" borderId="626" applyNumberFormat="0" applyAlignment="0" applyProtection="0"/>
    <xf numFmtId="0" fontId="17" fillId="21" borderId="341"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2" fillId="60" borderId="382" applyNumberFormat="0">
      <alignment horizontal="centerContinuous" vertical="center" wrapText="1"/>
    </xf>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25" fillId="8" borderId="626" applyNumberFormat="0" applyAlignment="0" applyProtection="0"/>
    <xf numFmtId="257" fontId="11" fillId="82" borderId="832" applyNumberFormat="0" applyProtection="0">
      <alignment horizontal="center" vertical="center" wrapText="1"/>
    </xf>
    <xf numFmtId="10" fontId="108" fillId="65" borderId="640" applyNumberFormat="0" applyBorder="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1" fillId="60" borderId="708" applyNumberFormat="0" applyProtection="0">
      <alignment horizontal="left" vertical="center" wrapText="1"/>
    </xf>
    <xf numFmtId="10" fontId="108" fillId="65" borderId="640" applyNumberFormat="0" applyBorder="0" applyAlignment="0" applyProtection="0"/>
    <xf numFmtId="0" fontId="17" fillId="21" borderId="364" applyNumberFormat="0" applyAlignment="0" applyProtection="0"/>
    <xf numFmtId="0" fontId="47" fillId="0" borderId="645">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17" fillId="21" borderId="357" applyNumberFormat="0" applyAlignment="0" applyProtection="0"/>
    <xf numFmtId="0" fontId="25" fillId="8" borderId="357" applyNumberFormat="0" applyAlignment="0" applyProtection="0"/>
    <xf numFmtId="0" fontId="12" fillId="24" borderId="360" applyNumberFormat="0" applyFont="0" applyAlignment="0" applyProtection="0"/>
    <xf numFmtId="0" fontId="12" fillId="24" borderId="360" applyNumberFormat="0" applyFont="0" applyAlignment="0" applyProtection="0"/>
    <xf numFmtId="0" fontId="28" fillId="21" borderId="358" applyNumberFormat="0" applyAlignment="0" applyProtection="0"/>
    <xf numFmtId="0" fontId="30" fillId="0" borderId="359" applyNumberFormat="0" applyFill="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237" fontId="12" fillId="71" borderId="340" applyNumberFormat="0" applyFont="0" applyBorder="0" applyAlignment="0" applyProtection="0"/>
    <xf numFmtId="0" fontId="17" fillId="21" borderId="364" applyNumberFormat="0" applyAlignment="0" applyProtection="0"/>
    <xf numFmtId="0" fontId="147" fillId="73" borderId="623">
      <alignment horizontal="left" vertical="center" wrapText="1"/>
    </xf>
    <xf numFmtId="166" fontId="113" fillId="0" borderId="843">
      <protection locked="0"/>
    </xf>
    <xf numFmtId="260" fontId="164" fillId="0" borderId="997" applyBorder="0"/>
    <xf numFmtId="224" fontId="108" fillId="0" borderId="553" applyFont="0" applyFill="0" applyBorder="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695" applyNumberFormat="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1" fillId="81" borderId="774" applyNumberFormat="0" applyProtection="0">
      <alignment horizontal="center" vertical="center" wrapText="1"/>
    </xf>
    <xf numFmtId="260" fontId="164" fillId="0" borderId="526" applyBorder="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47" fillId="73" borderId="515">
      <alignment horizontal="left" vertical="center" wrapText="1"/>
    </xf>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166" fontId="113" fillId="0" borderId="529">
      <protection locked="0"/>
    </xf>
    <xf numFmtId="0" fontId="47" fillId="0" borderId="645">
      <alignment horizontal="left" vertical="center"/>
    </xf>
    <xf numFmtId="0" fontId="12" fillId="25" borderId="356" applyNumberFormat="0" applyProtection="0">
      <alignment horizontal="left" vertical="center"/>
    </xf>
    <xf numFmtId="0" fontId="12" fillId="25" borderId="356" applyNumberFormat="0" applyProtection="0">
      <alignment horizontal="left" vertical="center"/>
    </xf>
    <xf numFmtId="0" fontId="12" fillId="61" borderId="376" applyNumberFormat="0">
      <alignment horizontal="left" vertical="center"/>
    </xf>
    <xf numFmtId="0" fontId="12" fillId="60" borderId="376" applyNumberFormat="0">
      <alignment horizontal="centerContinuous" vertical="center" wrapText="1"/>
    </xf>
    <xf numFmtId="208" fontId="90" fillId="63" borderId="454"/>
    <xf numFmtId="0" fontId="25" fillId="8" borderId="364" applyNumberFormat="0" applyAlignment="0" applyProtection="0"/>
    <xf numFmtId="0" fontId="17" fillId="21" borderId="364" applyNumberFormat="0" applyAlignment="0" applyProtection="0"/>
    <xf numFmtId="0" fontId="147" fillId="73" borderId="722">
      <alignment horizontal="left" vertical="center" wrapText="1"/>
    </xf>
    <xf numFmtId="224" fontId="108" fillId="0" borderId="553" applyFont="0" applyFill="0" applyBorder="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28" fillId="21" borderId="366" applyNumberFormat="0" applyAlignment="0" applyProtection="0"/>
    <xf numFmtId="0" fontId="30" fillId="0" borderId="367" applyNumberFormat="0" applyFill="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224" fontId="108" fillId="0" borderId="259" applyFont="0" applyFill="0" applyBorder="0" applyAlignment="0" applyProtection="0"/>
    <xf numFmtId="0" fontId="25" fillId="8" borderId="341" applyNumberFormat="0" applyAlignment="0" applyProtection="0"/>
    <xf numFmtId="0" fontId="17" fillId="21" borderId="341" applyNumberFormat="0" applyAlignment="0" applyProtection="0"/>
    <xf numFmtId="39" fontId="12" fillId="0" borderId="634">
      <protection locked="0"/>
    </xf>
    <xf numFmtId="0" fontId="25" fillId="8" borderId="505"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1" fontId="121" fillId="69" borderId="619" applyNumberFormat="0" applyBorder="0" applyAlignment="0">
      <alignment horizontal="centerContinuous" vertical="center"/>
      <protection locked="0"/>
    </xf>
    <xf numFmtId="0" fontId="25" fillId="8" borderId="519" applyNumberFormat="0" applyAlignment="0" applyProtection="0"/>
    <xf numFmtId="224" fontId="108" fillId="0" borderId="259" applyFont="0" applyFill="0" applyBorder="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2" fillId="25" borderId="356" applyNumberFormat="0" applyProtection="0">
      <alignment horizontal="left" vertical="center"/>
    </xf>
    <xf numFmtId="0" fontId="12" fillId="25" borderId="356" applyNumberFormat="0" applyProtection="0">
      <alignment horizontal="left" vertical="center"/>
    </xf>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235" fontId="101" fillId="68" borderId="305">
      <alignment horizontal="left"/>
    </xf>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5" fillId="8" borderId="341" applyNumberFormat="0" applyAlignment="0" applyProtection="0"/>
    <xf numFmtId="0" fontId="17" fillId="21" borderId="341" applyNumberFormat="0" applyAlignment="0" applyProtection="0"/>
    <xf numFmtId="0" fontId="30" fillId="0" borderId="344" applyNumberFormat="0" applyFill="0" applyAlignment="0" applyProtection="0"/>
    <xf numFmtId="0" fontId="28" fillId="21" borderId="343"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25" fillId="8" borderId="341" applyNumberFormat="0" applyAlignment="0" applyProtection="0"/>
    <xf numFmtId="0" fontId="17" fillId="21" borderId="341" applyNumberFormat="0" applyAlignment="0" applyProtection="0"/>
    <xf numFmtId="1" fontId="121" fillId="69" borderId="660" applyNumberFormat="0" applyBorder="0" applyAlignment="0">
      <alignment horizontal="centerContinuous" vertical="center"/>
      <protection locked="0"/>
    </xf>
    <xf numFmtId="237" fontId="12" fillId="71" borderId="640" applyNumberFormat="0" applyFont="0" applyBorder="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208" fontId="90" fillId="63" borderId="842"/>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47" fillId="73" borderId="829">
      <alignment horizontal="left" vertical="center" wrapText="1"/>
    </xf>
    <xf numFmtId="10" fontId="108" fillId="65" borderId="694" applyNumberFormat="0" applyBorder="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17" fillId="21" borderId="341" applyNumberFormat="0" applyAlignment="0" applyProtection="0"/>
    <xf numFmtId="0" fontId="25" fillId="8" borderId="341" applyNumberFormat="0" applyAlignment="0" applyProtection="0"/>
    <xf numFmtId="0" fontId="12" fillId="24" borderId="342" applyNumberFormat="0" applyFont="0" applyAlignment="0" applyProtection="0"/>
    <xf numFmtId="0" fontId="12" fillId="24" borderId="342" applyNumberFormat="0" applyFont="0" applyAlignment="0" applyProtection="0"/>
    <xf numFmtId="0" fontId="28" fillId="21" borderId="343" applyNumberFormat="0" applyAlignment="0" applyProtection="0"/>
    <xf numFmtId="0" fontId="30" fillId="0" borderId="344" applyNumberFormat="0" applyFill="0" applyAlignment="0" applyProtection="0"/>
    <xf numFmtId="0" fontId="30" fillId="0" borderId="367" applyNumberFormat="0" applyFill="0" applyAlignment="0" applyProtection="0"/>
    <xf numFmtId="0" fontId="28" fillId="21" borderId="366"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5" fillId="8" borderId="364" applyNumberFormat="0" applyAlignment="0" applyProtection="0"/>
    <xf numFmtId="0" fontId="17" fillId="21" borderId="364" applyNumberFormat="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47" fillId="73" borderId="574">
      <alignment horizontal="left" vertical="center" wrapText="1"/>
    </xf>
    <xf numFmtId="0" fontId="25" fillId="8" borderId="662" applyNumberFormat="0" applyAlignment="0" applyProtection="0"/>
    <xf numFmtId="0" fontId="25" fillId="8" borderId="607" applyNumberFormat="0" applyAlignment="0" applyProtection="0"/>
    <xf numFmtId="0" fontId="147" fillId="73" borderId="530">
      <alignment horizontal="left" vertical="center" wrapText="1"/>
    </xf>
    <xf numFmtId="1" fontId="121" fillId="69" borderId="511" applyNumberFormat="0" applyBorder="0" applyAlignment="0">
      <alignment horizontal="centerContinuous" vertical="center"/>
      <protection locked="0"/>
    </xf>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17" fillId="21" borderId="364" applyNumberFormat="0" applyAlignment="0" applyProtection="0"/>
    <xf numFmtId="0" fontId="25" fillId="8" borderId="364" applyNumberFormat="0" applyAlignment="0" applyProtection="0"/>
    <xf numFmtId="0" fontId="12" fillId="24" borderId="365" applyNumberFormat="0" applyFont="0" applyAlignment="0" applyProtection="0"/>
    <xf numFmtId="0" fontId="12" fillId="24" borderId="365" applyNumberFormat="0" applyFont="0" applyAlignment="0" applyProtection="0"/>
    <xf numFmtId="0" fontId="28" fillId="21" borderId="366" applyNumberFormat="0" applyAlignment="0" applyProtection="0"/>
    <xf numFmtId="0" fontId="30" fillId="0" borderId="367"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224" fontId="108" fillId="0" borderId="259" applyFont="0" applyFill="0" applyBorder="0" applyAlignment="0" applyProtection="0"/>
    <xf numFmtId="0" fontId="25" fillId="8" borderId="382" applyNumberFormat="0" applyAlignment="0" applyProtection="0"/>
    <xf numFmtId="10" fontId="108" fillId="65" borderId="640" applyNumberFormat="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1" fontId="121" fillId="69" borderId="646" applyNumberFormat="0" applyBorder="0" applyAlignment="0">
      <alignment horizontal="centerContinuous" vertical="center"/>
      <protection locked="0"/>
    </xf>
    <xf numFmtId="0" fontId="12" fillId="25" borderId="375" applyNumberFormat="0" applyProtection="0">
      <alignment horizontal="left" vertical="center"/>
    </xf>
    <xf numFmtId="0" fontId="12" fillId="25" borderId="375" applyNumberFormat="0" applyProtection="0">
      <alignment horizontal="left" vertical="center"/>
    </xf>
    <xf numFmtId="1" fontId="121" fillId="69" borderId="646" applyNumberFormat="0" applyBorder="0" applyAlignment="0">
      <alignment horizontal="centerContinuous" vertical="center"/>
      <protection locked="0"/>
    </xf>
    <xf numFmtId="166" fontId="113" fillId="0" borderId="828">
      <protection locked="0"/>
    </xf>
    <xf numFmtId="0" fontId="47" fillId="0" borderId="645">
      <alignment horizontal="left" vertical="center"/>
    </xf>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82" applyNumberFormat="0" applyAlignment="0" applyProtection="0"/>
    <xf numFmtId="10" fontId="108" fillId="65" borderId="606" applyNumberFormat="0" applyBorder="0" applyAlignment="0" applyProtection="0"/>
    <xf numFmtId="229" fontId="81" fillId="65" borderId="339" applyFont="0" applyFill="0" applyBorder="0" applyAlignment="0" applyProtection="0"/>
    <xf numFmtId="237" fontId="12" fillId="71" borderId="640" applyNumberFormat="0" applyFont="0" applyBorder="0" applyAlignment="0" applyProtection="0"/>
    <xf numFmtId="0" fontId="25" fillId="8" borderId="641" applyNumberFormat="0" applyAlignment="0" applyProtection="0"/>
    <xf numFmtId="208" fontId="90" fillId="63" borderId="827"/>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47" fillId="73" borderId="806">
      <alignment horizontal="left" vertical="center" wrapText="1"/>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47" fillId="73" borderId="806">
      <alignment horizontal="left" vertical="center" wrapText="1"/>
    </xf>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224" fontId="108" fillId="0" borderId="259" applyFont="0" applyFill="0" applyBorder="0" applyAlignment="0" applyProtection="0"/>
    <xf numFmtId="0" fontId="30" fillId="0" borderId="379" applyNumberFormat="0" applyFill="0" applyAlignment="0" applyProtection="0"/>
    <xf numFmtId="224" fontId="108" fillId="0" borderId="553" applyFont="0" applyFill="0" applyBorder="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2" fillId="25" borderId="375" applyNumberFormat="0" applyProtection="0">
      <alignment horizontal="left" vertical="center"/>
    </xf>
    <xf numFmtId="0" fontId="12" fillId="25" borderId="375"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8" fillId="21" borderId="378" applyNumberFormat="0" applyAlignment="0" applyProtection="0"/>
    <xf numFmtId="0" fontId="30" fillId="0" borderId="379" applyNumberFormat="0" applyFill="0" applyAlignment="0" applyProtection="0"/>
    <xf numFmtId="0" fontId="30" fillId="0" borderId="379" applyNumberFormat="0" applyFill="0" applyAlignment="0" applyProtection="0"/>
    <xf numFmtId="0" fontId="28" fillId="21" borderId="37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1" fontId="121" fillId="69" borderId="646" applyNumberFormat="0" applyBorder="0" applyAlignment="0">
      <alignment horizontal="centerContinuous" vertical="center"/>
      <protection locked="0"/>
    </xf>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0" fontId="17" fillId="21" borderId="376" applyNumberFormat="0" applyAlignment="0" applyProtection="0"/>
    <xf numFmtId="0" fontId="25" fillId="8" borderId="376" applyNumberFormat="0" applyAlignment="0" applyProtection="0"/>
    <xf numFmtId="0" fontId="28" fillId="21" borderId="378" applyNumberFormat="0" applyAlignment="0" applyProtection="0"/>
    <xf numFmtId="0" fontId="30" fillId="0" borderId="379" applyNumberFormat="0" applyFill="0" applyAlignment="0" applyProtection="0"/>
    <xf numFmtId="166" fontId="113" fillId="0" borderId="805">
      <protection locked="0"/>
    </xf>
    <xf numFmtId="208" fontId="90" fillId="63" borderId="804"/>
    <xf numFmtId="0" fontId="25" fillId="8" borderId="656"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0" fontId="47" fillId="0" borderId="599">
      <alignment horizontal="left" vertical="center"/>
    </xf>
    <xf numFmtId="224" fontId="108" fillId="0" borderId="259" applyFont="0" applyFill="0" applyBorder="0" applyAlignment="0" applyProtection="0"/>
    <xf numFmtId="224" fontId="108" fillId="0" borderId="259" applyFont="0" applyFill="0" applyBorder="0" applyAlignment="0" applyProtection="0"/>
    <xf numFmtId="166" fontId="113" fillId="0" borderId="805">
      <protection locked="0"/>
    </xf>
    <xf numFmtId="208" fontId="90" fillId="63" borderId="804"/>
    <xf numFmtId="0" fontId="12" fillId="0" borderId="774"/>
    <xf numFmtId="0" fontId="47" fillId="0" borderId="645">
      <alignment horizontal="left" vertical="center"/>
    </xf>
    <xf numFmtId="0" fontId="12" fillId="0" borderId="774"/>
    <xf numFmtId="0" fontId="12" fillId="0" borderId="818"/>
    <xf numFmtId="237" fontId="12" fillId="71" borderId="640" applyNumberFormat="0" applyFont="0" applyBorder="0" applyAlignment="0" applyProtection="0"/>
    <xf numFmtId="224" fontId="108" fillId="0" borderId="259" applyFont="0" applyFill="0" applyBorder="0" applyAlignment="0" applyProtection="0"/>
    <xf numFmtId="0" fontId="47" fillId="0" borderId="648">
      <alignment horizontal="left" vertical="center"/>
    </xf>
    <xf numFmtId="237" fontId="12" fillId="71" borderId="640" applyNumberFormat="0" applyFont="0" applyBorder="0" applyAlignment="0" applyProtection="0"/>
    <xf numFmtId="224" fontId="108" fillId="0" borderId="259" applyFont="0" applyFill="0" applyBorder="0" applyAlignment="0" applyProtection="0"/>
    <xf numFmtId="10" fontId="108" fillId="65" borderId="655" applyNumberFormat="0" applyBorder="0" applyAlignment="0" applyProtection="0"/>
    <xf numFmtId="1" fontId="121" fillId="69" borderId="611" applyNumberFormat="0" applyBorder="0" applyAlignment="0">
      <alignment horizontal="centerContinuous" vertical="center"/>
      <protection locked="0"/>
    </xf>
    <xf numFmtId="0" fontId="147" fillId="73" borderId="806">
      <alignment horizontal="left" vertical="center" wrapText="1"/>
    </xf>
    <xf numFmtId="1" fontId="121" fillId="69" borderId="611" applyNumberFormat="0" applyBorder="0" applyAlignment="0">
      <alignment horizontal="centerContinuous" vertical="center"/>
      <protection locked="0"/>
    </xf>
    <xf numFmtId="10" fontId="108" fillId="65" borderId="774" applyNumberFormat="0" applyBorder="0" applyAlignment="0" applyProtection="0"/>
    <xf numFmtId="0" fontId="47" fillId="0" borderId="645">
      <alignment horizontal="left" vertical="center"/>
    </xf>
    <xf numFmtId="0" fontId="12" fillId="0" borderId="818"/>
    <xf numFmtId="10" fontId="108" fillId="65" borderId="655" applyNumberFormat="0" applyBorder="0" applyAlignment="0" applyProtection="0"/>
    <xf numFmtId="0" fontId="25" fillId="8" borderId="641" applyNumberFormat="0" applyAlignment="0" applyProtection="0"/>
    <xf numFmtId="260" fontId="164" fillId="0" borderId="1019" applyBorder="0"/>
    <xf numFmtId="237" fontId="12" fillId="71" borderId="640" applyNumberFormat="0" applyFont="0" applyBorder="0" applyAlignment="0" applyProtection="0"/>
    <xf numFmtId="0" fontId="25" fillId="8" borderId="613" applyNumberFormat="0" applyAlignment="0" applyProtection="0"/>
    <xf numFmtId="224" fontId="108" fillId="0" borderId="259" applyFont="0" applyFill="0" applyBorder="0" applyAlignment="0" applyProtection="0"/>
    <xf numFmtId="224" fontId="108" fillId="0" borderId="259" applyFont="0" applyFill="0" applyBorder="0" applyAlignment="0" applyProtection="0"/>
    <xf numFmtId="260" fontId="164" fillId="0" borderId="1012" applyBorder="0"/>
    <xf numFmtId="0" fontId="12" fillId="0" borderId="832"/>
    <xf numFmtId="241" fontId="194" fillId="86" borderId="421" applyNumberFormat="0" applyBorder="0" applyAlignment="0" applyProtection="0">
      <alignment vertical="center"/>
    </xf>
    <xf numFmtId="171" fontId="85" fillId="0" borderId="422"/>
    <xf numFmtId="0" fontId="47" fillId="0" borderId="618">
      <alignment horizontal="left" vertical="center"/>
    </xf>
    <xf numFmtId="10" fontId="108" fillId="65" borderId="774" applyNumberFormat="0" applyBorder="0" applyAlignment="0" applyProtection="0"/>
    <xf numFmtId="237" fontId="12" fillId="71" borderId="606" applyNumberFormat="0" applyFont="0" applyBorder="0" applyAlignment="0" applyProtection="0"/>
    <xf numFmtId="0" fontId="83" fillId="0" borderId="416" applyNumberFormat="0" applyFont="0" applyFill="0" applyAlignment="0" applyProtection="0"/>
    <xf numFmtId="171" fontId="85" fillId="0" borderId="413"/>
    <xf numFmtId="0" fontId="47" fillId="0" borderId="782">
      <alignment horizontal="left" vertical="center"/>
    </xf>
    <xf numFmtId="1" fontId="121" fillId="69" borderId="611" applyNumberFormat="0" applyBorder="0" applyAlignment="0">
      <alignment horizontal="centerContinuous" vertical="center"/>
      <protection locked="0"/>
    </xf>
    <xf numFmtId="237" fontId="12" fillId="71" borderId="774" applyNumberFormat="0" applyFont="0" applyBorder="0" applyAlignment="0" applyProtection="0"/>
    <xf numFmtId="10" fontId="108" fillId="65" borderId="818" applyNumberFormat="0" applyBorder="0" applyAlignment="0" applyProtection="0"/>
    <xf numFmtId="260" fontId="164" fillId="0" borderId="1019" applyBorder="0"/>
    <xf numFmtId="1" fontId="121" fillId="69" borderId="802" applyNumberFormat="0" applyBorder="0" applyAlignment="0">
      <alignment horizontal="centerContinuous" vertical="center"/>
      <protection locked="0"/>
    </xf>
    <xf numFmtId="0" fontId="47" fillId="0" borderId="779">
      <alignment horizontal="left" vertical="center"/>
    </xf>
    <xf numFmtId="1" fontId="121" fillId="69" borderId="660" applyNumberFormat="0" applyBorder="0" applyAlignment="0">
      <alignment horizontal="centerContinuous" vertical="center"/>
      <protection locked="0"/>
    </xf>
    <xf numFmtId="208" fontId="90" fillId="63" borderId="740"/>
    <xf numFmtId="0" fontId="47" fillId="0" borderId="713">
      <alignment horizontal="left" vertical="center"/>
    </xf>
    <xf numFmtId="0" fontId="147" fillId="73" borderId="722">
      <alignment horizontal="left" vertical="center" wrapText="1"/>
    </xf>
    <xf numFmtId="241" fontId="194" fillId="86" borderId="435" applyNumberFormat="0" applyBorder="0" applyAlignment="0" applyProtection="0">
      <alignment vertical="center"/>
    </xf>
    <xf numFmtId="171" fontId="85" fillId="0" borderId="436"/>
    <xf numFmtId="224" fontId="108" fillId="0" borderId="553" applyFont="0" applyFill="0" applyBorder="0" applyAlignment="0" applyProtection="0"/>
    <xf numFmtId="1" fontId="121" fillId="69" borderId="660" applyNumberFormat="0" applyBorder="0" applyAlignment="0">
      <alignment horizontal="centerContinuous" vertical="center"/>
      <protection locked="0"/>
    </xf>
    <xf numFmtId="260" fontId="164" fillId="0" borderId="667" applyBorder="0"/>
    <xf numFmtId="0" fontId="47" fillId="0" borderId="699">
      <alignment horizontal="left" vertical="center"/>
    </xf>
    <xf numFmtId="241" fontId="194" fillId="86" borderId="435" applyNumberFormat="0" applyBorder="0" applyAlignment="0" applyProtection="0">
      <alignment vertical="center"/>
    </xf>
    <xf numFmtId="171" fontId="85" fillId="0" borderId="436"/>
    <xf numFmtId="0" fontId="25" fillId="8" borderId="662" applyNumberFormat="0" applyAlignment="0" applyProtection="0"/>
    <xf numFmtId="264" fontId="172" fillId="65" borderId="655" applyFill="0" applyBorder="0" applyAlignment="0" applyProtection="0">
      <alignment horizontal="right"/>
      <protection locked="0"/>
    </xf>
    <xf numFmtId="0" fontId="147" fillId="73" borderId="722">
      <alignment horizontal="left" vertical="center" wrapText="1"/>
    </xf>
    <xf numFmtId="241" fontId="194" fillId="86" borderId="435" applyNumberFormat="0" applyBorder="0" applyAlignment="0" applyProtection="0">
      <alignment vertical="center"/>
    </xf>
    <xf numFmtId="171" fontId="85" fillId="0" borderId="436"/>
    <xf numFmtId="224" fontId="108" fillId="0" borderId="553" applyFont="0" applyFill="0" applyBorder="0" applyAlignment="0" applyProtection="0"/>
    <xf numFmtId="0" fontId="47" fillId="0" borderId="713">
      <alignment horizontal="left" vertical="center"/>
    </xf>
    <xf numFmtId="1" fontId="121" fillId="69" borderId="700" applyNumberFormat="0" applyBorder="0" applyAlignment="0">
      <alignment horizontal="centerContinuous" vertical="center"/>
      <protection locked="0"/>
    </xf>
    <xf numFmtId="241" fontId="194" fillId="86" borderId="435" applyNumberFormat="0" applyBorder="0" applyAlignment="0" applyProtection="0">
      <alignment vertical="center"/>
    </xf>
    <xf numFmtId="171" fontId="85" fillId="0" borderId="436"/>
    <xf numFmtId="0" fontId="12" fillId="24" borderId="414" applyNumberFormat="0" applyFont="0" applyAlignment="0" applyProtection="0"/>
    <xf numFmtId="166" fontId="113" fillId="0" borderId="405">
      <protection locked="0"/>
    </xf>
    <xf numFmtId="237" fontId="12" fillId="71" borderId="694" applyNumberFormat="0" applyFont="0" applyBorder="0" applyAlignment="0" applyProtection="0"/>
    <xf numFmtId="224" fontId="108" fillId="0" borderId="553" applyFont="0" applyFill="0" applyBorder="0" applyAlignment="0" applyProtection="0"/>
    <xf numFmtId="10" fontId="108" fillId="65" borderId="725" applyNumberFormat="0" applyBorder="0" applyAlignment="0" applyProtection="0"/>
    <xf numFmtId="0" fontId="12" fillId="25" borderId="482" applyNumberFormat="0" applyProtection="0">
      <alignment horizontal="left" vertical="center" wrapText="1"/>
    </xf>
    <xf numFmtId="224" fontId="108" fillId="0" borderId="553" applyFont="0" applyFill="0" applyBorder="0" applyAlignment="0" applyProtection="0"/>
    <xf numFmtId="238" fontId="87" fillId="0" borderId="691">
      <alignment horizontal="center"/>
    </xf>
    <xf numFmtId="241" fontId="194" fillId="86" borderId="435" applyNumberFormat="0" applyBorder="0" applyAlignment="0" applyProtection="0">
      <alignment vertical="center"/>
    </xf>
    <xf numFmtId="171" fontId="85" fillId="0" borderId="436"/>
    <xf numFmtId="1" fontId="121" fillId="69" borderId="660" applyNumberFormat="0" applyBorder="0" applyAlignment="0">
      <alignment horizontal="centerContinuous" vertical="center"/>
      <protection locked="0"/>
    </xf>
    <xf numFmtId="0" fontId="147" fillId="73" borderId="742">
      <alignment horizontal="left" vertical="center" wrapText="1"/>
    </xf>
    <xf numFmtId="0" fontId="12" fillId="0" borderId="751"/>
    <xf numFmtId="0" fontId="11" fillId="60" borderId="504" applyNumberFormat="0" applyProtection="0">
      <alignment horizontal="left" vertical="center" wrapText="1"/>
    </xf>
    <xf numFmtId="166" fontId="113" fillId="0" borderId="433">
      <protection locked="0"/>
    </xf>
    <xf numFmtId="241" fontId="194" fillId="86" borderId="673" applyNumberFormat="0" applyBorder="0" applyAlignment="0" applyProtection="0">
      <alignment vertical="center"/>
    </xf>
    <xf numFmtId="171" fontId="85" fillId="0" borderId="674"/>
    <xf numFmtId="0" fontId="12" fillId="24" borderId="425" applyNumberFormat="0" applyFont="0" applyAlignment="0" applyProtection="0"/>
    <xf numFmtId="241" fontId="12" fillId="65" borderId="685" applyNumberFormat="0" applyFont="0" applyBorder="0" applyAlignment="0">
      <alignment horizontal="right" vertical="center"/>
      <protection locked="0"/>
    </xf>
    <xf numFmtId="0" fontId="183" fillId="81" borderId="482" applyNumberFormat="0" applyProtection="0">
      <alignment horizontal="center" vertical="center"/>
    </xf>
    <xf numFmtId="0" fontId="25" fillId="8" borderId="695" applyNumberFormat="0" applyAlignment="0" applyProtection="0"/>
    <xf numFmtId="0" fontId="12" fillId="0" borderId="751"/>
    <xf numFmtId="0" fontId="12" fillId="0" borderId="760"/>
    <xf numFmtId="0" fontId="11" fillId="81" borderId="482" applyNumberFormat="0" applyProtection="0">
      <alignment horizontal="center" vertical="center" wrapText="1"/>
    </xf>
    <xf numFmtId="0" fontId="12" fillId="24" borderId="441" applyNumberFormat="0" applyFont="0" applyAlignment="0" applyProtection="0"/>
    <xf numFmtId="224" fontId="108" fillId="0" borderId="553" applyFont="0" applyFill="0" applyBorder="0" applyAlignment="0" applyProtection="0"/>
    <xf numFmtId="0" fontId="47" fillId="0" borderId="716">
      <alignment horizontal="left" vertical="center"/>
    </xf>
    <xf numFmtId="39" fontId="12" fillId="0" borderId="490">
      <protection locked="0"/>
    </xf>
    <xf numFmtId="0" fontId="11" fillId="81" borderId="496" applyNumberFormat="0" applyProtection="0">
      <alignment horizontal="center" vertical="center"/>
    </xf>
    <xf numFmtId="0" fontId="11" fillId="81" borderId="504" applyNumberFormat="0" applyProtection="0">
      <alignment horizontal="center" vertical="center" wrapText="1"/>
    </xf>
    <xf numFmtId="166" fontId="113" fillId="0" borderId="433">
      <protection locked="0"/>
    </xf>
    <xf numFmtId="0" fontId="12" fillId="24" borderId="441" applyNumberFormat="0" applyFont="0" applyAlignment="0" applyProtection="0"/>
    <xf numFmtId="0" fontId="183" fillId="81" borderId="496" applyNumberFormat="0" applyProtection="0">
      <alignment horizontal="center" vertical="center"/>
    </xf>
    <xf numFmtId="257" fontId="11" fillId="82" borderId="496" applyNumberFormat="0" applyProtection="0">
      <alignment horizontal="center" vertical="center" wrapText="1"/>
    </xf>
    <xf numFmtId="257" fontId="11" fillId="82" borderId="504" applyNumberFormat="0" applyProtection="0">
      <alignment horizontal="center" vertical="center" wrapText="1"/>
    </xf>
    <xf numFmtId="224" fontId="108" fillId="0" borderId="553" applyFont="0" applyFill="0" applyBorder="0" applyAlignment="0" applyProtection="0"/>
    <xf numFmtId="0" fontId="11" fillId="60" borderId="482" applyNumberFormat="0" applyProtection="0">
      <alignment horizontal="left" vertical="center" wrapText="1"/>
    </xf>
    <xf numFmtId="1" fontId="121" fillId="69" borderId="730" applyNumberFormat="0" applyBorder="0" applyAlignment="0">
      <alignment horizontal="centerContinuous" vertical="center"/>
      <protection locked="0"/>
    </xf>
    <xf numFmtId="0" fontId="47" fillId="0" borderId="716">
      <alignment horizontal="left" vertical="center"/>
    </xf>
    <xf numFmtId="241" fontId="194" fillId="86" borderId="673" applyNumberFormat="0" applyBorder="0" applyAlignment="0" applyProtection="0">
      <alignment vertical="center"/>
    </xf>
    <xf numFmtId="171" fontId="85" fillId="0" borderId="674"/>
    <xf numFmtId="0" fontId="11" fillId="81" borderId="496" applyNumberFormat="0" applyProtection="0">
      <alignment horizontal="center" vertical="center" wrapText="1"/>
    </xf>
    <xf numFmtId="237" fontId="12" fillId="71" borderId="725" applyNumberFormat="0" applyFont="0" applyBorder="0" applyAlignment="0" applyProtection="0"/>
    <xf numFmtId="0" fontId="25" fillId="8" borderId="732" applyNumberFormat="0" applyAlignment="0" applyProtection="0"/>
    <xf numFmtId="165" fontId="193" fillId="0" borderId="471" applyFill="0" applyAlignment="0" applyProtection="0"/>
    <xf numFmtId="0" fontId="11" fillId="81" borderId="496" applyNumberFormat="0" applyProtection="0">
      <alignment horizontal="center" vertical="center" wrapText="1"/>
    </xf>
    <xf numFmtId="0" fontId="12" fillId="25" borderId="496" applyNumberFormat="0" applyProtection="0">
      <alignment horizontal="left" vertical="center" wrapText="1"/>
    </xf>
    <xf numFmtId="0" fontId="11" fillId="60" borderId="504" applyNumberFormat="0" applyProtection="0">
      <alignment horizontal="left" vertical="center" wrapText="1"/>
    </xf>
    <xf numFmtId="1" fontId="121" fillId="69" borderId="730" applyNumberFormat="0" applyBorder="0" applyAlignment="0">
      <alignment horizontal="centerContinuous" vertical="center"/>
      <protection locked="0"/>
    </xf>
    <xf numFmtId="0" fontId="177" fillId="67" borderId="655">
      <alignment horizontal="center" vertical="center" wrapText="1"/>
      <protection hidden="1"/>
    </xf>
    <xf numFmtId="166" fontId="113" fillId="0" borderId="671">
      <protection locked="0"/>
    </xf>
    <xf numFmtId="39" fontId="12" fillId="0" borderId="476">
      <protection locked="0"/>
    </xf>
    <xf numFmtId="166" fontId="113" fillId="0" borderId="433">
      <protection locked="0"/>
    </xf>
    <xf numFmtId="224" fontId="108" fillId="0" borderId="553" applyFont="0" applyFill="0" applyBorder="0" applyAlignment="0" applyProtection="0"/>
    <xf numFmtId="0" fontId="11" fillId="81" borderId="496" applyNumberFormat="0" applyProtection="0">
      <alignment horizontal="center" vertical="center" wrapText="1"/>
    </xf>
    <xf numFmtId="171" fontId="85" fillId="0" borderId="481"/>
    <xf numFmtId="0" fontId="11" fillId="81" borderId="496" applyNumberFormat="0" applyProtection="0">
      <alignment horizontal="center" vertical="center" wrapText="1"/>
    </xf>
    <xf numFmtId="0" fontId="11" fillId="81" borderId="482" applyNumberFormat="0" applyProtection="0">
      <alignment horizontal="center" vertical="center" wrapText="1"/>
    </xf>
    <xf numFmtId="0" fontId="177" fillId="67" borderId="504">
      <alignment horizontal="center" vertical="center" wrapText="1"/>
      <protection hidden="1"/>
    </xf>
    <xf numFmtId="0" fontId="47" fillId="0" borderId="737">
      <alignment horizontal="left" vertical="center"/>
    </xf>
    <xf numFmtId="227" fontId="78" fillId="0" borderId="690" applyNumberFormat="0" applyFill="0">
      <alignment horizontal="right"/>
    </xf>
    <xf numFmtId="227" fontId="78" fillId="0" borderId="690" applyNumberFormat="0" applyFill="0">
      <alignment horizontal="right"/>
    </xf>
    <xf numFmtId="257" fontId="11" fillId="82" borderId="496" applyNumberFormat="0" applyProtection="0">
      <alignment horizontal="center" vertical="center" wrapText="1"/>
    </xf>
    <xf numFmtId="0" fontId="11" fillId="81" borderId="482" applyNumberFormat="0" applyProtection="0">
      <alignment horizontal="center" vertical="center" wrapText="1"/>
    </xf>
    <xf numFmtId="0" fontId="177" fillId="67" borderId="482">
      <alignment horizontal="center" vertical="center" wrapText="1"/>
      <protection hidden="1"/>
    </xf>
    <xf numFmtId="241" fontId="194" fillId="86" borderId="435" applyNumberFormat="0" applyBorder="0" applyAlignment="0" applyProtection="0">
      <alignment vertical="center"/>
    </xf>
    <xf numFmtId="257" fontId="11" fillId="82" borderId="496" applyNumberFormat="0" applyProtection="0">
      <alignment horizontal="center" vertical="center" wrapText="1"/>
    </xf>
    <xf numFmtId="0" fontId="12" fillId="24" borderId="441" applyNumberFormat="0" applyFont="0" applyAlignment="0" applyProtection="0"/>
    <xf numFmtId="171" fontId="85" fillId="0" borderId="436"/>
    <xf numFmtId="224" fontId="108" fillId="0" borderId="553" applyFont="0" applyFill="0" applyBorder="0" applyAlignment="0" applyProtection="0"/>
    <xf numFmtId="0" fontId="183" fillId="81" borderId="496" applyNumberFormat="0" applyProtection="0">
      <alignment horizontal="center" vertical="center"/>
    </xf>
    <xf numFmtId="257" fontId="11" fillId="82" borderId="482" applyNumberFormat="0" applyProtection="0">
      <alignment horizontal="center" vertical="center" wrapText="1"/>
    </xf>
    <xf numFmtId="0" fontId="177" fillId="67" borderId="496">
      <alignment horizontal="center" vertical="center" wrapText="1"/>
      <protection hidden="1"/>
    </xf>
    <xf numFmtId="241" fontId="194" fillId="86" borderId="706" applyNumberFormat="0" applyBorder="0" applyAlignment="0" applyProtection="0">
      <alignment vertical="center"/>
    </xf>
    <xf numFmtId="0" fontId="183" fillId="81" borderId="496" applyNumberFormat="0" applyProtection="0">
      <alignment horizontal="center" vertical="center"/>
    </xf>
    <xf numFmtId="171" fontId="85" fillId="0" borderId="707"/>
    <xf numFmtId="0" fontId="12" fillId="24" borderId="657" applyNumberFormat="0" applyFont="0" applyAlignment="0" applyProtection="0"/>
    <xf numFmtId="0" fontId="17" fillId="21" borderId="409" applyNumberFormat="0" applyAlignment="0" applyProtection="0"/>
    <xf numFmtId="165" fontId="193" fillId="0" borderId="471" applyFill="0" applyAlignment="0" applyProtection="0"/>
    <xf numFmtId="0" fontId="11" fillId="81" borderId="482" applyNumberFormat="0" applyProtection="0">
      <alignment horizontal="center" vertical="center" wrapText="1"/>
    </xf>
    <xf numFmtId="264" fontId="172" fillId="65" borderId="482" applyFill="0" applyBorder="0" applyAlignment="0" applyProtection="0">
      <alignment horizontal="right"/>
      <protection locked="0"/>
    </xf>
    <xf numFmtId="0" fontId="17" fillId="21" borderId="409" applyNumberFormat="0" applyAlignment="0" applyProtection="0"/>
    <xf numFmtId="166" fontId="113" fillId="0" borderId="651">
      <protection locked="0"/>
    </xf>
    <xf numFmtId="1" fontId="121" fillId="69" borderId="738" applyNumberFormat="0" applyBorder="0" applyAlignment="0">
      <alignment horizontal="centerContinuous" vertical="center"/>
      <protection locked="0"/>
    </xf>
    <xf numFmtId="0" fontId="83" fillId="0" borderId="397" applyNumberFormat="0" applyFont="0" applyFill="0" applyAlignment="0" applyProtection="0"/>
    <xf numFmtId="0" fontId="12" fillId="24" borderId="657" applyNumberFormat="0" applyFont="0" applyAlignment="0" applyProtection="0"/>
    <xf numFmtId="264" fontId="172" fillId="65" borderId="496" applyFill="0" applyBorder="0" applyAlignment="0" applyProtection="0">
      <alignment horizontal="right"/>
      <protection locked="0"/>
    </xf>
    <xf numFmtId="224" fontId="108" fillId="0" borderId="553" applyFont="0" applyFill="0" applyBorder="0" applyAlignment="0" applyProtection="0"/>
    <xf numFmtId="0" fontId="25" fillId="8" borderId="726" applyNumberFormat="0" applyAlignment="0" applyProtection="0"/>
    <xf numFmtId="166" fontId="113" fillId="0" borderId="332">
      <protection locked="0"/>
    </xf>
    <xf numFmtId="0" fontId="183" fillId="81" borderId="496" applyNumberFormat="0" applyProtection="0">
      <alignment horizontal="center" vertical="center"/>
    </xf>
    <xf numFmtId="0" fontId="177" fillId="67" borderId="496">
      <alignment horizontal="center" vertical="center" wrapText="1"/>
      <protection hidden="1"/>
    </xf>
    <xf numFmtId="208" fontId="90" fillId="63" borderId="404"/>
    <xf numFmtId="241" fontId="194" fillId="86" borderId="92" applyNumberFormat="0" applyBorder="0" applyAlignment="0" applyProtection="0">
      <alignment vertical="center"/>
    </xf>
    <xf numFmtId="171" fontId="85" fillId="0" borderId="338"/>
    <xf numFmtId="167" fontId="87" fillId="0" borderId="412" applyFont="0"/>
    <xf numFmtId="0" fontId="17" fillId="21" borderId="424" applyNumberFormat="0" applyAlignment="0" applyProtection="0"/>
    <xf numFmtId="0" fontId="12" fillId="24" borderId="696" applyNumberFormat="0" applyFont="0" applyAlignment="0" applyProtection="0"/>
    <xf numFmtId="0" fontId="11" fillId="81" borderId="482" applyNumberFormat="0" applyProtection="0">
      <alignment horizontal="center" vertical="center" wrapText="1"/>
    </xf>
    <xf numFmtId="0" fontId="83" fillId="0" borderId="430" applyNumberFormat="0" applyFont="0" applyFill="0" applyAlignment="0" applyProtection="0"/>
    <xf numFmtId="241" fontId="194" fillId="86" borderId="706" applyNumberFormat="0" applyBorder="0" applyAlignment="0" applyProtection="0">
      <alignment vertical="center"/>
    </xf>
    <xf numFmtId="171" fontId="85" fillId="0" borderId="707"/>
    <xf numFmtId="241" fontId="194" fillId="86" borderId="92" applyNumberFormat="0" applyBorder="0" applyAlignment="0" applyProtection="0">
      <alignment vertical="center"/>
    </xf>
    <xf numFmtId="241" fontId="194" fillId="86" borderId="466" applyNumberFormat="0" applyBorder="0" applyAlignment="0" applyProtection="0">
      <alignment vertical="center"/>
    </xf>
    <xf numFmtId="0" fontId="11" fillId="81" borderId="496" applyNumberFormat="0" applyProtection="0">
      <alignment horizontal="center" vertical="center" wrapText="1"/>
    </xf>
    <xf numFmtId="0" fontId="183" fillId="81" borderId="655" applyNumberFormat="0" applyProtection="0">
      <alignment horizontal="center" vertical="center"/>
    </xf>
    <xf numFmtId="0" fontId="11" fillId="81" borderId="655" applyNumberFormat="0" applyProtection="0">
      <alignment horizontal="center" vertical="center" wrapText="1"/>
    </xf>
    <xf numFmtId="0" fontId="177" fillId="67" borderId="496">
      <alignment horizontal="center" vertical="center" wrapText="1"/>
      <protection hidden="1"/>
    </xf>
    <xf numFmtId="171" fontId="85" fillId="0" borderId="338"/>
    <xf numFmtId="0" fontId="11" fillId="81" borderId="655" applyNumberFormat="0" applyProtection="0">
      <alignment horizontal="center" vertical="center"/>
    </xf>
    <xf numFmtId="264" fontId="172" fillId="65" borderId="482" applyFill="0" applyBorder="0" applyAlignment="0" applyProtection="0">
      <alignment horizontal="right"/>
      <protection locked="0"/>
    </xf>
    <xf numFmtId="0" fontId="17" fillId="21" borderId="438" applyNumberFormat="0" applyAlignment="0" applyProtection="0"/>
    <xf numFmtId="0" fontId="11" fillId="81" borderId="655" applyNumberFormat="0" applyProtection="0">
      <alignment horizontal="center" vertical="center" wrapText="1"/>
    </xf>
    <xf numFmtId="166" fontId="113" fillId="0" borderId="433">
      <protection locked="0"/>
    </xf>
    <xf numFmtId="0" fontId="11" fillId="60" borderId="655" applyNumberFormat="0" applyProtection="0">
      <alignment horizontal="left" vertical="center" wrapText="1"/>
    </xf>
    <xf numFmtId="208" fontId="90" fillId="63" borderId="432"/>
    <xf numFmtId="257" fontId="11" fillId="82" borderId="655" applyNumberFormat="0" applyProtection="0">
      <alignment horizontal="center" vertical="center" wrapText="1"/>
    </xf>
    <xf numFmtId="0" fontId="12" fillId="25" borderId="655" applyNumberFormat="0" applyProtection="0">
      <alignment horizontal="left" vertical="center" wrapText="1"/>
    </xf>
    <xf numFmtId="224" fontId="108" fillId="0" borderId="553" applyFont="0" applyFill="0" applyBorder="0" applyAlignment="0" applyProtection="0"/>
    <xf numFmtId="0" fontId="11" fillId="60" borderId="655" applyNumberFormat="0" applyProtection="0">
      <alignment horizontal="left" vertical="center" wrapText="1"/>
    </xf>
    <xf numFmtId="0" fontId="83" fillId="0" borderId="444" applyNumberFormat="0" applyFont="0" applyFill="0" applyAlignment="0" applyProtection="0"/>
    <xf numFmtId="257" fontId="11" fillId="82" borderId="482" applyNumberFormat="0" applyProtection="0">
      <alignment horizontal="center" vertical="center" wrapText="1"/>
    </xf>
    <xf numFmtId="0" fontId="17" fillId="21" borderId="438" applyNumberFormat="0" applyAlignment="0" applyProtection="0"/>
    <xf numFmtId="0" fontId="83" fillId="0" borderId="444" applyNumberFormat="0" applyFont="0" applyFill="0" applyAlignment="0" applyProtection="0"/>
    <xf numFmtId="260" fontId="164" fillId="0" borderId="501" applyBorder="0"/>
    <xf numFmtId="260" fontId="164" fillId="0" borderId="501" applyBorder="0"/>
    <xf numFmtId="166" fontId="113" fillId="0" borderId="405">
      <protection locked="0"/>
    </xf>
    <xf numFmtId="166" fontId="113" fillId="0" borderId="704">
      <protection locked="0"/>
    </xf>
    <xf numFmtId="0" fontId="11" fillId="60" borderId="496" applyNumberFormat="0" applyProtection="0">
      <alignment horizontal="left" vertical="center" wrapText="1"/>
    </xf>
    <xf numFmtId="208" fontId="90" fillId="63" borderId="432"/>
    <xf numFmtId="167" fontId="87" fillId="0" borderId="431" applyFont="0"/>
    <xf numFmtId="0" fontId="12" fillId="25" borderId="482" applyNumberFormat="0" applyProtection="0">
      <alignment horizontal="left" vertical="center" wrapText="1"/>
    </xf>
    <xf numFmtId="241" fontId="194" fillId="86" borderId="706" applyNumberFormat="0" applyBorder="0" applyAlignment="0" applyProtection="0">
      <alignment vertical="center"/>
    </xf>
    <xf numFmtId="241" fontId="194" fillId="86" borderId="393" applyNumberFormat="0" applyBorder="0" applyAlignment="0" applyProtection="0">
      <alignment vertical="center"/>
    </xf>
    <xf numFmtId="171" fontId="85" fillId="0" borderId="394"/>
    <xf numFmtId="171" fontId="85" fillId="0" borderId="707"/>
    <xf numFmtId="0" fontId="12" fillId="25" borderId="496" applyNumberFormat="0" applyProtection="0">
      <alignment horizontal="left" vertical="center" wrapText="1"/>
    </xf>
    <xf numFmtId="0" fontId="11" fillId="81" borderId="504" applyNumberFormat="0" applyProtection="0">
      <alignment horizontal="center" vertical="center" wrapText="1"/>
    </xf>
    <xf numFmtId="264" fontId="172" fillId="65" borderId="496" applyFill="0" applyBorder="0" applyAlignment="0" applyProtection="0">
      <alignment horizontal="right"/>
      <protection locked="0"/>
    </xf>
    <xf numFmtId="0" fontId="12" fillId="24" borderId="245" applyNumberFormat="0" applyFont="0" applyAlignment="0" applyProtection="0"/>
    <xf numFmtId="241" fontId="194" fillId="86" borderId="407" applyNumberFormat="0" applyBorder="0" applyAlignment="0" applyProtection="0">
      <alignment vertical="center"/>
    </xf>
    <xf numFmtId="241" fontId="194" fillId="86" borderId="407" applyNumberFormat="0" applyBorder="0" applyAlignment="0" applyProtection="0">
      <alignment vertical="center"/>
    </xf>
    <xf numFmtId="208" fontId="90" fillId="63" borderId="432"/>
    <xf numFmtId="0" fontId="11" fillId="81" borderId="482" applyNumberFormat="0" applyProtection="0">
      <alignment horizontal="center" vertical="center"/>
    </xf>
    <xf numFmtId="241" fontId="194" fillId="86" borderId="494" applyNumberFormat="0" applyBorder="0" applyAlignment="0" applyProtection="0">
      <alignment vertical="center"/>
    </xf>
    <xf numFmtId="0" fontId="17" fillId="21" borderId="438" applyNumberFormat="0" applyAlignment="0" applyProtection="0"/>
    <xf numFmtId="0" fontId="183" fillId="81" borderId="496" applyNumberFormat="0" applyProtection="0">
      <alignment horizontal="center" vertical="center"/>
    </xf>
    <xf numFmtId="0" fontId="11" fillId="81" borderId="504" applyNumberFormat="0" applyProtection="0">
      <alignment horizontal="center" vertical="center" wrapText="1"/>
    </xf>
    <xf numFmtId="167" fontId="87" fillId="0" borderId="431" applyFont="0"/>
    <xf numFmtId="241" fontId="194" fillId="86" borderId="457" applyNumberFormat="0" applyBorder="0" applyAlignment="0" applyProtection="0">
      <alignment vertical="center"/>
    </xf>
    <xf numFmtId="171" fontId="85" fillId="0" borderId="458"/>
    <xf numFmtId="0" fontId="83" fillId="0" borderId="397" applyNumberFormat="0" applyFont="0" applyFill="0" applyAlignment="0" applyProtection="0"/>
    <xf numFmtId="264" fontId="172" fillId="65" borderId="460" applyFill="0" applyBorder="0" applyAlignment="0" applyProtection="0">
      <alignment horizontal="right"/>
      <protection locked="0"/>
    </xf>
    <xf numFmtId="0" fontId="11" fillId="60" borderId="482" applyNumberFormat="0" applyProtection="0">
      <alignment horizontal="left" vertical="center" wrapText="1"/>
    </xf>
    <xf numFmtId="39" fontId="12" fillId="0" borderId="490">
      <protection locked="0"/>
    </xf>
    <xf numFmtId="0" fontId="11" fillId="81" borderId="496" applyNumberFormat="0" applyProtection="0">
      <alignment horizontal="center" vertical="center"/>
    </xf>
    <xf numFmtId="257" fontId="11" fillId="82" borderId="504" applyNumberFormat="0" applyProtection="0">
      <alignment horizontal="center" vertical="center" wrapText="1"/>
    </xf>
    <xf numFmtId="0" fontId="177" fillId="67" borderId="504">
      <alignment horizontal="center" vertical="center" wrapText="1"/>
      <protection hidden="1"/>
    </xf>
    <xf numFmtId="257" fontId="11" fillId="82" borderId="460" applyNumberFormat="0" applyProtection="0">
      <alignment horizontal="center" vertical="center" wrapText="1"/>
    </xf>
    <xf numFmtId="0" fontId="17" fillId="21" borderId="400" applyNumberFormat="0" applyAlignment="0" applyProtection="0"/>
    <xf numFmtId="171" fontId="85" fillId="0" borderId="495"/>
    <xf numFmtId="0" fontId="11" fillId="60" borderId="496" applyNumberFormat="0" applyProtection="0">
      <alignment horizontal="left" vertical="center" wrapText="1"/>
    </xf>
    <xf numFmtId="0" fontId="183" fillId="81" borderId="504" applyNumberFormat="0" applyProtection="0">
      <alignment horizontal="center" vertical="center"/>
    </xf>
    <xf numFmtId="0" fontId="83" fillId="0" borderId="397" applyNumberFormat="0" applyFont="0" applyFill="0" applyAlignment="0" applyProtection="0"/>
    <xf numFmtId="171" fontId="85" fillId="0" borderId="773"/>
    <xf numFmtId="0" fontId="177" fillId="67" borderId="482">
      <alignment horizontal="center" vertical="center" wrapText="1"/>
      <protection hidden="1"/>
    </xf>
    <xf numFmtId="208" fontId="90" fillId="63" borderId="330"/>
    <xf numFmtId="0" fontId="147" fillId="73" borderId="986">
      <alignment horizontal="left" vertical="center" wrapText="1"/>
    </xf>
    <xf numFmtId="0" fontId="11" fillId="60" borderId="460" applyNumberFormat="0" applyProtection="0">
      <alignment horizontal="left" vertical="center" wrapText="1"/>
    </xf>
    <xf numFmtId="167" fontId="87" fillId="0" borderId="329" applyFont="0"/>
    <xf numFmtId="0" fontId="177" fillId="67" borderId="496">
      <alignment horizontal="center" vertical="center" wrapText="1"/>
      <protection hidden="1"/>
    </xf>
    <xf numFmtId="0" fontId="12" fillId="24" borderId="447" applyNumberFormat="0" applyFont="0" applyAlignment="0" applyProtection="0"/>
    <xf numFmtId="0" fontId="83" fillId="0" borderId="397" applyNumberFormat="0" applyFont="0" applyFill="0" applyAlignment="0" applyProtection="0"/>
    <xf numFmtId="0" fontId="12" fillId="0" borderId="460"/>
    <xf numFmtId="208" fontId="90" fillId="63" borderId="432"/>
    <xf numFmtId="167" fontId="87" fillId="0" borderId="431" applyFont="0"/>
    <xf numFmtId="0" fontId="83" fillId="0" borderId="430" applyNumberFormat="0" applyFont="0" applyFill="0" applyAlignment="0" applyProtection="0"/>
    <xf numFmtId="208" fontId="90" fillId="63" borderId="404"/>
    <xf numFmtId="167" fontId="87" fillId="0" borderId="412" applyFont="0"/>
    <xf numFmtId="0" fontId="17" fillId="21" borderId="400" applyNumberFormat="0" applyAlignment="0" applyProtection="0"/>
    <xf numFmtId="0" fontId="83" fillId="0" borderId="397" applyNumberFormat="0" applyFont="0" applyFill="0" applyAlignment="0" applyProtection="0"/>
    <xf numFmtId="0" fontId="83" fillId="0" borderId="305" applyNumberFormat="0" applyFont="0" applyFill="0" applyAlignment="0" applyProtection="0"/>
    <xf numFmtId="1" fontId="94" fillId="64" borderId="305" applyNumberFormat="0" applyBorder="0" applyAlignment="0">
      <alignment horizontal="center" vertical="top" wrapText="1"/>
      <protection hidden="1"/>
    </xf>
    <xf numFmtId="165" fontId="88" fillId="0" borderId="304" applyNumberFormat="0" applyFont="0" applyBorder="0" applyProtection="0">
      <alignment horizontal="right"/>
    </xf>
    <xf numFmtId="207" fontId="12" fillId="0" borderId="304">
      <alignment horizontal="right"/>
      <protection locked="0"/>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241" fontId="194" fillId="86" borderId="673" applyNumberFormat="0" applyBorder="0" applyAlignment="0" applyProtection="0">
      <alignment vertical="center"/>
    </xf>
    <xf numFmtId="203" fontId="12" fillId="0" borderId="304">
      <alignment horizontal="right"/>
    </xf>
    <xf numFmtId="0" fontId="11" fillId="81" borderId="774" applyNumberFormat="0" applyProtection="0">
      <alignment horizontal="center" vertical="center" wrapText="1"/>
    </xf>
    <xf numFmtId="0" fontId="17" fillId="21" borderId="446" applyNumberFormat="0" applyAlignment="0" applyProtection="0"/>
    <xf numFmtId="166" fontId="113" fillId="0" borderId="704">
      <protection locked="0"/>
    </xf>
    <xf numFmtId="0" fontId="25" fillId="8" borderId="409" applyNumberFormat="0" applyAlignment="0" applyProtection="0"/>
    <xf numFmtId="0" fontId="12" fillId="24" borderId="414" applyNumberFormat="0" applyFont="0" applyAlignment="0" applyProtection="0"/>
    <xf numFmtId="171" fontId="85" fillId="0" borderId="472"/>
    <xf numFmtId="0" fontId="25" fillId="8" borderId="409"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12" fillId="24" borderId="414" applyNumberFormat="0" applyFont="0" applyAlignment="0" applyProtection="0"/>
    <xf numFmtId="0" fontId="28" fillId="21" borderId="410" applyNumberFormat="0" applyAlignment="0" applyProtection="0"/>
    <xf numFmtId="0" fontId="28" fillId="21" borderId="410" applyNumberFormat="0" applyAlignment="0" applyProtection="0"/>
    <xf numFmtId="0" fontId="12" fillId="61" borderId="409" applyNumberFormat="0">
      <alignment horizontal="left" vertical="center"/>
    </xf>
    <xf numFmtId="0" fontId="12" fillId="60" borderId="409" applyNumberFormat="0">
      <alignment horizontal="centerContinuous" vertical="center" wrapText="1"/>
    </xf>
    <xf numFmtId="0" fontId="12" fillId="24" borderId="414" applyNumberFormat="0" applyFont="0" applyAlignment="0" applyProtection="0"/>
    <xf numFmtId="0" fontId="28" fillId="21" borderId="410" applyNumberFormat="0" applyAlignment="0" applyProtection="0"/>
    <xf numFmtId="241" fontId="194" fillId="86" borderId="706" applyNumberFormat="0" applyBorder="0" applyAlignment="0" applyProtection="0">
      <alignment vertical="center"/>
    </xf>
    <xf numFmtId="171" fontId="85" fillId="0" borderId="413"/>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17" fillId="21" borderId="409" applyNumberFormat="0" applyAlignment="0" applyProtection="0"/>
    <xf numFmtId="0" fontId="12" fillId="24" borderId="414" applyNumberFormat="0" applyFont="0" applyAlignment="0" applyProtection="0"/>
    <xf numFmtId="0" fontId="12" fillId="61" borderId="409" applyNumberFormat="0">
      <alignment horizontal="left" vertical="center"/>
    </xf>
    <xf numFmtId="241" fontId="194" fillId="86" borderId="407" applyNumberFormat="0" applyBorder="0" applyAlignment="0" applyProtection="0">
      <alignment vertical="center"/>
    </xf>
    <xf numFmtId="0" fontId="11" fillId="81" borderId="482" applyNumberFormat="0" applyProtection="0">
      <alignment horizontal="center" vertical="center"/>
    </xf>
    <xf numFmtId="0" fontId="17" fillId="21" borderId="424" applyNumberFormat="0" applyAlignment="0" applyProtection="0"/>
    <xf numFmtId="0" fontId="11" fillId="81" borderId="774" applyNumberFormat="0" applyProtection="0">
      <alignment horizontal="center" vertical="center" wrapText="1"/>
    </xf>
    <xf numFmtId="208" fontId="90" fillId="63" borderId="418"/>
    <xf numFmtId="0" fontId="83" fillId="0" borderId="430" applyNumberFormat="0" applyFont="0" applyFill="0" applyAlignment="0" applyProtection="0"/>
    <xf numFmtId="0" fontId="17" fillId="21" borderId="656" applyNumberFormat="0" applyAlignment="0" applyProtection="0"/>
    <xf numFmtId="167" fontId="87" fillId="0" borderId="417" applyFont="0"/>
    <xf numFmtId="0" fontId="11" fillId="60" borderId="482" applyNumberFormat="0" applyProtection="0">
      <alignment horizontal="left" vertical="center" wrapText="1"/>
    </xf>
    <xf numFmtId="0" fontId="177" fillId="67" borderId="496">
      <alignment horizontal="center" vertical="center" wrapText="1"/>
      <protection hidden="1"/>
    </xf>
    <xf numFmtId="165" fontId="193" fillId="0" borderId="682" applyFill="0" applyAlignment="0" applyProtection="0"/>
    <xf numFmtId="260" fontId="164" fillId="0" borderId="462" applyBorder="0"/>
    <xf numFmtId="0" fontId="17" fillId="21" borderId="409" applyNumberFormat="0" applyAlignment="0" applyProtection="0"/>
    <xf numFmtId="0" fontId="17" fillId="21" borderId="424"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245" applyNumberFormat="0" applyFont="0" applyAlignment="0" applyProtection="0"/>
    <xf numFmtId="0" fontId="83" fillId="0" borderId="661" applyNumberFormat="0" applyFont="0" applyFill="0" applyAlignment="0" applyProtection="0"/>
    <xf numFmtId="0" fontId="83" fillId="0" borderId="430" applyNumberFormat="0" applyFont="0" applyFill="0" applyAlignment="0" applyProtection="0"/>
    <xf numFmtId="167" fontId="87" fillId="0" borderId="412" applyFont="0"/>
    <xf numFmtId="241" fontId="194" fillId="86" borderId="772" applyNumberFormat="0" applyBorder="0" applyAlignment="0" applyProtection="0">
      <alignment vertical="center"/>
    </xf>
    <xf numFmtId="257" fontId="11" fillId="82" borderId="774" applyNumberFormat="0" applyProtection="0">
      <alignment horizontal="center" vertical="center" wrapText="1"/>
    </xf>
    <xf numFmtId="0" fontId="11" fillId="60" borderId="482" applyNumberFormat="0" applyProtection="0">
      <alignment horizontal="left" vertical="center" wrapText="1"/>
    </xf>
    <xf numFmtId="208" fontId="90" fillId="63" borderId="432"/>
    <xf numFmtId="241" fontId="194" fillId="86" borderId="494" applyNumberFormat="0" applyBorder="0" applyAlignment="0" applyProtection="0">
      <alignment vertical="center"/>
    </xf>
    <xf numFmtId="0" fontId="11" fillId="81" borderId="496" applyNumberFormat="0" applyProtection="0">
      <alignment horizontal="center" vertical="center"/>
    </xf>
    <xf numFmtId="0" fontId="177" fillId="67" borderId="460">
      <alignment horizontal="center" vertical="center" wrapText="1"/>
      <protection hidden="1"/>
    </xf>
    <xf numFmtId="260" fontId="164" fillId="0" borderId="487" applyBorder="0"/>
    <xf numFmtId="167" fontId="87" fillId="0" borderId="431" applyFont="0"/>
    <xf numFmtId="0" fontId="17" fillId="21" borderId="438" applyNumberFormat="0" applyAlignment="0" applyProtection="0"/>
    <xf numFmtId="1" fontId="121" fillId="69" borderId="860" applyNumberFormat="0" applyBorder="0" applyAlignment="0">
      <alignment horizontal="centerContinuous" vertical="center"/>
      <protection locked="0"/>
    </xf>
    <xf numFmtId="0" fontId="12" fillId="24" borderId="425" applyNumberFormat="0" applyFont="0" applyAlignment="0" applyProtection="0"/>
    <xf numFmtId="0" fontId="83" fillId="0" borderId="397" applyNumberFormat="0" applyFont="0" applyFill="0" applyAlignment="0" applyProtection="0"/>
    <xf numFmtId="237" fontId="12" fillId="71" borderId="814" applyNumberFormat="0" applyFont="0" applyBorder="0" applyAlignment="0" applyProtection="0"/>
    <xf numFmtId="0" fontId="47" fillId="0" borderId="813">
      <alignment horizontal="left" vertical="center"/>
    </xf>
    <xf numFmtId="10" fontId="108" fillId="65" borderId="814" applyNumberFormat="0" applyBorder="0" applyAlignment="0" applyProtection="0"/>
    <xf numFmtId="0" fontId="147" fillId="73" borderId="864">
      <alignment horizontal="left" vertical="center" wrapText="1"/>
    </xf>
    <xf numFmtId="260" fontId="164" fillId="0" borderId="840" applyBorder="0"/>
    <xf numFmtId="0" fontId="183" fillId="81" borderId="482" applyNumberFormat="0" applyProtection="0">
      <alignment horizontal="center" vertical="center"/>
    </xf>
    <xf numFmtId="260" fontId="164" fillId="0" borderId="879" applyBorder="0"/>
    <xf numFmtId="0" fontId="12" fillId="0" borderId="814"/>
    <xf numFmtId="241" fontId="194" fillId="86" borderId="457" applyNumberFormat="0" applyBorder="0" applyAlignment="0" applyProtection="0">
      <alignment vertical="center"/>
    </xf>
    <xf numFmtId="257" fontId="11" fillId="82" borderId="496" applyNumberFormat="0" applyProtection="0">
      <alignment horizontal="center" vertical="center" wrapText="1"/>
    </xf>
    <xf numFmtId="0" fontId="183" fillId="81" borderId="504" applyNumberFormat="0" applyProtection="0">
      <alignment horizontal="center" vertical="center"/>
    </xf>
    <xf numFmtId="264" fontId="172" fillId="65" borderId="496" applyFill="0" applyBorder="0" applyAlignment="0" applyProtection="0">
      <alignment horizontal="right"/>
      <protection locked="0"/>
    </xf>
    <xf numFmtId="260" fontId="164" fillId="0" borderId="893" applyBorder="0"/>
    <xf numFmtId="166" fontId="113" fillId="0" borderId="332">
      <protection locked="0"/>
    </xf>
    <xf numFmtId="260" fontId="164" fillId="0" borderId="893" applyBorder="0"/>
    <xf numFmtId="260" fontId="164" fillId="0" borderId="893" applyBorder="0"/>
    <xf numFmtId="0" fontId="12" fillId="24" borderId="425" applyNumberFormat="0" applyFont="0" applyAlignment="0" applyProtection="0"/>
    <xf numFmtId="260" fontId="164" fillId="0" borderId="896" applyBorder="0"/>
    <xf numFmtId="260" fontId="164" fillId="0" borderId="840" applyBorder="0"/>
    <xf numFmtId="208" fontId="90" fillId="63" borderId="432"/>
    <xf numFmtId="241" fontId="194" fillId="86" borderId="494" applyNumberFormat="0" applyBorder="0" applyAlignment="0" applyProtection="0">
      <alignment vertical="center"/>
    </xf>
    <xf numFmtId="0" fontId="11" fillId="81" borderId="482" applyNumberFormat="0" applyProtection="0">
      <alignment horizontal="center" vertical="center" wrapText="1"/>
    </xf>
    <xf numFmtId="167" fontId="87" fillId="0" borderId="431" applyFont="0"/>
    <xf numFmtId="0" fontId="11" fillId="60" borderId="496" applyNumberFormat="0" applyProtection="0">
      <alignment horizontal="left" vertical="center" wrapText="1"/>
    </xf>
    <xf numFmtId="0" fontId="11" fillId="81" borderId="504" applyNumberFormat="0" applyProtection="0">
      <alignment horizontal="center" vertical="center"/>
    </xf>
    <xf numFmtId="260" fontId="164" fillId="0" borderId="840" applyBorder="0"/>
    <xf numFmtId="264" fontId="172" fillId="65" borderId="496" applyFill="0" applyBorder="0" applyAlignment="0" applyProtection="0">
      <alignment horizontal="right"/>
      <protection locked="0"/>
    </xf>
    <xf numFmtId="0" fontId="11" fillId="81" borderId="460" applyNumberFormat="0" applyProtection="0">
      <alignment horizontal="center" vertical="center" wrapText="1"/>
    </xf>
    <xf numFmtId="208" fontId="90" fillId="63" borderId="432"/>
    <xf numFmtId="260" fontId="164" fillId="0" borderId="879" applyBorder="0"/>
    <xf numFmtId="0" fontId="17" fillId="21" borderId="424" applyNumberFormat="0" applyAlignment="0" applyProtection="0"/>
    <xf numFmtId="260" fontId="164" fillId="0" borderId="896" applyBorder="0"/>
    <xf numFmtId="171" fontId="85" fillId="0" borderId="458"/>
    <xf numFmtId="0" fontId="11" fillId="81" borderId="496" applyNumberFormat="0" applyProtection="0">
      <alignment horizontal="center" vertical="center" wrapText="1"/>
    </xf>
    <xf numFmtId="0" fontId="11" fillId="60" borderId="504" applyNumberFormat="0" applyProtection="0">
      <alignment horizontal="left" vertical="center" wrapText="1"/>
    </xf>
    <xf numFmtId="260" fontId="164" fillId="0" borderId="840" applyBorder="0"/>
    <xf numFmtId="260" fontId="164" fillId="0" borderId="896" applyBorder="0"/>
    <xf numFmtId="167" fontId="87" fillId="0" borderId="431" applyFont="0"/>
    <xf numFmtId="0" fontId="83" fillId="0" borderId="430" applyNumberFormat="0" applyFont="0" applyFill="0" applyAlignment="0" applyProtection="0"/>
    <xf numFmtId="241" fontId="194" fillId="86" borderId="772" applyNumberFormat="0" applyBorder="0" applyAlignment="0" applyProtection="0">
      <alignment vertical="center"/>
    </xf>
    <xf numFmtId="264" fontId="172" fillId="65" borderId="460" applyFill="0" applyBorder="0" applyAlignment="0" applyProtection="0">
      <alignment horizontal="right"/>
      <protection locked="0"/>
    </xf>
    <xf numFmtId="166" fontId="113" fillId="0" borderId="332">
      <protection locked="0"/>
    </xf>
    <xf numFmtId="0" fontId="11" fillId="60" borderId="460" applyNumberFormat="0" applyProtection="0">
      <alignment horizontal="left" vertical="center" wrapText="1"/>
    </xf>
    <xf numFmtId="208" fontId="90" fillId="63" borderId="432"/>
    <xf numFmtId="0" fontId="17" fillId="21" borderId="400" applyNumberFormat="0" applyAlignment="0" applyProtection="0"/>
    <xf numFmtId="165" fontId="193" fillId="0" borderId="490" applyFill="0" applyAlignment="0" applyProtection="0"/>
    <xf numFmtId="0" fontId="83" fillId="0" borderId="397" applyNumberFormat="0" applyFont="0" applyFill="0" applyAlignment="0" applyProtection="0"/>
    <xf numFmtId="0" fontId="11" fillId="81" borderId="496" applyNumberFormat="0" applyProtection="0">
      <alignment horizontal="center" vertical="center" wrapText="1"/>
    </xf>
    <xf numFmtId="0" fontId="12" fillId="25" borderId="504" applyNumberFormat="0" applyProtection="0">
      <alignment horizontal="left" vertical="center" wrapText="1"/>
    </xf>
    <xf numFmtId="0" fontId="147" fillId="73" borderId="864">
      <alignment horizontal="left" vertical="center" wrapText="1"/>
    </xf>
    <xf numFmtId="166" fontId="113" fillId="0" borderId="704">
      <protection locked="0"/>
    </xf>
    <xf numFmtId="166" fontId="113" fillId="0" borderId="863">
      <protection locked="0"/>
    </xf>
    <xf numFmtId="208" fontId="90" fillId="63" borderId="862"/>
    <xf numFmtId="241" fontId="194" fillId="86" borderId="723" applyNumberFormat="0" applyBorder="0" applyAlignment="0" applyProtection="0">
      <alignment vertical="center"/>
    </xf>
    <xf numFmtId="171" fontId="85" fillId="0" borderId="724"/>
    <xf numFmtId="0" fontId="147" fillId="73" borderId="864">
      <alignment horizontal="left" vertical="center" wrapText="1"/>
    </xf>
    <xf numFmtId="0" fontId="12" fillId="25" borderId="460" applyNumberFormat="0" applyProtection="0">
      <alignment horizontal="left" vertical="center" wrapText="1"/>
    </xf>
    <xf numFmtId="0" fontId="177" fillId="67" borderId="496">
      <alignment horizontal="center" vertical="center" wrapText="1"/>
      <protection hidden="1"/>
    </xf>
    <xf numFmtId="166" fontId="113" fillId="0" borderId="391">
      <protection locked="0"/>
    </xf>
    <xf numFmtId="39" fontId="12" fillId="0" borderId="490">
      <protection locked="0"/>
    </xf>
    <xf numFmtId="0" fontId="17" fillId="21" borderId="400" applyNumberFormat="0" applyAlignment="0" applyProtection="0"/>
    <xf numFmtId="0" fontId="183" fillId="81" borderId="496" applyNumberFormat="0" applyProtection="0">
      <alignment horizontal="center" vertical="center"/>
    </xf>
    <xf numFmtId="0" fontId="11" fillId="81" borderId="504" applyNumberFormat="0" applyProtection="0">
      <alignment horizontal="center" vertical="center" wrapText="1"/>
    </xf>
    <xf numFmtId="0" fontId="83" fillId="0" borderId="397" applyNumberFormat="0" applyFont="0" applyFill="0" applyAlignment="0" applyProtection="0"/>
    <xf numFmtId="166" fontId="113" fillId="0" borderId="863">
      <protection locked="0"/>
    </xf>
    <xf numFmtId="0" fontId="11" fillId="60" borderId="774" applyNumberFormat="0" applyProtection="0">
      <alignment horizontal="left" vertical="center" wrapText="1"/>
    </xf>
    <xf numFmtId="208" fontId="90" fillId="63" borderId="862"/>
    <xf numFmtId="0" fontId="17" fillId="21" borderId="424" applyNumberFormat="0" applyAlignment="0" applyProtection="0"/>
    <xf numFmtId="0" fontId="177" fillId="67" borderId="496">
      <alignment horizontal="center" vertical="center" wrapText="1"/>
      <protection hidden="1"/>
    </xf>
    <xf numFmtId="166" fontId="113" fillId="0" borderId="455">
      <protection locked="0"/>
    </xf>
    <xf numFmtId="0" fontId="83" fillId="0" borderId="430" applyNumberFormat="0" applyFont="0" applyFill="0" applyAlignment="0" applyProtection="0"/>
    <xf numFmtId="0" fontId="12" fillId="24" borderId="447" applyNumberFormat="0" applyFont="0" applyAlignment="0" applyProtection="0"/>
    <xf numFmtId="0" fontId="17" fillId="21" borderId="424" applyNumberFormat="0" applyAlignment="0" applyProtection="0"/>
    <xf numFmtId="0" fontId="83" fillId="0" borderId="397" applyNumberFormat="0" applyFont="0" applyFill="0" applyAlignment="0" applyProtection="0"/>
    <xf numFmtId="208" fontId="90" fillId="63" borderId="330"/>
    <xf numFmtId="0" fontId="147" fillId="73" borderId="885">
      <alignment horizontal="left" vertical="center" wrapText="1"/>
    </xf>
    <xf numFmtId="208" fontId="90" fillId="63" borderId="330"/>
    <xf numFmtId="0" fontId="12" fillId="24" borderId="414" applyNumberFormat="0" applyFont="0" applyAlignment="0" applyProtection="0"/>
    <xf numFmtId="166" fontId="113" fillId="0" borderId="884">
      <protection locked="0"/>
    </xf>
    <xf numFmtId="0" fontId="12" fillId="60" borderId="409" applyNumberFormat="0">
      <alignment horizontal="centerContinuous" vertical="center" wrapText="1"/>
    </xf>
    <xf numFmtId="208" fontId="90" fillId="63" borderId="883"/>
    <xf numFmtId="0" fontId="17" fillId="21" borderId="656" applyNumberFormat="0" applyAlignment="0" applyProtection="0"/>
    <xf numFmtId="0" fontId="147" fillId="73" borderId="885">
      <alignment horizontal="left" vertical="center" wrapText="1"/>
    </xf>
    <xf numFmtId="208" fontId="90" fillId="63" borderId="390"/>
    <xf numFmtId="167" fontId="87" fillId="0" borderId="386" applyFont="0"/>
    <xf numFmtId="0" fontId="17" fillId="21" borderId="446" applyNumberFormat="0" applyAlignment="0" applyProtection="0"/>
    <xf numFmtId="0" fontId="83" fillId="0" borderId="453" applyNumberFormat="0" applyFont="0" applyFill="0" applyAlignment="0" applyProtection="0"/>
    <xf numFmtId="166" fontId="113" fillId="0" borderId="884">
      <protection locked="0"/>
    </xf>
    <xf numFmtId="0" fontId="12" fillId="61" borderId="409" applyNumberFormat="0">
      <alignment horizontal="left" vertical="center"/>
    </xf>
    <xf numFmtId="0" fontId="12" fillId="60" borderId="409" applyNumberFormat="0">
      <alignment horizontal="centerContinuous" vertical="center" wrapText="1"/>
    </xf>
    <xf numFmtId="208" fontId="90" fillId="63" borderId="883"/>
    <xf numFmtId="208" fontId="90" fillId="63" borderId="454"/>
    <xf numFmtId="0" fontId="12" fillId="61" borderId="409" applyNumberFormat="0">
      <alignment horizontal="left" vertical="center"/>
    </xf>
    <xf numFmtId="0" fontId="12" fillId="60" borderId="409" applyNumberFormat="0">
      <alignment horizontal="centerContinuous" vertical="center" wrapText="1"/>
    </xf>
    <xf numFmtId="167" fontId="87" fillId="0" borderId="450" applyFont="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147" fillId="73" borderId="885">
      <alignment horizontal="left" vertical="center" wrapText="1"/>
    </xf>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2" fillId="61" borderId="409" applyNumberFormat="0">
      <alignment horizontal="left" vertical="center"/>
    </xf>
    <xf numFmtId="0" fontId="12" fillId="60" borderId="409" applyNumberFormat="0">
      <alignment horizontal="centerContinuous" vertical="center" wrapText="1"/>
    </xf>
    <xf numFmtId="0" fontId="30" fillId="0" borderId="411" applyNumberFormat="0" applyFill="0" applyAlignment="0" applyProtection="0"/>
    <xf numFmtId="166" fontId="113" fillId="0" borderId="884">
      <protection locked="0"/>
    </xf>
    <xf numFmtId="0" fontId="12" fillId="61" borderId="424" applyNumberFormat="0">
      <alignment horizontal="left" vertical="center"/>
    </xf>
    <xf numFmtId="0" fontId="12" fillId="60" borderId="424" applyNumberFormat="0">
      <alignment horizontal="centerContinuous" vertical="center" wrapText="1"/>
    </xf>
    <xf numFmtId="0" fontId="25" fillId="8" borderId="424" applyNumberFormat="0" applyAlignment="0" applyProtection="0"/>
    <xf numFmtId="208" fontId="90" fillId="63" borderId="883"/>
    <xf numFmtId="0" fontId="12" fillId="25" borderId="423" applyNumberFormat="0" applyProtection="0">
      <alignment horizontal="left" vertical="center"/>
    </xf>
    <xf numFmtId="0" fontId="17" fillId="21" borderId="424" applyNumberForma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83" fillId="0" borderId="475" applyNumberFormat="0" applyFont="0" applyFill="0" applyAlignment="0" applyProtection="0"/>
    <xf numFmtId="0" fontId="147" fillId="73" borderId="885">
      <alignment horizontal="left" vertical="center" wrapText="1"/>
    </xf>
    <xf numFmtId="0" fontId="12" fillId="61" borderId="424" applyNumberFormat="0">
      <alignment horizontal="left" vertical="center"/>
    </xf>
    <xf numFmtId="0" fontId="12" fillId="60" borderId="424" applyNumberFormat="0">
      <alignment horizontal="centerContinuous" vertical="center" wrapText="1"/>
    </xf>
    <xf numFmtId="171" fontId="85" fillId="0" borderId="472"/>
    <xf numFmtId="166" fontId="113" fillId="0" borderId="884">
      <protection locked="0"/>
    </xf>
    <xf numFmtId="0" fontId="12" fillId="61" borderId="424" applyNumberFormat="0">
      <alignment horizontal="left" vertical="center"/>
    </xf>
    <xf numFmtId="0" fontId="12" fillId="60" borderId="424" applyNumberFormat="0">
      <alignment horizontal="centerContinuous" vertical="center" wrapText="1"/>
    </xf>
    <xf numFmtId="0" fontId="17" fillId="21" borderId="424" applyNumberFormat="0" applyAlignment="0" applyProtection="0"/>
    <xf numFmtId="0" fontId="25" fillId="8" borderId="424" applyNumberForma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208" fontId="90" fillId="63" borderId="883"/>
    <xf numFmtId="0" fontId="12" fillId="61" borderId="438" applyNumberFormat="0">
      <alignment horizontal="left" vertical="center"/>
    </xf>
    <xf numFmtId="0" fontId="12" fillId="60" borderId="438" applyNumberFormat="0">
      <alignment horizontal="centerContinuous" vertical="center" wrapText="1"/>
    </xf>
    <xf numFmtId="0" fontId="177" fillId="67" borderId="832">
      <alignment horizontal="center" vertical="center" wrapText="1"/>
      <protection hidden="1"/>
    </xf>
    <xf numFmtId="0" fontId="12" fillId="61" borderId="438" applyNumberFormat="0">
      <alignment horizontal="left" vertical="center"/>
    </xf>
    <xf numFmtId="0" fontId="12" fillId="60" borderId="438" applyNumberFormat="0">
      <alignment horizontal="centerContinuous" vertical="center" wrapText="1"/>
    </xf>
    <xf numFmtId="171" fontId="85" fillId="0" borderId="481"/>
    <xf numFmtId="241" fontId="194" fillId="86" borderId="480" applyNumberFormat="0" applyBorder="0" applyAlignment="0" applyProtection="0">
      <alignment vertical="center"/>
    </xf>
    <xf numFmtId="0" fontId="12" fillId="61" borderId="438" applyNumberFormat="0">
      <alignment horizontal="left" vertical="center"/>
    </xf>
    <xf numFmtId="0" fontId="12" fillId="60" borderId="438" applyNumberFormat="0">
      <alignment horizontal="centerContinuous" vertical="center" wrapText="1"/>
    </xf>
    <xf numFmtId="166" fontId="113" fillId="0" borderId="704">
      <protection locked="0"/>
    </xf>
    <xf numFmtId="0" fontId="147" fillId="73" borderId="902">
      <alignment horizontal="left" vertical="center" wrapText="1"/>
    </xf>
    <xf numFmtId="166" fontId="113" fillId="0" borderId="901">
      <protection locked="0"/>
    </xf>
    <xf numFmtId="208" fontId="90" fillId="63" borderId="900"/>
    <xf numFmtId="0" fontId="147" fillId="73" borderId="885">
      <alignment horizontal="left" vertical="center" wrapText="1"/>
    </xf>
    <xf numFmtId="0" fontId="12" fillId="61" borderId="424" applyNumberFormat="0">
      <alignment horizontal="left" vertical="center"/>
    </xf>
    <xf numFmtId="0" fontId="12" fillId="60" borderId="424" applyNumberFormat="0">
      <alignment horizontal="centerContinuous" vertical="center" wrapText="1"/>
    </xf>
    <xf numFmtId="0" fontId="12" fillId="24" borderId="696" applyNumberFormat="0" applyFont="0" applyAlignment="0" applyProtection="0"/>
    <xf numFmtId="0" fontId="12" fillId="61" borderId="438" applyNumberFormat="0">
      <alignment horizontal="left" vertical="center"/>
    </xf>
    <xf numFmtId="0" fontId="12" fillId="60" borderId="438" applyNumberFormat="0">
      <alignment horizontal="centerContinuous" vertical="center" wrapText="1"/>
    </xf>
    <xf numFmtId="166" fontId="113" fillId="0" borderId="884">
      <protection locked="0"/>
    </xf>
    <xf numFmtId="208" fontId="90" fillId="63" borderId="883"/>
    <xf numFmtId="0" fontId="12" fillId="61" borderId="400" applyNumberFormat="0">
      <alignment horizontal="left" vertical="center"/>
    </xf>
    <xf numFmtId="0" fontId="12" fillId="60" borderId="400" applyNumberFormat="0">
      <alignment horizontal="centerContinuous" vertical="center" wrapText="1"/>
    </xf>
    <xf numFmtId="0" fontId="147" fillId="73" borderId="864">
      <alignment horizontal="left" vertical="center" wrapText="1"/>
    </xf>
    <xf numFmtId="166" fontId="113" fillId="0" borderId="863">
      <protection locked="0"/>
    </xf>
    <xf numFmtId="208" fontId="90" fillId="63" borderId="862"/>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398" applyNumberFormat="0" applyProtection="0">
      <alignment horizontal="left" vertical="center"/>
    </xf>
    <xf numFmtId="166" fontId="113" fillId="0" borderId="863">
      <protection locked="0"/>
    </xf>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0" applyNumberFormat="0" applyAlignment="0" applyProtection="0"/>
    <xf numFmtId="208" fontId="90" fillId="63" borderId="862"/>
    <xf numFmtId="0" fontId="11" fillId="81" borderId="751" applyNumberFormat="0" applyProtection="0">
      <alignment horizontal="center" vertical="center" wrapText="1"/>
    </xf>
    <xf numFmtId="0" fontId="12" fillId="0" borderId="814"/>
    <xf numFmtId="0" fontId="12" fillId="0" borderId="814"/>
    <xf numFmtId="208" fontId="90" fillId="63" borderId="670"/>
    <xf numFmtId="0" fontId="12" fillId="0" borderId="874"/>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147" fillId="73" borderId="864">
      <alignment horizontal="left" vertical="center" wrapText="1"/>
    </xf>
    <xf numFmtId="10" fontId="108" fillId="65" borderId="814" applyNumberFormat="0" applyBorder="0" applyAlignment="0" applyProtection="0"/>
    <xf numFmtId="0" fontId="12" fillId="25" borderId="751" applyNumberFormat="0" applyProtection="0">
      <alignment horizontal="left" vertical="center"/>
    </xf>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171" fontId="85" fillId="0" borderId="773"/>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25" fillId="8"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61" borderId="400" applyNumberFormat="0">
      <alignment horizontal="left" vertical="center"/>
    </xf>
    <xf numFmtId="0" fontId="12" fillId="60" borderId="400" applyNumberFormat="0">
      <alignment horizontal="centerContinuous" vertical="center" wrapText="1"/>
    </xf>
    <xf numFmtId="0" fontId="28" fillId="21" borderId="410" applyNumberFormat="0" applyAlignment="0" applyProtection="0"/>
    <xf numFmtId="0" fontId="30" fillId="0" borderId="411" applyNumberFormat="0" applyFill="0" applyAlignment="0" applyProtection="0"/>
    <xf numFmtId="0" fontId="12" fillId="25" borderId="398" applyNumberFormat="0" applyProtection="0">
      <alignment horizontal="left" vertical="center"/>
    </xf>
    <xf numFmtId="0" fontId="12" fillId="25" borderId="398" applyNumberFormat="0" applyProtection="0">
      <alignment horizontal="left" vertical="center"/>
    </xf>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28" fillId="21" borderId="410" applyNumberFormat="0" applyAlignment="0" applyProtection="0"/>
    <xf numFmtId="0" fontId="30" fillId="0" borderId="411" applyNumberFormat="0" applyFill="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83" fillId="0" borderId="669" applyNumberFormat="0" applyFont="0" applyFill="0" applyAlignment="0" applyProtection="0"/>
    <xf numFmtId="0" fontId="12" fillId="0" borderId="874"/>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7" fillId="21" borderId="409" applyNumberFormat="0" applyAlignment="0" applyProtection="0"/>
    <xf numFmtId="0" fontId="30" fillId="0" borderId="411" applyNumberFormat="0" applyFill="0" applyAlignment="0" applyProtection="0"/>
    <xf numFmtId="0" fontId="28" fillId="21" borderId="410"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5" fillId="8" borderId="409" applyNumberFormat="0" applyAlignment="0" applyProtection="0"/>
    <xf numFmtId="0" fontId="12" fillId="61" borderId="400" applyNumberFormat="0">
      <alignment horizontal="left" vertical="center"/>
    </xf>
    <xf numFmtId="0" fontId="12" fillId="60" borderId="400" applyNumberFormat="0">
      <alignment horizontal="centerContinuous" vertical="center" wrapText="1"/>
    </xf>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17" fillId="21" borderId="409" applyNumberFormat="0" applyAlignment="0" applyProtection="0"/>
    <xf numFmtId="0" fontId="25" fillId="8" borderId="409" applyNumberFormat="0" applyAlignment="0" applyProtection="0"/>
    <xf numFmtId="0" fontId="12" fillId="24" borderId="414" applyNumberFormat="0" applyFont="0" applyAlignment="0" applyProtection="0"/>
    <xf numFmtId="0" fontId="12" fillId="24" borderId="414" applyNumberFormat="0" applyFont="0" applyAlignment="0" applyProtection="0"/>
    <xf numFmtId="0" fontId="28" fillId="21" borderId="410" applyNumberFormat="0" applyAlignment="0" applyProtection="0"/>
    <xf numFmtId="0" fontId="30" fillId="0" borderId="411" applyNumberFormat="0" applyFill="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167" fontId="87" fillId="0" borderId="666" applyFont="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17" fillId="21" borderId="656" applyNumberFormat="0" applyAlignment="0" applyProtection="0"/>
    <xf numFmtId="0" fontId="147" fillId="73" borderId="871">
      <alignment horizontal="left" vertical="center" wrapText="1"/>
    </xf>
    <xf numFmtId="0" fontId="12" fillId="25" borderId="398" applyNumberFormat="0" applyProtection="0">
      <alignment horizontal="left" vertical="center"/>
    </xf>
    <xf numFmtId="0" fontId="12" fillId="25" borderId="398" applyNumberFormat="0" applyProtection="0">
      <alignment horizontal="left" vertical="center"/>
    </xf>
    <xf numFmtId="0" fontId="12" fillId="25" borderId="423" applyNumberFormat="0" applyProtection="0">
      <alignment horizontal="left" vertical="center"/>
    </xf>
    <xf numFmtId="0" fontId="12" fillId="25" borderId="423" applyNumberFormat="0" applyProtection="0">
      <alignment horizontal="left" vertical="center"/>
    </xf>
    <xf numFmtId="0" fontId="12" fillId="0" borderId="888"/>
    <xf numFmtId="0" fontId="25" fillId="8" borderId="409" applyNumberFormat="0" applyAlignment="0" applyProtection="0"/>
    <xf numFmtId="0" fontId="28" fillId="21" borderId="426" applyNumberFormat="0" applyAlignment="0" applyProtection="0"/>
    <xf numFmtId="0" fontId="28" fillId="21" borderId="410" applyNumberFormat="0" applyAlignment="0" applyProtection="0"/>
    <xf numFmtId="0" fontId="30" fillId="0" borderId="411" applyNumberFormat="0" applyFill="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10" fontId="108" fillId="65" borderId="814" applyNumberFormat="0" applyBorder="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0" borderId="888"/>
    <xf numFmtId="0" fontId="147" fillId="73" borderId="742">
      <alignment horizontal="left" vertical="center" wrapText="1"/>
    </xf>
    <xf numFmtId="0" fontId="177" fillId="67" borderId="789">
      <alignment horizontal="center" vertical="center" wrapText="1"/>
      <protection hidden="1"/>
    </xf>
    <xf numFmtId="0" fontId="17" fillId="21" borderId="424" applyNumberFormat="0" applyAlignment="0" applyProtection="0"/>
    <xf numFmtId="0" fontId="12" fillId="24" borderId="425" applyNumberFormat="0" applyFon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47" fillId="0" borderId="840">
      <alignment horizontal="left" vertical="center"/>
    </xf>
    <xf numFmtId="241" fontId="194" fillId="86" borderId="706" applyNumberFormat="0" applyBorder="0" applyAlignment="0" applyProtection="0">
      <alignment vertical="center"/>
    </xf>
    <xf numFmtId="237" fontId="12" fillId="71" borderId="814" applyNumberFormat="0" applyFont="0" applyBorder="0" applyAlignment="0" applyProtection="0"/>
    <xf numFmtId="171" fontId="85" fillId="0" borderId="707"/>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10" fontId="108" fillId="65" borderId="874" applyNumberFormat="0" applyBorder="0" applyAlignment="0" applyProtection="0"/>
    <xf numFmtId="0" fontId="17" fillId="21" borderId="424"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1" fontId="121" fillId="69" borderId="860" applyNumberFormat="0" applyBorder="0" applyAlignment="0">
      <alignment horizontal="centerContinuous" vertical="center"/>
      <protection locked="0"/>
    </xf>
    <xf numFmtId="0" fontId="12" fillId="61" borderId="424" applyNumberFormat="0">
      <alignment horizontal="left" vertical="center"/>
    </xf>
    <xf numFmtId="0" fontId="12" fillId="60" borderId="424" applyNumberFormat="0">
      <alignment horizontal="centerContinuous" vertical="center" wrapText="1"/>
    </xf>
    <xf numFmtId="0" fontId="12" fillId="25" borderId="437" applyNumberFormat="0" applyProtection="0">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47" fillId="0" borderId="813">
      <alignment horizontal="left" vertical="center"/>
    </xf>
    <xf numFmtId="0" fontId="12" fillId="24" borderId="663" applyNumberFormat="0" applyFon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11" fillId="60" borderId="518" applyNumberFormat="0" applyProtection="0">
      <alignment horizontal="left" vertical="center" wrapText="1"/>
    </xf>
    <xf numFmtId="0" fontId="12" fillId="0" borderId="888"/>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5" borderId="518" applyNumberFormat="0" applyProtection="0">
      <alignment horizontal="left" vertical="center" wrapText="1"/>
    </xf>
    <xf numFmtId="0" fontId="25" fillId="8" borderId="848"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166" fontId="113" fillId="0" borderId="651">
      <protection locked="0"/>
    </xf>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41" applyNumberFormat="0" applyFont="0" applyAlignment="0" applyProtection="0"/>
    <xf numFmtId="0" fontId="25" fillId="8" borderId="438" applyNumberFormat="0" applyAlignment="0" applyProtection="0"/>
    <xf numFmtId="0" fontId="28" fillId="21" borderId="426" applyNumberFormat="0" applyAlignment="0" applyProtection="0"/>
    <xf numFmtId="0" fontId="30" fillId="0" borderId="427" applyNumberFormat="0" applyFill="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47" fillId="73" borderId="672">
      <alignment horizontal="left" vertical="center" wrapText="1"/>
    </xf>
    <xf numFmtId="1" fontId="121" fillId="69" borderId="714" applyNumberFormat="0" applyBorder="0" applyAlignment="0">
      <alignment horizontal="centerContinuous" vertical="center"/>
      <protection locked="0"/>
    </xf>
    <xf numFmtId="0" fontId="25" fillId="8" borderId="709" applyNumberFormat="0" applyAlignment="0" applyProtection="0"/>
    <xf numFmtId="0" fontId="12" fillId="24" borderId="441" applyNumberFormat="0" applyFont="0" applyAlignment="0" applyProtection="0"/>
    <xf numFmtId="0" fontId="12" fillId="61" borderId="424" applyNumberFormat="0">
      <alignment horizontal="left" vertical="center"/>
    </xf>
    <xf numFmtId="0" fontId="12" fillId="60" borderId="424" applyNumberFormat="0">
      <alignment horizontal="centerContinuous" vertical="center" wrapText="1"/>
    </xf>
    <xf numFmtId="208" fontId="90" fillId="63" borderId="650"/>
    <xf numFmtId="0" fontId="17" fillId="21" borderId="438" applyNumberFormat="0" applyAlignment="0" applyProtection="0"/>
    <xf numFmtId="0" fontId="12" fillId="24" borderId="441" applyNumberFormat="0" applyFon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25" fillId="8" borderId="438" applyNumberFormat="0" applyAlignment="0" applyProtection="0"/>
    <xf numFmtId="0" fontId="28" fillId="21" borderId="439" applyNumberFormat="0" applyAlignment="0" applyProtection="0"/>
    <xf numFmtId="0" fontId="30" fillId="0" borderId="440" applyNumberFormat="0" applyFill="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17" fillId="21" borderId="438" applyNumberForma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5" fillId="8" borderId="438" applyNumberFormat="0" applyAlignment="0" applyProtection="0"/>
    <xf numFmtId="0" fontId="17" fillId="21" borderId="438" applyNumberFormat="0" applyAlignment="0" applyProtection="0"/>
    <xf numFmtId="0" fontId="30" fillId="0" borderId="440" applyNumberFormat="0" applyFill="0" applyAlignment="0" applyProtection="0"/>
    <xf numFmtId="166" fontId="113" fillId="0" borderId="741">
      <protection locked="0"/>
    </xf>
    <xf numFmtId="0" fontId="28" fillId="21" borderId="439" applyNumberFormat="0" applyAlignment="0" applyProtection="0"/>
    <xf numFmtId="0" fontId="12" fillId="24" borderId="441" applyNumberFormat="0" applyFont="0" applyAlignment="0" applyProtection="0"/>
    <xf numFmtId="0" fontId="12" fillId="24" borderId="441" applyNumberFormat="0" applyFont="0" applyAlignment="0" applyProtection="0"/>
    <xf numFmtId="208" fontId="90" fillId="63" borderId="740"/>
    <xf numFmtId="0" fontId="12" fillId="61" borderId="400" applyNumberFormat="0">
      <alignment horizontal="left" vertical="center"/>
    </xf>
    <xf numFmtId="0" fontId="12" fillId="60" borderId="400" applyNumberFormat="0">
      <alignment horizontal="centerContinuous" vertical="center" wrapText="1"/>
    </xf>
    <xf numFmtId="0" fontId="11" fillId="81" borderId="518" applyNumberFormat="0" applyProtection="0">
      <alignment horizontal="center" vertical="center" wrapText="1"/>
    </xf>
    <xf numFmtId="208" fontId="90" fillId="63" borderId="720"/>
    <xf numFmtId="0" fontId="12" fillId="25" borderId="437" applyNumberFormat="0" applyProtection="0">
      <alignment horizontal="left" vertical="center"/>
    </xf>
    <xf numFmtId="0" fontId="12" fillId="25" borderId="437" applyNumberFormat="0" applyProtection="0">
      <alignment horizontal="left" vertical="center"/>
    </xf>
    <xf numFmtId="0" fontId="25" fillId="8" borderId="438"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47" fillId="73" borderId="742">
      <alignment horizontal="left" vertical="center" wrapText="1"/>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12" fillId="61" borderId="626" applyNumberFormat="0">
      <alignment horizontal="left" vertical="center"/>
    </xf>
    <xf numFmtId="0" fontId="11" fillId="81" borderId="518" applyNumberFormat="0" applyProtection="0">
      <alignment horizontal="center" vertical="center" wrapText="1"/>
    </xf>
    <xf numFmtId="0" fontId="12" fillId="60" borderId="626" applyNumberFormat="0">
      <alignment horizontal="centerContinuous" vertical="center" wrapText="1"/>
    </xf>
    <xf numFmtId="0" fontId="47" fillId="0" borderId="713">
      <alignment horizontal="left" vertical="center"/>
    </xf>
    <xf numFmtId="0" fontId="12" fillId="25" borderId="437" applyNumberFormat="0" applyProtection="0">
      <alignment horizontal="left" vertical="center"/>
    </xf>
    <xf numFmtId="0" fontId="12" fillId="25" borderId="437" applyNumberFormat="0" applyProtection="0">
      <alignment horizontal="left" vertical="center"/>
    </xf>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166" fontId="113" fillId="0" borderId="671">
      <protection locked="0"/>
    </xf>
    <xf numFmtId="0" fontId="11" fillId="81" borderId="640" applyNumberFormat="0" applyProtection="0">
      <alignment horizontal="center" vertical="center"/>
    </xf>
    <xf numFmtId="208" fontId="90" fillId="63" borderId="670"/>
    <xf numFmtId="264" fontId="172" fillId="65" borderId="708" applyFill="0" applyBorder="0" applyAlignment="0" applyProtection="0">
      <alignment horizontal="right"/>
      <protection locked="0"/>
    </xf>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4" borderId="425" applyNumberFormat="0" applyFont="0" applyAlignment="0" applyProtection="0"/>
    <xf numFmtId="0" fontId="11" fillId="60" borderId="518" applyNumberFormat="0" applyProtection="0">
      <alignment horizontal="left" vertical="center" wrapText="1"/>
    </xf>
    <xf numFmtId="165" fontId="193" fillId="0" borderId="754"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1" fillId="60" borderId="518" applyNumberFormat="0" applyProtection="0">
      <alignment horizontal="left" vertical="center" wrapText="1"/>
    </xf>
    <xf numFmtId="0" fontId="11" fillId="81" borderId="751" applyNumberFormat="0" applyProtection="0">
      <alignment horizontal="center" vertical="center" wrapText="1"/>
    </xf>
    <xf numFmtId="0" fontId="147" fillId="73" borderId="705">
      <alignment horizontal="left" vertical="center" wrapText="1"/>
    </xf>
    <xf numFmtId="0" fontId="11" fillId="60" borderId="655" applyNumberFormat="0" applyProtection="0">
      <alignment horizontal="left" vertical="center" wrapText="1"/>
    </xf>
    <xf numFmtId="166" fontId="113" fillId="0" borderId="704">
      <protection locked="0"/>
    </xf>
    <xf numFmtId="208" fontId="90" fillId="63" borderId="703"/>
    <xf numFmtId="0" fontId="147" fillId="73" borderId="885">
      <alignment horizontal="left" vertical="center" wrapText="1"/>
    </xf>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147" fillId="73" borderId="705">
      <alignment horizontal="left" vertical="center" wrapText="1"/>
    </xf>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208" fontId="90" fillId="63" borderId="703"/>
    <xf numFmtId="0" fontId="147" fillId="73" borderId="705">
      <alignment horizontal="left" vertical="center" wrapText="1"/>
    </xf>
    <xf numFmtId="0" fontId="25" fillId="8" borderId="424" applyNumberFormat="0" applyAlignment="0" applyProtection="0"/>
    <xf numFmtId="166" fontId="113" fillId="0" borderId="704">
      <protection locked="0"/>
    </xf>
    <xf numFmtId="0" fontId="12" fillId="25" borderId="437" applyNumberFormat="0" applyProtection="0">
      <alignment horizontal="left" vertical="center"/>
    </xf>
    <xf numFmtId="0" fontId="12" fillId="25" borderId="437" applyNumberFormat="0" applyProtection="0">
      <alignment horizontal="left" vertical="center"/>
    </xf>
    <xf numFmtId="208" fontId="90" fillId="63" borderId="703"/>
    <xf numFmtId="0" fontId="17" fillId="21" borderId="424"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47" fillId="73" borderId="705">
      <alignment horizontal="left" vertical="center" wrapText="1"/>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166" fontId="113" fillId="0" borderId="704">
      <protection locked="0"/>
    </xf>
    <xf numFmtId="0" fontId="11" fillId="60" borderId="606" applyNumberFormat="0" applyProtection="0">
      <alignment horizontal="left" vertical="center" wrapText="1"/>
    </xf>
    <xf numFmtId="208" fontId="90" fillId="63" borderId="703"/>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10" fontId="108" fillId="65" borderId="751" applyNumberFormat="0" applyBorder="0" applyAlignment="0" applyProtection="0"/>
    <xf numFmtId="0" fontId="47" fillId="0" borderId="813">
      <alignment horizontal="left" vertical="center"/>
    </xf>
    <xf numFmtId="0" fontId="17" fillId="21" borderId="400" applyNumberFormat="0" applyAlignment="0" applyProtection="0"/>
    <xf numFmtId="0" fontId="147" fillId="73" borderId="705">
      <alignment horizontal="left" vertical="center" wrapText="1"/>
    </xf>
    <xf numFmtId="166" fontId="113" fillId="0" borderId="704">
      <protection locked="0"/>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17" fillId="21" borderId="438" applyNumberFormat="0" applyAlignment="0" applyProtection="0"/>
    <xf numFmtId="0" fontId="25" fillId="8" borderId="438" applyNumberFormat="0" applyAlignment="0" applyProtection="0"/>
    <xf numFmtId="0" fontId="12" fillId="24" borderId="441" applyNumberFormat="0" applyFont="0" applyAlignment="0" applyProtection="0"/>
    <xf numFmtId="0" fontId="12" fillId="24" borderId="441" applyNumberFormat="0" applyFont="0" applyAlignment="0" applyProtection="0"/>
    <xf numFmtId="0" fontId="28" fillId="21" borderId="439" applyNumberFormat="0" applyAlignment="0" applyProtection="0"/>
    <xf numFmtId="0" fontId="30" fillId="0" borderId="440" applyNumberFormat="0" applyFill="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208" fontId="90" fillId="63" borderId="703"/>
    <xf numFmtId="0" fontId="17" fillId="21" borderId="400" applyNumberFormat="0" applyAlignment="0" applyProtection="0"/>
    <xf numFmtId="0" fontId="147" fillId="73" borderId="705">
      <alignment horizontal="left" vertical="center" wrapText="1"/>
    </xf>
    <xf numFmtId="0" fontId="12" fillId="24" borderId="627" applyNumberFormat="0" applyFont="0" applyAlignment="0" applyProtection="0"/>
    <xf numFmtId="166" fontId="113" fillId="0" borderId="704">
      <protection locked="0"/>
    </xf>
    <xf numFmtId="208" fontId="90" fillId="63" borderId="703"/>
    <xf numFmtId="0" fontId="11" fillId="81" borderId="631" applyNumberFormat="0" applyProtection="0">
      <alignment horizontal="center" vertical="center" wrapText="1"/>
    </xf>
    <xf numFmtId="0" fontId="147" fillId="73" borderId="722">
      <alignment horizontal="left" vertical="center" wrapText="1"/>
    </xf>
    <xf numFmtId="0" fontId="12" fillId="61" borderId="446" applyNumberFormat="0">
      <alignment horizontal="left" vertical="center"/>
    </xf>
    <xf numFmtId="0" fontId="12" fillId="60" borderId="446" applyNumberFormat="0">
      <alignment horizontal="centerContinuous" vertical="center" wrapText="1"/>
    </xf>
    <xf numFmtId="0" fontId="11" fillId="60" borderId="640" applyNumberFormat="0" applyProtection="0">
      <alignment horizontal="left" vertical="center" wrapText="1"/>
    </xf>
    <xf numFmtId="166" fontId="113" fillId="0" borderId="721">
      <protection locked="0"/>
    </xf>
    <xf numFmtId="208" fontId="90" fillId="63" borderId="72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1" fillId="60" borderId="606" applyNumberFormat="0" applyProtection="0">
      <alignment horizontal="left" vertical="center" wrapText="1"/>
    </xf>
    <xf numFmtId="0" fontId="147" fillId="73" borderId="722">
      <alignment horizontal="left" vertical="center" wrapText="1"/>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1" fillId="81" borderId="655" applyNumberFormat="0" applyProtection="0">
      <alignment horizontal="center" vertical="center"/>
    </xf>
    <xf numFmtId="166" fontId="113" fillId="0" borderId="721">
      <protection locked="0"/>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208" fontId="90" fillId="63" borderId="720"/>
    <xf numFmtId="0" fontId="147" fillId="73" borderId="722">
      <alignment horizontal="left" vertical="center" wrapText="1"/>
    </xf>
    <xf numFmtId="0" fontId="12" fillId="25" borderId="437" applyNumberFormat="0" applyProtection="0">
      <alignment horizontal="left" vertical="center"/>
    </xf>
    <xf numFmtId="0" fontId="12" fillId="25" borderId="437" applyNumberFormat="0" applyProtection="0">
      <alignment horizontal="left" vertical="center"/>
    </xf>
    <xf numFmtId="0" fontId="12" fillId="61" borderId="446" applyNumberFormat="0">
      <alignment horizontal="left" vertical="center"/>
    </xf>
    <xf numFmtId="0" fontId="12" fillId="60" borderId="446" applyNumberFormat="0">
      <alignment horizontal="centerContinuous" vertical="center" wrapText="1"/>
    </xf>
    <xf numFmtId="166" fontId="113" fillId="0" borderId="721">
      <protection locked="0"/>
    </xf>
    <xf numFmtId="0" fontId="25" fillId="8" borderId="400" applyNumberFormat="0" applyAlignment="0" applyProtection="0"/>
    <xf numFmtId="0" fontId="17" fillId="21" borderId="400" applyNumberFormat="0" applyAlignment="0" applyProtection="0"/>
    <xf numFmtId="238" fontId="87" fillId="0" borderId="691">
      <alignment horizontal="center"/>
    </xf>
    <xf numFmtId="264" fontId="172" fillId="65" borderId="655" applyFill="0" applyBorder="0" applyAlignment="0" applyProtection="0">
      <alignment horizontal="right"/>
      <protection locked="0"/>
    </xf>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28" fillId="21" borderId="401" applyNumberFormat="0" applyAlignment="0" applyProtection="0"/>
    <xf numFmtId="0" fontId="30" fillId="0" borderId="402" applyNumberFormat="0" applyFill="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12" fillId="0" borderId="832"/>
    <xf numFmtId="0" fontId="25" fillId="8" borderId="424" applyNumberFormat="0" applyAlignment="0" applyProtection="0"/>
    <xf numFmtId="0" fontId="17" fillId="21" borderId="424" applyNumberFormat="0" applyAlignment="0" applyProtection="0"/>
    <xf numFmtId="0" fontId="12" fillId="25" borderId="655" applyNumberFormat="0" applyProtection="0">
      <alignment horizontal="left" vertical="center" wrapText="1"/>
    </xf>
    <xf numFmtId="0" fontId="12" fillId="0" borderId="760"/>
    <xf numFmtId="0" fontId="12" fillId="25" borderId="423" applyNumberFormat="0" applyProtection="0">
      <alignment horizontal="left" vertical="center"/>
    </xf>
    <xf numFmtId="0" fontId="12" fillId="25" borderId="423" applyNumberFormat="0" applyProtection="0">
      <alignment horizontal="left" vertical="center"/>
    </xf>
    <xf numFmtId="0" fontId="12" fillId="25" borderId="555" applyNumberFormat="0" applyProtection="0">
      <alignment horizontal="left" vertical="center"/>
    </xf>
    <xf numFmtId="0" fontId="147" fillId="73" borderId="757">
      <alignment horizontal="left" vertical="center" wrapText="1"/>
    </xf>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2" fillId="25" borderId="437" applyNumberFormat="0" applyProtection="0">
      <alignment horizontal="left" vertical="center"/>
    </xf>
    <xf numFmtId="0" fontId="12" fillId="25" borderId="437" applyNumberFormat="0" applyProtection="0">
      <alignment horizontal="left" vertical="center"/>
    </xf>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2" fillId="0" borderId="774"/>
    <xf numFmtId="10" fontId="108" fillId="65" borderId="751" applyNumberFormat="0" applyBorder="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5" fillId="8" borderId="424" applyNumberFormat="0" applyAlignment="0" applyProtection="0"/>
    <xf numFmtId="0" fontId="17" fillId="21" borderId="424" applyNumberFormat="0" applyAlignment="0" applyProtection="0"/>
    <xf numFmtId="0" fontId="30" fillId="0" borderId="427" applyNumberFormat="0" applyFill="0" applyAlignment="0" applyProtection="0"/>
    <xf numFmtId="0" fontId="28" fillId="21" borderId="426"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25" fillId="8" borderId="424" applyNumberFormat="0" applyAlignment="0" applyProtection="0"/>
    <xf numFmtId="0" fontId="17" fillId="21" borderId="424" applyNumberFormat="0" applyAlignment="0" applyProtection="0"/>
    <xf numFmtId="0" fontId="12" fillId="0" borderId="774"/>
    <xf numFmtId="165" fontId="193" fillId="0" borderId="585" applyFill="0" applyAlignment="0" applyProtection="0"/>
    <xf numFmtId="0" fontId="47" fillId="0" borderId="716">
      <alignment horizontal="left" vertical="center"/>
    </xf>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10" fontId="108" fillId="65" borderId="760" applyNumberFormat="0" applyBorder="0" applyAlignment="0" applyProtection="0"/>
    <xf numFmtId="14" fontId="85" fillId="0" borderId="745" applyFont="0" applyFill="0" applyBorder="0" applyAlignment="0" applyProtection="0"/>
    <xf numFmtId="0" fontId="30" fillId="0" borderId="402" applyNumberFormat="0" applyFill="0" applyAlignment="0" applyProtection="0"/>
    <xf numFmtId="0" fontId="28" fillId="21" borderId="401" applyNumberFormat="0" applyAlignment="0" applyProtection="0"/>
    <xf numFmtId="1" fontId="121" fillId="69" borderId="738" applyNumberFormat="0" applyBorder="0" applyAlignment="0">
      <alignment horizontal="centerContinuous" vertical="center"/>
      <protection locked="0"/>
    </xf>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47" fillId="0" borderId="750">
      <alignment horizontal="left" vertical="center"/>
    </xf>
    <xf numFmtId="0" fontId="12" fillId="0" borderId="774"/>
    <xf numFmtId="0" fontId="25" fillId="8" borderId="726" applyNumberFormat="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2" fillId="25" borderId="423" applyNumberFormat="0" applyProtection="0">
      <alignment horizontal="left" vertical="center"/>
    </xf>
    <xf numFmtId="0" fontId="12" fillId="25" borderId="423" applyNumberFormat="0" applyProtection="0">
      <alignment horizontal="left" vertical="center"/>
    </xf>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17" fillId="21" borderId="424" applyNumberFormat="0" applyAlignment="0" applyProtection="0"/>
    <xf numFmtId="0" fontId="25" fillId="8" borderId="424" applyNumberFormat="0" applyAlignment="0" applyProtection="0"/>
    <xf numFmtId="0" fontId="12" fillId="24" borderId="425" applyNumberFormat="0" applyFont="0" applyAlignment="0" applyProtection="0"/>
    <xf numFmtId="0" fontId="12" fillId="24" borderId="425" applyNumberFormat="0" applyFont="0" applyAlignment="0" applyProtection="0"/>
    <xf numFmtId="0" fontId="28" fillId="21" borderId="426" applyNumberFormat="0" applyAlignment="0" applyProtection="0"/>
    <xf numFmtId="0" fontId="30" fillId="0" borderId="427" applyNumberFormat="0" applyFill="0" applyAlignment="0" applyProtection="0"/>
    <xf numFmtId="0" fontId="30" fillId="0" borderId="402" applyNumberFormat="0" applyFill="0" applyAlignment="0" applyProtection="0"/>
    <xf numFmtId="0" fontId="28" fillId="21" borderId="401"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5" fillId="8" borderId="400" applyNumberFormat="0" applyAlignment="0" applyProtection="0"/>
    <xf numFmtId="0" fontId="17" fillId="21" borderId="400"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2" fontId="149" fillId="0" borderId="745"/>
    <xf numFmtId="0" fontId="147" fillId="73" borderId="771">
      <alignment horizontal="left" vertical="center" wrapText="1"/>
    </xf>
    <xf numFmtId="0" fontId="47" fillId="0" borderId="750">
      <alignment horizontal="left" vertical="center"/>
    </xf>
    <xf numFmtId="237" fontId="12" fillId="71" borderId="751" applyNumberFormat="0" applyFont="0" applyBorder="0" applyAlignment="0" applyProtection="0"/>
    <xf numFmtId="1" fontId="121" fillId="69" borderId="738" applyNumberFormat="0" applyBorder="0" applyAlignment="0">
      <alignment horizontal="centerContinuous" vertical="center"/>
      <protection locked="0"/>
    </xf>
    <xf numFmtId="10" fontId="108" fillId="65" borderId="760" applyNumberFormat="0" applyBorder="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00" applyNumberFormat="0" applyAlignment="0" applyProtection="0"/>
    <xf numFmtId="0" fontId="25" fillId="8" borderId="400" applyNumberFormat="0" applyAlignment="0" applyProtection="0"/>
    <xf numFmtId="0" fontId="12" fillId="24" borderId="245" applyNumberFormat="0" applyFont="0" applyAlignment="0" applyProtection="0"/>
    <xf numFmtId="0" fontId="12" fillId="24" borderId="245"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25" fillId="8" borderId="726" applyNumberFormat="0" applyAlignment="0" applyProtection="0"/>
    <xf numFmtId="1" fontId="121" fillId="69" borderId="738" applyNumberFormat="0" applyBorder="0" applyAlignment="0">
      <alignment horizontal="centerContinuous" vertical="center"/>
      <protection locked="0"/>
    </xf>
    <xf numFmtId="0" fontId="47" fillId="0" borderId="765">
      <alignment horizontal="left" vertical="center"/>
    </xf>
    <xf numFmtId="0" fontId="25" fillId="8" borderId="726" applyNumberFormat="0" applyAlignment="0" applyProtection="0"/>
    <xf numFmtId="0" fontId="25" fillId="8" borderId="790" applyNumberFormat="0" applyAlignment="0" applyProtection="0"/>
    <xf numFmtId="237" fontId="12" fillId="71" borderId="760" applyNumberFormat="0" applyFont="0" applyBorder="0" applyAlignment="0" applyProtection="0"/>
    <xf numFmtId="10" fontId="108" fillId="65" borderId="774" applyNumberFormat="0" applyBorder="0" applyAlignment="0" applyProtection="0"/>
    <xf numFmtId="0" fontId="147" fillId="73" borderId="771">
      <alignment horizontal="left" vertical="center" wrapText="1"/>
    </xf>
    <xf numFmtId="1" fontId="121" fillId="69" borderId="766" applyNumberFormat="0" applyBorder="0" applyAlignment="0">
      <alignment horizontal="centerContinuous" vertical="center"/>
      <protection locked="0"/>
    </xf>
    <xf numFmtId="10" fontId="108" fillId="65" borderId="774" applyNumberFormat="0" applyBorder="0" applyAlignment="0" applyProtection="0"/>
    <xf numFmtId="224" fontId="108" fillId="0" borderId="553" applyFont="0" applyFill="0" applyBorder="0" applyAlignment="0" applyProtection="0"/>
    <xf numFmtId="0" fontId="25" fillId="8" borderId="761" applyNumberFormat="0" applyAlignment="0" applyProtection="0"/>
    <xf numFmtId="0" fontId="47" fillId="0" borderId="716">
      <alignment horizontal="left" vertical="center"/>
    </xf>
    <xf numFmtId="237" fontId="12" fillId="71" borderId="760" applyNumberFormat="0" applyFont="0" applyBorder="0" applyAlignment="0" applyProtection="0"/>
    <xf numFmtId="0" fontId="147" fillId="73" borderId="771">
      <alignment horizontal="left" vertical="center" wrapText="1"/>
    </xf>
    <xf numFmtId="1" fontId="121" fillId="69" borderId="766" applyNumberFormat="0" applyBorder="0" applyAlignment="0">
      <alignment horizontal="centerContinuous" vertical="center"/>
      <protection locked="0"/>
    </xf>
    <xf numFmtId="10" fontId="108" fillId="65" borderId="774" applyNumberFormat="0" applyBorder="0" applyAlignment="0" applyProtection="0"/>
    <xf numFmtId="224" fontId="108" fillId="0" borderId="553" applyFont="0" applyFill="0" applyBorder="0" applyAlignment="0" applyProtection="0"/>
    <xf numFmtId="0" fontId="147" fillId="73" borderId="771">
      <alignment horizontal="left" vertical="center" wrapText="1"/>
    </xf>
    <xf numFmtId="0" fontId="25" fillId="8" borderId="761" applyNumberFormat="0" applyAlignment="0" applyProtection="0"/>
    <xf numFmtId="0" fontId="47" fillId="0" borderId="716">
      <alignment horizontal="left" vertical="center"/>
    </xf>
    <xf numFmtId="237" fontId="12" fillId="71" borderId="774" applyNumberFormat="0" applyFont="0" applyBorder="0" applyAlignment="0" applyProtection="0"/>
    <xf numFmtId="0" fontId="47" fillId="0" borderId="779">
      <alignment horizontal="left" vertical="center"/>
    </xf>
    <xf numFmtId="224" fontId="108" fillId="0" borderId="553" applyFont="0" applyFill="0" applyBorder="0" applyAlignment="0" applyProtection="0"/>
    <xf numFmtId="231" fontId="85" fillId="0" borderId="745" applyFont="0" applyFill="0" applyBorder="0" applyAlignment="0" applyProtection="0"/>
    <xf numFmtId="237" fontId="12" fillId="71" borderId="774" applyNumberFormat="0" applyFont="0" applyBorder="0" applyAlignment="0" applyProtection="0"/>
    <xf numFmtId="1" fontId="121" fillId="69" borderId="730" applyNumberFormat="0" applyBorder="0" applyAlignment="0">
      <alignment horizontal="centerContinuous" vertical="center"/>
      <protection locked="0"/>
    </xf>
    <xf numFmtId="0" fontId="12" fillId="0" borderId="760"/>
    <xf numFmtId="0" fontId="12" fillId="25" borderId="340" applyNumberFormat="0" applyProtection="0">
      <alignment horizontal="left" vertical="center"/>
    </xf>
    <xf numFmtId="0" fontId="12" fillId="25" borderId="340" applyNumberFormat="0" applyProtection="0">
      <alignment horizontal="left" vertical="center"/>
    </xf>
    <xf numFmtId="224" fontId="108" fillId="0" borderId="553" applyFont="0" applyFill="0" applyBorder="0" applyAlignment="0" applyProtection="0"/>
    <xf numFmtId="0" fontId="25" fillId="8" borderId="775" applyNumberFormat="0" applyAlignment="0" applyProtection="0"/>
    <xf numFmtId="0" fontId="12" fillId="25" borderId="445" applyNumberFormat="0" applyProtection="0">
      <alignment horizontal="left" vertical="center"/>
    </xf>
    <xf numFmtId="0" fontId="12" fillId="25" borderId="445" applyNumberFormat="0" applyProtection="0">
      <alignment horizontal="left" vertical="center"/>
    </xf>
    <xf numFmtId="166" fontId="113" fillId="0" borderId="985">
      <protection locked="0"/>
    </xf>
    <xf numFmtId="0" fontId="177" fillId="67" borderId="655">
      <alignment horizontal="center" vertical="center" wrapText="1"/>
      <protection hidden="1"/>
    </xf>
    <xf numFmtId="0" fontId="47" fillId="0" borderId="779">
      <alignment horizontal="left" vertical="center"/>
    </xf>
    <xf numFmtId="237" fontId="12" fillId="71" borderId="774" applyNumberFormat="0" applyFont="0" applyBorder="0" applyAlignment="0" applyProtection="0"/>
    <xf numFmtId="224" fontId="108" fillId="0" borderId="553" applyFont="0" applyFill="0" applyBorder="0" applyAlignment="0" applyProtection="0"/>
    <xf numFmtId="1" fontId="121" fillId="69" borderId="780" applyNumberFormat="0" applyBorder="0" applyAlignment="0">
      <alignment horizontal="centerContinuous" vertical="center"/>
      <protection locked="0"/>
    </xf>
    <xf numFmtId="0" fontId="47" fillId="0" borderId="765">
      <alignment horizontal="left" vertical="center"/>
    </xf>
    <xf numFmtId="0" fontId="147" fillId="73" borderId="829">
      <alignment horizontal="left" vertical="center" wrapText="1"/>
    </xf>
    <xf numFmtId="224" fontId="108" fillId="0" borderId="553" applyFont="0" applyFill="0" applyBorder="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47" fillId="0" borderId="779">
      <alignment horizontal="left" vertical="center"/>
    </xf>
    <xf numFmtId="0" fontId="12" fillId="0" borderId="789"/>
    <xf numFmtId="1" fontId="121" fillId="69" borderId="766" applyNumberFormat="0" applyBorder="0" applyAlignment="0">
      <alignment horizontal="centerContinuous" vertical="center"/>
      <protection locked="0"/>
    </xf>
    <xf numFmtId="0" fontId="47" fillId="0" borderId="716">
      <alignment horizontal="left" vertical="center"/>
    </xf>
    <xf numFmtId="260" fontId="164" fillId="0" borderId="582" applyBorder="0"/>
    <xf numFmtId="260" fontId="164" fillId="0" borderId="526" applyBorder="0"/>
    <xf numFmtId="208" fontId="90" fillId="63" borderId="586"/>
    <xf numFmtId="208" fontId="90" fillId="63" borderId="586"/>
    <xf numFmtId="0" fontId="147" fillId="73" borderId="560">
      <alignment horizontal="left" vertical="center" wrapText="1"/>
    </xf>
    <xf numFmtId="10" fontId="108" fillId="65" borderId="577" applyNumberFormat="0" applyBorder="0" applyAlignment="0" applyProtection="0"/>
    <xf numFmtId="1" fontId="121" fillId="69" borderId="562" applyNumberFormat="0" applyBorder="0" applyAlignment="0">
      <alignment horizontal="centerContinuous" vertical="center"/>
      <protection locked="0"/>
    </xf>
    <xf numFmtId="224" fontId="108" fillId="0" borderId="553" applyFont="0" applyFill="0" applyBorder="0" applyAlignment="0" applyProtection="0"/>
    <xf numFmtId="10" fontId="108" fillId="65" borderId="591" applyNumberFormat="0" applyBorder="0" applyAlignment="0" applyProtection="0"/>
    <xf numFmtId="0" fontId="147" fillId="73" borderId="588">
      <alignment horizontal="left" vertical="center" wrapText="1"/>
    </xf>
    <xf numFmtId="224" fontId="108" fillId="0" borderId="259" applyFont="0" applyFill="0" applyBorder="0" applyAlignment="0" applyProtection="0"/>
    <xf numFmtId="0" fontId="25" fillId="8" borderId="761" applyNumberFormat="0" applyAlignment="0" applyProtection="0"/>
    <xf numFmtId="0" fontId="147" fillId="73" borderId="786">
      <alignment horizontal="left" vertical="center" wrapText="1"/>
    </xf>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166" fontId="113" fillId="0" borderId="587">
      <protection locked="0"/>
    </xf>
    <xf numFmtId="0" fontId="12" fillId="24" borderId="541" applyNumberFormat="0" applyFont="0" applyAlignment="0" applyProtection="0"/>
    <xf numFmtId="208" fontId="90" fillId="63" borderId="601"/>
    <xf numFmtId="237" fontId="12" fillId="71" borderId="591" applyNumberFormat="0" applyFont="0" applyBorder="0" applyAlignment="0" applyProtection="0"/>
    <xf numFmtId="224" fontId="108" fillId="0" borderId="259" applyFont="0" applyFill="0" applyBorder="0" applyAlignment="0" applyProtection="0"/>
    <xf numFmtId="10" fontId="108" fillId="65" borderId="760" applyNumberFormat="0" applyBorder="0" applyAlignment="0" applyProtection="0"/>
    <xf numFmtId="0" fontId="25" fillId="8" borderId="732" applyNumberFormat="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553" applyFont="0" applyFill="0" applyBorder="0" applyAlignment="0" applyProtection="0"/>
    <xf numFmtId="0" fontId="30" fillId="0" borderId="449" applyNumberFormat="0" applyFill="0" applyAlignment="0" applyProtection="0"/>
    <xf numFmtId="0" fontId="47" fillId="0" borderId="716">
      <alignment horizontal="left" vertical="center"/>
    </xf>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2" fillId="25" borderId="340" applyNumberFormat="0" applyProtection="0">
      <alignment horizontal="left" vertical="center"/>
    </xf>
    <xf numFmtId="0" fontId="12" fillId="25" borderId="340" applyNumberFormat="0" applyProtection="0">
      <alignment horizontal="left" vertical="center"/>
    </xf>
    <xf numFmtId="0" fontId="17" fillId="21" borderId="446" applyNumberFormat="0" applyAlignment="0" applyProtection="0"/>
    <xf numFmtId="0" fontId="147" fillId="73" borderId="786">
      <alignment horizontal="left" vertical="center" wrapText="1"/>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2" fillId="25" borderId="445" applyNumberFormat="0" applyProtection="0">
      <alignment horizontal="left" vertical="center"/>
    </xf>
    <xf numFmtId="0" fontId="12" fillId="25" borderId="445"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48" applyNumberFormat="0" applyAlignment="0" applyProtection="0"/>
    <xf numFmtId="0" fontId="30" fillId="0" borderId="449" applyNumberFormat="0" applyFill="0" applyAlignment="0" applyProtection="0"/>
    <xf numFmtId="0" fontId="30" fillId="0" borderId="449" applyNumberFormat="0" applyFill="0" applyAlignment="0" applyProtection="0"/>
    <xf numFmtId="0" fontId="28" fillId="21" borderId="448"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48" applyNumberFormat="0" applyAlignment="0" applyProtection="0"/>
    <xf numFmtId="0" fontId="30" fillId="0" borderId="449" applyNumberFormat="0" applyFill="0" applyAlignment="0" applyProtection="0"/>
    <xf numFmtId="0" fontId="11" fillId="81" borderId="518" applyNumberFormat="0" applyProtection="0">
      <alignment horizontal="center" vertical="center" wrapText="1"/>
    </xf>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241" fontId="194" fillId="86" borderId="494" applyNumberFormat="0" applyBorder="0" applyAlignment="0" applyProtection="0">
      <alignment vertical="center"/>
    </xf>
    <xf numFmtId="171" fontId="85" fillId="0" borderId="495"/>
    <xf numFmtId="260" fontId="164" fillId="0" borderId="750" applyBorder="0"/>
    <xf numFmtId="0" fontId="47" fillId="0" borderId="765">
      <alignment horizontal="left" vertical="center"/>
    </xf>
    <xf numFmtId="0" fontId="25" fillId="8" borderId="732" applyNumberFormat="0" applyAlignment="0" applyProtection="0"/>
    <xf numFmtId="264" fontId="172" fillId="65" borderId="751" applyFill="0" applyBorder="0" applyAlignment="0" applyProtection="0">
      <alignment horizontal="right"/>
      <protection locked="0"/>
    </xf>
    <xf numFmtId="0" fontId="147" fillId="73" borderId="786">
      <alignment horizontal="left" vertical="center" wrapText="1"/>
    </xf>
    <xf numFmtId="241" fontId="194" fillId="86" borderId="494" applyNumberFormat="0" applyBorder="0" applyAlignment="0" applyProtection="0">
      <alignment vertical="center"/>
    </xf>
    <xf numFmtId="171" fontId="85" fillId="0" borderId="495"/>
    <xf numFmtId="224" fontId="108" fillId="0" borderId="553" applyFont="0" applyFill="0" applyBorder="0" applyAlignment="0" applyProtection="0"/>
    <xf numFmtId="0" fontId="47" fillId="0" borderId="716">
      <alignment horizontal="left" vertical="center"/>
    </xf>
    <xf numFmtId="1" fontId="121" fillId="69" borderId="766" applyNumberFormat="0" applyBorder="0" applyAlignment="0">
      <alignment horizontal="centerContinuous" vertical="center"/>
      <protection locked="0"/>
    </xf>
    <xf numFmtId="241" fontId="194" fillId="86" borderId="494" applyNumberFormat="0" applyBorder="0" applyAlignment="0" applyProtection="0">
      <alignment vertical="center"/>
    </xf>
    <xf numFmtId="171" fontId="85" fillId="0" borderId="495"/>
    <xf numFmtId="237" fontId="12" fillId="71" borderId="760" applyNumberFormat="0" applyFont="0" applyBorder="0" applyAlignment="0" applyProtection="0"/>
    <xf numFmtId="224" fontId="108" fillId="0" borderId="553" applyFont="0" applyFill="0" applyBorder="0" applyAlignment="0" applyProtection="0"/>
    <xf numFmtId="241" fontId="194" fillId="86" borderId="494" applyNumberFormat="0" applyBorder="0" applyAlignment="0" applyProtection="0">
      <alignment vertical="center"/>
    </xf>
    <xf numFmtId="171" fontId="85" fillId="0" borderId="495"/>
    <xf numFmtId="0" fontId="12" fillId="24" borderId="473" applyNumberFormat="0" applyFont="0" applyAlignment="0" applyProtection="0"/>
    <xf numFmtId="166" fontId="113" fillId="0" borderId="464">
      <protection locked="0"/>
    </xf>
    <xf numFmtId="10" fontId="108" fillId="65" borderId="789" applyNumberFormat="0" applyBorder="0" applyAlignment="0" applyProtection="0"/>
    <xf numFmtId="0" fontId="25" fillId="8" borderId="761" applyNumberFormat="0" applyAlignment="0" applyProtection="0"/>
    <xf numFmtId="224" fontId="108" fillId="0" borderId="553" applyFont="0" applyFill="0" applyBorder="0" applyAlignment="0" applyProtection="0"/>
    <xf numFmtId="1" fontId="121" fillId="69" borderId="730" applyNumberFormat="0" applyBorder="0" applyAlignment="0">
      <alignment horizontal="centerContinuous" vertical="center"/>
      <protection locked="0"/>
    </xf>
    <xf numFmtId="0" fontId="147" fillId="73" borderId="806">
      <alignment horizontal="left" vertical="center" wrapText="1"/>
    </xf>
    <xf numFmtId="208" fontId="90" fillId="63" borderId="984"/>
    <xf numFmtId="241" fontId="194" fillId="86" borderId="494" applyNumberFormat="0" applyBorder="0" applyAlignment="0" applyProtection="0">
      <alignment vertical="center"/>
    </xf>
    <xf numFmtId="171" fontId="85" fillId="0" borderId="495"/>
    <xf numFmtId="241" fontId="194" fillId="86" borderId="743" applyNumberFormat="0" applyBorder="0" applyAlignment="0" applyProtection="0">
      <alignment vertical="center"/>
    </xf>
    <xf numFmtId="171" fontId="85" fillId="0" borderId="744"/>
    <xf numFmtId="0" fontId="11" fillId="60" borderId="504" applyNumberFormat="0" applyProtection="0">
      <alignment horizontal="left" vertical="center" wrapText="1"/>
    </xf>
    <xf numFmtId="0" fontId="25" fillId="8" borderId="761" applyNumberFormat="0" applyAlignment="0" applyProtection="0"/>
    <xf numFmtId="166" fontId="113" fillId="0" borderId="492">
      <protection locked="0"/>
    </xf>
    <xf numFmtId="0" fontId="12" fillId="24" borderId="484" applyNumberFormat="0" applyFont="0" applyAlignment="0" applyProtection="0"/>
    <xf numFmtId="224" fontId="108" fillId="0" borderId="553" applyFont="0" applyFill="0" applyBorder="0" applyAlignment="0" applyProtection="0"/>
    <xf numFmtId="165" fontId="193" fillId="0" borderId="450" applyFill="0" applyAlignment="0" applyProtection="0"/>
    <xf numFmtId="0" fontId="177" fillId="67" borderId="518">
      <alignment horizontal="center" vertical="center" wrapText="1"/>
      <protection hidden="1"/>
    </xf>
    <xf numFmtId="0" fontId="47" fillId="0" borderId="782">
      <alignment horizontal="left" vertical="center"/>
    </xf>
    <xf numFmtId="171" fontId="85" fillId="0" borderId="517"/>
    <xf numFmtId="0" fontId="11" fillId="60" borderId="504" applyNumberFormat="0" applyProtection="0">
      <alignment horizontal="left" vertical="center" wrapText="1"/>
    </xf>
    <xf numFmtId="264" fontId="172" fillId="65" borderId="504" applyFill="0" applyBorder="0" applyAlignment="0" applyProtection="0">
      <alignment horizontal="right"/>
      <protection locked="0"/>
    </xf>
    <xf numFmtId="0" fontId="12" fillId="24" borderId="500" applyNumberFormat="0" applyFont="0" applyAlignment="0" applyProtection="0"/>
    <xf numFmtId="165" fontId="193" fillId="0" borderId="544" applyFill="0" applyAlignment="0" applyProtection="0"/>
    <xf numFmtId="0" fontId="177" fillId="67" borderId="518">
      <alignment horizontal="center" vertical="center" wrapText="1"/>
      <protection hidden="1"/>
    </xf>
    <xf numFmtId="166" fontId="113" fillId="0" borderId="492">
      <protection locked="0"/>
    </xf>
    <xf numFmtId="1" fontId="121" fillId="69" borderId="794" applyNumberFormat="0" applyBorder="0" applyAlignment="0">
      <alignment horizontal="centerContinuous" vertical="center"/>
      <protection locked="0"/>
    </xf>
    <xf numFmtId="0" fontId="47" fillId="0" borderId="782">
      <alignment horizontal="left" vertical="center"/>
    </xf>
    <xf numFmtId="0" fontId="12" fillId="24" borderId="500" applyNumberFormat="0" applyFont="0" applyAlignment="0" applyProtection="0"/>
    <xf numFmtId="0" fontId="11" fillId="81" borderId="533" applyNumberFormat="0" applyProtection="0">
      <alignment horizontal="center" vertical="center"/>
    </xf>
    <xf numFmtId="0" fontId="177" fillId="67" borderId="518">
      <alignment horizontal="center" vertical="center" wrapText="1"/>
      <protection hidden="1"/>
    </xf>
    <xf numFmtId="241" fontId="194" fillId="86" borderId="743" applyNumberFormat="0" applyBorder="0" applyAlignment="0" applyProtection="0">
      <alignment vertical="center"/>
    </xf>
    <xf numFmtId="171" fontId="85" fillId="0" borderId="744"/>
    <xf numFmtId="237" fontId="12" fillId="71" borderId="789" applyNumberFormat="0" applyFont="0" applyBorder="0" applyAlignment="0" applyProtection="0"/>
    <xf numFmtId="264" fontId="172" fillId="65" borderId="518" applyFill="0" applyBorder="0" applyAlignment="0" applyProtection="0">
      <alignment horizontal="right"/>
      <protection locked="0"/>
    </xf>
    <xf numFmtId="0" fontId="25" fillId="8" borderId="796" applyNumberFormat="0" applyAlignment="0" applyProtection="0"/>
    <xf numFmtId="260" fontId="164" fillId="0" borderId="523" applyBorder="0"/>
    <xf numFmtId="1" fontId="121" fillId="69" borderId="794" applyNumberFormat="0" applyBorder="0" applyAlignment="0">
      <alignment horizontal="centerContinuous" vertical="center"/>
      <protection locked="0"/>
    </xf>
    <xf numFmtId="0" fontId="177" fillId="67" borderId="751">
      <alignment horizontal="center" vertical="center" wrapText="1"/>
      <protection hidden="1"/>
    </xf>
    <xf numFmtId="171" fontId="85" fillId="0" borderId="458"/>
    <xf numFmtId="166" fontId="113" fillId="0" borderId="741">
      <protection locked="0"/>
    </xf>
    <xf numFmtId="165" fontId="193" fillId="0" borderId="509" applyFill="0" applyAlignment="0" applyProtection="0"/>
    <xf numFmtId="0" fontId="11" fillId="60" borderId="533" applyNumberFormat="0" applyProtection="0">
      <alignment horizontal="left" vertical="center" wrapText="1"/>
    </xf>
    <xf numFmtId="0" fontId="47" fillId="0" borderId="801">
      <alignment horizontal="left" vertical="center"/>
    </xf>
    <xf numFmtId="165" fontId="193" fillId="0" borderId="509" applyFill="0" applyAlignment="0" applyProtection="0"/>
    <xf numFmtId="166" fontId="113" fillId="0" borderId="492">
      <protection locked="0"/>
    </xf>
    <xf numFmtId="39" fontId="12" fillId="0" borderId="509">
      <protection locked="0"/>
    </xf>
    <xf numFmtId="264" fontId="172" fillId="65" borderId="518" applyFill="0" applyBorder="0" applyAlignment="0" applyProtection="0">
      <alignment horizontal="right"/>
      <protection locked="0"/>
    </xf>
    <xf numFmtId="39" fontId="12" fillId="0" borderId="527">
      <protection locked="0"/>
    </xf>
    <xf numFmtId="0" fontId="12" fillId="25" borderId="533" applyNumberFormat="0" applyProtection="0">
      <alignment horizontal="left" vertical="center" wrapText="1"/>
    </xf>
    <xf numFmtId="0" fontId="12" fillId="60" borderId="446" applyNumberFormat="0">
      <alignment horizontal="centerContinuous" vertical="center" wrapText="1"/>
    </xf>
    <xf numFmtId="0" fontId="12" fillId="25" borderId="504" applyNumberFormat="0" applyProtection="0">
      <alignment horizontal="left" vertical="center" wrapText="1"/>
    </xf>
    <xf numFmtId="241" fontId="194" fillId="86" borderId="772" applyNumberFormat="0" applyBorder="0" applyAlignment="0" applyProtection="0">
      <alignment vertical="center"/>
    </xf>
    <xf numFmtId="171" fontId="85" fillId="0" borderId="773"/>
    <xf numFmtId="0" fontId="12" fillId="24" borderId="727" applyNumberFormat="0" applyFont="0" applyAlignment="0" applyProtection="0"/>
    <xf numFmtId="0" fontId="11" fillId="60" borderId="533" applyNumberFormat="0" applyProtection="0">
      <alignment horizontal="left" vertical="center" wrapText="1"/>
    </xf>
    <xf numFmtId="241" fontId="194" fillId="86" borderId="551" applyNumberFormat="0" applyBorder="0" applyAlignment="0" applyProtection="0">
      <alignment vertical="center"/>
    </xf>
    <xf numFmtId="0" fontId="11" fillId="81" borderId="504" applyNumberFormat="0" applyProtection="0">
      <alignment horizontal="center" vertical="center"/>
    </xf>
    <xf numFmtId="241" fontId="194" fillId="86" borderId="494" applyNumberFormat="0" applyBorder="0" applyAlignment="0" applyProtection="0">
      <alignment vertical="center"/>
    </xf>
    <xf numFmtId="260" fontId="164" fillId="0" borderId="368" applyBorder="0"/>
    <xf numFmtId="0" fontId="12" fillId="24" borderId="500" applyNumberFormat="0" applyFont="0" applyAlignment="0" applyProtection="0"/>
    <xf numFmtId="171" fontId="85" fillId="0" borderId="495"/>
    <xf numFmtId="0" fontId="11" fillId="81" borderId="533" applyNumberFormat="0" applyProtection="0">
      <alignment horizontal="center" vertical="center"/>
    </xf>
    <xf numFmtId="241" fontId="194" fillId="86" borderId="531" applyNumberFormat="0" applyBorder="0" applyAlignment="0" applyProtection="0">
      <alignment vertical="center"/>
    </xf>
    <xf numFmtId="0" fontId="11" fillId="81" borderId="504" applyNumberFormat="0" applyProtection="0">
      <alignment horizontal="center" vertical="center" wrapText="1"/>
    </xf>
    <xf numFmtId="166" fontId="113" fillId="0" borderId="756">
      <protection locked="0"/>
    </xf>
    <xf numFmtId="1" fontId="121" fillId="69" borderId="802" applyNumberFormat="0" applyBorder="0" applyAlignment="0">
      <alignment horizontal="centerContinuous" vertical="center"/>
      <protection locked="0"/>
    </xf>
    <xf numFmtId="0" fontId="12" fillId="24" borderId="727" applyNumberFormat="0" applyFont="0" applyAlignment="0" applyProtection="0"/>
    <xf numFmtId="39" fontId="12" fillId="0" borderId="450">
      <protection locked="0"/>
    </xf>
    <xf numFmtId="0" fontId="25" fillId="8" borderId="790" applyNumberFormat="0" applyAlignment="0" applyProtection="0"/>
    <xf numFmtId="0" fontId="17" fillId="21" borderId="468" applyNumberFormat="0" applyAlignment="0" applyProtection="0"/>
    <xf numFmtId="171" fontId="85" fillId="0" borderId="532"/>
    <xf numFmtId="0" fontId="177" fillId="67" borderId="504">
      <alignment horizontal="center" vertical="center" wrapText="1"/>
      <protection hidden="1"/>
    </xf>
    <xf numFmtId="0" fontId="17" fillId="21" borderId="468" applyNumberFormat="0" applyAlignment="0" applyProtection="0"/>
    <xf numFmtId="0" fontId="12" fillId="24" borderId="762" applyNumberFormat="0" applyFont="0" applyAlignment="0" applyProtection="0"/>
    <xf numFmtId="166" fontId="113" fillId="0" borderId="455">
      <protection locked="0"/>
    </xf>
    <xf numFmtId="171" fontId="85" fillId="0" borderId="517"/>
    <xf numFmtId="0" fontId="11" fillId="60" borderId="518" applyNumberFormat="0" applyProtection="0">
      <alignment horizontal="left" vertical="center" wrapText="1"/>
    </xf>
    <xf numFmtId="241" fontId="194" fillId="86" borderId="772" applyNumberFormat="0" applyBorder="0" applyAlignment="0" applyProtection="0">
      <alignment vertical="center"/>
    </xf>
    <xf numFmtId="171" fontId="85" fillId="0" borderId="773"/>
    <xf numFmtId="208" fontId="90" fillId="63" borderId="463"/>
    <xf numFmtId="241" fontId="194" fillId="86" borderId="457" applyNumberFormat="0" applyBorder="0" applyAlignment="0" applyProtection="0">
      <alignment vertical="center"/>
    </xf>
    <xf numFmtId="171" fontId="85" fillId="0" borderId="458"/>
    <xf numFmtId="165" fontId="193" fillId="0" borderId="509" applyFill="0" applyAlignment="0" applyProtection="0"/>
    <xf numFmtId="167" fontId="87" fillId="0" borderId="471" applyFont="0"/>
    <xf numFmtId="0" fontId="183" fillId="81" borderId="751" applyNumberFormat="0" applyProtection="0">
      <alignment horizontal="center" vertical="center"/>
    </xf>
    <xf numFmtId="0" fontId="17" fillId="21" borderId="483" applyNumberFormat="0" applyAlignment="0" applyProtection="0"/>
    <xf numFmtId="0" fontId="11" fillId="81" borderId="751" applyNumberFormat="0" applyProtection="0">
      <alignment horizontal="center" vertical="center"/>
    </xf>
    <xf numFmtId="0" fontId="11" fillId="81" borderId="751" applyNumberFormat="0" applyProtection="0">
      <alignment horizontal="center" vertical="center" wrapText="1"/>
    </xf>
    <xf numFmtId="0" fontId="11" fillId="60" borderId="751" applyNumberFormat="0" applyProtection="0">
      <alignment horizontal="left" vertical="center" wrapText="1"/>
    </xf>
    <xf numFmtId="257" fontId="11" fillId="82" borderId="751" applyNumberFormat="0" applyProtection="0">
      <alignment horizontal="center" vertical="center" wrapText="1"/>
    </xf>
    <xf numFmtId="0" fontId="12" fillId="25" borderId="751" applyNumberFormat="0" applyProtection="0">
      <alignment horizontal="left" vertical="center" wrapText="1"/>
    </xf>
    <xf numFmtId="0" fontId="83" fillId="0" borderId="489" applyNumberFormat="0" applyFont="0" applyFill="0" applyAlignment="0" applyProtection="0"/>
    <xf numFmtId="0" fontId="11" fillId="60" borderId="751" applyNumberFormat="0" applyProtection="0">
      <alignment horizontal="left" vertical="center" wrapText="1"/>
    </xf>
    <xf numFmtId="241" fontId="194" fillId="86" borderId="457" applyNumberFormat="0" applyBorder="0" applyAlignment="0" applyProtection="0">
      <alignment vertical="center"/>
    </xf>
    <xf numFmtId="0" fontId="12" fillId="25" borderId="518" applyNumberFormat="0" applyProtection="0">
      <alignment horizontal="left" vertical="center" wrapText="1"/>
    </xf>
    <xf numFmtId="241" fontId="194" fillId="86" borderId="531" applyNumberFormat="0" applyBorder="0" applyAlignment="0" applyProtection="0">
      <alignment vertical="center"/>
    </xf>
    <xf numFmtId="0" fontId="25" fillId="8" borderId="854" applyNumberFormat="0" applyAlignment="0" applyProtection="0"/>
    <xf numFmtId="1" fontId="121" fillId="69" borderId="927" applyNumberFormat="0" applyBorder="0" applyAlignment="0">
      <alignment horizontal="centerContinuous" vertical="center"/>
      <protection locked="0"/>
    </xf>
    <xf numFmtId="237" fontId="12" fillId="71" borderId="926" applyNumberFormat="0" applyFont="0" applyBorder="0" applyAlignment="0" applyProtection="0"/>
    <xf numFmtId="171" fontId="85" fillId="0" borderId="458"/>
    <xf numFmtId="0" fontId="47" fillId="0" borderId="928">
      <alignment horizontal="left" vertical="center"/>
    </xf>
    <xf numFmtId="166" fontId="113" fillId="0" borderId="770">
      <protection locked="0"/>
    </xf>
    <xf numFmtId="0" fontId="17" fillId="21" borderId="497" applyNumberFormat="0" applyAlignment="0" applyProtection="0"/>
    <xf numFmtId="10" fontId="108" fillId="65" borderId="926" applyNumberFormat="0" applyBorder="0" applyAlignment="0" applyProtection="0"/>
    <xf numFmtId="166" fontId="113" fillId="0" borderId="492">
      <protection locked="0"/>
    </xf>
    <xf numFmtId="0" fontId="147" fillId="73" borderId="931">
      <alignment horizontal="left" vertical="center" wrapText="1"/>
    </xf>
    <xf numFmtId="208" fontId="90" fillId="63" borderId="491"/>
    <xf numFmtId="260" fontId="164" fillId="0" borderId="928" applyBorder="0"/>
    <xf numFmtId="260" fontId="164" fillId="0" borderId="953" applyBorder="0"/>
    <xf numFmtId="0" fontId="12" fillId="0" borderId="926"/>
    <xf numFmtId="260" fontId="164" fillId="0" borderId="967" applyBorder="0"/>
    <xf numFmtId="0" fontId="83" fillId="0" borderId="503" applyNumberFormat="0" applyFont="0" applyFill="0" applyAlignment="0" applyProtection="0"/>
    <xf numFmtId="260" fontId="164" fillId="0" borderId="967" applyBorder="0"/>
    <xf numFmtId="0" fontId="183" fillId="81" borderId="533" applyNumberFormat="0" applyProtection="0">
      <alignment horizontal="center" vertical="center"/>
    </xf>
    <xf numFmtId="0" fontId="17" fillId="21" borderId="497" applyNumberFormat="0" applyAlignment="0" applyProtection="0"/>
    <xf numFmtId="0" fontId="83" fillId="0" borderId="503" applyNumberFormat="0" applyFont="0" applyFill="0" applyAlignment="0" applyProtection="0"/>
    <xf numFmtId="241" fontId="194" fillId="86" borderId="772" applyNumberFormat="0" applyBorder="0" applyAlignment="0" applyProtection="0">
      <alignment vertical="center"/>
    </xf>
    <xf numFmtId="171" fontId="85" fillId="0" borderId="773"/>
    <xf numFmtId="260" fontId="164" fillId="0" borderId="967" applyBorder="0"/>
    <xf numFmtId="260" fontId="164" fillId="0" borderId="928" applyBorder="0"/>
    <xf numFmtId="260" fontId="164" fillId="0" borderId="967" applyBorder="0"/>
    <xf numFmtId="166" fontId="113" fillId="0" borderId="464">
      <protection locked="0"/>
    </xf>
    <xf numFmtId="260" fontId="164" fillId="0" borderId="953" applyBorder="0"/>
    <xf numFmtId="0" fontId="183" fillId="81" borderId="518" applyNumberFormat="0" applyProtection="0">
      <alignment horizontal="center" vertical="center"/>
    </xf>
    <xf numFmtId="260" fontId="164" fillId="0" borderId="967" applyBorder="0"/>
    <xf numFmtId="171" fontId="85" fillId="0" borderId="458"/>
    <xf numFmtId="208" fontId="90" fillId="63" borderId="491"/>
    <xf numFmtId="0" fontId="147" fillId="73" borderId="931">
      <alignment horizontal="left" vertical="center" wrapText="1"/>
    </xf>
    <xf numFmtId="167" fontId="87" fillId="0" borderId="490" applyFont="0"/>
    <xf numFmtId="166" fontId="113" fillId="0" borderId="930">
      <protection locked="0"/>
    </xf>
    <xf numFmtId="0" fontId="11" fillId="81" borderId="533" applyNumberFormat="0" applyProtection="0">
      <alignment horizontal="center" vertical="center"/>
    </xf>
    <xf numFmtId="208" fontId="90" fillId="63" borderId="929"/>
    <xf numFmtId="0" fontId="147" fillId="73" borderId="931">
      <alignment horizontal="left" vertical="center" wrapText="1"/>
    </xf>
    <xf numFmtId="166" fontId="113" fillId="0" borderId="930">
      <protection locked="0"/>
    </xf>
    <xf numFmtId="208" fontId="90" fillId="63" borderId="929"/>
    <xf numFmtId="241" fontId="194" fillId="86" borderId="457" applyNumberFormat="0" applyBorder="0" applyAlignment="0" applyProtection="0">
      <alignment vertical="center"/>
    </xf>
    <xf numFmtId="171" fontId="85" fillId="0" borderId="458"/>
    <xf numFmtId="241" fontId="194" fillId="86" borderId="516" applyNumberFormat="0" applyBorder="0" applyAlignment="0" applyProtection="0">
      <alignment vertical="center"/>
    </xf>
    <xf numFmtId="0" fontId="11" fillId="81" borderId="518" applyNumberFormat="0" applyProtection="0">
      <alignment horizontal="center" vertical="center"/>
    </xf>
    <xf numFmtId="0" fontId="147" fillId="73" borderId="986">
      <alignment horizontal="left" vertical="center" wrapText="1"/>
    </xf>
    <xf numFmtId="0" fontId="147" fillId="73" borderId="959">
      <alignment horizontal="left" vertical="center" wrapText="1"/>
    </xf>
    <xf numFmtId="166" fontId="113" fillId="0" borderId="958">
      <protection locked="0"/>
    </xf>
    <xf numFmtId="0" fontId="12" fillId="24" borderId="447" applyNumberFormat="0" applyFont="0" applyAlignment="0" applyProtection="0"/>
    <xf numFmtId="241" fontId="194" fillId="86" borderId="466" applyNumberFormat="0" applyBorder="0" applyAlignment="0" applyProtection="0">
      <alignment vertical="center"/>
    </xf>
    <xf numFmtId="241" fontId="194" fillId="86" borderId="466" applyNumberFormat="0" applyBorder="0" applyAlignment="0" applyProtection="0">
      <alignment vertical="center"/>
    </xf>
    <xf numFmtId="208" fontId="90" fillId="63" borderId="491"/>
    <xf numFmtId="208" fontId="90" fillId="63" borderId="957"/>
    <xf numFmtId="0" fontId="11" fillId="60" borderId="533" applyNumberFormat="0" applyProtection="0">
      <alignment horizontal="left" vertical="center" wrapText="1"/>
    </xf>
    <xf numFmtId="0" fontId="147" fillId="73" borderId="959">
      <alignment horizontal="left" vertical="center" wrapText="1"/>
    </xf>
    <xf numFmtId="166" fontId="113" fillId="0" borderId="958">
      <protection locked="0"/>
    </xf>
    <xf numFmtId="39" fontId="12" fillId="0" borderId="800">
      <protection locked="0"/>
    </xf>
    <xf numFmtId="0" fontId="11" fillId="60" borderId="518" applyNumberFormat="0" applyProtection="0">
      <alignment horizontal="left" vertical="center" wrapText="1"/>
    </xf>
    <xf numFmtId="0" fontId="17" fillId="21" borderId="497" applyNumberFormat="0" applyAlignment="0" applyProtection="0"/>
    <xf numFmtId="208" fontId="90" fillId="63" borderId="957"/>
    <xf numFmtId="0" fontId="12" fillId="25" borderId="504" applyNumberFormat="0" applyProtection="0">
      <alignment horizontal="left" vertical="center" wrapText="1"/>
    </xf>
    <xf numFmtId="167" fontId="87" fillId="0" borderId="490" applyFont="0"/>
    <xf numFmtId="241" fontId="194" fillId="86" borderId="516" applyNumberFormat="0" applyBorder="0" applyAlignment="0" applyProtection="0">
      <alignment vertical="center"/>
    </xf>
    <xf numFmtId="171" fontId="85" fillId="0" borderId="517"/>
    <xf numFmtId="0" fontId="147" fillId="73" borderId="959">
      <alignment horizontal="left" vertical="center" wrapText="1"/>
    </xf>
    <xf numFmtId="241" fontId="194" fillId="86" borderId="743" applyNumberFormat="0" applyBorder="0" applyAlignment="0" applyProtection="0">
      <alignment vertical="center"/>
    </xf>
    <xf numFmtId="166" fontId="113" fillId="0" borderId="958">
      <protection locked="0"/>
    </xf>
    <xf numFmtId="0" fontId="12" fillId="25" borderId="518" applyNumberFormat="0" applyProtection="0">
      <alignment horizontal="left" vertical="center" wrapText="1"/>
    </xf>
    <xf numFmtId="0" fontId="11" fillId="81" borderId="832" applyNumberFormat="0" applyProtection="0">
      <alignment horizontal="center" vertical="center"/>
    </xf>
    <xf numFmtId="166" fontId="113" fillId="0" borderId="770">
      <protection locked="0"/>
    </xf>
    <xf numFmtId="208" fontId="90" fillId="63" borderId="957"/>
    <xf numFmtId="0" fontId="147" fillId="73" borderId="959">
      <alignment horizontal="left" vertical="center" wrapText="1"/>
    </xf>
    <xf numFmtId="171" fontId="85" fillId="0" borderId="552"/>
    <xf numFmtId="0" fontId="12" fillId="25" borderId="518" applyNumberFormat="0" applyProtection="0">
      <alignment horizontal="left" vertical="center" wrapText="1"/>
    </xf>
    <xf numFmtId="0" fontId="177" fillId="67" borderId="533">
      <alignment horizontal="center" vertical="center" wrapText="1"/>
      <protection hidden="1"/>
    </xf>
    <xf numFmtId="241" fontId="194" fillId="86" borderId="772" applyNumberFormat="0" applyBorder="0" applyAlignment="0" applyProtection="0">
      <alignment vertical="center"/>
    </xf>
    <xf numFmtId="166" fontId="113" fillId="0" borderId="958">
      <protection locked="0"/>
    </xf>
    <xf numFmtId="0" fontId="12" fillId="24" borderId="506" applyNumberFormat="0" applyFont="0" applyAlignment="0" applyProtection="0"/>
    <xf numFmtId="0" fontId="11" fillId="60" borderId="518" applyNumberFormat="0" applyProtection="0">
      <alignment horizontal="left" vertical="center" wrapText="1"/>
    </xf>
    <xf numFmtId="0" fontId="17" fillId="21" borderId="376" applyNumberFormat="0" applyAlignment="0" applyProtection="0"/>
    <xf numFmtId="0" fontId="11" fillId="60" borderId="518" applyNumberFormat="0" applyProtection="0">
      <alignment horizontal="left" vertical="center" wrapText="1"/>
    </xf>
    <xf numFmtId="0" fontId="177" fillId="67" borderId="518">
      <alignment horizontal="center" vertical="center" wrapText="1"/>
      <protection hidden="1"/>
    </xf>
    <xf numFmtId="208" fontId="90" fillId="63" borderId="957"/>
    <xf numFmtId="166" fontId="113" fillId="0" borderId="985">
      <protection locked="0"/>
    </xf>
    <xf numFmtId="0" fontId="147" fillId="73" borderId="1003">
      <alignment horizontal="left" vertical="center" wrapText="1"/>
    </xf>
    <xf numFmtId="171" fontId="85" fillId="0" borderId="831"/>
    <xf numFmtId="0" fontId="11" fillId="60" borderId="832" applyNumberFormat="0" applyProtection="0">
      <alignment horizontal="left" vertical="center" wrapText="1"/>
    </xf>
    <xf numFmtId="0" fontId="17" fillId="21" borderId="446" applyNumberFormat="0" applyAlignment="0" applyProtection="0"/>
    <xf numFmtId="208" fontId="90" fillId="63" borderId="454"/>
    <xf numFmtId="0" fontId="147" fillId="73" borderId="922">
      <alignment horizontal="left" vertical="center" wrapText="1"/>
    </xf>
    <xf numFmtId="0" fontId="17" fillId="21" borderId="726" applyNumberFormat="0" applyAlignment="0" applyProtection="0"/>
    <xf numFmtId="166" fontId="113" fillId="0" borderId="921">
      <protection locked="0"/>
    </xf>
    <xf numFmtId="208" fontId="90" fillId="63" borderId="920"/>
    <xf numFmtId="0" fontId="147" fillId="73" borderId="959">
      <alignment horizontal="left" vertical="center" wrapText="1"/>
    </xf>
    <xf numFmtId="0" fontId="25" fillId="8" borderId="446" applyNumberFormat="0" applyAlignment="0" applyProtection="0"/>
    <xf numFmtId="0" fontId="11" fillId="81" borderId="518" applyNumberFormat="0" applyProtection="0">
      <alignment horizontal="center" vertical="center"/>
    </xf>
    <xf numFmtId="167" fontId="87" fillId="0" borderId="450" applyFont="0"/>
    <xf numFmtId="166" fontId="113" fillId="0" borderId="958">
      <protection locked="0"/>
    </xf>
    <xf numFmtId="0" fontId="12" fillId="24" borderId="506" applyNumberFormat="0" applyFont="0" applyAlignment="0" applyProtection="0"/>
    <xf numFmtId="165" fontId="193" fillId="0" borderId="754" applyFill="0" applyAlignment="0" applyProtection="0"/>
    <xf numFmtId="208" fontId="90" fillId="63" borderId="957"/>
    <xf numFmtId="208" fontId="90" fillId="63" borderId="491"/>
    <xf numFmtId="167" fontId="87" fillId="0" borderId="490" applyFont="0"/>
    <xf numFmtId="0" fontId="83" fillId="0" borderId="489" applyNumberFormat="0" applyFont="0" applyFill="0" applyAlignment="0" applyProtection="0"/>
    <xf numFmtId="208" fontId="90" fillId="63" borderId="463"/>
    <xf numFmtId="167" fontId="87" fillId="0" borderId="471" applyFont="0"/>
    <xf numFmtId="0" fontId="17" fillId="21" borderId="446" applyNumberFormat="0" applyAlignment="0" applyProtection="0"/>
    <xf numFmtId="0" fontId="83" fillId="0" borderId="731" applyNumberFormat="0" applyFont="0" applyFill="0" applyAlignment="0" applyProtection="0"/>
    <xf numFmtId="0" fontId="147" fillId="73" borderId="931">
      <alignment horizontal="left" vertical="center" wrapText="1"/>
    </xf>
    <xf numFmtId="0" fontId="183" fillId="81" borderId="774" applyNumberFormat="0" applyProtection="0">
      <alignment horizontal="center" vertical="center"/>
    </xf>
    <xf numFmtId="0" fontId="17" fillId="21" borderId="505" applyNumberFormat="0" applyAlignment="0" applyProtection="0"/>
    <xf numFmtId="0" fontId="11" fillId="81" borderId="832" applyNumberFormat="0" applyProtection="0">
      <alignment horizontal="center" vertical="center" wrapText="1"/>
    </xf>
    <xf numFmtId="0" fontId="147" fillId="73" borderId="931">
      <alignment horizontal="left" vertical="center" wrapText="1"/>
    </xf>
    <xf numFmtId="166" fontId="113" fillId="0" borderId="930">
      <protection locked="0"/>
    </xf>
    <xf numFmtId="208" fontId="90" fillId="63" borderId="929"/>
    <xf numFmtId="166" fontId="113" fillId="0" borderId="930">
      <protection locked="0"/>
    </xf>
    <xf numFmtId="208" fontId="90" fillId="63" borderId="929"/>
    <xf numFmtId="0" fontId="12" fillId="0" borderId="926"/>
    <xf numFmtId="0" fontId="12" fillId="0" borderId="926"/>
    <xf numFmtId="0" fontId="147" fillId="73" borderId="515">
      <alignment horizontal="left" vertical="center" wrapText="1"/>
    </xf>
    <xf numFmtId="0" fontId="12" fillId="0" borderId="948"/>
    <xf numFmtId="0" fontId="17" fillId="21" borderId="505" applyNumberFormat="0" applyAlignment="0" applyProtection="0"/>
    <xf numFmtId="0" fontId="147" fillId="73" borderId="931">
      <alignment horizontal="left" vertical="center" wrapText="1"/>
    </xf>
    <xf numFmtId="0" fontId="25" fillId="8" borderId="468" applyNumberFormat="0" applyAlignment="0" applyProtection="0"/>
    <xf numFmtId="0" fontId="12" fillId="24" borderId="473" applyNumberFormat="0" applyFont="0" applyAlignment="0" applyProtection="0"/>
    <xf numFmtId="10" fontId="108" fillId="65" borderId="926" applyNumberFormat="0" applyBorder="0" applyAlignment="0" applyProtection="0"/>
    <xf numFmtId="0" fontId="12" fillId="0" borderId="948"/>
    <xf numFmtId="39" fontId="12" fillId="0" borderId="509">
      <protection locked="0"/>
    </xf>
    <xf numFmtId="0" fontId="25" fillId="8" borderId="468"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12" fillId="24" borderId="473" applyNumberFormat="0" applyFont="0" applyAlignment="0" applyProtection="0"/>
    <xf numFmtId="0" fontId="28" fillId="21" borderId="469" applyNumberFormat="0" applyAlignment="0" applyProtection="0"/>
    <xf numFmtId="0" fontId="28" fillId="21" borderId="469" applyNumberFormat="0" applyAlignment="0" applyProtection="0"/>
    <xf numFmtId="0" fontId="12" fillId="61" borderId="468" applyNumberFormat="0">
      <alignment horizontal="left" vertical="center"/>
    </xf>
    <xf numFmtId="0" fontId="12" fillId="60" borderId="468" applyNumberFormat="0">
      <alignment horizontal="centerContinuous" vertical="center" wrapText="1"/>
    </xf>
    <xf numFmtId="0" fontId="12" fillId="24" borderId="473" applyNumberFormat="0" applyFont="0" applyAlignment="0" applyProtection="0"/>
    <xf numFmtId="0" fontId="28" fillId="21" borderId="469" applyNumberFormat="0" applyAlignment="0" applyProtection="0"/>
    <xf numFmtId="241" fontId="12" fillId="65" borderId="868" applyNumberFormat="0" applyFont="0" applyBorder="0" applyAlignment="0">
      <alignment horizontal="right" vertical="center"/>
      <protection locked="0"/>
    </xf>
    <xf numFmtId="171" fontId="85" fillId="0" borderId="517"/>
    <xf numFmtId="171" fontId="85" fillId="0" borderId="472"/>
    <xf numFmtId="0" fontId="147" fillId="73" borderId="945">
      <alignment horizontal="left" vertical="center" wrapText="1"/>
    </xf>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12" fillId="0" borderId="962"/>
    <xf numFmtId="0" fontId="17" fillId="21" borderId="468" applyNumberFormat="0" applyAlignment="0" applyProtection="0"/>
    <xf numFmtId="0" fontId="12" fillId="24" borderId="473" applyNumberFormat="0" applyFont="0" applyAlignment="0" applyProtection="0"/>
    <xf numFmtId="0" fontId="12" fillId="61" borderId="468" applyNumberFormat="0">
      <alignment horizontal="left" vertical="center"/>
    </xf>
    <xf numFmtId="241" fontId="194" fillId="86" borderId="466" applyNumberFormat="0" applyBorder="0" applyAlignment="0" applyProtection="0">
      <alignment vertical="center"/>
    </xf>
    <xf numFmtId="166" fontId="113" fillId="0" borderId="1002">
      <protection locked="0"/>
    </xf>
    <xf numFmtId="0" fontId="177" fillId="67" borderId="504">
      <alignment horizontal="center" vertical="center" wrapText="1"/>
      <protection hidden="1"/>
    </xf>
    <xf numFmtId="0" fontId="17" fillId="21" borderId="483" applyNumberFormat="0" applyAlignment="0" applyProtection="0"/>
    <xf numFmtId="10" fontId="108" fillId="65" borderId="926" applyNumberFormat="0" applyBorder="0" applyAlignment="0" applyProtection="0"/>
    <xf numFmtId="0" fontId="47" fillId="0" borderId="928">
      <alignment horizontal="left" vertical="center"/>
    </xf>
    <xf numFmtId="208" fontId="90" fillId="63" borderId="477"/>
    <xf numFmtId="208" fontId="90" fillId="63" borderId="1001"/>
    <xf numFmtId="0" fontId="83" fillId="0" borderId="489" applyNumberFormat="0" applyFont="0" applyFill="0" applyAlignment="0" applyProtection="0"/>
    <xf numFmtId="165" fontId="193" fillId="0" borderId="768" applyFill="0" applyAlignment="0" applyProtection="0"/>
    <xf numFmtId="167" fontId="87" fillId="0" borderId="476" applyFont="0"/>
    <xf numFmtId="237" fontId="12" fillId="71" borderId="926" applyNumberFormat="0" applyFont="0" applyBorder="0" applyAlignment="0" applyProtection="0"/>
    <xf numFmtId="10" fontId="108" fillId="65" borderId="948" applyNumberFormat="0" applyBorder="0" applyAlignment="0" applyProtection="0"/>
    <xf numFmtId="257" fontId="11" fillId="82" borderId="518" applyNumberFormat="0" applyProtection="0">
      <alignment horizontal="center" vertical="center" wrapText="1"/>
    </xf>
    <xf numFmtId="1" fontId="121" fillId="69" borderId="933" applyNumberFormat="0" applyBorder="0" applyAlignment="0">
      <alignment horizontal="centerContinuous" vertical="center"/>
      <protection locked="0"/>
    </xf>
    <xf numFmtId="0" fontId="47" fillId="0" borderId="940">
      <alignment horizontal="left" vertical="center"/>
    </xf>
    <xf numFmtId="0" fontId="11" fillId="81" borderId="774" applyNumberFormat="0" applyProtection="0">
      <alignment horizontal="center" vertical="center"/>
    </xf>
    <xf numFmtId="0" fontId="12" fillId="0" borderId="962"/>
    <xf numFmtId="0" fontId="17" fillId="21" borderId="468" applyNumberFormat="0" applyAlignment="0" applyProtection="0"/>
    <xf numFmtId="0" fontId="17" fillId="21" borderId="483" applyNumberFormat="0" applyAlignment="0" applyProtection="0"/>
    <xf numFmtId="171" fontId="85" fillId="0" borderId="458"/>
    <xf numFmtId="0" fontId="25" fillId="8" borderId="468" applyNumberFormat="0" applyAlignment="0" applyProtection="0"/>
    <xf numFmtId="0" fontId="12" fillId="24" borderId="473" applyNumberFormat="0" applyFont="0" applyAlignment="0" applyProtection="0"/>
    <xf numFmtId="0" fontId="12" fillId="24" borderId="447" applyNumberFormat="0" applyFont="0" applyAlignment="0" applyProtection="0"/>
    <xf numFmtId="166" fontId="113" fillId="0" borderId="770">
      <protection locked="0"/>
    </xf>
    <xf numFmtId="0" fontId="83" fillId="0" borderId="489" applyNumberFormat="0" applyFont="0" applyFill="0" applyAlignment="0" applyProtection="0"/>
    <xf numFmtId="0" fontId="25" fillId="8" borderId="934" applyNumberFormat="0" applyAlignment="0" applyProtection="0"/>
    <xf numFmtId="167" fontId="87" fillId="0" borderId="471" applyFont="0"/>
    <xf numFmtId="241" fontId="194" fillId="86" borderId="787" applyNumberFormat="0" applyBorder="0" applyAlignment="0" applyProtection="0">
      <alignment vertical="center"/>
    </xf>
    <xf numFmtId="171" fontId="85" fillId="0" borderId="788"/>
    <xf numFmtId="0" fontId="147" fillId="73" borderId="959">
      <alignment horizontal="left" vertical="center" wrapText="1"/>
    </xf>
    <xf numFmtId="208" fontId="90" fillId="63" borderId="491"/>
    <xf numFmtId="0" fontId="47" fillId="0" borderId="940">
      <alignment horizontal="left" vertical="center"/>
    </xf>
    <xf numFmtId="0" fontId="11" fillId="81" borderId="832" applyNumberFormat="0" applyProtection="0">
      <alignment horizontal="center" vertical="center" wrapText="1"/>
    </xf>
    <xf numFmtId="237" fontId="12" fillId="71" borderId="926" applyNumberFormat="0" applyFont="0" applyBorder="0" applyAlignment="0" applyProtection="0"/>
    <xf numFmtId="0" fontId="11" fillId="60" borderId="518" applyNumberFormat="0" applyProtection="0">
      <alignment horizontal="left" vertical="center" wrapText="1"/>
    </xf>
    <xf numFmtId="241" fontId="194" fillId="86" borderId="531" applyNumberFormat="0" applyBorder="0" applyAlignment="0" applyProtection="0">
      <alignment vertical="center"/>
    </xf>
    <xf numFmtId="0" fontId="11" fillId="60" borderId="504" applyNumberFormat="0" applyProtection="0">
      <alignment horizontal="left" vertical="center" wrapText="1"/>
    </xf>
    <xf numFmtId="1" fontId="121" fillId="69" borderId="933" applyNumberFormat="0" applyBorder="0" applyAlignment="0">
      <alignment horizontal="centerContinuous" vertical="center"/>
      <protection locked="0"/>
    </xf>
    <xf numFmtId="10" fontId="108" fillId="65" borderId="948" applyNumberFormat="0" applyBorder="0" applyAlignment="0" applyProtection="0"/>
    <xf numFmtId="167" fontId="87" fillId="0" borderId="490" applyFont="0"/>
    <xf numFmtId="0" fontId="17" fillId="21" borderId="497" applyNumberFormat="0" applyAlignment="0" applyProtection="0"/>
    <xf numFmtId="0" fontId="25" fillId="8" borderId="934" applyNumberFormat="0" applyAlignment="0" applyProtection="0"/>
    <xf numFmtId="0" fontId="12" fillId="24" borderId="484" applyNumberFormat="0" applyFont="0" applyAlignment="0" applyProtection="0"/>
    <xf numFmtId="0" fontId="17" fillId="21" borderId="726" applyNumberFormat="0" applyAlignment="0" applyProtection="0"/>
    <xf numFmtId="1" fontId="121" fillId="69" borderId="933" applyNumberFormat="0" applyBorder="0" applyAlignment="0">
      <alignment horizontal="centerContinuous" vertical="center"/>
      <protection locked="0"/>
    </xf>
    <xf numFmtId="0" fontId="47" fillId="0" borderId="953">
      <alignment horizontal="left" vertical="center"/>
    </xf>
    <xf numFmtId="0" fontId="25" fillId="8" borderId="934" applyNumberFormat="0" applyAlignment="0" applyProtection="0"/>
    <xf numFmtId="237" fontId="12" fillId="71" borderId="948" applyNumberFormat="0" applyFont="0" applyBorder="0" applyAlignment="0" applyProtection="0"/>
    <xf numFmtId="0" fontId="147" fillId="73" borderId="1003">
      <alignment horizontal="left" vertical="center" wrapText="1"/>
    </xf>
    <xf numFmtId="0" fontId="11" fillId="81" borderId="533" applyNumberFormat="0" applyProtection="0">
      <alignment horizontal="center" vertical="center" wrapText="1"/>
    </xf>
    <xf numFmtId="208" fontId="90" fillId="63" borderId="1001"/>
    <xf numFmtId="241" fontId="194" fillId="86" borderId="516" applyNumberFormat="0" applyBorder="0" applyAlignment="0" applyProtection="0">
      <alignment vertical="center"/>
    </xf>
    <xf numFmtId="0" fontId="11" fillId="81" borderId="518" applyNumberFormat="0" applyProtection="0">
      <alignment horizontal="center" vertical="center" wrapText="1"/>
    </xf>
    <xf numFmtId="241" fontId="194" fillId="86" borderId="516" applyNumberFormat="0" applyBorder="0" applyAlignment="0" applyProtection="0">
      <alignment vertical="center"/>
    </xf>
    <xf numFmtId="241" fontId="194" fillId="86" borderId="830" applyNumberFormat="0" applyBorder="0" applyAlignment="0" applyProtection="0">
      <alignment vertical="center"/>
    </xf>
    <xf numFmtId="10" fontId="108" fillId="65" borderId="962" applyNumberFormat="0" applyBorder="0" applyAlignment="0" applyProtection="0"/>
    <xf numFmtId="0" fontId="147" fillId="73" borderId="959">
      <alignment horizontal="left" vertical="center" wrapText="1"/>
    </xf>
    <xf numFmtId="166" fontId="113" fillId="0" borderId="455">
      <protection locked="0"/>
    </xf>
    <xf numFmtId="1" fontId="121" fillId="69" borderId="954" applyNumberFormat="0" applyBorder="0" applyAlignment="0">
      <alignment horizontal="centerContinuous" vertical="center"/>
      <protection locked="0"/>
    </xf>
    <xf numFmtId="0" fontId="11" fillId="60" borderId="818" applyNumberFormat="0" applyProtection="0">
      <alignment horizontal="left" vertical="center" wrapText="1"/>
    </xf>
    <xf numFmtId="0" fontId="12" fillId="24" borderId="484" applyNumberFormat="0" applyFont="0" applyAlignment="0" applyProtection="0"/>
    <xf numFmtId="166" fontId="113" fillId="0" borderId="770">
      <protection locked="0"/>
    </xf>
    <xf numFmtId="10" fontId="108" fillId="65" borderId="962" applyNumberFormat="0" applyBorder="0" applyAlignment="0" applyProtection="0"/>
    <xf numFmtId="208" fontId="90" fillId="63" borderId="491"/>
    <xf numFmtId="224" fontId="108" fillId="0" borderId="867" applyFont="0" applyFill="0" applyBorder="0" applyAlignment="0" applyProtection="0"/>
    <xf numFmtId="0" fontId="11" fillId="81" borderId="518" applyNumberFormat="0" applyProtection="0">
      <alignment horizontal="center" vertical="center" wrapText="1"/>
    </xf>
    <xf numFmtId="0" fontId="11" fillId="81" borderId="533" applyNumberFormat="0" applyProtection="0">
      <alignment horizontal="center" vertical="center" wrapText="1"/>
    </xf>
    <xf numFmtId="167" fontId="87" fillId="0" borderId="490" applyFont="0"/>
    <xf numFmtId="0" fontId="11" fillId="60" borderId="708" applyNumberFormat="0" applyProtection="0">
      <alignment horizontal="left" vertical="center" wrapText="1"/>
    </xf>
    <xf numFmtId="257" fontId="11" fillId="82" borderId="504" applyNumberFormat="0" applyProtection="0">
      <alignment horizontal="center" vertical="center" wrapText="1"/>
    </xf>
    <xf numFmtId="0" fontId="25" fillId="8" borderId="949" applyNumberFormat="0" applyAlignment="0" applyProtection="0"/>
    <xf numFmtId="0" fontId="47" fillId="0" borderId="928">
      <alignment horizontal="left" vertical="center"/>
    </xf>
    <xf numFmtId="257" fontId="11" fillId="82" borderId="518" applyNumberFormat="0" applyProtection="0">
      <alignment horizontal="center" vertical="center" wrapText="1"/>
    </xf>
    <xf numFmtId="208" fontId="90" fillId="63" borderId="491"/>
    <xf numFmtId="0" fontId="12" fillId="24" borderId="762" applyNumberFormat="0" applyFont="0" applyAlignment="0" applyProtection="0"/>
    <xf numFmtId="0" fontId="17" fillId="21" borderId="483" applyNumberFormat="0" applyAlignment="0" applyProtection="0"/>
    <xf numFmtId="237" fontId="12" fillId="71" borderId="948" applyNumberFormat="0" applyFont="0" applyBorder="0" applyAlignment="0" applyProtection="0"/>
    <xf numFmtId="257" fontId="11" fillId="82" borderId="518" applyNumberFormat="0" applyProtection="0">
      <alignment horizontal="center" vertical="center" wrapText="1"/>
    </xf>
    <xf numFmtId="0" fontId="177" fillId="67" borderId="533">
      <alignment horizontal="center" vertical="center" wrapText="1"/>
      <protection hidden="1"/>
    </xf>
    <xf numFmtId="0" fontId="147" fillId="73" borderId="959">
      <alignment horizontal="left" vertical="center" wrapText="1"/>
    </xf>
    <xf numFmtId="1" fontId="121" fillId="69" borderId="954" applyNumberFormat="0" applyBorder="0" applyAlignment="0">
      <alignment horizontal="centerContinuous" vertical="center"/>
      <protection locked="0"/>
    </xf>
    <xf numFmtId="167" fontId="87" fillId="0" borderId="490" applyFont="0"/>
    <xf numFmtId="0" fontId="83" fillId="0" borderId="489" applyNumberFormat="0" applyFont="0" applyFill="0" applyAlignment="0" applyProtection="0"/>
    <xf numFmtId="241" fontId="194" fillId="86" borderId="457" applyNumberFormat="0" applyBorder="0" applyAlignment="0" applyProtection="0">
      <alignment vertical="center"/>
    </xf>
    <xf numFmtId="10" fontId="108" fillId="65" borderId="962" applyNumberFormat="0" applyBorder="0" applyAlignment="0" applyProtection="0"/>
    <xf numFmtId="166" fontId="113" fillId="0" borderId="455">
      <protection locked="0"/>
    </xf>
    <xf numFmtId="0" fontId="183" fillId="81" borderId="518" applyNumberFormat="0" applyProtection="0">
      <alignment horizontal="center" vertical="center"/>
    </xf>
    <xf numFmtId="208" fontId="90" fillId="63" borderId="491"/>
    <xf numFmtId="0" fontId="17" fillId="21" borderId="376" applyNumberFormat="0" applyAlignment="0" applyProtection="0"/>
    <xf numFmtId="0" fontId="183" fillId="81" borderId="518" applyNumberFormat="0" applyProtection="0">
      <alignment horizontal="center" vertical="center"/>
    </xf>
    <xf numFmtId="224" fontId="108" fillId="0" borderId="867" applyFont="0" applyFill="0" applyBorder="0" applyAlignment="0" applyProtection="0"/>
    <xf numFmtId="0" fontId="177" fillId="67" borderId="504">
      <alignment horizontal="center" vertical="center" wrapText="1"/>
      <protection hidden="1"/>
    </xf>
    <xf numFmtId="0" fontId="11" fillId="60" borderId="832" applyNumberFormat="0" applyProtection="0">
      <alignment horizontal="left" vertical="center" wrapText="1"/>
    </xf>
    <xf numFmtId="260" fontId="164" fillId="0" borderId="545" applyBorder="0"/>
    <xf numFmtId="0" fontId="147" fillId="73" borderId="959">
      <alignment horizontal="left" vertical="center" wrapText="1"/>
    </xf>
    <xf numFmtId="0" fontId="25" fillId="8" borderId="949" applyNumberFormat="0" applyAlignment="0" applyProtection="0"/>
    <xf numFmtId="166" fontId="113" fillId="0" borderId="1022">
      <protection locked="0"/>
    </xf>
    <xf numFmtId="0" fontId="147" fillId="73" borderId="986">
      <alignment horizontal="left" vertical="center" wrapText="1"/>
    </xf>
    <xf numFmtId="0" fontId="12" fillId="25" borderId="631" applyNumberFormat="0" applyProtection="0">
      <alignment horizontal="left" vertical="center"/>
    </xf>
    <xf numFmtId="171" fontId="85" fillId="0" borderId="532"/>
    <xf numFmtId="0" fontId="11" fillId="81" borderId="518" applyNumberFormat="0" applyProtection="0">
      <alignment horizontal="center" vertical="center" wrapText="1"/>
    </xf>
    <xf numFmtId="260" fontId="164" fillId="0" borderId="526" applyBorder="0"/>
    <xf numFmtId="166" fontId="113" fillId="0" borderId="455">
      <protection locked="0"/>
    </xf>
    <xf numFmtId="0" fontId="11" fillId="81" borderId="518" applyNumberFormat="0" applyProtection="0">
      <alignment horizontal="center" vertical="center" wrapText="1"/>
    </xf>
    <xf numFmtId="0" fontId="17" fillId="21" borderId="446" applyNumberFormat="0" applyAlignment="0" applyProtection="0"/>
    <xf numFmtId="0" fontId="177" fillId="67" borderId="518">
      <alignment horizontal="center" vertical="center" wrapText="1"/>
      <protection hidden="1"/>
    </xf>
    <xf numFmtId="0" fontId="12" fillId="0" borderId="760"/>
    <xf numFmtId="0" fontId="147" fillId="73" borderId="771">
      <alignment horizontal="left" vertical="center" wrapText="1"/>
    </xf>
    <xf numFmtId="208" fontId="90" fillId="63" borderId="740"/>
    <xf numFmtId="0" fontId="47" fillId="0" borderId="928">
      <alignment horizontal="left" vertical="center"/>
    </xf>
    <xf numFmtId="0" fontId="11" fillId="81" borderId="518" applyNumberFormat="0" applyProtection="0">
      <alignment horizontal="center" vertical="center" wrapText="1"/>
    </xf>
    <xf numFmtId="0" fontId="17" fillId="21" borderId="483" applyNumberFormat="0" applyAlignment="0" applyProtection="0"/>
    <xf numFmtId="260" fontId="164" fillId="0" borderId="526" applyBorder="0"/>
    <xf numFmtId="166" fontId="113" fillId="0" borderId="514">
      <protection locked="0"/>
    </xf>
    <xf numFmtId="0" fontId="83" fillId="0" borderId="489" applyNumberFormat="0" applyFont="0" applyFill="0" applyAlignment="0" applyProtection="0"/>
    <xf numFmtId="0" fontId="12" fillId="24" borderId="506" applyNumberFormat="0" applyFont="0" applyAlignment="0" applyProtection="0"/>
    <xf numFmtId="0" fontId="17" fillId="21" borderId="483" applyNumberFormat="0" applyAlignment="0" applyProtection="0"/>
    <xf numFmtId="237" fontId="12" fillId="71" borderId="962" applyNumberFormat="0" applyFont="0" applyBorder="0" applyAlignment="0" applyProtection="0"/>
    <xf numFmtId="208" fontId="90" fillId="63" borderId="454"/>
    <xf numFmtId="0" fontId="147" fillId="73" borderId="771">
      <alignment horizontal="left" vertical="center" wrapText="1"/>
    </xf>
    <xf numFmtId="208" fontId="90" fillId="63" borderId="454"/>
    <xf numFmtId="0" fontId="12" fillId="24" borderId="473" applyNumberFormat="0" applyFont="0" applyAlignment="0" applyProtection="0"/>
    <xf numFmtId="166" fontId="113" fillId="0" borderId="770">
      <protection locked="0"/>
    </xf>
    <xf numFmtId="0" fontId="12" fillId="60" borderId="468" applyNumberFormat="0">
      <alignment horizontal="centerContinuous" vertical="center" wrapText="1"/>
    </xf>
    <xf numFmtId="208" fontId="90" fillId="63" borderId="740"/>
    <xf numFmtId="0" fontId="11" fillId="60" borderId="832" applyNumberFormat="0" applyProtection="0">
      <alignment horizontal="left" vertical="center" wrapText="1"/>
    </xf>
    <xf numFmtId="0" fontId="12" fillId="61" borderId="675" applyNumberFormat="0">
      <alignment horizontal="left" vertical="center"/>
    </xf>
    <xf numFmtId="208" fontId="90" fillId="63" borderId="454"/>
    <xf numFmtId="167" fontId="87" fillId="0" borderId="450" applyFont="0"/>
    <xf numFmtId="0" fontId="17" fillId="21" borderId="505" applyNumberFormat="0" applyAlignment="0" applyProtection="0"/>
    <xf numFmtId="0" fontId="83" fillId="0" borderId="512" applyNumberFormat="0" applyFont="0" applyFill="0" applyAlignment="0" applyProtection="0"/>
    <xf numFmtId="0" fontId="12" fillId="60" borderId="675" applyNumberFormat="0">
      <alignment horizontal="centerContinuous" vertical="center" wrapText="1"/>
    </xf>
    <xf numFmtId="0" fontId="12" fillId="61" borderId="468" applyNumberFormat="0">
      <alignment horizontal="left" vertical="center"/>
    </xf>
    <xf numFmtId="0" fontId="12" fillId="60" borderId="468" applyNumberFormat="0">
      <alignment horizontal="centerContinuous" vertical="center" wrapText="1"/>
    </xf>
    <xf numFmtId="0" fontId="47" fillId="0" borderId="967">
      <alignment horizontal="left" vertical="center"/>
    </xf>
    <xf numFmtId="208" fontId="90" fillId="63" borderId="513"/>
    <xf numFmtId="0" fontId="12" fillId="61" borderId="468" applyNumberFormat="0">
      <alignment horizontal="left" vertical="center"/>
    </xf>
    <xf numFmtId="0" fontId="12" fillId="60" borderId="468" applyNumberFormat="0">
      <alignment horizontal="centerContinuous" vertical="center" wrapText="1"/>
    </xf>
    <xf numFmtId="167" fontId="87" fillId="0" borderId="509" applyFont="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10" fontId="108" fillId="65" borderId="774" applyNumberFormat="0" applyBorder="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2" fillId="61" borderId="468" applyNumberFormat="0">
      <alignment horizontal="left" vertical="center"/>
    </xf>
    <xf numFmtId="0" fontId="12" fillId="60" borderId="468" applyNumberFormat="0">
      <alignment horizontal="centerContinuous" vertical="center" wrapText="1"/>
    </xf>
    <xf numFmtId="0" fontId="30" fillId="0" borderId="470" applyNumberFormat="0" applyFill="0" applyAlignment="0" applyProtection="0"/>
    <xf numFmtId="171" fontId="85" fillId="0" borderId="517"/>
    <xf numFmtId="0" fontId="12" fillId="61" borderId="483" applyNumberFormat="0">
      <alignment horizontal="left" vertical="center"/>
    </xf>
    <xf numFmtId="0" fontId="12" fillId="60" borderId="483" applyNumberFormat="0">
      <alignment horizontal="centerContinuous" vertical="center" wrapText="1"/>
    </xf>
    <xf numFmtId="0" fontId="25" fillId="8" borderId="483" applyNumberFormat="0" applyAlignment="0" applyProtection="0"/>
    <xf numFmtId="171" fontId="85" fillId="0" borderId="808"/>
    <xf numFmtId="0" fontId="12" fillId="25" borderId="482" applyNumberFormat="0" applyProtection="0">
      <alignment horizontal="left" vertical="center"/>
    </xf>
    <xf numFmtId="0" fontId="17" fillId="21" borderId="483" applyNumberForma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47" fillId="73" borderId="986">
      <alignment horizontal="left" vertical="center" wrapText="1"/>
    </xf>
    <xf numFmtId="241" fontId="194" fillId="86" borderId="516" applyNumberFormat="0" applyBorder="0" applyAlignment="0" applyProtection="0">
      <alignment vertical="center"/>
    </xf>
    <xf numFmtId="0" fontId="12" fillId="61" borderId="483" applyNumberFormat="0">
      <alignment horizontal="left" vertical="center"/>
    </xf>
    <xf numFmtId="0" fontId="12" fillId="60" borderId="483" applyNumberFormat="0">
      <alignment horizontal="centerContinuous" vertical="center" wrapText="1"/>
    </xf>
    <xf numFmtId="0" fontId="83" fillId="0" borderId="739" applyNumberFormat="0" applyFont="0" applyFill="0" applyAlignment="0" applyProtection="0"/>
    <xf numFmtId="224" fontId="108" fillId="0" borderId="867" applyFont="0" applyFill="0" applyBorder="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7" fillId="21" borderId="483" applyNumberFormat="0" applyAlignment="0" applyProtection="0"/>
    <xf numFmtId="0" fontId="25" fillId="8" borderId="483" applyNumberForma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83" fillId="81" borderId="606" applyNumberFormat="0" applyProtection="0">
      <alignment horizontal="center" vertical="center"/>
    </xf>
    <xf numFmtId="0" fontId="12" fillId="61" borderId="497" applyNumberFormat="0">
      <alignment horizontal="left" vertical="center"/>
    </xf>
    <xf numFmtId="0" fontId="12" fillId="60" borderId="497" applyNumberFormat="0">
      <alignment horizontal="centerContinuous" vertical="center" wrapText="1"/>
    </xf>
    <xf numFmtId="0" fontId="12" fillId="61" borderId="382" applyNumberFormat="0">
      <alignment horizontal="left" vertical="center"/>
    </xf>
    <xf numFmtId="0" fontId="12" fillId="61" borderId="497" applyNumberFormat="0">
      <alignment horizontal="left" vertical="center"/>
    </xf>
    <xf numFmtId="0" fontId="12" fillId="60" borderId="497" applyNumberFormat="0">
      <alignment horizontal="centerContinuous" vertical="center" wrapText="1"/>
    </xf>
    <xf numFmtId="167" fontId="87" fillId="0" borderId="736" applyFont="0"/>
    <xf numFmtId="0" fontId="12" fillId="61" borderId="497" applyNumberFormat="0">
      <alignment horizontal="left" vertical="center"/>
    </xf>
    <xf numFmtId="0" fontId="12" fillId="60" borderId="497" applyNumberFormat="0">
      <alignment horizontal="centerContinuous" vertical="center" wrapText="1"/>
    </xf>
    <xf numFmtId="0" fontId="17" fillId="21" borderId="726" applyNumberFormat="0" applyAlignment="0" applyProtection="0"/>
    <xf numFmtId="237" fontId="12" fillId="71" borderId="962" applyNumberFormat="0" applyFont="0" applyBorder="0" applyAlignment="0" applyProtection="0"/>
    <xf numFmtId="1" fontId="121" fillId="69" borderId="927" applyNumberFormat="0" applyBorder="0" applyAlignment="0">
      <alignment horizontal="centerContinuous" vertical="center"/>
      <protection locked="0"/>
    </xf>
    <xf numFmtId="0" fontId="12" fillId="0" borderId="948"/>
    <xf numFmtId="257" fontId="11" fillId="82" borderId="774" applyNumberFormat="0" applyProtection="0">
      <alignment horizontal="center" vertical="center" wrapText="1"/>
    </xf>
    <xf numFmtId="0" fontId="12" fillId="61" borderId="483" applyNumberFormat="0">
      <alignment horizontal="left" vertical="center"/>
    </xf>
    <xf numFmtId="0" fontId="12" fillId="60" borderId="483" applyNumberFormat="0">
      <alignment horizontal="centerContinuous" vertical="center" wrapText="1"/>
    </xf>
    <xf numFmtId="166" fontId="113" fillId="0" borderId="455">
      <protection locked="0"/>
    </xf>
    <xf numFmtId="0" fontId="12" fillId="61" borderId="497" applyNumberFormat="0">
      <alignment horizontal="left" vertical="center"/>
    </xf>
    <xf numFmtId="0" fontId="12" fillId="60" borderId="497" applyNumberFormat="0">
      <alignment horizontal="centerContinuous" vertical="center" wrapText="1"/>
    </xf>
    <xf numFmtId="171" fontId="85" fillId="0" borderId="517"/>
    <xf numFmtId="0" fontId="12" fillId="24" borderId="447" applyNumberFormat="0" applyFon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5" fillId="8" borderId="963" applyNumberFormat="0" applyAlignment="0" applyProtection="0"/>
    <xf numFmtId="241" fontId="194" fillId="86" borderId="772" applyNumberFormat="0" applyBorder="0" applyAlignment="0" applyProtection="0">
      <alignment vertical="center"/>
    </xf>
    <xf numFmtId="241" fontId="194" fillId="86" borderId="516" applyNumberFormat="0" applyBorder="0" applyAlignment="0" applyProtection="0">
      <alignment vertical="center"/>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60" applyNumberFormat="0" applyProtection="0">
      <alignment horizontal="left" vertical="center"/>
    </xf>
    <xf numFmtId="1" fontId="121" fillId="69" borderId="968" applyNumberFormat="0" applyBorder="0" applyAlignment="0">
      <alignment horizontal="centerContinuous" vertical="center"/>
      <protection locked="0"/>
    </xf>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376" applyNumberFormat="0" applyAlignment="0" applyProtection="0"/>
    <xf numFmtId="171" fontId="85" fillId="0" borderId="773"/>
    <xf numFmtId="0" fontId="47" fillId="0" borderId="967">
      <alignment horizontal="left" vertical="center"/>
    </xf>
    <xf numFmtId="237" fontId="12" fillId="71" borderId="962" applyNumberFormat="0" applyFont="0" applyBorder="0" applyAlignment="0" applyProtection="0"/>
    <xf numFmtId="166" fontId="113" fillId="0" borderId="985">
      <protection locked="0"/>
    </xf>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12" fillId="24" borderId="733" applyNumberFormat="0" applyFont="0" applyAlignment="0" applyProtection="0"/>
    <xf numFmtId="171" fontId="85" fillId="0" borderId="517"/>
    <xf numFmtId="208" fontId="90" fillId="63" borderId="984"/>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147" fillId="73" borderId="757">
      <alignment horizontal="left" vertical="center" wrapText="1"/>
    </xf>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25" fillId="8"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61" borderId="376" applyNumberFormat="0">
      <alignment horizontal="left" vertical="center"/>
    </xf>
    <xf numFmtId="0" fontId="12" fillId="60" borderId="376" applyNumberFormat="0">
      <alignment horizontal="centerContinuous" vertical="center" wrapText="1"/>
    </xf>
    <xf numFmtId="0" fontId="28" fillId="21" borderId="469" applyNumberFormat="0" applyAlignment="0" applyProtection="0"/>
    <xf numFmtId="0" fontId="30" fillId="0" borderId="470" applyNumberFormat="0" applyFill="0" applyAlignment="0" applyProtection="0"/>
    <xf numFmtId="0" fontId="12" fillId="25" borderId="460" applyNumberFormat="0" applyProtection="0">
      <alignment horizontal="left" vertical="center"/>
    </xf>
    <xf numFmtId="0" fontId="12" fillId="25" borderId="460" applyNumberFormat="0" applyProtection="0">
      <alignment horizontal="left" vertical="center"/>
    </xf>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28" fillId="21" borderId="469" applyNumberFormat="0" applyAlignment="0" applyProtection="0"/>
    <xf numFmtId="0" fontId="30" fillId="0" borderId="470" applyNumberFormat="0" applyFill="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166" fontId="113" fillId="0" borderId="756">
      <protection locked="0"/>
    </xf>
    <xf numFmtId="208" fontId="90" fillId="63" borderId="755"/>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7" fillId="21" borderId="468" applyNumberFormat="0" applyAlignment="0" applyProtection="0"/>
    <xf numFmtId="0" fontId="30" fillId="0" borderId="470" applyNumberFormat="0" applyFill="0" applyAlignment="0" applyProtection="0"/>
    <xf numFmtId="0" fontId="28" fillId="21" borderId="469"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5" fillId="8" borderId="468" applyNumberFormat="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17" fillId="21" borderId="468" applyNumberFormat="0" applyAlignment="0" applyProtection="0"/>
    <xf numFmtId="0" fontId="25" fillId="8" borderId="468" applyNumberFormat="0" applyAlignment="0" applyProtection="0"/>
    <xf numFmtId="0" fontId="12" fillId="24" borderId="473" applyNumberFormat="0" applyFont="0" applyAlignment="0" applyProtection="0"/>
    <xf numFmtId="0" fontId="12" fillId="24" borderId="473" applyNumberFormat="0" applyFont="0" applyAlignment="0" applyProtection="0"/>
    <xf numFmtId="0" fontId="28" fillId="21" borderId="469" applyNumberFormat="0" applyAlignment="0" applyProtection="0"/>
    <xf numFmtId="0" fontId="30" fillId="0" borderId="470" applyNumberFormat="0" applyFill="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66" fontId="113" fillId="0" borderId="985">
      <protection locked="0"/>
    </xf>
    <xf numFmtId="0" fontId="147" fillId="73" borderId="986">
      <alignment horizontal="left" vertical="center" wrapText="1"/>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12" fillId="0" borderId="1007"/>
    <xf numFmtId="0" fontId="147" fillId="73" borderId="742">
      <alignment horizontal="left" vertical="center" wrapText="1"/>
    </xf>
    <xf numFmtId="0" fontId="12" fillId="25" borderId="460" applyNumberFormat="0" applyProtection="0">
      <alignment horizontal="left" vertical="center"/>
    </xf>
    <xf numFmtId="0" fontId="12" fillId="25" borderId="460" applyNumberFormat="0" applyProtection="0">
      <alignment horizontal="left" vertical="center"/>
    </xf>
    <xf numFmtId="0" fontId="12" fillId="25" borderId="482" applyNumberFormat="0" applyProtection="0">
      <alignment horizontal="left" vertical="center"/>
    </xf>
    <xf numFmtId="0" fontId="12" fillId="25" borderId="482" applyNumberFormat="0" applyProtection="0">
      <alignment horizontal="left" vertical="center"/>
    </xf>
    <xf numFmtId="166" fontId="113" fillId="0" borderId="741">
      <protection locked="0"/>
    </xf>
    <xf numFmtId="0" fontId="25" fillId="8" borderId="468" applyNumberFormat="0" applyAlignment="0" applyProtection="0"/>
    <xf numFmtId="0" fontId="28" fillId="21" borderId="485" applyNumberFormat="0" applyAlignment="0" applyProtection="0"/>
    <xf numFmtId="0" fontId="28" fillId="21" borderId="469" applyNumberFormat="0" applyAlignment="0" applyProtection="0"/>
    <xf numFmtId="0" fontId="30" fillId="0" borderId="470" applyNumberFormat="0" applyFill="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241" fontId="194" fillId="86" borderId="516" applyNumberFormat="0" applyBorder="0" applyAlignment="0" applyProtection="0">
      <alignment vertical="center"/>
    </xf>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224" fontId="108" fillId="0" borderId="867" applyFont="0" applyFill="0" applyBorder="0" applyAlignment="0" applyProtection="0"/>
    <xf numFmtId="237" fontId="12" fillId="71" borderId="814" applyNumberFormat="0" applyFont="0" applyBorder="0" applyAlignment="0" applyProtection="0"/>
    <xf numFmtId="237" fontId="12" fillId="71" borderId="774" applyNumberFormat="0" applyFont="0" applyBorder="0" applyAlignment="0" applyProtection="0"/>
    <xf numFmtId="0" fontId="17" fillId="21" borderId="483" applyNumberFormat="0" applyAlignment="0" applyProtection="0"/>
    <xf numFmtId="0" fontId="12" fillId="24" borderId="484" applyNumberFormat="0" applyFon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 fontId="121" fillId="69" borderId="802" applyNumberFormat="0" applyBorder="0" applyAlignment="0">
      <alignment horizontal="centerContinuous" vertical="center"/>
      <protection locked="0"/>
    </xf>
    <xf numFmtId="10" fontId="108" fillId="65" borderId="818" applyNumberFormat="0" applyBorder="0" applyAlignment="0" applyProtection="0"/>
    <xf numFmtId="0" fontId="25" fillId="8" borderId="790" applyNumberFormat="0" applyAlignment="0" applyProtection="0"/>
    <xf numFmtId="1" fontId="121" fillId="69" borderId="802" applyNumberFormat="0" applyBorder="0" applyAlignment="0">
      <alignment horizontal="centerContinuous" vertical="center"/>
      <protection locked="0"/>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47" fillId="0" borderId="823">
      <alignment horizontal="left" vertical="center"/>
    </xf>
    <xf numFmtId="0" fontId="25" fillId="8" borderId="790" applyNumberFormat="0" applyAlignment="0" applyProtection="0"/>
    <xf numFmtId="0" fontId="17" fillId="21" borderId="483" applyNumberFormat="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237" fontId="12" fillId="71" borderId="818" applyNumberFormat="0" applyFont="0" applyBorder="0" applyAlignment="0" applyProtection="0"/>
    <xf numFmtId="10" fontId="108" fillId="65" borderId="832" applyNumberFormat="0" applyBorder="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12" fillId="25" borderId="496" applyNumberFormat="0" applyProtection="0">
      <alignment horizontal="left" vertical="center"/>
    </xf>
    <xf numFmtId="0" fontId="12" fillId="25" borderId="496" applyNumberFormat="0" applyProtection="0">
      <alignment horizontal="left" vertical="center"/>
    </xf>
    <xf numFmtId="0" fontId="147" fillId="73" borderId="829">
      <alignment horizontal="left" vertical="center" wrapText="1"/>
    </xf>
    <xf numFmtId="1" fontId="121" fillId="69" borderId="824" applyNumberFormat="0" applyBorder="0" applyAlignment="0">
      <alignment horizontal="centerContinuous" vertical="center"/>
      <protection locked="0"/>
    </xf>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10" fontId="108" fillId="65" borderId="832" applyNumberFormat="0" applyBorder="0" applyAlignment="0" applyProtection="0"/>
    <xf numFmtId="224" fontId="108" fillId="0" borderId="553" applyFont="0" applyFill="0" applyBorder="0" applyAlignment="0" applyProtection="0"/>
    <xf numFmtId="0" fontId="25" fillId="8" borderId="819"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47" fillId="0" borderId="782">
      <alignment horizontal="left" vertical="center"/>
    </xf>
    <xf numFmtId="237" fontId="12" fillId="71" borderId="818" applyNumberFormat="0" applyFon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47" fillId="73" borderId="829">
      <alignment horizontal="left" vertical="center" wrapText="1"/>
    </xf>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500" applyNumberFormat="0" applyFont="0" applyAlignment="0" applyProtection="0"/>
    <xf numFmtId="0" fontId="25" fillId="8" borderId="497" applyNumberFormat="0" applyAlignment="0" applyProtection="0"/>
    <xf numFmtId="0" fontId="28" fillId="21" borderId="485" applyNumberFormat="0" applyAlignment="0" applyProtection="0"/>
    <xf numFmtId="0" fontId="30" fillId="0" borderId="486" applyNumberFormat="0" applyFill="0" applyAlignment="0" applyProtection="0"/>
    <xf numFmtId="0" fontId="17" fillId="21" borderId="497" applyNumberFormat="0" applyAlignment="0" applyProtection="0"/>
    <xf numFmtId="0" fontId="30" fillId="0" borderId="499" applyNumberFormat="0" applyFill="0" applyAlignment="0" applyProtection="0"/>
    <xf numFmtId="10" fontId="108" fillId="65" borderId="992" applyNumberFormat="0" applyBorder="0" applyAlignment="0" applyProtection="0"/>
    <xf numFmtId="0" fontId="28" fillId="21" borderId="498" applyNumberFormat="0" applyAlignment="0" applyProtection="0"/>
    <xf numFmtId="1" fontId="121" fillId="69" borderId="824" applyNumberFormat="0" applyBorder="0" applyAlignment="0">
      <alignment horizontal="centerContinuous" vertical="center"/>
      <protection locked="0"/>
    </xf>
    <xf numFmtId="10" fontId="108" fillId="65" borderId="832" applyNumberFormat="0" applyBorder="0" applyAlignment="0" applyProtection="0"/>
    <xf numFmtId="224" fontId="108" fillId="0" borderId="553" applyFont="0" applyFill="0" applyBorder="0" applyAlignment="0" applyProtection="0"/>
    <xf numFmtId="0" fontId="12" fillId="24" borderId="500" applyNumberFormat="0" applyFont="0" applyAlignment="0" applyProtection="0"/>
    <xf numFmtId="0" fontId="12" fillId="61" borderId="483" applyNumberFormat="0">
      <alignment horizontal="left" vertical="center"/>
    </xf>
    <xf numFmtId="0" fontId="12" fillId="60" borderId="483" applyNumberFormat="0">
      <alignment horizontal="centerContinuous" vertical="center" wrapText="1"/>
    </xf>
    <xf numFmtId="0" fontId="147" fillId="73" borderId="829">
      <alignment horizontal="left" vertical="center" wrapText="1"/>
    </xf>
    <xf numFmtId="0" fontId="17" fillId="21" borderId="497" applyNumberFormat="0" applyAlignment="0" applyProtection="0"/>
    <xf numFmtId="0" fontId="12" fillId="24" borderId="500" applyNumberFormat="0" applyFon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25" fillId="8" borderId="497" applyNumberFormat="0" applyAlignment="0" applyProtection="0"/>
    <xf numFmtId="0" fontId="28" fillId="21" borderId="498" applyNumberFormat="0" applyAlignment="0" applyProtection="0"/>
    <xf numFmtId="0" fontId="30" fillId="0" borderId="499" applyNumberFormat="0" applyFill="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17" fillId="21" borderId="497" applyNumberForma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25" fillId="8" borderId="819" applyNumberFormat="0" applyAlignment="0" applyProtection="0"/>
    <xf numFmtId="0" fontId="47" fillId="0" borderId="782">
      <alignment horizontal="left" vertical="center"/>
    </xf>
    <xf numFmtId="0" fontId="30" fillId="0" borderId="499" applyNumberFormat="0" applyFill="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5" fillId="8" borderId="497" applyNumberFormat="0" applyAlignment="0" applyProtection="0"/>
    <xf numFmtId="0" fontId="17" fillId="21" borderId="497" applyNumberFormat="0" applyAlignment="0" applyProtection="0"/>
    <xf numFmtId="0" fontId="30" fillId="0" borderId="499" applyNumberFormat="0" applyFill="0" applyAlignment="0" applyProtection="0"/>
    <xf numFmtId="237" fontId="12" fillId="71" borderId="832" applyNumberFormat="0" applyFont="0" applyBorder="0" applyAlignment="0" applyProtection="0"/>
    <xf numFmtId="0" fontId="28" fillId="21" borderId="498"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47" fillId="0" borderId="837">
      <alignment horizontal="left" vertical="center"/>
    </xf>
    <xf numFmtId="0" fontId="12" fillId="61" borderId="446" applyNumberFormat="0">
      <alignment horizontal="left" vertical="center"/>
    </xf>
    <xf numFmtId="0" fontId="12" fillId="60" borderId="446" applyNumberFormat="0">
      <alignment horizontal="centerContinuous" vertical="center" wrapText="1"/>
    </xf>
    <xf numFmtId="224" fontId="108" fillId="0" borderId="553" applyFont="0" applyFill="0" applyBorder="0" applyAlignment="0" applyProtection="0"/>
    <xf numFmtId="0" fontId="25" fillId="8" borderId="912"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25" fillId="8" borderId="497"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237" fontId="12" fillId="71" borderId="832" applyNumberFormat="0" applyFont="0" applyBorder="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1" fontId="121" fillId="69" borderId="794" applyNumberFormat="0" applyBorder="0" applyAlignment="0">
      <alignment horizontal="centerContinuous" vertical="center"/>
      <protection locked="0"/>
    </xf>
    <xf numFmtId="0" fontId="12" fillId="0" borderId="818"/>
    <xf numFmtId="0" fontId="25" fillId="8" borderId="833" applyNumberFormat="0" applyAlignment="0" applyProtection="0"/>
    <xf numFmtId="1" fontId="121" fillId="69" borderId="838" applyNumberFormat="0" applyBorder="0" applyAlignment="0">
      <alignment horizontal="centerContinuous" vertical="center"/>
      <protection locked="0"/>
    </xf>
    <xf numFmtId="0" fontId="147" fillId="73" borderId="1003">
      <alignment horizontal="left"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47" fillId="0" borderId="837">
      <alignment horizontal="left" vertical="center"/>
    </xf>
    <xf numFmtId="260" fontId="164" fillId="0" borderId="557" applyBorder="0"/>
    <xf numFmtId="237" fontId="12" fillId="71" borderId="832" applyNumberFormat="0" applyFont="0" applyBorder="0" applyAlignment="0" applyProtection="0"/>
    <xf numFmtId="237" fontId="12" fillId="71" borderId="948" applyNumberFormat="0" applyFont="0" applyBorder="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4" borderId="484" applyNumberFormat="0" applyFont="0" applyAlignment="0" applyProtection="0"/>
    <xf numFmtId="224" fontId="108" fillId="0" borderId="553" applyFont="0" applyFill="0" applyBorder="0" applyAlignment="0" applyProtection="0"/>
    <xf numFmtId="10" fontId="108" fillId="65" borderId="992" applyNumberForma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1" fontId="121" fillId="69" borderId="838" applyNumberFormat="0" applyBorder="0" applyAlignment="0">
      <alignment horizontal="centerContinuous" vertical="center"/>
      <protection locked="0"/>
    </xf>
    <xf numFmtId="0" fontId="47" fillId="0" borderId="823">
      <alignment horizontal="left" vertical="center"/>
    </xf>
    <xf numFmtId="224" fontId="108" fillId="0" borderId="553" applyFont="0" applyFill="0" applyBorder="0" applyAlignment="0" applyProtection="0"/>
    <xf numFmtId="0" fontId="25" fillId="8" borderId="912" applyNumberFormat="0" applyAlignment="0" applyProtection="0"/>
    <xf numFmtId="0" fontId="12" fillId="0" borderId="847"/>
    <xf numFmtId="171" fontId="85" fillId="0" borderId="517"/>
    <xf numFmtId="1" fontId="121" fillId="69" borderId="954" applyNumberFormat="0" applyBorder="0" applyAlignment="0">
      <alignment horizontal="centerContinuous" vertical="center"/>
      <protection locked="0"/>
    </xf>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1" fontId="121" fillId="69" borderId="860" applyNumberFormat="0" applyBorder="0" applyAlignment="0">
      <alignment horizontal="centerContinuous" vertical="center"/>
      <protection locked="0"/>
    </xf>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25" fillId="8" borderId="483" applyNumberFormat="0" applyAlignment="0" applyProtection="0"/>
    <xf numFmtId="0" fontId="11" fillId="81" borderId="774" applyNumberFormat="0" applyProtection="0">
      <alignment horizontal="center" vertical="center" wrapText="1"/>
    </xf>
    <xf numFmtId="0" fontId="12" fillId="25" borderId="496" applyNumberFormat="0" applyProtection="0">
      <alignment horizontal="left" vertical="center"/>
    </xf>
    <xf numFmtId="0" fontId="12" fillId="25" borderId="496" applyNumberFormat="0" applyProtection="0">
      <alignment horizontal="left" vertical="center"/>
    </xf>
    <xf numFmtId="0" fontId="47" fillId="0" borderId="997">
      <alignment horizontal="left" vertical="center"/>
    </xf>
    <xf numFmtId="0" fontId="17" fillId="21" borderId="483"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1" fillId="81" borderId="591" applyNumberFormat="0" applyProtection="0">
      <alignment horizontal="center" vertical="center"/>
    </xf>
    <xf numFmtId="0" fontId="25" fillId="8" borderId="912" applyNumberFormat="0" applyAlignment="0" applyProtection="0"/>
    <xf numFmtId="1" fontId="121" fillId="69" borderId="824" applyNumberFormat="0" applyBorder="0" applyAlignment="0">
      <alignment horizontal="centerContinuous" vertical="center"/>
      <protection locked="0"/>
    </xf>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0" fontId="47" fillId="0" borderId="782">
      <alignment horizontal="left" vertical="center"/>
    </xf>
    <xf numFmtId="237" fontId="12" fillId="71" borderId="992" applyNumberFormat="0" applyFont="0" applyBorder="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7" fillId="21" borderId="376" applyNumberFormat="0" applyAlignment="0" applyProtection="0"/>
    <xf numFmtId="10" fontId="108" fillId="65" borderId="1007" applyNumberFormat="0" applyBorder="0" applyAlignment="0" applyProtection="0"/>
    <xf numFmtId="264" fontId="172" fillId="65" borderId="591" applyFill="0" applyBorder="0" applyAlignment="0" applyProtection="0">
      <alignment horizontal="right"/>
      <protection locked="0"/>
    </xf>
    <xf numFmtId="0" fontId="147" fillId="73" borderId="1003">
      <alignment horizontal="left" vertical="center" wrapText="1"/>
    </xf>
    <xf numFmtId="10" fontId="108" fillId="65" borderId="874" applyNumberFormat="0" applyBorder="0" applyAlignment="0" applyProtection="0"/>
    <xf numFmtId="0" fontId="25" fillId="8" borderId="848"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1" fontId="121" fillId="69" borderId="998" applyNumberFormat="0" applyBorder="0" applyAlignment="0">
      <alignment horizontal="centerContinuous" vertical="center"/>
      <protection locked="0"/>
    </xf>
    <xf numFmtId="224" fontId="108" fillId="0" borderId="553" applyFont="0" applyFill="0" applyBorder="0" applyAlignment="0" applyProtection="0"/>
    <xf numFmtId="0" fontId="17" fillId="21" borderId="376" applyNumberFormat="0" applyAlignment="0" applyProtection="0"/>
    <xf numFmtId="241" fontId="194" fillId="86" borderId="516" applyNumberFormat="0" applyBorder="0" applyAlignment="0" applyProtection="0">
      <alignment vertical="center"/>
    </xf>
    <xf numFmtId="10" fontId="108" fillId="65" borderId="1007" applyNumberFormat="0" applyBorder="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17" fillId="21" borderId="497" applyNumberFormat="0" applyAlignment="0" applyProtection="0"/>
    <xf numFmtId="0" fontId="25" fillId="8" borderId="497" applyNumberFormat="0" applyAlignment="0" applyProtection="0"/>
    <xf numFmtId="0" fontId="12" fillId="24" borderId="500" applyNumberFormat="0" applyFont="0" applyAlignment="0" applyProtection="0"/>
    <xf numFmtId="0" fontId="12" fillId="24" borderId="500" applyNumberFormat="0" applyFont="0" applyAlignment="0" applyProtection="0"/>
    <xf numFmtId="0" fontId="28" fillId="21" borderId="498" applyNumberFormat="0" applyAlignment="0" applyProtection="0"/>
    <xf numFmtId="0" fontId="30" fillId="0" borderId="499" applyNumberFormat="0" applyFill="0" applyAlignment="0" applyProtection="0"/>
    <xf numFmtId="0" fontId="25" fillId="8" borderId="819" applyNumberFormat="0" applyAlignment="0" applyProtection="0"/>
    <xf numFmtId="0" fontId="147" fillId="73" borderId="844">
      <alignment horizontal="left" vertical="center" wrapText="1"/>
    </xf>
    <xf numFmtId="0" fontId="12" fillId="24" borderId="377" applyNumberFormat="0" applyFont="0" applyAlignment="0" applyProtection="0"/>
    <xf numFmtId="0" fontId="12" fillId="24" borderId="377" applyNumberFormat="0" applyFont="0" applyAlignment="0" applyProtection="0"/>
    <xf numFmtId="0" fontId="25" fillId="8" borderId="376" applyNumberFormat="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224" fontId="108" fillId="0" borderId="553" applyFont="0" applyFill="0" applyBorder="0" applyAlignment="0" applyProtection="0"/>
    <xf numFmtId="0" fontId="17" fillId="21" borderId="376" applyNumberFormat="0" applyAlignment="0" applyProtection="0"/>
    <xf numFmtId="0" fontId="25" fillId="8" borderId="993" applyNumberFormat="0" applyAlignment="0" applyProtection="0"/>
    <xf numFmtId="264" fontId="172" fillId="65" borderId="577" applyFill="0" applyBorder="0" applyAlignment="0" applyProtection="0">
      <alignment horizontal="right"/>
      <protection locked="0"/>
    </xf>
    <xf numFmtId="1" fontId="121" fillId="69" borderId="794" applyNumberFormat="0" applyBorder="0" applyAlignment="0">
      <alignment horizontal="centerContinuous" vertical="center"/>
      <protection locked="0"/>
    </xf>
    <xf numFmtId="0" fontId="47" fillId="0" borderId="988">
      <alignment horizontal="left" vertical="center"/>
    </xf>
    <xf numFmtId="264" fontId="172" fillId="65" borderId="591" applyFill="0" applyBorder="0" applyAlignment="0" applyProtection="0">
      <alignment horizontal="right"/>
      <protection locked="0"/>
    </xf>
    <xf numFmtId="237" fontId="12" fillId="71" borderId="992" applyNumberFormat="0" applyFont="0" applyBorder="0" applyAlignment="0" applyProtection="0"/>
    <xf numFmtId="0" fontId="12" fillId="61" borderId="505" applyNumberFormat="0">
      <alignment horizontal="left" vertical="center"/>
    </xf>
    <xf numFmtId="0" fontId="12" fillId="60" borderId="505" applyNumberFormat="0">
      <alignment horizontal="centerContinuous" vertical="center" wrapText="1"/>
    </xf>
    <xf numFmtId="264" fontId="172" fillId="65" borderId="577" applyFill="0" applyBorder="0" applyAlignment="0" applyProtection="0">
      <alignment horizontal="right"/>
      <protection locked="0"/>
    </xf>
    <xf numFmtId="0" fontId="147" fillId="73" borderId="1003">
      <alignment horizontal="left" vertical="center" wrapText="1"/>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1" fontId="121" fillId="69" borderId="998" applyNumberFormat="0" applyBorder="0" applyAlignment="0">
      <alignment horizontal="centerContinuous" vertical="center"/>
      <protection locked="0"/>
    </xf>
    <xf numFmtId="10" fontId="108" fillId="65" borderId="818" applyNumberFormat="0" applyBorder="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10" fontId="108" fillId="65" borderId="1007" applyNumberFormat="0" applyBorder="0" applyAlignment="0" applyProtection="0"/>
    <xf numFmtId="0" fontId="25" fillId="8" borderId="796" applyNumberFormat="0" applyAlignment="0" applyProtection="0"/>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224" fontId="108" fillId="0" borderId="867" applyFont="0" applyFill="0" applyBorder="0" applyAlignment="0" applyProtection="0"/>
    <xf numFmtId="0" fontId="147" fillId="73" borderId="1003">
      <alignment horizontal="left" vertical="center" wrapText="1"/>
    </xf>
    <xf numFmtId="0" fontId="17" fillId="21" borderId="376" applyNumberFormat="0" applyAlignment="0" applyProtection="0"/>
    <xf numFmtId="0" fontId="25" fillId="8" borderId="376" applyNumberFormat="0" applyAlignment="0" applyProtection="0"/>
    <xf numFmtId="0" fontId="12" fillId="24" borderId="377" applyNumberFormat="0" applyFont="0" applyAlignment="0" applyProtection="0"/>
    <xf numFmtId="0" fontId="12" fillId="24" borderId="377" applyNumberFormat="0" applyFont="0" applyAlignment="0" applyProtection="0"/>
    <xf numFmtId="0" fontId="47" fillId="0" borderId="988">
      <alignment horizontal="left" vertical="center"/>
    </xf>
    <xf numFmtId="224" fontId="108" fillId="0" borderId="553" applyFont="0" applyFill="0" applyBorder="0" applyAlignment="0" applyProtection="0"/>
    <xf numFmtId="260" fontId="164" fillId="0" borderId="526" applyBorder="0"/>
    <xf numFmtId="237" fontId="12" fillId="71" borderId="1007" applyNumberFormat="0" applyFont="0" applyBorder="0" applyAlignment="0" applyProtection="0"/>
    <xf numFmtId="0" fontId="147" fillId="73" borderId="844">
      <alignment horizontal="left" vertical="center" wrapText="1"/>
    </xf>
    <xf numFmtId="0" fontId="47" fillId="0" borderId="1012">
      <alignment horizontal="left" vertical="center"/>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867" applyFont="0" applyFill="0" applyBorder="0" applyAlignment="0" applyProtection="0"/>
    <xf numFmtId="1" fontId="121" fillId="69" borderId="860" applyNumberFormat="0" applyBorder="0" applyAlignment="0">
      <alignment horizontal="centerContinuous" vertical="center"/>
      <protection locked="0"/>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60" fontId="164" fillId="0" borderId="526" applyBorder="0"/>
    <xf numFmtId="237" fontId="12" fillId="71" borderId="1007" applyNumberFormat="0" applyFont="0" applyBorder="0" applyAlignment="0" applyProtection="0"/>
    <xf numFmtId="1" fontId="121" fillId="69" borderId="1006" applyNumberFormat="0" applyBorder="0" applyAlignment="0">
      <alignment horizontal="centerContinuous" vertical="center"/>
      <protection locked="0"/>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0" borderId="992"/>
    <xf numFmtId="224" fontId="108" fillId="0" borderId="867"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1" fontId="121" fillId="69" borderId="1013" applyNumberFormat="0" applyBorder="0" applyAlignment="0">
      <alignment horizontal="centerContinuous" vertical="center"/>
      <protection locked="0"/>
    </xf>
    <xf numFmtId="224" fontId="108" fillId="0" borderId="553" applyFont="0" applyFill="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2" fillId="61" borderId="505" applyNumberFormat="0">
      <alignment horizontal="left" vertical="center"/>
    </xf>
    <xf numFmtId="0" fontId="12" fillId="60" borderId="505" applyNumberFormat="0">
      <alignment horizontal="centerContinuous" vertical="center" wrapText="1"/>
    </xf>
    <xf numFmtId="1" fontId="121" fillId="69" borderId="794" applyNumberFormat="0" applyBorder="0" applyAlignment="0">
      <alignment horizontal="centerContinuous" vertical="center"/>
      <protection locked="0"/>
    </xf>
    <xf numFmtId="0" fontId="25" fillId="8" borderId="446" applyNumberFormat="0" applyAlignment="0" applyProtection="0"/>
    <xf numFmtId="0" fontId="17" fillId="21" borderId="446" applyNumberFormat="0" applyAlignment="0" applyProtection="0"/>
    <xf numFmtId="260" fontId="164" fillId="0" borderId="779" applyBorder="0"/>
    <xf numFmtId="0" fontId="47" fillId="0" borderId="823">
      <alignment horizontal="left" vertical="center"/>
    </xf>
    <xf numFmtId="0" fontId="25" fillId="8" borderId="376" applyNumberFormat="0" applyAlignment="0" applyProtection="0"/>
    <xf numFmtId="0" fontId="25" fillId="8" borderId="796" applyNumberFormat="0" applyAlignment="0" applyProtection="0"/>
    <xf numFmtId="0" fontId="17" fillId="21" borderId="376" applyNumberFormat="0" applyAlignment="0" applyProtection="0"/>
    <xf numFmtId="0" fontId="25" fillId="8" borderId="376" applyNumberFormat="0" applyAlignment="0" applyProtection="0"/>
    <xf numFmtId="0" fontId="47" fillId="0" borderId="1012">
      <alignment horizontal="left" vertical="center"/>
    </xf>
    <xf numFmtId="264" fontId="172" fillId="65" borderId="774" applyFill="0" applyBorder="0" applyAlignment="0" applyProtection="0">
      <alignment horizontal="right"/>
      <protection locked="0"/>
    </xf>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376" applyNumberFormat="0" applyAlignment="0" applyProtection="0"/>
    <xf numFmtId="0" fontId="25" fillId="8" borderId="376" applyNumberFormat="0" applyAlignment="0" applyProtection="0"/>
    <xf numFmtId="0" fontId="147" fillId="73" borderId="844">
      <alignment horizontal="left" vertical="center" wrapText="1"/>
    </xf>
    <xf numFmtId="237" fontId="12" fillId="71" borderId="1007" applyNumberFormat="0" applyFont="0" applyBorder="0" applyAlignment="0" applyProtection="0"/>
    <xf numFmtId="0" fontId="17" fillId="21" borderId="376" applyNumberFormat="0" applyAlignment="0" applyProtection="0"/>
    <xf numFmtId="0" fontId="25" fillId="8" borderId="376" applyNumberFormat="0" applyAlignment="0" applyProtection="0"/>
    <xf numFmtId="224" fontId="108" fillId="0" borderId="867" applyFont="0" applyFill="0" applyBorder="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1" fontId="121" fillId="69" borderId="1013" applyNumberFormat="0" applyBorder="0" applyAlignment="0">
      <alignment horizontal="centerContinuous" vertical="center"/>
      <protection locked="0"/>
    </xf>
    <xf numFmtId="224" fontId="108" fillId="0" borderId="553" applyFont="0" applyFill="0" applyBorder="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47" fillId="0" borderId="879">
      <alignment horizontal="left" vertical="center"/>
    </xf>
    <xf numFmtId="0" fontId="47" fillId="0" borderId="997">
      <alignment horizontal="left" vertical="center"/>
    </xf>
    <xf numFmtId="257" fontId="11" fillId="82" borderId="970" applyNumberFormat="0" applyProtection="0">
      <alignment horizontal="center" vertical="center" wrapText="1"/>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47" fillId="0" borderId="837">
      <alignment horizontal="left" vertical="center"/>
    </xf>
    <xf numFmtId="1" fontId="121" fillId="69" borderId="824" applyNumberFormat="0" applyBorder="0" applyAlignment="0">
      <alignment horizontal="centerContinuous" vertical="center"/>
      <protection locked="0"/>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37" fontId="12" fillId="71" borderId="818" applyNumberFormat="0" applyFont="0" applyBorder="0" applyAlignment="0" applyProtection="0"/>
    <xf numFmtId="0" fontId="12" fillId="25" borderId="496" applyNumberFormat="0" applyProtection="0">
      <alignment horizontal="left" vertical="center"/>
    </xf>
    <xf numFmtId="0" fontId="12" fillId="25" borderId="496"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12" fillId="0" borderId="1026"/>
    <xf numFmtId="224" fontId="108" fillId="0" borderId="553" applyFont="0" applyFill="0" applyBorder="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10" fontId="108" fillId="65" borderId="847" applyNumberFormat="0" applyBorder="0" applyAlignment="0" applyProtection="0"/>
    <xf numFmtId="0" fontId="25" fillId="8" borderId="819"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5" fillId="8" borderId="483" applyNumberFormat="0" applyAlignment="0" applyProtection="0"/>
    <xf numFmtId="0" fontId="17" fillId="21" borderId="483" applyNumberFormat="0" applyAlignment="0" applyProtection="0"/>
    <xf numFmtId="0" fontId="30" fillId="0" borderId="486" applyNumberFormat="0" applyFill="0" applyAlignment="0" applyProtection="0"/>
    <xf numFmtId="0" fontId="28" fillId="21" borderId="485"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25" fillId="8" borderId="483" applyNumberFormat="0" applyAlignment="0" applyProtection="0"/>
    <xf numFmtId="0" fontId="17" fillId="21" borderId="483" applyNumberFormat="0" applyAlignment="0" applyProtection="0"/>
    <xf numFmtId="0" fontId="25" fillId="8" borderId="848" applyNumberFormat="0" applyAlignment="0" applyProtection="0"/>
    <xf numFmtId="1" fontId="121" fillId="69" borderId="998" applyNumberFormat="0" applyBorder="0" applyAlignment="0">
      <alignment horizontal="centerContinuous" vertical="center"/>
      <protection locked="0"/>
    </xf>
    <xf numFmtId="0" fontId="47" fillId="0" borderId="988">
      <alignment horizontal="left" vertical="center"/>
    </xf>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24" fontId="108" fillId="0" borderId="553"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237" fontId="12" fillId="71" borderId="874" applyNumberFormat="0" applyFont="0" applyBorder="0" applyAlignment="0" applyProtection="0"/>
    <xf numFmtId="1" fontId="121" fillId="69" borderId="794" applyNumberFormat="0" applyBorder="0" applyAlignment="0">
      <alignment horizontal="centerContinuous" vertical="center"/>
      <protection locked="0"/>
    </xf>
    <xf numFmtId="224" fontId="108" fillId="0" borderId="867" applyFont="0" applyFill="0" applyBorder="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10" fontId="108" fillId="65" borderId="888" applyNumberFormat="0" applyBorder="0" applyAlignment="0" applyProtection="0"/>
    <xf numFmtId="241" fontId="194" fillId="86" borderId="807" applyNumberFormat="0" applyBorder="0" applyAlignment="0" applyProtection="0">
      <alignment vertical="center"/>
    </xf>
    <xf numFmtId="171" fontId="85" fillId="0" borderId="808"/>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2" fillId="25" borderId="482" applyNumberFormat="0" applyProtection="0">
      <alignment horizontal="left" vertical="center"/>
    </xf>
    <xf numFmtId="0" fontId="12" fillId="25" borderId="482" applyNumberFormat="0" applyProtection="0">
      <alignment horizontal="left" vertical="center"/>
    </xf>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17" fillId="21" borderId="483" applyNumberFormat="0" applyAlignment="0" applyProtection="0"/>
    <xf numFmtId="0" fontId="25" fillId="8" borderId="483" applyNumberFormat="0" applyAlignment="0" applyProtection="0"/>
    <xf numFmtId="0" fontId="12" fillId="24" borderId="484" applyNumberFormat="0" applyFont="0" applyAlignment="0" applyProtection="0"/>
    <xf numFmtId="0" fontId="12" fillId="24" borderId="484" applyNumberFormat="0" applyFont="0" applyAlignment="0" applyProtection="0"/>
    <xf numFmtId="0" fontId="28" fillId="21" borderId="485" applyNumberFormat="0" applyAlignment="0" applyProtection="0"/>
    <xf numFmtId="0" fontId="30" fillId="0" borderId="486" applyNumberFormat="0" applyFill="0" applyAlignment="0" applyProtection="0"/>
    <xf numFmtId="0" fontId="25" fillId="8" borderId="993"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47" fillId="73" borderId="1023">
      <alignment horizontal="left" vertical="center" wrapText="1"/>
    </xf>
    <xf numFmtId="0" fontId="147" fillId="73" borderId="885">
      <alignment horizontal="left" vertical="center" wrapText="1"/>
    </xf>
    <xf numFmtId="224" fontId="108" fillId="0" borderId="867" applyFont="0" applyFill="0" applyBorder="0" applyAlignment="0" applyProtection="0"/>
    <xf numFmtId="1" fontId="121" fillId="69" borderId="880" applyNumberFormat="0" applyBorder="0" applyAlignment="0">
      <alignment horizontal="centerContinuous" vertical="center"/>
      <protection locked="0"/>
    </xf>
    <xf numFmtId="0" fontId="25" fillId="8" borderId="819"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1" fontId="121" fillId="69" borderId="1006" applyNumberFormat="0" applyBorder="0" applyAlignment="0">
      <alignment horizontal="centerContinuous" vertical="center"/>
      <protection locked="0"/>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24" fontId="108" fillId="0" borderId="553" applyFont="0" applyFill="0" applyBorder="0" applyAlignment="0" applyProtection="0"/>
    <xf numFmtId="0" fontId="47" fillId="0" borderId="840">
      <alignment horizontal="left" vertical="center"/>
    </xf>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1015"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224" fontId="108" fillId="0" borderId="867" applyFont="0" applyFill="0" applyBorder="0" applyAlignment="0" applyProtection="0"/>
    <xf numFmtId="0" fontId="47" fillId="0" borderId="1012">
      <alignment horizontal="left" vertical="center"/>
    </xf>
    <xf numFmtId="0" fontId="147" fillId="73" borderId="1023">
      <alignment horizontal="left" vertical="center" wrapText="1"/>
    </xf>
    <xf numFmtId="1" fontId="121" fillId="69" borderId="852" applyNumberFormat="0" applyBorder="0" applyAlignment="0">
      <alignment horizontal="centerContinuous" vertical="center"/>
      <protection locked="0"/>
    </xf>
    <xf numFmtId="0" fontId="47" fillId="0" borderId="840">
      <alignment horizontal="left" vertical="center"/>
    </xf>
    <xf numFmtId="241" fontId="194" fillId="86" borderId="807" applyNumberFormat="0" applyBorder="0" applyAlignment="0" applyProtection="0">
      <alignment vertical="center"/>
    </xf>
    <xf numFmtId="171" fontId="85" fillId="0" borderId="808"/>
    <xf numFmtId="283" fontId="79" fillId="0" borderId="745">
      <alignment horizontal="right"/>
    </xf>
    <xf numFmtId="237" fontId="12" fillId="71" borderId="847" applyNumberFormat="0" applyFont="0" applyBorder="0" applyAlignment="0" applyProtection="0"/>
    <xf numFmtId="10" fontId="108" fillId="65" borderId="888" applyNumberFormat="0" applyBorder="0" applyAlignment="0" applyProtection="0"/>
    <xf numFmtId="0" fontId="25" fillId="8" borderId="854" applyNumberFormat="0" applyAlignment="0" applyProtection="0"/>
    <xf numFmtId="0" fontId="12" fillId="25" borderId="655" applyNumberFormat="0" applyProtection="0">
      <alignment horizontal="left" vertical="center"/>
    </xf>
    <xf numFmtId="0" fontId="177" fillId="67" borderId="725">
      <alignment horizontal="center" vertical="center" wrapText="1"/>
      <protection hidden="1"/>
    </xf>
    <xf numFmtId="224" fontId="108" fillId="0" borderId="867" applyFont="0" applyFill="0" applyBorder="0" applyAlignment="0" applyProtection="0"/>
    <xf numFmtId="1" fontId="121" fillId="69" borderId="1006" applyNumberFormat="0" applyBorder="0" applyAlignment="0">
      <alignment horizontal="centerContinuous" vertical="center"/>
      <protection locked="0"/>
    </xf>
    <xf numFmtId="260" fontId="164" fillId="0" borderId="953" applyBorder="0"/>
    <xf numFmtId="1" fontId="121" fillId="69" borderId="852" applyNumberFormat="0" applyBorder="0" applyAlignment="0">
      <alignment horizontal="centerContinuous" vertical="center"/>
      <protection locked="0"/>
    </xf>
    <xf numFmtId="0" fontId="177" fillId="67" borderId="774">
      <alignment horizontal="center" vertical="center" wrapText="1"/>
      <protection hidden="1"/>
    </xf>
    <xf numFmtId="166" fontId="113" fillId="0" borderId="805">
      <protection locked="0"/>
    </xf>
    <xf numFmtId="0" fontId="12" fillId="25" borderId="504" applyNumberFormat="0" applyProtection="0">
      <alignment horizontal="left" vertical="center"/>
    </xf>
    <xf numFmtId="0" fontId="12" fillId="25" borderId="504" applyNumberFormat="0" applyProtection="0">
      <alignment horizontal="left" vertical="center"/>
    </xf>
    <xf numFmtId="0" fontId="25" fillId="8" borderId="1015"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47" fillId="73" borderId="1023">
      <alignment horizontal="left" vertical="center" wrapText="1"/>
    </xf>
    <xf numFmtId="0" fontId="47" fillId="0" borderId="859">
      <alignment horizontal="left" vertical="center"/>
    </xf>
    <xf numFmtId="224" fontId="108" fillId="0" borderId="867" applyFont="0" applyFill="0" applyBorder="0" applyAlignment="0" applyProtection="0"/>
    <xf numFmtId="0" fontId="147" fillId="73" borderId="574">
      <alignment horizontal="left" vertical="center" wrapText="1"/>
    </xf>
    <xf numFmtId="260" fontId="164" fillId="0" borderId="618" applyBorder="0"/>
    <xf numFmtId="1" fontId="121" fillId="69" borderId="632" applyNumberFormat="0" applyBorder="0" applyAlignment="0">
      <alignment horizontal="centerContinuous" vertical="center"/>
      <protection locked="0"/>
    </xf>
    <xf numFmtId="237" fontId="12" fillId="71" borderId="640" applyNumberFormat="0" applyFont="0" applyBorder="0" applyAlignment="0" applyProtection="0"/>
    <xf numFmtId="0" fontId="47" fillId="0" borderId="1012">
      <alignment horizontal="left" vertical="center"/>
    </xf>
    <xf numFmtId="1" fontId="121" fillId="69" borderId="998" applyNumberFormat="0" applyBorder="0" applyAlignment="0">
      <alignment horizontal="centerContinuous" vertical="center"/>
      <protection locked="0"/>
    </xf>
    <xf numFmtId="237" fontId="12" fillId="71" borderId="992" applyNumberFormat="0" applyFont="0" applyBorder="0" applyAlignment="0" applyProtection="0"/>
    <xf numFmtId="241" fontId="194" fillId="86" borderId="830" applyNumberFormat="0" applyBorder="0" applyAlignment="0" applyProtection="0">
      <alignment vertical="center"/>
    </xf>
    <xf numFmtId="171" fontId="85" fillId="0" borderId="831"/>
    <xf numFmtId="0" fontId="11" fillId="81" borderId="640" applyNumberFormat="0" applyProtection="0">
      <alignment horizontal="center" vertical="center" wrapText="1"/>
    </xf>
    <xf numFmtId="0" fontId="12" fillId="24" borderId="791" applyNumberFormat="0" applyFont="0" applyAlignment="0" applyProtection="0"/>
    <xf numFmtId="0" fontId="147" fillId="73" borderId="574">
      <alignment horizontal="left" vertical="center" wrapText="1"/>
    </xf>
    <xf numFmtId="0" fontId="12" fillId="0" borderId="640"/>
    <xf numFmtId="0" fontId="25" fillId="8" borderId="641" applyNumberFormat="0" applyAlignment="0" applyProtection="0"/>
    <xf numFmtId="224" fontId="108" fillId="0" borderId="867" applyFont="0" applyFill="0" applyBorder="0" applyAlignment="0" applyProtection="0"/>
    <xf numFmtId="10" fontId="108" fillId="65" borderId="1026" applyNumberFormat="0" applyBorder="0" applyAlignment="0" applyProtection="0"/>
    <xf numFmtId="224" fontId="108" fillId="0" borderId="553" applyFont="0" applyFill="0" applyBorder="0" applyAlignment="0" applyProtection="0"/>
    <xf numFmtId="0" fontId="25" fillId="8" borderId="993" applyNumberFormat="0" applyAlignment="0" applyProtection="0"/>
    <xf numFmtId="0" fontId="11" fillId="81" borderId="888" applyNumberFormat="0" applyProtection="0">
      <alignment horizontal="center" vertical="center" wrapText="1"/>
    </xf>
    <xf numFmtId="1" fontId="121" fillId="69" borderId="860" applyNumberFormat="0" applyBorder="0" applyAlignment="0">
      <alignment horizontal="centerContinuous" vertical="center"/>
      <protection locked="0"/>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41" fontId="194" fillId="86" borderId="653" applyNumberFormat="0" applyBorder="0" applyAlignment="0" applyProtection="0">
      <alignment vertical="center"/>
    </xf>
    <xf numFmtId="0" fontId="12" fillId="24" borderId="791" applyNumberFormat="0" applyFon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24" fontId="108" fillId="0" borderId="867" applyFont="0" applyFill="0" applyBorder="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25" fillId="8" borderId="875" applyNumberFormat="0" applyAlignment="0" applyProtection="0"/>
    <xf numFmtId="0" fontId="25" fillId="8" borderId="848" applyNumberFormat="0" applyAlignment="0" applyProtection="0"/>
    <xf numFmtId="166" fontId="113" fillId="0" borderId="514">
      <protection locked="0"/>
    </xf>
    <xf numFmtId="0" fontId="12" fillId="24" borderId="506" applyNumberFormat="0" applyFont="0" applyAlignment="0" applyProtection="0"/>
    <xf numFmtId="1" fontId="121" fillId="69" borderId="1006" applyNumberFormat="0" applyBorder="0" applyAlignment="0">
      <alignment horizontal="centerContinuous" vertical="center"/>
      <protection locked="0"/>
    </xf>
    <xf numFmtId="0" fontId="11" fillId="81" borderId="591" applyNumberFormat="0" applyProtection="0">
      <alignment horizontal="center" vertical="center"/>
    </xf>
    <xf numFmtId="241" fontId="194" fillId="86" borderId="987" applyNumberFormat="0" applyBorder="0" applyAlignment="0" applyProtection="0">
      <alignment vertical="center"/>
    </xf>
    <xf numFmtId="0" fontId="11" fillId="81" borderId="694" applyNumberFormat="0" applyProtection="0">
      <alignment horizontal="center" vertical="center" wrapText="1"/>
    </xf>
    <xf numFmtId="171" fontId="85" fillId="0" borderId="991"/>
    <xf numFmtId="0" fontId="11" fillId="60" borderId="577" applyNumberFormat="0" applyProtection="0">
      <alignment horizontal="left" vertical="center" wrapText="1"/>
    </xf>
    <xf numFmtId="0" fontId="17" fillId="21" borderId="1112" applyNumberFormat="0" applyAlignment="0" applyProtection="0"/>
    <xf numFmtId="264" fontId="172" fillId="65" borderId="555" applyFill="0" applyBorder="0" applyAlignment="0" applyProtection="0">
      <alignment horizontal="right"/>
      <protection locked="0"/>
    </xf>
    <xf numFmtId="0" fontId="12" fillId="24" borderId="820" applyNumberFormat="0" applyFont="0" applyAlignment="0" applyProtection="0"/>
    <xf numFmtId="0" fontId="12" fillId="24" borderId="522" applyNumberFormat="0" applyFont="0" applyAlignment="0" applyProtection="0"/>
    <xf numFmtId="0" fontId="11" fillId="81" borderId="577" applyNumberFormat="0" applyProtection="0">
      <alignment horizontal="center" vertical="center" wrapText="1"/>
    </xf>
    <xf numFmtId="0" fontId="177" fillId="67" borderId="606">
      <alignment horizontal="center" vertical="center" wrapText="1"/>
      <protection hidden="1"/>
    </xf>
    <xf numFmtId="241" fontId="194" fillId="86" borderId="830" applyNumberFormat="0" applyBorder="0" applyAlignment="0" applyProtection="0">
      <alignment vertical="center"/>
    </xf>
    <xf numFmtId="171" fontId="85" fillId="0" borderId="831"/>
    <xf numFmtId="0" fontId="25" fillId="8" borderId="993" applyNumberFormat="0" applyAlignment="0" applyProtection="0"/>
    <xf numFmtId="166" fontId="113" fillId="0" borderId="514">
      <protection locked="0"/>
    </xf>
    <xf numFmtId="0" fontId="183" fillId="81" borderId="774" applyNumberFormat="0" applyProtection="0">
      <alignment horizontal="center" vertical="center"/>
    </xf>
    <xf numFmtId="0" fontId="11" fillId="81" borderId="774" applyNumberFormat="0" applyProtection="0">
      <alignment horizontal="center" vertical="center" wrapText="1"/>
    </xf>
    <xf numFmtId="0" fontId="11" fillId="81" borderId="774" applyNumberFormat="0" applyProtection="0">
      <alignment horizontal="center" vertical="center"/>
    </xf>
    <xf numFmtId="0" fontId="12" fillId="24" borderId="522" applyNumberFormat="0" applyFont="0" applyAlignment="0" applyProtection="0"/>
    <xf numFmtId="0" fontId="11" fillId="81" borderId="591" applyNumberFormat="0" applyProtection="0">
      <alignment horizontal="center" vertical="center" wrapText="1"/>
    </xf>
    <xf numFmtId="0" fontId="11" fillId="81" borderId="577" applyNumberFormat="0" applyProtection="0">
      <alignment horizontal="center" vertical="center" wrapText="1"/>
    </xf>
    <xf numFmtId="0" fontId="177" fillId="67" borderId="591">
      <alignment horizontal="center" vertical="center" wrapText="1"/>
      <protection hidden="1"/>
    </xf>
    <xf numFmtId="0" fontId="11" fillId="81" borderId="774" applyNumberFormat="0" applyProtection="0">
      <alignment horizontal="center" vertical="center" wrapText="1"/>
    </xf>
    <xf numFmtId="0" fontId="11" fillId="60" borderId="774" applyNumberFormat="0" applyProtection="0">
      <alignment horizontal="left" vertical="center" wrapText="1"/>
    </xf>
    <xf numFmtId="257" fontId="11" fillId="82" borderId="774" applyNumberFormat="0" applyProtection="0">
      <alignment horizontal="center" vertical="center" wrapText="1"/>
    </xf>
    <xf numFmtId="0" fontId="12" fillId="25" borderId="774" applyNumberFormat="0" applyProtection="0">
      <alignment horizontal="left" vertical="center" wrapText="1"/>
    </xf>
    <xf numFmtId="0" fontId="177" fillId="67" borderId="591">
      <alignment horizontal="center" vertical="center" wrapText="1"/>
      <protection hidden="1"/>
    </xf>
    <xf numFmtId="0" fontId="11" fillId="60" borderId="774" applyNumberFormat="0" applyProtection="0">
      <alignment horizontal="left" vertical="center" wrapText="1"/>
    </xf>
    <xf numFmtId="224" fontId="108" fillId="0" borderId="867" applyFont="0" applyFill="0" applyBorder="0" applyAlignment="0" applyProtection="0"/>
    <xf numFmtId="0" fontId="47" fillId="0" borderId="1019">
      <alignment horizontal="left" vertical="center"/>
    </xf>
    <xf numFmtId="0" fontId="177" fillId="67" borderId="591">
      <alignment horizontal="center" vertical="center" wrapText="1"/>
      <protection hidden="1"/>
    </xf>
    <xf numFmtId="166" fontId="113" fillId="0" borderId="828">
      <protection locked="0"/>
    </xf>
    <xf numFmtId="0" fontId="83" fillId="0" borderId="1116" applyNumberFormat="0" applyFont="0" applyFill="0" applyAlignment="0" applyProtection="0"/>
    <xf numFmtId="0" fontId="11" fillId="81" borderId="591" applyNumberFormat="0" applyProtection="0">
      <alignment horizontal="center" vertical="center" wrapText="1"/>
    </xf>
    <xf numFmtId="257" fontId="11" fillId="82" borderId="577" applyNumberFormat="0" applyProtection="0">
      <alignment horizontal="center" vertical="center" wrapText="1"/>
    </xf>
    <xf numFmtId="241" fontId="194" fillId="86" borderId="830" applyNumberFormat="0" applyBorder="0" applyAlignment="0" applyProtection="0">
      <alignment vertical="center"/>
    </xf>
    <xf numFmtId="171" fontId="85" fillId="0" borderId="831"/>
    <xf numFmtId="1" fontId="121" fillId="69" borderId="1031" applyNumberFormat="0" applyBorder="0" applyAlignment="0">
      <alignment horizontal="centerContinuous" vertical="center"/>
      <protection locked="0"/>
    </xf>
    <xf numFmtId="0" fontId="47" fillId="0" borderId="1019">
      <alignment horizontal="left" vertical="center"/>
    </xf>
    <xf numFmtId="241" fontId="194" fillId="86" borderId="561" applyNumberFormat="0" applyBorder="0" applyAlignment="0" applyProtection="0">
      <alignment vertical="center"/>
    </xf>
    <xf numFmtId="166" fontId="113" fillId="0" borderId="514">
      <protection locked="0"/>
    </xf>
    <xf numFmtId="241" fontId="194" fillId="86" borderId="987" applyNumberFormat="0" applyBorder="0" applyAlignment="0" applyProtection="0">
      <alignment vertical="center"/>
    </xf>
    <xf numFmtId="171" fontId="85" fillId="0" borderId="991"/>
    <xf numFmtId="237" fontId="12" fillId="71" borderId="1026" applyNumberFormat="0" applyFont="0" applyBorder="0" applyAlignment="0" applyProtection="0"/>
    <xf numFmtId="0" fontId="177" fillId="67" borderId="577">
      <alignment horizontal="center" vertical="center" wrapText="1"/>
      <protection hidden="1"/>
    </xf>
    <xf numFmtId="39" fontId="12" fillId="0" borderId="600">
      <protection locked="0"/>
    </xf>
    <xf numFmtId="257" fontId="11" fillId="82" borderId="591" applyNumberFormat="0" applyProtection="0">
      <alignment horizontal="center" vertical="center" wrapText="1"/>
    </xf>
    <xf numFmtId="0" fontId="177" fillId="67" borderId="591">
      <alignment horizontal="center" vertical="center" wrapText="1"/>
      <protection hidden="1"/>
    </xf>
    <xf numFmtId="0" fontId="12" fillId="25" borderId="555" applyNumberFormat="0" applyProtection="0">
      <alignment horizontal="left" vertical="center" wrapText="1"/>
    </xf>
    <xf numFmtId="0" fontId="25" fillId="8" borderId="1033" applyNumberFormat="0" applyAlignment="0" applyProtection="0"/>
    <xf numFmtId="241" fontId="194" fillId="86" borderId="886" applyNumberFormat="0" applyBorder="0" applyAlignment="0" applyProtection="0">
      <alignment vertical="center"/>
    </xf>
    <xf numFmtId="0" fontId="11" fillId="60" borderId="591" applyNumberFormat="0" applyProtection="0">
      <alignment horizontal="left" vertical="center" wrapText="1"/>
    </xf>
    <xf numFmtId="241" fontId="194" fillId="86" borderId="516" applyNumberFormat="0" applyBorder="0" applyAlignment="0" applyProtection="0">
      <alignment vertical="center"/>
    </xf>
    <xf numFmtId="0" fontId="177" fillId="67" borderId="555">
      <alignment horizontal="center" vertical="center" wrapText="1"/>
      <protection hidden="1"/>
    </xf>
    <xf numFmtId="0" fontId="12" fillId="24" borderId="522" applyNumberFormat="0" applyFont="0" applyAlignment="0" applyProtection="0"/>
    <xf numFmtId="171" fontId="85" fillId="0" borderId="517"/>
    <xf numFmtId="1" fontId="121" fillId="69" borderId="1031" applyNumberFormat="0" applyBorder="0" applyAlignment="0">
      <alignment horizontal="centerContinuous" vertical="center"/>
      <protection locked="0"/>
    </xf>
    <xf numFmtId="39" fontId="12" fillId="0" borderId="858">
      <protection locked="0"/>
    </xf>
    <xf numFmtId="165" fontId="193" fillId="0" borderId="858" applyFill="0" applyAlignment="0" applyProtection="0"/>
    <xf numFmtId="0" fontId="11" fillId="81" borderId="591" applyNumberFormat="0" applyProtection="0">
      <alignment horizontal="center" vertical="center" wrapText="1"/>
    </xf>
    <xf numFmtId="224" fontId="108" fillId="0" borderId="259" applyFont="0" applyFill="0" applyBorder="0" applyAlignment="0" applyProtection="0"/>
    <xf numFmtId="166" fontId="113" fillId="0" borderId="985">
      <protection locked="0"/>
    </xf>
    <xf numFmtId="0" fontId="11" fillId="81" borderId="606" applyNumberFormat="0" applyProtection="0">
      <alignment horizontal="center" vertical="center" wrapText="1"/>
    </xf>
    <xf numFmtId="241" fontId="194" fillId="86" borderId="807" applyNumberFormat="0" applyBorder="0" applyAlignment="0" applyProtection="0">
      <alignment vertical="center"/>
    </xf>
    <xf numFmtId="0" fontId="12" fillId="25" borderId="905" applyNumberFormat="0" applyProtection="0">
      <alignment horizontal="left" vertical="center" wrapText="1"/>
    </xf>
    <xf numFmtId="166" fontId="113" fillId="0" borderId="828">
      <protection locked="0"/>
    </xf>
    <xf numFmtId="241" fontId="194" fillId="86" borderId="830" applyNumberFormat="0" applyBorder="0" applyAlignment="0" applyProtection="0">
      <alignment vertical="center"/>
    </xf>
    <xf numFmtId="0" fontId="17" fillId="21" borderId="446" applyNumberFormat="0" applyAlignment="0" applyProtection="0"/>
    <xf numFmtId="165" fontId="193" fillId="0" borderId="600" applyFill="0" applyAlignment="0" applyProtection="0"/>
    <xf numFmtId="0" fontId="11" fillId="81" borderId="591" applyNumberFormat="0" applyProtection="0">
      <alignment horizontal="center" vertical="center" wrapText="1"/>
    </xf>
    <xf numFmtId="0" fontId="17" fillId="21" borderId="446" applyNumberFormat="0" applyAlignment="0" applyProtection="0"/>
    <xf numFmtId="171" fontId="85" fillId="0" borderId="866"/>
    <xf numFmtId="171" fontId="85" fillId="0" borderId="887"/>
    <xf numFmtId="0" fontId="83" fillId="0" borderId="381" applyNumberFormat="0" applyFont="0" applyFill="0" applyAlignment="0" applyProtection="0"/>
    <xf numFmtId="278" fontId="173" fillId="70" borderId="898" applyBorder="0">
      <alignment horizontal="right" vertical="center"/>
      <protection locked="0"/>
    </xf>
    <xf numFmtId="0" fontId="11" fillId="60" borderId="905" applyNumberFormat="0" applyProtection="0">
      <alignment horizontal="left" vertical="center" wrapText="1"/>
    </xf>
    <xf numFmtId="0" fontId="17" fillId="21" borderId="790" applyNumberFormat="0" applyAlignment="0" applyProtection="0"/>
    <xf numFmtId="0" fontId="47" fillId="0" borderId="1038">
      <alignment horizontal="left" vertical="center"/>
    </xf>
    <xf numFmtId="165" fontId="88" fillId="0" borderId="304" applyNumberFormat="0" applyFont="0" applyBorder="0" applyProtection="0">
      <alignment horizontal="right"/>
    </xf>
    <xf numFmtId="166" fontId="113" fillId="0" borderId="529">
      <protection locked="0"/>
    </xf>
    <xf numFmtId="0" fontId="11" fillId="81" borderId="591" applyNumberFormat="0" applyProtection="0">
      <alignment horizontal="center" vertical="center" wrapText="1"/>
    </xf>
    <xf numFmtId="0" fontId="11" fillId="81" borderId="606" applyNumberFormat="0" applyProtection="0">
      <alignment horizontal="center" vertical="center" wrapText="1"/>
    </xf>
    <xf numFmtId="0" fontId="12" fillId="60" borderId="382" applyNumberFormat="0">
      <alignment horizontal="centerContinuous" vertical="center" wrapText="1"/>
    </xf>
    <xf numFmtId="208" fontId="90" fillId="63" borderId="454"/>
    <xf numFmtId="241" fontId="194" fillId="86" borderId="531" applyNumberFormat="0" applyBorder="0" applyAlignment="0" applyProtection="0">
      <alignment vertical="center"/>
    </xf>
    <xf numFmtId="171" fontId="85" fillId="0" borderId="532"/>
    <xf numFmtId="171" fontId="85" fillId="0" borderId="605"/>
    <xf numFmtId="167" fontId="87" fillId="0" borderId="450" applyFont="0"/>
    <xf numFmtId="165" fontId="193" fillId="0" borderId="817" applyFill="0" applyAlignment="0" applyProtection="0"/>
    <xf numFmtId="0" fontId="83" fillId="0" borderId="795" applyNumberFormat="0" applyFont="0" applyFill="0" applyAlignment="0" applyProtection="0"/>
    <xf numFmtId="0" fontId="17" fillId="21" borderId="505" applyNumberFormat="0" applyAlignment="0" applyProtection="0"/>
    <xf numFmtId="0" fontId="12" fillId="25" borderId="888" applyNumberFormat="0" applyProtection="0">
      <alignment horizontal="left" vertical="center" wrapText="1"/>
    </xf>
    <xf numFmtId="257" fontId="11" fillId="82" borderId="591" applyNumberFormat="0" applyProtection="0">
      <alignment horizontal="center" vertical="center" wrapText="1"/>
    </xf>
    <xf numFmtId="0" fontId="11" fillId="81" borderId="905" applyNumberFormat="0" applyProtection="0">
      <alignment horizontal="center" vertical="center"/>
    </xf>
    <xf numFmtId="0" fontId="83" fillId="0" borderId="512" applyNumberFormat="0" applyFont="0" applyFill="0" applyAlignment="0" applyProtection="0"/>
    <xf numFmtId="241" fontId="194" fillId="86" borderId="531" applyNumberFormat="0" applyBorder="0" applyAlignment="0" applyProtection="0">
      <alignment vertical="center"/>
    </xf>
    <xf numFmtId="257" fontId="11" fillId="82" borderId="591" applyNumberFormat="0" applyProtection="0">
      <alignment horizontal="center" vertical="center" wrapText="1"/>
    </xf>
    <xf numFmtId="0" fontId="11" fillId="81" borderId="606" applyNumberFormat="0" applyProtection="0">
      <alignment horizontal="center" vertical="center" wrapText="1"/>
    </xf>
    <xf numFmtId="241" fontId="194" fillId="86" borderId="1004" applyNumberFormat="0" applyBorder="0" applyAlignment="0" applyProtection="0">
      <alignment vertical="center"/>
    </xf>
    <xf numFmtId="171" fontId="85" fillId="0" borderId="1005"/>
    <xf numFmtId="0" fontId="12" fillId="24" borderId="913" applyNumberFormat="0" applyFont="0" applyAlignment="0" applyProtection="0"/>
    <xf numFmtId="241" fontId="194" fillId="86" borderId="624" applyNumberFormat="0" applyBorder="0" applyAlignment="0" applyProtection="0">
      <alignment vertical="center"/>
    </xf>
    <xf numFmtId="171" fontId="85" fillId="0" borderId="532"/>
    <xf numFmtId="0" fontId="17" fillId="21" borderId="519" applyNumberFormat="0" applyAlignment="0" applyProtection="0"/>
    <xf numFmtId="166" fontId="113" fillId="0" borderId="514">
      <protection locked="0"/>
    </xf>
    <xf numFmtId="208" fontId="90" fillId="63" borderId="513"/>
    <xf numFmtId="264" fontId="172" fillId="65" borderId="1056" applyFill="0" applyBorder="0" applyAlignment="0" applyProtection="0">
      <alignment horizontal="right"/>
      <protection locked="0"/>
    </xf>
    <xf numFmtId="1" fontId="121" fillId="69" borderId="1039" applyNumberFormat="0" applyBorder="0" applyAlignment="0">
      <alignment horizontal="centerContinuous" vertical="center"/>
      <protection locked="0"/>
    </xf>
    <xf numFmtId="0" fontId="83" fillId="0" borderId="525" applyNumberFormat="0" applyFont="0" applyFill="0" applyAlignment="0" applyProtection="0"/>
    <xf numFmtId="171" fontId="85" fillId="0" borderId="590"/>
    <xf numFmtId="0" fontId="183" fillId="81" borderId="591" applyNumberFormat="0" applyProtection="0">
      <alignment horizontal="center" vertical="center"/>
    </xf>
    <xf numFmtId="0" fontId="17" fillId="21" borderId="519" applyNumberFormat="0" applyAlignment="0" applyProtection="0"/>
    <xf numFmtId="0" fontId="83" fillId="0" borderId="525" applyNumberFormat="0" applyFont="0" applyFill="0" applyAlignment="0" applyProtection="0"/>
    <xf numFmtId="0" fontId="12" fillId="24" borderId="913" applyNumberFormat="0" applyFont="0" applyAlignment="0" applyProtection="0"/>
    <xf numFmtId="167" fontId="87" fillId="0" borderId="1117" applyFont="0"/>
    <xf numFmtId="260" fontId="164" fillId="0" borderId="618" applyBorder="0"/>
    <xf numFmtId="165" fontId="193" fillId="0" borderId="817" applyFill="0" applyAlignment="0" applyProtection="0"/>
    <xf numFmtId="208" fontId="90" fillId="63" borderId="586"/>
    <xf numFmtId="166" fontId="113" fillId="0" borderId="455">
      <protection locked="0"/>
    </xf>
    <xf numFmtId="0" fontId="183" fillId="81" borderId="591" applyNumberFormat="0" applyProtection="0">
      <alignment horizontal="center" vertical="center"/>
    </xf>
    <xf numFmtId="0" fontId="12" fillId="25" borderId="606" applyNumberFormat="0" applyProtection="0">
      <alignment horizontal="left" vertical="center" wrapText="1"/>
    </xf>
    <xf numFmtId="0" fontId="12" fillId="25" borderId="555" applyNumberFormat="0" applyProtection="0">
      <alignment horizontal="left" vertical="center"/>
    </xf>
    <xf numFmtId="208" fontId="90" fillId="63" borderId="513"/>
    <xf numFmtId="165" fontId="193" fillId="0" borderId="585" applyFill="0" applyAlignment="0" applyProtection="0"/>
    <xf numFmtId="167" fontId="87" fillId="0" borderId="509" applyFont="0"/>
    <xf numFmtId="0" fontId="47" fillId="0" borderId="840">
      <alignment horizontal="left" vertical="center"/>
    </xf>
    <xf numFmtId="0" fontId="11" fillId="81" borderId="591" applyNumberFormat="0" applyProtection="0">
      <alignment horizontal="center" vertical="center" wrapText="1"/>
    </xf>
    <xf numFmtId="0" fontId="25" fillId="8" borderId="1027" applyNumberFormat="0" applyAlignment="0" applyProtection="0"/>
    <xf numFmtId="257" fontId="11" fillId="82" borderId="888" applyNumberFormat="0" applyProtection="0">
      <alignment horizontal="center" vertical="center" wrapText="1"/>
    </xf>
    <xf numFmtId="241" fontId="194" fillId="86" borderId="531" applyNumberFormat="0" applyBorder="0" applyAlignment="0" applyProtection="0">
      <alignment vertical="center"/>
    </xf>
    <xf numFmtId="171" fontId="85" fillId="0" borderId="532"/>
    <xf numFmtId="165" fontId="193" fillId="0" borderId="544" applyFill="0" applyAlignment="0" applyProtection="0"/>
    <xf numFmtId="0" fontId="11" fillId="81" borderId="591" applyNumberFormat="0" applyProtection="0">
      <alignment horizontal="center" vertical="center" wrapText="1"/>
    </xf>
    <xf numFmtId="0" fontId="11" fillId="60" borderId="606" applyNumberFormat="0" applyProtection="0">
      <alignment horizontal="left" vertical="center" wrapText="1"/>
    </xf>
    <xf numFmtId="260" fontId="164" fillId="0" borderId="599" applyBorder="0"/>
    <xf numFmtId="0" fontId="12" fillId="24" borderId="383" applyNumberFormat="0" applyFont="0" applyAlignment="0" applyProtection="0"/>
    <xf numFmtId="241" fontId="194" fillId="86" borderId="457" applyNumberFormat="0" applyBorder="0" applyAlignment="0" applyProtection="0">
      <alignment vertical="center"/>
    </xf>
    <xf numFmtId="241" fontId="194" fillId="86" borderId="457" applyNumberFormat="0" applyBorder="0" applyAlignment="0" applyProtection="0">
      <alignment vertical="center"/>
    </xf>
    <xf numFmtId="208" fontId="90" fillId="63" borderId="513"/>
    <xf numFmtId="166" fontId="113" fillId="0" borderId="828">
      <protection locked="0"/>
    </xf>
    <xf numFmtId="0" fontId="11" fillId="81" borderId="591" applyNumberFormat="0" applyProtection="0">
      <alignment horizontal="center" vertical="center" wrapText="1"/>
    </xf>
    <xf numFmtId="241" fontId="194" fillId="86" borderId="845" applyNumberFormat="0" applyBorder="0" applyAlignment="0" applyProtection="0">
      <alignment vertical="center"/>
    </xf>
    <xf numFmtId="0" fontId="11" fillId="81" borderId="591" applyNumberFormat="0" applyProtection="0">
      <alignment horizontal="center" vertical="center" wrapText="1"/>
    </xf>
    <xf numFmtId="0" fontId="17" fillId="21" borderId="519" applyNumberFormat="0" applyAlignment="0" applyProtection="0"/>
    <xf numFmtId="0" fontId="11" fillId="81" borderId="606" applyNumberFormat="0" applyProtection="0">
      <alignment horizontal="center" vertical="center"/>
    </xf>
    <xf numFmtId="241" fontId="194" fillId="86" borderId="604" applyNumberFormat="0" applyBorder="0" applyAlignment="0" applyProtection="0">
      <alignment vertical="center"/>
    </xf>
    <xf numFmtId="167" fontId="87" fillId="0" borderId="509" applyFont="0"/>
    <xf numFmtId="241" fontId="194" fillId="86" borderId="551" applyNumberFormat="0" applyBorder="0" applyAlignment="0" applyProtection="0">
      <alignment vertical="center"/>
    </xf>
    <xf numFmtId="171" fontId="85" fillId="0" borderId="552"/>
    <xf numFmtId="39" fontId="12" fillId="0" borderId="571">
      <protection locked="0"/>
    </xf>
    <xf numFmtId="0" fontId="83" fillId="0" borderId="381" applyNumberFormat="0" applyFont="0" applyFill="0" applyAlignment="0" applyProtection="0"/>
    <xf numFmtId="264" fontId="172" fillId="65" borderId="577" applyFill="0" applyBorder="0" applyAlignment="0" applyProtection="0">
      <alignment horizontal="right"/>
      <protection locked="0"/>
    </xf>
    <xf numFmtId="257" fontId="11" fillId="82" borderId="577" applyNumberFormat="0" applyProtection="0">
      <alignment horizontal="center" vertical="center" wrapText="1"/>
    </xf>
    <xf numFmtId="171" fontId="85" fillId="0" borderId="846"/>
    <xf numFmtId="0" fontId="11" fillId="60" borderId="905" applyNumberFormat="0" applyProtection="0">
      <alignment horizontal="left" vertical="center" wrapText="1"/>
    </xf>
    <xf numFmtId="171" fontId="85" fillId="0" borderId="567"/>
    <xf numFmtId="0" fontId="11" fillId="60" borderId="606" applyNumberFormat="0" applyProtection="0">
      <alignment horizontal="left" vertical="center" wrapText="1"/>
    </xf>
    <xf numFmtId="260" fontId="164" fillId="0" borderId="596" applyBorder="0"/>
    <xf numFmtId="0" fontId="12" fillId="24" borderId="535" applyNumberFormat="0" applyFont="0" applyAlignment="0" applyProtection="0"/>
    <xf numFmtId="0" fontId="12" fillId="25" borderId="577" applyNumberFormat="0" applyProtection="0">
      <alignment horizontal="left" vertical="center" wrapText="1"/>
    </xf>
    <xf numFmtId="0" fontId="17" fillId="21" borderId="382" applyNumberFormat="0" applyAlignment="0" applyProtection="0"/>
    <xf numFmtId="0" fontId="12" fillId="24" borderId="994" applyNumberFormat="0" applyFont="0" applyAlignment="0" applyProtection="0"/>
    <xf numFmtId="0" fontId="12" fillId="25" borderId="606" applyNumberFormat="0" applyProtection="0">
      <alignment horizontal="left" vertical="center" wrapText="1"/>
    </xf>
    <xf numFmtId="0" fontId="83" fillId="0" borderId="381" applyNumberFormat="0" applyFont="0" applyFill="0" applyAlignment="0" applyProtection="0"/>
    <xf numFmtId="0" fontId="17" fillId="21" borderId="790" applyNumberFormat="0" applyAlignment="0" applyProtection="0"/>
    <xf numFmtId="264" fontId="172" fillId="65" borderId="591" applyFill="0" applyBorder="0" applyAlignment="0" applyProtection="0">
      <alignment horizontal="right"/>
      <protection locked="0"/>
    </xf>
    <xf numFmtId="208" fontId="90" fillId="63" borderId="528"/>
    <xf numFmtId="241" fontId="194" fillId="86" borderId="1004" applyNumberFormat="0" applyBorder="0" applyAlignment="0" applyProtection="0">
      <alignment vertical="center"/>
    </xf>
    <xf numFmtId="171" fontId="85" fillId="0" borderId="1005"/>
    <xf numFmtId="39" fontId="12" fillId="0" borderId="858">
      <protection locked="0"/>
    </xf>
    <xf numFmtId="0" fontId="11" fillId="81" borderId="577" applyNumberFormat="0" applyProtection="0">
      <alignment horizontal="center" vertical="center"/>
    </xf>
    <xf numFmtId="167" fontId="87" fillId="0" borderId="527" applyFont="0"/>
    <xf numFmtId="260" fontId="164" fillId="0" borderId="596" applyBorder="0"/>
    <xf numFmtId="0" fontId="12" fillId="24" borderId="535" applyNumberFormat="0" applyFont="0" applyAlignment="0" applyProtection="0"/>
    <xf numFmtId="0" fontId="83" fillId="0" borderId="381" applyNumberFormat="0" applyFont="0" applyFill="0" applyAlignment="0" applyProtection="0"/>
    <xf numFmtId="166" fontId="113" fillId="0" borderId="587">
      <protection locked="0"/>
    </xf>
    <xf numFmtId="208" fontId="90" fillId="63" borderId="513"/>
    <xf numFmtId="167" fontId="87" fillId="0" borderId="509" applyFont="0"/>
    <xf numFmtId="0" fontId="83" fillId="0" borderId="512" applyNumberFormat="0" applyFont="0" applyFill="0" applyAlignment="0" applyProtection="0"/>
    <xf numFmtId="208" fontId="90" fillId="63" borderId="454"/>
    <xf numFmtId="167" fontId="87" fillId="0" borderId="450" applyFont="0"/>
    <xf numFmtId="0" fontId="17" fillId="21" borderId="382" applyNumberFormat="0" applyAlignment="0" applyProtection="0"/>
    <xf numFmtId="0" fontId="83" fillId="0" borderId="381" applyNumberFormat="0" applyFont="0" applyFill="0" applyAlignment="0" applyProtection="0"/>
    <xf numFmtId="0" fontId="17" fillId="21" borderId="534" applyNumberFormat="0" applyAlignment="0" applyProtection="0"/>
    <xf numFmtId="0" fontId="11" fillId="60" borderId="888" applyNumberFormat="0" applyProtection="0">
      <alignment horizontal="left" vertical="center" wrapText="1"/>
    </xf>
    <xf numFmtId="166" fontId="113" fillId="0" borderId="828">
      <protection locked="0"/>
    </xf>
    <xf numFmtId="0" fontId="12" fillId="24" borderId="820" applyNumberFormat="0" applyFont="0" applyAlignment="0" applyProtection="0"/>
    <xf numFmtId="0" fontId="83" fillId="0" borderId="539" applyNumberFormat="0" applyFont="0" applyFill="0" applyAlignment="0" applyProtection="0"/>
    <xf numFmtId="0" fontId="147" fillId="73" borderId="588">
      <alignment horizontal="left" vertical="center" wrapText="1"/>
    </xf>
    <xf numFmtId="0" fontId="17" fillId="21" borderId="534" applyNumberFormat="0" applyAlignment="0" applyProtection="0"/>
    <xf numFmtId="0" fontId="83" fillId="0" borderId="539" applyNumberFormat="0" applyFont="0" applyFill="0" applyAlignment="0" applyProtection="0"/>
    <xf numFmtId="0" fontId="25" fillId="8" borderId="446" applyNumberFormat="0" applyAlignment="0" applyProtection="0"/>
    <xf numFmtId="0" fontId="12" fillId="24" borderId="447" applyNumberFormat="0" applyFont="0" applyAlignment="0" applyProtection="0"/>
    <xf numFmtId="0" fontId="83" fillId="0" borderId="570" applyNumberFormat="0" applyFont="0" applyFill="0" applyAlignment="0" applyProtection="0"/>
    <xf numFmtId="171" fontId="85" fillId="0" borderId="605"/>
    <xf numFmtId="0" fontId="25" fillId="8" borderId="446"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12" fillId="24" borderId="447" applyNumberFormat="0" applyFont="0" applyAlignment="0" applyProtection="0"/>
    <xf numFmtId="0" fontId="28" fillId="21" borderId="401" applyNumberFormat="0" applyAlignment="0" applyProtection="0"/>
    <xf numFmtId="0" fontId="28" fillId="21" borderId="401" applyNumberFormat="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12" fillId="24" borderId="447" applyNumberFormat="0" applyFont="0" applyAlignment="0" applyProtection="0"/>
    <xf numFmtId="0" fontId="28" fillId="21" borderId="401" applyNumberFormat="0" applyAlignment="0" applyProtection="0"/>
    <xf numFmtId="171" fontId="85" fillId="0" borderId="458"/>
    <xf numFmtId="0" fontId="12" fillId="25" borderId="631"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12" fillId="25" borderId="631" applyNumberFormat="0" applyProtection="0">
      <alignment horizontal="left" vertical="center"/>
    </xf>
    <xf numFmtId="0" fontId="17" fillId="21" borderId="446" applyNumberFormat="0" applyAlignment="0" applyProtection="0"/>
    <xf numFmtId="0" fontId="12" fillId="24" borderId="447" applyNumberFormat="0" applyFont="0" applyAlignment="0" applyProtection="0"/>
    <xf numFmtId="0" fontId="12" fillId="61" borderId="446" applyNumberFormat="0">
      <alignment horizontal="left" vertical="center"/>
    </xf>
    <xf numFmtId="241" fontId="194" fillId="86" borderId="457" applyNumberFormat="0" applyBorder="0" applyAlignment="0" applyProtection="0">
      <alignment vertical="center"/>
    </xf>
    <xf numFmtId="0" fontId="12" fillId="25" borderId="905" applyNumberFormat="0" applyProtection="0">
      <alignment horizontal="left" vertical="center" wrapText="1"/>
    </xf>
    <xf numFmtId="0" fontId="11" fillId="60" borderId="591" applyNumberFormat="0" applyProtection="0">
      <alignment horizontal="left" vertical="center" wrapText="1"/>
    </xf>
    <xf numFmtId="0" fontId="17" fillId="21" borderId="505" applyNumberFormat="0" applyAlignment="0" applyProtection="0"/>
    <xf numFmtId="208" fontId="90" fillId="63" borderId="804"/>
    <xf numFmtId="0" fontId="83" fillId="0" borderId="512" applyNumberFormat="0" applyFont="0" applyFill="0" applyAlignment="0" applyProtection="0"/>
    <xf numFmtId="166" fontId="113" fillId="0" borderId="1002">
      <protection locked="0"/>
    </xf>
    <xf numFmtId="241" fontId="194" fillId="86" borderId="872" applyNumberFormat="0" applyBorder="0" applyAlignment="0" applyProtection="0">
      <alignment vertical="center"/>
    </xf>
    <xf numFmtId="0" fontId="11" fillId="60" borderId="591" applyNumberFormat="0" applyProtection="0">
      <alignment horizontal="left" vertical="center" wrapText="1"/>
    </xf>
    <xf numFmtId="0" fontId="11" fillId="81" borderId="606" applyNumberFormat="0" applyProtection="0">
      <alignment horizontal="center" vertical="center"/>
    </xf>
    <xf numFmtId="0" fontId="83" fillId="0" borderId="803" applyNumberFormat="0" applyFont="0" applyFill="0" applyAlignment="0" applyProtection="0"/>
    <xf numFmtId="0" fontId="17" fillId="21" borderId="446" applyNumberFormat="0" applyAlignment="0" applyProtection="0"/>
    <xf numFmtId="0" fontId="17" fillId="21" borderId="505" applyNumberFormat="0" applyAlignment="0" applyProtection="0"/>
    <xf numFmtId="165" fontId="193" fillId="0" borderId="585" applyFill="0" applyAlignment="0" applyProtection="0"/>
    <xf numFmtId="0" fontId="25" fillId="8" borderId="446" applyNumberFormat="0" applyAlignment="0" applyProtection="0"/>
    <xf numFmtId="0" fontId="12" fillId="24" borderId="447" applyNumberFormat="0" applyFont="0" applyAlignment="0" applyProtection="0"/>
    <xf numFmtId="0" fontId="12" fillId="24" borderId="383" applyNumberFormat="0" applyFont="0" applyAlignment="0" applyProtection="0"/>
    <xf numFmtId="167" fontId="87" fillId="0" borderId="800" applyFont="0"/>
    <xf numFmtId="0" fontId="83" fillId="0" borderId="512" applyNumberFormat="0" applyFont="0" applyFill="0" applyAlignment="0" applyProtection="0"/>
    <xf numFmtId="0" fontId="17" fillId="21" borderId="790" applyNumberFormat="0" applyAlignment="0" applyProtection="0"/>
    <xf numFmtId="167" fontId="87" fillId="0" borderId="450" applyFont="0"/>
    <xf numFmtId="264" fontId="172" fillId="65" borderId="655" applyFill="0" applyBorder="0" applyAlignment="0" applyProtection="0">
      <alignment horizontal="right"/>
      <protection locked="0"/>
    </xf>
    <xf numFmtId="0" fontId="12" fillId="25" borderId="591" applyNumberFormat="0" applyProtection="0">
      <alignment horizontal="left" vertical="center" wrapText="1"/>
    </xf>
    <xf numFmtId="208" fontId="90" fillId="63" borderId="513"/>
    <xf numFmtId="0" fontId="11" fillId="81" borderId="874" applyNumberFormat="0" applyProtection="0">
      <alignment horizontal="center" vertical="center" wrapText="1"/>
    </xf>
    <xf numFmtId="0" fontId="12" fillId="25" borderId="591" applyNumberFormat="0" applyProtection="0">
      <alignment horizontal="left" vertical="center" wrapText="1"/>
    </xf>
    <xf numFmtId="0" fontId="11" fillId="60" borderId="606" applyNumberFormat="0" applyProtection="0">
      <alignment horizontal="left" vertical="center" wrapText="1"/>
    </xf>
    <xf numFmtId="241" fontId="194" fillId="86" borderId="604" applyNumberFormat="0" applyBorder="0" applyAlignment="0" applyProtection="0">
      <alignment vertical="center"/>
    </xf>
    <xf numFmtId="241" fontId="194" fillId="86" borderId="830" applyNumberFormat="0" applyBorder="0" applyAlignment="0" applyProtection="0">
      <alignment vertical="center"/>
    </xf>
    <xf numFmtId="167" fontId="87" fillId="0" borderId="509" applyFont="0"/>
    <xf numFmtId="0" fontId="17" fillId="21" borderId="519" applyNumberFormat="0" applyAlignment="0" applyProtection="0"/>
    <xf numFmtId="39" fontId="12" fillId="0" borderId="585">
      <protection locked="0"/>
    </xf>
    <xf numFmtId="0" fontId="12" fillId="24" borderId="506" applyNumberFormat="0" applyFont="0" applyAlignment="0" applyProtection="0"/>
    <xf numFmtId="0" fontId="83" fillId="0" borderId="381" applyNumberFormat="0" applyFont="0" applyFill="0" applyAlignment="0" applyProtection="0"/>
    <xf numFmtId="241" fontId="194" fillId="86" borderId="1004" applyNumberFormat="0" applyBorder="0" applyAlignment="0" applyProtection="0">
      <alignment vertical="center"/>
    </xf>
    <xf numFmtId="171" fontId="85" fillId="0" borderId="831"/>
    <xf numFmtId="171" fontId="85" fillId="0" borderId="1005"/>
    <xf numFmtId="0" fontId="11" fillId="60" borderId="591" applyNumberFormat="0" applyProtection="0">
      <alignment horizontal="left" vertical="center" wrapText="1"/>
    </xf>
    <xf numFmtId="39" fontId="12" fillId="0" borderId="544">
      <protection locked="0"/>
    </xf>
    <xf numFmtId="0" fontId="11" fillId="60" borderId="591" applyNumberFormat="0" applyProtection="0">
      <alignment horizontal="left" vertical="center" wrapText="1"/>
    </xf>
    <xf numFmtId="0" fontId="183" fillId="81" borderId="606" applyNumberFormat="0" applyProtection="0">
      <alignment horizontal="center" vertical="center"/>
    </xf>
    <xf numFmtId="0" fontId="17" fillId="21" borderId="382" applyNumberFormat="0" applyAlignment="0" applyProtection="0"/>
    <xf numFmtId="166" fontId="113" fillId="0" borderId="529">
      <protection locked="0"/>
    </xf>
    <xf numFmtId="0" fontId="12" fillId="24" borderId="797" applyNumberFormat="0" applyFont="0" applyAlignment="0" applyProtection="0"/>
    <xf numFmtId="0" fontId="12" fillId="24" borderId="506" applyNumberFormat="0" applyFont="0" applyAlignment="0" applyProtection="0"/>
    <xf numFmtId="171" fontId="85" fillId="0" borderId="924"/>
    <xf numFmtId="208" fontId="90" fillId="63" borderId="513"/>
    <xf numFmtId="171" fontId="85" fillId="0" borderId="590"/>
    <xf numFmtId="0" fontId="11" fillId="81" borderId="591" applyNumberFormat="0" applyProtection="0">
      <alignment horizontal="center" vertical="center"/>
    </xf>
    <xf numFmtId="0" fontId="11" fillId="81" borderId="591" applyNumberFormat="0" applyProtection="0">
      <alignment horizontal="center" vertical="center"/>
    </xf>
    <xf numFmtId="167" fontId="87" fillId="0" borderId="509" applyFont="0"/>
    <xf numFmtId="0" fontId="11" fillId="81" borderId="606" applyNumberFormat="0" applyProtection="0">
      <alignment horizontal="center" vertical="center" wrapText="1"/>
    </xf>
    <xf numFmtId="241" fontId="194" fillId="86" borderId="604" applyNumberFormat="0" applyBorder="0" applyAlignment="0" applyProtection="0">
      <alignment vertical="center"/>
    </xf>
    <xf numFmtId="208" fontId="90" fillId="63" borderId="769"/>
    <xf numFmtId="0" fontId="83" fillId="0" borderId="554" applyNumberFormat="0" applyFont="0" applyFill="0" applyAlignment="0" applyProtection="0"/>
    <xf numFmtId="0" fontId="11" fillId="60" borderId="577" applyNumberFormat="0" applyProtection="0">
      <alignment horizontal="left" vertical="center" wrapText="1"/>
    </xf>
    <xf numFmtId="208" fontId="90" fillId="63" borderId="513"/>
    <xf numFmtId="0" fontId="17" fillId="21" borderId="505" applyNumberFormat="0" applyAlignment="0" applyProtection="0"/>
    <xf numFmtId="241" fontId="194" fillId="86" borderId="589" applyNumberFormat="0" applyBorder="0" applyAlignment="0" applyProtection="0">
      <alignment vertical="center"/>
    </xf>
    <xf numFmtId="0" fontId="11" fillId="81" borderId="606" applyNumberFormat="0" applyProtection="0">
      <alignment horizontal="center" vertical="center" wrapText="1"/>
    </xf>
    <xf numFmtId="241" fontId="194" fillId="86" borderId="589" applyNumberFormat="0" applyBorder="0" applyAlignment="0" applyProtection="0">
      <alignment vertical="center"/>
    </xf>
    <xf numFmtId="0" fontId="147" fillId="73" borderId="806">
      <alignment horizontal="left" vertical="center" wrapText="1"/>
    </xf>
    <xf numFmtId="167" fontId="87" fillId="0" borderId="509" applyFont="0"/>
    <xf numFmtId="0" fontId="83" fillId="0" borderId="512" applyNumberFormat="0" applyFont="0" applyFill="0" applyAlignment="0" applyProtection="0"/>
    <xf numFmtId="165" fontId="193" fillId="0" borderId="571" applyFill="0" applyAlignment="0" applyProtection="0"/>
    <xf numFmtId="260" fontId="164" fillId="0" borderId="582" applyBorder="0"/>
    <xf numFmtId="166" fontId="113" fillId="0" borderId="529">
      <protection locked="0"/>
    </xf>
    <xf numFmtId="0" fontId="183" fillId="81" borderId="577" applyNumberFormat="0" applyProtection="0">
      <alignment horizontal="center" vertical="center"/>
    </xf>
    <xf numFmtId="208" fontId="90" fillId="63" borderId="513"/>
    <xf numFmtId="0" fontId="17" fillId="21" borderId="382" applyNumberFormat="0" applyAlignment="0" applyProtection="0"/>
    <xf numFmtId="241" fontId="194" fillId="86" borderId="604" applyNumberFormat="0" applyBorder="0" applyAlignment="0" applyProtection="0">
      <alignment vertical="center"/>
    </xf>
    <xf numFmtId="0" fontId="83" fillId="0" borderId="381" applyNumberFormat="0" applyFont="0" applyFill="0" applyAlignment="0" applyProtection="0"/>
    <xf numFmtId="257" fontId="11" fillId="82" borderId="606" applyNumberFormat="0" applyProtection="0">
      <alignment horizontal="center" vertical="center" wrapText="1"/>
    </xf>
    <xf numFmtId="241" fontId="194" fillId="86" borderId="589" applyNumberFormat="0" applyBorder="0" applyAlignment="0" applyProtection="0">
      <alignment vertical="center"/>
    </xf>
    <xf numFmtId="264" fontId="172" fillId="65" borderId="591" applyFill="0" applyBorder="0" applyAlignment="0" applyProtection="0">
      <alignment horizontal="right"/>
      <protection locked="0"/>
    </xf>
    <xf numFmtId="0" fontId="12" fillId="24" borderId="541" applyNumberFormat="0" applyFont="0" applyAlignment="0" applyProtection="0"/>
    <xf numFmtId="166" fontId="113" fillId="0" borderId="805">
      <protection locked="0"/>
    </xf>
    <xf numFmtId="208" fontId="90" fillId="63" borderId="804"/>
    <xf numFmtId="165" fontId="193" fillId="0" borderId="916" applyFill="0" applyAlignment="0" applyProtection="0"/>
    <xf numFmtId="0" fontId="183" fillId="81" borderId="874" applyNumberFormat="0" applyProtection="0">
      <alignment horizontal="center" vertical="center"/>
    </xf>
    <xf numFmtId="0" fontId="11" fillId="81" borderId="577" applyNumberFormat="0" applyProtection="0">
      <alignment horizontal="center" vertical="center" wrapText="1"/>
    </xf>
    <xf numFmtId="264" fontId="172" fillId="65" borderId="591" applyFill="0" applyBorder="0" applyAlignment="0" applyProtection="0">
      <alignment horizontal="right"/>
      <protection locked="0"/>
    </xf>
    <xf numFmtId="166" fontId="113" fillId="0" borderId="529">
      <protection locked="0"/>
    </xf>
    <xf numFmtId="241" fontId="194" fillId="86" borderId="589" applyNumberFormat="0" applyBorder="0" applyAlignment="0" applyProtection="0">
      <alignment vertical="center"/>
    </xf>
    <xf numFmtId="0" fontId="17" fillId="21" borderId="382" applyNumberFormat="0" applyAlignment="0" applyProtection="0"/>
    <xf numFmtId="0" fontId="11" fillId="60" borderId="606" applyNumberFormat="0" applyProtection="0">
      <alignment horizontal="left" vertical="center" wrapText="1"/>
    </xf>
    <xf numFmtId="0" fontId="147" fillId="73" borderId="829">
      <alignment horizontal="left" vertical="center" wrapText="1"/>
    </xf>
    <xf numFmtId="0" fontId="83" fillId="0" borderId="381" applyNumberFormat="0" applyFont="0" applyFill="0" applyAlignment="0" applyProtection="0"/>
    <xf numFmtId="224" fontId="108" fillId="0" borderId="553" applyFont="0" applyFill="0" applyBorder="0" applyAlignment="0" applyProtection="0"/>
    <xf numFmtId="0" fontId="183" fillId="81" borderId="555" applyNumberFormat="0" applyProtection="0">
      <alignment horizontal="center" vertical="center"/>
    </xf>
    <xf numFmtId="0" fontId="17" fillId="21" borderId="505" applyNumberFormat="0" applyAlignment="0" applyProtection="0"/>
    <xf numFmtId="260" fontId="164" fillId="0" borderId="526" applyBorder="0"/>
    <xf numFmtId="166" fontId="113" fillId="0" borderId="549">
      <protection locked="0"/>
    </xf>
    <xf numFmtId="0" fontId="83" fillId="0" borderId="512" applyNumberFormat="0" applyFont="0" applyFill="0" applyAlignment="0" applyProtection="0"/>
    <xf numFmtId="0" fontId="12" fillId="24" borderId="535" applyNumberFormat="0" applyFont="0" applyAlignment="0" applyProtection="0"/>
    <xf numFmtId="0" fontId="17" fillId="21" borderId="505" applyNumberFormat="0" applyAlignment="0" applyProtection="0"/>
    <xf numFmtId="0" fontId="83" fillId="0" borderId="381" applyNumberFormat="0" applyFont="0" applyFill="0" applyAlignment="0" applyProtection="0"/>
    <xf numFmtId="208" fontId="90" fillId="63" borderId="528"/>
    <xf numFmtId="0" fontId="17" fillId="21" borderId="540" applyNumberFormat="0" applyAlignment="0" applyProtection="0"/>
    <xf numFmtId="208" fontId="90" fillId="63" borderId="528"/>
    <xf numFmtId="0" fontId="12" fillId="24" borderId="447" applyNumberFormat="0" applyFont="0" applyAlignment="0" applyProtection="0"/>
    <xf numFmtId="0" fontId="83" fillId="0" borderId="539" applyNumberFormat="0" applyFont="0" applyFill="0" applyAlignment="0" applyProtection="0"/>
    <xf numFmtId="0" fontId="12" fillId="60" borderId="446" applyNumberFormat="0">
      <alignment horizontal="centerContinuous" vertical="center" wrapText="1"/>
    </xf>
    <xf numFmtId="0" fontId="147" fillId="73" borderId="829">
      <alignment horizontal="left" vertical="center" wrapText="1"/>
    </xf>
    <xf numFmtId="166" fontId="113" fillId="0" borderId="828">
      <protection locked="0"/>
    </xf>
    <xf numFmtId="1" fontId="121" fillId="69" borderId="968" applyNumberFormat="0" applyBorder="0" applyAlignment="0">
      <alignment horizontal="centerContinuous" vertical="center"/>
      <protection locked="0"/>
    </xf>
    <xf numFmtId="208" fontId="90" fillId="63" borderId="528"/>
    <xf numFmtId="167" fontId="87" fillId="0" borderId="527" applyFont="0"/>
    <xf numFmtId="0" fontId="17" fillId="21" borderId="534" applyNumberFormat="0" applyAlignment="0" applyProtection="0"/>
    <xf numFmtId="0" fontId="83" fillId="0" borderId="547" applyNumberFormat="0" applyFont="0" applyFill="0" applyAlignment="0" applyProtection="0"/>
    <xf numFmtId="208" fontId="90" fillId="63" borderId="827"/>
    <xf numFmtId="0" fontId="12" fillId="61" borderId="446" applyNumberFormat="0">
      <alignment horizontal="left" vertical="center"/>
    </xf>
    <xf numFmtId="0" fontId="12" fillId="60" borderId="446" applyNumberFormat="0">
      <alignment horizontal="centerContinuous" vertical="center" wrapText="1"/>
    </xf>
    <xf numFmtId="0" fontId="12" fillId="0" borderId="832"/>
    <xf numFmtId="208" fontId="90" fillId="63" borderId="548"/>
    <xf numFmtId="0" fontId="12" fillId="61" borderId="446" applyNumberFormat="0">
      <alignment horizontal="left" vertical="center"/>
    </xf>
    <xf numFmtId="0" fontId="12" fillId="60" borderId="446" applyNumberFormat="0">
      <alignment horizontal="centerContinuous" vertical="center" wrapText="1"/>
    </xf>
    <xf numFmtId="167" fontId="87" fillId="0" borderId="544" applyFont="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147" fillId="73" borderId="806">
      <alignment horizontal="left" vertical="center" wrapText="1"/>
    </xf>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61" borderId="446" applyNumberFormat="0">
      <alignment horizontal="left" vertical="center"/>
    </xf>
    <xf numFmtId="0" fontId="12" fillId="60" borderId="446" applyNumberFormat="0">
      <alignment horizontal="centerContinuous" vertical="center" wrapText="1"/>
    </xf>
    <xf numFmtId="0" fontId="30" fillId="0" borderId="402" applyNumberFormat="0" applyFill="0" applyAlignment="0" applyProtection="0"/>
    <xf numFmtId="0" fontId="12" fillId="0" borderId="832"/>
    <xf numFmtId="0" fontId="12" fillId="61" borderId="505" applyNumberFormat="0">
      <alignment horizontal="left" vertical="center"/>
    </xf>
    <xf numFmtId="0" fontId="12" fillId="60" borderId="505" applyNumberFormat="0">
      <alignment horizontal="centerContinuous" vertical="center" wrapText="1"/>
    </xf>
    <xf numFmtId="0" fontId="25" fillId="8" borderId="505" applyNumberFormat="0" applyAlignment="0" applyProtection="0"/>
    <xf numFmtId="241" fontId="194" fillId="86" borderId="589" applyNumberFormat="0" applyBorder="0" applyAlignment="0" applyProtection="0">
      <alignment vertical="center"/>
    </xf>
    <xf numFmtId="0" fontId="12" fillId="25" borderId="504" applyNumberFormat="0" applyProtection="0">
      <alignment horizontal="left" vertical="center"/>
    </xf>
    <xf numFmtId="0" fontId="17" fillId="21"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0" borderId="832"/>
    <xf numFmtId="171" fontId="85" fillId="0" borderId="590"/>
    <xf numFmtId="0" fontId="12" fillId="61" borderId="505" applyNumberFormat="0">
      <alignment horizontal="left" vertical="center"/>
    </xf>
    <xf numFmtId="0" fontId="12" fillId="60" borderId="505" applyNumberFormat="0">
      <alignment horizontal="centerContinuous" vertical="center" wrapText="1"/>
    </xf>
    <xf numFmtId="0" fontId="12" fillId="61" borderId="746" applyNumberFormat="0">
      <alignment horizontal="left" vertical="center"/>
    </xf>
    <xf numFmtId="171" fontId="85" fillId="0" borderId="654"/>
    <xf numFmtId="0" fontId="12" fillId="61" borderId="505" applyNumberFormat="0">
      <alignment horizontal="left" vertical="center"/>
    </xf>
    <xf numFmtId="0" fontId="12" fillId="60" borderId="505" applyNumberFormat="0">
      <alignment horizontal="centerContinuous" vertical="center" wrapText="1"/>
    </xf>
    <xf numFmtId="0" fontId="17" fillId="21" borderId="505" applyNumberFormat="0" applyAlignment="0" applyProtection="0"/>
    <xf numFmtId="0" fontId="25" fillId="8" borderId="505"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60" borderId="746" applyNumberFormat="0">
      <alignment horizontal="centerContinuous" vertical="center" wrapText="1"/>
    </xf>
    <xf numFmtId="0" fontId="12" fillId="61" borderId="519" applyNumberFormat="0">
      <alignment horizontal="left" vertical="center"/>
    </xf>
    <xf numFmtId="0" fontId="12" fillId="60" borderId="519" applyNumberFormat="0">
      <alignment horizontal="centerContinuous" vertical="center" wrapText="1"/>
    </xf>
    <xf numFmtId="208" fontId="90" fillId="63" borderId="842"/>
    <xf numFmtId="0" fontId="12" fillId="61" borderId="519" applyNumberFormat="0">
      <alignment horizontal="left" vertical="center"/>
    </xf>
    <xf numFmtId="0" fontId="12" fillId="60" borderId="519" applyNumberFormat="0">
      <alignment horizontal="centerContinuous" vertical="center" wrapText="1"/>
    </xf>
    <xf numFmtId="224" fontId="108" fillId="0" borderId="553" applyFont="0" applyFill="0" applyBorder="0" applyAlignment="0" applyProtection="0"/>
    <xf numFmtId="166" fontId="113" fillId="0" borderId="828">
      <protection locked="0"/>
    </xf>
    <xf numFmtId="0" fontId="12" fillId="61" borderId="519" applyNumberFormat="0">
      <alignment horizontal="left" vertical="center"/>
    </xf>
    <xf numFmtId="0" fontId="12" fillId="60" borderId="519" applyNumberFormat="0">
      <alignment horizontal="centerContinuous" vertical="center" wrapText="1"/>
    </xf>
    <xf numFmtId="208" fontId="90" fillId="63" borderId="827"/>
    <xf numFmtId="0" fontId="147" fillId="73" borderId="829">
      <alignment horizontal="left" vertical="center" wrapText="1"/>
    </xf>
    <xf numFmtId="166" fontId="113" fillId="0" borderId="828">
      <protection locked="0"/>
    </xf>
    <xf numFmtId="208" fontId="90" fillId="63" borderId="827"/>
    <xf numFmtId="0" fontId="147" fillId="73" borderId="829">
      <alignment horizontal="left" vertical="center" wrapText="1"/>
    </xf>
    <xf numFmtId="0" fontId="12" fillId="61" borderId="505" applyNumberFormat="0">
      <alignment horizontal="left" vertical="center"/>
    </xf>
    <xf numFmtId="0" fontId="12" fillId="60" borderId="505" applyNumberFormat="0">
      <alignment horizontal="centerContinuous" vertical="center" wrapText="1"/>
    </xf>
    <xf numFmtId="166" fontId="113" fillId="0" borderId="828">
      <protection locked="0"/>
    </xf>
    <xf numFmtId="0" fontId="12" fillId="61" borderId="519" applyNumberFormat="0">
      <alignment horizontal="left" vertical="center"/>
    </xf>
    <xf numFmtId="0" fontId="12" fillId="60" borderId="519" applyNumberFormat="0">
      <alignment horizontal="centerContinuous" vertical="center" wrapText="1"/>
    </xf>
    <xf numFmtId="208" fontId="90" fillId="63" borderId="827"/>
    <xf numFmtId="0" fontId="12" fillId="61" borderId="382" applyNumberFormat="0">
      <alignment horizontal="left" vertical="center"/>
    </xf>
    <xf numFmtId="0" fontId="12" fillId="60" borderId="382" applyNumberFormat="0">
      <alignment horizontal="centerContinuous" vertical="center" wrapText="1"/>
    </xf>
    <xf numFmtId="166" fontId="113" fillId="0" borderId="828">
      <protection locked="0"/>
    </xf>
    <xf numFmtId="0" fontId="30" fillId="0" borderId="629" applyNumberFormat="0" applyFill="0" applyAlignment="0" applyProtection="0"/>
    <xf numFmtId="208" fontId="90" fillId="63" borderId="827"/>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171" fontId="85" fillId="0" borderId="567"/>
    <xf numFmtId="0" fontId="17" fillId="21" borderId="626" applyNumberFormat="0" applyAlignment="0" applyProtection="0"/>
    <xf numFmtId="0" fontId="30" fillId="0" borderId="629" applyNumberFormat="0" applyFill="0" applyAlignment="0" applyProtection="0"/>
    <xf numFmtId="0" fontId="17" fillId="21" borderId="382" applyNumberFormat="0" applyAlignment="0" applyProtection="0"/>
    <xf numFmtId="0" fontId="28" fillId="21" borderId="628" applyNumberFormat="0" applyAlignment="0" applyProtection="0"/>
    <xf numFmtId="0" fontId="147" fillId="73" borderId="829">
      <alignment horizontal="left" vertical="center" wrapText="1"/>
    </xf>
    <xf numFmtId="166" fontId="113" fillId="0" borderId="828">
      <protection locked="0"/>
    </xf>
    <xf numFmtId="0" fontId="12" fillId="24" borderId="627" applyNumberFormat="0" applyFont="0" applyAlignment="0" applyProtection="0"/>
    <xf numFmtId="208" fontId="90" fillId="63" borderId="827"/>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4" borderId="627" applyNumberFormat="0" applyFont="0" applyAlignment="0" applyProtection="0"/>
    <xf numFmtId="0" fontId="147" fillId="73" borderId="844">
      <alignment horizontal="left" vertical="center" wrapText="1"/>
    </xf>
    <xf numFmtId="166" fontId="113" fillId="0" borderId="843">
      <protection locked="0"/>
    </xf>
    <xf numFmtId="0" fontId="25" fillId="8" borderId="62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208" fontId="90" fillId="63" borderId="842"/>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25" fillId="8"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61" borderId="382" applyNumberFormat="0">
      <alignment horizontal="left" vertical="center"/>
    </xf>
    <xf numFmtId="0" fontId="12" fillId="60" borderId="382" applyNumberFormat="0">
      <alignment horizontal="centerContinuous" vertical="center" wrapText="1"/>
    </xf>
    <xf numFmtId="0" fontId="28" fillId="21" borderId="401" applyNumberFormat="0" applyAlignment="0" applyProtection="0"/>
    <xf numFmtId="0" fontId="30" fillId="0" borderId="402" applyNumberFormat="0" applyFill="0" applyAlignment="0" applyProtection="0"/>
    <xf numFmtId="0" fontId="17" fillId="21" borderId="626" applyNumberFormat="0" applyAlignment="0" applyProtection="0"/>
    <xf numFmtId="0" fontId="12" fillId="25" borderId="631" applyNumberFormat="0" applyProtection="0">
      <alignment horizontal="left" vertical="center"/>
    </xf>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28" fillId="21" borderId="401" applyNumberFormat="0" applyAlignment="0" applyProtection="0"/>
    <xf numFmtId="0" fontId="30" fillId="0" borderId="402" applyNumberFormat="0" applyFill="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47" fillId="73" borderId="844">
      <alignment horizontal="left" vertical="center" wrapText="1"/>
    </xf>
    <xf numFmtId="0" fontId="12" fillId="25" borderId="631" applyNumberFormat="0" applyProtection="0">
      <alignment horizontal="left" vertical="center"/>
    </xf>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7" fillId="21" borderId="446" applyNumberFormat="0" applyAlignment="0" applyProtection="0"/>
    <xf numFmtId="0" fontId="30" fillId="0" borderId="402" applyNumberFormat="0" applyFill="0" applyAlignment="0" applyProtection="0"/>
    <xf numFmtId="0" fontId="28" fillId="21" borderId="401"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5" fillId="8" borderId="446" applyNumberFormat="0" applyAlignment="0" applyProtection="0"/>
    <xf numFmtId="0" fontId="12" fillId="61" borderId="382" applyNumberFormat="0">
      <alignment horizontal="left" vertical="center"/>
    </xf>
    <xf numFmtId="0" fontId="12" fillId="60" borderId="382" applyNumberFormat="0">
      <alignment horizontal="centerContinuous" vertical="center" wrapText="1"/>
    </xf>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17" fillId="21" borderId="446" applyNumberFormat="0" applyAlignment="0" applyProtection="0"/>
    <xf numFmtId="0" fontId="25" fillId="8" borderId="446" applyNumberFormat="0" applyAlignment="0" applyProtection="0"/>
    <xf numFmtId="0" fontId="12" fillId="24" borderId="447" applyNumberFormat="0" applyFont="0" applyAlignment="0" applyProtection="0"/>
    <xf numFmtId="0" fontId="12" fillId="24" borderId="447" applyNumberFormat="0" applyFont="0" applyAlignment="0" applyProtection="0"/>
    <xf numFmtId="0" fontId="28" fillId="21" borderId="401" applyNumberFormat="0" applyAlignment="0" applyProtection="0"/>
    <xf numFmtId="0" fontId="30" fillId="0" borderId="402"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166" fontId="113" fillId="0" borderId="843">
      <protection locked="0"/>
    </xf>
    <xf numFmtId="0" fontId="147" fillId="73" borderId="844">
      <alignment horizontal="left" vertical="center" wrapText="1"/>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166" fontId="113" fillId="0" borderId="843">
      <protection locked="0"/>
    </xf>
    <xf numFmtId="208" fontId="90" fillId="63" borderId="842"/>
    <xf numFmtId="0" fontId="47" fillId="0" borderId="953">
      <alignment horizontal="left" vertical="center"/>
    </xf>
    <xf numFmtId="0" fontId="12" fillId="25" borderId="504" applyNumberFormat="0" applyProtection="0">
      <alignment horizontal="left" vertical="center"/>
    </xf>
    <xf numFmtId="0" fontId="12" fillId="25" borderId="504" applyNumberFormat="0" applyProtection="0">
      <alignment horizontal="left" vertical="center"/>
    </xf>
    <xf numFmtId="0" fontId="147" fillId="73" borderId="885">
      <alignment horizontal="left" vertical="center" wrapText="1"/>
    </xf>
    <xf numFmtId="0" fontId="25" fillId="8" borderId="446" applyNumberFormat="0" applyAlignment="0" applyProtection="0"/>
    <xf numFmtId="0" fontId="28" fillId="21" borderId="507" applyNumberFormat="0" applyAlignment="0" applyProtection="0"/>
    <xf numFmtId="0" fontId="28" fillId="21" borderId="401" applyNumberFormat="0" applyAlignment="0" applyProtection="0"/>
    <xf numFmtId="0" fontId="30" fillId="0" borderId="402" applyNumberFormat="0" applyFill="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171" fontId="85" fillId="0" borderId="567"/>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47" fillId="73" borderId="864">
      <alignment horizontal="left" vertical="center" wrapText="1"/>
    </xf>
    <xf numFmtId="257" fontId="11" fillId="82" borderId="655" applyNumberFormat="0" applyProtection="0">
      <alignment horizontal="center" vertical="center" wrapText="1"/>
    </xf>
    <xf numFmtId="0" fontId="30" fillId="0" borderId="629" applyNumberFormat="0" applyFill="0" applyAlignment="0" applyProtection="0"/>
    <xf numFmtId="0" fontId="17" fillId="21" borderId="505" applyNumberFormat="0" applyAlignment="0" applyProtection="0"/>
    <xf numFmtId="0" fontId="12" fillId="24" borderId="506" applyNumberFormat="0" applyFon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166" fontId="113" fillId="0" borderId="863">
      <protection locked="0"/>
    </xf>
    <xf numFmtId="0" fontId="28" fillId="21" borderId="628" applyNumberFormat="0" applyAlignment="0" applyProtection="0"/>
    <xf numFmtId="208" fontId="90" fillId="63" borderId="862"/>
    <xf numFmtId="0" fontId="12" fillId="24" borderId="627" applyNumberFormat="0" applyFon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241" fontId="194" fillId="86" borderId="575" applyNumberFormat="0" applyBorder="0" applyAlignment="0" applyProtection="0">
      <alignment vertical="center"/>
    </xf>
    <xf numFmtId="0" fontId="12" fillId="24" borderId="627" applyNumberFormat="0" applyFont="0" applyAlignment="0" applyProtection="0"/>
    <xf numFmtId="0" fontId="17" fillId="21" borderId="50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47" fillId="73" borderId="806">
      <alignment horizontal="left" vertical="center" wrapText="1"/>
    </xf>
    <xf numFmtId="0" fontId="25" fillId="8" borderId="626" applyNumberForma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12" fillId="25" borderId="518" applyNumberFormat="0" applyProtection="0">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166" fontId="113" fillId="0" borderId="805">
      <protection locked="0"/>
    </xf>
    <xf numFmtId="0" fontId="17" fillId="21" borderId="626"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208" fontId="90" fillId="63" borderId="804"/>
    <xf numFmtId="0" fontId="12" fillId="0" borderId="774"/>
    <xf numFmtId="0" fontId="30" fillId="0" borderId="629" applyNumberFormat="0" applyFill="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224" fontId="108" fillId="0" borderId="553" applyFont="0" applyFill="0" applyBorder="0" applyAlignment="0" applyProtection="0"/>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241" fontId="12" fillId="65" borderId="868" applyNumberFormat="0" applyFont="0" applyBorder="0" applyAlignment="0">
      <alignment horizontal="right" vertical="center"/>
      <protection locked="0"/>
    </xf>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22" applyNumberFormat="0" applyFont="0" applyAlignment="0" applyProtection="0"/>
    <xf numFmtId="0" fontId="25" fillId="8" borderId="519" applyNumberFormat="0" applyAlignment="0" applyProtection="0"/>
    <xf numFmtId="0" fontId="28" fillId="21" borderId="507" applyNumberFormat="0" applyAlignment="0" applyProtection="0"/>
    <xf numFmtId="0" fontId="30" fillId="0" borderId="508" applyNumberFormat="0" applyFill="0" applyAlignment="0" applyProtection="0"/>
    <xf numFmtId="0" fontId="17" fillId="21" borderId="519" applyNumberFormat="0" applyAlignment="0" applyProtection="0"/>
    <xf numFmtId="0" fontId="30" fillId="0" borderId="521" applyNumberFormat="0" applyFill="0" applyAlignment="0" applyProtection="0"/>
    <xf numFmtId="1" fontId="121" fillId="69" borderId="880" applyNumberFormat="0" applyBorder="0" applyAlignment="0">
      <alignment horizontal="centerContinuous" vertical="center"/>
      <protection locked="0"/>
    </xf>
    <xf numFmtId="0" fontId="28" fillId="21" borderId="520" applyNumberFormat="0" applyAlignment="0" applyProtection="0"/>
    <xf numFmtId="10" fontId="108" fillId="65" borderId="888" applyNumberFormat="0" applyBorder="0" applyAlignment="0" applyProtection="0"/>
    <xf numFmtId="224" fontId="108" fillId="0" borderId="553" applyFont="0" applyFill="0" applyBorder="0" applyAlignment="0" applyProtection="0"/>
    <xf numFmtId="0" fontId="147" fillId="73" borderId="885">
      <alignment horizontal="left" vertical="center" wrapText="1"/>
    </xf>
    <xf numFmtId="0" fontId="12" fillId="24" borderId="522" applyNumberFormat="0" applyFont="0" applyAlignment="0" applyProtection="0"/>
    <xf numFmtId="0" fontId="12" fillId="61" borderId="505" applyNumberFormat="0">
      <alignment horizontal="left" vertical="center"/>
    </xf>
    <xf numFmtId="0" fontId="12" fillId="60" borderId="505" applyNumberFormat="0">
      <alignment horizontal="centerContinuous" vertical="center" wrapText="1"/>
    </xf>
    <xf numFmtId="0" fontId="28" fillId="21" borderId="628" applyNumberFormat="0" applyAlignment="0" applyProtection="0"/>
    <xf numFmtId="0" fontId="17" fillId="21" borderId="519" applyNumberFormat="0" applyAlignment="0" applyProtection="0"/>
    <xf numFmtId="0" fontId="12" fillId="24" borderId="522" applyNumberFormat="0" applyFon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25" fillId="8" borderId="519" applyNumberFormat="0" applyAlignment="0" applyProtection="0"/>
    <xf numFmtId="0" fontId="28" fillId="21" borderId="520" applyNumberFormat="0" applyAlignment="0" applyProtection="0"/>
    <xf numFmtId="0" fontId="30" fillId="0" borderId="521" applyNumberFormat="0" applyFill="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17" fillId="21" borderId="519" applyNumberForma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25" fillId="8" borderId="875" applyNumberFormat="0" applyAlignment="0" applyProtection="0"/>
    <xf numFmtId="0" fontId="12" fillId="24" borderId="627" applyNumberFormat="0" applyFont="0" applyAlignment="0" applyProtection="0"/>
    <xf numFmtId="0" fontId="30" fillId="0" borderId="521" applyNumberFormat="0" applyFill="0" applyAlignment="0" applyProtection="0"/>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5" fillId="8" borderId="519" applyNumberFormat="0" applyAlignment="0" applyProtection="0"/>
    <xf numFmtId="0" fontId="17" fillId="21" borderId="519" applyNumberFormat="0" applyAlignment="0" applyProtection="0"/>
    <xf numFmtId="0" fontId="30" fillId="0" borderId="521" applyNumberFormat="0" applyFill="0" applyAlignment="0" applyProtection="0"/>
    <xf numFmtId="0" fontId="47" fillId="0" borderId="840">
      <alignment horizontal="left" vertical="center"/>
    </xf>
    <xf numFmtId="0" fontId="28" fillId="21" borderId="520"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12" fillId="24" borderId="627" applyNumberFormat="0" applyFont="0" applyAlignment="0" applyProtection="0"/>
    <xf numFmtId="0" fontId="12" fillId="61" borderId="382" applyNumberFormat="0">
      <alignment horizontal="left" vertical="center"/>
    </xf>
    <xf numFmtId="0" fontId="12" fillId="60" borderId="382" applyNumberFormat="0">
      <alignment horizontal="centerContinuous" vertical="center" wrapText="1"/>
    </xf>
    <xf numFmtId="237" fontId="12" fillId="71" borderId="888" applyNumberFormat="0" applyFont="0" applyBorder="0" applyAlignment="0" applyProtection="0"/>
    <xf numFmtId="0" fontId="47" fillId="0" borderId="893">
      <alignment horizontal="left" vertical="center"/>
    </xf>
    <xf numFmtId="0" fontId="12" fillId="25" borderId="518" applyNumberFormat="0" applyProtection="0">
      <alignment horizontal="left" vertical="center"/>
    </xf>
    <xf numFmtId="0" fontId="12" fillId="25" borderId="518" applyNumberFormat="0" applyProtection="0">
      <alignment horizontal="left" vertical="center"/>
    </xf>
    <xf numFmtId="0" fontId="25" fillId="8" borderId="519"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224" fontId="108" fillId="0" borderId="553" applyFont="0" applyFill="0" applyBorder="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237" fontId="12" fillId="71" borderId="888" applyNumberFormat="0" applyFont="0" applyBorder="0" applyAlignment="0" applyProtection="0"/>
    <xf numFmtId="1" fontId="121" fillId="69" borderId="852" applyNumberFormat="0" applyBorder="0" applyAlignment="0">
      <alignment horizontal="centerContinuous" vertical="center"/>
      <protection locked="0"/>
    </xf>
    <xf numFmtId="0" fontId="12" fillId="0" borderId="874"/>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25" fillId="8" borderId="889" applyNumberFormat="0" applyAlignment="0" applyProtection="0"/>
    <xf numFmtId="166" fontId="113" fillId="0" borderId="559">
      <protection locked="0"/>
    </xf>
    <xf numFmtId="1" fontId="121" fillId="69" borderId="894" applyNumberFormat="0" applyBorder="0" applyAlignment="0">
      <alignment horizontal="centerContinuous" vertical="center"/>
      <protection locked="0"/>
    </xf>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4" borderId="506" applyNumberFormat="0" applyFont="0" applyAlignment="0" applyProtection="0"/>
    <xf numFmtId="0" fontId="47" fillId="0" borderId="893">
      <alignment horizontal="left" vertical="center"/>
    </xf>
    <xf numFmtId="237" fontId="12" fillId="71" borderId="888" applyNumberFormat="0" applyFont="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25" fillId="8" borderId="626" applyNumberFormat="0" applyAlignment="0" applyProtection="0"/>
    <xf numFmtId="224" fontId="108" fillId="0" borderId="867" applyFont="0" applyFill="0" applyBorder="0" applyAlignment="0" applyProtection="0"/>
    <xf numFmtId="0" fontId="12" fillId="24" borderId="383" applyNumberFormat="0" applyFont="0" applyAlignment="0" applyProtection="0"/>
    <xf numFmtId="1" fontId="121" fillId="69" borderId="894" applyNumberFormat="0" applyBorder="0" applyAlignment="0">
      <alignment horizontal="centerContinuous" vertical="center"/>
      <protection locked="0"/>
    </xf>
    <xf numFmtId="0" fontId="47" fillId="0" borderId="879">
      <alignment horizontal="left" vertical="center"/>
    </xf>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12" fillId="61" borderId="540" applyNumberFormat="0">
      <alignment horizontal="left" vertical="center"/>
    </xf>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12" fillId="61" borderId="534" applyNumberFormat="0">
      <alignment horizontal="left" vertical="center"/>
    </xf>
    <xf numFmtId="0" fontId="12" fillId="60" borderId="534" applyNumberFormat="0">
      <alignment horizontal="centerContinuous" vertical="center" wrapText="1"/>
    </xf>
    <xf numFmtId="0" fontId="25" fillId="8" borderId="505" applyNumberFormat="0" applyAlignment="0" applyProtection="0"/>
    <xf numFmtId="224" fontId="108" fillId="0" borderId="867" applyFont="0" applyFill="0" applyBorder="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05"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2" fillId="60" borderId="540" applyNumberFormat="0">
      <alignment horizontal="centerContinuous" vertical="center" wrapText="1"/>
    </xf>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2" fillId="0" borderId="905"/>
    <xf numFmtId="260" fontId="164" fillId="0" borderId="645" applyBorder="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264" fontId="172" fillId="65" borderId="640" applyFill="0" applyBorder="0" applyAlignment="0" applyProtection="0">
      <alignment horizontal="right"/>
      <protection locked="0"/>
    </xf>
    <xf numFmtId="0" fontId="11" fillId="81" borderId="760" applyNumberFormat="0" applyProtection="0">
      <alignment horizontal="center" vertical="center"/>
    </xf>
    <xf numFmtId="0" fontId="17" fillId="21" borderId="382" applyNumberFormat="0" applyAlignment="0" applyProtection="0"/>
    <xf numFmtId="241" fontId="12" fillId="65" borderId="868" applyNumberFormat="0" applyFont="0" applyBorder="0" applyAlignment="0">
      <alignment horizontal="right" vertical="center"/>
      <protection locked="0"/>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17" fillId="21" borderId="519" applyNumberFormat="0" applyAlignment="0" applyProtection="0"/>
    <xf numFmtId="0" fontId="25" fillId="8" borderId="519" applyNumberFormat="0" applyAlignment="0" applyProtection="0"/>
    <xf numFmtId="0" fontId="12" fillId="24" borderId="522" applyNumberFormat="0" applyFont="0" applyAlignment="0" applyProtection="0"/>
    <xf numFmtId="0" fontId="12" fillId="24" borderId="522" applyNumberFormat="0" applyFont="0" applyAlignment="0" applyProtection="0"/>
    <xf numFmtId="0" fontId="28" fillId="21" borderId="520" applyNumberFormat="0" applyAlignment="0" applyProtection="0"/>
    <xf numFmtId="0" fontId="30" fillId="0" borderId="521"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1" fontId="121" fillId="69" borderId="880" applyNumberFormat="0" applyBorder="0" applyAlignment="0">
      <alignment horizontal="centerContinuous" vertical="center"/>
      <protection locked="0"/>
    </xf>
    <xf numFmtId="0" fontId="17" fillId="21" borderId="382" applyNumberFormat="0" applyAlignment="0" applyProtection="0"/>
    <xf numFmtId="0" fontId="47" fillId="0" borderId="840">
      <alignment horizontal="left" vertical="center"/>
    </xf>
    <xf numFmtId="260" fontId="164" fillId="0" borderId="645" applyBorder="0"/>
    <xf numFmtId="264" fontId="172" fillId="65" borderId="606" applyFill="0" applyBorder="0" applyAlignment="0" applyProtection="0">
      <alignment horizontal="right"/>
      <protection locked="0"/>
    </xf>
    <xf numFmtId="0" fontId="17" fillId="21" borderId="626" applyNumberFormat="0" applyAlignment="0" applyProtection="0"/>
    <xf numFmtId="0" fontId="12" fillId="61" borderId="534" applyNumberFormat="0">
      <alignment horizontal="left" vertical="center"/>
    </xf>
    <xf numFmtId="0" fontId="12" fillId="60" borderId="534" applyNumberFormat="0">
      <alignment horizontal="centerContinuous" vertical="center" wrapText="1"/>
    </xf>
    <xf numFmtId="264" fontId="172" fillId="65" borderId="606" applyFill="0" applyBorder="0" applyAlignment="0" applyProtection="0">
      <alignment horizontal="right"/>
      <protection locked="0"/>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260" fontId="164" fillId="0" borderId="599" applyBorder="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260" fontId="164" fillId="0" borderId="618" applyBorder="0"/>
    <xf numFmtId="224" fontId="108" fillId="0" borderId="867" applyFont="0" applyFill="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875" applyNumberFormat="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2" fillId="61" borderId="534" applyNumberFormat="0">
      <alignment horizontal="left" vertical="center"/>
    </xf>
    <xf numFmtId="0" fontId="12" fillId="60" borderId="534" applyNumberFormat="0">
      <alignment horizontal="centerContinuous" vertical="center" wrapText="1"/>
    </xf>
    <xf numFmtId="0" fontId="147" fillId="73" borderId="902">
      <alignment horizontal="left" vertical="center" wrapText="1"/>
    </xf>
    <xf numFmtId="0" fontId="25" fillId="8" borderId="382" applyNumberFormat="0" applyAlignment="0" applyProtection="0"/>
    <xf numFmtId="0" fontId="17" fillId="21" borderId="382" applyNumberFormat="0" applyAlignment="0" applyProtection="0"/>
    <xf numFmtId="1" fontId="121" fillId="69" borderId="852" applyNumberFormat="0" applyBorder="0" applyAlignment="0">
      <alignment horizontal="centerContinuous" vertical="center"/>
      <protection locked="0"/>
    </xf>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28" fillId="21" borderId="384" applyNumberFormat="0" applyAlignment="0" applyProtection="0"/>
    <xf numFmtId="0" fontId="30" fillId="0" borderId="385" applyNumberFormat="0" applyFill="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264" fontId="172" fillId="65" borderId="655" applyFill="0" applyBorder="0" applyAlignment="0" applyProtection="0">
      <alignment horizontal="right"/>
      <protection locked="0"/>
    </xf>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2" fillId="25" borderId="518" applyNumberFormat="0" applyProtection="0">
      <alignment horizontal="left" vertical="center"/>
    </xf>
    <xf numFmtId="0" fontId="12" fillId="25" borderId="518"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2" fillId="0" borderId="97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5" fillId="8" borderId="505" applyNumberFormat="0" applyAlignment="0" applyProtection="0"/>
    <xf numFmtId="0" fontId="17" fillId="21" borderId="505" applyNumberFormat="0" applyAlignment="0" applyProtection="0"/>
    <xf numFmtId="0" fontId="30" fillId="0" borderId="508" applyNumberFormat="0" applyFill="0" applyAlignment="0" applyProtection="0"/>
    <xf numFmtId="0" fontId="28" fillId="21" borderId="507"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25" fillId="8" borderId="505" applyNumberFormat="0" applyAlignment="0" applyProtection="0"/>
    <xf numFmtId="0" fontId="17" fillId="21" borderId="505" applyNumberFormat="0" applyAlignment="0" applyProtection="0"/>
    <xf numFmtId="10" fontId="108" fillId="65" borderId="874" applyNumberFormat="0" applyBorder="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25" fillId="8" borderId="854" applyNumberFormat="0" applyAlignment="0" applyProtection="0"/>
    <xf numFmtId="0" fontId="30" fillId="0" borderId="385" applyNumberFormat="0" applyFill="0" applyAlignment="0" applyProtection="0"/>
    <xf numFmtId="0" fontId="28" fillId="21" borderId="384" applyNumberFormat="0" applyAlignment="0" applyProtection="0"/>
    <xf numFmtId="260" fontId="164" fillId="0" borderId="699" applyBorder="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264" fontId="172" fillId="65" borderId="725" applyFill="0" applyBorder="0" applyAlignment="0" applyProtection="0">
      <alignment horizontal="right"/>
      <protection locked="0"/>
    </xf>
    <xf numFmtId="0" fontId="12" fillId="0" borderId="655"/>
    <xf numFmtId="0" fontId="25" fillId="8" borderId="695" applyNumberFormat="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2" fillId="25" borderId="504" applyNumberFormat="0" applyProtection="0">
      <alignment horizontal="left" vertical="center"/>
    </xf>
    <xf numFmtId="0" fontId="12" fillId="25" borderId="504" applyNumberFormat="0" applyProtection="0">
      <alignment horizontal="left" vertical="center"/>
    </xf>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17" fillId="21" borderId="505" applyNumberFormat="0" applyAlignment="0" applyProtection="0"/>
    <xf numFmtId="0" fontId="25" fillId="8" borderId="505" applyNumberFormat="0" applyAlignment="0" applyProtection="0"/>
    <xf numFmtId="0" fontId="12" fillId="24" borderId="506" applyNumberFormat="0" applyFont="0" applyAlignment="0" applyProtection="0"/>
    <xf numFmtId="0" fontId="12" fillId="24" borderId="506" applyNumberFormat="0" applyFont="0" applyAlignment="0" applyProtection="0"/>
    <xf numFmtId="0" fontId="28" fillId="21" borderId="507" applyNumberFormat="0" applyAlignment="0" applyProtection="0"/>
    <xf numFmtId="0" fontId="30" fillId="0" borderId="508" applyNumberFormat="0" applyFill="0" applyAlignment="0" applyProtection="0"/>
    <xf numFmtId="0" fontId="30" fillId="0" borderId="385" applyNumberFormat="0" applyFill="0" applyAlignment="0" applyProtection="0"/>
    <xf numFmtId="0" fontId="28" fillId="21" borderId="384"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5" fillId="8" borderId="382" applyNumberFormat="0" applyAlignment="0" applyProtection="0"/>
    <xf numFmtId="0" fontId="17" fillId="21" borderId="382"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260" fontId="164" fillId="0" borderId="713" applyBorder="0"/>
    <xf numFmtId="0" fontId="25" fillId="8" borderId="695" applyNumberFormat="0" applyAlignment="0" applyProtection="0"/>
    <xf numFmtId="167" fontId="87" fillId="0" borderId="682" applyFont="0"/>
    <xf numFmtId="224" fontId="108" fillId="0" borderId="553" applyFont="0" applyFill="0" applyBorder="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17" fillId="21" borderId="382" applyNumberFormat="0" applyAlignment="0" applyProtection="0"/>
    <xf numFmtId="0" fontId="25" fillId="8" borderId="382" applyNumberFormat="0" applyAlignment="0" applyProtection="0"/>
    <xf numFmtId="0" fontId="12" fillId="24" borderId="383" applyNumberFormat="0" applyFont="0" applyAlignment="0" applyProtection="0"/>
    <xf numFmtId="0" fontId="12" fillId="24" borderId="383" applyNumberFormat="0" applyFont="0" applyAlignment="0" applyProtection="0"/>
    <xf numFmtId="0" fontId="28" fillId="21" borderId="384" applyNumberFormat="0" applyAlignment="0" applyProtection="0"/>
    <xf numFmtId="0" fontId="30" fillId="0" borderId="385"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83" fillId="0" borderId="669" applyNumberFormat="0" applyFont="0" applyFill="0" applyAlignment="0" applyProtection="0"/>
    <xf numFmtId="224" fontId="108" fillId="0" borderId="867" applyFont="0" applyFill="0" applyBorder="0" applyAlignment="0" applyProtection="0"/>
    <xf numFmtId="264" fontId="172" fillId="65" borderId="708" applyFill="0" applyBorder="0" applyAlignment="0" applyProtection="0">
      <alignment horizontal="right"/>
      <protection locked="0"/>
    </xf>
    <xf numFmtId="39" fontId="12" fillId="0" borderId="736">
      <protection locked="0"/>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260" fontId="164" fillId="0" borderId="648" applyBorder="0"/>
    <xf numFmtId="0" fontId="47" fillId="0" borderId="840">
      <alignment horizontal="left" vertical="center"/>
    </xf>
    <xf numFmtId="0" fontId="147" fillId="73" borderId="902">
      <alignment horizontal="left" vertical="center" wrapText="1"/>
    </xf>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40" applyNumberFormat="0" applyAlignment="0" applyProtection="0"/>
    <xf numFmtId="0" fontId="12" fillId="25" borderId="694" applyNumberFormat="0" applyProtection="0">
      <alignment horizontal="left"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257" fontId="11" fillId="82" borderId="708" applyNumberFormat="0" applyProtection="0">
      <alignment horizontal="center"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12" fillId="24" borderId="627" applyNumberFormat="0" applyFont="0" applyAlignment="0" applyProtection="0"/>
    <xf numFmtId="0" fontId="12" fillId="25" borderId="760" applyNumberFormat="0" applyProtection="0">
      <alignment horizontal="left" vertical="center" wrapText="1"/>
    </xf>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2" fillId="25" borderId="533" applyNumberFormat="0" applyProtection="0">
      <alignment horizontal="left" vertical="center"/>
    </xf>
    <xf numFmtId="0" fontId="12" fillId="25" borderId="533" applyNumberFormat="0" applyProtection="0">
      <alignment horizontal="left" vertical="center"/>
    </xf>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8" fillId="21" borderId="536" applyNumberFormat="0" applyAlignment="0" applyProtection="0"/>
    <xf numFmtId="0" fontId="30" fillId="0" borderId="537" applyNumberFormat="0" applyFill="0" applyAlignment="0" applyProtection="0"/>
    <xf numFmtId="0" fontId="30" fillId="0" borderId="537" applyNumberFormat="0" applyFill="0" applyAlignment="0" applyProtection="0"/>
    <xf numFmtId="0" fontId="28" fillId="21" borderId="536" applyNumberFormat="0" applyAlignment="0" applyProtection="0"/>
    <xf numFmtId="0" fontId="12" fillId="24" borderId="535" applyNumberFormat="0" applyFont="0" applyAlignment="0" applyProtection="0"/>
    <xf numFmtId="0" fontId="12" fillId="24" borderId="535" applyNumberFormat="0" applyFont="0" applyAlignment="0" applyProtection="0"/>
    <xf numFmtId="0" fontId="25" fillId="8" borderId="534" applyNumberFormat="0" applyAlignment="0" applyProtection="0"/>
    <xf numFmtId="0" fontId="17" fillId="21" borderId="534" applyNumberFormat="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0" fontId="17" fillId="21" borderId="534" applyNumberFormat="0" applyAlignment="0" applyProtection="0"/>
    <xf numFmtId="0" fontId="25" fillId="8" borderId="534" applyNumberFormat="0" applyAlignment="0" applyProtection="0"/>
    <xf numFmtId="0" fontId="28" fillId="21" borderId="536" applyNumberFormat="0" applyAlignment="0" applyProtection="0"/>
    <xf numFmtId="0" fontId="30" fillId="0" borderId="537" applyNumberFormat="0" applyFill="0" applyAlignment="0" applyProtection="0"/>
    <xf numFmtId="224" fontId="108" fillId="0" borderId="867" applyFont="0" applyFill="0" applyBorder="0" applyAlignment="0" applyProtection="0"/>
    <xf numFmtId="241" fontId="194" fillId="86" borderId="589" applyNumberFormat="0" applyBorder="0" applyAlignment="0" applyProtection="0">
      <alignment vertical="center"/>
    </xf>
    <xf numFmtId="171" fontId="85" fillId="0" borderId="590"/>
    <xf numFmtId="1" fontId="121" fillId="69" borderId="852" applyNumberFormat="0" applyBorder="0" applyAlignment="0">
      <alignment horizontal="centerContinuous" vertical="center"/>
      <protection locked="0"/>
    </xf>
    <xf numFmtId="0" fontId="177" fillId="67" borderId="832">
      <alignment horizontal="center" vertical="center" wrapText="1"/>
      <protection hidden="1"/>
    </xf>
    <xf numFmtId="260" fontId="164" fillId="0" borderId="813" applyBorder="0"/>
    <xf numFmtId="0" fontId="47" fillId="0" borderId="879">
      <alignment horizontal="left" vertical="center"/>
    </xf>
    <xf numFmtId="0" fontId="25" fillId="8" borderId="854" applyNumberFormat="0" applyAlignment="0" applyProtection="0"/>
    <xf numFmtId="264" fontId="172" fillId="65" borderId="814" applyFill="0" applyBorder="0" applyAlignment="0" applyProtection="0">
      <alignment horizontal="right"/>
      <protection locked="0"/>
    </xf>
    <xf numFmtId="241" fontId="194" fillId="86" borderId="589" applyNumberFormat="0" applyBorder="0" applyAlignment="0" applyProtection="0">
      <alignment vertical="center"/>
    </xf>
    <xf numFmtId="171" fontId="85" fillId="0" borderId="590"/>
    <xf numFmtId="0" fontId="147" fillId="73" borderId="902">
      <alignment horizontal="left" vertical="center" wrapText="1"/>
    </xf>
    <xf numFmtId="1" fontId="121" fillId="69" borderId="954" applyNumberFormat="0" applyBorder="0" applyAlignment="0">
      <alignment horizontal="centerContinuous" vertical="center"/>
      <protection locked="0"/>
    </xf>
    <xf numFmtId="0" fontId="47" fillId="0" borderId="928">
      <alignment horizontal="left" vertical="center"/>
    </xf>
    <xf numFmtId="241" fontId="194" fillId="86" borderId="589" applyNumberFormat="0" applyBorder="0" applyAlignment="0" applyProtection="0">
      <alignment vertical="center"/>
    </xf>
    <xf numFmtId="171" fontId="85" fillId="0" borderId="590"/>
    <xf numFmtId="0" fontId="12" fillId="24" borderId="568" applyNumberFormat="0" applyFont="0" applyAlignment="0" applyProtection="0"/>
    <xf numFmtId="166" fontId="113" fillId="0" borderId="549">
      <protection locked="0"/>
    </xf>
    <xf numFmtId="224" fontId="108" fillId="0" borderId="867" applyFont="0" applyFill="0" applyBorder="0" applyAlignment="0" applyProtection="0"/>
    <xf numFmtId="0" fontId="47" fillId="0" borderId="840">
      <alignment horizontal="left" vertical="center"/>
    </xf>
    <xf numFmtId="237" fontId="12" fillId="71" borderId="874" applyNumberFormat="0" applyFont="0" applyBorder="0" applyAlignment="0" applyProtection="0"/>
    <xf numFmtId="257" fontId="11" fillId="82" borderId="640" applyNumberFormat="0" applyProtection="0">
      <alignment horizontal="center" vertical="center" wrapText="1"/>
    </xf>
    <xf numFmtId="224" fontId="108" fillId="0" borderId="867" applyFont="0" applyFill="0" applyBorder="0" applyAlignment="0" applyProtection="0"/>
    <xf numFmtId="10" fontId="108" fillId="65" borderId="905" applyNumberFormat="0" applyBorder="0" applyAlignment="0" applyProtection="0"/>
    <xf numFmtId="241" fontId="194" fillId="86" borderId="589" applyNumberFormat="0" applyBorder="0" applyAlignment="0" applyProtection="0">
      <alignment vertical="center"/>
    </xf>
    <xf numFmtId="171" fontId="85" fillId="0" borderId="590"/>
    <xf numFmtId="0" fontId="25" fillId="8" borderId="875" applyNumberFormat="0" applyAlignment="0" applyProtection="0"/>
    <xf numFmtId="0" fontId="11" fillId="60" borderId="640" applyNumberFormat="0" applyProtection="0">
      <alignment horizontal="left" vertical="center" wrapText="1"/>
    </xf>
    <xf numFmtId="224" fontId="108" fillId="0" borderId="867" applyFont="0" applyFill="0" applyBorder="0" applyAlignment="0" applyProtection="0"/>
    <xf numFmtId="166" fontId="113" fillId="0" borderId="587">
      <protection locked="0"/>
    </xf>
    <xf numFmtId="0" fontId="12" fillId="24" borderId="579" applyNumberFormat="0" applyFont="0" applyAlignment="0" applyProtection="0"/>
    <xf numFmtId="1" fontId="121" fillId="69" borderId="852" applyNumberFormat="0" applyBorder="0" applyAlignment="0">
      <alignment horizontal="centerContinuous" vertical="center"/>
      <protection locked="0"/>
    </xf>
    <xf numFmtId="0" fontId="147" fillId="73" borderId="922">
      <alignment horizontal="left" vertical="center" wrapText="1"/>
    </xf>
    <xf numFmtId="0" fontId="177" fillId="67" borderId="655">
      <alignment horizontal="center" vertical="center" wrapText="1"/>
      <protection hidden="1"/>
    </xf>
    <xf numFmtId="241" fontId="194" fillId="86" borderId="865" applyNumberFormat="0" applyBorder="0" applyAlignment="0" applyProtection="0">
      <alignment vertical="center"/>
    </xf>
    <xf numFmtId="171" fontId="85" fillId="0" borderId="866"/>
    <xf numFmtId="0" fontId="183" fillId="81" borderId="640" applyNumberFormat="0" applyProtection="0">
      <alignment horizontal="center" vertical="center"/>
    </xf>
    <xf numFmtId="241" fontId="12" fillId="65" borderId="868" applyNumberFormat="0" applyFont="0" applyBorder="0" applyAlignment="0">
      <alignment horizontal="right" vertical="center"/>
      <protection locked="0"/>
    </xf>
    <xf numFmtId="0" fontId="183" fillId="81" borderId="631" applyNumberFormat="0" applyProtection="0">
      <alignment horizontal="center" vertical="center"/>
    </xf>
    <xf numFmtId="0" fontId="12" fillId="24" borderId="595" applyNumberFormat="0" applyFont="0" applyAlignment="0" applyProtection="0"/>
    <xf numFmtId="0" fontId="25" fillId="8" borderId="875" applyNumberFormat="0" applyAlignment="0" applyProtection="0"/>
    <xf numFmtId="165" fontId="193" fillId="0" borderId="566" applyFill="0" applyAlignment="0" applyProtection="0"/>
    <xf numFmtId="0" fontId="11" fillId="60" borderId="640" applyNumberFormat="0" applyProtection="0">
      <alignment horizontal="left" vertical="center" wrapText="1"/>
    </xf>
    <xf numFmtId="264" fontId="172" fillId="65" borderId="631" applyFill="0" applyBorder="0" applyAlignment="0" applyProtection="0">
      <alignment horizontal="right"/>
      <protection locked="0"/>
    </xf>
    <xf numFmtId="166" fontId="113" fillId="0" borderId="587">
      <protection locked="0"/>
    </xf>
    <xf numFmtId="224" fontId="108" fillId="0" borderId="867" applyFont="0" applyFill="0" applyBorder="0" applyAlignment="0" applyProtection="0"/>
    <xf numFmtId="0" fontId="47" fillId="0" borderId="896">
      <alignment horizontal="left" vertical="center"/>
    </xf>
    <xf numFmtId="0" fontId="12" fillId="24" borderId="595" applyNumberFormat="0" applyFont="0" applyAlignment="0" applyProtection="0"/>
    <xf numFmtId="39" fontId="12" fillId="0" borderId="617">
      <protection locked="0"/>
    </xf>
    <xf numFmtId="39" fontId="12" fillId="0" borderId="617">
      <protection locked="0"/>
    </xf>
    <xf numFmtId="0" fontId="11" fillId="81" borderId="631" applyNumberFormat="0" applyProtection="0">
      <alignment horizontal="center" vertical="center" wrapText="1"/>
    </xf>
    <xf numFmtId="0" fontId="11" fillId="60" borderId="606" applyNumberFormat="0" applyProtection="0">
      <alignment horizontal="left" vertical="center" wrapText="1"/>
    </xf>
    <xf numFmtId="224" fontId="108" fillId="0" borderId="867" applyFont="0" applyFill="0" applyBorder="0" applyAlignment="0" applyProtection="0"/>
    <xf numFmtId="257" fontId="11" fillId="82" borderId="631" applyNumberFormat="0" applyProtection="0">
      <alignment horizontal="center" vertical="center" wrapText="1"/>
    </xf>
    <xf numFmtId="1" fontId="121" fillId="69" borderId="910" applyNumberFormat="0" applyBorder="0" applyAlignment="0">
      <alignment horizontal="centerContinuous" vertical="center"/>
      <protection locked="0"/>
    </xf>
    <xf numFmtId="0" fontId="25" fillId="8" borderId="1015" applyNumberFormat="0" applyAlignment="0" applyProtection="0"/>
    <xf numFmtId="241" fontId="194" fillId="86" borderId="865" applyNumberFormat="0" applyBorder="0" applyAlignment="0" applyProtection="0">
      <alignment vertical="center"/>
    </xf>
    <xf numFmtId="171" fontId="85" fillId="0" borderId="866"/>
    <xf numFmtId="1" fontId="121" fillId="69" borderId="998" applyNumberFormat="0" applyBorder="0" applyAlignment="0">
      <alignment horizontal="centerContinuous" vertical="center"/>
      <protection locked="0"/>
    </xf>
    <xf numFmtId="237" fontId="12" fillId="71" borderId="905" applyNumberFormat="0" applyFont="0" applyBorder="0" applyAlignment="0" applyProtection="0"/>
    <xf numFmtId="237" fontId="12" fillId="71" borderId="992" applyNumberFormat="0" applyFont="0" applyBorder="0" applyAlignment="0" applyProtection="0"/>
    <xf numFmtId="0" fontId="177" fillId="67" borderId="655">
      <alignment horizontal="center" vertical="center" wrapText="1"/>
      <protection hidden="1"/>
    </xf>
    <xf numFmtId="0" fontId="25" fillId="8" borderId="912" applyNumberFormat="0" applyAlignment="0" applyProtection="0"/>
    <xf numFmtId="0" fontId="47" fillId="0" borderId="997">
      <alignment horizontal="left" vertical="center"/>
    </xf>
    <xf numFmtId="171" fontId="85" fillId="0" borderId="625"/>
    <xf numFmtId="171" fontId="85" fillId="0" borderId="625"/>
    <xf numFmtId="0" fontId="11" fillId="81" borderId="631" applyNumberFormat="0" applyProtection="0">
      <alignment horizontal="center" vertical="center" wrapText="1"/>
    </xf>
    <xf numFmtId="10" fontId="108" fillId="65" borderId="992" applyNumberFormat="0" applyBorder="0" applyAlignment="0" applyProtection="0"/>
    <xf numFmtId="260" fontId="164" fillId="0" borderId="1048" applyBorder="0"/>
    <xf numFmtId="260" fontId="164" fillId="0" borderId="1061" applyBorder="0"/>
    <xf numFmtId="0" fontId="177" fillId="67" borderId="606">
      <alignment horizontal="center" vertical="center" wrapText="1"/>
      <protection hidden="1"/>
    </xf>
    <xf numFmtId="0" fontId="12" fillId="0" borderId="992"/>
    <xf numFmtId="166" fontId="113" fillId="0" borderId="587">
      <protection locked="0"/>
    </xf>
    <xf numFmtId="224" fontId="108" fillId="0" borderId="867" applyFont="0" applyFill="0" applyBorder="0" applyAlignment="0" applyProtection="0"/>
    <xf numFmtId="1" fontId="121" fillId="69" borderId="910" applyNumberFormat="0" applyBorder="0" applyAlignment="0">
      <alignment horizontal="centerContinuous" vertical="center"/>
      <protection locked="0"/>
    </xf>
    <xf numFmtId="0" fontId="177" fillId="67" borderId="814">
      <alignment horizontal="center" vertical="center" wrapText="1"/>
      <protection hidden="1"/>
    </xf>
    <xf numFmtId="166" fontId="113" fillId="0" borderId="863">
      <protection locked="0"/>
    </xf>
    <xf numFmtId="260" fontId="164" fillId="0" borderId="1076" applyBorder="0"/>
    <xf numFmtId="0" fontId="11" fillId="60" borderId="631" applyNumberFormat="0" applyProtection="0">
      <alignment horizontal="left" vertical="center" wrapText="1"/>
    </xf>
    <xf numFmtId="260" fontId="164" fillId="0" borderId="1076" applyBorder="0"/>
    <xf numFmtId="165" fontId="193" fillId="0" borderId="617" applyFill="0" applyAlignment="0" applyProtection="0"/>
    <xf numFmtId="257" fontId="11" fillId="82" borderId="631" applyNumberFormat="0" applyProtection="0">
      <alignment horizontal="center" vertical="center" wrapText="1"/>
    </xf>
    <xf numFmtId="0" fontId="11" fillId="81" borderId="640" applyNumberFormat="0" applyProtection="0">
      <alignment horizontal="center" vertical="center" wrapText="1"/>
    </xf>
    <xf numFmtId="260" fontId="164" fillId="0" borderId="1076" applyBorder="0"/>
    <xf numFmtId="260" fontId="164" fillId="0" borderId="1083" applyBorder="0"/>
    <xf numFmtId="224" fontId="108" fillId="0" borderId="867" applyFont="0" applyFill="0" applyBorder="0" applyAlignment="0" applyProtection="0"/>
    <xf numFmtId="260" fontId="164" fillId="0" borderId="1048" applyBorder="0"/>
    <xf numFmtId="0" fontId="47" fillId="0" borderId="917">
      <alignment horizontal="left" vertical="center"/>
    </xf>
    <xf numFmtId="260" fontId="164" fillId="0" borderId="1076" applyBorder="0"/>
    <xf numFmtId="171" fontId="85" fillId="0" borderId="625"/>
    <xf numFmtId="0" fontId="11" fillId="60" borderId="631" applyNumberFormat="0" applyProtection="0">
      <alignment horizontal="left" vertical="center" wrapText="1"/>
    </xf>
    <xf numFmtId="0" fontId="11" fillId="60" borderId="640" applyNumberFormat="0" applyProtection="0">
      <alignment horizontal="left" vertical="center" wrapText="1"/>
    </xf>
    <xf numFmtId="0" fontId="177" fillId="67" borderId="640">
      <alignment horizontal="center" vertical="center" wrapText="1"/>
      <protection hidden="1"/>
    </xf>
    <xf numFmtId="241" fontId="194" fillId="86" borderId="589" applyNumberFormat="0" applyBorder="0" applyAlignment="0" applyProtection="0">
      <alignment vertical="center"/>
    </xf>
    <xf numFmtId="0" fontId="147" fillId="73" borderId="705">
      <alignment horizontal="left" vertical="center" wrapText="1"/>
    </xf>
    <xf numFmtId="0" fontId="12" fillId="24" borderId="595" applyNumberFormat="0" applyFont="0" applyAlignment="0" applyProtection="0"/>
    <xf numFmtId="171" fontId="85" fillId="0" borderId="590"/>
    <xf numFmtId="260" fontId="164" fillId="0" borderId="1083" applyBorder="0"/>
    <xf numFmtId="260" fontId="164" fillId="0" borderId="1076" applyBorder="0"/>
    <xf numFmtId="260" fontId="164" fillId="0" borderId="1083" applyBorder="0"/>
    <xf numFmtId="39" fontId="12" fillId="0" borderId="566">
      <protection locked="0"/>
    </xf>
    <xf numFmtId="0" fontId="147" fillId="73" borderId="1023">
      <alignment horizontal="left" vertical="center" wrapText="1"/>
    </xf>
    <xf numFmtId="0" fontId="11" fillId="60" borderId="640" applyNumberFormat="0" applyProtection="0">
      <alignment horizontal="left" vertical="center" wrapText="1"/>
    </xf>
    <xf numFmtId="166" fontId="113" fillId="0" borderId="1042">
      <protection locked="0"/>
    </xf>
    <xf numFmtId="0" fontId="12" fillId="61" borderId="626" applyNumberFormat="0">
      <alignment horizontal="left" vertical="center"/>
    </xf>
    <xf numFmtId="208" fontId="90" fillId="63" borderId="1041"/>
    <xf numFmtId="224" fontId="108" fillId="0" borderId="867" applyFont="0" applyFill="0" applyBorder="0" applyAlignment="0" applyProtection="0"/>
    <xf numFmtId="0" fontId="147" fillId="73" borderId="1053">
      <alignment horizontal="left" vertical="center" wrapText="1"/>
    </xf>
    <xf numFmtId="0" fontId="177" fillId="67" borderId="606">
      <alignment horizontal="center" vertical="center" wrapText="1"/>
      <protection hidden="1"/>
    </xf>
    <xf numFmtId="241" fontId="194" fillId="86" borderId="886" applyNumberFormat="0" applyBorder="0" applyAlignment="0" applyProtection="0">
      <alignment vertical="center"/>
    </xf>
    <xf numFmtId="171" fontId="85" fillId="0" borderId="887"/>
    <xf numFmtId="0" fontId="12" fillId="24" borderId="849" applyNumberFormat="0" applyFont="0" applyAlignment="0" applyProtection="0"/>
    <xf numFmtId="0" fontId="17" fillId="21" borderId="563" applyNumberFormat="0" applyAlignment="0" applyProtection="0"/>
    <xf numFmtId="166" fontId="113" fillId="0" borderId="1052">
      <protection locked="0"/>
    </xf>
    <xf numFmtId="0" fontId="177" fillId="67" borderId="655">
      <alignment horizontal="center" vertical="center" wrapText="1"/>
      <protection hidden="1"/>
    </xf>
    <xf numFmtId="0" fontId="12" fillId="25" borderId="606" applyNumberFormat="0" applyProtection="0">
      <alignment horizontal="left" vertical="center" wrapText="1"/>
    </xf>
    <xf numFmtId="0" fontId="17" fillId="21" borderId="382" applyNumberFormat="0" applyAlignment="0" applyProtection="0"/>
    <xf numFmtId="208" fontId="90" fillId="63" borderId="1051"/>
    <xf numFmtId="166" fontId="113" fillId="0" borderId="1066">
      <protection locked="0"/>
    </xf>
    <xf numFmtId="208" fontId="90" fillId="63" borderId="1065"/>
    <xf numFmtId="0" fontId="83" fillId="0" borderId="539" applyNumberFormat="0" applyFont="0" applyFill="0" applyAlignment="0" applyProtection="0"/>
    <xf numFmtId="0" fontId="147" fillId="73" borderId="1067">
      <alignment horizontal="left" vertical="center" wrapText="1"/>
    </xf>
    <xf numFmtId="166" fontId="113" fillId="0" borderId="870">
      <protection locked="0"/>
    </xf>
    <xf numFmtId="1" fontId="121" fillId="69" borderId="918" applyNumberFormat="0" applyBorder="0" applyAlignment="0">
      <alignment horizontal="centerContinuous" vertical="center"/>
      <protection locked="0"/>
    </xf>
    <xf numFmtId="0" fontId="183" fillId="81" borderId="640" applyNumberFormat="0" applyProtection="0">
      <alignment horizontal="center" vertical="center"/>
    </xf>
    <xf numFmtId="166" fontId="113" fillId="0" borderId="1066">
      <protection locked="0"/>
    </xf>
    <xf numFmtId="0" fontId="12" fillId="24" borderId="849" applyNumberFormat="0" applyFont="0" applyAlignment="0" applyProtection="0"/>
    <xf numFmtId="208" fontId="90" fillId="63" borderId="1065"/>
    <xf numFmtId="166" fontId="113" fillId="0" borderId="602">
      <protection locked="0"/>
    </xf>
    <xf numFmtId="0" fontId="147" fillId="73" borderId="1067">
      <alignment horizontal="left" vertical="center" wrapText="1"/>
    </xf>
    <xf numFmtId="224" fontId="108" fillId="0" borderId="867" applyFont="0" applyFill="0" applyBorder="0" applyAlignment="0" applyProtection="0"/>
    <xf numFmtId="171" fontId="85" fillId="0" borderId="625"/>
    <xf numFmtId="241" fontId="194" fillId="86" borderId="575" applyNumberFormat="0" applyBorder="0" applyAlignment="0" applyProtection="0">
      <alignment vertical="center"/>
    </xf>
    <xf numFmtId="0" fontId="12" fillId="25" borderId="640" applyNumberFormat="0" applyProtection="0">
      <alignment horizontal="left" vertical="center" wrapText="1"/>
    </xf>
    <xf numFmtId="208" fontId="90" fillId="63" borderId="548"/>
    <xf numFmtId="241" fontId="194" fillId="86" borderId="604" applyNumberFormat="0" applyBorder="0" applyAlignment="0" applyProtection="0">
      <alignment vertical="center"/>
    </xf>
    <xf numFmtId="171" fontId="85" fillId="0" borderId="605"/>
    <xf numFmtId="0" fontId="25" fillId="8" borderId="906" applyNumberFormat="0" applyAlignment="0" applyProtection="0"/>
    <xf numFmtId="167" fontId="87" fillId="0" borderId="544" applyFont="0"/>
    <xf numFmtId="166" fontId="113" fillId="0" borderId="1066">
      <protection locked="0"/>
    </xf>
    <xf numFmtId="208" fontId="90" fillId="63" borderId="1065"/>
    <xf numFmtId="0" fontId="147" fillId="73" borderId="1067">
      <alignment horizontal="left" vertical="center" wrapText="1"/>
    </xf>
    <xf numFmtId="0" fontId="17" fillId="21" borderId="578" applyNumberFormat="0" applyAlignment="0" applyProtection="0"/>
    <xf numFmtId="208" fontId="90" fillId="63" borderId="1065"/>
    <xf numFmtId="0" fontId="147" fillId="73" borderId="1087">
      <alignment horizontal="left" vertical="center" wrapText="1"/>
    </xf>
    <xf numFmtId="0" fontId="177" fillId="67" borderId="640">
      <alignment horizontal="center" vertical="center" wrapText="1"/>
      <protection hidden="1"/>
    </xf>
    <xf numFmtId="166" fontId="113" fillId="0" borderId="1086">
      <protection locked="0"/>
    </xf>
    <xf numFmtId="208" fontId="90" fillId="63" borderId="1085"/>
    <xf numFmtId="0" fontId="83" fillId="0" borderId="584" applyNumberFormat="0" applyFont="0" applyFill="0" applyAlignment="0" applyProtection="0"/>
    <xf numFmtId="0" fontId="147" fillId="73" borderId="1067">
      <alignment horizontal="left" vertical="center" wrapText="1"/>
    </xf>
    <xf numFmtId="0" fontId="12" fillId="24" borderId="876" applyNumberFormat="0" applyFont="0" applyAlignment="0" applyProtection="0"/>
    <xf numFmtId="241" fontId="194" fillId="86" borderId="604" applyNumberFormat="0" applyBorder="0" applyAlignment="0" applyProtection="0">
      <alignment vertical="center"/>
    </xf>
    <xf numFmtId="165" fontId="193" fillId="0" borderId="617" applyFill="0" applyAlignment="0" applyProtection="0"/>
    <xf numFmtId="166" fontId="113" fillId="0" borderId="1066">
      <protection locked="0"/>
    </xf>
    <xf numFmtId="208" fontId="90" fillId="63" borderId="1065"/>
    <xf numFmtId="0" fontId="147" fillId="73" borderId="1053">
      <alignment horizontal="left" vertical="center" wrapText="1"/>
    </xf>
    <xf numFmtId="241" fontId="194" fillId="86" borderId="886" applyNumberFormat="0" applyBorder="0" applyAlignment="0" applyProtection="0">
      <alignment vertical="center"/>
    </xf>
    <xf numFmtId="171" fontId="85" fillId="0" borderId="887"/>
    <xf numFmtId="0" fontId="11" fillId="60" borderId="640" applyNumberFormat="0" applyProtection="0">
      <alignment horizontal="left" vertical="center" wrapText="1"/>
    </xf>
    <xf numFmtId="171" fontId="85" fillId="0" borderId="605"/>
    <xf numFmtId="0" fontId="147" fillId="73" borderId="1053">
      <alignment horizontal="left" vertical="center" wrapText="1"/>
    </xf>
    <xf numFmtId="0" fontId="11" fillId="81" borderId="640" applyNumberFormat="0" applyProtection="0">
      <alignment horizontal="center" vertical="center"/>
    </xf>
    <xf numFmtId="0" fontId="17" fillId="21" borderId="592" applyNumberFormat="0" applyAlignment="0" applyProtection="0"/>
    <xf numFmtId="166" fontId="113" fillId="0" borderId="1052">
      <protection locked="0"/>
    </xf>
    <xf numFmtId="166" fontId="113" fillId="0" borderId="587">
      <protection locked="0"/>
    </xf>
    <xf numFmtId="0" fontId="183" fillId="81" borderId="814" applyNumberFormat="0" applyProtection="0">
      <alignment horizontal="center" vertical="center"/>
    </xf>
    <xf numFmtId="208" fontId="90" fillId="63" borderId="586"/>
    <xf numFmtId="0" fontId="11" fillId="81" borderId="814" applyNumberFormat="0" applyProtection="0">
      <alignment horizontal="center" vertical="center" wrapText="1"/>
    </xf>
    <xf numFmtId="0" fontId="11" fillId="81" borderId="814" applyNumberFormat="0" applyProtection="0">
      <alignment horizontal="center" vertical="center"/>
    </xf>
    <xf numFmtId="0" fontId="11" fillId="81" borderId="814" applyNumberFormat="0" applyProtection="0">
      <alignment horizontal="center" vertical="center" wrapText="1"/>
    </xf>
    <xf numFmtId="0" fontId="11" fillId="60" borderId="814" applyNumberFormat="0" applyProtection="0">
      <alignment horizontal="left" vertical="center" wrapText="1"/>
    </xf>
    <xf numFmtId="0" fontId="83" fillId="0" borderId="598" applyNumberFormat="0" applyFont="0" applyFill="0" applyAlignment="0" applyProtection="0"/>
    <xf numFmtId="257" fontId="11" fillId="82" borderId="814" applyNumberFormat="0" applyProtection="0">
      <alignment horizontal="center" vertical="center" wrapText="1"/>
    </xf>
    <xf numFmtId="0" fontId="12" fillId="25" borderId="814" applyNumberFormat="0" applyProtection="0">
      <alignment horizontal="left" vertical="center" wrapText="1"/>
    </xf>
    <xf numFmtId="0" fontId="17" fillId="21" borderId="592" applyNumberFormat="0" applyAlignment="0" applyProtection="0"/>
    <xf numFmtId="0" fontId="83" fillId="0" borderId="598" applyNumberFormat="0" applyFont="0" applyFill="0" applyAlignment="0" applyProtection="0"/>
    <xf numFmtId="224" fontId="108" fillId="0" borderId="867" applyFont="0" applyFill="0" applyBorder="0" applyAlignment="0" applyProtection="0"/>
    <xf numFmtId="0" fontId="11" fillId="60" borderId="814" applyNumberFormat="0" applyProtection="0">
      <alignment horizontal="left" vertical="center" wrapText="1"/>
    </xf>
    <xf numFmtId="0" fontId="11" fillId="60" borderId="640" applyNumberFormat="0" applyProtection="0">
      <alignment horizontal="left" vertical="center" wrapText="1"/>
    </xf>
    <xf numFmtId="208" fontId="90" fillId="63" borderId="1051"/>
    <xf numFmtId="166" fontId="113" fillId="0" borderId="1052">
      <protection locked="0"/>
    </xf>
    <xf numFmtId="208" fontId="90" fillId="63" borderId="1051"/>
    <xf numFmtId="166" fontId="113" fillId="0" borderId="549">
      <protection locked="0"/>
    </xf>
    <xf numFmtId="0" fontId="12" fillId="0" borderId="992"/>
    <xf numFmtId="39" fontId="12" fillId="0" borderId="617">
      <protection locked="0"/>
    </xf>
    <xf numFmtId="241" fontId="194" fillId="86" borderId="624" applyNumberFormat="0" applyBorder="0" applyAlignment="0" applyProtection="0">
      <alignment vertical="center"/>
    </xf>
    <xf numFmtId="0" fontId="11" fillId="81" borderId="640" applyNumberFormat="0" applyProtection="0">
      <alignment horizontal="center" vertical="center" wrapText="1"/>
    </xf>
    <xf numFmtId="0" fontId="12" fillId="0" borderId="992"/>
    <xf numFmtId="208" fontId="90" fillId="63" borderId="586"/>
    <xf numFmtId="0" fontId="12" fillId="0" borderId="1056"/>
    <xf numFmtId="167" fontId="87" fillId="0" borderId="585" applyFont="0"/>
    <xf numFmtId="166" fontId="113" fillId="0" borderId="884">
      <protection locked="0"/>
    </xf>
    <xf numFmtId="0" fontId="177" fillId="67" borderId="640">
      <alignment horizontal="center" vertical="center" wrapText="1"/>
      <protection hidden="1"/>
    </xf>
    <xf numFmtId="0" fontId="147" fillId="73" borderId="1023">
      <alignment horizontal="left" vertical="center" wrapText="1"/>
    </xf>
    <xf numFmtId="10" fontId="108" fillId="65" borderId="992" applyNumberFormat="0" applyBorder="0" applyAlignment="0" applyProtection="0"/>
    <xf numFmtId="0" fontId="12" fillId="0" borderId="1056"/>
    <xf numFmtId="241" fontId="194" fillId="86" borderId="604" applyNumberFormat="0" applyBorder="0" applyAlignment="0" applyProtection="0">
      <alignment vertical="center"/>
    </xf>
    <xf numFmtId="171" fontId="85" fillId="0" borderId="605"/>
    <xf numFmtId="0" fontId="12" fillId="25" borderId="631" applyNumberFormat="0" applyProtection="0">
      <alignment horizontal="left" vertical="center"/>
    </xf>
    <xf numFmtId="241" fontId="194" fillId="86" borderId="624" applyNumberFormat="0" applyBorder="0" applyAlignment="0" applyProtection="0">
      <alignment vertical="center"/>
    </xf>
    <xf numFmtId="257" fontId="11" fillId="82" borderId="640" applyNumberFormat="0" applyProtection="0">
      <alignment horizontal="center" vertical="center" wrapText="1"/>
    </xf>
    <xf numFmtId="0" fontId="12" fillId="25" borderId="640" applyNumberFormat="0" applyProtection="0">
      <alignment horizontal="left" vertical="center" wrapText="1"/>
    </xf>
    <xf numFmtId="0" fontId="12" fillId="24" borderId="541" applyNumberFormat="0" applyFont="0" applyAlignment="0" applyProtection="0"/>
    <xf numFmtId="241" fontId="194" fillId="86" borderId="561" applyNumberFormat="0" applyBorder="0" applyAlignment="0" applyProtection="0">
      <alignment vertical="center"/>
    </xf>
    <xf numFmtId="241" fontId="194" fillId="86" borderId="551" applyNumberFormat="0" applyBorder="0" applyAlignment="0" applyProtection="0">
      <alignment vertical="center"/>
    </xf>
    <xf numFmtId="208" fontId="90" fillId="63" borderId="586"/>
    <xf numFmtId="0" fontId="12" fillId="0" borderId="1071"/>
    <xf numFmtId="10" fontId="108" fillId="65" borderId="992" applyNumberFormat="0" applyBorder="0" applyAlignment="0" applyProtection="0"/>
    <xf numFmtId="241" fontId="194" fillId="86" borderId="886" applyNumberFormat="0" applyBorder="0" applyAlignment="0" applyProtection="0">
      <alignment vertical="center"/>
    </xf>
    <xf numFmtId="171" fontId="85" fillId="0" borderId="887"/>
    <xf numFmtId="0" fontId="12" fillId="0" borderId="1071"/>
    <xf numFmtId="171" fontId="85" fillId="0" borderId="625"/>
    <xf numFmtId="0" fontId="17" fillId="21" borderId="592" applyNumberFormat="0" applyAlignment="0" applyProtection="0"/>
    <xf numFmtId="0" fontId="47" fillId="0" borderId="1019">
      <alignment horizontal="left" vertical="center"/>
    </xf>
    <xf numFmtId="0" fontId="183" fillId="81" borderId="640" applyNumberFormat="0" applyProtection="0">
      <alignment horizontal="center" vertical="center"/>
    </xf>
    <xf numFmtId="167" fontId="87" fillId="0" borderId="585" applyFont="0"/>
    <xf numFmtId="241" fontId="194" fillId="86" borderId="624" applyNumberFormat="0" applyBorder="0" applyAlignment="0" applyProtection="0">
      <alignment vertical="center"/>
    </xf>
    <xf numFmtId="171" fontId="85" fillId="0" borderId="625"/>
    <xf numFmtId="237" fontId="12" fillId="71" borderId="992" applyNumberFormat="0" applyFont="0" applyBorder="0" applyAlignment="0" applyProtection="0"/>
    <xf numFmtId="0" fontId="83" fillId="0" borderId="539" applyNumberFormat="0" applyFont="0" applyFill="0" applyAlignment="0" applyProtection="0"/>
    <xf numFmtId="0" fontId="183" fillId="81" borderId="606" applyNumberFormat="0" applyProtection="0">
      <alignment horizontal="center" vertical="center"/>
    </xf>
    <xf numFmtId="0" fontId="11" fillId="60" borderId="655" applyNumberFormat="0" applyProtection="0">
      <alignment horizontal="left" vertical="center" wrapText="1"/>
    </xf>
    <xf numFmtId="10" fontId="108" fillId="65" borderId="1056" applyNumberFormat="0" applyBorder="0" applyAlignment="0" applyProtection="0"/>
    <xf numFmtId="1" fontId="121" fillId="69" borderId="998" applyNumberFormat="0" applyBorder="0" applyAlignment="0">
      <alignment horizontal="centerContinuous" vertical="center"/>
      <protection locked="0"/>
    </xf>
    <xf numFmtId="0" fontId="47" fillId="0" borderId="997">
      <alignment horizontal="left" vertical="center"/>
    </xf>
    <xf numFmtId="0" fontId="12" fillId="25" borderId="888" applyNumberFormat="0" applyProtection="0">
      <alignment horizontal="left" vertical="center" wrapText="1"/>
    </xf>
    <xf numFmtId="241" fontId="194" fillId="86" borderId="575" applyNumberFormat="0" applyBorder="0" applyAlignment="0" applyProtection="0">
      <alignment vertical="center"/>
    </xf>
    <xf numFmtId="0" fontId="11" fillId="81" borderId="640" applyNumberFormat="0" applyProtection="0">
      <alignment horizontal="center" vertical="center" wrapText="1"/>
    </xf>
    <xf numFmtId="0" fontId="11" fillId="81" borderId="606" applyNumberFormat="0" applyProtection="0">
      <alignment horizontal="center" vertical="center"/>
    </xf>
    <xf numFmtId="0" fontId="12" fillId="24" borderId="608" applyNumberFormat="0" applyFont="0" applyAlignment="0" applyProtection="0"/>
    <xf numFmtId="0" fontId="11" fillId="81" borderId="606" applyNumberFormat="0" applyProtection="0">
      <alignment horizontal="center" vertical="center" wrapText="1"/>
    </xf>
    <xf numFmtId="0" fontId="17" fillId="21" borderId="540" applyNumberFormat="0" applyAlignment="0" applyProtection="0"/>
    <xf numFmtId="0" fontId="12" fillId="0" borderId="1071"/>
    <xf numFmtId="39" fontId="12" fillId="0" borderId="666">
      <protection locked="0"/>
    </xf>
    <xf numFmtId="0" fontId="11" fillId="81" borderId="640" applyNumberFormat="0" applyProtection="0">
      <alignment horizontal="center" vertical="center" wrapText="1"/>
    </xf>
    <xf numFmtId="0" fontId="83" fillId="0" borderId="539" applyNumberFormat="0" applyFont="0" applyFill="0" applyAlignment="0" applyProtection="0"/>
    <xf numFmtId="0" fontId="25" fillId="8" borderId="1015" applyNumberFormat="0" applyAlignment="0" applyProtection="0"/>
    <xf numFmtId="0" fontId="147" fillId="73" borderId="1067">
      <alignment horizontal="left" vertical="center" wrapText="1"/>
    </xf>
    <xf numFmtId="0" fontId="11" fillId="60" borderId="606" applyNumberFormat="0" applyProtection="0">
      <alignment horizontal="left" vertical="center" wrapText="1"/>
    </xf>
    <xf numFmtId="208" fontId="90" fillId="63" borderId="601"/>
    <xf numFmtId="0" fontId="47" fillId="0" borderId="997">
      <alignment horizontal="left" vertical="center"/>
    </xf>
    <xf numFmtId="0" fontId="183" fillId="81" borderId="926" applyNumberFormat="0" applyProtection="0">
      <alignment horizontal="center" vertical="center"/>
    </xf>
    <xf numFmtId="237" fontId="12" fillId="71" borderId="992" applyNumberFormat="0" applyFont="0" applyBorder="0" applyAlignment="0" applyProtection="0"/>
    <xf numFmtId="1" fontId="121" fillId="69" borderId="998" applyNumberFormat="0" applyBorder="0" applyAlignment="0">
      <alignment horizontal="centerContinuous" vertical="center"/>
      <protection locked="0"/>
    </xf>
    <xf numFmtId="10" fontId="108" fillId="65" borderId="1056" applyNumberFormat="0" applyBorder="0" applyAlignment="0" applyProtection="0"/>
    <xf numFmtId="0" fontId="25" fillId="8" borderId="1015" applyNumberFormat="0" applyAlignment="0" applyProtection="0"/>
    <xf numFmtId="0" fontId="11" fillId="81" borderId="606" applyNumberFormat="0" applyProtection="0">
      <alignment horizontal="center" vertical="center" wrapText="1"/>
    </xf>
    <xf numFmtId="167" fontId="87" fillId="0" borderId="600" applyFont="0"/>
    <xf numFmtId="0" fontId="183" fillId="81" borderId="606" applyNumberFormat="0" applyProtection="0">
      <alignment horizontal="center" vertical="center"/>
    </xf>
    <xf numFmtId="0" fontId="12" fillId="24" borderId="608" applyNumberFormat="0" applyFont="0" applyAlignment="0" applyProtection="0"/>
    <xf numFmtId="0" fontId="83" fillId="0" borderId="539" applyNumberFormat="0" applyFont="0" applyFill="0" applyAlignment="0" applyProtection="0"/>
    <xf numFmtId="1" fontId="121" fillId="69" borderId="998" applyNumberFormat="0" applyBorder="0" applyAlignment="0">
      <alignment horizontal="centerContinuous" vertical="center"/>
      <protection locked="0"/>
    </xf>
    <xf numFmtId="208" fontId="90" fillId="63" borderId="586"/>
    <xf numFmtId="167" fontId="87" fillId="0" borderId="585" applyFont="0"/>
    <xf numFmtId="0" fontId="83" fillId="0" borderId="584" applyNumberFormat="0" applyFont="0" applyFill="0" applyAlignment="0" applyProtection="0"/>
    <xf numFmtId="208" fontId="90" fillId="63" borderId="548"/>
    <xf numFmtId="167" fontId="87" fillId="0" borderId="544" applyFont="0"/>
    <xf numFmtId="0" fontId="17" fillId="21" borderId="540" applyNumberFormat="0" applyAlignment="0" applyProtection="0"/>
    <xf numFmtId="0" fontId="83" fillId="0" borderId="539" applyNumberFormat="0" applyFont="0" applyFill="0" applyAlignment="0" applyProtection="0"/>
    <xf numFmtId="171" fontId="85" fillId="0" borderId="983"/>
    <xf numFmtId="39" fontId="12" fillId="0" borderId="937">
      <protection locked="0"/>
    </xf>
    <xf numFmtId="0" fontId="17" fillId="21" borderId="607" applyNumberFormat="0" applyAlignment="0" applyProtection="0"/>
    <xf numFmtId="0" fontId="47" fillId="0" borderId="1061">
      <alignment horizontal="left" vertical="center"/>
    </xf>
    <xf numFmtId="0" fontId="25" fillId="8" borderId="1015" applyNumberFormat="0" applyAlignment="0" applyProtection="0"/>
    <xf numFmtId="241" fontId="194" fillId="86" borderId="865" applyNumberFormat="0" applyBorder="0" applyAlignment="0" applyProtection="0">
      <alignment vertical="center"/>
    </xf>
    <xf numFmtId="237" fontId="12" fillId="71" borderId="1056" applyNumberFormat="0" applyFont="0" applyBorder="0" applyAlignment="0" applyProtection="0"/>
    <xf numFmtId="0" fontId="177" fillId="67" borderId="970">
      <alignment horizontal="center" vertical="center" wrapText="1"/>
      <protection hidden="1"/>
    </xf>
    <xf numFmtId="166" fontId="113" fillId="0" borderId="884">
      <protection locked="0"/>
    </xf>
    <xf numFmtId="0" fontId="83" fillId="0" borderId="612" applyNumberFormat="0" applyFont="0" applyFill="0" applyAlignment="0" applyProtection="0"/>
    <xf numFmtId="10" fontId="108" fillId="65" borderId="1071" applyNumberFormat="0" applyBorder="0" applyAlignment="0" applyProtection="0"/>
    <xf numFmtId="0" fontId="147" fillId="73" borderId="1067">
      <alignment horizontal="left" vertical="center" wrapText="1"/>
    </xf>
    <xf numFmtId="241" fontId="194" fillId="86" borderId="886" applyNumberFormat="0" applyBorder="0" applyAlignment="0" applyProtection="0">
      <alignment vertical="center"/>
    </xf>
    <xf numFmtId="0" fontId="17" fillId="21" borderId="607" applyNumberFormat="0" applyAlignment="0" applyProtection="0"/>
    <xf numFmtId="0" fontId="83" fillId="0" borderId="612" applyNumberFormat="0" applyFont="0" applyFill="0" applyAlignment="0" applyProtection="0"/>
    <xf numFmtId="0" fontId="25" fillId="8" borderId="563" applyNumberFormat="0" applyAlignment="0" applyProtection="0"/>
    <xf numFmtId="0" fontId="12" fillId="24" borderId="568" applyNumberFormat="0" applyFont="0" applyAlignment="0" applyProtection="0"/>
    <xf numFmtId="1" fontId="121" fillId="69" borderId="1062" applyNumberFormat="0" applyBorder="0" applyAlignment="0">
      <alignment horizontal="centerContinuous" vertical="center"/>
      <protection locked="0"/>
    </xf>
    <xf numFmtId="10" fontId="108" fillId="65" borderId="1071" applyNumberFormat="0" applyBorder="0" applyAlignment="0" applyProtection="0"/>
    <xf numFmtId="39" fontId="12" fillId="0" borderId="956">
      <protection locked="0"/>
    </xf>
    <xf numFmtId="0" fontId="25" fillId="8" borderId="563"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12" fillId="24" borderId="568" applyNumberFormat="0" applyFont="0" applyAlignment="0" applyProtection="0"/>
    <xf numFmtId="0" fontId="28" fillId="21" borderId="564" applyNumberFormat="0" applyAlignment="0" applyProtection="0"/>
    <xf numFmtId="0" fontId="28" fillId="21" borderId="564" applyNumberFormat="0" applyAlignment="0" applyProtection="0"/>
    <xf numFmtId="0" fontId="12" fillId="61" borderId="563" applyNumberFormat="0">
      <alignment horizontal="left" vertical="center"/>
    </xf>
    <xf numFmtId="0" fontId="12" fillId="60" borderId="563" applyNumberFormat="0">
      <alignment horizontal="centerContinuous" vertical="center" wrapText="1"/>
    </xf>
    <xf numFmtId="0" fontId="12" fillId="24" borderId="568" applyNumberFormat="0" applyFont="0" applyAlignment="0" applyProtection="0"/>
    <xf numFmtId="224" fontId="108" fillId="0" borderId="259" applyFont="0" applyFill="0" applyBorder="0" applyAlignment="0" applyProtection="0"/>
    <xf numFmtId="171" fontId="85" fillId="0" borderId="938"/>
    <xf numFmtId="171" fontId="85" fillId="0" borderId="552"/>
    <xf numFmtId="0" fontId="177" fillId="67" borderId="606">
      <alignment horizontal="center" vertical="center" wrapText="1"/>
      <protection hidden="1"/>
    </xf>
    <xf numFmtId="0" fontId="12" fillId="25" borderId="576" applyNumberFormat="0" applyProtection="0">
      <alignment horizontal="left" vertical="center"/>
    </xf>
    <xf numFmtId="0" fontId="12" fillId="25" borderId="576" applyNumberFormat="0" applyProtection="0">
      <alignment horizontal="left" vertical="center"/>
    </xf>
    <xf numFmtId="0" fontId="17" fillId="21" borderId="382" applyNumberFormat="0" applyAlignment="0" applyProtection="0"/>
    <xf numFmtId="0" fontId="25" fillId="8" borderId="382" applyNumberFormat="0" applyAlignment="0" applyProtection="0"/>
    <xf numFmtId="0" fontId="177" fillId="67" borderId="948">
      <alignment horizontal="center" vertical="center" wrapText="1"/>
      <protection hidden="1"/>
    </xf>
    <xf numFmtId="0" fontId="17" fillId="21" borderId="382" applyNumberFormat="0" applyAlignment="0" applyProtection="0"/>
    <xf numFmtId="0" fontId="12" fillId="24" borderId="568" applyNumberFormat="0" applyFont="0" applyAlignment="0" applyProtection="0"/>
    <xf numFmtId="0" fontId="12" fillId="61" borderId="382" applyNumberFormat="0">
      <alignment horizontal="left" vertical="center"/>
    </xf>
    <xf numFmtId="241" fontId="194" fillId="86" borderId="551" applyNumberFormat="0" applyBorder="0" applyAlignment="0" applyProtection="0">
      <alignment vertical="center"/>
    </xf>
    <xf numFmtId="224" fontId="108" fillId="0" borderId="867" applyFont="0" applyFill="0" applyBorder="0" applyAlignment="0" applyProtection="0"/>
    <xf numFmtId="0" fontId="177" fillId="67" borderId="606">
      <alignment horizontal="center" vertical="center" wrapText="1"/>
      <protection hidden="1"/>
    </xf>
    <xf numFmtId="0" fontId="17" fillId="21" borderId="578" applyNumberFormat="0" applyAlignment="0" applyProtection="0"/>
    <xf numFmtId="0" fontId="17" fillId="21" borderId="848" applyNumberFormat="0" applyAlignment="0" applyProtection="0"/>
    <xf numFmtId="0" fontId="11" fillId="60" borderId="606" applyNumberFormat="0" applyProtection="0">
      <alignment horizontal="left" vertical="center" wrapText="1"/>
    </xf>
    <xf numFmtId="208" fontId="90" fillId="63" borderId="572"/>
    <xf numFmtId="0" fontId="47" fillId="0" borderId="1048">
      <alignment horizontal="left" vertical="center"/>
    </xf>
    <xf numFmtId="0" fontId="83" fillId="0" borderId="584" applyNumberFormat="0" applyFont="0" applyFill="0" applyAlignment="0" applyProtection="0"/>
    <xf numFmtId="237" fontId="12" fillId="71" borderId="1056" applyNumberFormat="0" applyFont="0" applyBorder="0" applyAlignment="0" applyProtection="0"/>
    <xf numFmtId="167" fontId="87" fillId="0" borderId="571" applyFont="0"/>
    <xf numFmtId="0" fontId="147" fillId="73" borderId="1067">
      <alignment horizontal="left" vertical="center" wrapText="1"/>
    </xf>
    <xf numFmtId="0" fontId="12" fillId="25" borderId="679" applyNumberFormat="0" applyProtection="0">
      <alignment horizontal="left" vertical="center"/>
    </xf>
    <xf numFmtId="0" fontId="12" fillId="25" borderId="679" applyNumberFormat="0" applyProtection="0">
      <alignment horizontal="left" vertical="center"/>
    </xf>
    <xf numFmtId="39" fontId="12" fillId="0" borderId="617">
      <protection locked="0"/>
    </xf>
    <xf numFmtId="241" fontId="194" fillId="86" borderId="624" applyNumberFormat="0" applyBorder="0" applyAlignment="0" applyProtection="0">
      <alignment vertical="center"/>
    </xf>
    <xf numFmtId="0" fontId="183" fillId="81" borderId="640" applyNumberFormat="0" applyProtection="0">
      <alignment horizontal="center" vertical="center"/>
    </xf>
    <xf numFmtId="0" fontId="11" fillId="81" borderId="640" applyNumberFormat="0" applyProtection="0">
      <alignment horizontal="center" vertical="center" wrapText="1"/>
    </xf>
    <xf numFmtId="0" fontId="17" fillId="21" borderId="563" applyNumberFormat="0" applyAlignment="0" applyProtection="0"/>
    <xf numFmtId="0" fontId="17" fillId="21" borderId="578" applyNumberFormat="0" applyAlignment="0" applyProtection="0"/>
    <xf numFmtId="165" fontId="193" fillId="0" borderId="826" applyFill="0" applyAlignment="0" applyProtection="0"/>
    <xf numFmtId="0" fontId="25" fillId="8" borderId="563" applyNumberFormat="0" applyAlignment="0" applyProtection="0"/>
    <xf numFmtId="0" fontId="12" fillId="24" borderId="568" applyNumberFormat="0" applyFont="0" applyAlignment="0" applyProtection="0"/>
    <xf numFmtId="0" fontId="12" fillId="24" borderId="541" applyNumberFormat="0" applyFont="0" applyAlignment="0" applyProtection="0"/>
    <xf numFmtId="1" fontId="121" fillId="69" borderId="1062" applyNumberFormat="0" applyBorder="0" applyAlignment="0">
      <alignment horizontal="centerContinuous" vertical="center"/>
      <protection locked="0"/>
    </xf>
    <xf numFmtId="0" fontId="83" fillId="0" borderId="584" applyNumberFormat="0" applyFont="0" applyFill="0" applyAlignment="0" applyProtection="0"/>
    <xf numFmtId="10" fontId="108" fillId="65" borderId="1071" applyNumberFormat="0" applyBorder="0" applyAlignment="0" applyProtection="0"/>
    <xf numFmtId="167" fontId="87" fillId="0" borderId="544" applyFont="0"/>
    <xf numFmtId="0" fontId="11" fillId="81" borderId="962" applyNumberFormat="0" applyProtection="0">
      <alignment horizontal="center" vertical="center" wrapText="1"/>
    </xf>
    <xf numFmtId="0" fontId="177" fillId="67" borderId="962">
      <alignment horizontal="center" vertical="center" wrapText="1"/>
      <protection hidden="1"/>
    </xf>
    <xf numFmtId="0" fontId="177" fillId="67" borderId="640">
      <alignment horizontal="center" vertical="center" wrapText="1"/>
      <protection hidden="1"/>
    </xf>
    <xf numFmtId="224" fontId="108" fillId="0" borderId="867" applyFont="0" applyFill="0" applyBorder="0" applyAlignment="0" applyProtection="0"/>
    <xf numFmtId="208" fontId="90" fillId="63" borderId="586"/>
    <xf numFmtId="0" fontId="147" fillId="73" borderId="1067">
      <alignment horizontal="left" vertical="center" wrapText="1"/>
    </xf>
    <xf numFmtId="0" fontId="25" fillId="8" borderId="1057" applyNumberFormat="0" applyAlignment="0" applyProtection="0"/>
    <xf numFmtId="0" fontId="47" fillId="0" borderId="1048">
      <alignment horizontal="left" vertical="center"/>
    </xf>
    <xf numFmtId="171" fontId="85" fillId="0" borderId="625"/>
    <xf numFmtId="241" fontId="194" fillId="86" borderId="653" applyNumberFormat="0" applyBorder="0" applyAlignment="0" applyProtection="0">
      <alignment vertical="center"/>
    </xf>
    <xf numFmtId="0" fontId="11" fillId="81" borderId="640" applyNumberFormat="0" applyProtection="0">
      <alignment horizontal="center" vertical="center"/>
    </xf>
    <xf numFmtId="0" fontId="12" fillId="25" borderId="789" applyNumberFormat="0" applyProtection="0">
      <alignment horizontal="left" vertical="center" wrapText="1"/>
    </xf>
    <xf numFmtId="0" fontId="11" fillId="81" borderId="640" applyNumberFormat="0" applyProtection="0">
      <alignment horizontal="center" vertical="center" wrapText="1"/>
    </xf>
    <xf numFmtId="167" fontId="87" fillId="0" borderId="585" applyFont="0"/>
    <xf numFmtId="0" fontId="17" fillId="21" borderId="592" applyNumberFormat="0" applyAlignment="0" applyProtection="0"/>
    <xf numFmtId="237" fontId="12" fillId="71" borderId="1071" applyNumberFormat="0" applyFont="0" applyBorder="0" applyAlignment="0" applyProtection="0"/>
    <xf numFmtId="0" fontId="12" fillId="24" borderId="579" applyNumberFormat="0" applyFont="0" applyAlignment="0" applyProtection="0"/>
    <xf numFmtId="0" fontId="83" fillId="0" borderId="539" applyNumberFormat="0" applyFont="0" applyFill="0" applyAlignment="0" applyProtection="0"/>
    <xf numFmtId="0" fontId="47" fillId="0" borderId="1076">
      <alignment horizontal="left" vertical="center"/>
    </xf>
    <xf numFmtId="224" fontId="108" fillId="0" borderId="867" applyFont="0" applyFill="0" applyBorder="0" applyAlignment="0" applyProtection="0"/>
    <xf numFmtId="237" fontId="12" fillId="71" borderId="1071" applyNumberFormat="0" applyFont="0" applyBorder="0" applyAlignment="0" applyProtection="0"/>
    <xf numFmtId="1" fontId="121" fillId="69" borderId="1070" applyNumberFormat="0" applyBorder="0" applyAlignment="0">
      <alignment horizontal="centerContinuous" vertical="center"/>
      <protection locked="0"/>
    </xf>
    <xf numFmtId="0" fontId="177" fillId="67" borderId="640">
      <alignment horizontal="center" vertical="center" wrapText="1"/>
      <protection hidden="1"/>
    </xf>
    <xf numFmtId="0" fontId="12" fillId="0" borderId="1056"/>
    <xf numFmtId="224" fontId="108" fillId="0" borderId="867" applyFont="0" applyFill="0" applyBorder="0" applyAlignment="0" applyProtection="0"/>
    <xf numFmtId="0" fontId="12" fillId="25" borderId="631" applyNumberFormat="0" applyProtection="0">
      <alignment horizontal="left" vertical="center"/>
    </xf>
    <xf numFmtId="241" fontId="194" fillId="86" borderId="624" applyNumberFormat="0" applyBorder="0" applyAlignment="0" applyProtection="0">
      <alignment vertical="center"/>
    </xf>
    <xf numFmtId="0" fontId="11" fillId="60" borderId="640" applyNumberFormat="0" applyProtection="0">
      <alignment horizontal="left" vertical="center" wrapText="1"/>
    </xf>
    <xf numFmtId="257" fontId="11" fillId="82" borderId="640" applyNumberFormat="0" applyProtection="0">
      <alignment horizontal="center" vertical="center" wrapText="1"/>
    </xf>
    <xf numFmtId="0" fontId="25" fillId="8" borderId="1072" applyNumberFormat="0" applyAlignment="0" applyProtection="0"/>
    <xf numFmtId="166" fontId="113" fillId="0" borderId="602">
      <protection locked="0"/>
    </xf>
    <xf numFmtId="1" fontId="121" fillId="69" borderId="1077" applyNumberFormat="0" applyBorder="0" applyAlignment="0">
      <alignment horizontal="centerContinuous" vertical="center"/>
      <protection locked="0"/>
    </xf>
    <xf numFmtId="0" fontId="12" fillId="24" borderId="579" applyNumberFormat="0" applyFont="0" applyAlignment="0" applyProtection="0"/>
    <xf numFmtId="171" fontId="85" fillId="0" borderId="961"/>
    <xf numFmtId="0" fontId="47" fillId="0" borderId="1076">
      <alignment horizontal="left" vertical="center"/>
    </xf>
    <xf numFmtId="208" fontId="90" fillId="63" borderId="586"/>
    <xf numFmtId="237" fontId="12" fillId="71" borderId="1071" applyNumberFormat="0" applyFont="0" applyBorder="0" applyAlignment="0" applyProtection="0"/>
    <xf numFmtId="165" fontId="193" fillId="0" borderId="617" applyFill="0" applyAlignment="0" applyProtection="0"/>
    <xf numFmtId="0" fontId="177" fillId="67" borderId="640">
      <alignment horizontal="center" vertical="center" wrapText="1"/>
      <protection hidden="1"/>
    </xf>
    <xf numFmtId="167" fontId="87" fillId="0" borderId="585" applyFont="0"/>
    <xf numFmtId="171" fontId="85" fillId="0" borderId="924"/>
    <xf numFmtId="0" fontId="12" fillId="25" borderId="640" applyNumberFormat="0" applyProtection="0">
      <alignment horizontal="left" vertical="center" wrapText="1"/>
    </xf>
    <xf numFmtId="165" fontId="193" fillId="0" borderId="956" applyFill="0" applyAlignment="0" applyProtection="0"/>
    <xf numFmtId="0" fontId="183" fillId="81" borderId="640" applyNumberFormat="0" applyProtection="0">
      <alignment horizontal="center" vertical="center"/>
    </xf>
    <xf numFmtId="0" fontId="12" fillId="25" borderId="655" applyNumberFormat="0" applyProtection="0">
      <alignment horizontal="left" vertical="center" wrapText="1"/>
    </xf>
    <xf numFmtId="208" fontId="90" fillId="63" borderId="586"/>
    <xf numFmtId="0" fontId="17" fillId="21" borderId="578" applyNumberFormat="0" applyAlignment="0" applyProtection="0"/>
    <xf numFmtId="224" fontId="108" fillId="0" borderId="867" applyFont="0" applyFill="0" applyBorder="0" applyAlignment="0" applyProtection="0"/>
    <xf numFmtId="1" fontId="121" fillId="69" borderId="1077" applyNumberFormat="0" applyBorder="0" applyAlignment="0">
      <alignment horizontal="centerContinuous" vertical="center"/>
      <protection locked="0"/>
    </xf>
    <xf numFmtId="0" fontId="11" fillId="60" borderId="640" applyNumberFormat="0" applyProtection="0">
      <alignment horizontal="left" vertical="center" wrapText="1"/>
    </xf>
    <xf numFmtId="0" fontId="47" fillId="0" borderId="1061">
      <alignment horizontal="left" vertical="center"/>
    </xf>
    <xf numFmtId="0" fontId="11" fillId="81" borderId="962" applyNumberFormat="0" applyProtection="0">
      <alignment horizontal="center" vertical="center" wrapText="1"/>
    </xf>
    <xf numFmtId="167" fontId="87" fillId="0" borderId="585" applyFont="0"/>
    <xf numFmtId="0" fontId="83" fillId="0" borderId="584" applyNumberFormat="0" applyFont="0" applyFill="0" applyAlignment="0" applyProtection="0"/>
    <xf numFmtId="224" fontId="108" fillId="0" borderId="867" applyFont="0" applyFill="0" applyBorder="0" applyAlignment="0" applyProtection="0"/>
    <xf numFmtId="0" fontId="11" fillId="81" borderId="606" applyNumberFormat="0" applyProtection="0">
      <alignment horizontal="center" vertical="center" wrapText="1"/>
    </xf>
    <xf numFmtId="166" fontId="113" fillId="0" borderId="602">
      <protection locked="0"/>
    </xf>
    <xf numFmtId="0" fontId="183" fillId="81" borderId="606" applyNumberFormat="0" applyProtection="0">
      <alignment horizontal="center" vertical="center"/>
    </xf>
    <xf numFmtId="208" fontId="90" fillId="63" borderId="586"/>
    <xf numFmtId="0" fontId="17" fillId="21" borderId="540" applyNumberFormat="0" applyAlignment="0" applyProtection="0"/>
    <xf numFmtId="0" fontId="11" fillId="60" borderId="760" applyNumberFormat="0" applyProtection="0">
      <alignment horizontal="left" vertical="center" wrapText="1"/>
    </xf>
    <xf numFmtId="0" fontId="83" fillId="0" borderId="539" applyNumberFormat="0" applyFont="0" applyFill="0" applyAlignment="0" applyProtection="0"/>
    <xf numFmtId="166" fontId="113" fillId="0" borderId="884">
      <protection locked="0"/>
    </xf>
    <xf numFmtId="0" fontId="11" fillId="81" borderId="640" applyNumberFormat="0" applyProtection="0">
      <alignment horizontal="center" vertical="center"/>
    </xf>
    <xf numFmtId="0" fontId="11" fillId="81" borderId="606" applyNumberFormat="0" applyProtection="0">
      <alignment horizontal="center" vertical="center" wrapText="1"/>
    </xf>
    <xf numFmtId="0" fontId="12" fillId="24" borderId="614" applyNumberFormat="0" applyFont="0" applyAlignment="0" applyProtection="0"/>
    <xf numFmtId="0" fontId="30" fillId="0" borderId="677" applyNumberFormat="0" applyFill="0" applyAlignment="0" applyProtection="0"/>
    <xf numFmtId="0" fontId="28" fillId="21" borderId="676" applyNumberFormat="0" applyAlignment="0" applyProtection="0"/>
    <xf numFmtId="0" fontId="12" fillId="0" borderId="1090"/>
    <xf numFmtId="0" fontId="11" fillId="81" borderId="606" applyNumberFormat="0" applyProtection="0">
      <alignment horizontal="center" vertical="center"/>
    </xf>
    <xf numFmtId="257" fontId="11" fillId="82" borderId="606" applyNumberFormat="0" applyProtection="0">
      <alignment horizontal="center" vertical="center" wrapText="1"/>
    </xf>
    <xf numFmtId="166" fontId="113" fillId="0" borderId="602">
      <protection locked="0"/>
    </xf>
    <xf numFmtId="0" fontId="30" fillId="0" borderId="629" applyNumberFormat="0" applyFill="0" applyAlignment="0" applyProtection="0"/>
    <xf numFmtId="0" fontId="17" fillId="21" borderId="540" applyNumberFormat="0" applyAlignment="0" applyProtection="0"/>
    <xf numFmtId="165" fontId="193" fillId="0" borderId="666" applyFill="0" applyAlignment="0" applyProtection="0"/>
    <xf numFmtId="257" fontId="11" fillId="82" borderId="640" applyNumberFormat="0" applyProtection="0">
      <alignment horizontal="center" vertical="center" wrapText="1"/>
    </xf>
    <xf numFmtId="0" fontId="83" fillId="0" borderId="539" applyNumberFormat="0" applyFont="0" applyFill="0" applyAlignment="0" applyProtection="0"/>
    <xf numFmtId="241" fontId="194" fillId="86" borderId="903" applyNumberFormat="0" applyBorder="0" applyAlignment="0" applyProtection="0">
      <alignment vertical="center"/>
    </xf>
    <xf numFmtId="171" fontId="85" fillId="0" borderId="904"/>
    <xf numFmtId="0" fontId="11" fillId="60" borderId="606" applyNumberFormat="0" applyProtection="0">
      <alignment horizontal="left" vertical="center" wrapText="1"/>
    </xf>
    <xf numFmtId="0" fontId="17" fillId="21" borderId="578" applyNumberFormat="0" applyAlignment="0" applyProtection="0"/>
    <xf numFmtId="0" fontId="12" fillId="25" borderId="606" applyNumberFormat="0" applyProtection="0">
      <alignment horizontal="left" vertical="center" wrapText="1"/>
    </xf>
    <xf numFmtId="166" fontId="113" fillId="0" borderId="622">
      <protection locked="0"/>
    </xf>
    <xf numFmtId="0" fontId="83" fillId="0" borderId="584" applyNumberFormat="0" applyFont="0" applyFill="0" applyAlignment="0" applyProtection="0"/>
    <xf numFmtId="0" fontId="12" fillId="24" borderId="608" applyNumberFormat="0" applyFont="0" applyAlignment="0" applyProtection="0"/>
    <xf numFmtId="0" fontId="17" fillId="21" borderId="578" applyNumberFormat="0" applyAlignment="0" applyProtection="0"/>
    <xf numFmtId="0" fontId="83" fillId="0" borderId="539" applyNumberFormat="0" applyFont="0" applyFill="0" applyAlignment="0" applyProtection="0"/>
    <xf numFmtId="208" fontId="90" fillId="63" borderId="601"/>
    <xf numFmtId="0" fontId="17" fillId="21" borderId="613" applyNumberFormat="0" applyAlignment="0" applyProtection="0"/>
    <xf numFmtId="208" fontId="90" fillId="63" borderId="601"/>
    <xf numFmtId="0" fontId="12" fillId="24" borderId="568" applyNumberFormat="0" applyFont="0" applyAlignment="0" applyProtection="0"/>
    <xf numFmtId="0" fontId="83" fillId="0" borderId="612" applyNumberFormat="0" applyFont="0" applyFill="0" applyAlignment="0" applyProtection="0"/>
    <xf numFmtId="0" fontId="12" fillId="60" borderId="382" applyNumberFormat="0">
      <alignment horizontal="centerContinuous" vertical="center" wrapText="1"/>
    </xf>
    <xf numFmtId="0" fontId="25" fillId="8" borderId="675" applyNumberFormat="0" applyAlignment="0" applyProtection="0"/>
    <xf numFmtId="208" fontId="90" fillId="63" borderId="601"/>
    <xf numFmtId="167" fontId="87" fillId="0" borderId="600" applyFont="0"/>
    <xf numFmtId="0" fontId="17" fillId="21" borderId="607" applyNumberFormat="0" applyAlignment="0" applyProtection="0"/>
    <xf numFmtId="0" fontId="83" fillId="0" borderId="620" applyNumberFormat="0" applyFont="0" applyFill="0" applyAlignment="0" applyProtection="0"/>
    <xf numFmtId="0" fontId="177" fillId="67" borderId="962">
      <alignment horizontal="center" vertical="center" wrapText="1"/>
      <protection hidden="1"/>
    </xf>
    <xf numFmtId="0" fontId="12" fillId="61" borderId="563" applyNumberFormat="0">
      <alignment horizontal="left" vertical="center"/>
    </xf>
    <xf numFmtId="0" fontId="12" fillId="60" borderId="563" applyNumberFormat="0">
      <alignment horizontal="centerContinuous" vertical="center" wrapText="1"/>
    </xf>
    <xf numFmtId="1" fontId="121" fillId="69" borderId="619" applyNumberFormat="0" applyBorder="0" applyAlignment="0">
      <alignment horizontal="centerContinuous" vertical="center"/>
      <protection locked="0"/>
    </xf>
    <xf numFmtId="208" fontId="90" fillId="63" borderId="621"/>
    <xf numFmtId="0" fontId="12" fillId="61" borderId="563" applyNumberFormat="0">
      <alignment horizontal="left" vertical="center"/>
    </xf>
    <xf numFmtId="0" fontId="12" fillId="60" borderId="563" applyNumberFormat="0">
      <alignment horizontal="centerContinuous" vertical="center" wrapText="1"/>
    </xf>
    <xf numFmtId="167" fontId="87" fillId="0" borderId="617" applyFont="0"/>
    <xf numFmtId="0" fontId="17" fillId="21" borderId="382" applyNumberFormat="0" applyAlignment="0" applyProtection="0"/>
    <xf numFmtId="0" fontId="25" fillId="8" borderId="382" applyNumberFormat="0" applyAlignment="0" applyProtection="0"/>
    <xf numFmtId="0" fontId="17" fillId="21" borderId="675" applyNumberFormat="0" applyAlignment="0" applyProtection="0"/>
    <xf numFmtId="0" fontId="47" fillId="0" borderId="648">
      <alignment horizontal="left" vertical="center"/>
    </xf>
    <xf numFmtId="0" fontId="30" fillId="0" borderId="508" applyNumberFormat="0" applyFill="0" applyAlignment="0" applyProtection="0"/>
    <xf numFmtId="0" fontId="17" fillId="21" borderId="382" applyNumberFormat="0" applyAlignment="0" applyProtection="0"/>
    <xf numFmtId="0" fontId="25" fillId="8" borderId="382" applyNumberFormat="0" applyAlignment="0" applyProtection="0"/>
    <xf numFmtId="0" fontId="30" fillId="0" borderId="677" applyNumberFormat="0" applyFill="0" applyAlignment="0" applyProtection="0"/>
    <xf numFmtId="0" fontId="30" fillId="0" borderId="508" applyNumberFormat="0" applyFill="0" applyAlignment="0" applyProtection="0"/>
    <xf numFmtId="0" fontId="12" fillId="61" borderId="563" applyNumberFormat="0">
      <alignment horizontal="left" vertical="center"/>
    </xf>
    <xf numFmtId="0" fontId="12" fillId="60" borderId="563" applyNumberFormat="0">
      <alignment horizontal="centerContinuous" vertical="center" wrapText="1"/>
    </xf>
    <xf numFmtId="0" fontId="30" fillId="0" borderId="508" applyNumberFormat="0" applyFill="0" applyAlignment="0" applyProtection="0"/>
    <xf numFmtId="224" fontId="108" fillId="0" borderId="259" applyFont="0" applyFill="0" applyBorder="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25" fillId="8" borderId="578" applyNumberFormat="0" applyAlignment="0" applyProtection="0"/>
    <xf numFmtId="0" fontId="12" fillId="25" borderId="577" applyNumberFormat="0" applyProtection="0">
      <alignment horizontal="left" vertical="center"/>
    </xf>
    <xf numFmtId="0" fontId="17" fillId="21" borderId="578" applyNumberForma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1" fontId="121" fillId="69" borderId="1062" applyNumberFormat="0" applyBorder="0" applyAlignment="0">
      <alignment horizontal="centerContinuous" vertical="center"/>
      <protection locked="0"/>
    </xf>
    <xf numFmtId="0" fontId="47" fillId="0" borderId="1048">
      <alignment horizontal="left" vertical="center"/>
    </xf>
    <xf numFmtId="0" fontId="12" fillId="61" borderId="578" applyNumberFormat="0">
      <alignment horizontal="left" vertical="center"/>
    </xf>
    <xf numFmtId="0" fontId="12" fillId="60" borderId="578" applyNumberFormat="0">
      <alignment horizontal="centerContinuous" vertical="center" wrapText="1"/>
    </xf>
    <xf numFmtId="0" fontId="12" fillId="61" borderId="578" applyNumberFormat="0">
      <alignment horizontal="left" vertical="center"/>
    </xf>
    <xf numFmtId="0" fontId="12" fillId="60" borderId="578" applyNumberFormat="0">
      <alignment horizontal="centerContinuous" vertical="center" wrapText="1"/>
    </xf>
    <xf numFmtId="0" fontId="17" fillId="21" borderId="578" applyNumberFormat="0" applyAlignment="0" applyProtection="0"/>
    <xf numFmtId="0" fontId="25" fillId="8" borderId="578" applyNumberForma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7" fillId="21" borderId="1210" applyNumberFormat="0" applyAlignment="0" applyProtection="0"/>
    <xf numFmtId="0" fontId="12" fillId="61" borderId="592" applyNumberFormat="0">
      <alignment horizontal="left" vertical="center"/>
    </xf>
    <xf numFmtId="0" fontId="12" fillId="60" borderId="592" applyNumberFormat="0">
      <alignment horizontal="centerContinuous" vertical="center" wrapText="1"/>
    </xf>
    <xf numFmtId="0" fontId="12" fillId="61" borderId="592" applyNumberFormat="0">
      <alignment horizontal="left" vertical="center"/>
    </xf>
    <xf numFmtId="0" fontId="12" fillId="60" borderId="592" applyNumberFormat="0">
      <alignment horizontal="centerContinuous" vertical="center" wrapText="1"/>
    </xf>
    <xf numFmtId="224" fontId="108" fillId="0" borderId="867" applyFont="0" applyFill="0" applyBorder="0" applyAlignment="0" applyProtection="0"/>
    <xf numFmtId="0" fontId="12" fillId="25" borderId="926" applyNumberFormat="0" applyProtection="0">
      <alignment horizontal="left" vertical="center"/>
    </xf>
    <xf numFmtId="0" fontId="12" fillId="61" borderId="592" applyNumberFormat="0">
      <alignment horizontal="left" vertical="center"/>
    </xf>
    <xf numFmtId="0" fontId="12" fillId="60" borderId="592" applyNumberFormat="0">
      <alignment horizontal="centerContinuous" vertical="center" wrapText="1"/>
    </xf>
    <xf numFmtId="171" fontId="85" fillId="0" borderId="924"/>
    <xf numFmtId="0" fontId="25" fillId="8" borderId="613" applyNumberFormat="0" applyAlignment="0" applyProtection="0"/>
    <xf numFmtId="0" fontId="11" fillId="81" borderId="926" applyNumberFormat="0" applyProtection="0">
      <alignment horizontal="center" vertical="center" wrapText="1"/>
    </xf>
    <xf numFmtId="237" fontId="12" fillId="71" borderId="655" applyNumberFormat="0" applyFont="0" applyBorder="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47" fillId="73" borderId="1087">
      <alignment horizontal="left" vertical="center" wrapText="1"/>
    </xf>
    <xf numFmtId="0" fontId="12" fillId="61" borderId="592" applyNumberFormat="0">
      <alignment horizontal="left" vertical="center"/>
    </xf>
    <xf numFmtId="0" fontId="12" fillId="60" borderId="592" applyNumberFormat="0">
      <alignment horizontal="centerContinuous" vertical="center" wrapText="1"/>
    </xf>
    <xf numFmtId="0" fontId="47" fillId="0" borderId="648">
      <alignment horizontal="left" vertical="center"/>
    </xf>
    <xf numFmtId="224" fontId="108" fillId="0" borderId="867" applyFont="0" applyFill="0" applyBorder="0" applyAlignment="0" applyProtection="0"/>
    <xf numFmtId="0" fontId="12" fillId="61" borderId="540" applyNumberFormat="0">
      <alignment horizontal="left" vertical="center"/>
    </xf>
    <xf numFmtId="0" fontId="12" fillId="60" borderId="540" applyNumberFormat="0">
      <alignment horizontal="centerContinuous" vertical="center" wrapText="1"/>
    </xf>
    <xf numFmtId="257" fontId="11" fillId="82" borderId="962" applyNumberFormat="0" applyProtection="0">
      <alignment horizontal="center" vertical="center" wrapText="1"/>
    </xf>
    <xf numFmtId="0" fontId="28" fillId="21" borderId="676" applyNumberFormat="0" applyAlignment="0" applyProtection="0"/>
    <xf numFmtId="224" fontId="108" fillId="0" borderId="259" applyFont="0" applyFill="0" applyBorder="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55" applyNumberFormat="0" applyProtection="0">
      <alignment horizontal="left" vertical="center"/>
    </xf>
    <xf numFmtId="166" fontId="113" fillId="0" borderId="884">
      <protection locked="0"/>
    </xf>
    <xf numFmtId="0" fontId="12" fillId="25" borderId="576" applyNumberFormat="0" applyProtection="0">
      <alignment horizontal="left" vertical="center"/>
    </xf>
    <xf numFmtId="0" fontId="12" fillId="25" borderId="576" applyNumberFormat="0" applyProtection="0">
      <alignment horizontal="left" vertical="center"/>
    </xf>
    <xf numFmtId="0" fontId="17" fillId="21" borderId="540" applyNumberFormat="0" applyAlignment="0" applyProtection="0"/>
    <xf numFmtId="1" fontId="121" fillId="69" borderId="1070" applyNumberFormat="0" applyBorder="0" applyAlignment="0">
      <alignment horizontal="centerContinuous" vertical="center"/>
      <protection locked="0"/>
    </xf>
    <xf numFmtId="0" fontId="12" fillId="24" borderId="876" applyNumberFormat="0" applyFon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25" fillId="8" borderId="675" applyNumberFormat="0" applyAlignment="0" applyProtection="0"/>
    <xf numFmtId="0" fontId="17" fillId="21" borderId="675"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1" fontId="121" fillId="69" borderId="611" applyNumberFormat="0" applyBorder="0" applyAlignment="0">
      <alignment horizontal="centerContinuous" vertical="center"/>
      <protection locked="0"/>
    </xf>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25" fillId="8"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0" fontId="28" fillId="21" borderId="564" applyNumberFormat="0" applyAlignment="0" applyProtection="0"/>
    <xf numFmtId="0" fontId="30" fillId="0" borderId="565" applyNumberFormat="0" applyFill="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28" fillId="21" borderId="564" applyNumberFormat="0" applyAlignment="0" applyProtection="0"/>
    <xf numFmtId="0" fontId="30" fillId="0" borderId="565" applyNumberFormat="0" applyFill="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10" fontId="108" fillId="65" borderId="1056" applyNumberFormat="0" applyBorder="0" applyAlignment="0" applyProtection="0"/>
    <xf numFmtId="0" fontId="12" fillId="25" borderId="679" applyNumberFormat="0" applyProtection="0">
      <alignment horizontal="left" vertical="center"/>
    </xf>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7" fillId="21" borderId="563" applyNumberFormat="0" applyAlignment="0" applyProtection="0"/>
    <xf numFmtId="0" fontId="30" fillId="0" borderId="565" applyNumberFormat="0" applyFill="0" applyAlignment="0" applyProtection="0"/>
    <xf numFmtId="0" fontId="28" fillId="21" borderId="564"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5" fillId="8" borderId="563"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17" fillId="21" borderId="563" applyNumberFormat="0" applyAlignment="0" applyProtection="0"/>
    <xf numFmtId="0" fontId="25" fillId="8" borderId="563" applyNumberFormat="0" applyAlignment="0" applyProtection="0"/>
    <xf numFmtId="0" fontId="12" fillId="24" borderId="568" applyNumberFormat="0" applyFont="0" applyAlignment="0" applyProtection="0"/>
    <xf numFmtId="0" fontId="12" fillId="24" borderId="568" applyNumberFormat="0" applyFont="0" applyAlignment="0" applyProtection="0"/>
    <xf numFmtId="0" fontId="28" fillId="21" borderId="564" applyNumberFormat="0" applyAlignment="0" applyProtection="0"/>
    <xf numFmtId="0" fontId="30" fillId="0" borderId="565"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12" fillId="25" borderId="679" applyNumberFormat="0" applyProtection="0">
      <alignment horizontal="left" vertical="center"/>
    </xf>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5" fillId="8" borderId="1079" applyNumberFormat="0" applyAlignment="0" applyProtection="0"/>
    <xf numFmtId="0" fontId="12" fillId="25" borderId="555" applyNumberFormat="0" applyProtection="0">
      <alignment horizontal="left" vertical="center"/>
    </xf>
    <xf numFmtId="0" fontId="12" fillId="25" borderId="555" applyNumberFormat="0" applyProtection="0">
      <alignment horizontal="left" vertical="center"/>
    </xf>
    <xf numFmtId="0" fontId="12" fillId="25" borderId="577" applyNumberFormat="0" applyProtection="0">
      <alignment horizontal="left" vertical="center"/>
    </xf>
    <xf numFmtId="0" fontId="12" fillId="25" borderId="577" applyNumberFormat="0" applyProtection="0">
      <alignment horizontal="left" vertical="center"/>
    </xf>
    <xf numFmtId="0" fontId="177" fillId="67" borderId="962">
      <alignment horizontal="center" vertical="center" wrapText="1"/>
      <protection hidden="1"/>
    </xf>
    <xf numFmtId="0" fontId="25" fillId="8" borderId="382" applyNumberFormat="0" applyAlignment="0" applyProtection="0"/>
    <xf numFmtId="0" fontId="28" fillId="21" borderId="580" applyNumberFormat="0" applyAlignment="0" applyProtection="0"/>
    <xf numFmtId="0" fontId="30" fillId="0" borderId="508" applyNumberFormat="0" applyFill="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83" fillId="0" borderId="1215" applyNumberFormat="0" applyFont="0" applyFill="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208" fontId="90" fillId="63" borderId="862"/>
    <xf numFmtId="0" fontId="17" fillId="21" borderId="578" applyNumberFormat="0" applyAlignment="0" applyProtection="0"/>
    <xf numFmtId="0" fontId="12" fillId="24" borderId="579" applyNumberFormat="0" applyFon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224" fontId="108" fillId="0" borderId="867" applyFont="0" applyFill="0" applyBorder="0" applyAlignment="0" applyProtection="0"/>
    <xf numFmtId="241" fontId="194" fillId="86" borderId="807" applyNumberFormat="0" applyBorder="0" applyAlignment="0" applyProtection="0">
      <alignment vertical="center"/>
    </xf>
    <xf numFmtId="0" fontId="183" fillId="81" borderId="708" applyNumberFormat="0" applyProtection="0">
      <alignment horizontal="center" vertical="center"/>
    </xf>
    <xf numFmtId="0" fontId="30" fillId="0" borderId="677"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28" fillId="21" borderId="676" applyNumberFormat="0" applyAlignment="0" applyProtection="0"/>
    <xf numFmtId="0" fontId="17" fillId="21" borderId="578" applyNumberFormat="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257" fontId="11" fillId="82" borderId="708" applyNumberFormat="0" applyProtection="0">
      <alignment horizontal="center" vertical="center" wrapText="1"/>
    </xf>
    <xf numFmtId="165" fontId="193" fillId="0" borderId="956" applyFill="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2" fillId="25" borderId="591" applyNumberFormat="0" applyProtection="0">
      <alignment horizontal="left" vertical="center"/>
    </xf>
    <xf numFmtId="0" fontId="12" fillId="25" borderId="591" applyNumberFormat="0" applyProtection="0">
      <alignment horizontal="left" vertical="center"/>
    </xf>
    <xf numFmtId="171" fontId="85" fillId="0" borderId="924"/>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11" fillId="60" borderId="725" applyNumberFormat="0" applyProtection="0">
      <alignment horizontal="left" vertical="center" wrapText="1"/>
    </xf>
    <xf numFmtId="0" fontId="25" fillId="8" borderId="675" applyNumberFormat="0" applyAlignment="0" applyProtection="0"/>
    <xf numFmtId="0" fontId="17" fillId="21" borderId="675"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1" fillId="60" borderId="725" applyNumberFormat="0" applyProtection="0">
      <alignment horizontal="left" vertical="center" wrapText="1"/>
    </xf>
    <xf numFmtId="257" fontId="11" fillId="82" borderId="926" applyNumberFormat="0" applyProtection="0">
      <alignment horizontal="center"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30" fillId="0" borderId="677" applyNumberFormat="0" applyFill="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95" applyNumberFormat="0" applyFont="0" applyAlignment="0" applyProtection="0"/>
    <xf numFmtId="0" fontId="25" fillId="8" borderId="592" applyNumberFormat="0" applyAlignment="0" applyProtection="0"/>
    <xf numFmtId="0" fontId="28" fillId="21" borderId="580" applyNumberFormat="0" applyAlignment="0" applyProtection="0"/>
    <xf numFmtId="0" fontId="30" fillId="0" borderId="581" applyNumberFormat="0" applyFill="0" applyAlignment="0" applyProtection="0"/>
    <xf numFmtId="0" fontId="17" fillId="21" borderId="592" applyNumberFormat="0" applyAlignment="0" applyProtection="0"/>
    <xf numFmtId="0" fontId="30" fillId="0" borderId="594" applyNumberFormat="0" applyFill="0" applyAlignment="0" applyProtection="0"/>
    <xf numFmtId="0" fontId="83" fillId="0" borderId="861" applyNumberFormat="0" applyFont="0" applyFill="0" applyAlignment="0" applyProtection="0"/>
    <xf numFmtId="0" fontId="28" fillId="21" borderId="593" applyNumberFormat="0" applyAlignment="0" applyProtection="0"/>
    <xf numFmtId="237" fontId="12" fillId="71" borderId="655" applyNumberFormat="0" applyFont="0" applyBorder="0" applyAlignment="0" applyProtection="0"/>
    <xf numFmtId="257" fontId="11" fillId="82" borderId="725" applyNumberFormat="0" applyProtection="0">
      <alignment horizontal="center" vertical="center" wrapText="1"/>
    </xf>
    <xf numFmtId="0" fontId="47" fillId="0" borderId="1076">
      <alignment horizontal="left" vertical="center"/>
    </xf>
    <xf numFmtId="0" fontId="12" fillId="24" borderId="595" applyNumberFormat="0" applyFont="0" applyAlignment="0" applyProtection="0"/>
    <xf numFmtId="0" fontId="12" fillId="61" borderId="578" applyNumberFormat="0">
      <alignment horizontal="left" vertical="center"/>
    </xf>
    <xf numFmtId="0" fontId="12" fillId="60" borderId="578" applyNumberFormat="0">
      <alignment horizontal="centerContinuous" vertical="center" wrapText="1"/>
    </xf>
    <xf numFmtId="0" fontId="147" fillId="73" borderId="1087">
      <alignment horizontal="left" vertical="center" wrapText="1"/>
    </xf>
    <xf numFmtId="0" fontId="17" fillId="21" borderId="592" applyNumberFormat="0" applyAlignment="0" applyProtection="0"/>
    <xf numFmtId="0" fontId="12" fillId="24" borderId="595" applyNumberFormat="0" applyFon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25" fillId="8" borderId="592" applyNumberFormat="0" applyAlignment="0" applyProtection="0"/>
    <xf numFmtId="0" fontId="28" fillId="21" borderId="593" applyNumberFormat="0" applyAlignment="0" applyProtection="0"/>
    <xf numFmtId="0" fontId="30" fillId="0" borderId="594" applyNumberFormat="0" applyFill="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17" fillId="21" borderId="592" applyNumberForma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11" fillId="60" borderId="725" applyNumberFormat="0" applyProtection="0">
      <alignment horizontal="left" vertical="center" wrapText="1"/>
    </xf>
    <xf numFmtId="167" fontId="87" fillId="0" borderId="858" applyFont="0"/>
    <xf numFmtId="0" fontId="30" fillId="0" borderId="594" applyNumberFormat="0" applyFill="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5" fillId="8" borderId="592" applyNumberFormat="0" applyAlignment="0" applyProtection="0"/>
    <xf numFmtId="0" fontId="17" fillId="21" borderId="592" applyNumberFormat="0" applyAlignment="0" applyProtection="0"/>
    <xf numFmtId="0" fontId="30" fillId="0" borderId="594" applyNumberFormat="0" applyFill="0" applyAlignment="0" applyProtection="0"/>
    <xf numFmtId="0" fontId="17" fillId="21" borderId="848" applyNumberFormat="0" applyAlignment="0" applyProtection="0"/>
    <xf numFmtId="0" fontId="28" fillId="21" borderId="593"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676" applyNumberFormat="0" applyAlignment="0" applyProtection="0"/>
    <xf numFmtId="0" fontId="12" fillId="61" borderId="540" applyNumberFormat="0">
      <alignment horizontal="left" vertical="center"/>
    </xf>
    <xf numFmtId="0" fontId="12" fillId="60" borderId="540" applyNumberFormat="0">
      <alignment horizontal="centerContinuous" vertical="center" wrapText="1"/>
    </xf>
    <xf numFmtId="257" fontId="11" fillId="82" borderId="725" applyNumberFormat="0" applyProtection="0">
      <alignment horizontal="center"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25" fillId="8" borderId="592"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11" fillId="81" borderId="725" applyNumberFormat="0" applyProtection="0">
      <alignment horizontal="center" vertical="center" wrapText="1"/>
    </xf>
    <xf numFmtId="0" fontId="183" fillId="81" borderId="962" applyNumberFormat="0" applyProtection="0">
      <alignment horizontal="center" vertical="center"/>
    </xf>
    <xf numFmtId="241" fontId="194" fillId="86" borderId="886" applyNumberFormat="0" applyBorder="0" applyAlignment="0" applyProtection="0">
      <alignment vertical="center"/>
    </xf>
    <xf numFmtId="0" fontId="12" fillId="25" borderId="591" applyNumberFormat="0" applyProtection="0">
      <alignment horizontal="left" vertical="center"/>
    </xf>
    <xf numFmtId="0" fontId="12" fillId="25" borderId="591" applyNumberFormat="0" applyProtection="0">
      <alignment horizontal="left" vertical="center"/>
    </xf>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11" fillId="60" borderId="818" applyNumberFormat="0" applyProtection="0">
      <alignment horizontal="left" vertical="center" wrapText="1"/>
    </xf>
    <xf numFmtId="171" fontId="85" fillId="0" borderId="887"/>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4" borderId="579" applyNumberFormat="0" applyFont="0" applyAlignment="0" applyProtection="0"/>
    <xf numFmtId="0" fontId="12" fillId="25" borderId="725" applyNumberFormat="0" applyProtection="0">
      <alignment horizontal="left"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83" fillId="81" borderId="694" applyNumberFormat="0" applyProtection="0">
      <alignment horizontal="center" vertical="center"/>
    </xf>
    <xf numFmtId="0" fontId="11" fillId="81" borderId="832" applyNumberFormat="0" applyProtection="0">
      <alignment horizontal="center" vertical="center" wrapText="1"/>
    </xf>
    <xf numFmtId="224" fontId="108" fillId="0" borderId="867" applyFont="0" applyFill="0" applyBorder="0" applyAlignment="0" applyProtection="0"/>
    <xf numFmtId="1" fontId="121" fillId="69" borderId="1070" applyNumberFormat="0" applyBorder="0" applyAlignment="0">
      <alignment horizontal="centerContinuous" vertical="center"/>
      <protection locked="0"/>
    </xf>
    <xf numFmtId="0" fontId="25" fillId="8" borderId="675" applyNumberForma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12" fillId="61" borderId="613" applyNumberFormat="0">
      <alignment horizontal="left" vertical="center"/>
    </xf>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25" fillId="8" borderId="578" applyNumberFormat="0" applyAlignment="0" applyProtection="0"/>
    <xf numFmtId="0" fontId="12" fillId="24" borderId="855" applyNumberFormat="0" applyFon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39" fontId="12" fillId="0" borderId="956">
      <protection locked="0"/>
    </xf>
    <xf numFmtId="0" fontId="17" fillId="21" borderId="578"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2" fillId="60" borderId="613" applyNumberFormat="0">
      <alignment horizontal="centerContinuous" vertical="center" wrapText="1"/>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165" fontId="193" fillId="0" borderId="956" applyFill="0" applyAlignment="0" applyProtection="0"/>
    <xf numFmtId="0" fontId="12" fillId="25" borderId="832" applyNumberFormat="0" applyProtection="0">
      <alignment horizontal="left" vertical="center" wrapText="1"/>
    </xf>
    <xf numFmtId="0" fontId="147" fillId="73" borderId="871">
      <alignment horizontal="left" vertical="center" wrapText="1"/>
    </xf>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7" fillId="67" borderId="832">
      <alignment horizontal="center" vertical="center" wrapText="1"/>
      <protection hidden="1"/>
    </xf>
    <xf numFmtId="166" fontId="113" fillId="0" borderId="870">
      <protection locked="0"/>
    </xf>
    <xf numFmtId="0" fontId="17" fillId="21" borderId="540" applyNumberFormat="0" applyAlignment="0" applyProtection="0"/>
    <xf numFmtId="208" fontId="90" fillId="63" borderId="869"/>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17" fillId="21" borderId="592" applyNumberFormat="0" applyAlignment="0" applyProtection="0"/>
    <xf numFmtId="0" fontId="25" fillId="8" borderId="592" applyNumberFormat="0" applyAlignment="0" applyProtection="0"/>
    <xf numFmtId="0" fontId="12" fillId="24" borderId="595" applyNumberFormat="0" applyFont="0" applyAlignment="0" applyProtection="0"/>
    <xf numFmtId="0" fontId="12" fillId="24" borderId="595" applyNumberFormat="0" applyFont="0" applyAlignment="0" applyProtection="0"/>
    <xf numFmtId="0" fontId="28" fillId="21" borderId="593" applyNumberFormat="0" applyAlignment="0" applyProtection="0"/>
    <xf numFmtId="0" fontId="30" fillId="0" borderId="594"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260" fontId="164" fillId="0" borderId="782" applyBorder="0"/>
    <xf numFmtId="260" fontId="164" fillId="0" borderId="997" applyBorder="0"/>
    <xf numFmtId="260" fontId="164" fillId="0" borderId="837" applyBorder="0"/>
    <xf numFmtId="0" fontId="12" fillId="61" borderId="607" applyNumberFormat="0">
      <alignment horizontal="left" vertical="center"/>
    </xf>
    <xf numFmtId="0" fontId="12" fillId="60" borderId="607" applyNumberFormat="0">
      <alignment horizontal="centerContinuous" vertical="center" wrapText="1"/>
    </xf>
    <xf numFmtId="0" fontId="47" fillId="0" borderId="1061">
      <alignment horizontal="left" vertical="center"/>
    </xf>
    <xf numFmtId="0" fontId="17" fillId="21" borderId="675" applyNumberFormat="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1" fillId="60" borderId="847" applyNumberFormat="0" applyProtection="0">
      <alignment horizontal="left" vertical="center" wrapText="1"/>
    </xf>
    <xf numFmtId="224" fontId="108" fillId="0" borderId="867" applyFont="0" applyFill="0" applyBorder="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949" applyNumberFormat="0" applyAlignment="0" applyProtection="0"/>
    <xf numFmtId="0" fontId="147" fillId="73" borderId="864">
      <alignment horizontal="left" vertical="center" wrapText="1"/>
    </xf>
    <xf numFmtId="0" fontId="12" fillId="25" borderId="591" applyNumberFormat="0" applyProtection="0">
      <alignment horizontal="left" vertical="center"/>
    </xf>
    <xf numFmtId="0" fontId="12" fillId="25" borderId="591" applyNumberFormat="0" applyProtection="0">
      <alignment horizontal="left" vertical="center"/>
    </xf>
    <xf numFmtId="0" fontId="12" fillId="61" borderId="607" applyNumberFormat="0">
      <alignment horizontal="left" vertical="center"/>
    </xf>
    <xf numFmtId="0" fontId="12" fillId="60" borderId="607" applyNumberFormat="0">
      <alignment horizontal="centerContinuous" vertical="center" wrapText="1"/>
    </xf>
    <xf numFmtId="0" fontId="147" fillId="73" borderId="922">
      <alignment horizontal="left" vertical="center" wrapText="1"/>
    </xf>
    <xf numFmtId="0" fontId="25" fillId="8" borderId="540" applyNumberFormat="0" applyAlignment="0" applyProtection="0"/>
    <xf numFmtId="0" fontId="17" fillId="21" borderId="540" applyNumberFormat="0" applyAlignment="0" applyProtection="0"/>
    <xf numFmtId="224" fontId="108" fillId="0" borderId="867" applyFont="0" applyFill="0" applyBorder="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28" fillId="21" borderId="542" applyNumberFormat="0" applyAlignment="0" applyProtection="0"/>
    <xf numFmtId="0" fontId="30" fillId="0" borderId="543" applyNumberFormat="0" applyFill="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1" fontId="121" fillId="69" borderId="927" applyNumberFormat="0" applyBorder="0" applyAlignment="0">
      <alignment horizontal="centerContinuous" vertical="center"/>
      <protection locked="0"/>
    </xf>
    <xf numFmtId="0" fontId="25" fillId="8" borderId="578" applyNumberFormat="0" applyAlignment="0" applyProtection="0"/>
    <xf numFmtId="0" fontId="17" fillId="21" borderId="578" applyNumberForma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166" fontId="113" fillId="0" borderId="863">
      <protection locked="0"/>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2" fillId="25" borderId="591" applyNumberFormat="0" applyProtection="0">
      <alignment horizontal="left" vertical="center"/>
    </xf>
    <xf numFmtId="0" fontId="12" fillId="25" borderId="591" applyNumberFormat="0" applyProtection="0">
      <alignment horizontal="left" vertical="center"/>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208" fontId="90" fillId="63" borderId="862"/>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5" fillId="8" borderId="578" applyNumberFormat="0" applyAlignment="0" applyProtection="0"/>
    <xf numFmtId="0" fontId="17" fillId="21" borderId="578" applyNumberFormat="0" applyAlignment="0" applyProtection="0"/>
    <xf numFmtId="0" fontId="30" fillId="0" borderId="581" applyNumberFormat="0" applyFill="0" applyAlignment="0" applyProtection="0"/>
    <xf numFmtId="0" fontId="28" fillId="21" borderId="580"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25" fillId="8" borderId="578" applyNumberFormat="0" applyAlignment="0" applyProtection="0"/>
    <xf numFmtId="0" fontId="17" fillId="21" borderId="578" applyNumberFormat="0" applyAlignment="0" applyProtection="0"/>
    <xf numFmtId="0" fontId="12" fillId="25" borderId="751" applyNumberFormat="0" applyProtection="0">
      <alignment horizontal="left" vertical="center"/>
    </xf>
    <xf numFmtId="10" fontId="108" fillId="65" borderId="948" applyNumberFormat="0" applyBorder="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171" fontId="85" fillId="0" borderId="744"/>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1" fillId="60" borderId="926" applyNumberFormat="0" applyProtection="0">
      <alignment horizontal="left" vertical="center" wrapText="1"/>
    </xf>
    <xf numFmtId="260" fontId="164" fillId="0" borderId="782" applyBorder="0"/>
    <xf numFmtId="237" fontId="12" fillId="71" borderId="751" applyNumberFormat="0" applyFont="0" applyBorder="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2" fillId="25" borderId="577" applyNumberFormat="0" applyProtection="0">
      <alignment horizontal="left" vertical="center"/>
    </xf>
    <xf numFmtId="0" fontId="12" fillId="25" borderId="577" applyNumberFormat="0" applyProtection="0">
      <alignment horizontal="left" vertical="center"/>
    </xf>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17" fillId="21" borderId="578" applyNumberFormat="0" applyAlignment="0" applyProtection="0"/>
    <xf numFmtId="0" fontId="25" fillId="8" borderId="578" applyNumberFormat="0" applyAlignment="0" applyProtection="0"/>
    <xf numFmtId="0" fontId="12" fillId="24" borderId="579" applyNumberFormat="0" applyFont="0" applyAlignment="0" applyProtection="0"/>
    <xf numFmtId="0" fontId="12" fillId="24" borderId="579" applyNumberFormat="0" applyFont="0" applyAlignment="0" applyProtection="0"/>
    <xf numFmtId="0" fontId="28" fillId="21" borderId="580" applyNumberFormat="0" applyAlignment="0" applyProtection="0"/>
    <xf numFmtId="0" fontId="30" fillId="0" borderId="581" applyNumberFormat="0" applyFill="0" applyAlignment="0" applyProtection="0"/>
    <xf numFmtId="0" fontId="30" fillId="0" borderId="543" applyNumberFormat="0" applyFill="0" applyAlignment="0" applyProtection="0"/>
    <xf numFmtId="0" fontId="28" fillId="21" borderId="542"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5" fillId="8" borderId="540" applyNumberFormat="0" applyAlignment="0" applyProtection="0"/>
    <xf numFmtId="0" fontId="17" fillId="21" borderId="540"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1" fontId="121" fillId="69" borderId="780" applyNumberFormat="0" applyBorder="0" applyAlignment="0">
      <alignment horizontal="centerContinuous" vertical="center"/>
      <protection locked="0"/>
    </xf>
    <xf numFmtId="0" fontId="177" fillId="67" borderId="926">
      <alignment horizontal="center" vertical="center" wrapText="1"/>
      <protection hidden="1"/>
    </xf>
    <xf numFmtId="0" fontId="147" fillId="73" borderId="885">
      <alignment horizontal="left" vertical="center" wrapText="1"/>
    </xf>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17" fillId="21" borderId="540" applyNumberFormat="0" applyAlignment="0" applyProtection="0"/>
    <xf numFmtId="0" fontId="25" fillId="8" borderId="540" applyNumberFormat="0" applyAlignment="0" applyProtection="0"/>
    <xf numFmtId="0" fontId="12" fillId="24" borderId="541" applyNumberFormat="0" applyFont="0" applyAlignment="0" applyProtection="0"/>
    <xf numFmtId="0" fontId="12" fillId="24" borderId="541" applyNumberFormat="0" applyFont="0" applyAlignment="0" applyProtection="0"/>
    <xf numFmtId="0" fontId="28" fillId="21" borderId="542" applyNumberFormat="0" applyAlignment="0" applyProtection="0"/>
    <xf numFmtId="0" fontId="30" fillId="0" borderId="543"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166" fontId="113" fillId="0" borderId="884">
      <protection locked="0"/>
    </xf>
    <xf numFmtId="0" fontId="11" fillId="81" borderId="751" applyNumberFormat="0" applyProtection="0">
      <alignment horizontal="center" vertical="center" wrapText="1"/>
    </xf>
    <xf numFmtId="0" fontId="11" fillId="81" borderId="1056" applyNumberFormat="0" applyProtection="0">
      <alignment horizontal="center" vertical="center"/>
    </xf>
    <xf numFmtId="208" fontId="90" fillId="63" borderId="883"/>
    <xf numFmtId="224" fontId="108" fillId="0" borderId="867" applyFont="0" applyFill="0" applyBorder="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25" fillId="8" borderId="1079" applyNumberFormat="0" applyAlignment="0" applyProtection="0"/>
    <xf numFmtId="0" fontId="147" fillId="73" borderId="885">
      <alignment horizontal="left" vertical="center" wrapText="1"/>
    </xf>
    <xf numFmtId="166" fontId="113" fillId="0" borderId="884">
      <protection locked="0"/>
    </xf>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13" applyNumberFormat="0" applyAlignment="0" applyProtection="0"/>
    <xf numFmtId="208" fontId="90" fillId="63" borderId="883"/>
    <xf numFmtId="0" fontId="147" fillId="73" borderId="885">
      <alignment horizontal="left" vertical="center" wrapText="1"/>
    </xf>
    <xf numFmtId="166" fontId="113" fillId="0" borderId="884">
      <protection locked="0"/>
    </xf>
    <xf numFmtId="208" fontId="90" fillId="63" borderId="883"/>
    <xf numFmtId="0" fontId="147" fillId="73" borderId="885">
      <alignment horizontal="left" vertical="center" wrapText="1"/>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166" fontId="113" fillId="0" borderId="884">
      <protection locked="0"/>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208" fontId="90" fillId="63" borderId="883"/>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264" fontId="172" fillId="65" borderId="992" applyFill="0" applyBorder="0" applyAlignment="0" applyProtection="0">
      <alignment horizontal="right"/>
      <protection locked="0"/>
    </xf>
    <xf numFmtId="0" fontId="30" fillId="0" borderId="610" applyNumberFormat="0" applyFill="0" applyAlignment="0" applyProtection="0"/>
    <xf numFmtId="0" fontId="147" fillId="73" borderId="922">
      <alignment horizontal="left" vertical="center" wrapText="1"/>
    </xf>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47" fillId="73" borderId="885">
      <alignment horizontal="left" vertical="center" wrapText="1"/>
    </xf>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166" fontId="113" fillId="0" borderId="884">
      <protection locked="0"/>
    </xf>
    <xf numFmtId="208" fontId="90" fillId="63" borderId="883"/>
    <xf numFmtId="0" fontId="147" fillId="73" borderId="885">
      <alignment horizontal="left" vertical="center" wrapText="1"/>
    </xf>
    <xf numFmtId="166" fontId="113" fillId="0" borderId="884">
      <protection locked="0"/>
    </xf>
    <xf numFmtId="208" fontId="90" fillId="63" borderId="883"/>
    <xf numFmtId="0" fontId="147" fillId="73" borderId="902">
      <alignment horizontal="left" vertical="center" wrapText="1"/>
    </xf>
    <xf numFmtId="166" fontId="113" fillId="0" borderId="901">
      <protection locked="0"/>
    </xf>
    <xf numFmtId="0" fontId="25" fillId="8" borderId="656" applyNumberFormat="0" applyAlignment="0" applyProtection="0"/>
    <xf numFmtId="208" fontId="90" fillId="63" borderId="900"/>
    <xf numFmtId="0" fontId="147" fillId="73" borderId="902">
      <alignment horizontal="left" vertical="center" wrapText="1"/>
    </xf>
    <xf numFmtId="166" fontId="113" fillId="0" borderId="901">
      <protection locked="0"/>
    </xf>
    <xf numFmtId="208" fontId="90" fillId="63" borderId="900"/>
    <xf numFmtId="0" fontId="147" fillId="73" borderId="1087">
      <alignment horizontal="left" vertical="center" wrapText="1"/>
    </xf>
    <xf numFmtId="0" fontId="147" fillId="73" borderId="922">
      <alignment horizontal="left" vertical="center" wrapText="1"/>
    </xf>
    <xf numFmtId="0" fontId="147" fillId="73" borderId="902">
      <alignment horizontal="left" vertical="center" wrapText="1"/>
    </xf>
    <xf numFmtId="166" fontId="113" fillId="0" borderId="901">
      <protection locked="0"/>
    </xf>
    <xf numFmtId="208" fontId="90" fillId="63" borderId="900"/>
    <xf numFmtId="0" fontId="147" fillId="73" borderId="885">
      <alignment horizontal="left" vertical="center" wrapText="1"/>
    </xf>
    <xf numFmtId="0" fontId="47" fillId="0" borderId="893">
      <alignment horizontal="left" vertical="center"/>
    </xf>
    <xf numFmtId="10" fontId="108" fillId="65" borderId="888" applyNumberFormat="0" applyBorder="0" applyAlignment="0" applyProtection="0"/>
    <xf numFmtId="0" fontId="47" fillId="0" borderId="893">
      <alignment horizontal="left" vertical="center"/>
    </xf>
    <xf numFmtId="0" fontId="12" fillId="61" borderId="809" applyNumberFormat="0">
      <alignment horizontal="left" vertical="center"/>
    </xf>
    <xf numFmtId="0" fontId="12" fillId="60" borderId="809" applyNumberFormat="0">
      <alignment horizontal="centerContinuous" vertical="center" wrapText="1"/>
    </xf>
    <xf numFmtId="0" fontId="147" fillId="73" borderId="885">
      <alignment horizontal="left" vertical="center" wrapText="1"/>
    </xf>
    <xf numFmtId="0" fontId="47" fillId="0" borderId="879">
      <alignment horizontal="left" vertical="center"/>
    </xf>
    <xf numFmtId="166" fontId="113" fillId="0" borderId="921">
      <protection locked="0"/>
    </xf>
    <xf numFmtId="208" fontId="90" fillId="63" borderId="920"/>
    <xf numFmtId="0" fontId="147" fillId="73" borderId="864">
      <alignment horizontal="left" vertical="center" wrapText="1"/>
    </xf>
    <xf numFmtId="166" fontId="113" fillId="0" borderId="863">
      <protection locked="0"/>
    </xf>
    <xf numFmtId="208" fontId="90" fillId="63" borderId="862"/>
    <xf numFmtId="0" fontId="12" fillId="0" borderId="814"/>
    <xf numFmtId="0" fontId="12" fillId="0" borderId="888"/>
    <xf numFmtId="0" fontId="12" fillId="0" borderId="888"/>
    <xf numFmtId="0" fontId="12" fillId="0" borderId="888"/>
    <xf numFmtId="0" fontId="147" fillId="73" borderId="864">
      <alignment horizontal="left" vertical="center" wrapText="1"/>
    </xf>
    <xf numFmtId="10" fontId="108" fillId="65" borderId="814" applyNumberFormat="0" applyBorder="0" applyAlignment="0" applyProtection="0"/>
    <xf numFmtId="0" fontId="12" fillId="0" borderId="888"/>
    <xf numFmtId="0" fontId="147" fillId="73" borderId="885">
      <alignment horizontal="left" vertical="center" wrapText="1"/>
    </xf>
    <xf numFmtId="241" fontId="12" fillId="65" borderId="868" applyNumberFormat="0" applyFont="0" applyBorder="0" applyAlignment="0">
      <alignment horizontal="right" vertical="center"/>
      <protection locked="0"/>
    </xf>
    <xf numFmtId="0" fontId="12" fillId="0" borderId="874"/>
    <xf numFmtId="0" fontId="147" fillId="73" borderId="885">
      <alignment horizontal="left" vertical="center" wrapText="1"/>
    </xf>
    <xf numFmtId="241" fontId="194" fillId="86" borderId="638" applyNumberFormat="0" applyBorder="0" applyAlignment="0" applyProtection="0">
      <alignment vertical="center"/>
    </xf>
    <xf numFmtId="171" fontId="85" fillId="0" borderId="639"/>
    <xf numFmtId="10" fontId="108" fillId="65" borderId="888" applyNumberFormat="0" applyBorder="0" applyAlignment="0" applyProtection="0"/>
    <xf numFmtId="0" fontId="12" fillId="0" borderId="905"/>
    <xf numFmtId="0" fontId="83" fillId="0" borderId="633" applyNumberFormat="0" applyFont="0" applyFill="0" applyAlignment="0" applyProtection="0"/>
    <xf numFmtId="0" fontId="47" fillId="0" borderId="840">
      <alignment horizontal="left" vertical="center"/>
    </xf>
    <xf numFmtId="237" fontId="12" fillId="71" borderId="814" applyNumberFormat="0" applyFont="0" applyBorder="0" applyAlignment="0" applyProtection="0"/>
    <xf numFmtId="0" fontId="12" fillId="0" borderId="905"/>
    <xf numFmtId="10" fontId="108" fillId="65" borderId="888" applyNumberFormat="0" applyBorder="0" applyAlignment="0" applyProtection="0"/>
    <xf numFmtId="0" fontId="147" fillId="73" borderId="902">
      <alignment horizontal="left" vertical="center" wrapText="1"/>
    </xf>
    <xf numFmtId="1" fontId="121" fillId="69" borderId="860" applyNumberFormat="0" applyBorder="0" applyAlignment="0">
      <alignment horizontal="centerContinuous" vertical="center"/>
      <protection locked="0"/>
    </xf>
    <xf numFmtId="0" fontId="47" fillId="0" borderId="879">
      <alignment horizontal="left" vertical="center"/>
    </xf>
    <xf numFmtId="241" fontId="12" fillId="65" borderId="868" applyNumberFormat="0" applyFont="0" applyBorder="0" applyAlignment="0">
      <alignment horizontal="right" vertical="center"/>
      <protection locked="0"/>
    </xf>
    <xf numFmtId="0" fontId="25" fillId="8" borderId="848" applyNumberFormat="0" applyAlignment="0" applyProtection="0"/>
    <xf numFmtId="0" fontId="25" fillId="8" borderId="848" applyNumberFormat="0" applyAlignment="0" applyProtection="0"/>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224" fontId="108" fillId="0" borderId="867" applyFont="0" applyFill="0" applyBorder="0" applyAlignment="0" applyProtection="0"/>
    <xf numFmtId="1" fontId="121" fillId="69" borderId="927" applyNumberFormat="0" applyBorder="0" applyAlignment="0">
      <alignment horizontal="centerContinuous" vertical="center"/>
      <protection locked="0"/>
    </xf>
    <xf numFmtId="260" fontId="164" fillId="0" borderId="928" applyBorder="0"/>
    <xf numFmtId="0" fontId="47" fillId="0" borderId="953">
      <alignment horizontal="left" vertical="center"/>
    </xf>
    <xf numFmtId="241" fontId="194" fillId="86" borderId="1225" applyNumberFormat="0" applyBorder="0" applyAlignment="0" applyProtection="0">
      <alignment vertical="center"/>
    </xf>
    <xf numFmtId="241" fontId="194" fillId="86" borderId="624" applyNumberFormat="0" applyBorder="0" applyAlignment="0" applyProtection="0">
      <alignment vertical="center"/>
    </xf>
    <xf numFmtId="171" fontId="85" fillId="0" borderId="625"/>
    <xf numFmtId="264" fontId="172" fillId="65" borderId="926" applyFill="0" applyBorder="0" applyAlignment="0" applyProtection="0">
      <alignment horizontal="right"/>
      <protection locked="0"/>
    </xf>
    <xf numFmtId="0" fontId="147" fillId="73" borderId="922">
      <alignment horizontal="left" vertical="center" wrapText="1"/>
    </xf>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0" fontId="47" fillId="0" borderId="967">
      <alignment horizontal="left" vertical="center"/>
    </xf>
    <xf numFmtId="1" fontId="121" fillId="69" borderId="954" applyNumberFormat="0" applyBorder="0" applyAlignment="0">
      <alignment horizontal="centerContinuous" vertical="center"/>
      <protection locked="0"/>
    </xf>
    <xf numFmtId="241" fontId="194" fillId="86" borderId="624" applyNumberFormat="0" applyBorder="0" applyAlignment="0" applyProtection="0">
      <alignment vertical="center"/>
    </xf>
    <xf numFmtId="171" fontId="85" fillId="0" borderId="625"/>
    <xf numFmtId="0" fontId="12" fillId="24" borderId="627" applyNumberFormat="0" applyFont="0" applyAlignment="0" applyProtection="0"/>
    <xf numFmtId="166" fontId="113" fillId="0" borderId="559">
      <protection locked="0"/>
    </xf>
    <xf numFmtId="237" fontId="12" fillId="71" borderId="948" applyNumberFormat="0" applyFont="0" applyBorder="0" applyAlignment="0" applyProtection="0"/>
    <xf numFmtId="224" fontId="108" fillId="0" borderId="867" applyFont="0" applyFill="0" applyBorder="0" applyAlignment="0" applyProtection="0"/>
    <xf numFmtId="10" fontId="108" fillId="65" borderId="970" applyNumberFormat="0" applyBorder="0" applyAlignment="0" applyProtection="0"/>
    <xf numFmtId="0" fontId="25" fillId="8" borderId="949" applyNumberFormat="0" applyAlignment="0" applyProtection="0"/>
    <xf numFmtId="39" fontId="12" fillId="0" borderId="702">
      <protection locked="0"/>
    </xf>
    <xf numFmtId="224" fontId="108" fillId="0" borderId="867" applyFont="0" applyFill="0" applyBorder="0" applyAlignment="0" applyProtection="0"/>
    <xf numFmtId="241" fontId="194" fillId="86" borderId="624" applyNumberFormat="0" applyBorder="0" applyAlignment="0" applyProtection="0">
      <alignment vertical="center"/>
    </xf>
    <xf numFmtId="171" fontId="85" fillId="0" borderId="625"/>
    <xf numFmtId="1" fontId="121" fillId="69" borderId="927" applyNumberFormat="0" applyBorder="0" applyAlignment="0">
      <alignment horizontal="centerContinuous" vertical="center"/>
      <protection locked="0"/>
    </xf>
    <xf numFmtId="241" fontId="194" fillId="86" borderId="932" applyNumberFormat="0" applyBorder="0" applyAlignment="0" applyProtection="0">
      <alignment vertical="center"/>
    </xf>
    <xf numFmtId="171" fontId="85" fillId="0" borderId="938"/>
    <xf numFmtId="171" fontId="85" fillId="0" borderId="654"/>
    <xf numFmtId="166" fontId="113" fillId="0" borderId="622">
      <protection locked="0"/>
    </xf>
    <xf numFmtId="264" fontId="172" fillId="65" borderId="888" applyFill="0" applyBorder="0" applyAlignment="0" applyProtection="0">
      <alignment horizontal="right"/>
      <protection locked="0"/>
    </xf>
    <xf numFmtId="0" fontId="12" fillId="24" borderId="608" applyNumberFormat="0" applyFont="0" applyAlignment="0" applyProtection="0"/>
    <xf numFmtId="257" fontId="11" fillId="82" borderId="655" applyNumberFormat="0" applyProtection="0">
      <alignment horizontal="center" vertical="center" wrapText="1"/>
    </xf>
    <xf numFmtId="0" fontId="25" fillId="8" borderId="949" applyNumberFormat="0" applyAlignment="0" applyProtection="0"/>
    <xf numFmtId="171" fontId="85" fillId="0" borderId="744"/>
    <xf numFmtId="0" fontId="11" fillId="81" borderId="708" applyNumberFormat="0" applyProtection="0">
      <alignment horizontal="center" vertical="center" wrapText="1"/>
    </xf>
    <xf numFmtId="0" fontId="12" fillId="24" borderId="644" applyNumberFormat="0" applyFont="0" applyAlignment="0" applyProtection="0"/>
    <xf numFmtId="224" fontId="108" fillId="0" borderId="867" applyFont="0" applyFill="0" applyBorder="0" applyAlignment="0" applyProtection="0"/>
    <xf numFmtId="171" fontId="85" fillId="0" borderId="674"/>
    <xf numFmtId="257" fontId="11" fillId="82" borderId="655" applyNumberFormat="0" applyProtection="0">
      <alignment horizontal="center" vertical="center" wrapText="1"/>
    </xf>
    <xf numFmtId="166" fontId="113" fillId="0" borderId="622">
      <protection locked="0"/>
    </xf>
    <xf numFmtId="0" fontId="12" fillId="24" borderId="644" applyNumberFormat="0" applyFont="0" applyAlignment="0" applyProtection="0"/>
    <xf numFmtId="283" fontId="79" fillId="0" borderId="85">
      <alignment horizontal="right"/>
    </xf>
    <xf numFmtId="0" fontId="11" fillId="60" borderId="708" applyNumberFormat="0" applyProtection="0">
      <alignment horizontal="left" vertical="center" wrapText="1"/>
    </xf>
    <xf numFmtId="241" fontId="194" fillId="86" borderId="932" applyNumberFormat="0" applyBorder="0" applyAlignment="0" applyProtection="0">
      <alignment vertical="center"/>
    </xf>
    <xf numFmtId="171" fontId="85" fillId="0" borderId="938"/>
    <xf numFmtId="237" fontId="12" fillId="71" borderId="970" applyNumberFormat="0" applyFont="0" applyBorder="0" applyAlignment="0" applyProtection="0"/>
    <xf numFmtId="0" fontId="12" fillId="25" borderId="708" applyNumberFormat="0" applyProtection="0">
      <alignment horizontal="left" vertical="center" wrapText="1"/>
    </xf>
    <xf numFmtId="0" fontId="11" fillId="60" borderId="655" applyNumberFormat="0" applyProtection="0">
      <alignment horizontal="left" vertical="center" wrapText="1"/>
    </xf>
    <xf numFmtId="0" fontId="177" fillId="67" borderId="926">
      <alignment horizontal="center" vertical="center" wrapText="1"/>
      <protection hidden="1"/>
    </xf>
    <xf numFmtId="208" fontId="90" fillId="63" borderId="740"/>
    <xf numFmtId="0" fontId="47" fillId="0" borderId="976">
      <alignment horizontal="left" vertical="center"/>
    </xf>
    <xf numFmtId="166" fontId="113" fillId="0" borderId="622">
      <protection locked="0"/>
    </xf>
    <xf numFmtId="0" fontId="11" fillId="60" borderId="708" applyNumberFormat="0" applyProtection="0">
      <alignment horizontal="left" vertical="center" wrapText="1"/>
    </xf>
    <xf numFmtId="165" fontId="193" fillId="0" borderId="719" applyFill="0" applyAlignment="0" applyProtection="0"/>
    <xf numFmtId="241" fontId="194" fillId="86" borderId="960" applyNumberFormat="0" applyBorder="0" applyAlignment="0" applyProtection="0">
      <alignment vertical="center"/>
    </xf>
    <xf numFmtId="171" fontId="85" fillId="0" borderId="961"/>
    <xf numFmtId="0" fontId="12" fillId="24" borderId="939" applyNumberFormat="0" applyFont="0" applyAlignment="0" applyProtection="0"/>
    <xf numFmtId="0" fontId="47" fillId="0" borderId="1076">
      <alignment horizontal="left" vertical="center"/>
    </xf>
    <xf numFmtId="171" fontId="85" fillId="0" borderId="724"/>
    <xf numFmtId="0" fontId="12" fillId="61" borderId="656" applyNumberFormat="0">
      <alignment horizontal="left" vertical="center"/>
    </xf>
    <xf numFmtId="241" fontId="194" fillId="86" borderId="624" applyNumberFormat="0" applyBorder="0" applyAlignment="0" applyProtection="0">
      <alignment vertical="center"/>
    </xf>
    <xf numFmtId="0" fontId="11" fillId="81" borderId="708" applyNumberFormat="0" applyProtection="0">
      <alignment horizontal="center" vertical="center"/>
    </xf>
    <xf numFmtId="0" fontId="12" fillId="24" borderId="644" applyNumberFormat="0" applyFont="0" applyAlignment="0" applyProtection="0"/>
    <xf numFmtId="171" fontId="85" fillId="0" borderId="625"/>
    <xf numFmtId="166" fontId="113" fillId="0" borderId="944">
      <protection locked="0"/>
    </xf>
    <xf numFmtId="1" fontId="121" fillId="69" borderId="977" applyNumberFormat="0" applyBorder="0" applyAlignment="0">
      <alignment horizontal="centerContinuous" vertical="center"/>
      <protection locked="0"/>
    </xf>
    <xf numFmtId="171" fontId="85" fillId="0" borderId="707"/>
    <xf numFmtId="0" fontId="12" fillId="24" borderId="939" applyNumberFormat="0" applyFont="0" applyAlignment="0" applyProtection="0"/>
    <xf numFmtId="0" fontId="11" fillId="60" borderId="708" applyNumberFormat="0" applyProtection="0">
      <alignment horizontal="left" vertical="center" wrapText="1"/>
    </xf>
    <xf numFmtId="0" fontId="25" fillId="8" borderId="971" applyNumberFormat="0" applyAlignment="0" applyProtection="0"/>
    <xf numFmtId="0" fontId="17" fillId="21" borderId="626" applyNumberFormat="0" applyAlignment="0" applyProtection="0"/>
    <xf numFmtId="0" fontId="12" fillId="25" borderId="655" applyNumberFormat="0" applyProtection="0">
      <alignment horizontal="left" vertical="center" wrapText="1"/>
    </xf>
    <xf numFmtId="0" fontId="177" fillId="67" borderId="708">
      <alignment horizontal="center" vertical="center" wrapText="1"/>
      <protection hidden="1"/>
    </xf>
    <xf numFmtId="0" fontId="17" fillId="21" borderId="626" applyNumberFormat="0" applyAlignment="0" applyProtection="0"/>
    <xf numFmtId="0" fontId="83" fillId="0" borderId="612" applyNumberFormat="0" applyFont="0" applyFill="0" applyAlignment="0" applyProtection="0"/>
    <xf numFmtId="0" fontId="12" fillId="24" borderId="950" applyNumberFormat="0" applyFont="0" applyAlignment="0" applyProtection="0"/>
    <xf numFmtId="237" fontId="181" fillId="0" borderId="691"/>
    <xf numFmtId="0" fontId="25" fillId="8" borderId="1097" applyNumberFormat="0" applyAlignment="0" applyProtection="0"/>
    <xf numFmtId="237" fontId="12" fillId="71" borderId="1119" applyNumberFormat="0" applyFont="0" applyBorder="0" applyAlignment="0" applyProtection="0"/>
    <xf numFmtId="166" fontId="113" fillId="0" borderId="651">
      <protection locked="0"/>
    </xf>
    <xf numFmtId="241" fontId="194" fillId="86" borderId="960" applyNumberFormat="0" applyBorder="0" applyAlignment="0" applyProtection="0">
      <alignment vertical="center"/>
    </xf>
    <xf numFmtId="171" fontId="85" fillId="0" borderId="961"/>
    <xf numFmtId="0" fontId="47" fillId="0" borderId="1083">
      <alignment horizontal="left" vertical="center"/>
    </xf>
    <xf numFmtId="0" fontId="183" fillId="81" borderId="926" applyNumberFormat="0" applyProtection="0">
      <alignment horizontal="center" vertical="center"/>
    </xf>
    <xf numFmtId="165" fontId="193" fillId="0" borderId="702" applyFill="0" applyAlignment="0" applyProtection="0"/>
    <xf numFmtId="208" fontId="90" fillId="63" borderId="558"/>
    <xf numFmtId="241" fontId="194" fillId="86" borderId="653" applyNumberFormat="0" applyBorder="0" applyAlignment="0" applyProtection="0">
      <alignment vertical="center"/>
    </xf>
    <xf numFmtId="171" fontId="85" fillId="0" borderId="654"/>
    <xf numFmtId="0" fontId="11" fillId="81" borderId="926" applyNumberFormat="0" applyProtection="0">
      <alignment horizontal="center" vertical="center" wrapText="1"/>
    </xf>
    <xf numFmtId="167" fontId="87" fillId="0" borderId="566" applyFont="0"/>
    <xf numFmtId="0" fontId="11" fillId="81" borderId="926" applyNumberFormat="0" applyProtection="0">
      <alignment horizontal="center" vertical="center"/>
    </xf>
    <xf numFmtId="0" fontId="11" fillId="81" borderId="926" applyNumberFormat="0" applyProtection="0">
      <alignment horizontal="center" vertical="center" wrapText="1"/>
    </xf>
    <xf numFmtId="0" fontId="11" fillId="60" borderId="926" applyNumberFormat="0" applyProtection="0">
      <alignment horizontal="left" vertical="center" wrapText="1"/>
    </xf>
    <xf numFmtId="0" fontId="17" fillId="21" borderId="607" applyNumberFormat="0" applyAlignment="0" applyProtection="0"/>
    <xf numFmtId="0" fontId="83" fillId="0" borderId="305" applyNumberFormat="0" applyFont="0" applyFill="0" applyAlignment="0" applyProtection="0"/>
    <xf numFmtId="257" fontId="11" fillId="82" borderId="926" applyNumberFormat="0" applyProtection="0">
      <alignment horizontal="center" vertical="center" wrapText="1"/>
    </xf>
    <xf numFmtId="0" fontId="12" fillId="25" borderId="926" applyNumberFormat="0" applyProtection="0">
      <alignment horizontal="left" vertical="center" wrapText="1"/>
    </xf>
    <xf numFmtId="1" fontId="94" fillId="64" borderId="305" applyNumberFormat="0" applyBorder="0" applyAlignment="0">
      <alignment horizontal="center" vertical="top" wrapText="1"/>
      <protection hidden="1"/>
    </xf>
    <xf numFmtId="10" fontId="108" fillId="65" borderId="1119" applyNumberFormat="0" applyBorder="0" applyAlignment="0" applyProtection="0"/>
    <xf numFmtId="0" fontId="83" fillId="0" borderId="620" applyNumberFormat="0" applyFont="0" applyFill="0" applyAlignment="0" applyProtection="0"/>
    <xf numFmtId="165" fontId="88" fillId="0" borderId="304" applyNumberFormat="0" applyFont="0" applyBorder="0" applyProtection="0">
      <alignment horizontal="right"/>
    </xf>
    <xf numFmtId="207" fontId="12" fillId="0" borderId="304">
      <alignment horizontal="right"/>
      <protection locked="0"/>
    </xf>
    <xf numFmtId="241" fontId="194" fillId="86" borderId="653" applyNumberFormat="0" applyBorder="0" applyAlignment="0" applyProtection="0">
      <alignment vertical="center"/>
    </xf>
    <xf numFmtId="0" fontId="11" fillId="60" borderId="926" applyNumberFormat="0" applyProtection="0">
      <alignment horizontal="left" vertical="center" wrapText="1"/>
    </xf>
    <xf numFmtId="0" fontId="147" fillId="73" borderId="1122">
      <alignment horizontal="left" vertical="center" wrapText="1"/>
    </xf>
    <xf numFmtId="205" fontId="88" fillId="0" borderId="304" applyFill="0">
      <alignment horizontal="right"/>
    </xf>
    <xf numFmtId="3" fontId="12" fillId="0" borderId="304" applyFill="0">
      <alignment horizontal="right"/>
    </xf>
    <xf numFmtId="204" fontId="88" fillId="0" borderId="304" applyFill="0">
      <alignment horizontal="right"/>
    </xf>
    <xf numFmtId="204" fontId="88" fillId="0" borderId="304">
      <alignment horizontal="right"/>
    </xf>
    <xf numFmtId="39" fontId="12" fillId="0" borderId="702">
      <protection locked="0"/>
    </xf>
    <xf numFmtId="171" fontId="85" fillId="0" borderId="654"/>
    <xf numFmtId="260" fontId="164" fillId="0" borderId="1134" applyBorder="0"/>
    <xf numFmtId="0" fontId="177" fillId="67" borderId="708">
      <alignment horizontal="center" vertical="center" wrapText="1"/>
      <protection hidden="1"/>
    </xf>
    <xf numFmtId="0" fontId="17" fillId="21" borderId="641" applyNumberFormat="0" applyAlignment="0" applyProtection="0"/>
    <xf numFmtId="260" fontId="164" fillId="0" borderId="1152" applyBorder="0"/>
    <xf numFmtId="166" fontId="113" fillId="0" borderId="622">
      <protection locked="0"/>
    </xf>
    <xf numFmtId="0" fontId="12" fillId="0" borderId="1119"/>
    <xf numFmtId="208" fontId="90" fillId="63" borderId="621"/>
    <xf numFmtId="260" fontId="164" fillId="0" borderId="1171" applyBorder="0"/>
    <xf numFmtId="260" fontId="164" fillId="0" borderId="1171" applyBorder="0"/>
    <xf numFmtId="166" fontId="113" fillId="0" borderId="958">
      <protection locked="0"/>
    </xf>
    <xf numFmtId="260" fontId="164" fillId="0" borderId="1178" applyBorder="0"/>
    <xf numFmtId="0" fontId="83" fillId="0" borderId="647" applyNumberFormat="0" applyFont="0" applyFill="0" applyAlignment="0" applyProtection="0"/>
    <xf numFmtId="260" fontId="164" fillId="0" borderId="1156" applyBorder="0"/>
    <xf numFmtId="260" fontId="164" fillId="0" borderId="1156" applyBorder="0"/>
    <xf numFmtId="0" fontId="17" fillId="21" borderId="641" applyNumberFormat="0" applyAlignment="0" applyProtection="0"/>
    <xf numFmtId="0" fontId="83" fillId="0" borderId="647" applyNumberFormat="0" applyFont="0" applyFill="0" applyAlignment="0" applyProtection="0"/>
    <xf numFmtId="260" fontId="164" fillId="0" borderId="1152" applyBorder="0"/>
    <xf numFmtId="260" fontId="164" fillId="0" borderId="1178" applyBorder="0"/>
    <xf numFmtId="237" fontId="181" fillId="0" borderId="691"/>
    <xf numFmtId="260" fontId="164" fillId="0" borderId="1156" applyBorder="0"/>
    <xf numFmtId="203" fontId="12" fillId="0" borderId="304">
      <alignment horizontal="right"/>
    </xf>
    <xf numFmtId="260" fontId="164" fillId="0" borderId="1178" applyBorder="0"/>
    <xf numFmtId="166" fontId="113" fillId="0" borderId="559">
      <protection locked="0"/>
    </xf>
    <xf numFmtId="241" fontId="194" fillId="86" borderId="960" applyNumberFormat="0" applyBorder="0" applyAlignment="0" applyProtection="0">
      <alignment vertical="center"/>
    </xf>
    <xf numFmtId="171" fontId="85" fillId="0" borderId="961"/>
    <xf numFmtId="0" fontId="147" fillId="73" borderId="1122">
      <alignment horizontal="left" vertical="center" wrapText="1"/>
    </xf>
    <xf numFmtId="165" fontId="193" fillId="0" borderId="702" applyFill="0" applyAlignment="0" applyProtection="0"/>
    <xf numFmtId="166" fontId="113" fillId="0" borderId="1121">
      <protection locked="0"/>
    </xf>
    <xf numFmtId="208" fontId="90" fillId="63" borderId="621"/>
    <xf numFmtId="0" fontId="147" fillId="73" borderId="1142">
      <alignment horizontal="left" vertical="center" wrapText="1"/>
    </xf>
    <xf numFmtId="167" fontId="87" fillId="0" borderId="617" applyFont="0"/>
    <xf numFmtId="166" fontId="113" fillId="0" borderId="1139">
      <protection locked="0"/>
    </xf>
    <xf numFmtId="241" fontId="194" fillId="86" borderId="706" applyNumberFormat="0" applyBorder="0" applyAlignment="0" applyProtection="0">
      <alignment vertical="center"/>
    </xf>
    <xf numFmtId="208" fontId="90" fillId="63" borderId="1137"/>
    <xf numFmtId="0" fontId="147" fillId="73" borderId="1161">
      <alignment horizontal="left" vertical="center" wrapText="1"/>
    </xf>
    <xf numFmtId="166" fontId="113" fillId="0" borderId="1160">
      <protection locked="0"/>
    </xf>
    <xf numFmtId="208" fontId="90" fillId="63" borderId="1159"/>
    <xf numFmtId="241" fontId="194" fillId="86" borderId="653" applyNumberFormat="0" applyBorder="0" applyAlignment="0" applyProtection="0">
      <alignment vertical="center"/>
    </xf>
    <xf numFmtId="171" fontId="85" fillId="0" borderId="654"/>
    <xf numFmtId="0" fontId="147" fillId="73" borderId="1161">
      <alignment horizontal="left" vertical="center" wrapText="1"/>
    </xf>
    <xf numFmtId="166" fontId="113" fillId="0" borderId="1160">
      <protection locked="0"/>
    </xf>
    <xf numFmtId="208" fontId="90" fillId="63" borderId="1159"/>
    <xf numFmtId="39" fontId="12" fillId="0" borderId="702">
      <protection locked="0"/>
    </xf>
    <xf numFmtId="237" fontId="181" fillId="0" borderId="691"/>
    <xf numFmtId="0" fontId="12" fillId="24" borderId="614" applyNumberFormat="0" applyFont="0" applyAlignment="0" applyProtection="0"/>
    <xf numFmtId="241" fontId="194" fillId="86" borderId="575" applyNumberFormat="0" applyBorder="0" applyAlignment="0" applyProtection="0">
      <alignment vertical="center"/>
    </xf>
    <xf numFmtId="241" fontId="194" fillId="86" borderId="575" applyNumberFormat="0" applyBorder="0" applyAlignment="0" applyProtection="0">
      <alignment vertical="center"/>
    </xf>
    <xf numFmtId="208" fontId="90" fillId="63" borderId="621"/>
    <xf numFmtId="0" fontId="147" fillId="73" borderId="1161">
      <alignment horizontal="left" vertical="center" wrapText="1"/>
    </xf>
    <xf numFmtId="241" fontId="194" fillId="86" borderId="723" applyNumberFormat="0" applyBorder="0" applyAlignment="0" applyProtection="0">
      <alignment vertical="center"/>
    </xf>
    <xf numFmtId="39" fontId="12" fillId="0" borderId="1037">
      <protection locked="0"/>
    </xf>
    <xf numFmtId="0" fontId="11" fillId="60" borderId="1026" applyNumberFormat="0" applyProtection="0">
      <alignment horizontal="left" vertical="center" wrapText="1"/>
    </xf>
    <xf numFmtId="166" fontId="113" fillId="0" borderId="1160">
      <protection locked="0"/>
    </xf>
    <xf numFmtId="208" fontId="90" fillId="63" borderId="1159"/>
    <xf numFmtId="0" fontId="17" fillId="21" borderId="641" applyNumberFormat="0" applyAlignment="0" applyProtection="0"/>
    <xf numFmtId="0" fontId="147" fillId="73" borderId="1161">
      <alignment horizontal="left" vertical="center" wrapText="1"/>
    </xf>
    <xf numFmtId="39" fontId="12" fillId="0" borderId="666">
      <protection locked="0"/>
    </xf>
    <xf numFmtId="167" fontId="87" fillId="0" borderId="617" applyFont="0"/>
    <xf numFmtId="241" fontId="194" fillId="86" borderId="673" applyNumberFormat="0" applyBorder="0" applyAlignment="0" applyProtection="0">
      <alignment vertical="center"/>
    </xf>
    <xf numFmtId="171" fontId="85" fillId="0" borderId="674"/>
    <xf numFmtId="166" fontId="113" fillId="0" borderId="1160">
      <protection locked="0"/>
    </xf>
    <xf numFmtId="0" fontId="83" fillId="0" borderId="612" applyNumberFormat="0" applyFont="0" applyFill="0" applyAlignment="0" applyProtection="0"/>
    <xf numFmtId="0" fontId="11" fillId="81" borderId="694" applyNumberFormat="0" applyProtection="0">
      <alignment horizontal="center" vertical="center" wrapText="1"/>
    </xf>
    <xf numFmtId="39" fontId="12" fillId="0" borderId="719">
      <protection locked="0"/>
    </xf>
    <xf numFmtId="257" fontId="11" fillId="82" borderId="948" applyNumberFormat="0" applyProtection="0">
      <alignment horizontal="center" vertical="center" wrapText="1"/>
    </xf>
    <xf numFmtId="0" fontId="11" fillId="81" borderId="1007" applyNumberFormat="0" applyProtection="0">
      <alignment horizontal="center" vertical="center" wrapText="1"/>
    </xf>
    <xf numFmtId="208" fontId="90" fillId="63" borderId="1159"/>
    <xf numFmtId="0" fontId="147" fillId="73" borderId="1182">
      <alignment horizontal="left" vertical="center" wrapText="1"/>
    </xf>
    <xf numFmtId="241" fontId="194" fillId="86" borderId="932" applyNumberFormat="0" applyBorder="0" applyAlignment="0" applyProtection="0">
      <alignment vertical="center"/>
    </xf>
    <xf numFmtId="166" fontId="113" fillId="0" borderId="1181">
      <protection locked="0"/>
    </xf>
    <xf numFmtId="171" fontId="85" fillId="0" borderId="707"/>
    <xf numFmtId="0" fontId="11" fillId="81" borderId="694" applyNumberFormat="0" applyProtection="0">
      <alignment horizontal="center" vertical="center" wrapText="1"/>
    </xf>
    <xf numFmtId="0" fontId="12" fillId="24" borderId="657" applyNumberFormat="0" applyFont="0" applyAlignment="0" applyProtection="0"/>
    <xf numFmtId="171" fontId="85" fillId="0" borderId="724"/>
    <xf numFmtId="0" fontId="17" fillId="21" borderId="613" applyNumberFormat="0" applyAlignment="0" applyProtection="0"/>
    <xf numFmtId="166" fontId="113" fillId="0" borderId="958">
      <protection locked="0"/>
    </xf>
    <xf numFmtId="208" fontId="90" fillId="63" borderId="1180"/>
    <xf numFmtId="165" fontId="193" fillId="0" borderId="649" applyFill="0" applyAlignment="0" applyProtection="0"/>
    <xf numFmtId="0" fontId="83" fillId="0" borderId="612" applyNumberFormat="0" applyFont="0" applyFill="0" applyAlignment="0" applyProtection="0"/>
    <xf numFmtId="0" fontId="147" fillId="73" borderId="1161">
      <alignment horizontal="left" vertical="center" wrapText="1"/>
    </xf>
    <xf numFmtId="241" fontId="194" fillId="86" borderId="960" applyNumberFormat="0" applyBorder="0" applyAlignment="0" applyProtection="0">
      <alignment vertical="center"/>
    </xf>
    <xf numFmtId="171" fontId="85" fillId="0" borderId="1005"/>
    <xf numFmtId="257" fontId="11" fillId="82" borderId="694" applyNumberFormat="0" applyProtection="0">
      <alignment horizontal="center" vertical="center" wrapText="1"/>
    </xf>
    <xf numFmtId="208" fontId="90" fillId="63" borderId="650"/>
    <xf numFmtId="0" fontId="11" fillId="81" borderId="948" applyNumberFormat="0" applyProtection="0">
      <alignment horizontal="center" vertical="center" wrapText="1"/>
    </xf>
    <xf numFmtId="0" fontId="11" fillId="60" borderId="948" applyNumberFormat="0" applyProtection="0">
      <alignment horizontal="left" vertical="center" wrapText="1"/>
    </xf>
    <xf numFmtId="0" fontId="11" fillId="81" borderId="1007" applyNumberFormat="0" applyProtection="0">
      <alignment horizontal="center" vertical="center" wrapText="1"/>
    </xf>
    <xf numFmtId="166" fontId="113" fillId="0" borderId="1160">
      <protection locked="0"/>
    </xf>
    <xf numFmtId="165" fontId="193" fillId="0" borderId="702" applyFill="0" applyAlignment="0" applyProtection="0"/>
    <xf numFmtId="167" fontId="87" fillId="0" borderId="649" applyFont="0"/>
    <xf numFmtId="0" fontId="183" fillId="81" borderId="708" applyNumberFormat="0" applyProtection="0">
      <alignment horizontal="center" vertical="center"/>
    </xf>
    <xf numFmtId="0" fontId="12" fillId="24" borderId="657" applyNumberFormat="0" applyFont="0" applyAlignment="0" applyProtection="0"/>
    <xf numFmtId="0" fontId="83" fillId="0" borderId="612" applyNumberFormat="0" applyFont="0" applyFill="0" applyAlignment="0" applyProtection="0"/>
    <xf numFmtId="0" fontId="17" fillId="21" borderId="934" applyNumberFormat="0" applyAlignment="0" applyProtection="0"/>
    <xf numFmtId="208" fontId="90" fillId="63" borderId="621"/>
    <xf numFmtId="167" fontId="87" fillId="0" borderId="617" applyFont="0"/>
    <xf numFmtId="0" fontId="83" fillId="0" borderId="620" applyNumberFormat="0" applyFont="0" applyFill="0" applyAlignment="0" applyProtection="0"/>
    <xf numFmtId="208" fontId="90" fillId="63" borderId="558"/>
    <xf numFmtId="167" fontId="87" fillId="0" borderId="566" applyFont="0"/>
    <xf numFmtId="0" fontId="17" fillId="21" borderId="613" applyNumberFormat="0" applyAlignment="0" applyProtection="0"/>
    <xf numFmtId="0" fontId="83" fillId="0" borderId="612" applyNumberFormat="0" applyFont="0" applyFill="0" applyAlignment="0" applyProtection="0"/>
    <xf numFmtId="208" fontId="90" fillId="63" borderId="1159"/>
    <xf numFmtId="0" fontId="147" fillId="73" borderId="1142">
      <alignment horizontal="left" vertical="center" wrapText="1"/>
    </xf>
    <xf numFmtId="0" fontId="17" fillId="21" borderId="656" applyNumberFormat="0" applyAlignment="0" applyProtection="0"/>
    <xf numFmtId="39" fontId="12" fillId="0" borderId="990">
      <protection locked="0"/>
    </xf>
    <xf numFmtId="0" fontId="147" fillId="73" borderId="1142">
      <alignment horizontal="left" vertical="center" wrapText="1"/>
    </xf>
    <xf numFmtId="166" fontId="113" fillId="0" borderId="1139">
      <protection locked="0"/>
    </xf>
    <xf numFmtId="208" fontId="90" fillId="63" borderId="1185"/>
    <xf numFmtId="0" fontId="83" fillId="0" borderId="861" applyNumberFormat="0" applyFont="0" applyFill="0" applyAlignment="0" applyProtection="0"/>
    <xf numFmtId="166" fontId="113" fillId="0" borderId="1139">
      <protection locked="0"/>
    </xf>
    <xf numFmtId="0" fontId="83" fillId="0" borderId="661" applyNumberFormat="0" applyFont="0" applyFill="0" applyAlignment="0" applyProtection="0"/>
    <xf numFmtId="0" fontId="11" fillId="81" borderId="1166" applyNumberFormat="0" applyProtection="0">
      <alignment horizontal="center" vertical="center"/>
    </xf>
    <xf numFmtId="208" fontId="90" fillId="63" borderId="1185"/>
    <xf numFmtId="0" fontId="17" fillId="21" borderId="656" applyNumberFormat="0" applyAlignment="0" applyProtection="0"/>
    <xf numFmtId="0" fontId="83" fillId="0" borderId="661" applyNumberFormat="0" applyFont="0" applyFill="0" applyAlignment="0" applyProtection="0"/>
    <xf numFmtId="0" fontId="25" fillId="8" borderId="626" applyNumberFormat="0" applyAlignment="0" applyProtection="0"/>
    <xf numFmtId="0" fontId="12" fillId="24" borderId="627" applyNumberFormat="0" applyFont="0" applyAlignment="0" applyProtection="0"/>
    <xf numFmtId="0" fontId="12" fillId="0" borderId="725"/>
    <xf numFmtId="0" fontId="12" fillId="0" borderId="708"/>
    <xf numFmtId="0" fontId="25" fillId="8" borderId="626"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12" fillId="24" borderId="627" applyNumberFormat="0" applyFont="0" applyAlignment="0" applyProtection="0"/>
    <xf numFmtId="0" fontId="28" fillId="21" borderId="628" applyNumberFormat="0" applyAlignment="0" applyProtection="0"/>
    <xf numFmtId="0" fontId="28" fillId="21" borderId="628" applyNumberFormat="0" applyAlignment="0" applyProtection="0"/>
    <xf numFmtId="0" fontId="12" fillId="61" borderId="626" applyNumberFormat="0">
      <alignment horizontal="left" vertical="center"/>
    </xf>
    <xf numFmtId="0" fontId="12" fillId="60" borderId="626" applyNumberFormat="0">
      <alignment horizontal="centerContinuous" vertical="center" wrapText="1"/>
    </xf>
    <xf numFmtId="0" fontId="12" fillId="24" borderId="627" applyNumberFormat="0" applyFont="0" applyAlignment="0" applyProtection="0"/>
    <xf numFmtId="0" fontId="28" fillId="21" borderId="628" applyNumberFormat="0" applyAlignment="0" applyProtection="0"/>
    <xf numFmtId="208" fontId="90" fillId="63" borderId="670"/>
    <xf numFmtId="0" fontId="147" fillId="73" borderId="672">
      <alignment horizontal="left" vertical="center" wrapText="1"/>
    </xf>
    <xf numFmtId="171" fontId="85" fillId="0" borderId="567"/>
    <xf numFmtId="241" fontId="194" fillId="86" borderId="743" applyNumberFormat="0" applyBorder="0" applyAlignment="0" applyProtection="0">
      <alignment vertical="center"/>
    </xf>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12" fillId="0" borderId="1119"/>
    <xf numFmtId="0" fontId="17" fillId="21" borderId="626" applyNumberFormat="0" applyAlignment="0" applyProtection="0"/>
    <xf numFmtId="0" fontId="12" fillId="24" borderId="627" applyNumberFormat="0" applyFont="0" applyAlignment="0" applyProtection="0"/>
    <xf numFmtId="0" fontId="12" fillId="61" borderId="626" applyNumberFormat="0">
      <alignment horizontal="left" vertical="center"/>
    </xf>
    <xf numFmtId="241" fontId="194" fillId="86" borderId="575" applyNumberFormat="0" applyBorder="0" applyAlignment="0" applyProtection="0">
      <alignment vertical="center"/>
    </xf>
    <xf numFmtId="0" fontId="12" fillId="0" borderId="1119"/>
    <xf numFmtId="0" fontId="11" fillId="60" borderId="655" applyNumberFormat="0" applyProtection="0">
      <alignment horizontal="left" vertical="center" wrapText="1"/>
    </xf>
    <xf numFmtId="0" fontId="17" fillId="21" borderId="607" applyNumberFormat="0" applyAlignment="0" applyProtection="0"/>
    <xf numFmtId="0" fontId="12" fillId="0" borderId="1147"/>
    <xf numFmtId="0" fontId="177" fillId="67" borderId="708">
      <alignment horizontal="center" vertical="center" wrapText="1"/>
      <protection hidden="1"/>
    </xf>
    <xf numFmtId="208" fontId="90" fillId="63" borderId="635"/>
    <xf numFmtId="0" fontId="147" fillId="73" borderId="1122">
      <alignment horizontal="left" vertical="center" wrapText="1"/>
    </xf>
    <xf numFmtId="0" fontId="83" fillId="0" borderId="620" applyNumberFormat="0" applyFont="0" applyFill="0" applyAlignment="0" applyProtection="0"/>
    <xf numFmtId="10" fontId="108" fillId="65" borderId="1119" applyNumberFormat="0" applyBorder="0" applyAlignment="0" applyProtection="0"/>
    <xf numFmtId="167" fontId="87" fillId="0" borderId="634" applyFont="0"/>
    <xf numFmtId="0" fontId="12" fillId="0" borderId="1147"/>
    <xf numFmtId="241" fontId="12" fillId="65" borderId="1118" applyNumberFormat="0" applyFont="0" applyBorder="0" applyAlignment="0">
      <alignment horizontal="right" vertical="center"/>
      <protection locked="0"/>
    </xf>
    <xf numFmtId="0" fontId="147" fillId="73" borderId="1107">
      <alignment horizontal="left" vertical="center" wrapText="1"/>
    </xf>
    <xf numFmtId="0" fontId="12" fillId="0" borderId="1166"/>
    <xf numFmtId="10" fontId="108" fillId="65" borderId="1119" applyNumberFormat="0" applyBorder="0" applyAlignment="0" applyProtection="0"/>
    <xf numFmtId="171" fontId="85" fillId="0" borderId="707"/>
    <xf numFmtId="0" fontId="12" fillId="0" borderId="1166"/>
    <xf numFmtId="0" fontId="177" fillId="67" borderId="708">
      <alignment horizontal="center" vertical="center" wrapText="1"/>
      <protection hidden="1"/>
    </xf>
    <xf numFmtId="0" fontId="17" fillId="21" borderId="626" applyNumberFormat="0" applyAlignment="0" applyProtection="0"/>
    <xf numFmtId="0" fontId="17" fillId="21" borderId="607" applyNumberFormat="0" applyAlignment="0" applyProtection="0"/>
    <xf numFmtId="0" fontId="12" fillId="25" borderId="751" applyNumberFormat="0" applyProtection="0">
      <alignment horizontal="left" vertical="center"/>
    </xf>
    <xf numFmtId="0" fontId="25" fillId="8" borderId="626" applyNumberFormat="0" applyAlignment="0" applyProtection="0"/>
    <xf numFmtId="0" fontId="12" fillId="24" borderId="627" applyNumberFormat="0" applyFont="0" applyAlignment="0" applyProtection="0"/>
    <xf numFmtId="0" fontId="12" fillId="24" borderId="614" applyNumberFormat="0" applyFont="0" applyAlignment="0" applyProtection="0"/>
    <xf numFmtId="0" fontId="12" fillId="25" borderId="751" applyNumberFormat="0" applyProtection="0">
      <alignment horizontal="left" vertical="center"/>
    </xf>
    <xf numFmtId="0" fontId="83" fillId="0" borderId="620" applyNumberFormat="0" applyFont="0" applyFill="0" applyAlignment="0" applyProtection="0"/>
    <xf numFmtId="167" fontId="87" fillId="0" borderId="566" applyFont="0"/>
    <xf numFmtId="0" fontId="11" fillId="60" borderId="948" applyNumberFormat="0" applyProtection="0">
      <alignment horizontal="left" vertical="center" wrapText="1"/>
    </xf>
    <xf numFmtId="0" fontId="47" fillId="0" borderId="1083">
      <alignment horizontal="left" vertical="center"/>
    </xf>
    <xf numFmtId="241" fontId="194" fillId="86" borderId="987" applyNumberFormat="0" applyBorder="0" applyAlignment="0" applyProtection="0">
      <alignment vertical="center"/>
    </xf>
    <xf numFmtId="208" fontId="90" fillId="63" borderId="621"/>
    <xf numFmtId="0" fontId="12" fillId="25" borderId="992" applyNumberFormat="0" applyProtection="0">
      <alignment horizontal="left" vertical="center" wrapText="1"/>
    </xf>
    <xf numFmtId="0" fontId="11" fillId="60" borderId="1007" applyNumberFormat="0" applyProtection="0">
      <alignment horizontal="left" vertical="center" wrapText="1"/>
    </xf>
    <xf numFmtId="237" fontId="12" fillId="71" borderId="1119" applyNumberFormat="0" applyFont="0" applyBorder="0" applyAlignment="0" applyProtection="0"/>
    <xf numFmtId="10" fontId="108" fillId="65" borderId="1147" applyNumberFormat="0" applyBorder="0" applyAlignment="0" applyProtection="0"/>
    <xf numFmtId="14" fontId="85" fillId="0" borderId="1157" applyFont="0" applyFill="0" applyBorder="0" applyAlignment="0" applyProtection="0"/>
    <xf numFmtId="0" fontId="12" fillId="25" borderId="655" applyNumberFormat="0" applyProtection="0">
      <alignment horizontal="left" vertical="center"/>
    </xf>
    <xf numFmtId="0" fontId="11" fillId="60" borderId="1007" applyNumberFormat="0" applyProtection="0">
      <alignment horizontal="left" vertical="center" wrapText="1"/>
    </xf>
    <xf numFmtId="0" fontId="177" fillId="67" borderId="708">
      <alignment horizontal="center" vertical="center" wrapText="1"/>
      <protection hidden="1"/>
    </xf>
    <xf numFmtId="167" fontId="87" fillId="0" borderId="617" applyFont="0"/>
    <xf numFmtId="0" fontId="17" fillId="21" borderId="641" applyNumberFormat="0" applyAlignment="0" applyProtection="0"/>
    <xf numFmtId="1" fontId="121" fillId="69" borderId="1124" applyNumberFormat="0" applyBorder="0" applyAlignment="0">
      <alignment horizontal="centerContinuous" vertical="center"/>
      <protection locked="0"/>
    </xf>
    <xf numFmtId="0" fontId="12" fillId="24" borderId="608" applyNumberFormat="0" applyFont="0" applyAlignment="0" applyProtection="0"/>
    <xf numFmtId="0" fontId="83" fillId="0" borderId="612" applyNumberFormat="0" applyFont="0" applyFill="0" applyAlignment="0" applyProtection="0"/>
    <xf numFmtId="264" fontId="172" fillId="65" borderId="832" applyFill="0" applyBorder="0" applyAlignment="0" applyProtection="0">
      <alignment horizontal="right"/>
      <protection locked="0"/>
    </xf>
    <xf numFmtId="0" fontId="12" fillId="25" borderId="1166" applyNumberFormat="0" applyProtection="0">
      <alignment horizontal="left" vertical="center" wrapText="1"/>
    </xf>
    <xf numFmtId="0" fontId="47" fillId="0" borderId="1131">
      <alignment horizontal="left" vertical="center"/>
    </xf>
    <xf numFmtId="166" fontId="113" fillId="0" borderId="958">
      <protection locked="0"/>
    </xf>
    <xf numFmtId="0" fontId="12" fillId="0" borderId="1166"/>
    <xf numFmtId="241" fontId="194" fillId="86" borderId="673" applyNumberFormat="0" applyBorder="0" applyAlignment="0" applyProtection="0">
      <alignment vertical="center"/>
    </xf>
    <xf numFmtId="0" fontId="25" fillId="8" borderId="1125" applyNumberFormat="0" applyAlignment="0" applyProtection="0"/>
    <xf numFmtId="2" fontId="149" fillId="0" borderId="1157"/>
    <xf numFmtId="171" fontId="85" fillId="0" borderId="924"/>
    <xf numFmtId="0" fontId="147" fillId="73" borderId="1161">
      <alignment horizontal="left" vertical="center" wrapText="1"/>
    </xf>
    <xf numFmtId="171" fontId="85" fillId="0" borderId="707"/>
    <xf numFmtId="0" fontId="177" fillId="67" borderId="655">
      <alignment horizontal="center" vertical="center" wrapText="1"/>
      <protection hidden="1"/>
    </xf>
    <xf numFmtId="237" fontId="12" fillId="71" borderId="1119" applyNumberFormat="0" applyFont="0" applyBorder="0" applyAlignment="0" applyProtection="0"/>
    <xf numFmtId="166" fontId="113" fillId="0" borderId="651">
      <protection locked="0"/>
    </xf>
    <xf numFmtId="1" fontId="121" fillId="69" borderId="1124" applyNumberFormat="0" applyBorder="0" applyAlignment="0">
      <alignment horizontal="centerContinuous" vertical="center"/>
      <protection locked="0"/>
    </xf>
    <xf numFmtId="0" fontId="12" fillId="24" borderId="608" applyNumberFormat="0" applyFont="0" applyAlignment="0" applyProtection="0"/>
    <xf numFmtId="10" fontId="108" fillId="65" borderId="1147" applyNumberFormat="0" applyBorder="0" applyAlignment="0" applyProtection="0"/>
    <xf numFmtId="0" fontId="25" fillId="8" borderId="1125" applyNumberFormat="0" applyAlignment="0" applyProtection="0"/>
    <xf numFmtId="208" fontId="90" fillId="63" borderId="621"/>
    <xf numFmtId="1" fontId="121" fillId="69" borderId="1124" applyNumberFormat="0" applyBorder="0" applyAlignment="0">
      <alignment horizontal="centerContinuous" vertical="center"/>
      <protection locked="0"/>
    </xf>
    <xf numFmtId="0" fontId="17" fillId="21" borderId="934" applyNumberFormat="0" applyAlignment="0" applyProtection="0"/>
    <xf numFmtId="241" fontId="12" fillId="25" borderId="692" applyNumberFormat="0" applyAlignment="0">
      <alignment vertical="center"/>
    </xf>
    <xf numFmtId="167" fontId="87" fillId="0" borderId="617" applyFont="0"/>
    <xf numFmtId="165" fontId="193" fillId="0" borderId="702" applyFill="0" applyAlignment="0" applyProtection="0"/>
    <xf numFmtId="0" fontId="183" fillId="81" borderId="725" applyNumberFormat="0" applyProtection="0">
      <alignment horizontal="center" vertical="center"/>
    </xf>
    <xf numFmtId="171" fontId="85" fillId="0" borderId="707"/>
    <xf numFmtId="208" fontId="90" fillId="63" borderId="621"/>
    <xf numFmtId="39" fontId="12" fillId="0" borderId="990">
      <protection locked="0"/>
    </xf>
    <xf numFmtId="0" fontId="17" fillId="21" borderId="607" applyNumberFormat="0" applyAlignment="0" applyProtection="0"/>
    <xf numFmtId="39" fontId="12" fillId="0" borderId="1020">
      <protection locked="0"/>
    </xf>
    <xf numFmtId="0" fontId="12" fillId="25" borderId="948" applyNumberFormat="0" applyProtection="0">
      <alignment horizontal="left" vertical="center" wrapText="1"/>
    </xf>
    <xf numFmtId="0" fontId="11" fillId="81" borderId="948" applyNumberFormat="0" applyProtection="0">
      <alignment horizontal="center" vertical="center" wrapText="1"/>
    </xf>
    <xf numFmtId="165" fontId="193" fillId="0" borderId="666" applyFill="0" applyAlignment="0" applyProtection="0"/>
    <xf numFmtId="0" fontId="11" fillId="60" borderId="1026" applyNumberFormat="0" applyProtection="0">
      <alignment horizontal="left" vertical="center" wrapText="1"/>
    </xf>
    <xf numFmtId="0" fontId="47" fillId="0" borderId="1152">
      <alignment horizontal="left" vertical="center"/>
    </xf>
    <xf numFmtId="167" fontId="87" fillId="0" borderId="617" applyFont="0"/>
    <xf numFmtId="0" fontId="83" fillId="0" borderId="620" applyNumberFormat="0" applyFont="0" applyFill="0" applyAlignment="0" applyProtection="0"/>
    <xf numFmtId="1" fontId="121" fillId="69" borderId="1062" applyNumberFormat="0" applyBorder="0" applyAlignment="0">
      <alignment horizontal="centerContinuous" vertical="center"/>
      <protection locked="0"/>
    </xf>
    <xf numFmtId="0" fontId="11" fillId="81" borderId="694" applyNumberFormat="0" applyProtection="0">
      <alignment horizontal="center" vertical="center"/>
    </xf>
    <xf numFmtId="166" fontId="113" fillId="0" borderId="651">
      <protection locked="0"/>
    </xf>
    <xf numFmtId="165" fontId="193" fillId="0" borderId="719" applyFill="0" applyAlignment="0" applyProtection="0"/>
    <xf numFmtId="208" fontId="90" fillId="63" borderId="621"/>
    <xf numFmtId="0" fontId="17" fillId="21" borderId="613" applyNumberFormat="0" applyAlignment="0" applyProtection="0"/>
    <xf numFmtId="0" fontId="30" fillId="0" borderId="749" applyNumberFormat="0" applyFill="0" applyAlignment="0" applyProtection="0"/>
    <xf numFmtId="0" fontId="83" fillId="0" borderId="612" applyNumberFormat="0" applyFont="0" applyFill="0" applyAlignment="0" applyProtection="0"/>
    <xf numFmtId="0" fontId="25" fillId="8" borderId="1125" applyNumberFormat="0" applyAlignment="0" applyProtection="0"/>
    <xf numFmtId="39" fontId="12" fillId="0" borderId="649">
      <protection locked="0"/>
    </xf>
    <xf numFmtId="0" fontId="11" fillId="60" borderId="694" applyNumberFormat="0" applyProtection="0">
      <alignment horizontal="left" vertical="center" wrapText="1"/>
    </xf>
    <xf numFmtId="0" fontId="12" fillId="24" borderId="663" applyNumberFormat="0" applyFont="0" applyAlignment="0" applyProtection="0"/>
    <xf numFmtId="0" fontId="28" fillId="21" borderId="748" applyNumberFormat="0" applyAlignment="0" applyProtection="0"/>
    <xf numFmtId="0" fontId="12" fillId="24" borderId="747" applyNumberFormat="0" applyFont="0" applyAlignment="0" applyProtection="0"/>
    <xf numFmtId="0" fontId="12" fillId="24" borderId="747" applyNumberFormat="0" applyFont="0" applyAlignment="0" applyProtection="0"/>
    <xf numFmtId="0" fontId="25" fillId="8" borderId="746" applyNumberFormat="0" applyAlignment="0" applyProtection="0"/>
    <xf numFmtId="0" fontId="17" fillId="21" borderId="746" applyNumberFormat="0" applyAlignment="0" applyProtection="0"/>
    <xf numFmtId="39" fontId="12" fillId="0" borderId="702">
      <protection locked="0"/>
    </xf>
    <xf numFmtId="0" fontId="12" fillId="25" borderId="694" applyNumberFormat="0" applyProtection="0">
      <alignment horizontal="left" vertical="center" wrapText="1"/>
    </xf>
    <xf numFmtId="166" fontId="113" fillId="0" borderId="651">
      <protection locked="0"/>
    </xf>
    <xf numFmtId="0" fontId="30" fillId="0" borderId="749" applyNumberFormat="0" applyFill="0" applyAlignment="0" applyProtection="0"/>
    <xf numFmtId="0" fontId="17" fillId="21" borderId="613" applyNumberFormat="0" applyAlignment="0" applyProtection="0"/>
    <xf numFmtId="0" fontId="12" fillId="25" borderId="1007" applyNumberFormat="0" applyProtection="0">
      <alignment horizontal="left" vertical="center" wrapText="1"/>
    </xf>
    <xf numFmtId="39" fontId="12" fillId="0" borderId="666">
      <protection locked="0"/>
    </xf>
    <xf numFmtId="0" fontId="83" fillId="0" borderId="612" applyNumberFormat="0" applyFont="0" applyFill="0" applyAlignment="0" applyProtection="0"/>
    <xf numFmtId="166" fontId="113" fillId="0" borderId="958">
      <protection locked="0"/>
    </xf>
    <xf numFmtId="171" fontId="85" fillId="0" borderId="707"/>
    <xf numFmtId="0" fontId="17" fillId="21" borderId="607" applyNumberFormat="0" applyAlignment="0" applyProtection="0"/>
    <xf numFmtId="0" fontId="11" fillId="60" borderId="694" applyNumberFormat="0" applyProtection="0">
      <alignment horizontal="left" vertical="center" wrapText="1"/>
    </xf>
    <xf numFmtId="166" fontId="113" fillId="0" borderId="671">
      <protection locked="0"/>
    </xf>
    <xf numFmtId="0" fontId="83" fillId="0" borderId="620" applyNumberFormat="0" applyFont="0" applyFill="0" applyAlignment="0" applyProtection="0"/>
    <xf numFmtId="0" fontId="12" fillId="24" borderId="657" applyNumberFormat="0" applyFont="0" applyAlignment="0" applyProtection="0"/>
    <xf numFmtId="0" fontId="17" fillId="21" borderId="607" applyNumberFormat="0" applyAlignment="0" applyProtection="0"/>
    <xf numFmtId="0" fontId="83" fillId="0" borderId="612" applyNumberFormat="0" applyFont="0" applyFill="0" applyAlignment="0" applyProtection="0"/>
    <xf numFmtId="208" fontId="90" fillId="63" borderId="650"/>
    <xf numFmtId="0" fontId="17" fillId="21" borderId="662" applyNumberFormat="0" applyAlignment="0" applyProtection="0"/>
    <xf numFmtId="208" fontId="90" fillId="63" borderId="650"/>
    <xf numFmtId="0" fontId="12" fillId="24" borderId="627" applyNumberFormat="0" applyFont="0" applyAlignment="0" applyProtection="0"/>
    <xf numFmtId="0" fontId="83" fillId="0" borderId="661" applyNumberFormat="0" applyFont="0" applyFill="0" applyAlignment="0" applyProtection="0"/>
    <xf numFmtId="0" fontId="12" fillId="60" borderId="626" applyNumberFormat="0">
      <alignment horizontal="centerContinuous" vertical="center" wrapText="1"/>
    </xf>
    <xf numFmtId="237" fontId="12" fillId="71" borderId="1147" applyNumberFormat="0" applyFont="0" applyBorder="0" applyAlignment="0" applyProtection="0"/>
    <xf numFmtId="10" fontId="108" fillId="65" borderId="1166" applyNumberFormat="0" applyBorder="0" applyAlignment="0" applyProtection="0"/>
    <xf numFmtId="0" fontId="28" fillId="21" borderId="748" applyNumberFormat="0" applyAlignment="0" applyProtection="0"/>
    <xf numFmtId="208" fontId="90" fillId="63" borderId="650"/>
    <xf numFmtId="167" fontId="87" fillId="0" borderId="649" applyFont="0"/>
    <xf numFmtId="0" fontId="17" fillId="21" borderId="656" applyNumberFormat="0" applyAlignment="0" applyProtection="0"/>
    <xf numFmtId="0" fontId="83" fillId="0" borderId="669" applyNumberFormat="0" applyFont="0" applyFill="0" applyAlignment="0" applyProtection="0"/>
    <xf numFmtId="0" fontId="12" fillId="0" borderId="655"/>
    <xf numFmtId="0" fontId="12" fillId="61" borderId="626" applyNumberFormat="0">
      <alignment horizontal="left" vertical="center"/>
    </xf>
    <xf numFmtId="0" fontId="12" fillId="60" borderId="626" applyNumberFormat="0">
      <alignment horizontal="centerContinuous" vertical="center" wrapText="1"/>
    </xf>
    <xf numFmtId="166" fontId="113" fillId="0" borderId="671">
      <protection locked="0"/>
    </xf>
    <xf numFmtId="208" fontId="90" fillId="63" borderId="670"/>
    <xf numFmtId="0" fontId="12" fillId="61" borderId="626" applyNumberFormat="0">
      <alignment horizontal="left" vertical="center"/>
    </xf>
    <xf numFmtId="0" fontId="12" fillId="60" borderId="626" applyNumberFormat="0">
      <alignment horizontal="centerContinuous" vertical="center" wrapText="1"/>
    </xf>
    <xf numFmtId="167" fontId="87" fillId="0" borderId="666" applyFont="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147" fillId="73" borderId="705">
      <alignment horizontal="left" vertical="center" wrapText="1"/>
    </xf>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2" fillId="61" borderId="626" applyNumberFormat="0">
      <alignment horizontal="left" vertical="center"/>
    </xf>
    <xf numFmtId="0" fontId="12" fillId="60" borderId="626" applyNumberFormat="0">
      <alignment horizontal="centerContinuous" vertical="center" wrapText="1"/>
    </xf>
    <xf numFmtId="0" fontId="30" fillId="0" borderId="629" applyNumberFormat="0" applyFill="0" applyAlignment="0" applyProtection="0"/>
    <xf numFmtId="10" fontId="108" fillId="65" borderId="708" applyNumberFormat="0" applyBorder="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25" fillId="8" borderId="607" applyNumberFormat="0" applyAlignment="0" applyProtection="0"/>
    <xf numFmtId="0" fontId="25" fillId="8" borderId="695" applyNumberFormat="0" applyAlignment="0" applyProtection="0"/>
    <xf numFmtId="0" fontId="12" fillId="25" borderId="606" applyNumberFormat="0" applyProtection="0">
      <alignment horizontal="left" vertical="center"/>
    </xf>
    <xf numFmtId="0" fontId="17" fillId="21"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227" fontId="78" fillId="0" borderId="690" applyNumberFormat="0" applyFill="0">
      <alignment horizontal="right"/>
    </xf>
    <xf numFmtId="224" fontId="108" fillId="0" borderId="553" applyFont="0" applyFill="0" applyBorder="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147" fillId="73" borderId="672">
      <alignment horizontal="left" vertical="center" wrapText="1"/>
    </xf>
    <xf numFmtId="227" fontId="78" fillId="0" borderId="690" applyNumberFormat="0" applyFill="0">
      <alignment horizontal="right"/>
    </xf>
    <xf numFmtId="0" fontId="12" fillId="61" borderId="607" applyNumberFormat="0">
      <alignment horizontal="left" vertical="center"/>
    </xf>
    <xf numFmtId="0" fontId="12" fillId="60" borderId="607" applyNumberFormat="0">
      <alignment horizontal="centerContinuous" vertical="center" wrapText="1"/>
    </xf>
    <xf numFmtId="0" fontId="17" fillId="21" borderId="607" applyNumberFormat="0" applyAlignment="0" applyProtection="0"/>
    <xf numFmtId="0" fontId="25" fillId="8" borderId="607"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47" fillId="73" borderId="1161">
      <alignment horizontal="left" vertical="center" wrapText="1"/>
    </xf>
    <xf numFmtId="0" fontId="12" fillId="61" borderId="641" applyNumberFormat="0">
      <alignment horizontal="left" vertical="center"/>
    </xf>
    <xf numFmtId="0" fontId="12" fillId="60" borderId="641" applyNumberFormat="0">
      <alignment horizontal="centerContinuous" vertical="center" wrapText="1"/>
    </xf>
    <xf numFmtId="237" fontId="12" fillId="71" borderId="708" applyNumberFormat="0" applyFont="0" applyBorder="0" applyAlignment="0" applyProtection="0"/>
    <xf numFmtId="0" fontId="12" fillId="61" borderId="641" applyNumberFormat="0">
      <alignment horizontal="left" vertical="center"/>
    </xf>
    <xf numFmtId="0" fontId="12" fillId="60" borderId="641" applyNumberFormat="0">
      <alignment horizontal="centerContinuous" vertical="center" wrapText="1"/>
    </xf>
    <xf numFmtId="1" fontId="121" fillId="69" borderId="700" applyNumberFormat="0" applyBorder="0" applyAlignment="0">
      <alignment horizontal="centerContinuous" vertical="center"/>
      <protection locked="0"/>
    </xf>
    <xf numFmtId="0" fontId="47" fillId="0" borderId="713">
      <alignment horizontal="left" vertical="center"/>
    </xf>
    <xf numFmtId="0" fontId="12" fillId="61" borderId="641" applyNumberFormat="0">
      <alignment horizontal="left" vertical="center"/>
    </xf>
    <xf numFmtId="0" fontId="12" fillId="60" borderId="641" applyNumberFormat="0">
      <alignment horizontal="centerContinuous" vertical="center" wrapText="1"/>
    </xf>
    <xf numFmtId="0" fontId="47" fillId="0" borderId="713">
      <alignment horizontal="left" vertical="center"/>
    </xf>
    <xf numFmtId="10" fontId="108" fillId="65" borderId="708" applyNumberFormat="0" applyBorder="0" applyAlignment="0" applyProtection="0"/>
    <xf numFmtId="10" fontId="108" fillId="65" borderId="708" applyNumberFormat="0" applyBorder="0" applyAlignment="0" applyProtection="0"/>
    <xf numFmtId="0" fontId="25" fillId="8" borderId="656" applyNumberFormat="0" applyAlignment="0" applyProtection="0"/>
    <xf numFmtId="0" fontId="25" fillId="8" borderId="656" applyNumberFormat="0" applyAlignment="0" applyProtection="0"/>
    <xf numFmtId="0" fontId="12" fillId="61" borderId="607" applyNumberFormat="0">
      <alignment horizontal="left" vertical="center"/>
    </xf>
    <xf numFmtId="0" fontId="12" fillId="60" borderId="607" applyNumberFormat="0">
      <alignment horizontal="centerContinuous" vertical="center" wrapText="1"/>
    </xf>
    <xf numFmtId="241" fontId="12" fillId="65" borderId="685" applyNumberFormat="0" applyFont="0" applyBorder="0" applyAlignment="0">
      <alignment horizontal="right" vertical="center"/>
      <protection locked="0"/>
    </xf>
    <xf numFmtId="0" fontId="12" fillId="61" borderId="641" applyNumberFormat="0">
      <alignment horizontal="left" vertical="center"/>
    </xf>
    <xf numFmtId="0" fontId="12" fillId="60" borderId="641" applyNumberFormat="0">
      <alignment horizontal="centerContinuous" vertical="center" wrapText="1"/>
    </xf>
    <xf numFmtId="1" fontId="121" fillId="69" borderId="668" applyNumberFormat="0" applyBorder="0" applyAlignment="0">
      <alignment horizontal="centerContinuous" vertical="center"/>
      <protection locked="0"/>
    </xf>
    <xf numFmtId="0" fontId="47" fillId="0" borderId="699">
      <alignment horizontal="left" vertical="center"/>
    </xf>
    <xf numFmtId="0" fontId="12" fillId="61" borderId="613" applyNumberFormat="0">
      <alignment horizontal="left" vertical="center"/>
    </xf>
    <xf numFmtId="0" fontId="12" fillId="60" borderId="613" applyNumberFormat="0">
      <alignment horizontal="centerContinuous" vertical="center" wrapText="1"/>
    </xf>
    <xf numFmtId="0" fontId="11" fillId="60" borderId="774" applyNumberFormat="0" applyProtection="0">
      <alignment horizontal="left" vertical="center" wrapText="1"/>
    </xf>
    <xf numFmtId="0" fontId="12" fillId="24" borderId="747" applyNumberFormat="0" applyFont="0" applyAlignment="0" applyProtection="0"/>
    <xf numFmtId="0" fontId="147" fillId="73" borderId="722">
      <alignment horizontal="left" vertical="center" wrapText="1"/>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31" applyNumberFormat="0" applyProtection="0">
      <alignment horizontal="left" vertical="center"/>
    </xf>
    <xf numFmtId="10" fontId="108" fillId="65" borderId="708" applyNumberFormat="0" applyBorder="0" applyAlignment="0" applyProtection="0"/>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13" applyNumberFormat="0" applyAlignment="0" applyProtection="0"/>
    <xf numFmtId="0" fontId="11" fillId="60" borderId="774" applyNumberFormat="0" applyProtection="0">
      <alignment horizontal="left" vertical="center" wrapText="1"/>
    </xf>
    <xf numFmtId="0" fontId="12" fillId="24" borderId="747" applyNumberFormat="0" applyFont="0" applyAlignment="0" applyProtection="0"/>
    <xf numFmtId="237" fontId="12" fillId="71" borderId="655" applyNumberFormat="0" applyFont="0" applyBorder="0" applyAlignment="0" applyProtection="0"/>
    <xf numFmtId="0" fontId="12" fillId="25" borderId="774" applyNumberFormat="0" applyProtection="0">
      <alignment horizontal="left" vertical="center" wrapText="1"/>
    </xf>
    <xf numFmtId="0" fontId="25" fillId="8" borderId="746" applyNumberFormat="0" applyAlignment="0" applyProtection="0"/>
    <xf numFmtId="0" fontId="11" fillId="81" borderId="774" applyNumberFormat="0" applyProtection="0">
      <alignment horizontal="center"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17" fillId="21" borderId="746" applyNumberFormat="0" applyAlignment="0" applyProtection="0"/>
    <xf numFmtId="238" fontId="87" fillId="0" borderId="691">
      <alignment horizontal="center"/>
    </xf>
    <xf numFmtId="257" fontId="11" fillId="82" borderId="774" applyNumberFormat="0" applyProtection="0">
      <alignment horizontal="center" vertical="center" wrapText="1"/>
    </xf>
    <xf numFmtId="0" fontId="12" fillId="25" borderId="751" applyNumberFormat="0" applyProtection="0">
      <alignment horizontal="left"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47" fillId="0" borderId="648">
      <alignment horizontal="left" vertical="center"/>
    </xf>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25" fillId="8"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0" fontId="28" fillId="21" borderId="628" applyNumberFormat="0" applyAlignment="0" applyProtection="0"/>
    <xf numFmtId="0" fontId="30" fillId="0" borderId="629" applyNumberFormat="0" applyFill="0" applyAlignment="0" applyProtection="0"/>
    <xf numFmtId="0" fontId="12" fillId="25" borderId="631" applyNumberFormat="0" applyProtection="0">
      <alignment horizontal="left" vertical="center"/>
    </xf>
    <xf numFmtId="0" fontId="12" fillId="25" borderId="631" applyNumberFormat="0" applyProtection="0">
      <alignment horizontal="left" vertical="center"/>
    </xf>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28" fillId="21" borderId="628" applyNumberFormat="0" applyAlignment="0" applyProtection="0"/>
    <xf numFmtId="0" fontId="30" fillId="0" borderId="629" applyNumberFormat="0" applyFill="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83" fillId="81" borderId="774" applyNumberFormat="0" applyProtection="0">
      <alignment horizontal="center" vertical="center"/>
    </xf>
    <xf numFmtId="0" fontId="12" fillId="25" borderId="751" applyNumberFormat="0" applyProtection="0">
      <alignment horizontal="left" vertical="center"/>
    </xf>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7" fillId="21" borderId="626" applyNumberFormat="0" applyAlignment="0" applyProtection="0"/>
    <xf numFmtId="0" fontId="30" fillId="0" borderId="629" applyNumberFormat="0" applyFill="0" applyAlignment="0" applyProtection="0"/>
    <xf numFmtId="0" fontId="28" fillId="21" borderId="628"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5" fillId="8" borderId="626"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17" fillId="21" borderId="626" applyNumberFormat="0" applyAlignment="0" applyProtection="0"/>
    <xf numFmtId="0" fontId="25" fillId="8" borderId="626" applyNumberFormat="0" applyAlignment="0" applyProtection="0"/>
    <xf numFmtId="0" fontId="12" fillId="24" borderId="627" applyNumberFormat="0" applyFont="0" applyAlignment="0" applyProtection="0"/>
    <xf numFmtId="0" fontId="12" fillId="24" borderId="627" applyNumberFormat="0" applyFont="0" applyAlignment="0" applyProtection="0"/>
    <xf numFmtId="0" fontId="28" fillId="21" borderId="628" applyNumberFormat="0" applyAlignment="0" applyProtection="0"/>
    <xf numFmtId="0" fontId="30" fillId="0" borderId="629"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1" fillId="81" borderId="774" applyNumberFormat="0" applyProtection="0">
      <alignment horizontal="center" vertical="center" wrapText="1"/>
    </xf>
    <xf numFmtId="0" fontId="12" fillId="24" borderId="950" applyNumberFormat="0" applyFon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11" fillId="81" borderId="774" applyNumberFormat="0" applyProtection="0">
      <alignment horizontal="center" vertical="center" wrapText="1"/>
    </xf>
    <xf numFmtId="0" fontId="12" fillId="25" borderId="631" applyNumberFormat="0" applyProtection="0">
      <alignment horizontal="left" vertical="center"/>
    </xf>
    <xf numFmtId="0" fontId="12" fillId="25" borderId="631" applyNumberFormat="0" applyProtection="0">
      <alignment horizontal="left" vertical="center"/>
    </xf>
    <xf numFmtId="0" fontId="12" fillId="25" borderId="606" applyNumberFormat="0" applyProtection="0">
      <alignment horizontal="left" vertical="center"/>
    </xf>
    <xf numFmtId="0" fontId="12" fillId="25" borderId="606" applyNumberFormat="0" applyProtection="0">
      <alignment horizontal="left" vertical="center"/>
    </xf>
    <xf numFmtId="171" fontId="85" fillId="0" borderId="991"/>
    <xf numFmtId="0" fontId="25" fillId="8" borderId="626" applyNumberFormat="0" applyAlignment="0" applyProtection="0"/>
    <xf numFmtId="0" fontId="28" fillId="21" borderId="609" applyNumberFormat="0" applyAlignment="0" applyProtection="0"/>
    <xf numFmtId="0" fontId="28" fillId="21" borderId="628" applyNumberFormat="0" applyAlignment="0" applyProtection="0"/>
    <xf numFmtId="0" fontId="30" fillId="0" borderId="629" applyNumberFormat="0" applyFill="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47" fillId="73" borderId="705">
      <alignment horizontal="left" vertical="center" wrapText="1"/>
    </xf>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257" fontId="11" fillId="82" borderId="760" applyNumberFormat="0" applyProtection="0">
      <alignment horizontal="center" vertical="center" wrapText="1"/>
    </xf>
    <xf numFmtId="208" fontId="90" fillId="63" borderId="1217"/>
    <xf numFmtId="0" fontId="17" fillId="21" borderId="607" applyNumberFormat="0" applyAlignment="0" applyProtection="0"/>
    <xf numFmtId="0" fontId="12" fillId="24" borderId="608" applyNumberFormat="0" applyFon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183" fillId="81" borderId="774" applyNumberFormat="0" applyProtection="0">
      <alignment horizontal="center" vertical="center"/>
    </xf>
    <xf numFmtId="0" fontId="11" fillId="81" borderId="774" applyNumberFormat="0" applyProtection="0">
      <alignment horizontal="center" vertical="center" wrapText="1"/>
    </xf>
    <xf numFmtId="0" fontId="11" fillId="60" borderId="1071" applyNumberFormat="0" applyProtection="0">
      <alignment horizontal="left" vertical="center" wrapText="1"/>
    </xf>
    <xf numFmtId="0" fontId="30" fillId="0" borderId="749"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2" fillId="0" borderId="725"/>
    <xf numFmtId="0" fontId="28" fillId="21" borderId="748" applyNumberFormat="0" applyAlignment="0" applyProtection="0"/>
    <xf numFmtId="0" fontId="17" fillId="21" borderId="607"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4" borderId="747"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640" applyNumberFormat="0" applyProtection="0">
      <alignment horizontal="left" vertical="center"/>
    </xf>
    <xf numFmtId="10" fontId="108" fillId="65" borderId="708" applyNumberFormat="0" applyBorder="0" applyAlignment="0" applyProtection="0"/>
    <xf numFmtId="0" fontId="12" fillId="24" borderId="747" applyNumberFormat="0" applyFon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25" fillId="8" borderId="746" applyNumberFormat="0" applyAlignment="0" applyProtection="0"/>
    <xf numFmtId="0" fontId="17" fillId="21" borderId="746"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241" fontId="194" fillId="86" borderId="987" applyNumberFormat="0" applyBorder="0" applyAlignment="0" applyProtection="0">
      <alignment vertical="center"/>
    </xf>
    <xf numFmtId="165" fontId="193" fillId="0" borderId="100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30" fillId="0" borderId="749" applyNumberFormat="0" applyFill="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44" applyNumberFormat="0" applyFont="0" applyAlignment="0" applyProtection="0"/>
    <xf numFmtId="0" fontId="25" fillId="8" borderId="641" applyNumberFormat="0" applyAlignment="0" applyProtection="0"/>
    <xf numFmtId="0" fontId="28" fillId="21" borderId="609" applyNumberFormat="0" applyAlignment="0" applyProtection="0"/>
    <xf numFmtId="0" fontId="30" fillId="0" borderId="610" applyNumberFormat="0" applyFill="0" applyAlignment="0" applyProtection="0"/>
    <xf numFmtId="0" fontId="17" fillId="21" borderId="641" applyNumberFormat="0" applyAlignment="0" applyProtection="0"/>
    <xf numFmtId="0" fontId="30" fillId="0" borderId="643" applyNumberFormat="0" applyFill="0" applyAlignment="0" applyProtection="0"/>
    <xf numFmtId="1" fontId="121" fillId="69" borderId="1153" applyNumberFormat="0" applyBorder="0" applyAlignment="0">
      <alignment horizontal="centerContinuous" vertical="center"/>
      <protection locked="0"/>
    </xf>
    <xf numFmtId="0" fontId="28" fillId="21" borderId="642" applyNumberFormat="0" applyAlignment="0" applyProtection="0"/>
    <xf numFmtId="238" fontId="87" fillId="0" borderId="691">
      <alignment horizontal="center"/>
    </xf>
    <xf numFmtId="10" fontId="108" fillId="65" borderId="1166" applyNumberFormat="0" applyBorder="0" applyAlignment="0" applyProtection="0"/>
    <xf numFmtId="0" fontId="12" fillId="24" borderId="644" applyNumberFormat="0" applyFont="0" applyAlignment="0" applyProtection="0"/>
    <xf numFmtId="0" fontId="12" fillId="61" borderId="607" applyNumberFormat="0">
      <alignment horizontal="left" vertical="center"/>
    </xf>
    <xf numFmtId="0" fontId="12" fillId="60" borderId="607" applyNumberFormat="0">
      <alignment horizontal="centerContinuous" vertical="center" wrapText="1"/>
    </xf>
    <xf numFmtId="224" fontId="108" fillId="0" borderId="1046" applyFont="0" applyFill="0" applyBorder="0" applyAlignment="0" applyProtection="0"/>
    <xf numFmtId="0" fontId="17" fillId="21" borderId="641" applyNumberFormat="0" applyAlignment="0" applyProtection="0"/>
    <xf numFmtId="0" fontId="12" fillId="24" borderId="644" applyNumberFormat="0" applyFon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25" fillId="8" borderId="641" applyNumberFormat="0" applyAlignment="0" applyProtection="0"/>
    <xf numFmtId="0" fontId="28" fillId="21" borderId="642" applyNumberFormat="0" applyAlignment="0" applyProtection="0"/>
    <xf numFmtId="0" fontId="30" fillId="0" borderId="643" applyNumberFormat="0" applyFill="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17" fillId="21" borderId="641" applyNumberForma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183" fillId="81" borderId="1056" applyNumberFormat="0" applyProtection="0">
      <alignment horizontal="center" vertical="center"/>
    </xf>
    <xf numFmtId="0" fontId="25" fillId="8" borderId="1148" applyNumberFormat="0" applyAlignment="0" applyProtection="0"/>
    <xf numFmtId="0" fontId="30" fillId="0" borderId="643" applyNumberFormat="0" applyFill="0" applyAlignment="0" applyProtection="0"/>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5" fillId="8" borderId="641" applyNumberFormat="0" applyAlignment="0" applyProtection="0"/>
    <xf numFmtId="0" fontId="17" fillId="21" borderId="641" applyNumberFormat="0" applyAlignment="0" applyProtection="0"/>
    <xf numFmtId="0" fontId="30" fillId="0" borderId="643" applyNumberFormat="0" applyFill="0" applyAlignment="0" applyProtection="0"/>
    <xf numFmtId="0" fontId="147" fillId="73" borderId="705">
      <alignment horizontal="left" vertical="center" wrapText="1"/>
    </xf>
    <xf numFmtId="0" fontId="28" fillId="21" borderId="642"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748" applyNumberFormat="0" applyAlignment="0" applyProtection="0"/>
    <xf numFmtId="0" fontId="12" fillId="61" borderId="613" applyNumberFormat="0">
      <alignment horizontal="left" vertical="center"/>
    </xf>
    <xf numFmtId="0" fontId="12" fillId="60" borderId="613" applyNumberFormat="0">
      <alignment horizontal="centerContinuous" vertical="center" wrapText="1"/>
    </xf>
    <xf numFmtId="166" fontId="113" fillId="0" borderId="1002">
      <protection locked="0"/>
    </xf>
    <xf numFmtId="0" fontId="12" fillId="24" borderId="747" applyNumberFormat="0" applyFon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25" fillId="8" borderId="641"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24" borderId="747" applyNumberFormat="0" applyFont="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12" fillId="0" borderId="694"/>
    <xf numFmtId="0" fontId="47" fillId="0" borderId="1156">
      <alignment horizontal="left" vertical="center"/>
    </xf>
    <xf numFmtId="0" fontId="12" fillId="0" borderId="708"/>
    <xf numFmtId="0" fontId="12" fillId="25" borderId="640" applyNumberFormat="0" applyProtection="0">
      <alignment horizontal="left" vertical="center"/>
    </xf>
    <xf numFmtId="0" fontId="12" fillId="25" borderId="640" applyNumberFormat="0" applyProtection="0">
      <alignment horizontal="left" vertical="center"/>
    </xf>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241" fontId="12" fillId="65" borderId="685" applyNumberFormat="0" applyFont="0" applyBorder="0" applyAlignment="0">
      <alignment horizontal="right" vertical="center"/>
      <protection locked="0"/>
    </xf>
    <xf numFmtId="241" fontId="194" fillId="86" borderId="1004" applyNumberFormat="0" applyBorder="0" applyAlignment="0" applyProtection="0">
      <alignment vertical="center"/>
    </xf>
    <xf numFmtId="0" fontId="11" fillId="60" borderId="1007" applyNumberFormat="0" applyProtection="0">
      <alignment horizontal="left" vertical="center" wrapText="1"/>
    </xf>
    <xf numFmtId="208" fontId="90" fillId="63" borderId="929"/>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4" borderId="608" applyNumberFormat="0" applyFon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10" fontId="108" fillId="65" borderId="655" applyNumberFormat="0" applyBorder="0" applyAlignment="0" applyProtection="0"/>
    <xf numFmtId="39" fontId="12" fillId="0" borderId="826">
      <protection locked="0"/>
    </xf>
    <xf numFmtId="241" fontId="12" fillId="65" borderId="685" applyNumberFormat="0" applyFont="0" applyBorder="0" applyAlignment="0">
      <alignment horizontal="right" vertical="center"/>
      <protection locked="0"/>
    </xf>
    <xf numFmtId="0" fontId="25" fillId="8" borderId="746" applyNumberForma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12" fillId="61" borderId="662" applyNumberFormat="0">
      <alignment horizontal="left" vertical="center"/>
    </xf>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25" fillId="8" borderId="607" applyNumberFormat="0" applyAlignment="0" applyProtection="0"/>
    <xf numFmtId="208" fontId="90" fillId="63" borderId="1001"/>
    <xf numFmtId="0" fontId="12" fillId="25" borderId="640" applyNumberFormat="0" applyProtection="0">
      <alignment horizontal="left" vertical="center"/>
    </xf>
    <xf numFmtId="0" fontId="12" fillId="25" borderId="640" applyNumberFormat="0" applyProtection="0">
      <alignment horizontal="left" vertical="center"/>
    </xf>
    <xf numFmtId="0" fontId="12" fillId="25" borderId="1007" applyNumberFormat="0" applyProtection="0">
      <alignment horizontal="left" vertical="center" wrapText="1"/>
    </xf>
    <xf numFmtId="0" fontId="17" fillId="21" borderId="607"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60" borderId="662" applyNumberFormat="0">
      <alignment horizontal="centerContinuous" vertical="center" wrapText="1"/>
    </xf>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1" fillId="81" borderId="992" applyNumberFormat="0" applyProtection="0">
      <alignment horizontal="center" vertical="center" wrapText="1"/>
    </xf>
    <xf numFmtId="241" fontId="194" fillId="86" borderId="807" applyNumberFormat="0" applyBorder="0" applyAlignment="0" applyProtection="0">
      <alignment vertical="center"/>
    </xf>
    <xf numFmtId="0" fontId="83" fillId="0" borderId="941" applyNumberFormat="0" applyFon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241" fontId="194" fillId="86" borderId="1068" applyNumberFormat="0" applyBorder="0" applyAlignment="0" applyProtection="0">
      <alignment vertical="center"/>
    </xf>
    <xf numFmtId="171" fontId="85" fillId="0" borderId="1025"/>
    <xf numFmtId="0" fontId="17" fillId="21" borderId="613" applyNumberFormat="0" applyAlignment="0" applyProtection="0"/>
    <xf numFmtId="0" fontId="147" fillId="73" borderId="672">
      <alignment horizontal="left" vertical="center" wrapText="1"/>
    </xf>
    <xf numFmtId="39" fontId="12" fillId="0" borderId="1020">
      <protection locked="0"/>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17" fillId="21" borderId="641" applyNumberFormat="0" applyAlignment="0" applyProtection="0"/>
    <xf numFmtId="0" fontId="25" fillId="8" borderId="641" applyNumberFormat="0" applyAlignment="0" applyProtection="0"/>
    <xf numFmtId="0" fontId="12" fillId="24" borderId="644" applyNumberFormat="0" applyFont="0" applyAlignment="0" applyProtection="0"/>
    <xf numFmtId="0" fontId="12" fillId="24" borderId="644" applyNumberFormat="0" applyFont="0" applyAlignment="0" applyProtection="0"/>
    <xf numFmtId="0" fontId="28" fillId="21" borderId="642" applyNumberFormat="0" applyAlignment="0" applyProtection="0"/>
    <xf numFmtId="0" fontId="30" fillId="0" borderId="643"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2" fillId="0" borderId="708"/>
    <xf numFmtId="0" fontId="17" fillId="21" borderId="613" applyNumberFormat="0" applyAlignment="0" applyProtection="0"/>
    <xf numFmtId="0" fontId="12" fillId="0" borderId="708"/>
    <xf numFmtId="171" fontId="85" fillId="0" borderId="846"/>
    <xf numFmtId="0" fontId="177" fillId="67" borderId="874">
      <alignment horizontal="center" vertical="center" wrapText="1"/>
      <protection hidden="1"/>
    </xf>
    <xf numFmtId="165" fontId="193" fillId="0" borderId="800" applyFill="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12" fillId="25" borderId="1071" applyNumberFormat="0" applyProtection="0">
      <alignment horizontal="left" vertical="center" wrapText="1"/>
    </xf>
    <xf numFmtId="0" fontId="11" fillId="81" borderId="1056" applyNumberFormat="0" applyProtection="0">
      <alignment horizontal="center" vertical="center" wrapText="1"/>
    </xf>
    <xf numFmtId="0" fontId="17" fillId="21" borderId="746" applyNumberFormat="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171" fontId="85" fillId="0" borderId="831"/>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241" fontId="194" fillId="86" borderId="845" applyNumberFormat="0" applyBorder="0" applyAlignment="0" applyProtection="0">
      <alignment vertical="center"/>
    </xf>
    <xf numFmtId="0" fontId="17" fillId="21" borderId="912"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12" fillId="0" borderId="708"/>
    <xf numFmtId="0" fontId="12" fillId="25" borderId="640" applyNumberFormat="0" applyProtection="0">
      <alignment horizontal="left" vertical="center"/>
    </xf>
    <xf numFmtId="0" fontId="12" fillId="25" borderId="640" applyNumberFormat="0" applyProtection="0">
      <alignment horizontal="left" vertical="center"/>
    </xf>
    <xf numFmtId="0" fontId="12" fillId="61" borderId="656" applyNumberFormat="0">
      <alignment horizontal="left" vertical="center"/>
    </xf>
    <xf numFmtId="0" fontId="12" fillId="60" borderId="656" applyNumberFormat="0">
      <alignment horizontal="centerContinuous" vertical="center" wrapText="1"/>
    </xf>
    <xf numFmtId="0" fontId="25" fillId="8" borderId="613" applyNumberFormat="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28" fillId="21" borderId="615" applyNumberFormat="0" applyAlignment="0" applyProtection="0"/>
    <xf numFmtId="0" fontId="30" fillId="0" borderId="616" applyNumberFormat="0" applyFill="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165" fontId="193" fillId="0" borderId="942" applyFill="0" applyAlignment="0" applyProtection="0"/>
    <xf numFmtId="0" fontId="25" fillId="8" borderId="607" applyNumberFormat="0" applyAlignment="0" applyProtection="0"/>
    <xf numFmtId="0" fontId="17" fillId="21" borderId="607" applyNumberFormat="0" applyAlignment="0" applyProtection="0"/>
    <xf numFmtId="167" fontId="87" fillId="0" borderId="937" applyFont="0"/>
    <xf numFmtId="0" fontId="12" fillId="25" borderId="606" applyNumberFormat="0" applyProtection="0">
      <alignment horizontal="left" vertical="center"/>
    </xf>
    <xf numFmtId="0" fontId="12" fillId="25" borderId="606" applyNumberFormat="0" applyProtection="0">
      <alignment horizontal="left" vertical="center"/>
    </xf>
    <xf numFmtId="229" fontId="81" fillId="65" borderId="693" applyFont="0" applyFill="0" applyBorder="0" applyAlignment="0" applyProtection="0"/>
    <xf numFmtId="0" fontId="83" fillId="0" borderId="989" applyNumberFormat="0" applyFon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2" fillId="25" borderId="640" applyNumberFormat="0" applyProtection="0">
      <alignment horizontal="left" vertical="center"/>
    </xf>
    <xf numFmtId="0" fontId="12" fillId="25" borderId="640" applyNumberFormat="0" applyProtection="0">
      <alignment horizontal="left" vertical="center"/>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264" fontId="172" fillId="65" borderId="708" applyFill="0" applyBorder="0" applyAlignment="0" applyProtection="0">
      <alignment horizontal="right"/>
      <protection locked="0"/>
    </xf>
    <xf numFmtId="264" fontId="172" fillId="65" borderId="1071" applyFill="0" applyBorder="0" applyAlignment="0" applyProtection="0">
      <alignment horizontal="right"/>
      <protection locked="0"/>
    </xf>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5" fillId="8" borderId="607" applyNumberFormat="0" applyAlignment="0" applyProtection="0"/>
    <xf numFmtId="0" fontId="17" fillId="21" borderId="607" applyNumberFormat="0" applyAlignment="0" applyProtection="0"/>
    <xf numFmtId="0" fontId="30" fillId="0" borderId="610" applyNumberFormat="0" applyFill="0" applyAlignment="0" applyProtection="0"/>
    <xf numFmtId="0" fontId="28" fillId="21" borderId="609"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25" fillId="8" borderId="607" applyNumberFormat="0" applyAlignment="0" applyProtection="0"/>
    <xf numFmtId="0" fontId="17" fillId="21" borderId="607" applyNumberFormat="0" applyAlignment="0" applyProtection="0"/>
    <xf numFmtId="0" fontId="183" fillId="81" borderId="992" applyNumberFormat="0" applyProtection="0">
      <alignment horizontal="center" vertical="center"/>
    </xf>
    <xf numFmtId="260" fontId="164" fillId="0" borderId="699" applyBorder="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229" fontId="81" fillId="65" borderId="693" applyFont="0" applyFill="0" applyBorder="0" applyAlignment="0" applyProtection="0"/>
    <xf numFmtId="0" fontId="30" fillId="0" borderId="616" applyNumberFormat="0" applyFill="0" applyAlignment="0" applyProtection="0"/>
    <xf numFmtId="0" fontId="28" fillId="21" borderId="615" applyNumberFormat="0" applyAlignment="0" applyProtection="0"/>
    <xf numFmtId="260" fontId="164" fillId="0" borderId="840" applyBorder="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264" fontId="172" fillId="65" borderId="694" applyFill="0" applyBorder="0" applyAlignment="0" applyProtection="0">
      <alignment horizontal="right"/>
      <protection locked="0"/>
    </xf>
    <xf numFmtId="0" fontId="12" fillId="0" borderId="832"/>
    <xf numFmtId="224" fontId="108" fillId="0" borderId="553" applyFont="0" applyFill="0" applyBorder="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2" fillId="25" borderId="606" applyNumberFormat="0" applyProtection="0">
      <alignment horizontal="left" vertical="center"/>
    </xf>
    <xf numFmtId="0" fontId="12" fillId="25" borderId="606" applyNumberFormat="0" applyProtection="0">
      <alignment horizontal="left" vertical="center"/>
    </xf>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17" fillId="21" borderId="607" applyNumberFormat="0" applyAlignment="0" applyProtection="0"/>
    <xf numFmtId="0" fontId="25" fillId="8" borderId="607" applyNumberFormat="0" applyAlignment="0" applyProtection="0"/>
    <xf numFmtId="0" fontId="12" fillId="24" borderId="608" applyNumberFormat="0" applyFont="0" applyAlignment="0" applyProtection="0"/>
    <xf numFmtId="0" fontId="12" fillId="24" borderId="608" applyNumberFormat="0" applyFont="0" applyAlignment="0" applyProtection="0"/>
    <xf numFmtId="0" fontId="28" fillId="21" borderId="609" applyNumberFormat="0" applyAlignment="0" applyProtection="0"/>
    <xf numFmtId="0" fontId="30" fillId="0" borderId="610" applyNumberFormat="0" applyFill="0" applyAlignment="0" applyProtection="0"/>
    <xf numFmtId="0" fontId="30" fillId="0" borderId="616" applyNumberFormat="0" applyFill="0" applyAlignment="0" applyProtection="0"/>
    <xf numFmtId="0" fontId="28" fillId="21" borderId="615"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5" fillId="8" borderId="613" applyNumberFormat="0" applyAlignment="0" applyProtection="0"/>
    <xf numFmtId="0" fontId="17" fillId="21" borderId="613" applyNumberFormat="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47" fillId="0" borderId="837">
      <alignment horizontal="left" vertical="center"/>
    </xf>
    <xf numFmtId="260" fontId="164" fillId="0" borderId="667" applyBorder="0"/>
    <xf numFmtId="0" fontId="147" fillId="73" borderId="864">
      <alignment horizontal="left" vertical="center" wrapText="1"/>
    </xf>
    <xf numFmtId="264" fontId="172" fillId="65" borderId="708" applyFill="0" applyBorder="0" applyAlignment="0" applyProtection="0">
      <alignment horizontal="right"/>
      <protection locked="0"/>
    </xf>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17" fillId="21" borderId="613" applyNumberFormat="0" applyAlignment="0" applyProtection="0"/>
    <xf numFmtId="0" fontId="25" fillId="8" borderId="613" applyNumberFormat="0" applyAlignment="0" applyProtection="0"/>
    <xf numFmtId="0" fontId="12" fillId="24" borderId="614" applyNumberFormat="0" applyFont="0" applyAlignment="0" applyProtection="0"/>
    <xf numFmtId="0" fontId="12" fillId="24" borderId="614" applyNumberFormat="0" applyFont="0" applyAlignment="0" applyProtection="0"/>
    <xf numFmtId="0" fontId="28" fillId="21" borderId="615" applyNumberFormat="0" applyAlignment="0" applyProtection="0"/>
    <xf numFmtId="0" fontId="30" fillId="0" borderId="616"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260" fontId="164" fillId="0" borderId="667" applyBorder="0"/>
    <xf numFmtId="260" fontId="164" fillId="0" borderId="648" applyBorder="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83" fillId="81" borderId="888" applyNumberFormat="0" applyProtection="0">
      <alignment horizontal="center" vertical="center"/>
    </xf>
    <xf numFmtId="0" fontId="12" fillId="25" borderId="655" applyNumberFormat="0" applyProtection="0">
      <alignment horizontal="left" vertical="center"/>
    </xf>
    <xf numFmtId="0" fontId="12" fillId="25" borderId="655" applyNumberFormat="0" applyProtection="0">
      <alignment horizontal="left" vertical="center"/>
    </xf>
    <xf numFmtId="264" fontId="172" fillId="65" borderId="694" applyFill="0" applyBorder="0" applyAlignment="0" applyProtection="0">
      <alignment horizontal="right"/>
      <protection locked="0"/>
    </xf>
    <xf numFmtId="0" fontId="17" fillId="21" borderId="934" applyNumberFormat="0" applyAlignment="0" applyProtection="0"/>
    <xf numFmtId="237" fontId="12" fillId="71" borderId="1147" applyNumberFormat="0" applyFont="0" applyBorder="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62" applyNumberFormat="0" applyAlignment="0" applyProtection="0"/>
    <xf numFmtId="0" fontId="147" fillId="73" borderId="1161">
      <alignment horizontal="left" vertical="center" wrapText="1"/>
    </xf>
    <xf numFmtId="241" fontId="12" fillId="65" borderId="1118" applyNumberFormat="0" applyFont="0" applyBorder="0" applyAlignment="0">
      <alignment horizontal="right" vertical="center"/>
      <protection locked="0"/>
    </xf>
    <xf numFmtId="0" fontId="11" fillId="81" borderId="725" applyNumberFormat="0" applyProtection="0">
      <alignment horizontal="center" vertical="center" wrapText="1"/>
    </xf>
    <xf numFmtId="1" fontId="121" fillId="69" borderId="1153" applyNumberFormat="0" applyBorder="0" applyAlignment="0">
      <alignment horizontal="centerContinuous" vertical="center"/>
      <protection locked="0"/>
    </xf>
    <xf numFmtId="241" fontId="12" fillId="25" borderId="1143" applyNumberFormat="0" applyAlignment="0">
      <alignment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83" fillId="81" borderId="725" applyNumberFormat="0" applyProtection="0">
      <alignment horizontal="center"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1" fillId="81" borderId="1007" applyNumberFormat="0" applyProtection="0">
      <alignment horizontal="center" vertical="center"/>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1" fillId="81" borderId="725" applyNumberFormat="0" applyProtection="0">
      <alignment horizontal="center" vertical="center"/>
    </xf>
    <xf numFmtId="264" fontId="172" fillId="65" borderId="888" applyFill="0" applyBorder="0" applyAlignment="0" applyProtection="0">
      <alignment horizontal="right"/>
      <protection locked="0"/>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241" fontId="194" fillId="86" borderId="960" applyNumberFormat="0" applyBorder="0" applyAlignment="0" applyProtection="0">
      <alignmen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10" fontId="108" fillId="65" borderId="694" applyNumberFormat="0" applyBorder="0" applyAlignment="0" applyProtection="0"/>
    <xf numFmtId="237" fontId="12" fillId="71" borderId="708" applyNumberFormat="0" applyFont="0" applyBorder="0" applyAlignment="0" applyProtection="0"/>
    <xf numFmtId="0" fontId="25" fillId="8" borderId="709" applyNumberFormat="0" applyAlignment="0" applyProtection="0"/>
    <xf numFmtId="227" fontId="78" fillId="0" borderId="690" applyNumberFormat="0" applyFill="0">
      <alignment horizontal="right"/>
    </xf>
    <xf numFmtId="227" fontId="78" fillId="0" borderId="690" applyNumberFormat="0" applyFill="0">
      <alignment horizontal="right"/>
    </xf>
    <xf numFmtId="10" fontId="108" fillId="65" borderId="1166" applyNumberFormat="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648">
      <alignment horizontal="left" vertical="center"/>
    </xf>
    <xf numFmtId="1" fontId="121" fillId="69" borderId="714" applyNumberFormat="0" applyBorder="0" applyAlignment="0">
      <alignment horizontal="centerContinuous" vertical="center"/>
      <protection locked="0"/>
    </xf>
    <xf numFmtId="171" fontId="85" fillId="0" borderId="961"/>
    <xf numFmtId="237" fontId="12" fillId="71" borderId="708" applyNumberFormat="0" applyFont="0" applyBorder="0" applyAlignment="0" applyProtection="0"/>
    <xf numFmtId="224" fontId="108" fillId="0" borderId="553" applyFont="0" applyFill="0" applyBorder="0" applyAlignment="0" applyProtection="0"/>
    <xf numFmtId="0" fontId="47" fillId="0" borderId="716">
      <alignment horizontal="left" vertical="center"/>
    </xf>
    <xf numFmtId="237" fontId="12" fillId="71" borderId="708" applyNumberFormat="0" applyFont="0" applyBorder="0" applyAlignment="0" applyProtection="0"/>
    <xf numFmtId="224" fontId="108" fillId="0" borderId="553" applyFont="0" applyFill="0" applyBorder="0" applyAlignment="0" applyProtection="0"/>
    <xf numFmtId="10" fontId="108" fillId="65" borderId="725" applyNumberFormat="0" applyBorder="0" applyAlignment="0" applyProtection="0"/>
    <xf numFmtId="1" fontId="121" fillId="69" borderId="660" applyNumberFormat="0" applyBorder="0" applyAlignment="0">
      <alignment horizontal="centerContinuous" vertical="center"/>
      <protection locked="0"/>
    </xf>
    <xf numFmtId="224" fontId="108" fillId="0" borderId="1046" applyFont="0" applyFill="0" applyBorder="0" applyAlignment="0" applyProtection="0"/>
    <xf numFmtId="1" fontId="121" fillId="69" borderId="660" applyNumberFormat="0" applyBorder="0" applyAlignment="0">
      <alignment horizontal="centerContinuous" vertical="center"/>
      <protection locked="0"/>
    </xf>
    <xf numFmtId="235" fontId="101" fillId="68" borderId="718">
      <alignment horizontal="left"/>
    </xf>
    <xf numFmtId="0" fontId="147" fillId="73" borderId="1161">
      <alignment horizontal="left" vertical="center" wrapText="1"/>
    </xf>
    <xf numFmtId="0" fontId="47" fillId="0" borderId="713">
      <alignment horizontal="left" vertical="center"/>
    </xf>
    <xf numFmtId="0" fontId="25" fillId="8" borderId="1148" applyNumberFormat="0" applyAlignment="0" applyProtection="0"/>
    <xf numFmtId="10" fontId="108" fillId="65" borderId="725" applyNumberFormat="0" applyBorder="0" applyAlignment="0" applyProtection="0"/>
    <xf numFmtId="0" fontId="25" fillId="8" borderId="709" applyNumberFormat="0" applyAlignment="0" applyProtection="0"/>
    <xf numFmtId="237" fontId="12" fillId="71" borderId="708" applyNumberFormat="0" applyFont="0" applyBorder="0" applyAlignment="0" applyProtection="0"/>
    <xf numFmtId="0" fontId="25" fillId="8" borderId="662"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1156">
      <alignment horizontal="left" vertical="center"/>
    </xf>
    <xf numFmtId="237" fontId="12" fillId="71" borderId="1166" applyNumberFormat="0" applyFont="0" applyBorder="0" applyAlignment="0" applyProtection="0"/>
    <xf numFmtId="0" fontId="11" fillId="60" borderId="1119" applyNumberFormat="0" applyProtection="0">
      <alignment horizontal="left" vertical="center" wrapText="1"/>
    </xf>
    <xf numFmtId="0" fontId="47" fillId="0" borderId="699">
      <alignment horizontal="left" vertical="center"/>
    </xf>
    <xf numFmtId="237" fontId="12" fillId="71" borderId="694" applyNumberFormat="0" applyFont="0" applyBorder="0" applyAlignment="0" applyProtection="0"/>
    <xf numFmtId="0" fontId="183" fillId="81" borderId="992" applyNumberFormat="0" applyProtection="0">
      <alignment horizontal="center" vertical="center"/>
    </xf>
    <xf numFmtId="1" fontId="121" fillId="69" borderId="660" applyNumberFormat="0" applyBorder="0" applyAlignment="0">
      <alignment horizontal="centerContinuous" vertical="center"/>
      <protection locked="0"/>
    </xf>
    <xf numFmtId="0" fontId="147" fillId="73" borderId="945">
      <alignment horizontal="left" vertical="center" wrapText="1"/>
    </xf>
    <xf numFmtId="208" fontId="90" fillId="63" borderId="943"/>
    <xf numFmtId="0" fontId="147" fillId="73" borderId="931">
      <alignment horizontal="left" vertical="center" wrapText="1"/>
    </xf>
    <xf numFmtId="224" fontId="108" fillId="0" borderId="553" applyFont="0" applyFill="0" applyBorder="0" applyAlignment="0" applyProtection="0"/>
    <xf numFmtId="227" fontId="78" fillId="0" borderId="690" applyNumberFormat="0" applyFill="0">
      <alignment horizontal="right"/>
    </xf>
    <xf numFmtId="227" fontId="78" fillId="0" borderId="690" applyNumberFormat="0" applyFill="0">
      <alignment horizontal="right"/>
    </xf>
    <xf numFmtId="0" fontId="47" fillId="0" borderId="713">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166" fontId="113" fillId="0" borderId="930">
      <protection locked="0"/>
    </xf>
    <xf numFmtId="1" fontId="121" fillId="69" borderId="700" applyNumberFormat="0" applyBorder="0" applyAlignment="0">
      <alignment horizontal="centerContinuous" vertical="center"/>
      <protection locked="0"/>
    </xf>
    <xf numFmtId="224" fontId="108" fillId="0" borderId="553" applyFont="0" applyFill="0" applyBorder="0" applyAlignment="0" applyProtection="0"/>
    <xf numFmtId="208" fontId="90" fillId="63" borderId="929"/>
    <xf numFmtId="0" fontId="11" fillId="81" borderId="992" applyNumberFormat="0" applyProtection="0">
      <alignment horizontal="center" vertical="center" wrapText="1"/>
    </xf>
    <xf numFmtId="0" fontId="147" fillId="73" borderId="959">
      <alignment horizontal="left" vertical="center" wrapText="1"/>
    </xf>
    <xf numFmtId="166" fontId="113" fillId="0" borderId="958">
      <protection locked="0"/>
    </xf>
    <xf numFmtId="208" fontId="90" fillId="63" borderId="957"/>
    <xf numFmtId="0" fontId="47" fillId="0" borderId="1171">
      <alignment horizontal="left" vertical="center"/>
    </xf>
    <xf numFmtId="0" fontId="147" fillId="73" borderId="959">
      <alignment horizontal="left" vertical="center" wrapText="1"/>
    </xf>
    <xf numFmtId="166" fontId="113" fillId="0" borderId="958">
      <protection locked="0"/>
    </xf>
    <xf numFmtId="0" fontId="47" fillId="0" borderId="716">
      <alignment horizontal="left" vertical="center"/>
    </xf>
    <xf numFmtId="208" fontId="90" fillId="63" borderId="957"/>
    <xf numFmtId="0" fontId="147" fillId="73" borderId="959">
      <alignment horizontal="left" vertical="center" wrapText="1"/>
    </xf>
    <xf numFmtId="166" fontId="113" fillId="0" borderId="958">
      <protection locked="0"/>
    </xf>
    <xf numFmtId="237" fontId="12" fillId="71" borderId="725" applyNumberFormat="0" applyFont="0" applyBorder="0" applyAlignment="0" applyProtection="0"/>
    <xf numFmtId="208" fontId="90" fillId="63" borderId="957"/>
    <xf numFmtId="0" fontId="147" fillId="73" borderId="959">
      <alignment horizontal="left" vertical="center" wrapText="1"/>
    </xf>
    <xf numFmtId="166" fontId="113" fillId="0" borderId="958">
      <protection locked="0"/>
    </xf>
    <xf numFmtId="208" fontId="90" fillId="63" borderId="957"/>
    <xf numFmtId="1" fontId="121" fillId="69" borderId="660" applyNumberFormat="0" applyBorder="0" applyAlignment="0">
      <alignment horizontal="centerContinuous" vertical="center"/>
      <protection locked="0"/>
    </xf>
    <xf numFmtId="224" fontId="108" fillId="0" borderId="1046" applyFont="0" applyFill="0" applyBorder="0" applyAlignment="0" applyProtection="0"/>
    <xf numFmtId="0" fontId="147" fillId="73" borderId="959">
      <alignment horizontal="left" vertical="center" wrapText="1"/>
    </xf>
    <xf numFmtId="166" fontId="113" fillId="0" borderId="958">
      <protection locked="0"/>
    </xf>
    <xf numFmtId="224" fontId="108" fillId="0" borderId="553" applyFont="0" applyFill="0" applyBorder="0" applyAlignment="0" applyProtection="0"/>
    <xf numFmtId="0" fontId="47" fillId="0" borderId="716">
      <alignment horizontal="left" vertical="center"/>
    </xf>
    <xf numFmtId="208" fontId="90" fillId="63" borderId="957"/>
    <xf numFmtId="231" fontId="85" fillId="0" borderId="1157" applyFont="0" applyFill="0" applyBorder="0" applyAlignment="0" applyProtection="0"/>
    <xf numFmtId="0" fontId="147" fillId="73" borderId="959">
      <alignment horizontal="left" vertical="center" wrapText="1"/>
    </xf>
    <xf numFmtId="237" fontId="12" fillId="71" borderId="725" applyNumberFormat="0" applyFont="0" applyBorder="0" applyAlignment="0" applyProtection="0"/>
    <xf numFmtId="0" fontId="25" fillId="8" borderId="662" applyNumberFormat="0" applyAlignment="0" applyProtection="0"/>
    <xf numFmtId="166" fontId="113" fillId="0" borderId="958">
      <protection locked="0"/>
    </xf>
    <xf numFmtId="235" fontId="101" fillId="68" borderId="718">
      <alignment horizontal="left"/>
    </xf>
    <xf numFmtId="1" fontId="121" fillId="69" borderId="730" applyNumberFormat="0" applyBorder="0" applyAlignment="0">
      <alignment horizontal="centerContinuous" vertical="center"/>
      <protection locked="0"/>
    </xf>
    <xf numFmtId="208" fontId="90" fillId="63" borderId="957"/>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08" fontId="90" fillId="63" borderId="920"/>
    <xf numFmtId="0" fontId="147" fillId="73" borderId="922">
      <alignment horizontal="left" vertical="center" wrapText="1"/>
    </xf>
    <xf numFmtId="166" fontId="113" fillId="0" borderId="921">
      <protection locked="0"/>
    </xf>
    <xf numFmtId="224" fontId="108" fillId="0" borderId="553" applyFont="0" applyFill="0" applyBorder="0" applyAlignment="0" applyProtection="0"/>
    <xf numFmtId="208" fontId="90" fillId="63" borderId="920"/>
    <xf numFmtId="237" fontId="12" fillId="71" borderId="1166" applyNumberFormat="0" applyFont="0" applyBorder="0" applyAlignment="0" applyProtection="0"/>
    <xf numFmtId="0" fontId="25" fillId="8" borderId="726" applyNumberFormat="0" applyAlignment="0" applyProtection="0"/>
    <xf numFmtId="1" fontId="121" fillId="69" borderId="730" applyNumberFormat="0" applyBorder="0" applyAlignment="0">
      <alignment horizontal="centerContinuous" vertical="center"/>
      <protection locked="0"/>
    </xf>
    <xf numFmtId="0" fontId="147" fillId="73" borderId="981">
      <alignment horizontal="left" vertical="center" wrapText="1"/>
    </xf>
    <xf numFmtId="166" fontId="113" fillId="0" borderId="980">
      <protection locked="0"/>
    </xf>
    <xf numFmtId="0" fontId="147" fillId="73" borderId="931">
      <alignment horizontal="left" vertical="center" wrapText="1"/>
    </xf>
    <xf numFmtId="166" fontId="113" fillId="0" borderId="930">
      <protection locked="0"/>
    </xf>
    <xf numFmtId="208" fontId="90" fillId="63" borderId="929"/>
    <xf numFmtId="0" fontId="12" fillId="0" borderId="926"/>
    <xf numFmtId="0" fontId="12" fillId="0" borderId="962"/>
    <xf numFmtId="224" fontId="108" fillId="0" borderId="553" applyFont="0" applyFill="0" applyBorder="0" applyAlignment="0" applyProtection="0"/>
    <xf numFmtId="0" fontId="25" fillId="8" borderId="726" applyNumberFormat="0" applyAlignment="0" applyProtection="0"/>
    <xf numFmtId="0" fontId="12" fillId="0" borderId="962"/>
    <xf numFmtId="0" fontId="12" fillId="0" borderId="962"/>
    <xf numFmtId="0" fontId="12" fillId="0" borderId="962"/>
    <xf numFmtId="0" fontId="147" fillId="73" borderId="931">
      <alignment horizontal="left" vertical="center" wrapText="1"/>
    </xf>
    <xf numFmtId="0" fontId="147" fillId="73" borderId="959">
      <alignment horizontal="left" vertical="center" wrapText="1"/>
    </xf>
    <xf numFmtId="1" fontId="121" fillId="69" borderId="1164" applyNumberFormat="0" applyBorder="0" applyAlignment="0">
      <alignment horizontal="centerContinuous" vertical="center"/>
      <protection locked="0"/>
    </xf>
    <xf numFmtId="224" fontId="108" fillId="0" borderId="867"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224" fontId="108" fillId="0" borderId="867" applyFont="0" applyFill="0" applyBorder="0" applyAlignment="0" applyProtection="0"/>
    <xf numFmtId="241" fontId="12" fillId="65" borderId="868" applyNumberFormat="0" applyFont="0" applyBorder="0" applyAlignment="0">
      <alignment horizontal="right" vertical="center"/>
      <protection locked="0"/>
    </xf>
    <xf numFmtId="10" fontId="108" fillId="65" borderId="926" applyNumberFormat="0" applyBorder="0" applyAlignment="0" applyProtection="0"/>
    <xf numFmtId="0" fontId="12" fillId="0" borderId="962"/>
    <xf numFmtId="0" fontId="25" fillId="8" borderId="963" applyNumberFormat="0" applyAlignment="0" applyProtection="0"/>
    <xf numFmtId="0" fontId="12" fillId="0" borderId="1147"/>
    <xf numFmtId="0" fontId="25" fillId="8" borderId="963" applyNumberFormat="0" applyAlignment="0" applyProtection="0"/>
    <xf numFmtId="224" fontId="108" fillId="0" borderId="553" applyFont="0" applyFill="0" applyBorder="0" applyAlignment="0" applyProtection="0"/>
    <xf numFmtId="0" fontId="47" fillId="0" borderId="967">
      <alignment horizontal="left" vertical="center"/>
    </xf>
    <xf numFmtId="10" fontId="108" fillId="65" borderId="948" applyNumberFormat="0" applyBorder="0" applyAlignment="0" applyProtection="0"/>
    <xf numFmtId="224" fontId="108" fillId="0" borderId="553" applyFont="0" applyFill="0" applyBorder="0" applyAlignment="0" applyProtection="0"/>
    <xf numFmtId="237" fontId="12" fillId="71" borderId="962" applyNumberFormat="0" applyFont="0" applyBorder="0" applyAlignment="0" applyProtection="0"/>
    <xf numFmtId="0" fontId="47" fillId="0" borderId="967">
      <alignment horizontal="left" vertical="center"/>
    </xf>
    <xf numFmtId="1" fontId="121" fillId="69" borderId="954" applyNumberFormat="0" applyBorder="0" applyAlignment="0">
      <alignment horizontal="centerContinuous" vertical="center"/>
      <protection locked="0"/>
    </xf>
    <xf numFmtId="0" fontId="12" fillId="0" borderId="948"/>
    <xf numFmtId="0" fontId="147" fillId="73" borderId="959">
      <alignment horizontal="left" vertical="center" wrapText="1"/>
    </xf>
    <xf numFmtId="224" fontId="108" fillId="0" borderId="1046" applyFont="0" applyFill="0" applyBorder="0" applyAlignment="0" applyProtection="0"/>
    <xf numFmtId="10" fontId="108" fillId="65" borderId="962" applyNumberFormat="0" applyBorder="0" applyAlignment="0" applyProtection="0"/>
    <xf numFmtId="0" fontId="12" fillId="0" borderId="970"/>
    <xf numFmtId="0" fontId="147" fillId="73" borderId="959">
      <alignment horizontal="left" vertical="center" wrapText="1"/>
    </xf>
    <xf numFmtId="0" fontId="25" fillId="8" borderId="1167" applyNumberFormat="0" applyAlignment="0" applyProtection="0"/>
    <xf numFmtId="0" fontId="47" fillId="0" borderId="928">
      <alignment horizontal="left" vertical="center"/>
    </xf>
    <xf numFmtId="237" fontId="12" fillId="71" borderId="926" applyNumberFormat="0" applyFont="0" applyBorder="0" applyAlignment="0" applyProtection="0"/>
    <xf numFmtId="10" fontId="108" fillId="65" borderId="962" applyNumberFormat="0" applyBorder="0" applyAlignment="0" applyProtection="0"/>
    <xf numFmtId="0" fontId="147" fillId="73" borderId="922">
      <alignment horizontal="left" vertical="center" wrapText="1"/>
    </xf>
    <xf numFmtId="1" fontId="121" fillId="69" borderId="933" applyNumberFormat="0" applyBorder="0" applyAlignment="0">
      <alignment horizontal="centerContinuous" vertical="center"/>
      <protection locked="0"/>
    </xf>
    <xf numFmtId="0" fontId="47" fillId="0" borderId="953">
      <alignment horizontal="left" vertical="center"/>
    </xf>
    <xf numFmtId="1" fontId="121" fillId="69" borderId="1172" applyNumberFormat="0" applyBorder="0" applyAlignment="0">
      <alignment horizontal="centerContinuous" vertical="center"/>
      <protection locked="0"/>
    </xf>
    <xf numFmtId="0" fontId="25" fillId="8" borderId="934" applyNumberFormat="0" applyAlignment="0" applyProtection="0"/>
    <xf numFmtId="171" fontId="85" fillId="0" borderId="654"/>
    <xf numFmtId="0" fontId="25" fillId="8" borderId="934" applyNumberFormat="0" applyAlignment="0" applyProtection="0"/>
    <xf numFmtId="10" fontId="108" fillId="65" borderId="962" applyNumberFormat="0" applyBorder="0" applyAlignment="0" applyProtection="0"/>
    <xf numFmtId="10" fontId="108" fillId="65" borderId="962" applyNumberFormat="0" applyBorder="0" applyAlignment="0" applyProtection="0"/>
    <xf numFmtId="0" fontId="83" fillId="0" borderId="669" applyNumberFormat="0" applyFont="0" applyFill="0" applyAlignment="0" applyProtection="0"/>
    <xf numFmtId="171" fontId="85" fillId="0" borderId="674"/>
    <xf numFmtId="0" fontId="47" fillId="0" borderId="967">
      <alignment horizontal="left" vertical="center"/>
    </xf>
    <xf numFmtId="0" fontId="147" fillId="73" borderId="959">
      <alignment horizontal="left" vertical="center" wrapText="1"/>
    </xf>
    <xf numFmtId="1" fontId="121" fillId="69" borderId="954" applyNumberFormat="0" applyBorder="0" applyAlignment="0">
      <alignment horizontal="centerContinuous" vertical="center"/>
      <protection locked="0"/>
    </xf>
    <xf numFmtId="237" fontId="12" fillId="71" borderId="962" applyNumberFormat="0" applyFont="0" applyBorder="0" applyAlignment="0" applyProtection="0"/>
    <xf numFmtId="0" fontId="47" fillId="0" borderId="1171">
      <alignment horizontal="left" vertical="center"/>
    </xf>
    <xf numFmtId="237" fontId="12" fillId="71" borderId="1166" applyNumberFormat="0" applyFont="0" applyBorder="0" applyAlignment="0" applyProtection="0"/>
    <xf numFmtId="0" fontId="147" fillId="73" borderId="931">
      <alignment horizontal="left" vertical="center" wrapText="1"/>
    </xf>
    <xf numFmtId="0" fontId="25" fillId="8" borderId="949" applyNumberFormat="0" applyAlignment="0" applyProtection="0"/>
    <xf numFmtId="224" fontId="108" fillId="0" borderId="867" applyFont="0" applyFill="0" applyBorder="0" applyAlignment="0" applyProtection="0"/>
    <xf numFmtId="10" fontId="108" fillId="65" borderId="962" applyNumberFormat="0" applyBorder="0" applyAlignment="0" applyProtection="0"/>
    <xf numFmtId="1" fontId="121" fillId="69" borderId="968" applyNumberFormat="0" applyBorder="0" applyAlignment="0">
      <alignment horizontal="centerContinuous" vertical="center"/>
      <protection locked="0"/>
    </xf>
    <xf numFmtId="1" fontId="121" fillId="69" borderId="968" applyNumberFormat="0" applyBorder="0" applyAlignment="0">
      <alignment horizontal="centerContinuous" vertical="center"/>
      <protection locked="0"/>
    </xf>
    <xf numFmtId="237" fontId="12" fillId="71" borderId="1056" applyNumberFormat="0" applyFont="0" applyBorder="0" applyAlignment="0" applyProtection="0"/>
    <xf numFmtId="241" fontId="194" fillId="86" borderId="706" applyNumberFormat="0" applyBorder="0" applyAlignment="0" applyProtection="0">
      <alignment vertical="center"/>
    </xf>
    <xf numFmtId="171" fontId="85" fillId="0" borderId="707"/>
    <xf numFmtId="241" fontId="194" fillId="86" borderId="1068" applyNumberFormat="0" applyBorder="0" applyAlignment="0" applyProtection="0">
      <alignment vertical="center"/>
    </xf>
    <xf numFmtId="241" fontId="194" fillId="86" borderId="706" applyNumberFormat="0" applyBorder="0" applyAlignment="0" applyProtection="0">
      <alignment vertical="center"/>
    </xf>
    <xf numFmtId="171" fontId="85" fillId="0" borderId="707"/>
    <xf numFmtId="241" fontId="194" fillId="86" borderId="1068" applyNumberFormat="0" applyBorder="0" applyAlignment="0" applyProtection="0">
      <alignment vertical="center"/>
    </xf>
    <xf numFmtId="0" fontId="11" fillId="60" borderId="1071" applyNumberFormat="0" applyProtection="0">
      <alignment horizontal="left" vertical="center" wrapText="1"/>
    </xf>
    <xf numFmtId="260" fontId="164" fillId="0" borderId="1048" applyBorder="0"/>
    <xf numFmtId="166" fontId="113" fillId="0" borderId="1002">
      <protection locked="0"/>
    </xf>
    <xf numFmtId="241" fontId="194" fillId="86" borderId="706" applyNumberFormat="0" applyBorder="0" applyAlignment="0" applyProtection="0">
      <alignment vertical="center"/>
    </xf>
    <xf numFmtId="171" fontId="85" fillId="0" borderId="707"/>
    <xf numFmtId="241" fontId="194" fillId="86" borderId="1024" applyNumberFormat="0" applyBorder="0" applyAlignment="0" applyProtection="0">
      <alignment vertical="center"/>
    </xf>
    <xf numFmtId="171" fontId="85" fillId="0" borderId="1025"/>
    <xf numFmtId="241" fontId="194" fillId="86" borderId="706" applyNumberFormat="0" applyBorder="0" applyAlignment="0" applyProtection="0">
      <alignment vertical="center"/>
    </xf>
    <xf numFmtId="171" fontId="85" fillId="0" borderId="707"/>
    <xf numFmtId="0" fontId="12" fillId="24" borderId="657" applyNumberFormat="0" applyFont="0" applyAlignment="0" applyProtection="0"/>
    <xf numFmtId="166" fontId="113" fillId="0" borderId="671">
      <protection locked="0"/>
    </xf>
    <xf numFmtId="0" fontId="11" fillId="81" borderId="992" applyNumberFormat="0" applyProtection="0">
      <alignment horizontal="center" vertical="center" wrapText="1"/>
    </xf>
    <xf numFmtId="0" fontId="17" fillId="21" borderId="912" applyNumberFormat="0" applyAlignment="0" applyProtection="0"/>
    <xf numFmtId="39" fontId="12" fillId="0" borderId="736">
      <protection locked="0"/>
    </xf>
    <xf numFmtId="241" fontId="194" fillId="86" borderId="706" applyNumberFormat="0" applyBorder="0" applyAlignment="0" applyProtection="0">
      <alignment vertical="center"/>
    </xf>
    <xf numFmtId="171" fontId="85" fillId="0" borderId="707"/>
    <xf numFmtId="241" fontId="194" fillId="86" borderId="1088" applyNumberFormat="0" applyBorder="0" applyAlignment="0" applyProtection="0">
      <alignment vertical="center"/>
    </xf>
    <xf numFmtId="257" fontId="11" fillId="82" borderId="1056" applyNumberFormat="0" applyProtection="0">
      <alignment horizontal="center" vertical="center" wrapText="1"/>
    </xf>
    <xf numFmtId="264" fontId="172" fillId="65" borderId="1071" applyFill="0" applyBorder="0" applyAlignment="0" applyProtection="0">
      <alignment horizontal="right"/>
      <protection locked="0"/>
    </xf>
    <xf numFmtId="166" fontId="113" fillId="0" borderId="1002">
      <protection locked="0"/>
    </xf>
    <xf numFmtId="166" fontId="113" fillId="0" borderId="704">
      <protection locked="0"/>
    </xf>
    <xf numFmtId="0" fontId="12" fillId="24" borderId="696" applyNumberFormat="0" applyFont="0" applyAlignment="0" applyProtection="0"/>
    <xf numFmtId="0" fontId="17" fillId="21" borderId="854" applyNumberFormat="0" applyAlignment="0" applyProtection="0"/>
    <xf numFmtId="0" fontId="12" fillId="24" borderId="994" applyNumberFormat="0" applyFont="0" applyAlignment="0" applyProtection="0"/>
    <xf numFmtId="39" fontId="12" fillId="0" borderId="768">
      <protection locked="0"/>
    </xf>
    <xf numFmtId="0" fontId="11" fillId="60" borderId="774" applyNumberFormat="0" applyProtection="0">
      <alignment horizontal="left" vertical="center" wrapText="1"/>
    </xf>
    <xf numFmtId="0" fontId="12" fillId="24" borderId="712" applyNumberFormat="0" applyFont="0" applyAlignment="0" applyProtection="0"/>
    <xf numFmtId="224" fontId="108" fillId="0" borderId="867" applyFont="0" applyFill="0" applyBorder="0" applyAlignment="0" applyProtection="0"/>
    <xf numFmtId="10" fontId="108" fillId="65" borderId="1090" applyNumberFormat="0" applyBorder="0" applyAlignment="0" applyProtection="0"/>
    <xf numFmtId="0" fontId="11" fillId="81" borderId="992" applyNumberFormat="0" applyProtection="0">
      <alignment horizontal="center" vertical="center" wrapText="1"/>
    </xf>
    <xf numFmtId="167" fontId="87" fillId="0" borderId="1216" applyFont="0"/>
    <xf numFmtId="241" fontId="194" fillId="86" borderId="787" applyNumberFormat="0" applyBorder="0" applyAlignment="0" applyProtection="0">
      <alignment vertical="center"/>
    </xf>
    <xf numFmtId="208" fontId="90" fillId="63" borderId="984"/>
    <xf numFmtId="166" fontId="113" fillId="0" borderId="704">
      <protection locked="0"/>
    </xf>
    <xf numFmtId="241" fontId="194" fillId="86" borderId="1054" applyNumberFormat="0" applyBorder="0" applyAlignment="0" applyProtection="0">
      <alignment vertical="center"/>
    </xf>
    <xf numFmtId="0" fontId="12" fillId="24" borderId="712" applyNumberFormat="0" applyFont="0" applyAlignment="0" applyProtection="0"/>
    <xf numFmtId="0" fontId="11" fillId="60" borderId="1071" applyNumberFormat="0" applyProtection="0">
      <alignment horizontal="left" vertical="center" wrapText="1"/>
    </xf>
    <xf numFmtId="0" fontId="183" fillId="81" borderId="1071" applyNumberFormat="0" applyProtection="0">
      <alignment horizontal="center" vertical="center"/>
    </xf>
    <xf numFmtId="0" fontId="83" fillId="0" borderId="911" applyNumberFormat="0" applyFont="0" applyFill="0" applyAlignment="0" applyProtection="0"/>
    <xf numFmtId="167" fontId="87" fillId="0" borderId="990" applyFont="0"/>
    <xf numFmtId="0" fontId="17" fillId="21" borderId="912" applyNumberFormat="0" applyAlignment="0" applyProtection="0"/>
    <xf numFmtId="0" fontId="11" fillId="60" borderId="774" applyNumberFormat="0" applyProtection="0">
      <alignment horizontal="left" vertical="center" wrapText="1"/>
    </xf>
    <xf numFmtId="264" fontId="172" fillId="65" borderId="1071" applyFill="0" applyBorder="0" applyAlignment="0" applyProtection="0">
      <alignment horizontal="right"/>
      <protection locked="0"/>
    </xf>
    <xf numFmtId="0" fontId="12" fillId="25" borderId="774" applyNumberFormat="0" applyProtection="0">
      <alignment horizontal="left" vertical="center" wrapText="1"/>
    </xf>
    <xf numFmtId="241" fontId="194" fillId="86" borderId="1004" applyNumberFormat="0" applyBorder="0" applyAlignment="0" applyProtection="0">
      <alignment vertical="center"/>
    </xf>
    <xf numFmtId="171" fontId="85" fillId="0" borderId="1005"/>
    <xf numFmtId="0" fontId="12" fillId="24" borderId="1016" applyNumberFormat="0" applyFont="0" applyAlignment="0" applyProtection="0"/>
    <xf numFmtId="39" fontId="12" fillId="0" borderId="1101">
      <protection locked="0"/>
    </xf>
    <xf numFmtId="0" fontId="12" fillId="25" borderId="1071" applyNumberFormat="0" applyProtection="0">
      <alignment horizontal="left" vertical="center" wrapText="1"/>
    </xf>
    <xf numFmtId="260" fontId="164" fillId="0" borderId="1048" applyBorder="0"/>
    <xf numFmtId="171" fontId="12" fillId="0" borderId="745" applyBorder="0" applyProtection="0">
      <alignment horizontal="right" vertical="center"/>
    </xf>
    <xf numFmtId="166" fontId="113" fillId="0" borderId="704">
      <protection locked="0"/>
    </xf>
    <xf numFmtId="0" fontId="147" fillId="73" borderId="986">
      <alignment horizontal="left" vertical="center" wrapText="1"/>
    </xf>
    <xf numFmtId="166" fontId="113" fillId="0" borderId="985">
      <protection locked="0"/>
    </xf>
    <xf numFmtId="208" fontId="90" fillId="63" borderId="984"/>
    <xf numFmtId="0" fontId="183" fillId="81" borderId="751" applyNumberFormat="0" applyProtection="0">
      <alignment horizontal="center" vertical="center"/>
    </xf>
    <xf numFmtId="0" fontId="11" fillId="81" borderId="1071" applyNumberFormat="0" applyProtection="0">
      <alignment horizontal="center" vertical="center" wrapText="1"/>
    </xf>
    <xf numFmtId="0" fontId="11" fillId="60" borderId="1056" applyNumberFormat="0" applyProtection="0">
      <alignment horizontal="left" vertical="center" wrapText="1"/>
    </xf>
    <xf numFmtId="0" fontId="12" fillId="25" borderId="751" applyNumberFormat="0" applyProtection="0">
      <alignment horizontal="left" vertical="center"/>
    </xf>
    <xf numFmtId="165" fontId="193" fillId="0" borderId="736" applyFill="0" applyAlignment="0" applyProtection="0"/>
    <xf numFmtId="166" fontId="113" fillId="0" borderId="1002">
      <protection locked="0"/>
    </xf>
    <xf numFmtId="208" fontId="90" fillId="63" borderId="1001"/>
    <xf numFmtId="0" fontId="147" fillId="73" borderId="1003">
      <alignment horizontal="left" vertical="center" wrapText="1"/>
    </xf>
    <xf numFmtId="166" fontId="113" fillId="0" borderId="1002">
      <protection locked="0"/>
    </xf>
    <xf numFmtId="208" fontId="90" fillId="63" borderId="1001"/>
    <xf numFmtId="0" fontId="147" fillId="73" borderId="1003">
      <alignment horizontal="left" vertical="center" wrapText="1"/>
    </xf>
    <xf numFmtId="166" fontId="113" fillId="0" borderId="1002">
      <protection locked="0"/>
    </xf>
    <xf numFmtId="39" fontId="12" fillId="0" borderId="754">
      <protection locked="0"/>
    </xf>
    <xf numFmtId="0" fontId="189" fillId="83" borderId="745" applyBorder="0" applyProtection="0">
      <alignment horizontal="centerContinuous" vertical="center"/>
    </xf>
    <xf numFmtId="241" fontId="194" fillId="86" borderId="706" applyNumberFormat="0" applyBorder="0" applyAlignment="0" applyProtection="0">
      <alignment vertical="center"/>
    </xf>
    <xf numFmtId="0" fontId="11" fillId="81" borderId="751" applyNumberFormat="0" applyProtection="0">
      <alignment horizontal="center" vertical="center"/>
    </xf>
    <xf numFmtId="0" fontId="12" fillId="24" borderId="712" applyNumberFormat="0" applyFont="0" applyAlignment="0" applyProtection="0"/>
    <xf numFmtId="171" fontId="85" fillId="0" borderId="707"/>
    <xf numFmtId="208" fontId="90" fillId="63" borderId="1001"/>
    <xf numFmtId="0" fontId="147" fillId="73" borderId="1003">
      <alignment horizontal="left" vertical="center" wrapText="1"/>
    </xf>
    <xf numFmtId="166" fontId="113" fillId="0" borderId="1002">
      <protection locked="0"/>
    </xf>
    <xf numFmtId="208" fontId="90" fillId="63" borderId="1001"/>
    <xf numFmtId="171" fontId="85" fillId="0" borderId="759"/>
    <xf numFmtId="0" fontId="147" fillId="73" borderId="1003">
      <alignment horizontal="left" vertical="center" wrapText="1"/>
    </xf>
    <xf numFmtId="0" fontId="11" fillId="60" borderId="751" applyNumberFormat="0" applyProtection="0">
      <alignment horizontal="left" vertical="center" wrapText="1"/>
    </xf>
    <xf numFmtId="166" fontId="113" fillId="0" borderId="1002">
      <protection locked="0"/>
    </xf>
    <xf numFmtId="208" fontId="90" fillId="63" borderId="1001"/>
    <xf numFmtId="0" fontId="177" fillId="67" borderId="789">
      <alignment horizontal="center" vertical="center" wrapText="1"/>
      <protection hidden="1"/>
    </xf>
    <xf numFmtId="0" fontId="147" fillId="73" borderId="1003">
      <alignment horizontal="left" vertical="center" wrapText="1"/>
    </xf>
    <xf numFmtId="166" fontId="113" fillId="0" borderId="1002">
      <protection locked="0"/>
    </xf>
    <xf numFmtId="208" fontId="90" fillId="63" borderId="1001"/>
    <xf numFmtId="0" fontId="17" fillId="21" borderId="656" applyNumberFormat="0" applyAlignment="0" applyProtection="0"/>
    <xf numFmtId="0" fontId="147" fillId="73" borderId="1023">
      <alignment horizontal="left" vertical="center" wrapText="1"/>
    </xf>
    <xf numFmtId="241" fontId="194" fillId="86" borderId="743" applyNumberFormat="0" applyBorder="0" applyAlignment="0" applyProtection="0">
      <alignment vertical="center"/>
    </xf>
    <xf numFmtId="0" fontId="183" fillId="81" borderId="789" applyNumberFormat="0" applyProtection="0">
      <alignment horizontal="center" vertical="center"/>
    </xf>
    <xf numFmtId="0" fontId="17" fillId="21" borderId="656" applyNumberFormat="0" applyAlignment="0" applyProtection="0"/>
    <xf numFmtId="166" fontId="113" fillId="0" borderId="1022">
      <protection locked="0"/>
    </xf>
    <xf numFmtId="208" fontId="90" fillId="63" borderId="1021"/>
    <xf numFmtId="0" fontId="147" fillId="73" borderId="1023">
      <alignment horizontal="left" vertical="center" wrapText="1"/>
    </xf>
    <xf numFmtId="0" fontId="83" fillId="0" borderId="661" applyNumberFormat="0" applyFont="0" applyFill="0" applyAlignment="0" applyProtection="0"/>
    <xf numFmtId="166" fontId="113" fillId="0" borderId="1022">
      <protection locked="0"/>
    </xf>
    <xf numFmtId="0" fontId="99" fillId="0" borderId="689" applyNumberFormat="0" applyFont="0" applyFill="0" applyAlignment="0" applyProtection="0">
      <alignment horizontal="centerContinuous"/>
    </xf>
    <xf numFmtId="208" fontId="90" fillId="63" borderId="1021"/>
    <xf numFmtId="0" fontId="11" fillId="81" borderId="789" applyNumberFormat="0" applyProtection="0">
      <alignment horizontal="center" vertical="center" wrapText="1"/>
    </xf>
    <xf numFmtId="0" fontId="147" fillId="73" borderId="1023">
      <alignment horizontal="left" vertical="center" wrapText="1"/>
    </xf>
    <xf numFmtId="166" fontId="113" fillId="0" borderId="1022">
      <protection locked="0"/>
    </xf>
    <xf numFmtId="208" fontId="90" fillId="63" borderId="1021"/>
    <xf numFmtId="166" fontId="113" fillId="0" borderId="721">
      <protection locked="0"/>
    </xf>
    <xf numFmtId="0" fontId="147" fillId="73" borderId="1043">
      <alignment horizontal="left" vertical="center" wrapText="1"/>
    </xf>
    <xf numFmtId="166" fontId="113" fillId="0" borderId="1042">
      <protection locked="0"/>
    </xf>
    <xf numFmtId="208" fontId="90" fillId="63" borderId="1041"/>
    <xf numFmtId="165" fontId="193" fillId="0" borderId="736" applyFill="0" applyAlignment="0" applyProtection="0"/>
    <xf numFmtId="208" fontId="90" fillId="63" borderId="670"/>
    <xf numFmtId="241" fontId="194" fillId="86" borderId="723" applyNumberFormat="0" applyBorder="0" applyAlignment="0" applyProtection="0">
      <alignment vertical="center"/>
    </xf>
    <xf numFmtId="171" fontId="85" fillId="0" borderId="724"/>
    <xf numFmtId="0" fontId="147" fillId="73" borderId="986">
      <alignment horizontal="left" vertical="center" wrapText="1"/>
    </xf>
    <xf numFmtId="167" fontId="87" fillId="0" borderId="666" applyFont="0"/>
    <xf numFmtId="166" fontId="113" fillId="0" borderId="985">
      <protection locked="0"/>
    </xf>
    <xf numFmtId="208" fontId="90" fillId="63" borderId="984"/>
    <xf numFmtId="0" fontId="12" fillId="0" borderId="948"/>
    <xf numFmtId="0" fontId="17" fillId="21" borderId="695" applyNumberFormat="0" applyAlignment="0" applyProtection="0"/>
    <xf numFmtId="0" fontId="12" fillId="0" borderId="1007"/>
    <xf numFmtId="0" fontId="12" fillId="0" borderId="1007"/>
    <xf numFmtId="39" fontId="12" fillId="0" borderId="800">
      <protection locked="0"/>
    </xf>
    <xf numFmtId="0" fontId="12" fillId="0" borderId="1007"/>
    <xf numFmtId="0" fontId="99" fillId="0" borderId="689" applyNumberFormat="0" applyFont="0" applyFill="0" applyAlignment="0" applyProtection="0">
      <alignment horizontal="centerContinuous"/>
    </xf>
    <xf numFmtId="0" fontId="83" fillId="0" borderId="701" applyNumberFormat="0" applyFont="0" applyFill="0" applyAlignment="0" applyProtection="0"/>
    <xf numFmtId="0" fontId="12" fillId="0" borderId="1007"/>
    <xf numFmtId="0" fontId="147" fillId="73" borderId="986">
      <alignment horizontal="left" vertical="center" wrapText="1"/>
    </xf>
    <xf numFmtId="241" fontId="194" fillId="86" borderId="723" applyNumberFormat="0" applyBorder="0" applyAlignment="0" applyProtection="0">
      <alignment vertical="center"/>
    </xf>
    <xf numFmtId="10" fontId="108" fillId="65" borderId="948" applyNumberFormat="0" applyBorder="0" applyAlignment="0" applyProtection="0"/>
    <xf numFmtId="0" fontId="12" fillId="0" borderId="1007"/>
    <xf numFmtId="0" fontId="147" fillId="73" borderId="1003">
      <alignment horizontal="left" vertical="center" wrapText="1"/>
    </xf>
    <xf numFmtId="0" fontId="12" fillId="0" borderId="992"/>
    <xf numFmtId="171" fontId="85" fillId="0" borderId="724"/>
    <xf numFmtId="10" fontId="108" fillId="65" borderId="1007" applyNumberFormat="0" applyBorder="0" applyAlignment="0" applyProtection="0"/>
    <xf numFmtId="0" fontId="11" fillId="81" borderId="789" applyNumberFormat="0" applyProtection="0">
      <alignment horizontal="center" vertical="center" wrapText="1"/>
    </xf>
    <xf numFmtId="0" fontId="17" fillId="21" borderId="709" applyNumberFormat="0" applyAlignment="0" applyProtection="0"/>
    <xf numFmtId="0" fontId="12" fillId="0" borderId="1026"/>
    <xf numFmtId="166" fontId="113" fillId="0" borderId="704">
      <protection locked="0"/>
    </xf>
    <xf numFmtId="0" fontId="147" fillId="73" borderId="1003">
      <alignment horizontal="left" vertical="center" wrapText="1"/>
    </xf>
    <xf numFmtId="208" fontId="90" fillId="63" borderId="703"/>
    <xf numFmtId="0" fontId="47" fillId="0" borderId="988">
      <alignment horizontal="left" vertical="center"/>
    </xf>
    <xf numFmtId="237" fontId="12" fillId="71" borderId="948" applyNumberFormat="0" applyFont="0" applyBorder="0" applyAlignment="0" applyProtection="0"/>
    <xf numFmtId="0" fontId="12" fillId="0" borderId="1026"/>
    <xf numFmtId="0" fontId="83" fillId="0" borderId="715" applyNumberFormat="0" applyFont="0" applyFill="0" applyAlignment="0" applyProtection="0"/>
    <xf numFmtId="10" fontId="108" fillId="65" borderId="1007" applyNumberFormat="0" applyBorder="0" applyAlignment="0" applyProtection="0"/>
    <xf numFmtId="39" fontId="12" fillId="0" borderId="736">
      <protection locked="0"/>
    </xf>
    <xf numFmtId="0" fontId="17" fillId="21" borderId="709" applyNumberFormat="0" applyAlignment="0" applyProtection="0"/>
    <xf numFmtId="0" fontId="83" fillId="0" borderId="715" applyNumberFormat="0" applyFont="0" applyFill="0" applyAlignment="0" applyProtection="0"/>
    <xf numFmtId="0" fontId="147" fillId="73" borderId="1023">
      <alignment horizontal="left" vertical="center" wrapText="1"/>
    </xf>
    <xf numFmtId="1" fontId="121" fillId="69" borderId="954" applyNumberFormat="0" applyBorder="0" applyAlignment="0">
      <alignment horizontal="centerContinuous" vertical="center"/>
      <protection locked="0"/>
    </xf>
    <xf numFmtId="257" fontId="11" fillId="82" borderId="789" applyNumberFormat="0" applyProtection="0">
      <alignment horizontal="center" vertical="center" wrapText="1"/>
    </xf>
    <xf numFmtId="0" fontId="47" fillId="0" borderId="997">
      <alignment horizontal="left" vertical="center"/>
    </xf>
    <xf numFmtId="0" fontId="25" fillId="8" borderId="912" applyNumberFormat="0" applyAlignment="0" applyProtection="0"/>
    <xf numFmtId="166" fontId="113" fillId="0" borderId="671">
      <protection locked="0"/>
    </xf>
    <xf numFmtId="0" fontId="25" fillId="8" borderId="912" applyNumberFormat="0" applyAlignment="0" applyProtection="0"/>
    <xf numFmtId="10" fontId="108" fillId="65" borderId="1007" applyNumberFormat="0" applyBorder="0" applyAlignment="0" applyProtection="0"/>
    <xf numFmtId="10" fontId="108" fillId="65" borderId="1007" applyNumberFormat="0" applyBorder="0" applyAlignment="0" applyProtection="0"/>
    <xf numFmtId="0" fontId="47" fillId="0" borderId="1012">
      <alignment horizontal="left" vertical="center"/>
    </xf>
    <xf numFmtId="0" fontId="147" fillId="73" borderId="1003">
      <alignment horizontal="left" vertical="center" wrapText="1"/>
    </xf>
    <xf numFmtId="208" fontId="90" fillId="63" borderId="703"/>
    <xf numFmtId="0" fontId="47" fillId="0" borderId="1012">
      <alignment horizontal="left" vertical="center"/>
    </xf>
    <xf numFmtId="167" fontId="87" fillId="0" borderId="702" applyFont="0"/>
    <xf numFmtId="1" fontId="121" fillId="69" borderId="998" applyNumberFormat="0" applyBorder="0" applyAlignment="0">
      <alignment horizontal="centerContinuous" vertical="center"/>
      <protection locked="0"/>
    </xf>
    <xf numFmtId="171" fontId="85" fillId="0" borderId="744"/>
    <xf numFmtId="237" fontId="12" fillId="71" borderId="1007" applyNumberFormat="0" applyFont="0" applyBorder="0" applyAlignment="0" applyProtection="0"/>
    <xf numFmtId="241" fontId="194" fillId="86" borderId="723" applyNumberFormat="0" applyBorder="0" applyAlignment="0" applyProtection="0">
      <alignment vertical="center"/>
    </xf>
    <xf numFmtId="171" fontId="85" fillId="0" borderId="724"/>
    <xf numFmtId="0" fontId="147" fillId="73" borderId="986">
      <alignment horizontal="left" vertical="center" wrapText="1"/>
    </xf>
    <xf numFmtId="0" fontId="25" fillId="8" borderId="993" applyNumberFormat="0" applyAlignment="0" applyProtection="0"/>
    <xf numFmtId="224" fontId="108" fillId="0" borderId="867" applyFont="0" applyFill="0" applyBorder="0" applyAlignment="0" applyProtection="0"/>
    <xf numFmtId="10" fontId="108" fillId="65" borderId="1007" applyNumberFormat="0" applyBorder="0" applyAlignment="0" applyProtection="0"/>
    <xf numFmtId="0" fontId="11" fillId="60" borderId="789" applyNumberFormat="0" applyProtection="0">
      <alignment horizontal="left" vertical="center" wrapText="1"/>
    </xf>
    <xf numFmtId="0" fontId="12" fillId="24" borderId="663" applyNumberFormat="0" applyFont="0" applyAlignment="0" applyProtection="0"/>
    <xf numFmtId="241" fontId="194" fillId="86" borderId="673" applyNumberFormat="0" applyBorder="0" applyAlignment="0" applyProtection="0">
      <alignment vertical="center"/>
    </xf>
    <xf numFmtId="241" fontId="194" fillId="86" borderId="673" applyNumberFormat="0" applyBorder="0" applyAlignment="0" applyProtection="0">
      <alignment vertical="center"/>
    </xf>
    <xf numFmtId="208" fontId="90" fillId="63" borderId="703"/>
    <xf numFmtId="1" fontId="121" fillId="69" borderId="1013" applyNumberFormat="0" applyBorder="0" applyAlignment="0">
      <alignment horizontal="centerContinuous" vertical="center"/>
      <protection locked="0"/>
    </xf>
    <xf numFmtId="165" fontId="193" fillId="0" borderId="768" applyFill="0" applyAlignment="0" applyProtection="0"/>
    <xf numFmtId="1" fontId="121" fillId="69" borderId="1013" applyNumberFormat="0" applyBorder="0" applyAlignment="0">
      <alignment horizontal="centerContinuous" vertical="center"/>
      <protection locked="0"/>
    </xf>
    <xf numFmtId="0" fontId="25" fillId="8" borderId="1008" applyNumberFormat="0" applyAlignment="0" applyProtection="0"/>
    <xf numFmtId="0" fontId="47" fillId="0" borderId="1012">
      <alignment horizontal="left" vertical="center"/>
    </xf>
    <xf numFmtId="0" fontId="17" fillId="21" borderId="709" applyNumberFormat="0" applyAlignment="0" applyProtection="0"/>
    <xf numFmtId="10" fontId="108" fillId="65" borderId="992" applyNumberFormat="0" applyBorder="0" applyAlignment="0" applyProtection="0"/>
    <xf numFmtId="264" fontId="172" fillId="65" borderId="888" applyFill="0" applyBorder="0" applyAlignment="0" applyProtection="0">
      <alignment horizontal="right"/>
      <protection locked="0"/>
    </xf>
    <xf numFmtId="167" fontId="87" fillId="0" borderId="702" applyFont="0"/>
    <xf numFmtId="241" fontId="194" fillId="86" borderId="743" applyNumberFormat="0" applyBorder="0" applyAlignment="0" applyProtection="0">
      <alignment vertical="center"/>
    </xf>
    <xf numFmtId="171" fontId="85" fillId="0" borderId="744"/>
    <xf numFmtId="237" fontId="12" fillId="71" borderId="1007" applyNumberFormat="0" applyFont="0" applyBorder="0" applyAlignment="0" applyProtection="0"/>
    <xf numFmtId="0" fontId="83" fillId="0" borderId="661" applyNumberFormat="0" applyFont="0" applyFill="0" applyAlignment="0" applyProtection="0"/>
    <xf numFmtId="0" fontId="11" fillId="81" borderId="774" applyNumberFormat="0" applyProtection="0">
      <alignment horizontal="center" vertical="center" wrapText="1"/>
    </xf>
    <xf numFmtId="0" fontId="25" fillId="8" borderId="1008"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0" fontId="47" fillId="0" borderId="988">
      <alignment horizontal="left" vertical="center"/>
    </xf>
    <xf numFmtId="1" fontId="121" fillId="69" borderId="1013" applyNumberFormat="0" applyBorder="0" applyAlignment="0">
      <alignment horizontal="centerContinuous" vertical="center"/>
      <protection locked="0"/>
    </xf>
    <xf numFmtId="0" fontId="11" fillId="81" borderId="774" applyNumberFormat="0" applyProtection="0">
      <alignment horizontal="center" vertical="center" wrapText="1"/>
    </xf>
    <xf numFmtId="0" fontId="12" fillId="24" borderId="727" applyNumberFormat="0" applyFont="0" applyAlignment="0" applyProtection="0"/>
    <xf numFmtId="241" fontId="194" fillId="86" borderId="772" applyNumberFormat="0" applyBorder="0" applyAlignment="0" applyProtection="0">
      <alignment vertical="center"/>
    </xf>
    <xf numFmtId="0" fontId="17" fillId="21" borderId="662" applyNumberFormat="0" applyAlignment="0" applyProtection="0"/>
    <xf numFmtId="237" fontId="12" fillId="71" borderId="1007" applyNumberFormat="0" applyFont="0" applyBorder="0" applyAlignment="0" applyProtection="0"/>
    <xf numFmtId="224" fontId="108" fillId="0" borderId="867" applyFont="0" applyFill="0" applyBorder="0" applyAlignment="0" applyProtection="0"/>
    <xf numFmtId="0" fontId="47" fillId="0" borderId="1019">
      <alignment horizontal="left" vertical="center"/>
    </xf>
    <xf numFmtId="0" fontId="83" fillId="0" borderId="661" applyNumberFormat="0" applyFont="0" applyFill="0" applyAlignment="0" applyProtection="0"/>
    <xf numFmtId="0" fontId="83" fillId="0" borderId="718" applyNumberFormat="0" applyFont="0" applyFill="0" applyAlignment="0" applyProtection="0"/>
    <xf numFmtId="0" fontId="99" fillId="0" borderId="689" applyNumberFormat="0" applyFont="0" applyFill="0" applyAlignment="0" applyProtection="0">
      <alignment horizontal="centerContinuous"/>
    </xf>
    <xf numFmtId="1" fontId="94" fillId="64" borderId="718" applyNumberFormat="0" applyBorder="0" applyAlignment="0">
      <alignment horizontal="center" vertical="top" wrapText="1"/>
      <protection hidden="1"/>
    </xf>
    <xf numFmtId="0" fontId="183" fillId="81" borderId="774" applyNumberFormat="0" applyProtection="0">
      <alignment horizontal="center" vertical="center"/>
    </xf>
    <xf numFmtId="208" fontId="90" fillId="63" borderId="720"/>
    <xf numFmtId="165" fontId="88" fillId="0" borderId="717" applyNumberFormat="0" applyFont="0" applyBorder="0" applyProtection="0">
      <alignment horizontal="right"/>
    </xf>
    <xf numFmtId="207" fontId="12" fillId="0" borderId="717">
      <alignment horizontal="right"/>
      <protection locked="0"/>
    </xf>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241" fontId="194" fillId="86" borderId="758" applyNumberFormat="0" applyBorder="0" applyAlignment="0" applyProtection="0">
      <alignment vertical="center"/>
    </xf>
    <xf numFmtId="167" fontId="87" fillId="0" borderId="719" applyFont="0"/>
    <xf numFmtId="0" fontId="11" fillId="81" borderId="774" applyNumberFormat="0" applyProtection="0">
      <alignment horizontal="center" vertical="center"/>
    </xf>
    <xf numFmtId="0" fontId="12" fillId="24" borderId="727" applyNumberFormat="0" applyFont="0" applyAlignment="0" applyProtection="0"/>
    <xf numFmtId="0" fontId="83" fillId="0" borderId="661" applyNumberFormat="0" applyFont="0" applyFill="0" applyAlignment="0" applyProtection="0"/>
    <xf numFmtId="203" fontId="12" fillId="0" borderId="717">
      <alignment horizontal="right"/>
    </xf>
    <xf numFmtId="208" fontId="90" fillId="63" borderId="703"/>
    <xf numFmtId="167" fontId="87" fillId="0" borderId="702" applyFont="0"/>
    <xf numFmtId="0" fontId="83" fillId="0" borderId="701" applyNumberFormat="0" applyFont="0" applyFill="0" applyAlignment="0" applyProtection="0"/>
    <xf numFmtId="208" fontId="90" fillId="63" borderId="670"/>
    <xf numFmtId="167" fontId="87" fillId="0" borderId="666" applyFont="0"/>
    <xf numFmtId="0" fontId="17" fillId="21" borderId="662" applyNumberFormat="0" applyAlignment="0" applyProtection="0"/>
    <xf numFmtId="0" fontId="83" fillId="0" borderId="661" applyNumberFormat="0" applyFont="0" applyFill="0" applyAlignment="0" applyProtection="0"/>
    <xf numFmtId="0" fontId="83" fillId="0" borderId="718" applyNumberFormat="0" applyFont="0" applyFill="0" applyAlignment="0" applyProtection="0"/>
    <xf numFmtId="1" fontId="94" fillId="64" borderId="718" applyNumberFormat="0" applyBorder="0" applyAlignment="0">
      <alignment horizontal="center" vertical="top" wrapText="1"/>
      <protection hidden="1"/>
    </xf>
    <xf numFmtId="0" fontId="17" fillId="21" borderId="726" applyNumberFormat="0" applyAlignment="0" applyProtection="0"/>
    <xf numFmtId="165" fontId="88" fillId="0" borderId="717" applyNumberFormat="0" applyFont="0" applyBorder="0" applyProtection="0">
      <alignment horizontal="right"/>
    </xf>
    <xf numFmtId="207" fontId="12" fillId="0" borderId="717">
      <alignment horizontal="right"/>
      <protection locked="0"/>
    </xf>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0" fontId="83" fillId="0" borderId="731" applyNumberFormat="0" applyFont="0" applyFill="0" applyAlignment="0" applyProtection="0"/>
    <xf numFmtId="237" fontId="12" fillId="71" borderId="1007" applyNumberFormat="0" applyFont="0" applyBorder="0" applyAlignment="0" applyProtection="0"/>
    <xf numFmtId="203" fontId="12" fillId="0" borderId="717">
      <alignment horizontal="right"/>
    </xf>
    <xf numFmtId="224" fontId="108" fillId="0" borderId="867" applyFont="0" applyFill="0" applyBorder="0" applyAlignment="0" applyProtection="0"/>
    <xf numFmtId="0" fontId="17" fillId="21" borderId="726" applyNumberFormat="0" applyAlignment="0" applyProtection="0"/>
    <xf numFmtId="0" fontId="83" fillId="0" borderId="731" applyNumberFormat="0" applyFont="0" applyFill="0" applyAlignment="0" applyProtection="0"/>
    <xf numFmtId="0" fontId="25" fillId="8" borderId="656" applyNumberFormat="0" applyAlignment="0" applyProtection="0"/>
    <xf numFmtId="0" fontId="12" fillId="24" borderId="657" applyNumberFormat="0" applyFont="0" applyAlignment="0" applyProtection="0"/>
    <xf numFmtId="166" fontId="113" fillId="0" borderId="785">
      <protection locked="0"/>
    </xf>
    <xf numFmtId="208" fontId="90" fillId="63" borderId="769"/>
    <xf numFmtId="10" fontId="108" fillId="65" borderId="1026" applyNumberFormat="0" applyBorder="0" applyAlignment="0" applyProtection="0"/>
    <xf numFmtId="0" fontId="25" fillId="8" borderId="656"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12" fillId="24" borderId="657" applyNumberFormat="0" applyFont="0" applyAlignment="0" applyProtection="0"/>
    <xf numFmtId="0" fontId="28" fillId="21" borderId="658" applyNumberFormat="0" applyAlignment="0" applyProtection="0"/>
    <xf numFmtId="0" fontId="28" fillId="21" borderId="658" applyNumberFormat="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12" fillId="24" borderId="657" applyNumberFormat="0" applyFont="0" applyAlignment="0" applyProtection="0"/>
    <xf numFmtId="0" fontId="28" fillId="21" borderId="658" applyNumberFormat="0" applyAlignment="0" applyProtection="0"/>
    <xf numFmtId="0" fontId="147" fillId="73" borderId="771">
      <alignment horizontal="left" vertical="center" wrapText="1"/>
    </xf>
    <xf numFmtId="208" fontId="90" fillId="63" borderId="769"/>
    <xf numFmtId="171" fontId="85" fillId="0" borderId="674"/>
    <xf numFmtId="0" fontId="177" fillId="67" borderId="760">
      <alignment horizontal="center" vertical="center" wrapText="1"/>
      <protection hidden="1"/>
    </xf>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1" fontId="121" fillId="69" borderId="1006" applyNumberFormat="0" applyBorder="0" applyAlignment="0">
      <alignment horizontal="centerContinuous" vertical="center"/>
      <protection locked="0"/>
    </xf>
    <xf numFmtId="0" fontId="17" fillId="21" borderId="656" applyNumberFormat="0" applyAlignment="0" applyProtection="0"/>
    <xf numFmtId="0" fontId="12" fillId="24" borderId="657" applyNumberFormat="0" applyFont="0" applyAlignment="0" applyProtection="0"/>
    <xf numFmtId="0" fontId="12" fillId="61" borderId="656" applyNumberFormat="0">
      <alignment horizontal="left" vertical="center"/>
    </xf>
    <xf numFmtId="241" fontId="194" fillId="86" borderId="673" applyNumberFormat="0" applyBorder="0" applyAlignment="0" applyProtection="0">
      <alignment vertical="center"/>
    </xf>
    <xf numFmtId="0" fontId="17" fillId="21" borderId="695" applyNumberFormat="0" applyAlignment="0" applyProtection="0"/>
    <xf numFmtId="1" fontId="121" fillId="69" borderId="1006" applyNumberFormat="0" applyBorder="0" applyAlignment="0">
      <alignment horizontal="centerContinuous" vertical="center"/>
      <protection locked="0"/>
    </xf>
    <xf numFmtId="0" fontId="11" fillId="60" borderId="789" applyNumberFormat="0" applyProtection="0">
      <alignment horizontal="left" vertical="center" wrapText="1"/>
    </xf>
    <xf numFmtId="208" fontId="90" fillId="63" borderId="650"/>
    <xf numFmtId="0" fontId="83" fillId="0" borderId="701" applyNumberFormat="0" applyFont="0" applyFill="0" applyAlignment="0" applyProtection="0"/>
    <xf numFmtId="167" fontId="87" fillId="0" borderId="649" applyFont="0"/>
    <xf numFmtId="0" fontId="47" fillId="0" borderId="1012">
      <alignment horizontal="left" vertical="center"/>
    </xf>
    <xf numFmtId="10" fontId="108" fillId="65" borderId="1026" applyNumberFormat="0" applyBorder="0" applyAlignment="0" applyProtection="0"/>
    <xf numFmtId="0" fontId="25" fillId="8" borderId="1008" applyNumberFormat="0" applyAlignment="0" applyProtection="0"/>
    <xf numFmtId="171" fontId="85" fillId="0" borderId="744"/>
    <xf numFmtId="237" fontId="12" fillId="71" borderId="1007" applyNumberFormat="0" applyFont="0" applyBorder="0" applyAlignment="0" applyProtection="0"/>
    <xf numFmtId="0" fontId="11" fillId="81" borderId="789" applyNumberFormat="0" applyProtection="0">
      <alignment horizontal="center" vertical="center"/>
    </xf>
    <xf numFmtId="0" fontId="17" fillId="21" borderId="656" applyNumberFormat="0" applyAlignment="0" applyProtection="0"/>
    <xf numFmtId="0" fontId="17" fillId="21" borderId="695" applyNumberFormat="0" applyAlignment="0" applyProtection="0"/>
    <xf numFmtId="0" fontId="25" fillId="8" borderId="1015"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63" applyNumberFormat="0" applyFont="0" applyAlignment="0" applyProtection="0"/>
    <xf numFmtId="224" fontId="108" fillId="0" borderId="867" applyFont="0" applyFill="0" applyBorder="0" applyAlignment="0" applyProtection="0"/>
    <xf numFmtId="0" fontId="83" fillId="0" borderId="701" applyNumberFormat="0" applyFont="0" applyFill="0" applyAlignment="0" applyProtection="0"/>
    <xf numFmtId="0" fontId="83" fillId="0" borderId="85" applyNumberFormat="0" applyFont="0" applyFill="0" applyAlignment="0" applyProtection="0"/>
    <xf numFmtId="167" fontId="87" fillId="0" borderId="666" applyFont="0"/>
    <xf numFmtId="0" fontId="97" fillId="0" borderId="85" applyNumberFormat="0" applyFill="0" applyAlignment="0" applyProtection="0"/>
    <xf numFmtId="0" fontId="12" fillId="25" borderId="814" applyNumberFormat="0" applyProtection="0">
      <alignment horizontal="left" vertical="center"/>
    </xf>
    <xf numFmtId="165" fontId="193" fillId="0" borderId="800" applyFill="0" applyAlignment="0" applyProtection="0"/>
    <xf numFmtId="0" fontId="12" fillId="25" borderId="814" applyNumberFormat="0" applyProtection="0">
      <alignment horizontal="left" vertical="center"/>
    </xf>
    <xf numFmtId="208" fontId="90" fillId="63" borderId="703"/>
    <xf numFmtId="224" fontId="108" fillId="0" borderId="867" applyFont="0" applyFill="0" applyBorder="0" applyAlignment="0" applyProtection="0"/>
    <xf numFmtId="0" fontId="47" fillId="0" borderId="997">
      <alignment horizontal="left" vertical="center"/>
    </xf>
    <xf numFmtId="237" fontId="12" fillId="71" borderId="992" applyNumberFormat="0" applyFont="0" applyBorder="0" applyAlignment="0" applyProtection="0"/>
    <xf numFmtId="0" fontId="11" fillId="60" borderId="789" applyNumberFormat="0" applyProtection="0">
      <alignment horizontal="left" vertical="center" wrapText="1"/>
    </xf>
    <xf numFmtId="167" fontId="87" fillId="0" borderId="702" applyFont="0"/>
    <xf numFmtId="0" fontId="17" fillId="21" borderId="709" applyNumberFormat="0" applyAlignment="0" applyProtection="0"/>
    <xf numFmtId="0" fontId="12" fillId="24" borderId="696" applyNumberFormat="0" applyFont="0" applyAlignment="0" applyProtection="0"/>
    <xf numFmtId="0" fontId="83" fillId="0" borderId="661" applyNumberFormat="0" applyFont="0" applyFill="0" applyAlignment="0" applyProtection="0"/>
    <xf numFmtId="1" fontId="121" fillId="69" borderId="1006" applyNumberFormat="0" applyBorder="0" applyAlignment="0">
      <alignment horizontal="centerContinuous" vertical="center"/>
      <protection locked="0"/>
    </xf>
    <xf numFmtId="224" fontId="108" fillId="0" borderId="1046" applyFont="0" applyFill="0" applyBorder="0" applyAlignment="0" applyProtection="0"/>
    <xf numFmtId="165" fontId="193" fillId="0" borderId="736" applyFill="0" applyAlignment="0" applyProtection="0"/>
    <xf numFmtId="224" fontId="108" fillId="0" borderId="867" applyFont="0" applyFill="0" applyBorder="0" applyAlignment="0" applyProtection="0"/>
    <xf numFmtId="264" fontId="172" fillId="65" borderId="905" applyFill="0" applyBorder="0" applyAlignment="0" applyProtection="0">
      <alignment horizontal="right"/>
      <protection locked="0"/>
    </xf>
    <xf numFmtId="0" fontId="12" fillId="25" borderId="789" applyNumberFormat="0" applyProtection="0">
      <alignment horizontal="left" vertical="center" wrapText="1"/>
    </xf>
    <xf numFmtId="166" fontId="113" fillId="0" borderId="721">
      <protection locked="0"/>
    </xf>
    <xf numFmtId="0" fontId="47" fillId="0" borderId="1012">
      <alignment horizontal="left" vertical="center"/>
    </xf>
    <xf numFmtId="0" fontId="12" fillId="24" borderId="696" applyNumberFormat="0" applyFont="0" applyAlignment="0" applyProtection="0"/>
    <xf numFmtId="224" fontId="108" fillId="0" borderId="867" applyFont="0" applyFill="0" applyBorder="0" applyAlignment="0" applyProtection="0"/>
    <xf numFmtId="208" fontId="90" fillId="63" borderId="703"/>
    <xf numFmtId="1" fontId="121" fillId="69" borderId="998" applyNumberFormat="0" applyBorder="0" applyAlignment="0">
      <alignment horizontal="centerContinuous" vertical="center"/>
      <protection locked="0"/>
    </xf>
    <xf numFmtId="224" fontId="108" fillId="0" borderId="867" applyFont="0" applyFill="0" applyBorder="0" applyAlignment="0" applyProtection="0"/>
    <xf numFmtId="39" fontId="12" fillId="0" borderId="768">
      <protection locked="0"/>
    </xf>
    <xf numFmtId="167" fontId="87" fillId="0" borderId="702" applyFont="0"/>
    <xf numFmtId="0" fontId="11" fillId="81" borderId="1056" applyNumberFormat="0" applyProtection="0">
      <alignment horizontal="center" vertical="center" wrapText="1"/>
    </xf>
    <xf numFmtId="0" fontId="183" fillId="81" borderId="760" applyNumberFormat="0" applyProtection="0">
      <alignment horizontal="center" vertical="center"/>
    </xf>
    <xf numFmtId="208" fontId="90" fillId="63" borderId="703"/>
    <xf numFmtId="0" fontId="17" fillId="21" borderId="695" applyNumberFormat="0" applyAlignment="0" applyProtection="0"/>
    <xf numFmtId="0" fontId="47" fillId="0" borderId="1019">
      <alignment horizontal="left" vertical="center"/>
    </xf>
    <xf numFmtId="167" fontId="87" fillId="0" borderId="702" applyFont="0"/>
    <xf numFmtId="0" fontId="83" fillId="0" borderId="701" applyNumberFormat="0" applyFont="0" applyFill="0" applyAlignment="0" applyProtection="0"/>
    <xf numFmtId="0" fontId="11" fillId="81" borderId="774" applyNumberFormat="0" applyProtection="0">
      <alignment horizontal="center" vertical="center"/>
    </xf>
    <xf numFmtId="166" fontId="113" fillId="0" borderId="721">
      <protection locked="0"/>
    </xf>
    <xf numFmtId="241" fontId="194" fillId="86" borderId="772" applyNumberFormat="0" applyBorder="0" applyAlignment="0" applyProtection="0">
      <alignment vertical="center"/>
    </xf>
    <xf numFmtId="208" fontId="90" fillId="63" borderId="703"/>
    <xf numFmtId="0" fontId="17" fillId="21" borderId="662" applyNumberFormat="0" applyAlignment="0" applyProtection="0"/>
    <xf numFmtId="0" fontId="177" fillId="67" borderId="1007">
      <alignment horizontal="center" vertical="center" wrapText="1"/>
      <protection hidden="1"/>
    </xf>
    <xf numFmtId="0" fontId="83" fillId="0" borderId="661" applyNumberFormat="0" applyFont="0" applyFill="0" applyAlignment="0" applyProtection="0"/>
    <xf numFmtId="0" fontId="30" fillId="0" borderId="812" applyNumberFormat="0" applyFill="0" applyAlignment="0" applyProtection="0"/>
    <xf numFmtId="0" fontId="11" fillId="60" borderId="774" applyNumberFormat="0" applyProtection="0">
      <alignment horizontal="left" vertical="center" wrapText="1"/>
    </xf>
    <xf numFmtId="0" fontId="12" fillId="24" borderId="733" applyNumberFormat="0" applyFont="0" applyAlignment="0" applyProtection="0"/>
    <xf numFmtId="0" fontId="28" fillId="21" borderId="811" applyNumberFormat="0" applyAlignment="0" applyProtection="0"/>
    <xf numFmtId="0" fontId="12" fillId="24" borderId="810" applyNumberFormat="0" applyFont="0" applyAlignment="0" applyProtection="0"/>
    <xf numFmtId="0" fontId="12" fillId="24" borderId="810" applyNumberFormat="0" applyFont="0" applyAlignment="0" applyProtection="0"/>
    <xf numFmtId="0" fontId="25" fillId="8" borderId="809" applyNumberFormat="0" applyAlignment="0" applyProtection="0"/>
    <xf numFmtId="0" fontId="17" fillId="21" borderId="809" applyNumberFormat="0" applyAlignment="0" applyProtection="0"/>
    <xf numFmtId="49" fontId="79" fillId="0" borderId="745">
      <alignment vertical="center"/>
    </xf>
    <xf numFmtId="0" fontId="11" fillId="81" borderId="774" applyNumberFormat="0" applyProtection="0">
      <alignment horizontal="center" vertical="center" wrapText="1"/>
    </xf>
    <xf numFmtId="166" fontId="113" fillId="0" borderId="721">
      <protection locked="0"/>
    </xf>
    <xf numFmtId="0" fontId="30" fillId="0" borderId="812" applyNumberFormat="0" applyFill="0" applyAlignment="0" applyProtection="0"/>
    <xf numFmtId="0" fontId="17" fillId="21" borderId="662" applyNumberFormat="0" applyAlignment="0" applyProtection="0"/>
    <xf numFmtId="0" fontId="28" fillId="21" borderId="811" applyNumberFormat="0" applyAlignment="0" applyProtection="0"/>
    <xf numFmtId="0" fontId="83" fillId="0" borderId="661" applyNumberFormat="0" applyFont="0" applyFill="0" applyAlignment="0" applyProtection="0"/>
    <xf numFmtId="237" fontId="12" fillId="71" borderId="1026" applyNumberFormat="0" applyFont="0" applyBorder="0" applyAlignment="0" applyProtection="0"/>
    <xf numFmtId="241" fontId="194" fillId="86" borderId="743" applyNumberFormat="0" applyBorder="0" applyAlignment="0" applyProtection="0">
      <alignment vertical="center"/>
    </xf>
    <xf numFmtId="0" fontId="17" fillId="21" borderId="695" applyNumberFormat="0" applyAlignment="0" applyProtection="0"/>
    <xf numFmtId="0" fontId="11" fillId="81" borderId="774" applyNumberFormat="0" applyProtection="0">
      <alignment horizontal="center" vertical="center" wrapText="1"/>
    </xf>
    <xf numFmtId="166" fontId="113" fillId="0" borderId="741">
      <protection locked="0"/>
    </xf>
    <xf numFmtId="0" fontId="83" fillId="0" borderId="701" applyNumberFormat="0" applyFont="0" applyFill="0" applyAlignment="0" applyProtection="0"/>
    <xf numFmtId="0" fontId="12" fillId="24" borderId="727" applyNumberFormat="0" applyFont="0" applyAlignment="0" applyProtection="0"/>
    <xf numFmtId="0" fontId="17" fillId="21" borderId="695" applyNumberFormat="0" applyAlignment="0" applyProtection="0"/>
    <xf numFmtId="0" fontId="83" fillId="0" borderId="661" applyNumberFormat="0" applyFont="0" applyFill="0" applyAlignment="0" applyProtection="0"/>
    <xf numFmtId="208" fontId="90" fillId="63" borderId="720"/>
    <xf numFmtId="0" fontId="17" fillId="21" borderId="732" applyNumberFormat="0" applyAlignment="0" applyProtection="0"/>
    <xf numFmtId="208" fontId="90" fillId="63" borderId="720"/>
    <xf numFmtId="0" fontId="12" fillId="24" borderId="657" applyNumberFormat="0" applyFont="0" applyAlignment="0" applyProtection="0"/>
    <xf numFmtId="0" fontId="83" fillId="0" borderId="731" applyNumberFormat="0" applyFont="0" applyFill="0" applyAlignment="0" applyProtection="0"/>
    <xf numFmtId="0" fontId="12" fillId="60" borderId="656" applyNumberFormat="0">
      <alignment horizontal="centerContinuous" vertical="center" wrapText="1"/>
    </xf>
    <xf numFmtId="0" fontId="99" fillId="0" borderId="689" applyNumberFormat="0" applyFont="0" applyFill="0" applyAlignment="0" applyProtection="0">
      <alignment horizontal="centerContinuous"/>
    </xf>
    <xf numFmtId="0" fontId="12" fillId="24" borderId="810" applyNumberFormat="0" applyFont="0" applyAlignment="0" applyProtection="0"/>
    <xf numFmtId="208" fontId="90" fillId="63" borderId="720"/>
    <xf numFmtId="167" fontId="87" fillId="0" borderId="719" applyFont="0"/>
    <xf numFmtId="0" fontId="17" fillId="21" borderId="726" applyNumberFormat="0" applyAlignment="0" applyProtection="0"/>
    <xf numFmtId="0" fontId="83" fillId="0" borderId="739" applyNumberFormat="0" applyFont="0" applyFill="0" applyAlignment="0" applyProtection="0"/>
    <xf numFmtId="166" fontId="113" fillId="0" borderId="770">
      <protection locked="0"/>
    </xf>
    <xf numFmtId="0" fontId="12" fillId="61" borderId="656" applyNumberFormat="0">
      <alignment horizontal="left" vertical="center"/>
    </xf>
    <xf numFmtId="0" fontId="12" fillId="60" borderId="656" applyNumberFormat="0">
      <alignment horizontal="centerContinuous" vertical="center" wrapText="1"/>
    </xf>
    <xf numFmtId="208" fontId="90" fillId="63" borderId="740"/>
    <xf numFmtId="0" fontId="12" fillId="61" borderId="656" applyNumberFormat="0">
      <alignment horizontal="left" vertical="center"/>
    </xf>
    <xf numFmtId="0" fontId="12" fillId="60" borderId="656" applyNumberFormat="0">
      <alignment horizontal="centerContinuous" vertical="center" wrapText="1"/>
    </xf>
    <xf numFmtId="167" fontId="87" fillId="0" borderId="736" applyFont="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147" fillId="73" borderId="771">
      <alignment horizontal="left" vertical="center" wrapText="1"/>
    </xf>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2" fillId="61" borderId="656" applyNumberFormat="0">
      <alignment horizontal="left" vertical="center"/>
    </xf>
    <xf numFmtId="0" fontId="12" fillId="60" borderId="656" applyNumberFormat="0">
      <alignment horizontal="centerContinuous" vertical="center" wrapText="1"/>
    </xf>
    <xf numFmtId="0" fontId="30" fillId="0" borderId="659" applyNumberFormat="0" applyFill="0" applyAlignment="0" applyProtection="0"/>
    <xf numFmtId="0" fontId="147" fillId="73" borderId="771">
      <alignment horizontal="left" vertical="center" wrapText="1"/>
    </xf>
    <xf numFmtId="0" fontId="12" fillId="61" borderId="695" applyNumberFormat="0">
      <alignment horizontal="left" vertical="center"/>
    </xf>
    <xf numFmtId="0" fontId="12" fillId="60" borderId="695" applyNumberFormat="0">
      <alignment horizontal="centerContinuous" vertical="center" wrapText="1"/>
    </xf>
    <xf numFmtId="0" fontId="25" fillId="8" borderId="695" applyNumberFormat="0" applyAlignment="0" applyProtection="0"/>
    <xf numFmtId="10" fontId="108" fillId="65" borderId="751" applyNumberFormat="0" applyBorder="0" applyAlignment="0" applyProtection="0"/>
    <xf numFmtId="0" fontId="12" fillId="25" borderId="694" applyNumberFormat="0" applyProtection="0">
      <alignment horizontal="left" vertical="center"/>
    </xf>
    <xf numFmtId="0" fontId="17" fillId="21" borderId="695" applyNumberForma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47" fillId="73" borderId="742">
      <alignment horizontal="left" vertical="center" wrapText="1"/>
    </xf>
    <xf numFmtId="0" fontId="12" fillId="0" borderId="774"/>
    <xf numFmtId="0" fontId="12" fillId="61" borderId="695" applyNumberFormat="0">
      <alignment horizontal="left" vertical="center"/>
    </xf>
    <xf numFmtId="0" fontId="12" fillId="60" borderId="695" applyNumberFormat="0">
      <alignment horizontal="centerContinuous" vertical="center" wrapText="1"/>
    </xf>
    <xf numFmtId="0" fontId="12" fillId="0" borderId="774"/>
    <xf numFmtId="0" fontId="12" fillId="61" borderId="695" applyNumberFormat="0">
      <alignment horizontal="left" vertical="center"/>
    </xf>
    <xf numFmtId="0" fontId="12" fillId="60" borderId="695" applyNumberFormat="0">
      <alignment horizontal="centerContinuous" vertical="center" wrapText="1"/>
    </xf>
    <xf numFmtId="0" fontId="17" fillId="21" borderId="695" applyNumberFormat="0" applyAlignment="0" applyProtection="0"/>
    <xf numFmtId="0" fontId="25" fillId="8" borderId="695" applyNumberForma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0" borderId="774"/>
    <xf numFmtId="0" fontId="12" fillId="61" borderId="709" applyNumberFormat="0">
      <alignment horizontal="left" vertical="center"/>
    </xf>
    <xf numFmtId="0" fontId="12" fillId="60" borderId="709" applyNumberFormat="0">
      <alignment horizontal="centerContinuous" vertical="center" wrapText="1"/>
    </xf>
    <xf numFmtId="0" fontId="12" fillId="0" borderId="774"/>
    <xf numFmtId="0" fontId="12" fillId="61" borderId="709" applyNumberFormat="0">
      <alignment horizontal="left" vertical="center"/>
    </xf>
    <xf numFmtId="0" fontId="12" fillId="60" borderId="709" applyNumberFormat="0">
      <alignment horizontal="centerContinuous" vertical="center" wrapText="1"/>
    </xf>
    <xf numFmtId="0" fontId="12" fillId="0" borderId="774"/>
    <xf numFmtId="0" fontId="12" fillId="0" borderId="751"/>
    <xf numFmtId="0" fontId="12" fillId="61" borderId="709" applyNumberFormat="0">
      <alignment horizontal="left" vertical="center"/>
    </xf>
    <xf numFmtId="0" fontId="12" fillId="60" borderId="709" applyNumberFormat="0">
      <alignment horizontal="centerContinuous" vertical="center" wrapText="1"/>
    </xf>
    <xf numFmtId="166" fontId="113" fillId="0" borderId="741">
      <protection locked="0"/>
    </xf>
    <xf numFmtId="208" fontId="90" fillId="63" borderId="804"/>
    <xf numFmtId="0" fontId="147" fillId="73" borderId="742">
      <alignment horizontal="left" vertical="center" wrapText="1"/>
    </xf>
    <xf numFmtId="166" fontId="113" fillId="0" borderId="805">
      <protection locked="0"/>
    </xf>
    <xf numFmtId="0" fontId="147" fillId="73" borderId="806">
      <alignment horizontal="left" vertical="center" wrapText="1"/>
    </xf>
    <xf numFmtId="0" fontId="12" fillId="61" borderId="695" applyNumberFormat="0">
      <alignment horizontal="left" vertical="center"/>
    </xf>
    <xf numFmtId="0" fontId="12" fillId="60" borderId="695" applyNumberFormat="0">
      <alignment horizontal="centerContinuous" vertical="center" wrapText="1"/>
    </xf>
    <xf numFmtId="1" fontId="121" fillId="69" borderId="1006" applyNumberFormat="0" applyBorder="0" applyAlignment="0">
      <alignment horizontal="centerContinuous" vertical="center"/>
      <protection locked="0"/>
    </xf>
    <xf numFmtId="0" fontId="12" fillId="61" borderId="709" applyNumberFormat="0">
      <alignment horizontal="left" vertical="center"/>
    </xf>
    <xf numFmtId="0" fontId="12" fillId="60" borderId="709" applyNumberFormat="0">
      <alignment horizontal="centerContinuous" vertical="center" wrapText="1"/>
    </xf>
    <xf numFmtId="166" fontId="113" fillId="0" borderId="785">
      <protection locked="0"/>
    </xf>
    <xf numFmtId="208" fontId="90" fillId="63" borderId="784"/>
    <xf numFmtId="0" fontId="12" fillId="61" borderId="662" applyNumberFormat="0">
      <alignment horizontal="left" vertical="center"/>
    </xf>
    <xf numFmtId="0" fontId="12" fillId="60" borderId="662" applyNumberFormat="0">
      <alignment horizontal="centerContinuous" vertical="center" wrapText="1"/>
    </xf>
    <xf numFmtId="264" fontId="172" fillId="65" borderId="847" applyFill="0" applyBorder="0" applyAlignment="0" applyProtection="0">
      <alignment horizontal="right"/>
      <protection locked="0"/>
    </xf>
    <xf numFmtId="0" fontId="12" fillId="24" borderId="810" applyNumberFormat="0" applyFont="0" applyAlignment="0" applyProtection="0"/>
    <xf numFmtId="0" fontId="147" fillId="73" borderId="786">
      <alignment horizontal="left" vertical="center" wrapText="1"/>
    </xf>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55" applyNumberFormat="0" applyProtection="0">
      <alignment horizontal="left" vertical="center"/>
    </xf>
    <xf numFmtId="208" fontId="90" fillId="63" borderId="784"/>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62" applyNumberFormat="0" applyAlignment="0" applyProtection="0"/>
    <xf numFmtId="264" fontId="172" fillId="65" borderId="818" applyFill="0" applyBorder="0" applyAlignment="0" applyProtection="0">
      <alignment horizontal="right"/>
      <protection locked="0"/>
    </xf>
    <xf numFmtId="0" fontId="25" fillId="8" borderId="809" applyNumberFormat="0" applyAlignment="0" applyProtection="0"/>
    <xf numFmtId="0" fontId="147" fillId="73" borderId="786">
      <alignment horizontal="left" vertical="center" wrapText="1"/>
    </xf>
    <xf numFmtId="260" fontId="164" fillId="0" borderId="837" applyBorder="0"/>
    <xf numFmtId="0" fontId="17" fillId="21" borderId="809" applyNumberFormat="0" applyAlignment="0" applyProtection="0"/>
    <xf numFmtId="260" fontId="164" fillId="0" borderId="840" applyBorder="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2" fillId="25" borderId="814" applyNumberFormat="0" applyProtection="0">
      <alignment horizontal="left" vertical="center"/>
    </xf>
    <xf numFmtId="166" fontId="113" fillId="0" borderId="785">
      <protection locked="0"/>
    </xf>
    <xf numFmtId="264" fontId="172" fillId="65" borderId="847" applyFill="0" applyBorder="0" applyAlignment="0" applyProtection="0">
      <alignment horizontal="right"/>
      <protection locked="0"/>
    </xf>
    <xf numFmtId="0" fontId="12" fillId="25" borderId="814" applyNumberFormat="0" applyProtection="0">
      <alignment horizontal="left" vertical="center"/>
    </xf>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208" fontId="90" fillId="63" borderId="784"/>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25" fillId="8"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61" borderId="662" applyNumberFormat="0">
      <alignment horizontal="left" vertical="center"/>
    </xf>
    <xf numFmtId="0" fontId="12" fillId="60" borderId="662" applyNumberFormat="0">
      <alignment horizontal="centerContinuous" vertical="center" wrapText="1"/>
    </xf>
    <xf numFmtId="0" fontId="28" fillId="21" borderId="658" applyNumberFormat="0" applyAlignment="0" applyProtection="0"/>
    <xf numFmtId="0" fontId="30" fillId="0" borderId="659" applyNumberFormat="0" applyFill="0" applyAlignment="0" applyProtection="0"/>
    <xf numFmtId="0" fontId="12" fillId="25" borderId="655" applyNumberFormat="0" applyProtection="0">
      <alignment horizontal="left" vertical="center"/>
    </xf>
    <xf numFmtId="0" fontId="12" fillId="25" borderId="655" applyNumberFormat="0" applyProtection="0">
      <alignment horizontal="left" vertical="center"/>
    </xf>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28" fillId="21" borderId="658" applyNumberFormat="0" applyAlignment="0" applyProtection="0"/>
    <xf numFmtId="0" fontId="30" fillId="0" borderId="659" applyNumberFormat="0" applyFill="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25" fillId="8" borderId="1057"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7" fillId="21" borderId="656" applyNumberFormat="0" applyAlignment="0" applyProtection="0"/>
    <xf numFmtId="0" fontId="30" fillId="0" borderId="659" applyNumberFormat="0" applyFill="0" applyAlignment="0" applyProtection="0"/>
    <xf numFmtId="0" fontId="28" fillId="21" borderId="658"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5" fillId="8" borderId="656" applyNumberFormat="0" applyAlignment="0" applyProtection="0"/>
    <xf numFmtId="0" fontId="12" fillId="61" borderId="662" applyNumberFormat="0">
      <alignment horizontal="left" vertical="center"/>
    </xf>
    <xf numFmtId="0" fontId="12" fillId="60" borderId="662" applyNumberFormat="0">
      <alignment horizontal="centerContinuous" vertical="center" wrapText="1"/>
    </xf>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17" fillId="21" borderId="656" applyNumberFormat="0" applyAlignment="0" applyProtection="0"/>
    <xf numFmtId="0" fontId="25" fillId="8" borderId="656" applyNumberFormat="0" applyAlignment="0" applyProtection="0"/>
    <xf numFmtId="0" fontId="12" fillId="24" borderId="657" applyNumberFormat="0" applyFont="0" applyAlignment="0" applyProtection="0"/>
    <xf numFmtId="0" fontId="12" fillId="24" borderId="657" applyNumberFormat="0" applyFont="0" applyAlignment="0" applyProtection="0"/>
    <xf numFmtId="0" fontId="28" fillId="21" borderId="658" applyNumberFormat="0" applyAlignment="0" applyProtection="0"/>
    <xf numFmtId="0" fontId="30" fillId="0" borderId="659" applyNumberFormat="0" applyFill="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208" fontId="90" fillId="63" borderId="804"/>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167" fontId="87" fillId="0" borderId="817" applyFont="0"/>
    <xf numFmtId="0" fontId="12" fillId="25" borderId="655" applyNumberFormat="0" applyProtection="0">
      <alignment horizontal="left" vertical="center"/>
    </xf>
    <xf numFmtId="0" fontId="12" fillId="25" borderId="655" applyNumberFormat="0" applyProtection="0">
      <alignment horizontal="left" vertical="center"/>
    </xf>
    <xf numFmtId="0" fontId="12" fillId="25" borderId="694" applyNumberFormat="0" applyProtection="0">
      <alignment horizontal="left" vertical="center"/>
    </xf>
    <xf numFmtId="0" fontId="12" fillId="25" borderId="694" applyNumberFormat="0" applyProtection="0">
      <alignment horizontal="left" vertical="center"/>
    </xf>
    <xf numFmtId="224" fontId="108" fillId="0" borderId="867" applyFont="0" applyFill="0" applyBorder="0" applyAlignment="0" applyProtection="0"/>
    <xf numFmtId="0" fontId="25" fillId="8" borderId="656" applyNumberFormat="0" applyAlignment="0" applyProtection="0"/>
    <xf numFmtId="0" fontId="28" fillId="21" borderId="697" applyNumberFormat="0" applyAlignment="0" applyProtection="0"/>
    <xf numFmtId="0" fontId="28" fillId="21" borderId="658" applyNumberFormat="0" applyAlignment="0" applyProtection="0"/>
    <xf numFmtId="0" fontId="30" fillId="0" borderId="659" applyNumberFormat="0" applyFill="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47" fillId="73" borderId="786">
      <alignment horizontal="left" vertical="center" wrapText="1"/>
    </xf>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1" fillId="60" borderId="888" applyNumberFormat="0" applyProtection="0">
      <alignment horizontal="left" vertical="center" wrapText="1"/>
    </xf>
    <xf numFmtId="0" fontId="17" fillId="21" borderId="695" applyNumberFormat="0" applyAlignment="0" applyProtection="0"/>
    <xf numFmtId="0" fontId="12" fillId="24" borderId="696" applyNumberFormat="0" applyFon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812" applyNumberFormat="0" applyFill="0" applyAlignment="0" applyProtection="0"/>
    <xf numFmtId="0" fontId="177" fillId="67" borderId="948">
      <alignment horizontal="center" vertical="center" wrapText="1"/>
      <protection hidden="1"/>
    </xf>
    <xf numFmtId="0" fontId="28" fillId="21" borderId="811"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208" fontId="90" fillId="63" borderId="769"/>
    <xf numFmtId="0" fontId="12" fillId="24" borderId="810" applyNumberFormat="0" applyFont="0" applyAlignment="0" applyProtection="0"/>
    <xf numFmtId="0" fontId="17" fillId="21" borderId="695" applyNumberFormat="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4" borderId="810" applyNumberFormat="0" applyFont="0" applyAlignment="0" applyProtection="0"/>
    <xf numFmtId="0" fontId="12" fillId="61" borderId="695" applyNumberFormat="0">
      <alignment horizontal="left" vertical="center"/>
    </xf>
    <xf numFmtId="0" fontId="12" fillId="60" borderId="695" applyNumberFormat="0">
      <alignment horizontal="centerContinuous" vertical="center" wrapText="1"/>
    </xf>
    <xf numFmtId="0" fontId="12" fillId="25" borderId="708" applyNumberFormat="0" applyProtection="0">
      <alignment horizontal="left" vertical="center"/>
    </xf>
    <xf numFmtId="0" fontId="12" fillId="25" borderId="708" applyNumberFormat="0" applyProtection="0">
      <alignment horizontal="left" vertical="center"/>
    </xf>
    <xf numFmtId="0" fontId="12" fillId="25" borderId="708" applyNumberFormat="0" applyProtection="0">
      <alignment horizontal="left" vertical="center"/>
    </xf>
    <xf numFmtId="0" fontId="12" fillId="25" borderId="708" applyNumberFormat="0" applyProtection="0">
      <alignment horizontal="left" vertical="center"/>
    </xf>
    <xf numFmtId="166" fontId="113" fillId="0" borderId="770">
      <protection locked="0"/>
    </xf>
    <xf numFmtId="0" fontId="25" fillId="8" borderId="8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1" fontId="121" fillId="69" borderId="1172" applyNumberFormat="0" applyBorder="0" applyAlignment="0">
      <alignment horizontal="centerContinuous" vertical="center"/>
      <protection locked="0"/>
    </xf>
    <xf numFmtId="0" fontId="17" fillId="21" borderId="809" applyNumberFormat="0" applyAlignment="0" applyProtection="0"/>
    <xf numFmtId="0" fontId="47" fillId="0" borderId="1019">
      <alignment horizontal="left" vertical="center"/>
    </xf>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264" fontId="172" fillId="65" borderId="948" applyFill="0" applyBorder="0" applyAlignment="0" applyProtection="0">
      <alignment horizontal="right"/>
      <protection locked="0"/>
    </xf>
    <xf numFmtId="0" fontId="30" fillId="0" borderId="812"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712" applyNumberFormat="0" applyFont="0" applyAlignment="0" applyProtection="0"/>
    <xf numFmtId="0" fontId="25" fillId="8" borderId="709" applyNumberFormat="0" applyAlignment="0" applyProtection="0"/>
    <xf numFmtId="0" fontId="28" fillId="21" borderId="697" applyNumberFormat="0" applyAlignment="0" applyProtection="0"/>
    <xf numFmtId="0" fontId="30" fillId="0" borderId="698" applyNumberFormat="0" applyFill="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47" fillId="73" borderId="771">
      <alignment horizontal="left" vertical="center" wrapText="1"/>
    </xf>
    <xf numFmtId="0" fontId="47" fillId="0" borderId="1152">
      <alignment horizontal="left" vertical="center"/>
    </xf>
    <xf numFmtId="0" fontId="12" fillId="24" borderId="712" applyNumberFormat="0" applyFont="0" applyAlignment="0" applyProtection="0"/>
    <xf numFmtId="0" fontId="12" fillId="61" borderId="695" applyNumberFormat="0">
      <alignment horizontal="left" vertical="center"/>
    </xf>
    <xf numFmtId="0" fontId="12" fillId="60" borderId="695" applyNumberFormat="0">
      <alignment horizontal="centerContinuous" vertical="center" wrapText="1"/>
    </xf>
    <xf numFmtId="237" fontId="12" fillId="71" borderId="1026" applyNumberFormat="0" applyFont="0" applyBorder="0" applyAlignment="0" applyProtection="0"/>
    <xf numFmtId="0" fontId="17" fillId="21" borderId="709" applyNumberFormat="0" applyAlignment="0" applyProtection="0"/>
    <xf numFmtId="0" fontId="12" fillId="24" borderId="712" applyNumberFormat="0" applyFon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25" fillId="8" borderId="709" applyNumberFormat="0" applyAlignment="0" applyProtection="0"/>
    <xf numFmtId="0" fontId="28" fillId="21" borderId="710" applyNumberFormat="0" applyAlignment="0" applyProtection="0"/>
    <xf numFmtId="0" fontId="30" fillId="0" borderId="711" applyNumberFormat="0" applyFill="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17" fillId="21" borderId="709" applyNumberForma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264" fontId="172" fillId="65" borderId="962" applyFill="0" applyBorder="0" applyAlignment="0" applyProtection="0">
      <alignment horizontal="right"/>
      <protection locked="0"/>
    </xf>
    <xf numFmtId="0" fontId="28" fillId="21" borderId="811" applyNumberFormat="0" applyAlignment="0" applyProtection="0"/>
    <xf numFmtId="0" fontId="30" fillId="0" borderId="711" applyNumberFormat="0" applyFill="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5" fillId="8" borderId="709" applyNumberFormat="0" applyAlignment="0" applyProtection="0"/>
    <xf numFmtId="0" fontId="17" fillId="21" borderId="709" applyNumberFormat="0" applyAlignment="0" applyProtection="0"/>
    <xf numFmtId="0" fontId="30" fillId="0" borderId="711" applyNumberFormat="0" applyFill="0" applyAlignment="0" applyProtection="0"/>
    <xf numFmtId="0" fontId="25" fillId="8" borderId="1015" applyNumberFormat="0" applyAlignment="0" applyProtection="0"/>
    <xf numFmtId="0" fontId="28" fillId="21" borderId="710"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12" fillId="24" borderId="810" applyNumberFormat="0" applyFont="0" applyAlignment="0" applyProtection="0"/>
    <xf numFmtId="0" fontId="12" fillId="61" borderId="662" applyNumberFormat="0">
      <alignment horizontal="left" vertical="center"/>
    </xf>
    <xf numFmtId="0" fontId="12" fillId="60" borderId="662" applyNumberFormat="0">
      <alignment horizontal="centerContinuous" vertical="center" wrapText="1"/>
    </xf>
    <xf numFmtId="264" fontId="172" fillId="65" borderId="948" applyFill="0" applyBorder="0" applyAlignment="0" applyProtection="0">
      <alignment horizontal="right"/>
      <protection locked="0"/>
    </xf>
    <xf numFmtId="0" fontId="12" fillId="24" borderId="810" applyNumberFormat="0" applyFon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25" fillId="8" borderId="709"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208" fontId="90" fillId="63" borderId="769"/>
    <xf numFmtId="1" fontId="121" fillId="69" borderId="1031" applyNumberFormat="0" applyBorder="0" applyAlignment="0">
      <alignment horizontal="centerContinuous" vertical="center"/>
      <protection locked="0"/>
    </xf>
    <xf numFmtId="0" fontId="12" fillId="25" borderId="708" applyNumberFormat="0" applyProtection="0">
      <alignment horizontal="left" vertical="center"/>
    </xf>
    <xf numFmtId="0" fontId="12" fillId="25" borderId="708" applyNumberFormat="0" applyProtection="0">
      <alignment horizontal="left" vertical="center"/>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166" fontId="113" fillId="0" borderId="770">
      <protection locked="0"/>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4" borderId="696" applyNumberFormat="0" applyFon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208" fontId="90" fillId="63" borderId="769"/>
    <xf numFmtId="0" fontId="25" fillId="8" borderId="809" applyNumberFormat="0" applyAlignment="0" applyProtection="0"/>
    <xf numFmtId="166" fontId="113" fillId="0" borderId="770">
      <protection locked="0"/>
    </xf>
    <xf numFmtId="0" fontId="25" fillId="8" borderId="1189" applyNumberForma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12" fillId="61" borderId="732" applyNumberFormat="0">
      <alignment horizontal="left" vertical="center"/>
    </xf>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25" fillId="8" borderId="695" applyNumberFormat="0" applyAlignment="0" applyProtection="0"/>
    <xf numFmtId="224" fontId="108" fillId="0" borderId="867" applyFont="0" applyFill="0" applyBorder="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95"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2" fillId="60" borderId="732" applyNumberFormat="0">
      <alignment horizontal="centerContinuous" vertical="center" wrapText="1"/>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1" fontId="121" fillId="69" borderId="1201" applyNumberFormat="0" applyBorder="0" applyAlignment="0">
      <alignment horizontal="centerContinuous" vertical="center"/>
      <protection locked="0"/>
    </xf>
    <xf numFmtId="0" fontId="25" fillId="8" borderId="1027" applyNumberFormat="0" applyAlignment="0" applyProtection="0"/>
    <xf numFmtId="1" fontId="121" fillId="69" borderId="1031" applyNumberFormat="0" applyBorder="0" applyAlignment="0">
      <alignment horizontal="centerContinuous" vertical="center"/>
      <protection locked="0"/>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237" fontId="12" fillId="71" borderId="1188" applyNumberFormat="0" applyFont="0" applyBorder="0" applyAlignment="0" applyProtection="0"/>
    <xf numFmtId="0" fontId="47" fillId="0" borderId="1200">
      <alignment horizontal="left" vertical="center"/>
    </xf>
    <xf numFmtId="0" fontId="17" fillId="21" borderId="662" applyNumberFormat="0" applyAlignment="0" applyProtection="0"/>
    <xf numFmtId="0" fontId="147" fillId="73" borderId="771">
      <alignment horizontal="left" vertical="center" wrapText="1"/>
    </xf>
    <xf numFmtId="0" fontId="11" fillId="81" borderId="962" applyNumberFormat="0" applyProtection="0">
      <alignment horizontal="center"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17" fillId="21" borderId="709" applyNumberFormat="0" applyAlignment="0" applyProtection="0"/>
    <xf numFmtId="0" fontId="25" fillId="8" borderId="709" applyNumberFormat="0" applyAlignment="0" applyProtection="0"/>
    <xf numFmtId="0" fontId="12" fillId="24" borderId="712" applyNumberFormat="0" applyFont="0" applyAlignment="0" applyProtection="0"/>
    <xf numFmtId="0" fontId="12" fillId="24" borderId="712" applyNumberFormat="0" applyFont="0" applyAlignment="0" applyProtection="0"/>
    <xf numFmtId="0" fontId="28" fillId="21" borderId="710" applyNumberFormat="0" applyAlignment="0" applyProtection="0"/>
    <xf numFmtId="0" fontId="30" fillId="0" borderId="711"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166" fontId="113" fillId="0" borderId="770">
      <protection locked="0"/>
    </xf>
    <xf numFmtId="0" fontId="17" fillId="21" borderId="662" applyNumberFormat="0" applyAlignment="0" applyProtection="0"/>
    <xf numFmtId="208" fontId="90" fillId="63" borderId="769"/>
    <xf numFmtId="10" fontId="108" fillId="65" borderId="1188" applyNumberFormat="0" applyBorder="0" applyAlignment="0" applyProtection="0"/>
    <xf numFmtId="0" fontId="147" fillId="73" borderId="1205">
      <alignment horizontal="left" vertical="center" wrapText="1"/>
    </xf>
    <xf numFmtId="260" fontId="164" fillId="0" borderId="1178" applyBorder="0"/>
    <xf numFmtId="224" fontId="108" fillId="0" borderId="867" applyFont="0" applyFill="0" applyBorder="0" applyAlignment="0" applyProtection="0"/>
    <xf numFmtId="0" fontId="12" fillId="61" borderId="726" applyNumberFormat="0">
      <alignment horizontal="left" vertical="center"/>
    </xf>
    <xf numFmtId="0" fontId="12" fillId="60" borderId="726" applyNumberFormat="0">
      <alignment horizontal="centerContinuous" vertical="center" wrapText="1"/>
    </xf>
    <xf numFmtId="260" fontId="164" fillId="0" borderId="1231" applyBorder="0"/>
    <xf numFmtId="0" fontId="17" fillId="21" borderId="809" applyNumberFormat="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2" fillId="0" borderId="1188"/>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260" fontId="164" fillId="0" borderId="1245" applyBorder="0"/>
    <xf numFmtId="1" fontId="121" fillId="69" borderId="1070" applyNumberFormat="0" applyBorder="0" applyAlignment="0">
      <alignment horizontal="centerContinuous" vertical="center"/>
      <protection locked="0"/>
    </xf>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147" fillId="73" borderId="1107">
      <alignment horizontal="left" vertical="center" wrapText="1"/>
    </xf>
    <xf numFmtId="0" fontId="147" fillId="73" borderId="771">
      <alignment horizontal="left" vertical="center" wrapText="1"/>
    </xf>
    <xf numFmtId="0" fontId="12" fillId="25" borderId="708" applyNumberFormat="0" applyProtection="0">
      <alignment horizontal="left" vertical="center"/>
    </xf>
    <xf numFmtId="0" fontId="12" fillId="25" borderId="708" applyNumberFormat="0" applyProtection="0">
      <alignment horizontal="left" vertical="center"/>
    </xf>
    <xf numFmtId="0" fontId="12" fillId="61" borderId="726" applyNumberFormat="0">
      <alignment horizontal="left" vertical="center"/>
    </xf>
    <xf numFmtId="0" fontId="12" fillId="60" borderId="726" applyNumberFormat="0">
      <alignment horizontal="centerContinuous" vertical="center" wrapText="1"/>
    </xf>
    <xf numFmtId="0" fontId="25" fillId="8" borderId="662" applyNumberFormat="0" applyAlignment="0" applyProtection="0"/>
    <xf numFmtId="0" fontId="17" fillId="21" borderId="662" applyNumberFormat="0" applyAlignment="0" applyProtection="0"/>
    <xf numFmtId="241" fontId="194" fillId="86" borderId="1024" applyNumberFormat="0" applyBorder="0" applyAlignment="0" applyProtection="0">
      <alignment vertical="center"/>
    </xf>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28" fillId="21" borderId="664" applyNumberFormat="0" applyAlignment="0" applyProtection="0"/>
    <xf numFmtId="0" fontId="30" fillId="0" borderId="665" applyNumberFormat="0" applyFill="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171" fontId="85" fillId="0" borderId="1045"/>
    <xf numFmtId="0" fontId="25" fillId="8" borderId="695" applyNumberFormat="0" applyAlignment="0" applyProtection="0"/>
    <xf numFmtId="0" fontId="17" fillId="21" borderId="695" applyNumberFormat="0" applyAlignment="0" applyProtection="0"/>
    <xf numFmtId="260" fontId="164" fillId="0" borderId="1245" applyBorder="0"/>
    <xf numFmtId="0" fontId="12" fillId="25" borderId="694" applyNumberFormat="0" applyProtection="0">
      <alignment horizontal="left" vertical="center"/>
    </xf>
    <xf numFmtId="0" fontId="12" fillId="25" borderId="694" applyNumberFormat="0" applyProtection="0">
      <alignment horizontal="left" vertical="center"/>
    </xf>
    <xf numFmtId="0" fontId="177" fillId="67" borderId="760">
      <alignment horizontal="center" vertical="center" wrapText="1"/>
      <protection hidden="1"/>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2" fillId="25" borderId="708" applyNumberFormat="0" applyProtection="0">
      <alignment horizontal="left" vertical="center"/>
    </xf>
    <xf numFmtId="0" fontId="12" fillId="25" borderId="708" applyNumberFormat="0" applyProtection="0">
      <alignment horizontal="left" vertical="center"/>
    </xf>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7" fillId="67" borderId="760">
      <alignment horizontal="center" vertical="center" wrapText="1"/>
      <protection hidden="1"/>
    </xf>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5" fillId="8" borderId="695" applyNumberFormat="0" applyAlignment="0" applyProtection="0"/>
    <xf numFmtId="0" fontId="17" fillId="21" borderId="695" applyNumberFormat="0" applyAlignment="0" applyProtection="0"/>
    <xf numFmtId="0" fontId="30" fillId="0" borderId="698" applyNumberFormat="0" applyFill="0" applyAlignment="0" applyProtection="0"/>
    <xf numFmtId="0" fontId="28" fillId="21" borderId="697"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25" fillId="8" borderId="695" applyNumberFormat="0" applyAlignment="0" applyProtection="0"/>
    <xf numFmtId="0" fontId="17" fillId="21" borderId="695" applyNumberFormat="0" applyAlignment="0" applyProtection="0"/>
    <xf numFmtId="0" fontId="25" fillId="8" borderId="1057" applyNumberFormat="0" applyAlignment="0" applyProtection="0"/>
    <xf numFmtId="0" fontId="177" fillId="67" borderId="751">
      <alignment horizontal="center" vertical="center" wrapText="1"/>
      <protection hidden="1"/>
    </xf>
    <xf numFmtId="0" fontId="25" fillId="8" borderId="848"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77" fillId="67" borderId="751">
      <alignment horizontal="center" vertical="center" wrapText="1"/>
      <protection hidden="1"/>
    </xf>
    <xf numFmtId="0" fontId="147" fillId="73" borderId="864">
      <alignment horizontal="left" vertical="center" wrapText="1"/>
    </xf>
    <xf numFmtId="0" fontId="30" fillId="0" borderId="665" applyNumberFormat="0" applyFill="0" applyAlignment="0" applyProtection="0"/>
    <xf numFmtId="0" fontId="28" fillId="21" borderId="664" applyNumberFormat="0" applyAlignment="0" applyProtection="0"/>
    <xf numFmtId="237" fontId="12" fillId="71" borderId="874" applyNumberFormat="0" applyFont="0" applyBorder="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83" fillId="81" borderId="789" applyNumberFormat="0" applyProtection="0">
      <alignment horizontal="center" vertical="center"/>
    </xf>
    <xf numFmtId="224" fontId="108" fillId="0" borderId="867" applyFont="0" applyFill="0" applyBorder="0" applyAlignment="0" applyProtection="0"/>
    <xf numFmtId="1" fontId="121" fillId="69" borderId="880" applyNumberFormat="0" applyBorder="0" applyAlignment="0">
      <alignment horizontal="centerContinuous" vertical="center"/>
      <protection locked="0"/>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2" fillId="25" borderId="694" applyNumberFormat="0" applyProtection="0">
      <alignment horizontal="left" vertical="center"/>
    </xf>
    <xf numFmtId="0" fontId="12" fillId="25" borderId="694" applyNumberFormat="0" applyProtection="0">
      <alignment horizontal="left" vertical="center"/>
    </xf>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17" fillId="21" borderId="695" applyNumberFormat="0" applyAlignment="0" applyProtection="0"/>
    <xf numFmtId="0" fontId="25" fillId="8" borderId="695" applyNumberFormat="0" applyAlignment="0" applyProtection="0"/>
    <xf numFmtId="0" fontId="12" fillId="24" borderId="696" applyNumberFormat="0" applyFont="0" applyAlignment="0" applyProtection="0"/>
    <xf numFmtId="0" fontId="12" fillId="24" borderId="696" applyNumberFormat="0" applyFont="0" applyAlignment="0" applyProtection="0"/>
    <xf numFmtId="0" fontId="28" fillId="21" borderId="697" applyNumberFormat="0" applyAlignment="0" applyProtection="0"/>
    <xf numFmtId="0" fontId="30" fillId="0" borderId="698" applyNumberFormat="0" applyFill="0" applyAlignment="0" applyProtection="0"/>
    <xf numFmtId="0" fontId="30" fillId="0" borderId="665" applyNumberFormat="0" applyFill="0" applyAlignment="0" applyProtection="0"/>
    <xf numFmtId="0" fontId="28" fillId="21" borderId="664"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5" fillId="8" borderId="662" applyNumberFormat="0" applyAlignment="0" applyProtection="0"/>
    <xf numFmtId="0" fontId="17" fillId="21" borderId="662"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47" fillId="0" borderId="896">
      <alignment horizontal="left" vertical="center"/>
    </xf>
    <xf numFmtId="0" fontId="11" fillId="81" borderId="789" applyNumberFormat="0" applyProtection="0">
      <alignment horizontal="center" vertical="center" wrapText="1"/>
    </xf>
    <xf numFmtId="0" fontId="11" fillId="81" borderId="789" applyNumberFormat="0" applyProtection="0">
      <alignment horizontal="center" vertical="center"/>
    </xf>
    <xf numFmtId="0" fontId="83" fillId="0" borderId="853" applyNumberFormat="0" applyFon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17" fillId="21" borderId="662" applyNumberFormat="0" applyAlignment="0" applyProtection="0"/>
    <xf numFmtId="0" fontId="25" fillId="8" borderId="662" applyNumberFormat="0" applyAlignment="0" applyProtection="0"/>
    <xf numFmtId="0" fontId="12" fillId="24" borderId="663" applyNumberFormat="0" applyFont="0" applyAlignment="0" applyProtection="0"/>
    <xf numFmtId="0" fontId="12" fillId="24" borderId="663" applyNumberFormat="0" applyFont="0" applyAlignment="0" applyProtection="0"/>
    <xf numFmtId="0" fontId="28" fillId="21" borderId="664" applyNumberFormat="0" applyAlignment="0" applyProtection="0"/>
    <xf numFmtId="0" fontId="30" fillId="0" borderId="665"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1" fillId="81" borderId="789" applyNumberFormat="0" applyProtection="0">
      <alignment horizontal="center" vertical="center" wrapText="1"/>
    </xf>
    <xf numFmtId="0" fontId="17" fillId="21" borderId="848" applyNumberFormat="0" applyAlignment="0" applyProtection="0"/>
    <xf numFmtId="0" fontId="11" fillId="60" borderId="789" applyNumberFormat="0" applyProtection="0">
      <alignment horizontal="left" vertical="center" wrapText="1"/>
    </xf>
    <xf numFmtId="224" fontId="108" fillId="0" borderId="867" applyFont="0" applyFill="0" applyBorder="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25" fillId="8" borderId="1027"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257" fontId="11" fillId="82" borderId="789" applyNumberFormat="0" applyProtection="0">
      <alignment horizontal="center" vertical="center" wrapText="1"/>
    </xf>
    <xf numFmtId="260" fontId="164" fillId="0" borderId="1245" applyBorder="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32" applyNumberFormat="0" applyAlignment="0" applyProtection="0"/>
    <xf numFmtId="260" fontId="164" fillId="0" borderId="1248" applyBorder="0"/>
    <xf numFmtId="229" fontId="81" fillId="65" borderId="693" applyFont="0" applyFill="0" applyBorder="0" applyAlignment="0" applyProtection="0"/>
    <xf numFmtId="0" fontId="11" fillId="60" borderId="774" applyNumberFormat="0" applyProtection="0">
      <alignment horizontal="left" vertical="center" wrapText="1"/>
    </xf>
    <xf numFmtId="260" fontId="164" fillId="0" borderId="1178" applyBorder="0"/>
    <xf numFmtId="260" fontId="164" fillId="0" borderId="1178" applyBorder="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1" fillId="81" borderId="774" applyNumberFormat="0" applyProtection="0">
      <alignment horizontal="center" vertical="center" wrapText="1"/>
    </xf>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260" fontId="164" fillId="0" borderId="1231" applyBorder="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257" fontId="11" fillId="82" borderId="774" applyNumberFormat="0" applyProtection="0">
      <alignment horizontal="center" vertical="center" wrapText="1"/>
    </xf>
    <xf numFmtId="257" fontId="11" fillId="82" borderId="962" applyNumberFormat="0" applyProtection="0">
      <alignment horizontal="center" vertical="center" wrapText="1"/>
    </xf>
    <xf numFmtId="0" fontId="30" fillId="0" borderId="729" applyNumberFormat="0" applyFill="0" applyAlignment="0" applyProtection="0"/>
    <xf numFmtId="0" fontId="47" fillId="0" borderId="1083">
      <alignment horizontal="left" vertical="center"/>
    </xf>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2" fillId="25" borderId="725" applyNumberFormat="0" applyProtection="0">
      <alignment horizontal="left" vertical="center"/>
    </xf>
    <xf numFmtId="0" fontId="12" fillId="25" borderId="725"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260" fontId="164" fillId="0" borderId="1248" applyBorder="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0" borderId="789"/>
    <xf numFmtId="0" fontId="147" fillId="73" borderId="771">
      <alignment horizontal="left" vertical="center" wrapText="1"/>
    </xf>
    <xf numFmtId="260" fontId="164" fillId="0" borderId="1178" applyBorder="0"/>
    <xf numFmtId="0" fontId="47" fillId="0" borderId="716">
      <alignment horizontal="left" vertical="center"/>
    </xf>
    <xf numFmtId="237" fontId="12" fillId="71" borderId="751" applyNumberFormat="0" applyFont="0" applyBorder="0" applyAlignment="0" applyProtection="0"/>
    <xf numFmtId="0" fontId="12" fillId="0" borderId="789"/>
    <xf numFmtId="10" fontId="108" fillId="65" borderId="774" applyNumberFormat="0" applyBorder="0" applyAlignment="0" applyProtection="0"/>
    <xf numFmtId="0" fontId="147" fillId="73" borderId="786">
      <alignment horizontal="left" vertical="center" wrapText="1"/>
    </xf>
    <xf numFmtId="1" fontId="121" fillId="69" borderId="738" applyNumberFormat="0" applyBorder="0" applyAlignment="0">
      <alignment horizontal="centerContinuous" vertical="center"/>
      <protection locked="0"/>
    </xf>
    <xf numFmtId="0" fontId="47" fillId="0" borderId="765">
      <alignment horizontal="left" vertical="center"/>
    </xf>
    <xf numFmtId="260" fontId="164" fillId="0" borderId="1248" applyBorder="0"/>
    <xf numFmtId="0" fontId="25" fillId="8" borderId="726" applyNumberFormat="0" applyAlignment="0" applyProtection="0"/>
    <xf numFmtId="0" fontId="25" fillId="8" borderId="726" applyNumberFormat="0" applyAlignment="0" applyProtection="0"/>
    <xf numFmtId="10" fontId="108" fillId="65" borderId="774" applyNumberFormat="0" applyBorder="0" applyAlignment="0" applyProtection="0"/>
    <xf numFmtId="10" fontId="108" fillId="65" borderId="774" applyNumberFormat="0" applyBorder="0" applyAlignment="0" applyProtection="0"/>
    <xf numFmtId="0" fontId="47" fillId="0" borderId="779">
      <alignment horizontal="left" vertical="center"/>
    </xf>
    <xf numFmtId="0" fontId="147" fillId="73" borderId="771">
      <alignment horizontal="left" vertical="center" wrapText="1"/>
    </xf>
    <xf numFmtId="0" fontId="47" fillId="0" borderId="779">
      <alignment horizontal="left" vertical="center"/>
    </xf>
    <xf numFmtId="1" fontId="121" fillId="69" borderId="766" applyNumberFormat="0" applyBorder="0" applyAlignment="0">
      <alignment horizontal="centerContinuous" vertical="center"/>
      <protection locked="0"/>
    </xf>
    <xf numFmtId="0" fontId="147" fillId="73" borderId="1205">
      <alignment horizontal="left" vertical="center" wrapText="1"/>
    </xf>
    <xf numFmtId="237" fontId="12" fillId="71" borderId="774" applyNumberFormat="0" applyFont="0" applyBorder="0" applyAlignment="0" applyProtection="0"/>
    <xf numFmtId="166" fontId="113" fillId="0" borderId="1204">
      <protection locked="0"/>
    </xf>
    <xf numFmtId="208" fontId="90" fillId="63" borderId="1203"/>
    <xf numFmtId="0" fontId="147" fillId="73" borderId="742">
      <alignment horizontal="left" vertical="center" wrapText="1"/>
    </xf>
    <xf numFmtId="0" fontId="25" fillId="8" borderId="761" applyNumberFormat="0" applyAlignment="0" applyProtection="0"/>
    <xf numFmtId="224" fontId="108" fillId="0" borderId="553" applyFont="0" applyFill="0" applyBorder="0" applyAlignment="0" applyProtection="0"/>
    <xf numFmtId="10" fontId="108" fillId="65" borderId="774" applyNumberFormat="0" applyBorder="0" applyAlignment="0" applyProtection="0"/>
    <xf numFmtId="1" fontId="121" fillId="69" borderId="780" applyNumberFormat="0" applyBorder="0" applyAlignment="0">
      <alignment horizontal="centerContinuous" vertical="center"/>
      <protection locked="0"/>
    </xf>
    <xf numFmtId="1" fontId="121" fillId="69" borderId="780" applyNumberFormat="0" applyBorder="0" applyAlignment="0">
      <alignment horizontal="centerContinuous" vertical="center"/>
      <protection locked="0"/>
    </xf>
    <xf numFmtId="0" fontId="25" fillId="8" borderId="775" applyNumberFormat="0" applyAlignment="0" applyProtection="0"/>
    <xf numFmtId="0" fontId="147" fillId="73" borderId="1205">
      <alignment horizontal="left" vertical="center" wrapText="1"/>
    </xf>
    <xf numFmtId="0" fontId="47" fillId="0" borderId="779">
      <alignment horizontal="left" vertical="center"/>
    </xf>
    <xf numFmtId="10" fontId="108" fillId="65" borderId="760" applyNumberFormat="0" applyBorder="0" applyAlignment="0" applyProtection="0"/>
    <xf numFmtId="237" fontId="12" fillId="71" borderId="774" applyNumberFormat="0" applyFont="0" applyBorder="0" applyAlignment="0" applyProtection="0"/>
    <xf numFmtId="0" fontId="25" fillId="8" borderId="775" applyNumberFormat="0" applyAlignment="0" applyProtection="0"/>
    <xf numFmtId="166" fontId="113" fillId="0" borderId="1204">
      <protection locked="0"/>
    </xf>
    <xf numFmtId="208" fontId="90" fillId="63" borderId="1203"/>
    <xf numFmtId="0" fontId="147" fillId="73" borderId="1237">
      <alignment horizontal="left" vertical="center" wrapText="1"/>
    </xf>
    <xf numFmtId="224" fontId="108" fillId="0" borderId="553" applyFont="0" applyFill="0" applyBorder="0" applyAlignment="0" applyProtection="0"/>
    <xf numFmtId="224" fontId="108" fillId="0" borderId="553" applyFont="0" applyFill="0" applyBorder="0" applyAlignment="0" applyProtection="0"/>
    <xf numFmtId="224" fontId="108" fillId="0" borderId="553" applyFont="0" applyFill="0" applyBorder="0" applyAlignment="0" applyProtection="0"/>
    <xf numFmtId="0" fontId="47" fillId="0" borderId="716">
      <alignment horizontal="left" vertical="center"/>
    </xf>
    <xf numFmtId="1" fontId="121" fillId="69" borderId="780" applyNumberFormat="0" applyBorder="0" applyAlignment="0">
      <alignment horizontal="centerContinuous" vertical="center"/>
      <protection locked="0"/>
    </xf>
    <xf numFmtId="166" fontId="113" fillId="0" borderId="1236">
      <protection locked="0"/>
    </xf>
    <xf numFmtId="237" fontId="12" fillId="71" borderId="774" applyNumberFormat="0" applyFont="0" applyBorder="0" applyAlignment="0" applyProtection="0"/>
    <xf numFmtId="224" fontId="108" fillId="0" borderId="553" applyFont="0" applyFill="0" applyBorder="0" applyAlignment="0" applyProtection="0"/>
    <xf numFmtId="0" fontId="47" fillId="0" borderId="782">
      <alignment horizontal="left" vertical="center"/>
    </xf>
    <xf numFmtId="237" fontId="12" fillId="71" borderId="774" applyNumberFormat="0" applyFont="0" applyBorder="0" applyAlignment="0" applyProtection="0"/>
    <xf numFmtId="224" fontId="108" fillId="0" borderId="553" applyFont="0" applyFill="0" applyBorder="0" applyAlignment="0" applyProtection="0"/>
    <xf numFmtId="10" fontId="108" fillId="65" borderId="789" applyNumberFormat="0" applyBorder="0" applyAlignment="0" applyProtection="0"/>
    <xf numFmtId="1" fontId="121" fillId="69" borderId="730" applyNumberFormat="0" applyBorder="0" applyAlignment="0">
      <alignment horizontal="centerContinuous" vertical="center"/>
      <protection locked="0"/>
    </xf>
    <xf numFmtId="208" fontId="90" fillId="63" borderId="1235"/>
    <xf numFmtId="1" fontId="121" fillId="69" borderId="730" applyNumberFormat="0" applyBorder="0" applyAlignment="0">
      <alignment horizontal="centerContinuous" vertical="center"/>
      <protection locked="0"/>
    </xf>
    <xf numFmtId="0" fontId="147" fillId="73" borderId="1237">
      <alignment horizontal="left" vertical="center" wrapText="1"/>
    </xf>
    <xf numFmtId="166" fontId="113" fillId="0" borderId="1236">
      <protection locked="0"/>
    </xf>
    <xf numFmtId="0" fontId="47" fillId="0" borderId="716">
      <alignment horizontal="left" vertical="center"/>
    </xf>
    <xf numFmtId="0" fontId="147" fillId="73" borderId="1237">
      <alignment horizontal="left" vertical="center" wrapText="1"/>
    </xf>
    <xf numFmtId="10" fontId="108" fillId="65" borderId="789" applyNumberFormat="0" applyBorder="0" applyAlignment="0" applyProtection="0"/>
    <xf numFmtId="0" fontId="25" fillId="8" borderId="775" applyNumberFormat="0" applyAlignment="0" applyProtection="0"/>
    <xf numFmtId="166" fontId="113" fillId="0" borderId="1236">
      <protection locked="0"/>
    </xf>
    <xf numFmtId="237" fontId="12" fillId="71" borderId="774" applyNumberFormat="0" applyFont="0" applyBorder="0" applyAlignment="0" applyProtection="0"/>
    <xf numFmtId="0" fontId="25" fillId="8" borderId="732"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208" fontId="90" fillId="63" borderId="1235"/>
    <xf numFmtId="0" fontId="147" fillId="73" borderId="1237">
      <alignment horizontal="left" vertical="center" wrapText="1"/>
    </xf>
    <xf numFmtId="166" fontId="113" fillId="0" borderId="1236">
      <protection locked="0"/>
    </xf>
    <xf numFmtId="0" fontId="47" fillId="0" borderId="765">
      <alignment horizontal="left" vertical="center"/>
    </xf>
    <xf numFmtId="208" fontId="90" fillId="63" borderId="1235"/>
    <xf numFmtId="237" fontId="12" fillId="71" borderId="760" applyNumberFormat="0" applyFont="0" applyBorder="0" applyAlignment="0" applyProtection="0"/>
    <xf numFmtId="0" fontId="147" fillId="73" borderId="1252">
      <alignment horizontal="left" vertical="center" wrapText="1"/>
    </xf>
    <xf numFmtId="1" fontId="121" fillId="69" borderId="730" applyNumberFormat="0" applyBorder="0" applyAlignment="0">
      <alignment horizontal="centerContinuous" vertical="center"/>
      <protection locked="0"/>
    </xf>
    <xf numFmtId="166" fontId="113" fillId="0" borderId="1251">
      <protection locked="0"/>
    </xf>
    <xf numFmtId="208" fontId="90" fillId="63" borderId="1250"/>
    <xf numFmtId="0" fontId="147" fillId="73" borderId="1237">
      <alignment horizontal="left" vertical="center" wrapText="1"/>
    </xf>
    <xf numFmtId="166" fontId="113" fillId="0" borderId="1236">
      <protection locked="0"/>
    </xf>
    <xf numFmtId="208" fontId="90" fillId="63" borderId="1235"/>
    <xf numFmtId="0" fontId="147" fillId="73" borderId="1205">
      <alignment horizontal="left" vertical="center" wrapText="1"/>
    </xf>
    <xf numFmtId="224" fontId="108" fillId="0" borderId="553" applyFont="0" applyFill="0" applyBorder="0" applyAlignment="0" applyProtection="0"/>
    <xf numFmtId="0" fontId="147" fillId="73" borderId="1205">
      <alignment horizontal="left" vertical="center" wrapText="1"/>
    </xf>
    <xf numFmtId="166" fontId="113" fillId="0" borderId="1204">
      <protection locked="0"/>
    </xf>
    <xf numFmtId="0" fontId="47" fillId="0" borderId="716">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208" fontId="90" fillId="63" borderId="1203"/>
    <xf numFmtId="1" fontId="121" fillId="69" borderId="766" applyNumberFormat="0" applyBorder="0" applyAlignment="0">
      <alignment horizontal="centerContinuous" vertical="center"/>
      <protection locked="0"/>
    </xf>
    <xf numFmtId="224" fontId="108" fillId="0" borderId="553" applyFont="0" applyFill="0" applyBorder="0" applyAlignment="0" applyProtection="0"/>
    <xf numFmtId="166" fontId="113" fillId="0" borderId="1204">
      <protection locked="0"/>
    </xf>
    <xf numFmtId="208" fontId="90" fillId="63" borderId="1203"/>
    <xf numFmtId="0" fontId="12" fillId="0" borderId="1188"/>
    <xf numFmtId="0" fontId="12" fillId="0" borderId="1188"/>
    <xf numFmtId="0" fontId="12" fillId="0" borderId="1226"/>
    <xf numFmtId="0" fontId="147" fillId="73" borderId="1205">
      <alignment horizontal="left" vertical="center" wrapText="1"/>
    </xf>
    <xf numFmtId="0" fontId="83" fillId="0" borderId="911" applyNumberFormat="0" applyFont="0" applyFill="0" applyAlignment="0" applyProtection="0"/>
    <xf numFmtId="171" fontId="85" fillId="0" borderId="991"/>
    <xf numFmtId="10" fontId="108" fillId="65" borderId="1188" applyNumberFormat="0" applyBorder="0" applyAlignment="0" applyProtection="0"/>
    <xf numFmtId="0" fontId="47" fillId="0" borderId="782">
      <alignment horizontal="left" vertical="center"/>
    </xf>
    <xf numFmtId="0" fontId="12" fillId="0" borderId="1226"/>
    <xf numFmtId="0" fontId="147" fillId="73" borderId="1224">
      <alignment horizontal="left" vertical="center" wrapText="1"/>
    </xf>
    <xf numFmtId="237" fontId="12" fillId="71" borderId="789" applyNumberFormat="0" applyFont="0" applyBorder="0" applyAlignment="0" applyProtection="0"/>
    <xf numFmtId="0" fontId="12" fillId="0" borderId="1240"/>
    <xf numFmtId="10" fontId="108" fillId="65" borderId="1188" applyNumberFormat="0" applyBorder="0" applyAlignment="0" applyProtection="0"/>
    <xf numFmtId="0" fontId="12" fillId="0" borderId="1240"/>
    <xf numFmtId="0" fontId="47" fillId="0" borderId="1178">
      <alignment horizontal="left" vertical="center"/>
    </xf>
    <xf numFmtId="1" fontId="121" fillId="69" borderId="730" applyNumberFormat="0" applyBorder="0" applyAlignment="0">
      <alignment horizontal="centerContinuous" vertical="center"/>
      <protection locked="0"/>
    </xf>
    <xf numFmtId="237" fontId="12" fillId="71" borderId="1188" applyNumberFormat="0" applyFont="0" applyBorder="0" applyAlignment="0" applyProtection="0"/>
    <xf numFmtId="10" fontId="108" fillId="65" borderId="1226" applyNumberFormat="0" applyBorder="0" applyAlignment="0" applyProtection="0"/>
    <xf numFmtId="224" fontId="108" fillId="0" borderId="553" applyFont="0" applyFill="0" applyBorder="0" applyAlignment="0" applyProtection="0"/>
    <xf numFmtId="0" fontId="47" fillId="0" borderId="782">
      <alignment horizontal="left" vertical="center"/>
    </xf>
    <xf numFmtId="1" fontId="121" fillId="69" borderId="1201" applyNumberFormat="0" applyBorder="0" applyAlignment="0">
      <alignment horizontal="centerContinuous" vertical="center"/>
      <protection locked="0"/>
    </xf>
    <xf numFmtId="0" fontId="47" fillId="0" borderId="1200">
      <alignment horizontal="left" vertical="center"/>
    </xf>
    <xf numFmtId="0" fontId="12" fillId="0" borderId="1240"/>
    <xf numFmtId="237" fontId="12" fillId="71" borderId="789" applyNumberFormat="0" applyFont="0" applyBorder="0" applyAlignment="0" applyProtection="0"/>
    <xf numFmtId="0" fontId="25" fillId="8" borderId="732" applyNumberFormat="0" applyAlignment="0" applyProtection="0"/>
    <xf numFmtId="0" fontId="25" fillId="8" borderId="1189" applyNumberFormat="0" applyAlignment="0" applyProtection="0"/>
    <xf numFmtId="1" fontId="121" fillId="69" borderId="794" applyNumberFormat="0" applyBorder="0" applyAlignment="0">
      <alignment horizontal="centerContinuous" vertical="center"/>
      <protection locked="0"/>
    </xf>
    <xf numFmtId="241" fontId="194" fillId="86" borderId="1004" applyNumberFormat="0" applyBorder="0" applyAlignment="0" applyProtection="0">
      <alignment vertical="center"/>
    </xf>
    <xf numFmtId="171" fontId="85" fillId="0" borderId="1005"/>
    <xf numFmtId="0" fontId="147" fillId="73" borderId="1237">
      <alignment horizontal="left" vertical="center" wrapText="1"/>
    </xf>
    <xf numFmtId="0" fontId="47" fillId="0" borderId="1200">
      <alignment horizontal="left" vertical="center"/>
    </xf>
    <xf numFmtId="237" fontId="12" fillId="71" borderId="1188" applyNumberFormat="0" applyFont="0" applyBorder="0" applyAlignment="0" applyProtection="0"/>
    <xf numFmtId="1" fontId="121" fillId="69" borderId="1201" applyNumberFormat="0" applyBorder="0" applyAlignment="0">
      <alignment horizontal="centerContinuous" vertical="center"/>
      <protection locked="0"/>
    </xf>
    <xf numFmtId="0" fontId="25" fillId="8" borderId="1189" applyNumberFormat="0" applyAlignment="0" applyProtection="0"/>
    <xf numFmtId="1" fontId="121" fillId="69" borderId="1201" applyNumberFormat="0" applyBorder="0" applyAlignment="0">
      <alignment horizontal="centerContinuous" vertical="center"/>
      <protection locked="0"/>
    </xf>
    <xf numFmtId="224" fontId="108" fillId="0" borderId="553" applyFont="0" applyFill="0" applyBorder="0" applyAlignment="0" applyProtection="0"/>
    <xf numFmtId="0" fontId="47" fillId="0" borderId="1231">
      <alignment horizontal="left" vertical="center"/>
    </xf>
    <xf numFmtId="171" fontId="85" fillId="0" borderId="1005"/>
    <xf numFmtId="0" fontId="25" fillId="8" borderId="790" applyNumberFormat="0" applyAlignment="0" applyProtection="0"/>
    <xf numFmtId="1" fontId="121" fillId="69" borderId="794" applyNumberFormat="0" applyBorder="0" applyAlignment="0">
      <alignment horizontal="centerContinuous" vertical="center"/>
      <protection locked="0"/>
    </xf>
    <xf numFmtId="0" fontId="25" fillId="8" borderId="1189" applyNumberFormat="0" applyAlignment="0" applyProtection="0"/>
    <xf numFmtId="237" fontId="12" fillId="71" borderId="1226" applyNumberFormat="0" applyFont="0" applyBorder="0" applyAlignment="0" applyProtection="0"/>
    <xf numFmtId="10" fontId="108" fillId="65" borderId="1240" applyNumberFormat="0" applyBorder="0" applyAlignment="0" applyProtection="0"/>
    <xf numFmtId="0" fontId="147" fillId="73" borderId="1237">
      <alignment horizontal="left" vertical="center" wrapText="1"/>
    </xf>
    <xf numFmtId="1" fontId="121" fillId="69" borderId="1232" applyNumberFormat="0" applyBorder="0" applyAlignment="0">
      <alignment horizontal="centerContinuous" vertical="center"/>
      <protection locked="0"/>
    </xf>
    <xf numFmtId="10" fontId="108" fillId="65" borderId="1240" applyNumberFormat="0" applyBorder="0" applyAlignment="0" applyProtection="0"/>
    <xf numFmtId="224" fontId="108" fillId="0" borderId="1046" applyFont="0" applyFill="0" applyBorder="0" applyAlignment="0" applyProtection="0"/>
    <xf numFmtId="0" fontId="25" fillId="8" borderId="1227" applyNumberFormat="0" applyAlignment="0" applyProtection="0"/>
    <xf numFmtId="0" fontId="25" fillId="8" borderId="790" applyNumberFormat="0" applyAlignment="0" applyProtection="0"/>
    <xf numFmtId="0" fontId="47" fillId="0" borderId="1178">
      <alignment horizontal="left" vertical="center"/>
    </xf>
    <xf numFmtId="237" fontId="12" fillId="71" borderId="1226" applyNumberFormat="0" applyFont="0" applyBorder="0" applyAlignment="0" applyProtection="0"/>
    <xf numFmtId="0" fontId="147" fillId="73" borderId="1237">
      <alignment horizontal="left" vertical="center" wrapText="1"/>
    </xf>
    <xf numFmtId="1" fontId="121" fillId="69" borderId="1232" applyNumberFormat="0" applyBorder="0" applyAlignment="0">
      <alignment horizontal="centerContinuous" vertical="center"/>
      <protection locked="0"/>
    </xf>
    <xf numFmtId="241" fontId="194" fillId="86" borderId="1004" applyNumberFormat="0" applyBorder="0" applyAlignment="0" applyProtection="0">
      <alignment vertical="center"/>
    </xf>
    <xf numFmtId="171" fontId="85" fillId="0" borderId="1005"/>
    <xf numFmtId="10" fontId="108" fillId="65" borderId="1240" applyNumberFormat="0" applyBorder="0" applyAlignment="0" applyProtection="0"/>
    <xf numFmtId="224" fontId="108" fillId="0" borderId="1046" applyFont="0" applyFill="0" applyBorder="0" applyAlignment="0" applyProtection="0"/>
    <xf numFmtId="0" fontId="11" fillId="81" borderId="1056" applyNumberFormat="0" applyProtection="0">
      <alignment horizontal="center" vertical="center" wrapText="1"/>
    </xf>
    <xf numFmtId="0" fontId="147" fillId="73" borderId="1237">
      <alignment horizontal="left" vertical="center" wrapText="1"/>
    </xf>
    <xf numFmtId="171" fontId="85" fillId="0" borderId="1005"/>
    <xf numFmtId="0" fontId="25" fillId="8" borderId="1227" applyNumberFormat="0" applyAlignment="0" applyProtection="0"/>
    <xf numFmtId="0" fontId="47" fillId="0" borderId="1178">
      <alignment horizontal="left" vertical="center"/>
    </xf>
    <xf numFmtId="241" fontId="194" fillId="86" borderId="1004" applyNumberFormat="0" applyBorder="0" applyAlignment="0" applyProtection="0">
      <alignment vertical="center"/>
    </xf>
    <xf numFmtId="171" fontId="85" fillId="0" borderId="1005"/>
    <xf numFmtId="0" fontId="12" fillId="24" borderId="913" applyNumberFormat="0" applyFont="0" applyAlignment="0" applyProtection="0"/>
    <xf numFmtId="166" fontId="113" fillId="0" borderId="985">
      <protection locked="0"/>
    </xf>
    <xf numFmtId="237" fontId="12" fillId="71" borderId="1240" applyNumberFormat="0" applyFont="0" applyBorder="0" applyAlignment="0" applyProtection="0"/>
    <xf numFmtId="0" fontId="47" fillId="0" borderId="1245">
      <alignment horizontal="left" vertical="center"/>
    </xf>
    <xf numFmtId="224" fontId="108" fillId="0" borderId="1046" applyFont="0" applyFill="0" applyBorder="0" applyAlignment="0" applyProtection="0"/>
    <xf numFmtId="237" fontId="12" fillId="71" borderId="1240" applyNumberFormat="0" applyFont="0" applyBorder="0" applyAlignment="0" applyProtection="0"/>
    <xf numFmtId="1" fontId="121" fillId="69" borderId="1193" applyNumberFormat="0" applyBorder="0" applyAlignment="0">
      <alignment horizontal="centerContinuous" vertical="center"/>
      <protection locked="0"/>
    </xf>
    <xf numFmtId="0" fontId="12" fillId="0" borderId="1226"/>
    <xf numFmtId="0" fontId="11" fillId="60" borderId="1071" applyNumberFormat="0" applyProtection="0">
      <alignment horizontal="left" vertical="center" wrapText="1"/>
    </xf>
    <xf numFmtId="0" fontId="11" fillId="81" borderId="1071" applyNumberFormat="0" applyProtection="0">
      <alignment horizontal="center" vertical="center" wrapText="1"/>
    </xf>
    <xf numFmtId="224" fontId="108" fillId="0" borderId="1046" applyFont="0" applyFill="0" applyBorder="0" applyAlignment="0" applyProtection="0"/>
    <xf numFmtId="0" fontId="25" fillId="8" borderId="1241" applyNumberFormat="0" applyAlignment="0" applyProtection="0"/>
    <xf numFmtId="1" fontId="121" fillId="69" borderId="1246" applyNumberFormat="0" applyBorder="0" applyAlignment="0">
      <alignment horizontal="centerContinuous" vertical="center"/>
      <protection locked="0"/>
    </xf>
    <xf numFmtId="241" fontId="194" fillId="86" borderId="1004" applyNumberFormat="0" applyBorder="0" applyAlignment="0" applyProtection="0">
      <alignment vertical="center"/>
    </xf>
    <xf numFmtId="0" fontId="47" fillId="0" borderId="1245">
      <alignment horizontal="left" vertical="center"/>
    </xf>
    <xf numFmtId="237" fontId="12" fillId="71" borderId="1240" applyNumberFormat="0" applyFont="0" applyBorder="0" applyAlignment="0" applyProtection="0"/>
    <xf numFmtId="241" fontId="194" fillId="86" borderId="758" applyNumberFormat="0" applyBorder="0" applyAlignment="0" applyProtection="0">
      <alignment vertical="center"/>
    </xf>
    <xf numFmtId="171" fontId="85" fillId="0" borderId="759"/>
    <xf numFmtId="224" fontId="108" fillId="0" borderId="1046" applyFont="0" applyFill="0" applyBorder="0" applyAlignment="0" applyProtection="0"/>
    <xf numFmtId="0" fontId="83" fillId="0" borderId="739" applyNumberFormat="0" applyFont="0" applyFill="0" applyAlignment="0" applyProtection="0"/>
    <xf numFmtId="171" fontId="85" fillId="0" borderId="744"/>
    <xf numFmtId="0" fontId="11" fillId="60" borderId="1071" applyNumberFormat="0" applyProtection="0">
      <alignment horizontal="left" vertical="center" wrapText="1"/>
    </xf>
    <xf numFmtId="1" fontId="121" fillId="69" borderId="1246" applyNumberFormat="0" applyBorder="0" applyAlignment="0">
      <alignment horizontal="centerContinuous" vertical="center"/>
      <protection locked="0"/>
    </xf>
    <xf numFmtId="166" fontId="113" fillId="0" borderId="1002">
      <protection locked="0"/>
    </xf>
    <xf numFmtId="0" fontId="47" fillId="0" borderId="1231">
      <alignment horizontal="left" vertical="center"/>
    </xf>
    <xf numFmtId="224" fontId="108" fillId="0" borderId="1046" applyFont="0" applyFill="0" applyBorder="0" applyAlignment="0" applyProtection="0"/>
    <xf numFmtId="0" fontId="12" fillId="24" borderId="994" applyNumberFormat="0" applyFont="0" applyAlignment="0" applyProtection="0"/>
    <xf numFmtId="0" fontId="11" fillId="81" borderId="992" applyNumberFormat="0" applyProtection="0">
      <alignment horizontal="center" vertical="center"/>
    </xf>
    <xf numFmtId="0" fontId="12" fillId="0" borderId="1188"/>
    <xf numFmtId="241" fontId="194" fillId="86" borderId="772" applyNumberFormat="0" applyBorder="0" applyAlignment="0" applyProtection="0">
      <alignment vertical="center"/>
    </xf>
    <xf numFmtId="171" fontId="85" fillId="0" borderId="773"/>
    <xf numFmtId="1" fontId="121" fillId="69" borderId="1095" applyNumberFormat="0" applyBorder="0" applyAlignment="0">
      <alignment horizontal="centerContinuous" vertical="center"/>
      <protection locked="0"/>
    </xf>
    <xf numFmtId="0" fontId="47" fillId="0" borderId="1083">
      <alignment horizontal="left" vertical="center"/>
    </xf>
    <xf numFmtId="241" fontId="194" fillId="86" borderId="1054" applyNumberFormat="0" applyBorder="0" applyAlignment="0" applyProtection="0">
      <alignment vertical="center"/>
    </xf>
    <xf numFmtId="171" fontId="85" fillId="0" borderId="1055"/>
    <xf numFmtId="237" fontId="12" fillId="71" borderId="1090" applyNumberFormat="0" applyFont="0" applyBorder="0" applyAlignment="0" applyProtection="0"/>
    <xf numFmtId="241" fontId="194" fillId="86" borderId="772" applyNumberFormat="0" applyBorder="0" applyAlignment="0" applyProtection="0">
      <alignment vertical="center"/>
    </xf>
    <xf numFmtId="171" fontId="85" fillId="0" borderId="773"/>
    <xf numFmtId="0" fontId="25" fillId="8" borderId="1097" applyNumberFormat="0" applyAlignment="0" applyProtection="0"/>
    <xf numFmtId="1" fontId="121" fillId="69" borderId="1095" applyNumberFormat="0" applyBorder="0" applyAlignment="0">
      <alignment horizontal="centerContinuous" vertical="center"/>
      <protection locked="0"/>
    </xf>
    <xf numFmtId="241" fontId="194" fillId="86" borderId="772" applyNumberFormat="0" applyBorder="0" applyAlignment="0" applyProtection="0">
      <alignment vertical="center"/>
    </xf>
    <xf numFmtId="171" fontId="85" fillId="0" borderId="773"/>
    <xf numFmtId="0" fontId="177" fillId="67" borderId="992">
      <alignment horizontal="center" vertical="center" wrapText="1"/>
      <protection hidden="1"/>
    </xf>
    <xf numFmtId="166" fontId="113" fillId="0" borderId="1042">
      <protection locked="0"/>
    </xf>
    <xf numFmtId="241" fontId="194" fillId="86" borderId="772" applyNumberFormat="0" applyBorder="0" applyAlignment="0" applyProtection="0">
      <alignment vertical="center"/>
    </xf>
    <xf numFmtId="171" fontId="85" fillId="0" borderId="773"/>
    <xf numFmtId="0" fontId="12" fillId="24" borderId="727" applyNumberFormat="0" applyFont="0" applyAlignment="0" applyProtection="0"/>
    <xf numFmtId="166" fontId="113" fillId="0" borderId="741">
      <protection locked="0"/>
    </xf>
    <xf numFmtId="0" fontId="47" fillId="0" borderId="1102">
      <alignment horizontal="left" vertical="center"/>
    </xf>
    <xf numFmtId="39" fontId="12" fillId="0" borderId="841">
      <protection locked="0"/>
    </xf>
    <xf numFmtId="241" fontId="194" fillId="86" borderId="772" applyNumberFormat="0" applyBorder="0" applyAlignment="0" applyProtection="0">
      <alignment vertical="center"/>
    </xf>
    <xf numFmtId="171" fontId="85" fillId="0" borderId="773"/>
    <xf numFmtId="241" fontId="194" fillId="86" borderId="1068" applyNumberFormat="0" applyBorder="0" applyAlignment="0" applyProtection="0">
      <alignment vertical="center"/>
    </xf>
    <xf numFmtId="171" fontId="85" fillId="0" borderId="1069"/>
    <xf numFmtId="39" fontId="12" fillId="0" borderId="826">
      <protection locked="0"/>
    </xf>
    <xf numFmtId="0" fontId="12" fillId="24" borderId="1016" applyNumberFormat="0" applyFont="0" applyAlignment="0" applyProtection="0"/>
    <xf numFmtId="166" fontId="113" fillId="0" borderId="770">
      <protection locked="0"/>
    </xf>
    <xf numFmtId="0" fontId="12" fillId="24" borderId="762" applyNumberFormat="0" applyFont="0" applyAlignment="0" applyProtection="0"/>
    <xf numFmtId="0" fontId="12" fillId="25" borderId="832" applyNumberFormat="0" applyProtection="0">
      <alignment horizontal="left" vertical="center" wrapText="1"/>
    </xf>
    <xf numFmtId="1" fontId="121" fillId="69" borderId="1103" applyNumberFormat="0" applyBorder="0" applyAlignment="0">
      <alignment horizontal="centerContinuous" vertical="center"/>
      <protection locked="0"/>
    </xf>
    <xf numFmtId="241" fontId="12" fillId="65" borderId="1118" applyNumberFormat="0" applyFont="0" applyBorder="0" applyAlignment="0">
      <alignment horizontal="right" vertical="center"/>
      <protection locked="0"/>
    </xf>
    <xf numFmtId="278" fontId="173" fillId="70" borderId="718" applyBorder="0">
      <alignment horizontal="right" vertical="center"/>
      <protection locked="0"/>
    </xf>
    <xf numFmtId="0" fontId="12" fillId="24" borderId="1016" applyNumberFormat="0" applyFont="0" applyAlignment="0" applyProtection="0"/>
    <xf numFmtId="0" fontId="11" fillId="81" borderId="832" applyNumberFormat="0" applyProtection="0">
      <alignment horizontal="center" vertical="center" wrapText="1"/>
    </xf>
    <xf numFmtId="0" fontId="12" fillId="24" borderId="778" applyNumberFormat="0" applyFont="0" applyAlignment="0" applyProtection="0"/>
    <xf numFmtId="0" fontId="25" fillId="8" borderId="1091" applyNumberFormat="0" applyAlignment="0" applyProtection="0"/>
    <xf numFmtId="165" fontId="193" fillId="0" borderId="800" applyFill="0" applyAlignment="0" applyProtection="0"/>
    <xf numFmtId="0" fontId="12" fillId="25" borderId="818" applyNumberFormat="0" applyProtection="0">
      <alignment horizontal="left" vertical="center" wrapText="1"/>
    </xf>
    <xf numFmtId="166" fontId="113" fillId="0" borderId="770">
      <protection locked="0"/>
    </xf>
    <xf numFmtId="0" fontId="12" fillId="24" borderId="778" applyNumberFormat="0" applyFont="0" applyAlignment="0" applyProtection="0"/>
    <xf numFmtId="39" fontId="12" fillId="0" borderId="768">
      <protection locked="0"/>
    </xf>
    <xf numFmtId="0" fontId="12" fillId="24" borderId="1058" applyNumberFormat="0" applyFont="0" applyAlignment="0" applyProtection="0"/>
    <xf numFmtId="0" fontId="183" fillId="81" borderId="832" applyNumberFormat="0" applyProtection="0">
      <alignment horizontal="center" vertical="center"/>
    </xf>
    <xf numFmtId="241" fontId="194" fillId="86" borderId="1068" applyNumberFormat="0" applyBorder="0" applyAlignment="0" applyProtection="0">
      <alignment vertical="center"/>
    </xf>
    <xf numFmtId="171" fontId="85" fillId="0" borderId="1069"/>
    <xf numFmtId="0" fontId="183" fillId="81" borderId="992" applyNumberFormat="0" applyProtection="0">
      <alignment horizontal="center" vertical="center"/>
    </xf>
    <xf numFmtId="0" fontId="11" fillId="81" borderId="832" applyNumberFormat="0" applyProtection="0">
      <alignment horizontal="center" vertical="center"/>
    </xf>
    <xf numFmtId="0" fontId="11" fillId="81" borderId="992" applyNumberFormat="0" applyProtection="0">
      <alignment horizontal="center" vertical="center" wrapText="1"/>
    </xf>
    <xf numFmtId="0" fontId="11" fillId="81" borderId="992" applyNumberFormat="0" applyProtection="0">
      <alignment horizontal="center" vertical="center"/>
    </xf>
    <xf numFmtId="0" fontId="11" fillId="81" borderId="992" applyNumberFormat="0" applyProtection="0">
      <alignment horizontal="center" vertical="center" wrapText="1"/>
    </xf>
    <xf numFmtId="0" fontId="11" fillId="60" borderId="992" applyNumberFormat="0" applyProtection="0">
      <alignment horizontal="left" vertical="center" wrapText="1"/>
    </xf>
    <xf numFmtId="257" fontId="11" fillId="82" borderId="992" applyNumberFormat="0" applyProtection="0">
      <alignment horizontal="center" vertical="center" wrapText="1"/>
    </xf>
    <xf numFmtId="0" fontId="12" fillId="25" borderId="992" applyNumberFormat="0" applyProtection="0">
      <alignment horizontal="left" vertical="center" wrapText="1"/>
    </xf>
    <xf numFmtId="0" fontId="11" fillId="81" borderId="774" applyNumberFormat="0" applyProtection="0">
      <alignment horizontal="center" vertical="center" wrapText="1"/>
    </xf>
    <xf numFmtId="0" fontId="11" fillId="60" borderId="992" applyNumberFormat="0" applyProtection="0">
      <alignment horizontal="left" vertical="center" wrapText="1"/>
    </xf>
    <xf numFmtId="171" fontId="85" fillId="0" borderId="773"/>
    <xf numFmtId="0" fontId="11" fillId="81" borderId="774" applyNumberFormat="0" applyProtection="0">
      <alignment horizontal="center" vertical="center" wrapText="1"/>
    </xf>
    <xf numFmtId="166" fontId="113" fillId="0" borderId="1066">
      <protection locked="0"/>
    </xf>
    <xf numFmtId="166" fontId="113" fillId="0" borderId="770">
      <protection locked="0"/>
    </xf>
    <xf numFmtId="257" fontId="11" fillId="82" borderId="832" applyNumberFormat="0" applyProtection="0">
      <alignment horizontal="center" vertical="center" wrapText="1"/>
    </xf>
    <xf numFmtId="241" fontId="194" fillId="86" borderId="1068" applyNumberFormat="0" applyBorder="0" applyAlignment="0" applyProtection="0">
      <alignment vertical="center"/>
    </xf>
    <xf numFmtId="165" fontId="193" fillId="0" borderId="800" applyFill="0" applyAlignment="0" applyProtection="0"/>
    <xf numFmtId="241" fontId="194" fillId="86" borderId="830" applyNumberFormat="0" applyBorder="0" applyAlignment="0" applyProtection="0">
      <alignment vertical="center"/>
    </xf>
    <xf numFmtId="171" fontId="85" fillId="0" borderId="1069"/>
    <xf numFmtId="0" fontId="11" fillId="60" borderId="774" applyNumberFormat="0" applyProtection="0">
      <alignment horizontal="left" vertical="center" wrapText="1"/>
    </xf>
    <xf numFmtId="241" fontId="194" fillId="86" borderId="772" applyNumberFormat="0" applyBorder="0" applyAlignment="0" applyProtection="0">
      <alignment vertical="center"/>
    </xf>
    <xf numFmtId="0" fontId="12" fillId="25" borderId="832" applyNumberFormat="0" applyProtection="0">
      <alignment horizontal="left" vertical="center" wrapText="1"/>
    </xf>
    <xf numFmtId="0" fontId="12" fillId="24" borderId="778" applyNumberFormat="0" applyFont="0" applyAlignment="0" applyProtection="0"/>
    <xf numFmtId="171" fontId="85" fillId="0" borderId="773"/>
    <xf numFmtId="171" fontId="85" fillId="0" borderId="866"/>
    <xf numFmtId="0" fontId="11" fillId="81" borderId="1166" applyNumberFormat="0" applyProtection="0">
      <alignment horizontal="center" vertical="center"/>
    </xf>
    <xf numFmtId="257" fontId="11" fillId="82" borderId="832" applyNumberFormat="0" applyProtection="0">
      <alignment horizontal="center" vertical="center" wrapText="1"/>
    </xf>
    <xf numFmtId="0" fontId="12" fillId="25" borderId="774" applyNumberFormat="0" applyProtection="0">
      <alignment horizontal="left" vertical="center" wrapText="1"/>
    </xf>
    <xf numFmtId="39" fontId="12" fillId="0" borderId="1199">
      <protection locked="0"/>
    </xf>
    <xf numFmtId="0" fontId="17" fillId="21" borderId="726" applyNumberFormat="0" applyAlignment="0" applyProtection="0"/>
    <xf numFmtId="0" fontId="11" fillId="60" borderId="1166" applyNumberFormat="0" applyProtection="0">
      <alignment horizontal="left" vertical="center" wrapText="1"/>
    </xf>
    <xf numFmtId="0" fontId="11" fillId="60" borderId="832" applyNumberFormat="0" applyProtection="0">
      <alignment horizontal="left" vertical="center" wrapText="1"/>
    </xf>
    <xf numFmtId="241" fontId="194" fillId="86" borderId="830" applyNumberFormat="0" applyBorder="0" applyAlignment="0" applyProtection="0">
      <alignment vertical="center"/>
    </xf>
    <xf numFmtId="0" fontId="17" fillId="21" borderId="726" applyNumberFormat="0" applyAlignment="0" applyProtection="0"/>
    <xf numFmtId="241" fontId="194" fillId="86" borderId="1024" applyNumberFormat="0" applyBorder="0" applyAlignment="0" applyProtection="0">
      <alignment vertical="center"/>
    </xf>
    <xf numFmtId="0" fontId="83" fillId="0" borderId="731" applyNumberFormat="0" applyFont="0" applyFill="0" applyAlignment="0" applyProtection="0"/>
    <xf numFmtId="0" fontId="12" fillId="25" borderId="1147" applyNumberFormat="0" applyProtection="0">
      <alignment horizontal="left" vertical="center" wrapText="1"/>
    </xf>
    <xf numFmtId="166" fontId="113" fillId="0" borderId="1066">
      <protection locked="0"/>
    </xf>
    <xf numFmtId="260" fontId="164" fillId="0" borderId="840" applyBorder="0"/>
    <xf numFmtId="241" fontId="194" fillId="86" borderId="1068" applyNumberFormat="0" applyBorder="0" applyAlignment="0" applyProtection="0">
      <alignment vertical="center"/>
    </xf>
    <xf numFmtId="166" fontId="113" fillId="0" borderId="785">
      <protection locked="0"/>
    </xf>
    <xf numFmtId="39" fontId="12" fillId="0" borderId="1179">
      <protection locked="0"/>
    </xf>
    <xf numFmtId="39" fontId="12" fillId="0" borderId="1155">
      <protection locked="0"/>
    </xf>
    <xf numFmtId="208" fontId="90" fillId="63" borderId="740"/>
    <xf numFmtId="241" fontId="194" fillId="86" borderId="787" applyNumberFormat="0" applyBorder="0" applyAlignment="0" applyProtection="0">
      <alignment vertical="center"/>
    </xf>
    <xf numFmtId="171" fontId="85" fillId="0" borderId="788"/>
    <xf numFmtId="0" fontId="12" fillId="25" borderId="1166" applyNumberFormat="0" applyProtection="0">
      <alignment horizontal="left" vertical="center" wrapText="1"/>
    </xf>
    <xf numFmtId="167" fontId="87" fillId="0" borderId="736" applyFont="0"/>
    <xf numFmtId="0" fontId="11" fillId="81" borderId="1119" applyNumberFormat="0" applyProtection="0">
      <alignment horizontal="center" vertical="center" wrapText="1"/>
    </xf>
    <xf numFmtId="0" fontId="17" fillId="21" borderId="1015" applyNumberFormat="0" applyAlignment="0" applyProtection="0"/>
    <xf numFmtId="0" fontId="17" fillId="21" borderId="761" applyNumberFormat="0" applyAlignment="0" applyProtection="0"/>
    <xf numFmtId="0" fontId="11" fillId="81" borderId="774" applyNumberFormat="0" applyProtection="0">
      <alignment horizontal="center" vertical="center" wrapText="1"/>
    </xf>
    <xf numFmtId="0" fontId="83" fillId="0" borderId="767" applyNumberFormat="0" applyFont="0" applyFill="0" applyAlignment="0" applyProtection="0"/>
    <xf numFmtId="0" fontId="83" fillId="0" borderId="1032" applyNumberFormat="0" applyFont="0" applyFill="0" applyAlignment="0" applyProtection="0"/>
    <xf numFmtId="241" fontId="194" fillId="86" borderId="787" applyNumberFormat="0" applyBorder="0" applyAlignment="0" applyProtection="0">
      <alignment vertical="center"/>
    </xf>
    <xf numFmtId="264" fontId="172" fillId="65" borderId="1133" applyFill="0" applyBorder="0" applyAlignment="0" applyProtection="0">
      <alignment horizontal="right"/>
      <protection locked="0"/>
    </xf>
    <xf numFmtId="0" fontId="11" fillId="81" borderId="1119" applyNumberFormat="0" applyProtection="0">
      <alignment horizontal="center" vertical="center" wrapText="1"/>
    </xf>
    <xf numFmtId="171" fontId="85" fillId="0" borderId="846"/>
    <xf numFmtId="171" fontId="85" fillId="0" borderId="788"/>
    <xf numFmtId="0" fontId="177" fillId="67" borderId="847">
      <alignment horizontal="center" vertical="center" wrapText="1"/>
      <protection hidden="1"/>
    </xf>
    <xf numFmtId="0" fontId="17" fillId="21" borderId="775" applyNumberFormat="0" applyAlignment="0" applyProtection="0"/>
    <xf numFmtId="166" fontId="113" fillId="0" borderId="770">
      <protection locked="0"/>
    </xf>
    <xf numFmtId="208" fontId="90" fillId="63" borderId="769"/>
    <xf numFmtId="0" fontId="83" fillId="0" borderId="781" applyNumberFormat="0" applyFont="0" applyFill="0" applyAlignment="0" applyProtection="0"/>
    <xf numFmtId="0" fontId="11" fillId="81" borderId="774" applyNumberFormat="0" applyProtection="0">
      <alignment horizontal="center" vertical="center" wrapText="1"/>
    </xf>
    <xf numFmtId="0" fontId="17" fillId="21" borderId="775" applyNumberFormat="0" applyAlignment="0" applyProtection="0"/>
    <xf numFmtId="0" fontId="83" fillId="0" borderId="781" applyNumberFormat="0" applyFont="0" applyFill="0" applyAlignment="0" applyProtection="0"/>
    <xf numFmtId="0" fontId="177" fillId="67" borderId="818">
      <alignment horizontal="center" vertical="center" wrapText="1"/>
      <protection hidden="1"/>
    </xf>
    <xf numFmtId="166" fontId="113" fillId="0" borderId="741">
      <protection locked="0"/>
    </xf>
    <xf numFmtId="171" fontId="85" fillId="0" borderId="1184"/>
    <xf numFmtId="171" fontId="85" fillId="0" borderId="831"/>
    <xf numFmtId="171" fontId="85" fillId="0" borderId="1145"/>
    <xf numFmtId="208" fontId="90" fillId="63" borderId="769"/>
    <xf numFmtId="0" fontId="183" fillId="81" borderId="1133" applyNumberFormat="0" applyProtection="0">
      <alignment horizontal="center" vertical="center"/>
    </xf>
    <xf numFmtId="167" fontId="87" fillId="0" borderId="768" applyFont="0"/>
    <xf numFmtId="257" fontId="11" fillId="82" borderId="774" applyNumberFormat="0" applyProtection="0">
      <alignment horizontal="center" vertical="center" wrapText="1"/>
    </xf>
    <xf numFmtId="241" fontId="194" fillId="86" borderId="787" applyNumberFormat="0" applyBorder="0" applyAlignment="0" applyProtection="0">
      <alignment vertical="center"/>
    </xf>
    <xf numFmtId="171" fontId="85" fillId="0" borderId="788"/>
    <xf numFmtId="264" fontId="172" fillId="65" borderId="1119" applyFill="0" applyBorder="0" applyAlignment="0" applyProtection="0">
      <alignment horizontal="right"/>
      <protection locked="0"/>
    </xf>
    <xf numFmtId="166" fontId="113" fillId="0" borderId="1066">
      <protection locked="0"/>
    </xf>
    <xf numFmtId="165" fontId="193" fillId="0" borderId="826" applyFill="0" applyAlignment="0" applyProtection="0"/>
    <xf numFmtId="0" fontId="177" fillId="67" borderId="832">
      <alignment horizontal="center" vertical="center" wrapText="1"/>
      <protection hidden="1"/>
    </xf>
    <xf numFmtId="0" fontId="12" fillId="24" borderId="733" applyNumberFormat="0" applyFont="0" applyAlignment="0" applyProtection="0"/>
    <xf numFmtId="241" fontId="194" fillId="86" borderId="743" applyNumberFormat="0" applyBorder="0" applyAlignment="0" applyProtection="0">
      <alignment vertical="center"/>
    </xf>
    <xf numFmtId="241" fontId="194" fillId="86" borderId="743" applyNumberFormat="0" applyBorder="0" applyAlignment="0" applyProtection="0">
      <alignment vertical="center"/>
    </xf>
    <xf numFmtId="208" fontId="90" fillId="63" borderId="769"/>
    <xf numFmtId="0" fontId="11" fillId="60" borderId="774" applyNumberFormat="0" applyProtection="0">
      <alignment horizontal="left" vertical="center" wrapText="1"/>
    </xf>
    <xf numFmtId="241" fontId="194" fillId="86" borderId="1088" applyNumberFormat="0" applyBorder="0" applyAlignment="0" applyProtection="0">
      <alignment vertical="center"/>
    </xf>
    <xf numFmtId="171" fontId="85" fillId="0" borderId="1089"/>
    <xf numFmtId="0" fontId="17" fillId="21" borderId="775" applyNumberFormat="0" applyAlignment="0" applyProtection="0"/>
    <xf numFmtId="39" fontId="12" fillId="0" borderId="826">
      <protection locked="0"/>
    </xf>
    <xf numFmtId="167" fontId="87" fillId="0" borderId="768" applyFont="0"/>
    <xf numFmtId="241" fontId="194" fillId="86" borderId="807" applyNumberFormat="0" applyBorder="0" applyAlignment="0" applyProtection="0">
      <alignment vertical="center"/>
    </xf>
    <xf numFmtId="171" fontId="85" fillId="0" borderId="808"/>
    <xf numFmtId="0" fontId="11" fillId="60" borderId="1119" applyNumberFormat="0" applyProtection="0">
      <alignment horizontal="left" vertical="center" wrapText="1"/>
    </xf>
    <xf numFmtId="0" fontId="83" fillId="0" borderId="731" applyNumberFormat="0" applyFont="0" applyFill="0" applyAlignment="0" applyProtection="0"/>
    <xf numFmtId="0" fontId="11" fillId="81" borderId="847" applyNumberFormat="0" applyProtection="0">
      <alignment horizontal="center" vertical="center"/>
    </xf>
    <xf numFmtId="165" fontId="193" fillId="0" borderId="858" applyFill="0" applyAlignment="0" applyProtection="0"/>
    <xf numFmtId="0" fontId="17" fillId="21" borderId="1015" applyNumberFormat="0" applyAlignment="0" applyProtection="0"/>
    <xf numFmtId="0" fontId="12" fillId="25" borderId="774" applyNumberFormat="0" applyProtection="0">
      <alignment horizontal="left" vertical="center"/>
    </xf>
    <xf numFmtId="0" fontId="11" fillId="60" borderId="847" applyNumberFormat="0" applyProtection="0">
      <alignment horizontal="left" vertical="center" wrapText="1"/>
    </xf>
    <xf numFmtId="0" fontId="12" fillId="24" borderId="791" applyNumberFormat="0" applyFont="0" applyAlignment="0" applyProtection="0"/>
    <xf numFmtId="165" fontId="193" fillId="0" borderId="800" applyFill="0" applyAlignment="0" applyProtection="0"/>
    <xf numFmtId="0" fontId="17" fillId="21" borderId="732" applyNumberFormat="0" applyAlignment="0" applyProtection="0"/>
    <xf numFmtId="165" fontId="193" fillId="0" borderId="1158" applyFill="0" applyAlignment="0" applyProtection="0"/>
    <xf numFmtId="171" fontId="85" fillId="0" borderId="831"/>
    <xf numFmtId="0" fontId="83" fillId="0" borderId="731" applyNumberFormat="0" applyFont="0" applyFill="0" applyAlignment="0" applyProtection="0"/>
    <xf numFmtId="165" fontId="193" fillId="0" borderId="1158" applyFill="0" applyAlignment="0" applyProtection="0"/>
    <xf numFmtId="0" fontId="183" fillId="81" borderId="1166" applyNumberFormat="0" applyProtection="0">
      <alignment horizontal="center" vertical="center"/>
    </xf>
    <xf numFmtId="0" fontId="12" fillId="25" borderId="847" applyNumberFormat="0" applyProtection="0">
      <alignment horizontal="left" vertical="center" wrapText="1"/>
    </xf>
    <xf numFmtId="208" fontId="90" fillId="63" borderId="784"/>
    <xf numFmtId="237" fontId="181" fillId="0" borderId="1141"/>
    <xf numFmtId="166" fontId="113" fillId="0" borderId="1066">
      <protection locked="0"/>
    </xf>
    <xf numFmtId="39" fontId="12" fillId="0" borderId="826">
      <protection locked="0"/>
    </xf>
    <xf numFmtId="167" fontId="87" fillId="0" borderId="783" applyFont="0"/>
    <xf numFmtId="0" fontId="183" fillId="81" borderId="818" applyNumberFormat="0" applyProtection="0">
      <alignment horizontal="center" vertical="center"/>
    </xf>
    <xf numFmtId="0" fontId="12" fillId="24" borderId="791" applyNumberFormat="0" applyFont="0" applyAlignment="0" applyProtection="0"/>
    <xf numFmtId="0" fontId="83" fillId="0" borderId="731" applyNumberFormat="0" applyFont="0" applyFill="0" applyAlignment="0" applyProtection="0"/>
    <xf numFmtId="208" fontId="90" fillId="63" borderId="769"/>
    <xf numFmtId="167" fontId="87" fillId="0" borderId="768" applyFont="0"/>
    <xf numFmtId="0" fontId="83" fillId="0" borderId="767" applyNumberFormat="0" applyFont="0" applyFill="0" applyAlignment="0" applyProtection="0"/>
    <xf numFmtId="208" fontId="90" fillId="63" borderId="740"/>
    <xf numFmtId="167" fontId="87" fillId="0" borderId="736" applyFont="0"/>
    <xf numFmtId="0" fontId="17" fillId="21" borderId="732" applyNumberFormat="0" applyAlignment="0" applyProtection="0"/>
    <xf numFmtId="0" fontId="83" fillId="0" borderId="731" applyNumberFormat="0" applyFont="0" applyFill="0" applyAlignment="0" applyProtection="0"/>
    <xf numFmtId="0" fontId="12" fillId="24" borderId="1058" applyNumberFormat="0" applyFont="0" applyAlignment="0" applyProtection="0"/>
    <xf numFmtId="0" fontId="17" fillId="21" borderId="790" applyNumberFormat="0" applyAlignment="0" applyProtection="0"/>
    <xf numFmtId="0" fontId="83" fillId="0" borderId="795" applyNumberFormat="0" applyFont="0" applyFill="0" applyAlignment="0" applyProtection="0"/>
    <xf numFmtId="0" fontId="12" fillId="25" borderId="1119" applyNumberFormat="0" applyProtection="0">
      <alignment horizontal="left" vertical="center" wrapText="1"/>
    </xf>
    <xf numFmtId="0" fontId="17" fillId="21" borderId="790" applyNumberFormat="0" applyAlignment="0" applyProtection="0"/>
    <xf numFmtId="0" fontId="83" fillId="0" borderId="795" applyNumberFormat="0" applyFont="0" applyFill="0" applyAlignment="0" applyProtection="0"/>
    <xf numFmtId="0" fontId="25" fillId="8" borderId="726" applyNumberFormat="0" applyAlignment="0" applyProtection="0"/>
    <xf numFmtId="0" fontId="12" fillId="24" borderId="727" applyNumberFormat="0" applyFont="0" applyAlignment="0" applyProtection="0"/>
    <xf numFmtId="10" fontId="108" fillId="65" borderId="832" applyNumberFormat="0" applyBorder="0" applyAlignment="0" applyProtection="0"/>
    <xf numFmtId="1" fontId="121" fillId="69" borderId="1153" applyNumberFormat="0" applyBorder="0" applyAlignment="0">
      <alignment horizontal="centerContinuous" vertical="center"/>
      <protection locked="0"/>
    </xf>
    <xf numFmtId="0" fontId="25" fillId="8" borderId="726"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12" fillId="24" borderId="727" applyNumberFormat="0" applyFont="0" applyAlignment="0" applyProtection="0"/>
    <xf numFmtId="0" fontId="28" fillId="21" borderId="728" applyNumberFormat="0" applyAlignment="0" applyProtection="0"/>
    <xf numFmtId="0" fontId="28" fillId="21" borderId="728" applyNumberFormat="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12" fillId="24" borderId="727" applyNumberFormat="0" applyFont="0" applyAlignment="0" applyProtection="0"/>
    <xf numFmtId="0" fontId="28" fillId="21" borderId="728" applyNumberFormat="0" applyAlignment="0" applyProtection="0"/>
    <xf numFmtId="0" fontId="12" fillId="0" borderId="832"/>
    <xf numFmtId="208" fontId="90" fillId="63" borderId="1041"/>
    <xf numFmtId="171" fontId="85" fillId="0" borderId="744"/>
    <xf numFmtId="0" fontId="11" fillId="60" borderId="774" applyNumberFormat="0" applyProtection="0">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17" fillId="21" borderId="726" applyNumberFormat="0" applyAlignment="0" applyProtection="0"/>
    <xf numFmtId="0" fontId="12" fillId="24" borderId="727" applyNumberFormat="0" applyFont="0" applyAlignment="0" applyProtection="0"/>
    <xf numFmtId="0" fontId="12" fillId="61" borderId="726" applyNumberFormat="0">
      <alignment horizontal="left" vertical="center"/>
    </xf>
    <xf numFmtId="241" fontId="194" fillId="86" borderId="743" applyNumberFormat="0" applyBorder="0" applyAlignment="0" applyProtection="0">
      <alignment vertical="center"/>
    </xf>
    <xf numFmtId="0" fontId="183" fillId="81" borderId="774" applyNumberFormat="0" applyProtection="0">
      <alignment horizontal="center" vertical="center"/>
    </xf>
    <xf numFmtId="0" fontId="17" fillId="21" borderId="761" applyNumberFormat="0" applyAlignment="0" applyProtection="0"/>
    <xf numFmtId="39" fontId="12" fillId="0" borderId="1158">
      <protection locked="0"/>
    </xf>
    <xf numFmtId="208" fontId="90" fillId="63" borderId="755"/>
    <xf numFmtId="0" fontId="11" fillId="60" borderId="1133" applyNumberFormat="0" applyProtection="0">
      <alignment horizontal="left" vertical="center" wrapText="1"/>
    </xf>
    <xf numFmtId="0" fontId="83" fillId="0" borderId="767" applyNumberFormat="0" applyFont="0" applyFill="0" applyAlignment="0" applyProtection="0"/>
    <xf numFmtId="0" fontId="11" fillId="81" borderId="1166" applyNumberFormat="0" applyProtection="0">
      <alignment horizontal="center" vertical="center"/>
    </xf>
    <xf numFmtId="167" fontId="87" fillId="0" borderId="754" applyFont="0"/>
    <xf numFmtId="0" fontId="83" fillId="0" borderId="999" applyNumberFormat="0" applyFont="0" applyFill="0" applyAlignment="0" applyProtection="0"/>
    <xf numFmtId="167" fontId="87" fillId="0" borderId="1037" applyFont="0"/>
    <xf numFmtId="0" fontId="17" fillId="21" borderId="1015" applyNumberFormat="0" applyAlignment="0" applyProtection="0"/>
    <xf numFmtId="165" fontId="193" fillId="0" borderId="841" applyFill="0" applyAlignment="0" applyProtection="0"/>
    <xf numFmtId="0" fontId="17" fillId="21" borderId="726" applyNumberFormat="0" applyAlignment="0" applyProtection="0"/>
    <xf numFmtId="0" fontId="17" fillId="21" borderId="761"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33" applyNumberFormat="0" applyFont="0" applyAlignment="0" applyProtection="0"/>
    <xf numFmtId="0" fontId="177" fillId="67" borderId="1166">
      <alignment horizontal="center" vertical="center" wrapText="1"/>
      <protection hidden="1"/>
    </xf>
    <xf numFmtId="0" fontId="83" fillId="0" borderId="767" applyNumberFormat="0" applyFont="0" applyFill="0" applyAlignment="0" applyProtection="0"/>
    <xf numFmtId="0" fontId="83" fillId="0" borderId="745" applyNumberFormat="0" applyFont="0" applyFill="0" applyAlignment="0" applyProtection="0"/>
    <xf numFmtId="167" fontId="87" fillId="0" borderId="736" applyFont="0"/>
    <xf numFmtId="0" fontId="97" fillId="0" borderId="745" applyNumberFormat="0" applyFill="0" applyAlignment="0" applyProtection="0"/>
    <xf numFmtId="0" fontId="11" fillId="81" borderId="774" applyNumberFormat="0" applyProtection="0">
      <alignment horizontal="center" vertical="center"/>
    </xf>
    <xf numFmtId="241" fontId="194" fillId="86" borderId="1068" applyNumberFormat="0" applyBorder="0" applyAlignment="0" applyProtection="0">
      <alignment vertical="center"/>
    </xf>
    <xf numFmtId="208" fontId="90" fillId="63" borderId="769"/>
    <xf numFmtId="171" fontId="85" fillId="0" borderId="1069"/>
    <xf numFmtId="0" fontId="11" fillId="81" borderId="962" applyNumberFormat="0" applyProtection="0">
      <alignment horizontal="center" vertical="center" wrapText="1"/>
    </xf>
    <xf numFmtId="171" fontId="85" fillId="0" borderId="846"/>
    <xf numFmtId="0" fontId="177" fillId="67" borderId="847">
      <alignment horizontal="center" vertical="center" wrapText="1"/>
      <protection hidden="1"/>
    </xf>
    <xf numFmtId="167" fontId="87" fillId="0" borderId="768" applyFont="0"/>
    <xf numFmtId="0" fontId="17" fillId="21" borderId="775" applyNumberFormat="0" applyAlignment="0" applyProtection="0"/>
    <xf numFmtId="0" fontId="12" fillId="24" borderId="762" applyNumberFormat="0" applyFont="0" applyAlignment="0" applyProtection="0"/>
    <xf numFmtId="0" fontId="83" fillId="0" borderId="731" applyNumberFormat="0" applyFont="0" applyFill="0" applyAlignment="0" applyProtection="0"/>
    <xf numFmtId="0" fontId="12" fillId="0" borderId="1255"/>
    <xf numFmtId="0" fontId="12" fillId="24" borderId="1080" applyNumberFormat="0" applyFont="0" applyAlignment="0" applyProtection="0"/>
    <xf numFmtId="171" fontId="85" fillId="0" borderId="1163"/>
    <xf numFmtId="0" fontId="11" fillId="60" borderId="774" applyNumberFormat="0" applyProtection="0">
      <alignment horizontal="left" vertical="center" wrapText="1"/>
    </xf>
    <xf numFmtId="0" fontId="12" fillId="25" borderId="1133" applyNumberFormat="0" applyProtection="0">
      <alignment horizontal="left" vertical="center" wrapText="1"/>
    </xf>
    <xf numFmtId="264" fontId="172" fillId="65" borderId="1147" applyFill="0" applyBorder="0" applyAlignment="0" applyProtection="0">
      <alignment horizontal="right"/>
      <protection locked="0"/>
    </xf>
    <xf numFmtId="39" fontId="12" fillId="0" borderId="826">
      <protection locked="0"/>
    </xf>
    <xf numFmtId="0" fontId="177" fillId="67" borderId="832">
      <alignment horizontal="center" vertical="center" wrapText="1"/>
      <protection hidden="1"/>
    </xf>
    <xf numFmtId="166" fontId="113" fillId="0" borderId="785">
      <protection locked="0"/>
    </xf>
    <xf numFmtId="0" fontId="12" fillId="24" borderId="762" applyNumberFormat="0" applyFont="0" applyAlignment="0" applyProtection="0"/>
    <xf numFmtId="0" fontId="147" fillId="73" borderId="1023">
      <alignment horizontal="left" vertical="center" wrapText="1"/>
    </xf>
    <xf numFmtId="166" fontId="113" fillId="0" borderId="1042">
      <protection locked="0"/>
    </xf>
    <xf numFmtId="208" fontId="90" fillId="63" borderId="769"/>
    <xf numFmtId="208" fontId="90" fillId="63" borderId="1041"/>
    <xf numFmtId="257" fontId="11" fillId="82" borderId="1166" applyNumberFormat="0" applyProtection="0">
      <alignment horizontal="center" vertical="center" wrapText="1"/>
    </xf>
    <xf numFmtId="0" fontId="12" fillId="25" borderId="774" applyNumberFormat="0" applyProtection="0">
      <alignment horizontal="left" vertical="center" wrapText="1"/>
    </xf>
    <xf numFmtId="167" fontId="87" fillId="0" borderId="768" applyFont="0"/>
    <xf numFmtId="0" fontId="147" fillId="73" borderId="1252">
      <alignment horizontal="left" vertical="center" wrapText="1"/>
    </xf>
    <xf numFmtId="171" fontId="85" fillId="0" borderId="831"/>
    <xf numFmtId="0" fontId="147" fillId="73" borderId="1067">
      <alignment horizontal="left" vertical="center" wrapText="1"/>
    </xf>
    <xf numFmtId="166" fontId="113" fillId="0" borderId="1066">
      <protection locked="0"/>
    </xf>
    <xf numFmtId="39" fontId="12" fillId="0" borderId="858">
      <protection locked="0"/>
    </xf>
    <xf numFmtId="208" fontId="90" fillId="63" borderId="769"/>
    <xf numFmtId="208" fontId="90" fillId="63" borderId="1065"/>
    <xf numFmtId="0" fontId="17" fillId="21" borderId="761" applyNumberFormat="0" applyAlignment="0" applyProtection="0"/>
    <xf numFmtId="0" fontId="147" fillId="73" borderId="1067">
      <alignment horizontal="left" vertical="center" wrapText="1"/>
    </xf>
    <xf numFmtId="166" fontId="113" fillId="0" borderId="1066">
      <protection locked="0"/>
    </xf>
    <xf numFmtId="0" fontId="12" fillId="25" borderId="774" applyNumberFormat="0" applyProtection="0">
      <alignment horizontal="left" vertical="center"/>
    </xf>
    <xf numFmtId="208" fontId="90" fillId="63" borderId="1065"/>
    <xf numFmtId="0" fontId="147" fillId="73" borderId="1067">
      <alignment horizontal="left" vertical="center" wrapText="1"/>
    </xf>
    <xf numFmtId="167" fontId="87" fillId="0" borderId="768" applyFont="0"/>
    <xf numFmtId="0" fontId="83" fillId="0" borderId="767" applyNumberFormat="0" applyFont="0" applyFill="0" applyAlignment="0" applyProtection="0"/>
    <xf numFmtId="0" fontId="11" fillId="81" borderId="847" applyNumberFormat="0" applyProtection="0">
      <alignment horizontal="center" vertical="center" wrapText="1"/>
    </xf>
    <xf numFmtId="166" fontId="113" fillId="0" borderId="785">
      <protection locked="0"/>
    </xf>
    <xf numFmtId="39" fontId="12" fillId="0" borderId="800">
      <protection locked="0"/>
    </xf>
    <xf numFmtId="208" fontId="90" fillId="63" borderId="769"/>
    <xf numFmtId="0" fontId="17" fillId="21" borderId="732" applyNumberFormat="0" applyAlignment="0" applyProtection="0"/>
    <xf numFmtId="166" fontId="113" fillId="0" borderId="1066">
      <protection locked="0"/>
    </xf>
    <xf numFmtId="0" fontId="83" fillId="0" borderId="731" applyNumberFormat="0" applyFont="0" applyFill="0" applyAlignment="0" applyProtection="0"/>
    <xf numFmtId="208" fontId="90" fillId="63" borderId="1065"/>
    <xf numFmtId="165" fontId="193" fillId="0" borderId="826" applyFill="0" applyAlignment="0" applyProtection="0"/>
    <xf numFmtId="257" fontId="11" fillId="82" borderId="847" applyNumberFormat="0" applyProtection="0">
      <alignment horizontal="center" vertical="center" wrapText="1"/>
    </xf>
    <xf numFmtId="0" fontId="12" fillId="24" borderId="797" applyNumberFormat="0" applyFont="0" applyAlignment="0" applyProtection="0"/>
    <xf numFmtId="0" fontId="147" fillId="73" borderId="1067">
      <alignment horizontal="left" vertical="center" wrapText="1"/>
    </xf>
    <xf numFmtId="166" fontId="113" fillId="0" borderId="1066">
      <protection locked="0"/>
    </xf>
    <xf numFmtId="208" fontId="90" fillId="63" borderId="1065"/>
    <xf numFmtId="0" fontId="47" fillId="0" borderId="1156">
      <alignment horizontal="left" vertical="center"/>
    </xf>
    <xf numFmtId="171" fontId="85" fillId="0" borderId="808"/>
    <xf numFmtId="0" fontId="11" fillId="60" borderId="847" applyNumberFormat="0" applyProtection="0">
      <alignment horizontal="left" vertical="center" wrapText="1"/>
    </xf>
    <xf numFmtId="166" fontId="113" fillId="0" borderId="785">
      <protection locked="0"/>
    </xf>
    <xf numFmtId="0" fontId="147" fillId="73" borderId="1067">
      <alignment horizontal="left" vertical="center" wrapText="1"/>
    </xf>
    <xf numFmtId="0" fontId="17" fillId="21" borderId="732" applyNumberFormat="0" applyAlignment="0" applyProtection="0"/>
    <xf numFmtId="208" fontId="90" fillId="63" borderId="1065"/>
    <xf numFmtId="165" fontId="193" fillId="0" borderId="826" applyFill="0" applyAlignment="0" applyProtection="0"/>
    <xf numFmtId="0" fontId="83" fillId="0" borderId="731" applyNumberFormat="0" applyFont="0" applyFill="0" applyAlignment="0" applyProtection="0"/>
    <xf numFmtId="0" fontId="147" fillId="73" borderId="1067">
      <alignment horizontal="left" vertical="center" wrapText="1"/>
    </xf>
    <xf numFmtId="165" fontId="193" fillId="0" borderId="826" applyFill="0" applyAlignment="0" applyProtection="0"/>
    <xf numFmtId="0" fontId="17" fillId="21" borderId="761" applyNumberFormat="0" applyAlignment="0" applyProtection="0"/>
    <xf numFmtId="0" fontId="11" fillId="81" borderId="818" applyNumberFormat="0" applyProtection="0">
      <alignment horizontal="center" vertical="center" wrapText="1"/>
    </xf>
    <xf numFmtId="166" fontId="113" fillId="0" borderId="805">
      <protection locked="0"/>
    </xf>
    <xf numFmtId="0" fontId="83" fillId="0" borderId="767" applyNumberFormat="0" applyFont="0" applyFill="0" applyAlignment="0" applyProtection="0"/>
    <xf numFmtId="0" fontId="12" fillId="24" borderId="791" applyNumberFormat="0" applyFont="0" applyAlignment="0" applyProtection="0"/>
    <xf numFmtId="0" fontId="17" fillId="21" borderId="761" applyNumberFormat="0" applyAlignment="0" applyProtection="0"/>
    <xf numFmtId="0" fontId="83" fillId="0" borderId="731" applyNumberFormat="0" applyFont="0" applyFill="0" applyAlignment="0" applyProtection="0"/>
    <xf numFmtId="208" fontId="90" fillId="63" borderId="784"/>
    <xf numFmtId="0" fontId="17" fillId="21" borderId="796" applyNumberFormat="0" applyAlignment="0" applyProtection="0"/>
    <xf numFmtId="208" fontId="90" fillId="63" borderId="784"/>
    <xf numFmtId="0" fontId="12" fillId="24" borderId="727" applyNumberFormat="0" applyFont="0" applyAlignment="0" applyProtection="0"/>
    <xf numFmtId="0" fontId="83" fillId="0" borderId="795" applyNumberFormat="0" applyFont="0" applyFill="0" applyAlignment="0" applyProtection="0"/>
    <xf numFmtId="0" fontId="12" fillId="60" borderId="726" applyNumberFormat="0">
      <alignment horizontal="centerContinuous" vertical="center" wrapText="1"/>
    </xf>
    <xf numFmtId="166" fontId="113" fillId="0" borderId="1066">
      <protection locked="0"/>
    </xf>
    <xf numFmtId="208" fontId="90" fillId="63" borderId="1065"/>
    <xf numFmtId="0" fontId="147" fillId="73" borderId="1087">
      <alignment horizontal="left" vertical="center" wrapText="1"/>
    </xf>
    <xf numFmtId="208" fontId="90" fillId="63" borderId="784"/>
    <xf numFmtId="167" fontId="87" fillId="0" borderId="783" applyFont="0"/>
    <xf numFmtId="0" fontId="17" fillId="21" borderId="790" applyNumberFormat="0" applyAlignment="0" applyProtection="0"/>
    <xf numFmtId="0" fontId="83" fillId="0" borderId="803" applyNumberFormat="0" applyFont="0" applyFill="0" applyAlignment="0" applyProtection="0"/>
    <xf numFmtId="0" fontId="147" fillId="73" borderId="829">
      <alignment horizontal="left" vertical="center" wrapText="1"/>
    </xf>
    <xf numFmtId="0" fontId="12" fillId="61" borderId="726" applyNumberFormat="0">
      <alignment horizontal="left" vertical="center"/>
    </xf>
    <xf numFmtId="0" fontId="12" fillId="60" borderId="726" applyNumberFormat="0">
      <alignment horizontal="centerContinuous" vertical="center" wrapText="1"/>
    </xf>
    <xf numFmtId="10" fontId="108" fillId="65" borderId="774" applyNumberFormat="0" applyBorder="0" applyAlignment="0" applyProtection="0"/>
    <xf numFmtId="208" fontId="90" fillId="63" borderId="804"/>
    <xf numFmtId="0" fontId="12" fillId="61" borderId="726" applyNumberFormat="0">
      <alignment horizontal="left" vertical="center"/>
    </xf>
    <xf numFmtId="0" fontId="12" fillId="60" borderId="726" applyNumberFormat="0">
      <alignment horizontal="centerContinuous" vertical="center" wrapText="1"/>
    </xf>
    <xf numFmtId="167" fontId="87" fillId="0" borderId="800" applyFont="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47" fillId="0" borderId="782">
      <alignment horizontal="left" vertical="center"/>
    </xf>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61" borderId="726" applyNumberFormat="0">
      <alignment horizontal="left" vertical="center"/>
    </xf>
    <xf numFmtId="0" fontId="12" fillId="60" borderId="726" applyNumberFormat="0">
      <alignment horizontal="centerContinuous" vertical="center" wrapText="1"/>
    </xf>
    <xf numFmtId="0" fontId="30" fillId="0" borderId="729" applyNumberFormat="0" applyFill="0" applyAlignment="0" applyProtection="0"/>
    <xf numFmtId="166" fontId="113" fillId="0" borderId="1086">
      <protection locked="0"/>
    </xf>
    <xf numFmtId="0" fontId="12" fillId="61" borderId="761" applyNumberFormat="0">
      <alignment horizontal="left" vertical="center"/>
    </xf>
    <xf numFmtId="0" fontId="12" fillId="60" borderId="761" applyNumberFormat="0">
      <alignment horizontal="centerContinuous" vertical="center" wrapText="1"/>
    </xf>
    <xf numFmtId="0" fontId="25" fillId="8" borderId="761" applyNumberFormat="0" applyAlignment="0" applyProtection="0"/>
    <xf numFmtId="237" fontId="12" fillId="71" borderId="832" applyNumberFormat="0" applyFont="0" applyBorder="0" applyAlignment="0" applyProtection="0"/>
    <xf numFmtId="0" fontId="12" fillId="25" borderId="760" applyNumberFormat="0" applyProtection="0">
      <alignment horizontal="left" vertical="center"/>
    </xf>
    <xf numFmtId="0" fontId="17" fillId="21" borderId="761" applyNumberForma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47" fillId="0" borderId="837">
      <alignment horizontal="left" vertical="center"/>
    </xf>
    <xf numFmtId="0" fontId="25" fillId="8" borderId="833" applyNumberFormat="0" applyAlignment="0" applyProtection="0"/>
    <xf numFmtId="0" fontId="12" fillId="61" borderId="761" applyNumberFormat="0">
      <alignment horizontal="left" vertical="center"/>
    </xf>
    <xf numFmtId="0" fontId="12" fillId="60" borderId="761" applyNumberFormat="0">
      <alignment horizontal="centerContinuous" vertical="center" wrapText="1"/>
    </xf>
    <xf numFmtId="10" fontId="108" fillId="65" borderId="818" applyNumberFormat="0" applyBorder="0" applyAlignment="0" applyProtection="0"/>
    <xf numFmtId="208" fontId="90" fillId="63" borderId="1085"/>
    <xf numFmtId="0" fontId="12" fillId="61" borderId="761" applyNumberFormat="0">
      <alignment horizontal="left" vertical="center"/>
    </xf>
    <xf numFmtId="0" fontId="12" fillId="60" borderId="761" applyNumberFormat="0">
      <alignment horizontal="centerContinuous" vertical="center" wrapText="1"/>
    </xf>
    <xf numFmtId="0" fontId="17" fillId="21" borderId="761" applyNumberFormat="0" applyAlignment="0" applyProtection="0"/>
    <xf numFmtId="0" fontId="25" fillId="8" borderId="761" applyNumberForma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1" fontId="121" fillId="69" borderId="838" applyNumberFormat="0" applyBorder="0" applyAlignment="0">
      <alignment horizontal="centerContinuous" vertical="center"/>
      <protection locked="0"/>
    </xf>
    <xf numFmtId="0" fontId="12" fillId="61" borderId="775" applyNumberFormat="0">
      <alignment horizontal="left" vertical="center"/>
    </xf>
    <xf numFmtId="0" fontId="12" fillId="60" borderId="775" applyNumberFormat="0">
      <alignment horizontal="centerContinuous" vertical="center" wrapText="1"/>
    </xf>
    <xf numFmtId="0" fontId="25" fillId="8" borderId="833" applyNumberFormat="0" applyAlignment="0" applyProtection="0"/>
    <xf numFmtId="0" fontId="12" fillId="61" borderId="775" applyNumberFormat="0">
      <alignment horizontal="left" vertical="center"/>
    </xf>
    <xf numFmtId="0" fontId="12" fillId="60" borderId="775" applyNumberFormat="0">
      <alignment horizontal="centerContinuous" vertical="center" wrapText="1"/>
    </xf>
    <xf numFmtId="1" fontId="121" fillId="69" borderId="838" applyNumberFormat="0" applyBorder="0" applyAlignment="0">
      <alignment horizontal="centerContinuous" vertical="center"/>
      <protection locked="0"/>
    </xf>
    <xf numFmtId="10" fontId="108" fillId="65" borderId="832" applyNumberFormat="0" applyBorder="0" applyAlignment="0" applyProtection="0"/>
    <xf numFmtId="0" fontId="12" fillId="61" borderId="775" applyNumberFormat="0">
      <alignment horizontal="left" vertical="center"/>
    </xf>
    <xf numFmtId="0" fontId="12" fillId="60" borderId="775" applyNumberFormat="0">
      <alignment horizontal="centerContinuous" vertical="center" wrapText="1"/>
    </xf>
    <xf numFmtId="0" fontId="25" fillId="8" borderId="819" applyNumberFormat="0" applyAlignment="0" applyProtection="0"/>
    <xf numFmtId="0" fontId="147" fillId="73" borderId="1087">
      <alignment horizontal="left" vertical="center" wrapText="1"/>
    </xf>
    <xf numFmtId="0" fontId="147" fillId="73" borderId="806">
      <alignment horizontal="left" vertical="center" wrapText="1"/>
    </xf>
    <xf numFmtId="166" fontId="113" fillId="0" borderId="1086">
      <protection locked="0"/>
    </xf>
    <xf numFmtId="237" fontId="12" fillId="71" borderId="832" applyNumberFormat="0" applyFont="0" applyBorder="0" applyAlignment="0" applyProtection="0"/>
    <xf numFmtId="0" fontId="12" fillId="61" borderId="761" applyNumberFormat="0">
      <alignment horizontal="left" vertical="center"/>
    </xf>
    <xf numFmtId="0" fontId="12" fillId="60" borderId="761" applyNumberFormat="0">
      <alignment horizontal="centerContinuous" vertical="center" wrapText="1"/>
    </xf>
    <xf numFmtId="235" fontId="101" fillId="68" borderId="718">
      <alignment horizontal="left"/>
    </xf>
    <xf numFmtId="0" fontId="12" fillId="61" borderId="775" applyNumberFormat="0">
      <alignment horizontal="left" vertical="center"/>
    </xf>
    <xf numFmtId="0" fontId="12" fillId="60" borderId="775" applyNumberFormat="0">
      <alignment horizontal="centerContinuous" vertical="center" wrapText="1"/>
    </xf>
    <xf numFmtId="0" fontId="47" fillId="0" borderId="837">
      <alignment horizontal="left" vertical="center"/>
    </xf>
    <xf numFmtId="1" fontId="121" fillId="69" borderId="824" applyNumberFormat="0" applyBorder="0" applyAlignment="0">
      <alignment horizontal="centerContinuous" vertical="center"/>
      <protection locked="0"/>
    </xf>
    <xf numFmtId="0" fontId="12" fillId="61" borderId="732" applyNumberFormat="0">
      <alignment horizontal="left" vertical="center"/>
    </xf>
    <xf numFmtId="0" fontId="12" fillId="60" borderId="732" applyNumberFormat="0">
      <alignment horizontal="centerContinuous" vertical="center" wrapText="1"/>
    </xf>
    <xf numFmtId="208" fontId="90" fillId="63" borderId="1085"/>
    <xf numFmtId="0" fontId="147" fillId="73" borderId="1087">
      <alignment horizontal="left" vertical="center" wrapText="1"/>
    </xf>
    <xf numFmtId="0" fontId="147" fillId="73" borderId="829">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47" fillId="0" borderId="837">
      <alignment horizontal="left" vertical="center"/>
    </xf>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32" applyNumberFormat="0" applyAlignment="0" applyProtection="0"/>
    <xf numFmtId="264" fontId="172" fillId="65" borderId="814" applyFill="0" applyBorder="0" applyAlignment="0" applyProtection="0">
      <alignment horizontal="right"/>
      <protection locked="0"/>
    </xf>
    <xf numFmtId="166" fontId="113" fillId="0" borderId="1086">
      <protection locked="0"/>
    </xf>
    <xf numFmtId="10" fontId="108" fillId="65" borderId="832" applyNumberFormat="0" applyBorder="0" applyAlignment="0" applyProtection="0"/>
    <xf numFmtId="0" fontId="183" fillId="81" borderId="874" applyNumberFormat="0" applyProtection="0">
      <alignment horizontal="center" vertical="center"/>
    </xf>
    <xf numFmtId="208" fontId="90" fillId="63" borderId="1085"/>
    <xf numFmtId="264" fontId="172" fillId="65" borderId="888" applyFill="0" applyBorder="0" applyAlignment="0" applyProtection="0">
      <alignment horizontal="right"/>
      <protection locked="0"/>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25" fillId="8" borderId="790" applyNumberFormat="0" applyAlignment="0" applyProtection="0"/>
    <xf numFmtId="264" fontId="172" fillId="65" borderId="814" applyFill="0" applyBorder="0" applyAlignment="0" applyProtection="0">
      <alignment horizontal="right"/>
      <protection locked="0"/>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5" fillId="8" borderId="790" applyNumberFormat="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25" fillId="8"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61" borderId="732" applyNumberFormat="0">
      <alignment horizontal="left" vertical="center"/>
    </xf>
    <xf numFmtId="0" fontId="12" fillId="60" borderId="732" applyNumberFormat="0">
      <alignment horizontal="centerContinuous" vertical="center" wrapText="1"/>
    </xf>
    <xf numFmtId="0" fontId="28" fillId="21" borderId="728" applyNumberFormat="0" applyAlignment="0" applyProtection="0"/>
    <xf numFmtId="0" fontId="30" fillId="0" borderId="729" applyNumberFormat="0" applyFill="0" applyAlignment="0" applyProtection="0"/>
    <xf numFmtId="0" fontId="12" fillId="25" borderId="751" applyNumberFormat="0" applyProtection="0">
      <alignment horizontal="left" vertical="center"/>
    </xf>
    <xf numFmtId="0" fontId="12" fillId="25" borderId="751" applyNumberFormat="0" applyProtection="0">
      <alignment horizontal="left" vertical="center"/>
    </xf>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28" fillId="21" borderId="728" applyNumberFormat="0" applyAlignment="0" applyProtection="0"/>
    <xf numFmtId="0" fontId="30" fillId="0" borderId="729" applyNumberFormat="0" applyFill="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260" fontId="164" fillId="0" borderId="840" applyBorder="0"/>
    <xf numFmtId="0" fontId="147" fillId="73" borderId="1107">
      <alignment horizontal="left" vertical="center" wrapText="1"/>
    </xf>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7" fillId="21" borderId="726" applyNumberFormat="0" applyAlignment="0" applyProtection="0"/>
    <xf numFmtId="0" fontId="30" fillId="0" borderId="729" applyNumberFormat="0" applyFill="0" applyAlignment="0" applyProtection="0"/>
    <xf numFmtId="0" fontId="28" fillId="21" borderId="728"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5" fillId="8" borderId="726" applyNumberFormat="0" applyAlignment="0" applyProtection="0"/>
    <xf numFmtId="0" fontId="12" fillId="61" borderId="732" applyNumberFormat="0">
      <alignment horizontal="left" vertical="center"/>
    </xf>
    <xf numFmtId="0" fontId="12" fillId="60" borderId="732" applyNumberFormat="0">
      <alignment horizontal="centerContinuous" vertical="center" wrapText="1"/>
    </xf>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17" fillId="21" borderId="726" applyNumberFormat="0" applyAlignment="0" applyProtection="0"/>
    <xf numFmtId="0" fontId="25" fillId="8" borderId="726" applyNumberFormat="0" applyAlignment="0" applyProtection="0"/>
    <xf numFmtId="0" fontId="12" fillId="24" borderId="727" applyNumberFormat="0" applyFont="0" applyAlignment="0" applyProtection="0"/>
    <xf numFmtId="0" fontId="12" fillId="24" borderId="727" applyNumberFormat="0" applyFont="0" applyAlignment="0" applyProtection="0"/>
    <xf numFmtId="0" fontId="28" fillId="21" borderId="728" applyNumberFormat="0" applyAlignment="0" applyProtection="0"/>
    <xf numFmtId="0" fontId="30" fillId="0" borderId="729" applyNumberFormat="0" applyFill="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166" fontId="113" fillId="0" borderId="1106">
      <protection locked="0"/>
    </xf>
    <xf numFmtId="208" fontId="90" fillId="63" borderId="1105"/>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264" fontId="172" fillId="65" borderId="874" applyFill="0" applyBorder="0" applyAlignment="0" applyProtection="0">
      <alignment horizontal="right"/>
      <protection locked="0"/>
    </xf>
    <xf numFmtId="0" fontId="147" fillId="73" borderId="1023">
      <alignment horizontal="left" vertical="center" wrapText="1"/>
    </xf>
    <xf numFmtId="0" fontId="12" fillId="25" borderId="751" applyNumberFormat="0" applyProtection="0">
      <alignment horizontal="left" vertical="center"/>
    </xf>
    <xf numFmtId="0" fontId="12" fillId="25" borderId="751" applyNumberFormat="0" applyProtection="0">
      <alignment horizontal="left" vertical="center"/>
    </xf>
    <xf numFmtId="0" fontId="12" fillId="25" borderId="760" applyNumberFormat="0" applyProtection="0">
      <alignment horizontal="left" vertical="center"/>
    </xf>
    <xf numFmtId="0" fontId="12" fillId="25" borderId="760" applyNumberFormat="0" applyProtection="0">
      <alignment horizontal="left" vertical="center"/>
    </xf>
    <xf numFmtId="166" fontId="113" fillId="0" borderId="1042">
      <protection locked="0"/>
    </xf>
    <xf numFmtId="0" fontId="25" fillId="8" borderId="726" applyNumberFormat="0" applyAlignment="0" applyProtection="0"/>
    <xf numFmtId="0" fontId="28" fillId="21" borderId="763" applyNumberFormat="0" applyAlignment="0" applyProtection="0"/>
    <xf numFmtId="0" fontId="28" fillId="21" borderId="728" applyNumberFormat="0" applyAlignment="0" applyProtection="0"/>
    <xf numFmtId="0" fontId="30" fillId="0" borderId="729" applyNumberFormat="0" applyFill="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208" fontId="90" fillId="63" borderId="1041"/>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260" fontId="164" fillId="0" borderId="840" applyBorder="0"/>
    <xf numFmtId="0" fontId="12" fillId="0" borderId="1047"/>
    <xf numFmtId="0" fontId="17" fillId="21" borderId="761" applyNumberFormat="0" applyAlignment="0" applyProtection="0"/>
    <xf numFmtId="0" fontId="12" fillId="24" borderId="762" applyNumberFormat="0" applyFon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260" fontId="164" fillId="0" borderId="840" applyBorder="0"/>
    <xf numFmtId="0" fontId="183" fillId="81" borderId="948" applyNumberFormat="0" applyProtection="0">
      <alignment horizontal="center" vertical="center"/>
    </xf>
    <xf numFmtId="0" fontId="12" fillId="25" borderId="1007" applyNumberFormat="0" applyProtection="0">
      <alignment horizontal="left" vertical="center" wrapText="1"/>
    </xf>
    <xf numFmtId="0" fontId="12" fillId="0" borderId="1071"/>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47" fillId="0" borderId="823">
      <alignment horizontal="left" vertical="center"/>
    </xf>
    <xf numFmtId="0" fontId="12" fillId="0" borderId="1071"/>
    <xf numFmtId="0" fontId="17" fillId="21" borderId="761" applyNumberFormat="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1" fillId="60" borderId="948" applyNumberFormat="0" applyProtection="0">
      <alignment horizontal="left" vertical="center" wrapText="1"/>
    </xf>
    <xf numFmtId="0" fontId="12" fillId="0" borderId="1071"/>
    <xf numFmtId="0" fontId="12" fillId="61" borderId="761" applyNumberFormat="0">
      <alignment horizontal="left" vertical="center"/>
    </xf>
    <xf numFmtId="0" fontId="12" fillId="60" borderId="761" applyNumberFormat="0">
      <alignment horizontal="centerContinuous"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802" applyNumberFormat="0" applyBorder="0" applyAlignment="0">
      <alignment horizontal="centerContinuous" vertical="center"/>
      <protection locked="0"/>
    </xf>
    <xf numFmtId="0" fontId="12" fillId="0" borderId="1071"/>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257" fontId="11" fillId="82" borderId="948" applyNumberFormat="0" applyProtection="0">
      <alignment horizontal="center" vertical="center" wrapText="1"/>
    </xf>
    <xf numFmtId="0" fontId="147" fillId="73" borderId="1053">
      <alignment horizontal="left" vertical="center" wrapText="1"/>
    </xf>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1" fillId="81" borderId="948" applyNumberFormat="0" applyProtection="0">
      <alignment horizontal="center" vertical="center"/>
    </xf>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47" applyNumberFormat="0" applyBorder="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78" applyNumberFormat="0" applyFont="0" applyAlignment="0" applyProtection="0"/>
    <xf numFmtId="0" fontId="25" fillId="8" borderId="775" applyNumberFormat="0" applyAlignment="0" applyProtection="0"/>
    <xf numFmtId="0" fontId="28" fillId="21" borderId="763" applyNumberFormat="0" applyAlignment="0" applyProtection="0"/>
    <xf numFmtId="0" fontId="30" fillId="0" borderId="764" applyNumberFormat="0" applyFill="0" applyAlignment="0" applyProtection="0"/>
    <xf numFmtId="0" fontId="17" fillId="21" borderId="775" applyNumberFormat="0" applyAlignment="0" applyProtection="0"/>
    <xf numFmtId="0" fontId="30" fillId="0" borderId="777" applyNumberFormat="0" applyFill="0" applyAlignment="0" applyProtection="0"/>
    <xf numFmtId="0" fontId="12" fillId="0" borderId="1071"/>
    <xf numFmtId="0" fontId="28" fillId="21" borderId="776" applyNumberFormat="0" applyAlignment="0" applyProtection="0"/>
    <xf numFmtId="0" fontId="147" fillId="73" borderId="844">
      <alignment horizontal="left" vertical="center" wrapText="1"/>
    </xf>
    <xf numFmtId="0" fontId="147" fillId="73" borderId="1067">
      <alignment horizontal="left" vertical="center" wrapText="1"/>
    </xf>
    <xf numFmtId="0" fontId="12" fillId="24" borderId="778" applyNumberFormat="0" applyFont="0" applyAlignment="0" applyProtection="0"/>
    <xf numFmtId="0" fontId="12" fillId="61" borderId="761" applyNumberFormat="0">
      <alignment horizontal="left" vertical="center"/>
    </xf>
    <xf numFmtId="0" fontId="12" fillId="60" borderId="761" applyNumberFormat="0">
      <alignment horizontal="centerContinuous" vertical="center" wrapText="1"/>
    </xf>
    <xf numFmtId="0" fontId="17" fillId="21" borderId="775" applyNumberFormat="0" applyAlignment="0" applyProtection="0"/>
    <xf numFmtId="0" fontId="12" fillId="24" borderId="778" applyNumberFormat="0" applyFon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25" fillId="8" borderId="775" applyNumberFormat="0" applyAlignment="0" applyProtection="0"/>
    <xf numFmtId="0" fontId="28" fillId="21" borderId="776" applyNumberFormat="0" applyAlignment="0" applyProtection="0"/>
    <xf numFmtId="0" fontId="30" fillId="0" borderId="777" applyNumberFormat="0" applyFill="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17" fillId="21" borderId="775" applyNumberForma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183" fillId="81" borderId="1007" applyNumberFormat="0" applyProtection="0">
      <alignment horizontal="center" vertical="center"/>
    </xf>
    <xf numFmtId="0" fontId="12" fillId="0" borderId="1056"/>
    <xf numFmtId="0" fontId="30" fillId="0" borderId="777" applyNumberFormat="0" applyFill="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5" fillId="8" borderId="775" applyNumberFormat="0" applyAlignment="0" applyProtection="0"/>
    <xf numFmtId="0" fontId="17" fillId="21" borderId="775" applyNumberFormat="0" applyAlignment="0" applyProtection="0"/>
    <xf numFmtId="0" fontId="30" fillId="0" borderId="777" applyNumberFormat="0" applyFill="0" applyAlignment="0" applyProtection="0"/>
    <xf numFmtId="10" fontId="108" fillId="65" borderId="832" applyNumberFormat="0" applyBorder="0" applyAlignment="0" applyProtection="0"/>
    <xf numFmtId="0" fontId="28" fillId="21" borderId="776"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147" fillId="73" borderId="1067">
      <alignment horizontal="left" vertical="center" wrapText="1"/>
    </xf>
    <xf numFmtId="0" fontId="12" fillId="61" borderId="732" applyNumberFormat="0">
      <alignment horizontal="left" vertical="center"/>
    </xf>
    <xf numFmtId="0" fontId="12" fillId="60" borderId="732" applyNumberFormat="0">
      <alignment horizontal="centerContinuous" vertical="center" wrapText="1"/>
    </xf>
    <xf numFmtId="0" fontId="11" fillId="81" borderId="1007" applyNumberFormat="0" applyProtection="0">
      <alignment horizontal="center"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25" fillId="8" borderId="775"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71" applyNumberFormat="0" applyBorder="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12" fillId="0" borderId="847"/>
    <xf numFmtId="0" fontId="12" fillId="0" borderId="1090"/>
    <xf numFmtId="0" fontId="147" fillId="73" borderId="1067">
      <alignment horizontal="left"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237" fontId="12" fillId="71" borderId="774" applyNumberFormat="0" applyFont="0" applyBorder="0" applyAlignment="0" applyProtection="0"/>
    <xf numFmtId="0" fontId="47" fillId="0" borderId="1048">
      <alignment horizontal="left" vertical="center"/>
    </xf>
    <xf numFmtId="237" fontId="12" fillId="71" borderId="1047" applyNumberFormat="0" applyFont="0" applyBorder="0" applyAlignment="0" applyProtection="0"/>
    <xf numFmtId="0" fontId="12" fillId="0" borderId="109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4" borderId="762" applyNumberFormat="0" applyFont="0" applyAlignment="0" applyProtection="0"/>
    <xf numFmtId="0" fontId="11" fillId="81" borderId="1026" applyNumberFormat="0" applyProtection="0">
      <alignment horizontal="center" vertical="center"/>
    </xf>
    <xf numFmtId="0" fontId="147" fillId="73" borderId="1087">
      <alignment horizontal="left"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1031" applyNumberFormat="0" applyBorder="0" applyAlignment="0">
      <alignment horizontal="centerContinuous" vertical="center"/>
      <protection locked="0"/>
    </xf>
    <xf numFmtId="0" fontId="147" fillId="73" borderId="829">
      <alignment horizontal="left" vertical="center" wrapText="1"/>
    </xf>
    <xf numFmtId="0" fontId="47" fillId="0" borderId="1061">
      <alignment horizontal="left" vertical="center"/>
    </xf>
    <xf numFmtId="0" fontId="12" fillId="0" borderId="847"/>
    <xf numFmtId="0" fontId="25" fillId="8" borderId="1015" applyNumberForma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12" fillId="61" borderId="796" applyNumberFormat="0">
      <alignment horizontal="left" vertical="center"/>
    </xf>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25" fillId="8" borderId="761" applyNumberFormat="0" applyAlignment="0" applyProtection="0"/>
    <xf numFmtId="0" fontId="25" fillId="8" borderId="1033"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10" fontId="108" fillId="65" borderId="1071" applyNumberFormat="0" applyBorder="0" applyAlignment="0" applyProtection="0"/>
    <xf numFmtId="0" fontId="17" fillId="21" borderId="761"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2" fillId="60" borderId="796" applyNumberFormat="0">
      <alignment horizontal="centerContinuous"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10" fontId="108" fillId="65" borderId="1071" applyNumberFormat="0" applyBorder="0" applyAlignment="0" applyProtection="0"/>
    <xf numFmtId="0" fontId="47" fillId="0" borderId="1076">
      <alignment horizontal="left" vertical="center"/>
    </xf>
    <xf numFmtId="0" fontId="147" fillId="73" borderId="1067">
      <alignment horizontal="left"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47" fillId="0" borderId="1076">
      <alignment horizontal="left" vertical="center"/>
    </xf>
    <xf numFmtId="1" fontId="121" fillId="69" borderId="1062" applyNumberFormat="0" applyBorder="0" applyAlignment="0">
      <alignment horizontal="centerContinuous" vertical="center"/>
      <protection locked="0"/>
    </xf>
    <xf numFmtId="0" fontId="17" fillId="21" borderId="732" applyNumberFormat="0" applyAlignment="0" applyProtection="0"/>
    <xf numFmtId="10" fontId="108" fillId="65" borderId="832" applyNumberFormat="0" applyBorder="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17" fillId="21" borderId="775" applyNumberFormat="0" applyAlignment="0" applyProtection="0"/>
    <xf numFmtId="0" fontId="25" fillId="8" borderId="775" applyNumberFormat="0" applyAlignment="0" applyProtection="0"/>
    <xf numFmtId="0" fontId="12" fillId="24" borderId="778" applyNumberFormat="0" applyFont="0" applyAlignment="0" applyProtection="0"/>
    <xf numFmtId="0" fontId="12" fillId="24" borderId="778" applyNumberFormat="0" applyFont="0" applyAlignment="0" applyProtection="0"/>
    <xf numFmtId="0" fontId="28" fillId="21" borderId="776" applyNumberFormat="0" applyAlignment="0" applyProtection="0"/>
    <xf numFmtId="0" fontId="30" fillId="0" borderId="777"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47" fillId="73" borderId="829">
      <alignment horizontal="left" vertical="center" wrapText="1"/>
    </xf>
    <xf numFmtId="0" fontId="17" fillId="21" borderId="732" applyNumberFormat="0" applyAlignment="0" applyProtection="0"/>
    <xf numFmtId="237" fontId="12" fillId="71" borderId="1071" applyNumberFormat="0" applyFont="0" applyBorder="0" applyAlignment="0" applyProtection="0"/>
    <xf numFmtId="224" fontId="108" fillId="0" borderId="1046" applyFont="0" applyFill="0" applyBorder="0" applyAlignment="0" applyProtection="0"/>
    <xf numFmtId="0" fontId="11" fillId="81" borderId="1188" applyNumberFormat="0" applyProtection="0">
      <alignment horizontal="center" vertical="center"/>
    </xf>
    <xf numFmtId="0" fontId="12" fillId="61" borderId="790" applyNumberFormat="0">
      <alignment horizontal="left" vertical="center"/>
    </xf>
    <xf numFmtId="0" fontId="12" fillId="60" borderId="790" applyNumberFormat="0">
      <alignment horizontal="centerContinuous" vertical="center" wrapText="1"/>
    </xf>
    <xf numFmtId="0" fontId="147" fillId="73" borderId="1053">
      <alignment horizontal="left" vertical="center" wrapText="1"/>
    </xf>
    <xf numFmtId="0" fontId="25" fillId="8" borderId="1148" applyNumberFormat="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25" fillId="8" borderId="1057" applyNumberFormat="0" applyAlignment="0" applyProtection="0"/>
    <xf numFmtId="0" fontId="147" fillId="73" borderId="1182">
      <alignment horizontal="left" vertical="center" wrapText="1"/>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224" fontId="108" fillId="0" borderId="867" applyFont="0" applyFill="0" applyBorder="0" applyAlignment="0" applyProtection="0"/>
    <xf numFmtId="224" fontId="108" fillId="0" borderId="1046" applyFont="0" applyFill="0" applyBorder="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12" fillId="0" borderId="818"/>
    <xf numFmtId="0" fontId="12" fillId="25" borderId="774" applyNumberFormat="0" applyProtection="0">
      <alignment horizontal="left" vertical="center"/>
    </xf>
    <xf numFmtId="0" fontId="12" fillId="25" borderId="774" applyNumberFormat="0" applyProtection="0">
      <alignment horizontal="left" vertical="center"/>
    </xf>
    <xf numFmtId="0" fontId="12" fillId="61" borderId="790" applyNumberFormat="0">
      <alignment horizontal="left" vertical="center"/>
    </xf>
    <xf numFmtId="0" fontId="12" fillId="60" borderId="790" applyNumberFormat="0">
      <alignment horizontal="centerContinuous" vertical="center" wrapText="1"/>
    </xf>
    <xf numFmtId="1" fontId="121" fillId="69" borderId="1164" applyNumberFormat="0" applyBorder="0" applyAlignment="0">
      <alignment horizontal="centerContinuous" vertical="center"/>
      <protection locked="0"/>
    </xf>
    <xf numFmtId="0" fontId="25" fillId="8" borderId="732" applyNumberFormat="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28" fillId="21" borderId="734" applyNumberFormat="0" applyAlignment="0" applyProtection="0"/>
    <xf numFmtId="0" fontId="30" fillId="0" borderId="735" applyNumberFormat="0" applyFill="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10" fontId="108" fillId="65" borderId="1071" applyNumberFormat="0" applyBorder="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264" fontId="172" fillId="65" borderId="832" applyFill="0" applyBorder="0" applyAlignment="0" applyProtection="0">
      <alignment horizontal="right"/>
      <protection locked="0"/>
    </xf>
    <xf numFmtId="10" fontId="108" fillId="65" borderId="1147" applyNumberFormat="0" applyBorder="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260" fontId="164" fillId="0" borderId="782" applyBorder="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5" fillId="8" borderId="761" applyNumberFormat="0" applyAlignment="0" applyProtection="0"/>
    <xf numFmtId="0" fontId="17" fillId="21" borderId="761" applyNumberFormat="0" applyAlignment="0" applyProtection="0"/>
    <xf numFmtId="0" fontId="30" fillId="0" borderId="764" applyNumberFormat="0" applyFill="0" applyAlignment="0" applyProtection="0"/>
    <xf numFmtId="0" fontId="28" fillId="21" borderId="763"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25" fillId="8" borderId="761" applyNumberFormat="0" applyAlignment="0" applyProtection="0"/>
    <xf numFmtId="0" fontId="17" fillId="21" borderId="761" applyNumberFormat="0" applyAlignment="0" applyProtection="0"/>
    <xf numFmtId="0" fontId="25" fillId="8" borderId="1174" applyNumberFormat="0" applyAlignment="0" applyProtection="0"/>
    <xf numFmtId="264" fontId="172" fillId="65" borderId="832" applyFill="0" applyBorder="0" applyAlignment="0" applyProtection="0">
      <alignment horizontal="right"/>
      <protection locked="0"/>
    </xf>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260" fontId="164" fillId="0" borderId="782" applyBorder="0"/>
    <xf numFmtId="0" fontId="30" fillId="0" borderId="735" applyNumberFormat="0" applyFill="0" applyAlignment="0" applyProtection="0"/>
    <xf numFmtId="0" fontId="28" fillId="21" borderId="734" applyNumberFormat="0" applyAlignment="0" applyProtection="0"/>
    <xf numFmtId="0" fontId="12" fillId="0" borderId="962"/>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264" fontId="172" fillId="65" borderId="832" applyFill="0" applyBorder="0" applyAlignment="0" applyProtection="0">
      <alignment horizontal="right"/>
      <protection locked="0"/>
    </xf>
    <xf numFmtId="224" fontId="108" fillId="0" borderId="867" applyFont="0" applyFill="0" applyBorder="0" applyAlignment="0" applyProtection="0"/>
    <xf numFmtId="0" fontId="47" fillId="0" borderId="967">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2" fillId="25" borderId="760" applyNumberFormat="0" applyProtection="0">
      <alignment horizontal="left" vertical="center"/>
    </xf>
    <xf numFmtId="0" fontId="12" fillId="25" borderId="760" applyNumberFormat="0" applyProtection="0">
      <alignment horizontal="left" vertical="center"/>
    </xf>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17" fillId="21" borderId="761" applyNumberFormat="0" applyAlignment="0" applyProtection="0"/>
    <xf numFmtId="0" fontId="25" fillId="8" borderId="761" applyNumberFormat="0" applyAlignment="0" applyProtection="0"/>
    <xf numFmtId="0" fontId="12" fillId="24" borderId="762" applyNumberFormat="0" applyFont="0" applyAlignment="0" applyProtection="0"/>
    <xf numFmtId="0" fontId="12" fillId="24" borderId="762" applyNumberFormat="0" applyFont="0" applyAlignment="0" applyProtection="0"/>
    <xf numFmtId="0" fontId="28" fillId="21" borderId="763" applyNumberFormat="0" applyAlignment="0" applyProtection="0"/>
    <xf numFmtId="0" fontId="30" fillId="0" borderId="764" applyNumberFormat="0" applyFill="0" applyAlignment="0" applyProtection="0"/>
    <xf numFmtId="0" fontId="30" fillId="0" borderId="735" applyNumberFormat="0" applyFill="0" applyAlignment="0" applyProtection="0"/>
    <xf numFmtId="0" fontId="28" fillId="21" borderId="734"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5" fillId="8" borderId="732" applyNumberFormat="0" applyAlignment="0" applyProtection="0"/>
    <xf numFmtId="0" fontId="17" fillId="21" borderId="732" applyNumberFormat="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47" fillId="73" borderId="981">
      <alignment horizontal="left" vertical="center" wrapText="1"/>
    </xf>
    <xf numFmtId="1" fontId="121" fillId="69" borderId="1077" applyNumberFormat="0" applyBorder="0" applyAlignment="0">
      <alignment horizontal="centerContinuous" vertical="center"/>
      <protection locked="0"/>
    </xf>
    <xf numFmtId="166" fontId="113" fillId="0" borderId="930">
      <protection locked="0"/>
    </xf>
    <xf numFmtId="260" fontId="164" fillId="0" borderId="823" applyBorder="0"/>
    <xf numFmtId="224" fontId="108" fillId="0" borderId="1046" applyFont="0" applyFill="0" applyBorder="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17" fillId="21" borderId="732" applyNumberFormat="0" applyAlignment="0" applyProtection="0"/>
    <xf numFmtId="0" fontId="25" fillId="8" borderId="732" applyNumberFormat="0" applyAlignment="0" applyProtection="0"/>
    <xf numFmtId="0" fontId="12" fillId="24" borderId="733" applyNumberFormat="0" applyFont="0" applyAlignment="0" applyProtection="0"/>
    <xf numFmtId="0" fontId="12" fillId="24" borderId="733" applyNumberFormat="0" applyFont="0" applyAlignment="0" applyProtection="0"/>
    <xf numFmtId="0" fontId="28" fillId="21" borderId="734" applyNumberFormat="0" applyAlignment="0" applyProtection="0"/>
    <xf numFmtId="0" fontId="30" fillId="0" borderId="735"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1" fontId="121" fillId="69" borderId="1077" applyNumberFormat="0" applyBorder="0" applyAlignment="0">
      <alignment horizontal="centerContinuous" vertical="center"/>
      <protection locked="0"/>
    </xf>
    <xf numFmtId="1" fontId="121" fillId="69" borderId="1232" applyNumberFormat="0" applyBorder="0" applyAlignment="0">
      <alignment horizontal="centerContinuous" vertical="center"/>
      <protection locked="0"/>
    </xf>
    <xf numFmtId="264" fontId="172" fillId="65" borderId="818" applyFill="0" applyBorder="0" applyAlignment="0" applyProtection="0">
      <alignment horizontal="right"/>
      <protection locked="0"/>
    </xf>
    <xf numFmtId="166" fontId="113" fillId="0" borderId="944">
      <protection locked="0"/>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208" fontId="90" fillId="63" borderId="979"/>
    <xf numFmtId="0" fontId="12" fillId="25" borderId="789" applyNumberFormat="0" applyProtection="0">
      <alignment horizontal="left" vertical="center"/>
    </xf>
    <xf numFmtId="0" fontId="12" fillId="25" borderId="789" applyNumberFormat="0" applyProtection="0">
      <alignment horizontal="left" vertical="center"/>
    </xf>
    <xf numFmtId="260" fontId="164" fillId="0" borderId="779" applyBorder="0"/>
    <xf numFmtId="0" fontId="25" fillId="8" borderId="1072" applyNumberFormat="0" applyAlignment="0" applyProtection="0"/>
    <xf numFmtId="0" fontId="147" fillId="73" borderId="1023">
      <alignment horizontal="left" vertical="center" wrapText="1"/>
    </xf>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6" applyNumberFormat="0" applyAlignment="0" applyProtection="0"/>
    <xf numFmtId="0" fontId="47" fillId="0" borderId="1076">
      <alignment horizontal="left" vertical="center"/>
    </xf>
    <xf numFmtId="0" fontId="177" fillId="67" borderId="818">
      <alignment horizontal="center" vertical="center" wrapText="1"/>
      <protection hidden="1"/>
    </xf>
    <xf numFmtId="10" fontId="108" fillId="65" borderId="1056" applyNumberFormat="0" applyBorder="0" applyAlignment="0" applyProtection="0"/>
    <xf numFmtId="237" fontId="12" fillId="71" borderId="1071" applyNumberFormat="0" applyFont="0" applyBorder="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7" fillId="67" borderId="818">
      <alignment horizontal="center" vertical="center" wrapText="1"/>
      <protection hidden="1"/>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25" fillId="8" borderId="1072"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77" fillId="67" borderId="774">
      <alignment horizontal="center" vertical="center" wrapText="1"/>
      <protection hidden="1"/>
    </xf>
    <xf numFmtId="0" fontId="30" fillId="0" borderId="793" applyNumberFormat="0" applyFill="0" applyAlignment="0" applyProtection="0"/>
    <xf numFmtId="0" fontId="47" fillId="0" borderId="1156">
      <alignment horizontal="left" vertical="center"/>
    </xf>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147" fillId="73" borderId="1182">
      <alignment horizontal="left" vertical="center" wrapText="1"/>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2" fillId="25" borderId="789" applyNumberFormat="0" applyProtection="0">
      <alignment horizontal="left" vertical="center"/>
    </xf>
    <xf numFmtId="0" fontId="12" fillId="25" borderId="789"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47" fillId="0" borderId="782">
      <alignment horizontal="left" vertical="center"/>
    </xf>
    <xf numFmtId="1" fontId="121" fillId="69" borderId="838" applyNumberFormat="0" applyBorder="0" applyAlignment="0">
      <alignment horizontal="centerContinuous" vertical="center"/>
      <protection locked="0"/>
    </xf>
    <xf numFmtId="237" fontId="12" fillId="71" borderId="832" applyNumberFormat="0" applyFont="0" applyBorder="0" applyAlignment="0" applyProtection="0"/>
    <xf numFmtId="224" fontId="108" fillId="0" borderId="553" applyFont="0" applyFill="0" applyBorder="0" applyAlignment="0" applyProtection="0"/>
    <xf numFmtId="0" fontId="47" fillId="0" borderId="840">
      <alignment horizontal="left" vertical="center"/>
    </xf>
    <xf numFmtId="237" fontId="12" fillId="71" borderId="832" applyNumberFormat="0" applyFont="0" applyBorder="0" applyAlignment="0" applyProtection="0"/>
    <xf numFmtId="224" fontId="108" fillId="0" borderId="553" applyFont="0" applyFill="0" applyBorder="0" applyAlignment="0" applyProtection="0"/>
    <xf numFmtId="10" fontId="108" fillId="65" borderId="847" applyNumberFormat="0" applyBorder="0" applyAlignment="0" applyProtection="0"/>
    <xf numFmtId="1" fontId="121" fillId="69" borderId="794" applyNumberFormat="0" applyBorder="0" applyAlignment="0">
      <alignment horizontal="centerContinuous" vertical="center"/>
      <protection locked="0"/>
    </xf>
    <xf numFmtId="1" fontId="121" fillId="69" borderId="794" applyNumberFormat="0" applyBorder="0" applyAlignment="0">
      <alignment horizontal="centerContinuous" vertical="center"/>
      <protection locked="0"/>
    </xf>
    <xf numFmtId="224" fontId="108" fillId="0" borderId="867" applyFont="0" applyFill="0" applyBorder="0" applyAlignment="0" applyProtection="0"/>
    <xf numFmtId="224" fontId="108" fillId="0" borderId="867" applyFont="0" applyFill="0" applyBorder="0" applyAlignment="0" applyProtection="0"/>
    <xf numFmtId="0" fontId="47" fillId="0" borderId="837">
      <alignment horizontal="left" vertical="center"/>
    </xf>
    <xf numFmtId="224" fontId="108" fillId="0" borderId="867" applyFont="0" applyFill="0" applyBorder="0" applyAlignment="0" applyProtection="0"/>
    <xf numFmtId="10" fontId="108" fillId="65" borderId="847" applyNumberFormat="0" applyBorder="0" applyAlignment="0" applyProtection="0"/>
    <xf numFmtId="0" fontId="25" fillId="8" borderId="833" applyNumberFormat="0" applyAlignment="0" applyProtection="0"/>
    <xf numFmtId="0" fontId="47" fillId="0" borderId="1048">
      <alignment horizontal="left" vertical="center"/>
    </xf>
    <xf numFmtId="237" fontId="12" fillId="71" borderId="832" applyNumberFormat="0" applyFont="0" applyBorder="0" applyAlignment="0" applyProtection="0"/>
    <xf numFmtId="0" fontId="25" fillId="8" borderId="796" applyNumberFormat="0" applyAlignment="0" applyProtection="0"/>
    <xf numFmtId="224" fontId="108" fillId="0" borderId="553" applyFont="0" applyFill="0" applyBorder="0" applyAlignment="0" applyProtection="0"/>
    <xf numFmtId="224" fontId="108" fillId="0" borderId="553" applyFont="0" applyFill="0" applyBorder="0" applyAlignment="0" applyProtection="0"/>
    <xf numFmtId="1" fontId="121" fillId="69" borderId="1077" applyNumberFormat="0" applyBorder="0" applyAlignment="0">
      <alignment horizontal="centerContinuous" vertical="center"/>
      <protection locked="0"/>
    </xf>
    <xf numFmtId="237" fontId="12" fillId="71" borderId="1071" applyNumberFormat="0" applyFont="0" applyBorder="0" applyAlignment="0" applyProtection="0"/>
    <xf numFmtId="0" fontId="47" fillId="0" borderId="823">
      <alignment horizontal="left" vertical="center"/>
    </xf>
    <xf numFmtId="224" fontId="108" fillId="0" borderId="867" applyFont="0" applyFill="0" applyBorder="0" applyAlignment="0" applyProtection="0"/>
    <xf numFmtId="237" fontId="12" fillId="71" borderId="818" applyNumberFormat="0" applyFont="0" applyBorder="0" applyAlignment="0" applyProtection="0"/>
    <xf numFmtId="0" fontId="47" fillId="0" borderId="1083">
      <alignment horizontal="left" vertical="center"/>
    </xf>
    <xf numFmtId="1" fontId="121" fillId="69" borderId="794" applyNumberFormat="0" applyBorder="0" applyAlignment="0">
      <alignment horizontal="centerContinuous" vertical="center"/>
      <protection locked="0"/>
    </xf>
    <xf numFmtId="237" fontId="12" fillId="71" borderId="1071" applyNumberFormat="0" applyFont="0" applyBorder="0" applyAlignment="0" applyProtection="0"/>
    <xf numFmtId="224" fontId="108" fillId="0" borderId="867" applyFont="0" applyFill="0" applyBorder="0" applyAlignment="0" applyProtection="0"/>
    <xf numFmtId="1" fontId="121" fillId="69" borderId="1070" applyNumberFormat="0" applyBorder="0" applyAlignment="0">
      <alignment horizontal="centerContinuous" vertical="center"/>
      <protection locked="0"/>
    </xf>
    <xf numFmtId="1" fontId="121" fillId="69" borderId="1070" applyNumberFormat="0" applyBorder="0" applyAlignment="0">
      <alignment horizontal="centerContinuous" vertical="center"/>
      <protection locked="0"/>
    </xf>
    <xf numFmtId="224" fontId="108" fillId="0" borderId="553" applyFont="0" applyFill="0" applyBorder="0" applyAlignment="0" applyProtection="0"/>
    <xf numFmtId="0" fontId="47" fillId="0" borderId="1076">
      <alignment horizontal="left" vertical="center"/>
    </xf>
    <xf numFmtId="0" fontId="47" fillId="0" borderId="837">
      <alignment horizontal="left" vertical="center"/>
    </xf>
    <xf numFmtId="224" fontId="108" fillId="0" borderId="553" applyFont="0" applyFill="0" applyBorder="0" applyAlignment="0" applyProtection="0"/>
    <xf numFmtId="224" fontId="108" fillId="0" borderId="553" applyFont="0" applyFill="0" applyBorder="0" applyAlignment="0" applyProtection="0"/>
    <xf numFmtId="1" fontId="121" fillId="69" borderId="824" applyNumberFormat="0" applyBorder="0" applyAlignment="0">
      <alignment horizontal="centerContinuous" vertical="center"/>
      <protection locked="0"/>
    </xf>
    <xf numFmtId="224" fontId="108" fillId="0" borderId="553" applyFont="0" applyFill="0" applyBorder="0" applyAlignment="0" applyProtection="0"/>
    <xf numFmtId="10" fontId="108" fillId="65" borderId="1090" applyNumberFormat="0" applyBorder="0" applyAlignment="0" applyProtection="0"/>
    <xf numFmtId="0" fontId="25" fillId="8" borderId="1072" applyNumberFormat="0" applyAlignment="0" applyProtection="0"/>
    <xf numFmtId="224" fontId="108" fillId="0" borderId="867" applyFont="0" applyFill="0" applyBorder="0" applyAlignment="0" applyProtection="0"/>
    <xf numFmtId="224" fontId="108" fillId="0" borderId="867" applyFont="0" applyFill="0" applyBorder="0" applyAlignment="0" applyProtection="0"/>
    <xf numFmtId="237" fontId="12" fillId="71" borderId="1071" applyNumberFormat="0" applyFont="0" applyBorder="0" applyAlignment="0" applyProtection="0"/>
    <xf numFmtId="0" fontId="25" fillId="8" borderId="1079" applyNumberFormat="0" applyAlignment="0" applyProtection="0"/>
    <xf numFmtId="0" fontId="47" fillId="0" borderId="840">
      <alignment horizontal="left" vertical="center"/>
    </xf>
    <xf numFmtId="237" fontId="12" fillId="71" borderId="847" applyNumberFormat="0" applyFont="0" applyBorder="0" applyAlignment="0" applyProtection="0"/>
    <xf numFmtId="237" fontId="12" fillId="71" borderId="1090" applyNumberFormat="0" applyFont="0" applyBorder="0" applyAlignment="0" applyProtection="0"/>
    <xf numFmtId="1" fontId="121" fillId="69" borderId="1062" applyNumberFormat="0" applyBorder="0" applyAlignment="0">
      <alignment horizontal="centerContinuous" vertical="center"/>
      <protection locked="0"/>
    </xf>
    <xf numFmtId="1" fontId="121" fillId="69" borderId="794" applyNumberFormat="0" applyBorder="0" applyAlignment="0">
      <alignment horizontal="centerContinuous" vertical="center"/>
      <protection locked="0"/>
    </xf>
    <xf numFmtId="224" fontId="108" fillId="0" borderId="553" applyFont="0" applyFill="0" applyBorder="0" applyAlignment="0" applyProtection="0"/>
    <xf numFmtId="0" fontId="47" fillId="0" borderId="840">
      <alignment horizontal="left" vertical="center"/>
    </xf>
    <xf numFmtId="0" fontId="47" fillId="0" borderId="1061">
      <alignment horizontal="left" vertical="center"/>
    </xf>
    <xf numFmtId="237" fontId="12" fillId="71" borderId="847" applyNumberFormat="0" applyFont="0" applyBorder="0" applyAlignment="0" applyProtection="0"/>
    <xf numFmtId="0" fontId="25" fillId="8" borderId="796" applyNumberFormat="0" applyAlignment="0" applyProtection="0"/>
    <xf numFmtId="237" fontId="12" fillId="71" borderId="1056" applyNumberFormat="0" applyFont="0" applyBorder="0" applyAlignment="0" applyProtection="0"/>
    <xf numFmtId="1" fontId="121" fillId="69" borderId="852" applyNumberFormat="0" applyBorder="0" applyAlignment="0">
      <alignment horizontal="centerContinuous" vertical="center"/>
      <protection locked="0"/>
    </xf>
    <xf numFmtId="1" fontId="121" fillId="69" borderId="1070" applyNumberFormat="0" applyBorder="0" applyAlignment="0">
      <alignment horizontal="centerContinuous" vertical="center"/>
      <protection locked="0"/>
    </xf>
    <xf numFmtId="224" fontId="108" fillId="0" borderId="867" applyFont="0" applyFill="0" applyBorder="0" applyAlignment="0" applyProtection="0"/>
    <xf numFmtId="224" fontId="108" fillId="0" borderId="553" applyFont="0" applyFill="0" applyBorder="0" applyAlignment="0" applyProtection="0"/>
    <xf numFmtId="0" fontId="47" fillId="0" borderId="1076">
      <alignment horizontal="left" vertical="center"/>
    </xf>
    <xf numFmtId="224" fontId="108" fillId="0" borderId="867" applyFont="0" applyFill="0" applyBorder="0" applyAlignment="0" applyProtection="0"/>
    <xf numFmtId="0" fontId="25" fillId="8" borderId="848" applyNumberFormat="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24" fontId="108" fillId="0" borderId="867" applyFont="0" applyFill="0" applyBorder="0" applyAlignment="0" applyProtection="0"/>
    <xf numFmtId="0" fontId="25" fillId="8" borderId="848" applyNumberFormat="0" applyAlignment="0" applyProtection="0"/>
    <xf numFmtId="0" fontId="47" fillId="0" borderId="1083">
      <alignment horizontal="left" vertical="center"/>
    </xf>
    <xf numFmtId="0" fontId="47" fillId="0" borderId="1178">
      <alignment horizontal="left" vertical="center"/>
    </xf>
    <xf numFmtId="224" fontId="108" fillId="0" borderId="1046" applyFont="0" applyFill="0" applyBorder="0" applyAlignment="0" applyProtection="0"/>
    <xf numFmtId="260" fontId="164" fillId="0" borderId="1083" applyBorder="0"/>
    <xf numFmtId="0" fontId="47" fillId="0" borderId="1152">
      <alignment horizontal="left" vertical="center"/>
    </xf>
    <xf numFmtId="0" fontId="25" fillId="8" borderId="1174" applyNumberFormat="0" applyAlignment="0" applyProtection="0"/>
    <xf numFmtId="264" fontId="172" fillId="65" borderId="1119" applyFill="0" applyBorder="0" applyAlignment="0" applyProtection="0">
      <alignment horizontal="right"/>
      <protection locked="0"/>
    </xf>
    <xf numFmtId="0" fontId="147" fillId="73" borderId="1182">
      <alignment horizontal="left" vertical="center" wrapText="1"/>
    </xf>
    <xf numFmtId="224" fontId="108" fillId="0" borderId="1046" applyFont="0" applyFill="0" applyBorder="0" applyAlignment="0" applyProtection="0"/>
    <xf numFmtId="0" fontId="47" fillId="0" borderId="1156">
      <alignment horizontal="left" vertical="center"/>
    </xf>
    <xf numFmtId="1" fontId="121" fillId="69" borderId="1153" applyNumberFormat="0" applyBorder="0" applyAlignment="0">
      <alignment horizontal="centerContinuous" vertical="center"/>
      <protection locked="0"/>
    </xf>
    <xf numFmtId="237" fontId="12" fillId="71" borderId="1147" applyNumberFormat="0" applyFont="0" applyBorder="0" applyAlignment="0" applyProtection="0"/>
    <xf numFmtId="224" fontId="108" fillId="0" borderId="1046" applyFont="0" applyFill="0" applyBorder="0" applyAlignment="0" applyProtection="0"/>
    <xf numFmtId="10" fontId="108" fillId="65" borderId="1188" applyNumberFormat="0" applyBorder="0" applyAlignment="0" applyProtection="0"/>
    <xf numFmtId="171" fontId="85" fillId="0" borderId="773"/>
    <xf numFmtId="0" fontId="25" fillId="8" borderId="1148" applyNumberFormat="0" applyAlignment="0" applyProtection="0"/>
    <xf numFmtId="0" fontId="83" fillId="0" borderId="803" applyNumberFormat="0" applyFont="0" applyFill="0" applyAlignment="0" applyProtection="0"/>
    <xf numFmtId="171" fontId="85" fillId="0" borderId="808"/>
    <xf numFmtId="224" fontId="108" fillId="0" borderId="1046" applyFont="0" applyFill="0" applyBorder="0" applyAlignment="0" applyProtection="0"/>
    <xf numFmtId="238" fontId="87" fillId="0" borderId="1141">
      <alignment horizontal="center"/>
    </xf>
    <xf numFmtId="1" fontId="121" fillId="69" borderId="1164" applyNumberFormat="0" applyBorder="0" applyAlignment="0">
      <alignment horizontal="centerContinuous" vertical="center"/>
      <protection locked="0"/>
    </xf>
    <xf numFmtId="0" fontId="147" fillId="73" borderId="1205">
      <alignment horizontal="left" vertical="center" wrapText="1"/>
    </xf>
    <xf numFmtId="241" fontId="194" fillId="86" borderId="1123" applyNumberFormat="0" applyBorder="0" applyAlignment="0" applyProtection="0">
      <alignment vertical="center"/>
    </xf>
    <xf numFmtId="171" fontId="85" fillId="0" borderId="1129"/>
    <xf numFmtId="241" fontId="12" fillId="65" borderId="1118" applyNumberFormat="0" applyFont="0" applyBorder="0" applyAlignment="0">
      <alignment horizontal="right" vertical="center"/>
      <protection locked="0"/>
    </xf>
    <xf numFmtId="241" fontId="194" fillId="86" borderId="830" applyNumberFormat="0" applyBorder="0" applyAlignment="0" applyProtection="0">
      <alignment vertical="center"/>
    </xf>
    <xf numFmtId="171" fontId="85" fillId="0" borderId="831"/>
    <xf numFmtId="0" fontId="25" fillId="8" borderId="1148" applyNumberFormat="0" applyAlignment="0" applyProtection="0"/>
    <xf numFmtId="224" fontId="108" fillId="0" borderId="1046" applyFont="0" applyFill="0" applyBorder="0" applyAlignment="0" applyProtection="0"/>
    <xf numFmtId="0" fontId="47" fillId="0" borderId="1178">
      <alignment horizontal="left" vertical="center"/>
    </xf>
    <xf numFmtId="241" fontId="194" fillId="86" borderId="830" applyNumberFormat="0" applyBorder="0" applyAlignment="0" applyProtection="0">
      <alignment vertical="center"/>
    </xf>
    <xf numFmtId="171" fontId="85" fillId="0" borderId="831"/>
    <xf numFmtId="241" fontId="194" fillId="86" borderId="830" applyNumberFormat="0" applyBorder="0" applyAlignment="0" applyProtection="0">
      <alignment vertical="center"/>
    </xf>
    <xf numFmtId="171" fontId="85" fillId="0" borderId="831"/>
    <xf numFmtId="224" fontId="108" fillId="0" borderId="1046" applyFont="0" applyFill="0" applyBorder="0" applyAlignment="0" applyProtection="0"/>
    <xf numFmtId="1" fontId="121" fillId="69" borderId="1193" applyNumberFormat="0" applyBorder="0" applyAlignment="0">
      <alignment horizontal="centerContinuous" vertical="center"/>
      <protection locked="0"/>
    </xf>
    <xf numFmtId="0" fontId="47" fillId="0" borderId="1178">
      <alignment horizontal="left" vertical="center"/>
    </xf>
    <xf numFmtId="241" fontId="194" fillId="86" borderId="830" applyNumberFormat="0" applyBorder="0" applyAlignment="0" applyProtection="0">
      <alignment vertical="center"/>
    </xf>
    <xf numFmtId="171" fontId="85" fillId="0" borderId="831"/>
    <xf numFmtId="0" fontId="12" fillId="24" borderId="791" applyNumberFormat="0" applyFont="0" applyAlignment="0" applyProtection="0"/>
    <xf numFmtId="166" fontId="113" fillId="0" borderId="805">
      <protection locked="0"/>
    </xf>
    <xf numFmtId="241" fontId="194" fillId="86" borderId="1144" applyNumberFormat="0" applyBorder="0" applyAlignment="0" applyProtection="0">
      <alignment vertical="center"/>
    </xf>
    <xf numFmtId="171" fontId="85" fillId="0" borderId="1145"/>
    <xf numFmtId="237" fontId="12" fillId="71" borderId="1188" applyNumberFormat="0" applyFont="0" applyBorder="0" applyAlignment="0" applyProtection="0"/>
    <xf numFmtId="0" fontId="25" fillId="8" borderId="1195" applyNumberFormat="0" applyAlignment="0" applyProtection="0"/>
    <xf numFmtId="165" fontId="193" fillId="0" borderId="858" applyFill="0" applyAlignment="0" applyProtection="0"/>
    <xf numFmtId="224" fontId="108" fillId="0" borderId="1046" applyFont="0" applyFill="0" applyBorder="0" applyAlignment="0" applyProtection="0"/>
    <xf numFmtId="241" fontId="194" fillId="86" borderId="830" applyNumberFormat="0" applyBorder="0" applyAlignment="0" applyProtection="0">
      <alignment vertical="center"/>
    </xf>
    <xf numFmtId="171" fontId="85" fillId="0" borderId="831"/>
    <xf numFmtId="1" fontId="121" fillId="69" borderId="1193" applyNumberFormat="0" applyBorder="0" applyAlignment="0">
      <alignment horizontal="centerContinuous" vertical="center"/>
      <protection locked="0"/>
    </xf>
    <xf numFmtId="0" fontId="177" fillId="67" borderId="1119">
      <alignment horizontal="center" vertical="center" wrapText="1"/>
      <protection hidden="1"/>
    </xf>
    <xf numFmtId="166" fontId="113" fillId="0" borderId="1121">
      <protection locked="0"/>
    </xf>
    <xf numFmtId="278" fontId="173" fillId="70" borderId="898" applyBorder="0">
      <alignment horizontal="right" vertical="center"/>
      <protection locked="0"/>
    </xf>
    <xf numFmtId="166" fontId="113" fillId="0" borderId="828">
      <protection locked="0"/>
    </xf>
    <xf numFmtId="224" fontId="108" fillId="0" borderId="1046" applyFont="0" applyFill="0" applyBorder="0" applyAlignment="0" applyProtection="0"/>
    <xf numFmtId="0" fontId="12" fillId="24" borderId="820" applyNumberFormat="0" applyFont="0" applyAlignment="0" applyProtection="0"/>
    <xf numFmtId="0" fontId="47" fillId="0" borderId="1200">
      <alignment horizontal="left" vertical="center"/>
    </xf>
    <xf numFmtId="0" fontId="11" fillId="81" borderId="888" applyNumberFormat="0" applyProtection="0">
      <alignment horizontal="center" vertical="center"/>
    </xf>
    <xf numFmtId="227" fontId="78" fillId="0" borderId="1140" applyNumberFormat="0" applyFill="0">
      <alignment horizontal="right"/>
    </xf>
    <xf numFmtId="227" fontId="78" fillId="0" borderId="1140" applyNumberFormat="0" applyFill="0">
      <alignment horizontal="right"/>
    </xf>
    <xf numFmtId="224" fontId="108" fillId="0" borderId="1046" applyFont="0" applyFill="0" applyBorder="0" applyAlignment="0" applyProtection="0"/>
    <xf numFmtId="257" fontId="11" fillId="82" borderId="905" applyNumberFormat="0" applyProtection="0">
      <alignment horizontal="center" vertical="center" wrapText="1"/>
    </xf>
    <xf numFmtId="0" fontId="12" fillId="24" borderId="836" applyNumberFormat="0" applyFont="0" applyAlignment="0" applyProtection="0"/>
    <xf numFmtId="241" fontId="194" fillId="86" borderId="1162" applyNumberFormat="0" applyBorder="0" applyAlignment="0" applyProtection="0">
      <alignment vertical="center"/>
    </xf>
    <xf numFmtId="171" fontId="85" fillId="0" borderId="1163"/>
    <xf numFmtId="0" fontId="12" fillId="24" borderId="1130" applyNumberFormat="0" applyFont="0" applyAlignment="0" applyProtection="0"/>
    <xf numFmtId="165" fontId="193" fillId="0" borderId="858" applyFill="0" applyAlignment="0" applyProtection="0"/>
    <xf numFmtId="171" fontId="85" fillId="0" borderId="866"/>
    <xf numFmtId="0" fontId="11" fillId="60" borderId="888" applyNumberFormat="0" applyProtection="0">
      <alignment horizontal="left" vertical="center" wrapText="1"/>
    </xf>
    <xf numFmtId="166" fontId="113" fillId="0" borderId="828">
      <protection locked="0"/>
    </xf>
    <xf numFmtId="0" fontId="12" fillId="24" borderId="836" applyNumberFormat="0" applyFont="0" applyAlignment="0" applyProtection="0"/>
    <xf numFmtId="166" fontId="113" fillId="0" borderId="1106">
      <protection locked="0"/>
    </xf>
    <xf numFmtId="39" fontId="12" fillId="0" borderId="817">
      <protection locked="0"/>
    </xf>
    <xf numFmtId="1" fontId="121" fillId="69" borderId="1201" applyNumberFormat="0" applyBorder="0" applyAlignment="0">
      <alignment horizontal="centerContinuous" vertical="center"/>
      <protection locked="0"/>
    </xf>
    <xf numFmtId="0" fontId="12" fillId="24" borderId="1130" applyNumberFormat="0" applyFont="0" applyAlignment="0" applyProtection="0"/>
    <xf numFmtId="224" fontId="108" fillId="0" borderId="1046" applyFont="0" applyFill="0" applyBorder="0" applyAlignment="0" applyProtection="0"/>
    <xf numFmtId="0" fontId="11" fillId="81" borderId="905" applyNumberFormat="0" applyProtection="0">
      <alignment horizontal="center" vertical="center" wrapText="1"/>
    </xf>
    <xf numFmtId="0" fontId="25" fillId="8" borderId="1189" applyNumberFormat="0" applyAlignment="0" applyProtection="0"/>
    <xf numFmtId="0" fontId="11" fillId="81" borderId="905" applyNumberFormat="0" applyProtection="0">
      <alignment horizontal="center" vertical="center" wrapText="1"/>
    </xf>
    <xf numFmtId="0" fontId="12" fillId="24" borderId="1149" applyNumberFormat="0" applyFont="0" applyAlignment="0" applyProtection="0"/>
    <xf numFmtId="0" fontId="11" fillId="60" borderId="888" applyNumberFormat="0" applyProtection="0">
      <alignment horizontal="left" vertical="center" wrapText="1"/>
    </xf>
    <xf numFmtId="241" fontId="194" fillId="86" borderId="1162" applyNumberFormat="0" applyBorder="0" applyAlignment="0" applyProtection="0">
      <alignment vertical="center"/>
    </xf>
    <xf numFmtId="171" fontId="85" fillId="0" borderId="873"/>
    <xf numFmtId="241" fontId="194" fillId="86" borderId="886" applyNumberFormat="0" applyBorder="0" applyAlignment="0" applyProtection="0">
      <alignment vertical="center"/>
    </xf>
    <xf numFmtId="171" fontId="85" fillId="0" borderId="1163"/>
    <xf numFmtId="0" fontId="12" fillId="25" borderId="888" applyNumberFormat="0" applyProtection="0">
      <alignment horizontal="left" vertical="center" wrapText="1"/>
    </xf>
    <xf numFmtId="0" fontId="183" fillId="81" borderId="1119" applyNumberFormat="0" applyProtection="0">
      <alignment horizontal="center" vertical="center"/>
    </xf>
    <xf numFmtId="166" fontId="113" fillId="0" borderId="828">
      <protection locked="0"/>
    </xf>
    <xf numFmtId="0" fontId="11" fillId="81" borderId="1119" applyNumberFormat="0" applyProtection="0">
      <alignment horizontal="center" vertical="center" wrapText="1"/>
    </xf>
    <xf numFmtId="0" fontId="11" fillId="81" borderId="1119" applyNumberFormat="0" applyProtection="0">
      <alignment horizontal="center" vertical="center"/>
    </xf>
    <xf numFmtId="0" fontId="11" fillId="81" borderId="1119" applyNumberFormat="0" applyProtection="0">
      <alignment horizontal="center" vertical="center" wrapText="1"/>
    </xf>
    <xf numFmtId="257" fontId="11" fillId="82" borderId="1119" applyNumberFormat="0" applyProtection="0">
      <alignment horizontal="center" vertical="center" wrapText="1"/>
    </xf>
    <xf numFmtId="0" fontId="12" fillId="25" borderId="1119" applyNumberFormat="0" applyProtection="0">
      <alignment horizontal="left" vertical="center" wrapText="1"/>
    </xf>
    <xf numFmtId="257" fontId="11" fillId="82" borderId="905" applyNumberFormat="0" applyProtection="0">
      <alignment horizontal="center" vertical="center" wrapText="1"/>
    </xf>
    <xf numFmtId="224" fontId="108" fillId="0" borderId="1046" applyFont="0" applyFill="0" applyBorder="0" applyAlignment="0" applyProtection="0"/>
    <xf numFmtId="0" fontId="11" fillId="60" borderId="1119" applyNumberFormat="0" applyProtection="0">
      <alignment horizontal="left" vertical="center" wrapText="1"/>
    </xf>
    <xf numFmtId="241" fontId="194" fillId="86" borderId="865" applyNumberFormat="0" applyBorder="0" applyAlignment="0" applyProtection="0">
      <alignment vertical="center"/>
    </xf>
    <xf numFmtId="241" fontId="194" fillId="86" borderId="865" applyNumberFormat="0" applyBorder="0" applyAlignment="0" applyProtection="0">
      <alignment vertical="center"/>
    </xf>
    <xf numFmtId="39" fontId="12" fillId="0" borderId="916">
      <protection locked="0"/>
    </xf>
    <xf numFmtId="0" fontId="183" fillId="81" borderId="874" applyNumberFormat="0" applyProtection="0">
      <alignment horizontal="center" vertical="center"/>
    </xf>
    <xf numFmtId="241" fontId="194" fillId="86" borderId="830" applyNumberFormat="0" applyBorder="0" applyAlignment="0" applyProtection="0">
      <alignment vertical="center"/>
    </xf>
    <xf numFmtId="0" fontId="11" fillId="60" borderId="905" applyNumberFormat="0" applyProtection="0">
      <alignment horizontal="left" vertical="center" wrapText="1"/>
    </xf>
    <xf numFmtId="0" fontId="12" fillId="24" borderId="836" applyNumberFormat="0" applyFont="0" applyAlignment="0" applyProtection="0"/>
    <xf numFmtId="171" fontId="85" fillId="0" borderId="831"/>
    <xf numFmtId="166" fontId="113" fillId="0" borderId="1160">
      <protection locked="0"/>
    </xf>
    <xf numFmtId="39" fontId="12" fillId="0" borderId="899">
      <protection locked="0"/>
    </xf>
    <xf numFmtId="39" fontId="12" fillId="0" borderId="858">
      <protection locked="0"/>
    </xf>
    <xf numFmtId="0" fontId="11" fillId="81" borderId="874" applyNumberFormat="0" applyProtection="0">
      <alignment horizontal="center" vertical="center" wrapText="1"/>
    </xf>
    <xf numFmtId="0" fontId="11" fillId="81" borderId="874" applyNumberFormat="0" applyProtection="0">
      <alignment horizontal="center" vertical="center"/>
    </xf>
    <xf numFmtId="241" fontId="194" fillId="86" borderId="1162" applyNumberFormat="0" applyBorder="0" applyAlignment="0" applyProtection="0">
      <alignment vertical="center"/>
    </xf>
    <xf numFmtId="171" fontId="85" fillId="0" borderId="1163"/>
    <xf numFmtId="0" fontId="17" fillId="21" borderId="790" applyNumberFormat="0" applyAlignment="0" applyProtection="0"/>
    <xf numFmtId="0" fontId="11" fillId="81" borderId="888" applyNumberFormat="0" applyProtection="0">
      <alignment horizontal="center" vertical="center" wrapText="1"/>
    </xf>
    <xf numFmtId="0" fontId="11" fillId="60" borderId="814" applyNumberFormat="0" applyProtection="0">
      <alignment horizontal="left" vertical="center" wrapText="1"/>
    </xf>
    <xf numFmtId="0" fontId="17" fillId="21" borderId="790" applyNumberFormat="0" applyAlignment="0" applyProtection="0"/>
    <xf numFmtId="0" fontId="83" fillId="0" borderId="795" applyNumberFormat="0" applyFont="0" applyFill="0" applyAlignment="0" applyProtection="0"/>
    <xf numFmtId="0" fontId="12" fillId="25" borderId="874" applyNumberFormat="0" applyProtection="0">
      <alignment horizontal="left" vertical="center" wrapText="1"/>
    </xf>
    <xf numFmtId="165" fontId="88" fillId="0" borderId="717" applyNumberFormat="0" applyFont="0" applyBorder="0" applyProtection="0">
      <alignment horizontal="right"/>
    </xf>
    <xf numFmtId="166" fontId="113" fillId="0" borderId="843">
      <protection locked="0"/>
    </xf>
    <xf numFmtId="165" fontId="193" fillId="0" borderId="899" applyFill="0" applyAlignment="0" applyProtection="0"/>
    <xf numFmtId="171" fontId="85" fillId="0" borderId="866"/>
    <xf numFmtId="208" fontId="90" fillId="63" borderId="804"/>
    <xf numFmtId="241" fontId="194" fillId="86" borderId="845" applyNumberFormat="0" applyBorder="0" applyAlignment="0" applyProtection="0">
      <alignment vertical="center"/>
    </xf>
    <xf numFmtId="171" fontId="85" fillId="0" borderId="846"/>
    <xf numFmtId="171" fontId="85" fillId="0" borderId="1239"/>
    <xf numFmtId="167" fontId="87" fillId="0" borderId="800" applyFont="0"/>
    <xf numFmtId="0" fontId="17" fillId="21" borderId="819" applyNumberFormat="0" applyAlignment="0" applyProtection="0"/>
    <xf numFmtId="0" fontId="83" fillId="0" borderId="718" applyNumberFormat="0" applyFont="0" applyFill="0" applyAlignment="0" applyProtection="0"/>
    <xf numFmtId="0" fontId="183" fillId="81" borderId="888" applyNumberFormat="0" applyProtection="0">
      <alignment horizontal="center" vertical="center"/>
    </xf>
    <xf numFmtId="1" fontId="94" fillId="64" borderId="718" applyNumberFormat="0" applyBorder="0" applyAlignment="0">
      <alignment horizontal="center" vertical="top" wrapText="1"/>
      <protection hidden="1"/>
    </xf>
    <xf numFmtId="0" fontId="83" fillId="0" borderId="825" applyNumberFormat="0" applyFont="0" applyFill="0" applyAlignment="0" applyProtection="0"/>
    <xf numFmtId="165" fontId="88" fillId="0" borderId="717" applyNumberFormat="0" applyFont="0" applyBorder="0" applyProtection="0">
      <alignment horizontal="right"/>
    </xf>
    <xf numFmtId="207" fontId="12" fillId="0" borderId="717">
      <alignment horizontal="right"/>
      <protection locked="0"/>
    </xf>
    <xf numFmtId="241" fontId="194" fillId="86" borderId="845" applyNumberFormat="0" applyBorder="0" applyAlignment="0" applyProtection="0">
      <alignment vertical="center"/>
    </xf>
    <xf numFmtId="171" fontId="85" fillId="0" borderId="904"/>
    <xf numFmtId="205" fontId="88" fillId="0" borderId="717" applyFill="0">
      <alignment horizontal="right"/>
    </xf>
    <xf numFmtId="3" fontId="12" fillId="0" borderId="717" applyFill="0">
      <alignment horizontal="right"/>
    </xf>
    <xf numFmtId="204" fontId="88" fillId="0" borderId="717" applyFill="0">
      <alignment horizontal="right"/>
    </xf>
    <xf numFmtId="204" fontId="88" fillId="0" borderId="717">
      <alignment horizontal="right"/>
    </xf>
    <xf numFmtId="165" fontId="193" fillId="0" borderId="882" applyFill="0" applyAlignment="0" applyProtection="0"/>
    <xf numFmtId="171" fontId="85" fillId="0" borderId="846"/>
    <xf numFmtId="0" fontId="11" fillId="81" borderId="814" applyNumberFormat="0" applyProtection="0">
      <alignment horizontal="center" vertical="center" wrapText="1"/>
    </xf>
    <xf numFmtId="0" fontId="17" fillId="21" borderId="833" applyNumberFormat="0" applyAlignment="0" applyProtection="0"/>
    <xf numFmtId="166" fontId="113" fillId="0" borderId="828">
      <protection locked="0"/>
    </xf>
    <xf numFmtId="208" fontId="90" fillId="63" borderId="827"/>
    <xf numFmtId="241" fontId="194" fillId="86" borderId="1123" applyNumberFormat="0" applyBorder="0" applyAlignment="0" applyProtection="0">
      <alignment vertical="center"/>
    </xf>
    <xf numFmtId="0" fontId="11" fillId="81" borderId="1240" applyNumberFormat="0" applyProtection="0">
      <alignment horizontal="center" vertical="center" wrapText="1"/>
    </xf>
    <xf numFmtId="166" fontId="113" fillId="0" borderId="1160">
      <protection locked="0"/>
    </xf>
    <xf numFmtId="0" fontId="83" fillId="0" borderId="839" applyNumberFormat="0" applyFont="0" applyFill="0" applyAlignment="0" applyProtection="0"/>
    <xf numFmtId="0" fontId="11" fillId="81" borderId="888" applyNumberFormat="0" applyProtection="0">
      <alignment horizontal="center" vertical="center"/>
    </xf>
    <xf numFmtId="0" fontId="17" fillId="21" borderId="833" applyNumberFormat="0" applyAlignment="0" applyProtection="0"/>
    <xf numFmtId="0" fontId="83" fillId="0" borderId="839" applyNumberFormat="0" applyFont="0" applyFill="0" applyAlignment="0" applyProtection="0"/>
    <xf numFmtId="241" fontId="194" fillId="86" borderId="1162" applyNumberFormat="0" applyBorder="0" applyAlignment="0" applyProtection="0">
      <alignment vertical="center"/>
    </xf>
    <xf numFmtId="0" fontId="11" fillId="81" borderId="814" applyNumberFormat="0" applyProtection="0">
      <alignment horizontal="center" vertical="center" wrapText="1"/>
    </xf>
    <xf numFmtId="203" fontId="12" fillId="0" borderId="717">
      <alignment horizontal="right"/>
    </xf>
    <xf numFmtId="166" fontId="113" fillId="0" borderId="805">
      <protection locked="0"/>
    </xf>
    <xf numFmtId="39" fontId="12" fillId="0" borderId="882">
      <protection locked="0"/>
    </xf>
    <xf numFmtId="165" fontId="193" fillId="0" borderId="899" applyFill="0" applyAlignment="0" applyProtection="0"/>
    <xf numFmtId="0" fontId="11" fillId="81" borderId="1240" applyNumberFormat="0" applyProtection="0">
      <alignment horizontal="center" vertical="center" wrapText="1"/>
    </xf>
    <xf numFmtId="208" fontId="90" fillId="63" borderId="827"/>
    <xf numFmtId="167" fontId="87" fillId="0" borderId="826" applyFont="0"/>
    <xf numFmtId="0" fontId="17" fillId="21" borderId="1125" applyNumberFormat="0" applyAlignment="0" applyProtection="0"/>
    <xf numFmtId="257" fontId="11" fillId="82" borderId="888" applyNumberFormat="0" applyProtection="0">
      <alignment horizontal="center" vertical="center" wrapText="1"/>
    </xf>
    <xf numFmtId="241" fontId="194" fillId="86" borderId="845" applyNumberFormat="0" applyBorder="0" applyAlignment="0" applyProtection="0">
      <alignment vertical="center"/>
    </xf>
    <xf numFmtId="171" fontId="85" fillId="0" borderId="846"/>
    <xf numFmtId="165" fontId="193" fillId="0" borderId="1117" applyFill="0" applyAlignment="0" applyProtection="0"/>
    <xf numFmtId="171" fontId="85" fillId="0" borderId="887"/>
    <xf numFmtId="39" fontId="12" fillId="0" borderId="882">
      <protection locked="0"/>
    </xf>
    <xf numFmtId="0" fontId="11" fillId="60" borderId="814" applyNumberFormat="0" applyProtection="0">
      <alignment horizontal="left" vertical="center" wrapText="1"/>
    </xf>
    <xf numFmtId="0" fontId="12" fillId="24" borderId="797" applyNumberFormat="0" applyFont="0" applyAlignment="0" applyProtection="0"/>
    <xf numFmtId="241" fontId="194" fillId="86" borderId="807" applyNumberFormat="0" applyBorder="0" applyAlignment="0" applyProtection="0">
      <alignment vertical="center"/>
    </xf>
    <xf numFmtId="241" fontId="194" fillId="86" borderId="807" applyNumberFormat="0" applyBorder="0" applyAlignment="0" applyProtection="0">
      <alignment vertical="center"/>
    </xf>
    <xf numFmtId="208" fontId="90" fillId="63" borderId="827"/>
    <xf numFmtId="0" fontId="83" fillId="0" borderId="1096" applyNumberFormat="0" applyFont="0" applyFill="0" applyAlignment="0" applyProtection="0"/>
    <xf numFmtId="0" fontId="12" fillId="25" borderId="888" applyNumberFormat="0" applyProtection="0">
      <alignment horizontal="left" vertical="center" wrapText="1"/>
    </xf>
    <xf numFmtId="241" fontId="194" fillId="86" borderId="1238" applyNumberFormat="0" applyBorder="0" applyAlignment="0" applyProtection="0">
      <alignment vertical="center"/>
    </xf>
    <xf numFmtId="257" fontId="11" fillId="82" borderId="1240" applyNumberFormat="0" applyProtection="0">
      <alignment horizontal="center" vertical="center" wrapText="1"/>
    </xf>
    <xf numFmtId="0" fontId="17" fillId="21" borderId="833" applyNumberFormat="0" applyAlignment="0" applyProtection="0"/>
    <xf numFmtId="0" fontId="12" fillId="25" borderId="814" applyNumberFormat="0" applyProtection="0">
      <alignment horizontal="left" vertical="center"/>
    </xf>
    <xf numFmtId="171" fontId="85" fillId="0" borderId="887"/>
    <xf numFmtId="167" fontId="87" fillId="0" borderId="826" applyFont="0"/>
    <xf numFmtId="241" fontId="194" fillId="86" borderId="865" applyNumberFormat="0" applyBorder="0" applyAlignment="0" applyProtection="0">
      <alignment vertical="center"/>
    </xf>
    <xf numFmtId="171" fontId="85" fillId="0" borderId="866"/>
    <xf numFmtId="0" fontId="83" fillId="0" borderId="795" applyNumberFormat="0" applyFont="0" applyFill="0" applyAlignment="0" applyProtection="0"/>
    <xf numFmtId="241" fontId="194" fillId="86" borderId="886" applyNumberFormat="0" applyBorder="0" applyAlignment="0" applyProtection="0">
      <alignment vertical="center"/>
    </xf>
    <xf numFmtId="257" fontId="11" fillId="82" borderId="888" applyNumberFormat="0" applyProtection="0">
      <alignment horizontal="center" vertical="center" wrapText="1"/>
    </xf>
    <xf numFmtId="165" fontId="193" fillId="0" borderId="882" applyFill="0" applyAlignment="0" applyProtection="0"/>
    <xf numFmtId="165" fontId="193" fillId="0" borderId="882" applyFill="0" applyAlignment="0" applyProtection="0"/>
    <xf numFmtId="241" fontId="194" fillId="86" borderId="886" applyNumberFormat="0" applyBorder="0" applyAlignment="0" applyProtection="0">
      <alignment vertical="center"/>
    </xf>
    <xf numFmtId="0" fontId="12" fillId="24" borderId="849" applyNumberFormat="0" applyFont="0" applyAlignment="0" applyProtection="0"/>
    <xf numFmtId="0" fontId="11" fillId="60" borderId="888" applyNumberFormat="0" applyProtection="0">
      <alignment horizontal="left" vertical="center" wrapText="1"/>
    </xf>
    <xf numFmtId="0" fontId="17" fillId="21" borderId="796" applyNumberFormat="0" applyAlignment="0" applyProtection="0"/>
    <xf numFmtId="39" fontId="12" fillId="0" borderId="882">
      <protection locked="0"/>
    </xf>
    <xf numFmtId="171" fontId="85" fillId="0" borderId="887"/>
    <xf numFmtId="0" fontId="83" fillId="0" borderId="795" applyNumberFormat="0" applyFont="0" applyFill="0" applyAlignment="0" applyProtection="0"/>
    <xf numFmtId="208" fontId="90" fillId="63" borderId="842"/>
    <xf numFmtId="0" fontId="11" fillId="81" borderId="814" applyNumberFormat="0" applyProtection="0">
      <alignment horizontal="center" vertical="center" wrapText="1"/>
    </xf>
    <xf numFmtId="167" fontId="87" fillId="0" borderId="841" applyFont="0"/>
    <xf numFmtId="0" fontId="177" fillId="67" borderId="905">
      <alignment horizontal="center" vertical="center" wrapText="1"/>
      <protection hidden="1"/>
    </xf>
    <xf numFmtId="0" fontId="12" fillId="24" borderId="849" applyNumberFormat="0" applyFont="0" applyAlignment="0" applyProtection="0"/>
    <xf numFmtId="0" fontId="83" fillId="0" borderId="795" applyNumberFormat="0" applyFont="0" applyFill="0" applyAlignment="0" applyProtection="0"/>
    <xf numFmtId="208" fontId="90" fillId="63" borderId="827"/>
    <xf numFmtId="167" fontId="87" fillId="0" borderId="826" applyFont="0"/>
    <xf numFmtId="0" fontId="83" fillId="0" borderId="825" applyNumberFormat="0" applyFont="0" applyFill="0" applyAlignment="0" applyProtection="0"/>
    <xf numFmtId="208" fontId="90" fillId="63" borderId="804"/>
    <xf numFmtId="167" fontId="87" fillId="0" borderId="800" applyFont="0"/>
    <xf numFmtId="0" fontId="17" fillId="21" borderId="796" applyNumberFormat="0" applyAlignment="0" applyProtection="0"/>
    <xf numFmtId="0" fontId="83" fillId="0" borderId="795" applyNumberFormat="0" applyFont="0" applyFill="0" applyAlignment="0" applyProtection="0"/>
    <xf numFmtId="0" fontId="17" fillId="21" borderId="848" applyNumberFormat="0" applyAlignment="0" applyProtection="0"/>
    <xf numFmtId="241" fontId="194" fillId="86" borderId="1238" applyNumberFormat="0" applyBorder="0" applyAlignment="0" applyProtection="0">
      <alignment vertical="center"/>
    </xf>
    <xf numFmtId="166" fontId="113" fillId="0" borderId="1160">
      <protection locked="0"/>
    </xf>
    <xf numFmtId="0" fontId="83" fillId="0" borderId="853" applyNumberFormat="0" applyFont="0" applyFill="0" applyAlignment="0" applyProtection="0"/>
    <xf numFmtId="241" fontId="194" fillId="86" borderId="1183" applyNumberFormat="0" applyBorder="0" applyAlignment="0" applyProtection="0">
      <alignment vertical="center"/>
    </xf>
    <xf numFmtId="0" fontId="17" fillId="21" borderId="848" applyNumberFormat="0" applyAlignment="0" applyProtection="0"/>
    <xf numFmtId="0" fontId="83" fillId="0" borderId="853" applyNumberFormat="0" applyFont="0" applyFill="0" applyAlignment="0" applyProtection="0"/>
    <xf numFmtId="0" fontId="25" fillId="8" borderId="790" applyNumberFormat="0" applyAlignment="0" applyProtection="0"/>
    <xf numFmtId="0" fontId="12" fillId="24" borderId="791" applyNumberFormat="0" applyFont="0" applyAlignment="0" applyProtection="0"/>
    <xf numFmtId="0" fontId="47" fillId="0" borderId="840">
      <alignment horizontal="left" vertical="center"/>
    </xf>
    <xf numFmtId="171" fontId="85" fillId="0" borderId="1184"/>
    <xf numFmtId="0" fontId="25" fillId="8" borderId="790"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12" fillId="24" borderId="791" applyNumberFormat="0" applyFont="0" applyAlignment="0" applyProtection="0"/>
    <xf numFmtId="0" fontId="28" fillId="21" borderId="792" applyNumberFormat="0" applyAlignment="0" applyProtection="0"/>
    <xf numFmtId="0" fontId="28" fillId="21" borderId="792" applyNumberFormat="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12" fillId="24" borderId="791" applyNumberFormat="0" applyFont="0" applyAlignment="0" applyProtection="0"/>
    <xf numFmtId="0" fontId="28" fillId="21" borderId="792" applyNumberFormat="0" applyAlignment="0" applyProtection="0"/>
    <xf numFmtId="237" fontId="12" fillId="71" borderId="888" applyNumberFormat="0" applyFont="0" applyBorder="0" applyAlignment="0" applyProtection="0"/>
    <xf numFmtId="1" fontId="121" fillId="69" borderId="880" applyNumberFormat="0" applyBorder="0" applyAlignment="0">
      <alignment horizontal="centerContinuous" vertical="center"/>
      <protection locked="0"/>
    </xf>
    <xf numFmtId="171" fontId="85" fillId="0" borderId="808"/>
    <xf numFmtId="0" fontId="11" fillId="81" borderId="874" applyNumberFormat="0" applyProtection="0">
      <alignment horizontal="center" vertical="center" wrapText="1"/>
    </xf>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17" fillId="21" borderId="790" applyNumberFormat="0" applyAlignment="0" applyProtection="0"/>
    <xf numFmtId="0" fontId="12" fillId="24" borderId="791" applyNumberFormat="0" applyFont="0" applyAlignment="0" applyProtection="0"/>
    <xf numFmtId="0" fontId="12" fillId="61" borderId="790" applyNumberFormat="0">
      <alignment horizontal="left" vertical="center"/>
    </xf>
    <xf numFmtId="241" fontId="194" fillId="86" borderId="807" applyNumberFormat="0" applyBorder="0" applyAlignment="0" applyProtection="0">
      <alignment vertical="center"/>
    </xf>
    <xf numFmtId="0" fontId="11" fillId="60" borderId="1240" applyNumberFormat="0" applyProtection="0">
      <alignment horizontal="left" vertical="center" wrapText="1"/>
    </xf>
    <xf numFmtId="0" fontId="11" fillId="60" borderId="888" applyNumberFormat="0" applyProtection="0">
      <alignment horizontal="left" vertical="center" wrapText="1"/>
    </xf>
    <xf numFmtId="0" fontId="17" fillId="21" borderId="819" applyNumberFormat="0" applyAlignment="0" applyProtection="0"/>
    <xf numFmtId="257" fontId="11" fillId="82" borderId="874" applyNumberFormat="0" applyProtection="0">
      <alignment horizontal="center" vertical="center" wrapText="1"/>
    </xf>
    <xf numFmtId="208" fontId="90" fillId="63" borderId="769"/>
    <xf numFmtId="0" fontId="83" fillId="0" borderId="825" applyNumberFormat="0" applyFont="0" applyFill="0" applyAlignment="0" applyProtection="0"/>
    <xf numFmtId="167" fontId="87" fillId="0" borderId="768" applyFont="0"/>
    <xf numFmtId="0" fontId="17" fillId="21" borderId="1125" applyNumberFormat="0" applyAlignment="0" applyProtection="0"/>
    <xf numFmtId="171" fontId="85" fillId="0" borderId="904"/>
    <xf numFmtId="39" fontId="12" fillId="0" borderId="882">
      <protection locked="0"/>
    </xf>
    <xf numFmtId="0" fontId="183" fillId="81" borderId="814" applyNumberFormat="0" applyProtection="0">
      <alignment horizontal="center" vertical="center"/>
    </xf>
    <xf numFmtId="0" fontId="17" fillId="21" borderId="790" applyNumberFormat="0" applyAlignment="0" applyProtection="0"/>
    <xf numFmtId="0" fontId="17" fillId="21" borderId="819"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7" applyNumberFormat="0" applyFont="0" applyAlignment="0" applyProtection="0"/>
    <xf numFmtId="0" fontId="83" fillId="0" borderId="825" applyNumberFormat="0" applyFont="0" applyFill="0" applyAlignment="0" applyProtection="0"/>
    <xf numFmtId="167" fontId="87" fillId="0" borderId="800" applyFont="0"/>
    <xf numFmtId="39" fontId="12" fillId="0" borderId="1199">
      <protection locked="0"/>
    </xf>
    <xf numFmtId="0" fontId="11" fillId="81" borderId="888" applyNumberFormat="0" applyProtection="0">
      <alignment horizontal="center" vertical="center" wrapText="1"/>
    </xf>
    <xf numFmtId="208" fontId="90" fillId="63" borderId="827"/>
    <xf numFmtId="166" fontId="113" fillId="0" borderId="1160">
      <protection locked="0"/>
    </xf>
    <xf numFmtId="171" fontId="85" fillId="0" borderId="904"/>
    <xf numFmtId="39" fontId="12" fillId="0" borderId="899">
      <protection locked="0"/>
    </xf>
    <xf numFmtId="0" fontId="11" fillId="81" borderId="814" applyNumberFormat="0" applyProtection="0">
      <alignment horizontal="center" vertical="center"/>
    </xf>
    <xf numFmtId="167" fontId="87" fillId="0" borderId="826" applyFont="0"/>
    <xf numFmtId="0" fontId="17" fillId="21" borderId="833" applyNumberFormat="0" applyAlignment="0" applyProtection="0"/>
    <xf numFmtId="0" fontId="12" fillId="24" borderId="820" applyNumberFormat="0" applyFont="0" applyAlignment="0" applyProtection="0"/>
    <xf numFmtId="0" fontId="83" fillId="0" borderId="795" applyNumberFormat="0" applyFont="0" applyFill="0" applyAlignment="0" applyProtection="0"/>
    <xf numFmtId="0" fontId="12" fillId="24" borderId="1149" applyNumberFormat="0" applyFont="0" applyAlignment="0" applyProtection="0"/>
    <xf numFmtId="0" fontId="11" fillId="81" borderId="888" applyNumberFormat="0" applyProtection="0">
      <alignment horizontal="center" vertical="center" wrapText="1"/>
    </xf>
    <xf numFmtId="165" fontId="193" fillId="0" borderId="882" applyFill="0" applyAlignment="0" applyProtection="0"/>
    <xf numFmtId="171" fontId="85" fillId="0" borderId="904"/>
    <xf numFmtId="0" fontId="11" fillId="60" borderId="874" applyNumberFormat="0" applyProtection="0">
      <alignment horizontal="left" vertical="center" wrapText="1"/>
    </xf>
    <xf numFmtId="166" fontId="113" fillId="0" borderId="843">
      <protection locked="0"/>
    </xf>
    <xf numFmtId="0" fontId="11" fillId="81" borderId="1188" applyNumberFormat="0" applyProtection="0">
      <alignment horizontal="center" vertical="center" wrapText="1"/>
    </xf>
    <xf numFmtId="0" fontId="12" fillId="24" borderId="820" applyNumberFormat="0" applyFont="0" applyAlignment="0" applyProtection="0"/>
    <xf numFmtId="208" fontId="90" fillId="63" borderId="1120"/>
    <xf numFmtId="208" fontId="90" fillId="63" borderId="827"/>
    <xf numFmtId="0" fontId="11" fillId="60" borderId="888" applyNumberFormat="0" applyProtection="0">
      <alignment horizontal="left" vertical="center" wrapText="1"/>
    </xf>
    <xf numFmtId="167" fontId="87" fillId="0" borderId="826" applyFont="0"/>
    <xf numFmtId="39" fontId="12" fillId="0" borderId="882">
      <protection locked="0"/>
    </xf>
    <xf numFmtId="165" fontId="193" fillId="0" borderId="882" applyFill="0" applyAlignment="0" applyProtection="0"/>
    <xf numFmtId="257" fontId="11" fillId="82" borderId="814" applyNumberFormat="0" applyProtection="0">
      <alignment horizontal="center" vertical="center" wrapText="1"/>
    </xf>
    <xf numFmtId="0" fontId="11" fillId="60" borderId="888" applyNumberFormat="0" applyProtection="0">
      <alignment horizontal="left" vertical="center" wrapText="1"/>
    </xf>
    <xf numFmtId="208" fontId="90" fillId="63" borderId="827"/>
    <xf numFmtId="0" fontId="17" fillId="21" borderId="819" applyNumberFormat="0" applyAlignment="0" applyProtection="0"/>
    <xf numFmtId="171" fontId="85" fillId="0" borderId="1239"/>
    <xf numFmtId="0" fontId="12" fillId="25" borderId="814" applyNumberFormat="0" applyProtection="0">
      <alignment horizontal="left" vertical="center"/>
    </xf>
    <xf numFmtId="39" fontId="12" fillId="0" borderId="882">
      <protection locked="0"/>
    </xf>
    <xf numFmtId="0" fontId="83" fillId="0" borderId="1132" applyNumberFormat="0" applyFont="0" applyFill="0" applyAlignment="0" applyProtection="0"/>
    <xf numFmtId="167" fontId="87" fillId="0" borderId="826" applyFont="0"/>
    <xf numFmtId="0" fontId="83" fillId="0" borderId="825" applyNumberFormat="0" applyFont="0" applyFill="0" applyAlignment="0" applyProtection="0"/>
    <xf numFmtId="171" fontId="85" fillId="0" borderId="1069"/>
    <xf numFmtId="166" fontId="113" fillId="0" borderId="843">
      <protection locked="0"/>
    </xf>
    <xf numFmtId="0" fontId="12" fillId="25" borderId="888" applyNumberFormat="0" applyProtection="0">
      <alignment horizontal="left" vertical="center" wrapText="1"/>
    </xf>
    <xf numFmtId="208" fontId="90" fillId="63" borderId="827"/>
    <xf numFmtId="0" fontId="17" fillId="21" borderId="796" applyNumberFormat="0" applyAlignment="0" applyProtection="0"/>
    <xf numFmtId="167" fontId="87" fillId="0" borderId="1128" applyFont="0"/>
    <xf numFmtId="0" fontId="83" fillId="0" borderId="795" applyNumberFormat="0" applyFont="0" applyFill="0" applyAlignment="0" applyProtection="0"/>
    <xf numFmtId="171" fontId="85" fillId="0" borderId="887"/>
    <xf numFmtId="171" fontId="85" fillId="0" borderId="887"/>
    <xf numFmtId="0" fontId="17" fillId="21" borderId="1125" applyNumberFormat="0" applyAlignment="0" applyProtection="0"/>
    <xf numFmtId="0" fontId="12" fillId="24" borderId="855" applyNumberFormat="0" applyFont="0" applyAlignment="0" applyProtection="0"/>
    <xf numFmtId="0" fontId="183" fillId="81" borderId="814" applyNumberFormat="0" applyProtection="0">
      <alignment horizontal="center" vertical="center"/>
    </xf>
    <xf numFmtId="0" fontId="177" fillId="67" borderId="1255">
      <alignment horizontal="center" vertical="center" wrapText="1"/>
      <protection hidden="1"/>
    </xf>
    <xf numFmtId="166" fontId="113" fillId="0" borderId="843">
      <protection locked="0"/>
    </xf>
    <xf numFmtId="0" fontId="17" fillId="21" borderId="796" applyNumberFormat="0" applyAlignment="0" applyProtection="0"/>
    <xf numFmtId="165" fontId="193" fillId="0" borderId="882" applyFill="0" applyAlignment="0" applyProtection="0"/>
    <xf numFmtId="39" fontId="12" fillId="0" borderId="858">
      <protection locked="0"/>
    </xf>
    <xf numFmtId="0" fontId="83" fillId="0" borderId="795" applyNumberFormat="0" applyFont="0" applyFill="0" applyAlignment="0" applyProtection="0"/>
    <xf numFmtId="241" fontId="194" fillId="86" borderId="1162" applyNumberFormat="0" applyBorder="0" applyAlignment="0" applyProtection="0">
      <alignment vertical="center"/>
    </xf>
    <xf numFmtId="0" fontId="11" fillId="81" borderId="814" applyNumberFormat="0" applyProtection="0">
      <alignment horizontal="center" vertical="center"/>
    </xf>
    <xf numFmtId="0" fontId="17" fillId="21" borderId="819" applyNumberFormat="0" applyAlignment="0" applyProtection="0"/>
    <xf numFmtId="0" fontId="177" fillId="67" borderId="905">
      <alignment horizontal="center" vertical="center" wrapText="1"/>
      <protection hidden="1"/>
    </xf>
    <xf numFmtId="166" fontId="113" fillId="0" borderId="863">
      <protection locked="0"/>
    </xf>
    <xf numFmtId="0" fontId="83" fillId="0" borderId="825" applyNumberFormat="0" applyFont="0" applyFill="0" applyAlignment="0" applyProtection="0"/>
    <xf numFmtId="0" fontId="12" fillId="24" borderId="849" applyNumberFormat="0" applyFont="0" applyAlignment="0" applyProtection="0"/>
    <xf numFmtId="0" fontId="17" fillId="21" borderId="819" applyNumberFormat="0" applyAlignment="0" applyProtection="0"/>
    <xf numFmtId="0" fontId="83" fillId="0" borderId="795" applyNumberFormat="0" applyFont="0" applyFill="0" applyAlignment="0" applyProtection="0"/>
    <xf numFmtId="208" fontId="90" fillId="63" borderId="842"/>
    <xf numFmtId="0" fontId="17" fillId="21" borderId="854" applyNumberFormat="0" applyAlignment="0" applyProtection="0"/>
    <xf numFmtId="208" fontId="90" fillId="63" borderId="842"/>
    <xf numFmtId="0" fontId="12" fillId="24" borderId="791" applyNumberFormat="0" applyFont="0" applyAlignment="0" applyProtection="0"/>
    <xf numFmtId="0" fontId="83" fillId="0" borderId="853" applyNumberFormat="0" applyFont="0" applyFill="0" applyAlignment="0" applyProtection="0"/>
    <xf numFmtId="0" fontId="12" fillId="60" borderId="790" applyNumberFormat="0">
      <alignment horizontal="centerContinuous" vertical="center" wrapText="1"/>
    </xf>
    <xf numFmtId="171" fontId="85" fillId="0" borderId="1163"/>
    <xf numFmtId="208" fontId="90" fillId="63" borderId="842"/>
    <xf numFmtId="167" fontId="87" fillId="0" borderId="841" applyFont="0"/>
    <xf numFmtId="0" fontId="17" fillId="21" borderId="848" applyNumberFormat="0" applyAlignment="0" applyProtection="0"/>
    <xf numFmtId="0" fontId="83" fillId="0" borderId="861" applyNumberFormat="0" applyFont="0" applyFill="0" applyAlignment="0" applyProtection="0"/>
    <xf numFmtId="0" fontId="12" fillId="61" borderId="790" applyNumberFormat="0">
      <alignment horizontal="left" vertical="center"/>
    </xf>
    <xf numFmtId="0" fontId="12" fillId="60" borderId="790" applyNumberFormat="0">
      <alignment horizontal="centerContinuous" vertical="center" wrapText="1"/>
    </xf>
    <xf numFmtId="208" fontId="90" fillId="63" borderId="862"/>
    <xf numFmtId="0" fontId="12" fillId="61" borderId="790" applyNumberFormat="0">
      <alignment horizontal="left" vertical="center"/>
    </xf>
    <xf numFmtId="0" fontId="12" fillId="60" borderId="790" applyNumberFormat="0">
      <alignment horizontal="centerContinuous" vertical="center" wrapText="1"/>
    </xf>
    <xf numFmtId="167" fontId="87" fillId="0" borderId="858" applyFont="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2" fillId="61" borderId="790" applyNumberFormat="0">
      <alignment horizontal="left" vertical="center"/>
    </xf>
    <xf numFmtId="0" fontId="12" fillId="60" borderId="790" applyNumberFormat="0">
      <alignment horizontal="centerContinuous" vertical="center" wrapText="1"/>
    </xf>
    <xf numFmtId="0" fontId="30" fillId="0" borderId="793" applyNumberFormat="0" applyFill="0" applyAlignment="0" applyProtection="0"/>
    <xf numFmtId="224" fontId="108" fillId="0" borderId="867" applyFont="0" applyFill="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25" fillId="8" borderId="819" applyNumberFormat="0" applyAlignment="0" applyProtection="0"/>
    <xf numFmtId="237" fontId="12" fillId="71" borderId="888" applyNumberFormat="0" applyFont="0" applyBorder="0" applyAlignment="0" applyProtection="0"/>
    <xf numFmtId="0" fontId="12" fillId="25" borderId="818" applyNumberFormat="0" applyProtection="0">
      <alignment horizontal="left" vertical="center"/>
    </xf>
    <xf numFmtId="0" fontId="17" fillId="21" borderId="819" applyNumberForma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25" fillId="8" borderId="889" applyNumberFormat="0" applyAlignment="0" applyProtection="0"/>
    <xf numFmtId="0" fontId="25" fillId="8" borderId="854" applyNumberFormat="0" applyAlignment="0" applyProtection="0"/>
    <xf numFmtId="0" fontId="12" fillId="61" borderId="819" applyNumberFormat="0">
      <alignment horizontal="left" vertical="center"/>
    </xf>
    <xf numFmtId="0" fontId="12" fillId="60" borderId="819" applyNumberFormat="0">
      <alignment horizontal="centerContinuous" vertical="center" wrapText="1"/>
    </xf>
    <xf numFmtId="10" fontId="108" fillId="65" borderId="905" applyNumberFormat="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17" fillId="21" borderId="819" applyNumberFormat="0" applyAlignment="0" applyProtection="0"/>
    <xf numFmtId="0" fontId="25" fillId="8" borderId="819" applyNumberForma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47" fillId="0" borderId="840">
      <alignment horizontal="left" vertical="center"/>
    </xf>
    <xf numFmtId="0" fontId="12" fillId="61" borderId="833" applyNumberFormat="0">
      <alignment horizontal="left" vertical="center"/>
    </xf>
    <xf numFmtId="0" fontId="12" fillId="60" borderId="833" applyNumberFormat="0">
      <alignment horizontal="centerContinuous" vertical="center" wrapText="1"/>
    </xf>
    <xf numFmtId="0" fontId="12" fillId="24" borderId="1175" applyNumberFormat="0" applyFont="0" applyAlignment="0" applyProtection="0"/>
    <xf numFmtId="0" fontId="12" fillId="61" borderId="833" applyNumberFormat="0">
      <alignment horizontal="left" vertical="center"/>
    </xf>
    <xf numFmtId="0" fontId="12" fillId="60" borderId="833" applyNumberFormat="0">
      <alignment horizontal="centerContinuous" vertical="center" wrapText="1"/>
    </xf>
    <xf numFmtId="235" fontId="101" fillId="68" borderId="898">
      <alignment horizontal="left"/>
    </xf>
    <xf numFmtId="0" fontId="12" fillId="61" borderId="833" applyNumberFormat="0">
      <alignment horizontal="left" vertical="center"/>
    </xf>
    <xf numFmtId="0" fontId="12" fillId="60" borderId="833" applyNumberFormat="0">
      <alignment horizontal="centerContinuous" vertical="center" wrapText="1"/>
    </xf>
    <xf numFmtId="10" fontId="108" fillId="65" borderId="905" applyNumberFormat="0" applyBorder="0" applyAlignment="0" applyProtection="0"/>
    <xf numFmtId="1" fontId="121" fillId="69" borderId="852" applyNumberFormat="0" applyBorder="0" applyAlignment="0">
      <alignment horizontal="centerContinuous" vertical="center"/>
      <protection locked="0"/>
    </xf>
    <xf numFmtId="224" fontId="108" fillId="0" borderId="867" applyFont="0" applyFill="0" applyBorder="0" applyAlignment="0" applyProtection="0"/>
    <xf numFmtId="237" fontId="12" fillId="71" borderId="888" applyNumberFormat="0" applyFont="0" applyBorder="0" applyAlignment="0" applyProtection="0"/>
    <xf numFmtId="0" fontId="12" fillId="61" borderId="819" applyNumberFormat="0">
      <alignment horizontal="left" vertical="center"/>
    </xf>
    <xf numFmtId="0" fontId="12" fillId="60" borderId="819" applyNumberFormat="0">
      <alignment horizontal="centerContinuous" vertical="center" wrapText="1"/>
    </xf>
    <xf numFmtId="0" fontId="47" fillId="0" borderId="896">
      <alignment horizontal="left" vertical="center"/>
    </xf>
    <xf numFmtId="0" fontId="12" fillId="61" borderId="833" applyNumberFormat="0">
      <alignment horizontal="left" vertical="center"/>
    </xf>
    <xf numFmtId="0" fontId="12" fillId="60" borderId="833" applyNumberFormat="0">
      <alignment horizontal="centerContinuous" vertical="center" wrapText="1"/>
    </xf>
    <xf numFmtId="237" fontId="12" fillId="71" borderId="888" applyNumberFormat="0" applyFont="0" applyBorder="0" applyAlignment="0" applyProtection="0"/>
    <xf numFmtId="224" fontId="108" fillId="0" borderId="867" applyFont="0" applyFill="0" applyBorder="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11" fillId="81" borderId="926" applyNumberFormat="0" applyProtection="0">
      <alignment horizontal="center" vertical="center" wrapText="1"/>
    </xf>
    <xf numFmtId="0" fontId="147" fillId="73" borderId="1107">
      <alignment horizontal="left" vertical="center" wrapText="1"/>
    </xf>
    <xf numFmtId="166" fontId="113" fillId="0" borderId="1106">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774" applyNumberFormat="0" applyProtection="0">
      <alignment horizontal="left" vertical="center"/>
    </xf>
    <xf numFmtId="1" fontId="121" fillId="69" borderId="894" applyNumberFormat="0" applyBorder="0" applyAlignment="0">
      <alignment horizontal="centerContinuous" vertical="center"/>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6" applyNumberFormat="0" applyAlignment="0" applyProtection="0"/>
    <xf numFmtId="0" fontId="11" fillId="60" borderId="948" applyNumberFormat="0" applyProtection="0">
      <alignment horizontal="left" vertical="center" wrapText="1"/>
    </xf>
    <xf numFmtId="208" fontId="90" fillId="63" borderId="1105"/>
    <xf numFmtId="224" fontId="108" fillId="0" borderId="867" applyFont="0" applyFill="0" applyBorder="0" applyAlignment="0" applyProtection="0"/>
    <xf numFmtId="0" fontId="183" fillId="81" borderId="926" applyNumberFormat="0" applyProtection="0">
      <alignment horizontal="center" vertical="center"/>
    </xf>
    <xf numFmtId="0" fontId="11" fillId="60" borderId="926"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224" fontId="108" fillId="0" borderId="1046" applyFont="0" applyFill="0" applyBorder="0" applyAlignment="0" applyProtection="0"/>
    <xf numFmtId="224" fontId="108" fillId="0" borderId="553" applyFont="0" applyFill="0" applyBorder="0" applyAlignment="0" applyProtection="0"/>
    <xf numFmtId="0" fontId="12" fillId="25" borderId="926"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224" fontId="108" fillId="0" borderId="553" applyFont="0" applyFill="0" applyBorder="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25" fillId="8"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28" fillId="21" borderId="792" applyNumberFormat="0" applyAlignment="0" applyProtection="0"/>
    <xf numFmtId="0" fontId="30" fillId="0" borderId="793" applyNumberFormat="0" applyFill="0" applyAlignment="0" applyProtection="0"/>
    <xf numFmtId="0" fontId="12" fillId="25" borderId="774" applyNumberFormat="0" applyProtection="0">
      <alignment horizontal="left" vertical="center"/>
    </xf>
    <xf numFmtId="0" fontId="12" fillId="25" borderId="774" applyNumberFormat="0" applyProtection="0">
      <alignment horizontal="left" vertical="center"/>
    </xf>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28" fillId="21" borderId="792" applyNumberFormat="0" applyAlignment="0" applyProtection="0"/>
    <xf numFmtId="0" fontId="30" fillId="0" borderId="793" applyNumberFormat="0" applyFill="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1" fillId="60" borderId="948" applyNumberFormat="0" applyProtection="0">
      <alignment horizontal="left" vertical="center" wrapText="1"/>
    </xf>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7" fillId="21" borderId="790" applyNumberFormat="0" applyAlignment="0" applyProtection="0"/>
    <xf numFmtId="0" fontId="30" fillId="0" borderId="793" applyNumberFormat="0" applyFill="0" applyAlignment="0" applyProtection="0"/>
    <xf numFmtId="0" fontId="28" fillId="21" borderId="792"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5" fillId="8" borderId="790" applyNumberFormat="0" applyAlignment="0" applyProtection="0"/>
    <xf numFmtId="0" fontId="12" fillId="61" borderId="796" applyNumberFormat="0">
      <alignment horizontal="left" vertical="center"/>
    </xf>
    <xf numFmtId="0" fontId="12" fillId="60" borderId="796" applyNumberFormat="0">
      <alignment horizontal="centerContinuous" vertical="center" wrapText="1"/>
    </xf>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17" fillId="21" borderId="790" applyNumberFormat="0" applyAlignment="0" applyProtection="0"/>
    <xf numFmtId="0" fontId="25" fillId="8" borderId="790" applyNumberFormat="0" applyAlignment="0" applyProtection="0"/>
    <xf numFmtId="0" fontId="12" fillId="24" borderId="791" applyNumberFormat="0" applyFont="0" applyAlignment="0" applyProtection="0"/>
    <xf numFmtId="0" fontId="12" fillId="24" borderId="791" applyNumberFormat="0" applyFont="0" applyAlignment="0" applyProtection="0"/>
    <xf numFmtId="0" fontId="28" fillId="21" borderId="792" applyNumberFormat="0" applyAlignment="0" applyProtection="0"/>
    <xf numFmtId="0" fontId="30" fillId="0" borderId="793" applyNumberFormat="0" applyFill="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11" fillId="60" borderId="948" applyNumberFormat="0" applyProtection="0">
      <alignment horizontal="left" vertical="center" wrapText="1"/>
    </xf>
    <xf numFmtId="0" fontId="147" fillId="73" borderId="1122">
      <alignment horizontal="left" vertical="center" wrapText="1"/>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183" fillId="81" borderId="948" applyNumberFormat="0" applyProtection="0">
      <alignment horizontal="center" vertical="center"/>
    </xf>
    <xf numFmtId="166" fontId="113" fillId="0" borderId="1121">
      <protection locked="0"/>
    </xf>
    <xf numFmtId="0" fontId="12" fillId="25" borderId="774" applyNumberFormat="0" applyProtection="0">
      <alignment horizontal="left" vertical="center"/>
    </xf>
    <xf numFmtId="0" fontId="12" fillId="25" borderId="774" applyNumberFormat="0" applyProtection="0">
      <alignment horizontal="left" vertical="center"/>
    </xf>
    <xf numFmtId="0" fontId="12" fillId="25" borderId="818" applyNumberFormat="0" applyProtection="0">
      <alignment horizontal="left" vertical="center"/>
    </xf>
    <xf numFmtId="0" fontId="12" fillId="25" borderId="818" applyNumberFormat="0" applyProtection="0">
      <alignment horizontal="left" vertical="center"/>
    </xf>
    <xf numFmtId="208" fontId="90" fillId="63" borderId="1120"/>
    <xf numFmtId="0" fontId="25" fillId="8" borderId="790" applyNumberFormat="0" applyAlignment="0" applyProtection="0"/>
    <xf numFmtId="0" fontId="28" fillId="21" borderId="821" applyNumberFormat="0" applyAlignment="0" applyProtection="0"/>
    <xf numFmtId="0" fontId="28" fillId="21" borderId="792" applyNumberFormat="0" applyAlignment="0" applyProtection="0"/>
    <xf numFmtId="0" fontId="30" fillId="0" borderId="793" applyNumberFormat="0" applyFill="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165" fontId="193" fillId="0" borderId="1117" applyFill="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257" fontId="11" fillId="82" borderId="962" applyNumberFormat="0" applyProtection="0">
      <alignment horizontal="center" vertical="center" wrapText="1"/>
    </xf>
    <xf numFmtId="0" fontId="11" fillId="81" borderId="1188" applyNumberFormat="0" applyProtection="0">
      <alignment horizontal="center" vertical="center" wrapText="1"/>
    </xf>
    <xf numFmtId="0" fontId="17" fillId="21" borderId="819" applyNumberFormat="0" applyAlignment="0" applyProtection="0"/>
    <xf numFmtId="0" fontId="12" fillId="24" borderId="820" applyNumberFormat="0" applyFon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12" fillId="25" borderId="962" applyNumberFormat="0" applyProtection="0">
      <alignment horizontal="left" vertical="center" wrapText="1"/>
    </xf>
    <xf numFmtId="0" fontId="11" fillId="81" borderId="1166" applyNumberFormat="0" applyProtection="0">
      <alignment horizontal="center" vertical="center" wrapText="1"/>
    </xf>
    <xf numFmtId="260" fontId="164" fillId="0" borderId="976" applyBorder="0"/>
    <xf numFmtId="0" fontId="147" fillId="73" borderId="1161">
      <alignment horizontal="left" vertical="center" wrapText="1"/>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208" fontId="90" fillId="63" borderId="1159"/>
    <xf numFmtId="0" fontId="17" fillId="21" borderId="819"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264" fontId="172" fillId="65" borderId="962" applyFill="0" applyBorder="0" applyAlignment="0" applyProtection="0">
      <alignment horizontal="right"/>
      <protection locked="0"/>
    </xf>
    <xf numFmtId="0" fontId="147" fillId="73" borderId="1161">
      <alignment horizontal="left" vertical="center" wrapText="1"/>
    </xf>
    <xf numFmtId="0" fontId="12" fillId="61" borderId="819" applyNumberFormat="0">
      <alignment horizontal="left" vertical="center"/>
    </xf>
    <xf numFmtId="0" fontId="12" fillId="60" borderId="819" applyNumberFormat="0">
      <alignment horizontal="centerContinuous"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0" fontId="12" fillId="25" borderId="832" applyNumberFormat="0" applyProtection="0">
      <alignment horizontal="left" vertical="center"/>
    </xf>
    <xf numFmtId="0" fontId="12" fillId="25" borderId="832" applyNumberFormat="0" applyProtection="0">
      <alignment horizontal="left" vertical="center"/>
    </xf>
    <xf numFmtId="166" fontId="113" fillId="0" borderId="1160">
      <protection locked="0"/>
    </xf>
    <xf numFmtId="208" fontId="90" fillId="63" borderId="1159"/>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25" fillId="8" borderId="1227" applyNumberFormat="0" applyAlignment="0" applyProtection="0"/>
    <xf numFmtId="0" fontId="147" fillId="73" borderId="1161">
      <alignment horizontal="left" vertical="center" wrapText="1"/>
    </xf>
    <xf numFmtId="0" fontId="147" fillId="73" borderId="1252">
      <alignment horizontal="left" vertical="center" wrapText="1"/>
    </xf>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224" fontId="108" fillId="0" borderId="1046" applyFont="0" applyFill="0" applyBorder="0" applyAlignment="0" applyProtection="0"/>
    <xf numFmtId="166" fontId="113" fillId="0" borderId="1160">
      <protection locked="0"/>
    </xf>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59"/>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36" applyNumberFormat="0" applyFont="0" applyAlignment="0" applyProtection="0"/>
    <xf numFmtId="0" fontId="25" fillId="8" borderId="833" applyNumberFormat="0" applyAlignment="0" applyProtection="0"/>
    <xf numFmtId="0" fontId="28" fillId="21" borderId="821" applyNumberFormat="0" applyAlignment="0" applyProtection="0"/>
    <xf numFmtId="0" fontId="30" fillId="0" borderId="822" applyNumberFormat="0" applyFill="0" applyAlignment="0" applyProtection="0"/>
    <xf numFmtId="0" fontId="17" fillId="21" borderId="833" applyNumberFormat="0" applyAlignment="0" applyProtection="0"/>
    <xf numFmtId="0" fontId="30" fillId="0" borderId="835" applyNumberFormat="0" applyFill="0" applyAlignment="0" applyProtection="0"/>
    <xf numFmtId="0" fontId="147" fillId="73" borderId="1161">
      <alignment horizontal="left" vertical="center" wrapText="1"/>
    </xf>
    <xf numFmtId="0" fontId="28" fillId="21" borderId="834" applyNumberFormat="0" applyAlignment="0" applyProtection="0"/>
    <xf numFmtId="0" fontId="25" fillId="8" borderId="889" applyNumberFormat="0" applyAlignment="0" applyProtection="0"/>
    <xf numFmtId="166" fontId="113" fillId="0" borderId="1160">
      <protection locked="0"/>
    </xf>
    <xf numFmtId="0" fontId="12" fillId="24" borderId="836" applyNumberFormat="0" applyFont="0" applyAlignment="0" applyProtection="0"/>
    <xf numFmtId="0" fontId="12" fillId="61" borderId="819" applyNumberFormat="0">
      <alignment horizontal="left" vertical="center"/>
    </xf>
    <xf numFmtId="0" fontId="12" fillId="60" borderId="819" applyNumberFormat="0">
      <alignment horizontal="centerContinuous" vertical="center" wrapText="1"/>
    </xf>
    <xf numFmtId="208" fontId="90" fillId="63" borderId="1159"/>
    <xf numFmtId="0" fontId="17" fillId="21" borderId="833" applyNumberFormat="0" applyAlignment="0" applyProtection="0"/>
    <xf numFmtId="0" fontId="12" fillId="24" borderId="836" applyNumberFormat="0" applyFon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25" fillId="8" borderId="833" applyNumberFormat="0" applyAlignment="0" applyProtection="0"/>
    <xf numFmtId="0" fontId="28" fillId="21" borderId="834" applyNumberFormat="0" applyAlignment="0" applyProtection="0"/>
    <xf numFmtId="0" fontId="30" fillId="0" borderId="835" applyNumberFormat="0" applyFill="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17" fillId="21" borderId="833" applyNumberForma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1" fontId="121" fillId="69" borderId="1193" applyNumberFormat="0" applyBorder="0" applyAlignment="0">
      <alignment horizontal="centerContinuous" vertical="center"/>
      <protection locked="0"/>
    </xf>
    <xf numFmtId="0" fontId="30" fillId="0" borderId="835" applyNumberFormat="0" applyFill="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5" fillId="8" borderId="833" applyNumberFormat="0" applyAlignment="0" applyProtection="0"/>
    <xf numFmtId="0" fontId="17" fillId="21" borderId="833" applyNumberFormat="0" applyAlignment="0" applyProtection="0"/>
    <xf numFmtId="0" fontId="30" fillId="0" borderId="835" applyNumberFormat="0" applyFill="0" applyAlignment="0" applyProtection="0"/>
    <xf numFmtId="237" fontId="12" fillId="71" borderId="888" applyNumberFormat="0" applyFont="0" applyBorder="0" applyAlignment="0" applyProtection="0"/>
    <xf numFmtId="0" fontId="28" fillId="21" borderId="834"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147" fillId="73" borderId="1161">
      <alignment horizontal="left" vertical="center" wrapText="1"/>
    </xf>
    <xf numFmtId="0" fontId="12" fillId="61" borderId="796" applyNumberFormat="0">
      <alignment horizontal="left" vertical="center"/>
    </xf>
    <xf numFmtId="0" fontId="12" fillId="60" borderId="796" applyNumberFormat="0">
      <alignment horizontal="centerContinuous" vertical="center" wrapText="1"/>
    </xf>
    <xf numFmtId="166" fontId="113" fillId="0" borderId="1160">
      <protection locked="0"/>
    </xf>
    <xf numFmtId="0" fontId="12" fillId="25" borderId="832" applyNumberFormat="0" applyProtection="0">
      <alignment horizontal="left" vertical="center"/>
    </xf>
    <xf numFmtId="0" fontId="12" fillId="25" borderId="832" applyNumberFormat="0" applyProtection="0">
      <alignment horizontal="left" vertical="center"/>
    </xf>
    <xf numFmtId="0" fontId="25" fillId="8" borderId="833"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59"/>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10" fontId="108" fillId="65" borderId="874" applyNumberFormat="0" applyBorder="0" applyAlignment="0" applyProtection="0"/>
    <xf numFmtId="0" fontId="147" fillId="73" borderId="1161">
      <alignment horizontal="left" vertical="center" wrapText="1"/>
    </xf>
    <xf numFmtId="0" fontId="25" fillId="8" borderId="889"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47" fillId="0" borderId="893">
      <alignment horizontal="left" vertical="center"/>
    </xf>
    <xf numFmtId="260" fontId="164" fillId="0" borderId="988" applyBorder="0"/>
    <xf numFmtId="166" fontId="113" fillId="0" borderId="1160">
      <protection locked="0"/>
    </xf>
    <xf numFmtId="208" fontId="90" fillId="63" borderId="1159"/>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4" borderId="820" applyNumberFormat="0" applyFont="0" applyAlignment="0" applyProtection="0"/>
    <xf numFmtId="0" fontId="147" fillId="73" borderId="1182">
      <alignment horizontal="left"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166" fontId="113" fillId="0" borderId="1181">
      <protection locked="0"/>
    </xf>
    <xf numFmtId="1" fontId="121" fillId="69" borderId="894" applyNumberFormat="0" applyBorder="0" applyAlignment="0">
      <alignment horizontal="centerContinuous" vertical="center"/>
      <protection locked="0"/>
    </xf>
    <xf numFmtId="264" fontId="172" fillId="65" borderId="1007" applyFill="0" applyBorder="0" applyAlignment="0" applyProtection="0">
      <alignment horizontal="right"/>
      <protection locked="0"/>
    </xf>
    <xf numFmtId="208" fontId="90" fillId="63" borderId="1180"/>
    <xf numFmtId="1" fontId="121" fillId="69" borderId="894" applyNumberFormat="0" applyBorder="0" applyAlignment="0">
      <alignment horizontal="centerContinuous" vertical="center"/>
      <protection locked="0"/>
    </xf>
    <xf numFmtId="0" fontId="147" fillId="73" borderId="1182">
      <alignment horizontal="left" vertical="center" wrapText="1"/>
    </xf>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12" fillId="61" borderId="854" applyNumberFormat="0">
      <alignment horizontal="left" vertical="center"/>
    </xf>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25" fillId="8" borderId="819" applyNumberFormat="0" applyAlignment="0" applyProtection="0"/>
    <xf numFmtId="166" fontId="113" fillId="0" borderId="1181">
      <protection locked="0"/>
    </xf>
    <xf numFmtId="0" fontId="12" fillId="25" borderId="832" applyNumberFormat="0" applyProtection="0">
      <alignment horizontal="left" vertical="center"/>
    </xf>
    <xf numFmtId="0" fontId="12" fillId="25" borderId="832" applyNumberFormat="0" applyProtection="0">
      <alignment horizontal="left" vertical="center"/>
    </xf>
    <xf numFmtId="208" fontId="90" fillId="63" borderId="1180"/>
    <xf numFmtId="0" fontId="17" fillId="21" borderId="819"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2" fillId="60" borderId="854" applyNumberFormat="0">
      <alignment horizontal="centerContinuous" vertical="center" wrapText="1"/>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47" fillId="73" borderId="1182">
      <alignment horizontal="left" vertical="center" wrapText="1"/>
    </xf>
    <xf numFmtId="0" fontId="177" fillId="67" borderId="1007">
      <alignment horizontal="center" vertical="center" wrapText="1"/>
      <protection hidden="1"/>
    </xf>
    <xf numFmtId="166" fontId="113" fillId="0" borderId="1181">
      <protection locked="0"/>
    </xf>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83" fillId="81" borderId="1026" applyNumberFormat="0" applyProtection="0">
      <alignment horizontal="center" vertical="center"/>
    </xf>
    <xf numFmtId="208" fontId="90" fillId="63" borderId="1180"/>
    <xf numFmtId="0" fontId="17" fillId="21" borderId="796" applyNumberFormat="0" applyAlignment="0" applyProtection="0"/>
    <xf numFmtId="10" fontId="108" fillId="65" borderId="888" applyNumberFormat="0" applyBorder="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17" fillId="21" borderId="833" applyNumberFormat="0" applyAlignment="0" applyProtection="0"/>
    <xf numFmtId="0" fontId="25" fillId="8" borderId="833" applyNumberFormat="0" applyAlignment="0" applyProtection="0"/>
    <xf numFmtId="0" fontId="12" fillId="24" borderId="836" applyNumberFormat="0" applyFont="0" applyAlignment="0" applyProtection="0"/>
    <xf numFmtId="0" fontId="12" fillId="24" borderId="836" applyNumberFormat="0" applyFont="0" applyAlignment="0" applyProtection="0"/>
    <xf numFmtId="0" fontId="28" fillId="21" borderId="834" applyNumberFormat="0" applyAlignment="0" applyProtection="0"/>
    <xf numFmtId="0" fontId="30" fillId="0" borderId="835"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25" fillId="8" borderId="875" applyNumberFormat="0" applyAlignment="0" applyProtection="0"/>
    <xf numFmtId="0" fontId="17" fillId="21" borderId="796" applyNumberFormat="0" applyAlignment="0" applyProtection="0"/>
    <xf numFmtId="224" fontId="108" fillId="0" borderId="553" applyFont="0" applyFill="0" applyBorder="0" applyAlignment="0" applyProtection="0"/>
    <xf numFmtId="0" fontId="11" fillId="81" borderId="1007" applyNumberFormat="0" applyProtection="0">
      <alignment horizontal="center" vertical="center" wrapText="1"/>
    </xf>
    <xf numFmtId="10" fontId="108" fillId="65" borderId="1226" applyNumberFormat="0" applyBorder="0" applyAlignment="0" applyProtection="0"/>
    <xf numFmtId="0" fontId="11" fillId="81" borderId="1026" applyNumberFormat="0" applyProtection="0">
      <alignment horizontal="center" vertical="center"/>
    </xf>
    <xf numFmtId="0" fontId="12" fillId="61" borderId="848" applyNumberFormat="0">
      <alignment horizontal="left" vertical="center"/>
    </xf>
    <xf numFmtId="0" fontId="12" fillId="60" borderId="848" applyNumberFormat="0">
      <alignment horizontal="centerContinuous" vertical="center" wrapText="1"/>
    </xf>
    <xf numFmtId="0" fontId="25" fillId="8" borderId="1195" applyNumberFormat="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241" fontId="194" fillId="86" borderId="1024" applyNumberFormat="0" applyBorder="0" applyAlignment="0" applyProtection="0">
      <alignment vertical="center"/>
    </xf>
    <xf numFmtId="208" fontId="90" fillId="63" borderId="984"/>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241" fontId="194" fillId="86" borderId="1024" applyNumberFormat="0" applyBorder="0" applyAlignment="0" applyProtection="0">
      <alignment vertical="center"/>
    </xf>
    <xf numFmtId="224" fontId="108" fillId="0" borderId="867" applyFont="0" applyFill="0" applyBorder="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993" applyNumberFormat="0" applyAlignment="0" applyProtection="0"/>
    <xf numFmtId="0" fontId="147" fillId="73" borderId="864">
      <alignment horizontal="left" vertical="center" wrapText="1"/>
    </xf>
    <xf numFmtId="0" fontId="12" fillId="25" borderId="832" applyNumberFormat="0" applyProtection="0">
      <alignment horizontal="left" vertical="center"/>
    </xf>
    <xf numFmtId="0" fontId="12" fillId="25" borderId="832" applyNumberFormat="0" applyProtection="0">
      <alignment horizontal="left" vertical="center"/>
    </xf>
    <xf numFmtId="0" fontId="12" fillId="61" borderId="848" applyNumberFormat="0">
      <alignment horizontal="left" vertical="center"/>
    </xf>
    <xf numFmtId="0" fontId="12" fillId="60" borderId="848" applyNumberFormat="0">
      <alignment horizontal="centerContinuous" vertical="center" wrapText="1"/>
    </xf>
    <xf numFmtId="0" fontId="25" fillId="8" borderId="1008" applyNumberFormat="0" applyAlignment="0" applyProtection="0"/>
    <xf numFmtId="0" fontId="25" fillId="8" borderId="796" applyNumberFormat="0" applyAlignment="0" applyProtection="0"/>
    <xf numFmtId="0" fontId="17" fillId="21" borderId="796" applyNumberFormat="0" applyAlignment="0" applyProtection="0"/>
    <xf numFmtId="224" fontId="108" fillId="0" borderId="867" applyFont="0" applyFill="0" applyBorder="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28" fillId="21" borderId="798" applyNumberFormat="0" applyAlignment="0" applyProtection="0"/>
    <xf numFmtId="0" fontId="30" fillId="0" borderId="799" applyNumberFormat="0" applyFill="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224" fontId="108" fillId="0" borderId="1046" applyFont="0" applyFill="0" applyBorder="0" applyAlignment="0" applyProtection="0"/>
    <xf numFmtId="0" fontId="25" fillId="8" borderId="819" applyNumberFormat="0" applyAlignment="0" applyProtection="0"/>
    <xf numFmtId="0" fontId="17" fillId="21" borderId="819" applyNumberFormat="0" applyAlignment="0" applyProtection="0"/>
    <xf numFmtId="0" fontId="47" fillId="0" borderId="1178">
      <alignment horizontal="left" vertical="center"/>
    </xf>
    <xf numFmtId="0" fontId="12" fillId="25" borderId="818" applyNumberFormat="0" applyProtection="0">
      <alignment horizontal="left" vertical="center"/>
    </xf>
    <xf numFmtId="0" fontId="12" fillId="25" borderId="818" applyNumberFormat="0" applyProtection="0">
      <alignment horizontal="left" vertical="center"/>
    </xf>
    <xf numFmtId="0" fontId="147" fillId="73" borderId="1205">
      <alignment horizontal="left" vertical="center" wrapText="1"/>
    </xf>
    <xf numFmtId="0" fontId="47" fillId="0" borderId="997">
      <alignment horizontal="left" vertical="center"/>
    </xf>
    <xf numFmtId="0" fontId="147" fillId="73" borderId="1252">
      <alignment horizontal="left" vertical="center" wrapText="1"/>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2" fillId="25" borderId="832" applyNumberFormat="0" applyProtection="0">
      <alignment horizontal="left" vertical="center"/>
    </xf>
    <xf numFmtId="0" fontId="12" fillId="25" borderId="832" applyNumberFormat="0" applyProtection="0">
      <alignment horizontal="left" vertical="center"/>
    </xf>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166" fontId="113" fillId="0" borderId="1204">
      <protection locked="0"/>
    </xf>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5" fillId="8" borderId="819" applyNumberFormat="0" applyAlignment="0" applyProtection="0"/>
    <xf numFmtId="0" fontId="17" fillId="21" borderId="819" applyNumberFormat="0" applyAlignment="0" applyProtection="0"/>
    <xf numFmtId="0" fontId="30" fillId="0" borderId="822" applyNumberFormat="0" applyFill="0" applyAlignment="0" applyProtection="0"/>
    <xf numFmtId="0" fontId="28" fillId="21" borderId="821"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25" fillId="8" borderId="819" applyNumberFormat="0" applyAlignment="0" applyProtection="0"/>
    <xf numFmtId="0" fontId="17" fillId="21" borderId="819" applyNumberFormat="0" applyAlignment="0" applyProtection="0"/>
    <xf numFmtId="0" fontId="147" fillId="73" borderId="1043">
      <alignment horizontal="left" vertical="center" wrapText="1"/>
    </xf>
    <xf numFmtId="208" fontId="90" fillId="63" borderId="1203"/>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260" fontId="164" fillId="0" borderId="917" applyBorder="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48" applyNumberFormat="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2" fillId="25" borderId="818" applyNumberFormat="0" applyProtection="0">
      <alignment horizontal="left" vertical="center"/>
    </xf>
    <xf numFmtId="0" fontId="12" fillId="25" borderId="818" applyNumberFormat="0" applyProtection="0">
      <alignment horizontal="left" vertical="center"/>
    </xf>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17" fillId="21" borderId="819" applyNumberFormat="0" applyAlignment="0" applyProtection="0"/>
    <xf numFmtId="0" fontId="25" fillId="8" borderId="819" applyNumberFormat="0" applyAlignment="0" applyProtection="0"/>
    <xf numFmtId="0" fontId="12" fillId="24" borderId="820" applyNumberFormat="0" applyFont="0" applyAlignment="0" applyProtection="0"/>
    <xf numFmtId="0" fontId="12" fillId="24" borderId="820" applyNumberFormat="0" applyFont="0" applyAlignment="0" applyProtection="0"/>
    <xf numFmtId="0" fontId="28" fillId="21" borderId="821" applyNumberFormat="0" applyAlignment="0" applyProtection="0"/>
    <xf numFmtId="0" fontId="30" fillId="0" borderId="822" applyNumberFormat="0" applyFill="0" applyAlignment="0" applyProtection="0"/>
    <xf numFmtId="0" fontId="30" fillId="0" borderId="799" applyNumberFormat="0" applyFill="0" applyAlignment="0" applyProtection="0"/>
    <xf numFmtId="0" fontId="28" fillId="21" borderId="798"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5" fillId="8" borderId="796" applyNumberFormat="0" applyAlignment="0" applyProtection="0"/>
    <xf numFmtId="0" fontId="17" fillId="21" borderId="796" applyNumberFormat="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260" fontId="164" fillId="0" borderId="896" applyBorder="0"/>
    <xf numFmtId="0" fontId="147" fillId="73" borderId="1003">
      <alignment horizontal="left" vertical="center" wrapText="1"/>
    </xf>
    <xf numFmtId="0" fontId="83" fillId="0" borderId="861" applyNumberFormat="0" applyFont="0" applyFill="0" applyAlignment="0" applyProtection="0"/>
    <xf numFmtId="0" fontId="147" fillId="73" borderId="1003">
      <alignment horizontal="left" vertical="center" wrapText="1"/>
    </xf>
    <xf numFmtId="224" fontId="108" fillId="0" borderId="867" applyFont="0" applyFill="0" applyBorder="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17" fillId="21" borderId="796" applyNumberFormat="0" applyAlignment="0" applyProtection="0"/>
    <xf numFmtId="0" fontId="25" fillId="8" borderId="796" applyNumberFormat="0" applyAlignment="0" applyProtection="0"/>
    <xf numFmtId="0" fontId="12" fillId="24" borderId="797" applyNumberFormat="0" applyFont="0" applyAlignment="0" applyProtection="0"/>
    <xf numFmtId="0" fontId="12" fillId="24" borderId="797" applyNumberFormat="0" applyFont="0" applyAlignment="0" applyProtection="0"/>
    <xf numFmtId="0" fontId="28" fillId="21" borderId="798" applyNumberFormat="0" applyAlignment="0" applyProtection="0"/>
    <xf numFmtId="0" fontId="30" fillId="0" borderId="799"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260" fontId="164" fillId="0" borderId="896" applyBorder="0"/>
    <xf numFmtId="224" fontId="108" fillId="0" borderId="867" applyFont="0" applyFill="0" applyBorder="0" applyAlignment="0" applyProtection="0"/>
    <xf numFmtId="208" fontId="90" fillId="63" borderId="862"/>
    <xf numFmtId="224" fontId="108" fillId="0" borderId="1046" applyFont="0" applyFill="0" applyBorder="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241" fontId="194" fillId="86" borderId="1004" applyNumberFormat="0" applyBorder="0" applyAlignment="0" applyProtection="0">
      <alignment vertical="center"/>
    </xf>
    <xf numFmtId="0" fontId="12" fillId="25" borderId="847" applyNumberFormat="0" applyProtection="0">
      <alignment horizontal="left" vertical="center"/>
    </xf>
    <xf numFmtId="0" fontId="12" fillId="25" borderId="847" applyNumberFormat="0" applyProtection="0">
      <alignment horizontal="left" vertical="center"/>
    </xf>
    <xf numFmtId="0" fontId="147" fillId="73" borderId="1122">
      <alignment horizontal="left" vertical="center" wrapText="1"/>
    </xf>
    <xf numFmtId="1" fontId="121" fillId="69" borderId="1193" applyNumberFormat="0" applyBorder="0" applyAlignment="0">
      <alignment horizontal="centerContinuous" vertical="center"/>
      <protection locked="0"/>
    </xf>
    <xf numFmtId="166" fontId="113" fillId="0" borderId="1121">
      <protection locked="0"/>
    </xf>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54" applyNumberFormat="0" applyAlignment="0" applyProtection="0"/>
    <xf numFmtId="208" fontId="90" fillId="63" borderId="1120"/>
    <xf numFmtId="0" fontId="12" fillId="0" borderId="1133"/>
    <xf numFmtId="260" fontId="164" fillId="0" borderId="879" applyBorder="0"/>
    <xf numFmtId="0" fontId="12" fillId="0" borderId="1166"/>
    <xf numFmtId="0" fontId="12" fillId="0" borderId="1166"/>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64" fontId="172" fillId="65" borderId="874" applyFill="0" applyBorder="0" applyAlignment="0" applyProtection="0">
      <alignment horizontal="right"/>
      <protection locked="0"/>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2" fillId="0" borderId="1166"/>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260" fontId="164" fillId="0" borderId="893" applyBorder="0"/>
    <xf numFmtId="260" fontId="164" fillId="0" borderId="1200" applyBorder="0"/>
    <xf numFmtId="0" fontId="30" fillId="0" borderId="851" applyNumberFormat="0" applyFill="0" applyAlignment="0" applyProtection="0"/>
    <xf numFmtId="0" fontId="47" fillId="0" borderId="1231">
      <alignment horizontal="left" vertical="center"/>
    </xf>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1195"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2" fillId="25" borderId="847" applyNumberFormat="0" applyProtection="0">
      <alignment horizontal="left" vertical="center"/>
    </xf>
    <xf numFmtId="0" fontId="12" fillId="25" borderId="847"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12" fillId="0" borderId="1166"/>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47" fillId="73" borderId="1142">
      <alignment horizontal="left" vertical="center" wrapText="1"/>
    </xf>
    <xf numFmtId="237" fontId="12" fillId="71" borderId="874" applyNumberFormat="0" applyFont="0" applyBorder="0" applyAlignment="0" applyProtection="0"/>
    <xf numFmtId="241" fontId="12" fillId="65" borderId="1118" applyNumberFormat="0" applyFont="0" applyBorder="0" applyAlignment="0">
      <alignment horizontal="right" vertical="center"/>
      <protection locked="0"/>
    </xf>
    <xf numFmtId="1" fontId="121" fillId="69" borderId="852" applyNumberFormat="0" applyBorder="0" applyAlignment="0">
      <alignment horizontal="centerContinuous" vertical="center"/>
      <protection locked="0"/>
    </xf>
    <xf numFmtId="0" fontId="12" fillId="0" borderId="1166"/>
    <xf numFmtId="0" fontId="147" fillId="73" borderId="1161">
      <alignment horizontal="left" vertical="center" wrapText="1"/>
    </xf>
    <xf numFmtId="241" fontId="12" fillId="65" borderId="1118" applyNumberFormat="0" applyFont="0" applyBorder="0" applyAlignment="0">
      <alignment horizontal="right" vertical="center"/>
      <protection locked="0"/>
    </xf>
    <xf numFmtId="0" fontId="12" fillId="0" borderId="1147"/>
    <xf numFmtId="0" fontId="147" fillId="73" borderId="1161">
      <alignment horizontal="left" vertical="center" wrapText="1"/>
    </xf>
    <xf numFmtId="238" fontId="87" fillId="0" borderId="1141">
      <alignment horizontal="center"/>
    </xf>
    <xf numFmtId="224" fontId="108" fillId="0" borderId="867" applyFont="0" applyFill="0" applyBorder="0" applyAlignment="0" applyProtection="0"/>
    <xf numFmtId="10" fontId="108" fillId="65" borderId="1166" applyNumberFormat="0" applyBorder="0" applyAlignment="0" applyProtection="0"/>
    <xf numFmtId="0" fontId="12" fillId="0" borderId="1188"/>
    <xf numFmtId="0" fontId="47" fillId="0" borderId="840">
      <alignment horizontal="left" vertical="center"/>
    </xf>
    <xf numFmtId="224" fontId="108" fillId="0" borderId="867" applyFont="0" applyFill="0" applyBorder="0" applyAlignment="0" applyProtection="0"/>
    <xf numFmtId="224" fontId="108" fillId="0" borderId="867" applyFont="0" applyFill="0" applyBorder="0" applyAlignment="0" applyProtection="0"/>
    <xf numFmtId="0" fontId="147" fillId="73" borderId="1161">
      <alignment horizontal="left" vertical="center" wrapText="1"/>
    </xf>
    <xf numFmtId="1" fontId="121" fillId="69" borderId="880" applyNumberFormat="0" applyBorder="0" applyAlignment="0">
      <alignment horizontal="centerContinuous" vertical="center"/>
      <protection locked="0"/>
    </xf>
    <xf numFmtId="224" fontId="108" fillId="0" borderId="867" applyFont="0" applyFill="0" applyBorder="0" applyAlignment="0" applyProtection="0"/>
    <xf numFmtId="238" fontId="87" fillId="0" borderId="1141">
      <alignment horizontal="center"/>
    </xf>
    <xf numFmtId="0" fontId="47" fillId="0" borderId="1134">
      <alignment horizontal="left" vertical="center"/>
    </xf>
    <xf numFmtId="237" fontId="12" fillId="71" borderId="1133" applyNumberFormat="0" applyFont="0" applyBorder="0" applyAlignment="0" applyProtection="0"/>
    <xf numFmtId="0" fontId="12" fillId="0" borderId="1188"/>
    <xf numFmtId="10" fontId="108" fillId="65" borderId="1166" applyNumberFormat="0" applyBorder="0" applyAlignment="0" applyProtection="0"/>
    <xf numFmtId="0" fontId="147" fillId="73" borderId="1182">
      <alignment horizontal="left" vertical="center" wrapText="1"/>
    </xf>
    <xf numFmtId="1" fontId="121" fillId="69" borderId="1095" applyNumberFormat="0" applyBorder="0" applyAlignment="0">
      <alignment horizontal="centerContinuous" vertical="center"/>
      <protection locked="0"/>
    </xf>
    <xf numFmtId="0" fontId="47" fillId="0" borderId="1152">
      <alignment horizontal="left" vertical="center"/>
    </xf>
    <xf numFmtId="241" fontId="12" fillId="65" borderId="1118" applyNumberFormat="0" applyFont="0" applyBorder="0" applyAlignment="0">
      <alignment horizontal="right" vertical="center"/>
      <protection locked="0"/>
    </xf>
    <xf numFmtId="0" fontId="47" fillId="0" borderId="896">
      <alignment horizontal="left" vertical="center"/>
    </xf>
    <xf numFmtId="0" fontId="25" fillId="8" borderId="1125" applyNumberFormat="0" applyAlignment="0" applyProtection="0"/>
    <xf numFmtId="0" fontId="25" fillId="8" borderId="1097" applyNumberFormat="0" applyAlignment="0" applyProtection="0"/>
    <xf numFmtId="10" fontId="108" fillId="65" borderId="1166" applyNumberFormat="0" applyBorder="0" applyAlignment="0" applyProtection="0"/>
    <xf numFmtId="237" fontId="12" fillId="71" borderId="905" applyNumberFormat="0" applyFont="0" applyBorder="0" applyAlignment="0" applyProtection="0"/>
    <xf numFmtId="10" fontId="108" fillId="65" borderId="1166" applyNumberFormat="0" applyBorder="0" applyAlignment="0" applyProtection="0"/>
    <xf numFmtId="0" fontId="47" fillId="0" borderId="1171">
      <alignment horizontal="left" vertical="center"/>
    </xf>
    <xf numFmtId="0" fontId="147" fillId="73" borderId="1161">
      <alignment horizontal="left" vertical="center" wrapText="1"/>
    </xf>
    <xf numFmtId="0" fontId="47" fillId="0" borderId="1171">
      <alignment horizontal="left" vertical="center"/>
    </xf>
    <xf numFmtId="1" fontId="121" fillId="69" borderId="852" applyNumberFormat="0" applyBorder="0" applyAlignment="0">
      <alignment horizontal="centerContinuous" vertical="center"/>
      <protection locked="0"/>
    </xf>
    <xf numFmtId="1" fontId="121" fillId="69" borderId="1153" applyNumberFormat="0" applyBorder="0" applyAlignment="0">
      <alignment horizontal="centerContinuous" vertical="center"/>
      <protection locked="0"/>
    </xf>
    <xf numFmtId="237" fontId="12" fillId="71" borderId="1166" applyNumberFormat="0" applyFont="0" applyBorder="0" applyAlignment="0" applyProtection="0"/>
    <xf numFmtId="224" fontId="108" fillId="0" borderId="867" applyFont="0" applyFill="0" applyBorder="0" applyAlignment="0" applyProtection="0"/>
    <xf numFmtId="0" fontId="47" fillId="0" borderId="896">
      <alignment horizontal="left" vertical="center"/>
    </xf>
    <xf numFmtId="227" fontId="78" fillId="0" borderId="1140" applyNumberFormat="0" applyFill="0">
      <alignment horizontal="right"/>
    </xf>
    <xf numFmtId="227" fontId="78" fillId="0" borderId="1140" applyNumberFormat="0" applyFill="0">
      <alignment horizontal="right"/>
    </xf>
    <xf numFmtId="0" fontId="147" fillId="73" borderId="1142">
      <alignment horizontal="left" vertical="center" wrapText="1"/>
    </xf>
    <xf numFmtId="237" fontId="12" fillId="71" borderId="905" applyNumberFormat="0" applyFont="0" applyBorder="0" applyAlignment="0" applyProtection="0"/>
    <xf numFmtId="0" fontId="25" fillId="8" borderId="854" applyNumberFormat="0" applyAlignment="0" applyProtection="0"/>
    <xf numFmtId="0" fontId="25" fillId="8" borderId="1148" applyNumberFormat="0" applyAlignment="0" applyProtection="0"/>
    <xf numFmtId="235" fontId="101" fillId="68" borderId="898">
      <alignment horizontal="left"/>
    </xf>
    <xf numFmtId="1" fontId="121" fillId="69" borderId="910" applyNumberFormat="0" applyBorder="0" applyAlignment="0">
      <alignment horizontal="centerContinuous" vertical="center"/>
      <protection locked="0"/>
    </xf>
    <xf numFmtId="224" fontId="108" fillId="0" borderId="1046" applyFont="0" applyFill="0" applyBorder="0" applyAlignment="0" applyProtection="0"/>
    <xf numFmtId="10" fontId="108" fillId="65" borderId="1166" applyNumberFormat="0" applyBorder="0" applyAlignment="0" applyProtection="0"/>
    <xf numFmtId="1" fontId="121" fillId="69" borderId="1172" applyNumberFormat="0" applyBorder="0" applyAlignment="0">
      <alignment horizontal="centerContinuous" vertical="center"/>
      <protection locked="0"/>
    </xf>
    <xf numFmtId="1" fontId="121" fillId="69" borderId="1172" applyNumberFormat="0" applyBorder="0" applyAlignment="0">
      <alignment horizontal="centerContinuous" vertical="center"/>
      <protection locked="0"/>
    </xf>
    <xf numFmtId="0" fontId="25" fillId="8" borderId="1167" applyNumberFormat="0" applyAlignment="0" applyProtection="0"/>
    <xf numFmtId="238" fontId="87" fillId="0" borderId="1141">
      <alignment horizontal="center"/>
    </xf>
    <xf numFmtId="0" fontId="47" fillId="0" borderId="1171">
      <alignment horizontal="left" vertical="center"/>
    </xf>
    <xf numFmtId="10" fontId="108" fillId="65" borderId="1147" applyNumberFormat="0" applyBorder="0" applyAlignment="0" applyProtection="0"/>
    <xf numFmtId="237" fontId="12" fillId="71" borderId="1166" applyNumberFormat="0" applyFont="0" applyBorder="0" applyAlignment="0" applyProtection="0"/>
    <xf numFmtId="224" fontId="108" fillId="0" borderId="867" applyFont="0" applyFill="0" applyBorder="0" applyAlignment="0" applyProtection="0"/>
    <xf numFmtId="0" fontId="25" fillId="8" borderId="1167" applyNumberFormat="0" applyAlignment="0" applyProtection="0"/>
    <xf numFmtId="227" fontId="78" fillId="0" borderId="1140" applyNumberFormat="0" applyFill="0">
      <alignment horizontal="right"/>
    </xf>
    <xf numFmtId="0" fontId="25" fillId="8" borderId="906" applyNumberFormat="0" applyAlignment="0" applyProtection="0"/>
    <xf numFmtId="1" fontId="121" fillId="69" borderId="910" applyNumberFormat="0" applyBorder="0" applyAlignment="0">
      <alignment horizontal="centerContinuous" vertical="center"/>
      <protection locked="0"/>
    </xf>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56">
      <alignment horizontal="left" vertical="center"/>
    </xf>
    <xf numFmtId="1" fontId="121" fillId="69" borderId="1172" applyNumberFormat="0" applyBorder="0" applyAlignment="0">
      <alignment horizontal="centerContinuous" vertical="center"/>
      <protection locked="0"/>
    </xf>
    <xf numFmtId="224" fontId="108" fillId="0" borderId="867" applyFont="0" applyFill="0" applyBorder="0" applyAlignment="0" applyProtection="0"/>
    <xf numFmtId="0" fontId="25" fillId="8" borderId="906" applyNumberFormat="0" applyAlignment="0" applyProtection="0"/>
    <xf numFmtId="237" fontId="12" fillId="71" borderId="1166" applyNumberFormat="0" applyFont="0" applyBorder="0" applyAlignment="0" applyProtection="0"/>
    <xf numFmtId="224" fontId="108" fillId="0" borderId="1046" applyFont="0" applyFill="0" applyBorder="0" applyAlignment="0" applyProtection="0"/>
    <xf numFmtId="10" fontId="108" fillId="65" borderId="1188" applyNumberFormat="0" applyBorder="0" applyAlignment="0" applyProtection="0"/>
    <xf numFmtId="224" fontId="108" fillId="0" borderId="1046" applyFont="0" applyFill="0" applyBorder="0" applyAlignment="0" applyProtection="0"/>
    <xf numFmtId="0" fontId="47" fillId="0" borderId="1178">
      <alignment horizontal="left" vertical="center"/>
    </xf>
    <xf numFmtId="224" fontId="108" fillId="0" borderId="867" applyFont="0" applyFill="0" applyBorder="0" applyAlignment="0" applyProtection="0"/>
    <xf numFmtId="224" fontId="108" fillId="0" borderId="867" applyFont="0" applyFill="0" applyBorder="0" applyAlignment="0" applyProtection="0"/>
    <xf numFmtId="237" fontId="12" fillId="71" borderId="1166" applyNumberFormat="0" applyFont="0" applyBorder="0" applyAlignment="0" applyProtection="0"/>
    <xf numFmtId="224" fontId="108" fillId="0" borderId="1046" applyFont="0" applyFill="0" applyBorder="0" applyAlignment="0" applyProtection="0"/>
    <xf numFmtId="1" fontId="121" fillId="69" borderId="1153" applyNumberFormat="0" applyBorder="0" applyAlignment="0">
      <alignment horizontal="centerContinuous" vertical="center"/>
      <protection locked="0"/>
    </xf>
    <xf numFmtId="224" fontId="108" fillId="0" borderId="1046" applyFont="0" applyFill="0" applyBorder="0" applyAlignment="0" applyProtection="0"/>
    <xf numFmtId="224" fontId="108" fillId="0" borderId="867" applyFont="0" applyFill="0" applyBorder="0" applyAlignment="0" applyProtection="0"/>
    <xf numFmtId="1" fontId="121" fillId="69" borderId="1164" applyNumberFormat="0" applyBorder="0" applyAlignment="0">
      <alignment horizontal="centerContinuous" vertical="center"/>
      <protection locked="0"/>
    </xf>
    <xf numFmtId="224" fontId="108" fillId="0" borderId="867" applyFont="0" applyFill="0" applyBorder="0" applyAlignment="0" applyProtection="0"/>
    <xf numFmtId="1" fontId="121" fillId="69" borderId="1164" applyNumberFormat="0" applyBorder="0" applyAlignment="0">
      <alignment horizontal="centerContinuous" vertical="center"/>
      <protection locked="0"/>
    </xf>
    <xf numFmtId="1" fontId="121" fillId="69" borderId="1164" applyNumberFormat="0" applyBorder="0" applyAlignment="0">
      <alignment horizontal="centerContinuous" vertical="center"/>
      <protection locked="0"/>
    </xf>
    <xf numFmtId="0" fontId="47" fillId="0" borderId="1156">
      <alignment horizontal="left" vertical="center"/>
    </xf>
    <xf numFmtId="10" fontId="108" fillId="65" borderId="1188" applyNumberFormat="0" applyBorder="0" applyAlignment="0" applyProtection="0"/>
    <xf numFmtId="0" fontId="25" fillId="8" borderId="1167" applyNumberFormat="0" applyAlignment="0" applyProtection="0"/>
    <xf numFmtId="237" fontId="12" fillId="71" borderId="1166" applyNumberFormat="0" applyFont="0" applyBorder="0" applyAlignment="0" applyProtection="0"/>
    <xf numFmtId="0" fontId="25" fillId="8" borderId="1174"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52">
      <alignment horizontal="left" vertical="center"/>
    </xf>
    <xf numFmtId="241" fontId="194" fillId="86" borderId="872" applyNumberFormat="0" applyBorder="0" applyAlignment="0" applyProtection="0">
      <alignment vertical="center"/>
    </xf>
    <xf numFmtId="171" fontId="85" fillId="0" borderId="873"/>
    <xf numFmtId="237" fontId="12" fillId="71" borderId="1147" applyNumberFormat="0" applyFont="0" applyBorder="0" applyAlignment="0" applyProtection="0"/>
    <xf numFmtId="0" fontId="83" fillId="0" borderId="861" applyNumberFormat="0" applyFont="0" applyFill="0" applyAlignment="0" applyProtection="0"/>
    <xf numFmtId="171" fontId="85" fillId="0" borderId="866"/>
    <xf numFmtId="224" fontId="108" fillId="0" borderId="1046" applyFont="0" applyFill="0" applyBorder="0" applyAlignment="0" applyProtection="0"/>
    <xf numFmtId="227" fontId="78" fillId="0" borderId="1140" applyNumberFormat="0" applyFill="0">
      <alignment horizontal="right"/>
    </xf>
    <xf numFmtId="227" fontId="78" fillId="0" borderId="1140" applyNumberFormat="0" applyFill="0">
      <alignment horizontal="right"/>
    </xf>
    <xf numFmtId="0" fontId="47" fillId="0" borderId="1156">
      <alignment horizontal="left" vertical="center"/>
    </xf>
    <xf numFmtId="224" fontId="108" fillId="0" borderId="1046" applyFont="0" applyFill="0" applyBorder="0" applyAlignment="0" applyProtection="0"/>
    <xf numFmtId="264" fontId="172" fillId="65" borderId="1188" applyFill="0" applyBorder="0" applyAlignment="0" applyProtection="0">
      <alignment horizontal="right"/>
      <protection locked="0"/>
    </xf>
    <xf numFmtId="0" fontId="147" fillId="73" borderId="1252">
      <alignment horizontal="left" vertical="center" wrapText="1"/>
    </xf>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0" fontId="47" fillId="0" borderId="1178">
      <alignment horizontal="left" vertical="center"/>
    </xf>
    <xf numFmtId="241" fontId="194" fillId="86" borderId="886" applyNumberFormat="0" applyBorder="0" applyAlignment="0" applyProtection="0">
      <alignment vertical="center"/>
    </xf>
    <xf numFmtId="171" fontId="85" fillId="0" borderId="887"/>
    <xf numFmtId="1" fontId="121" fillId="69" borderId="1232" applyNumberFormat="0" applyBorder="0" applyAlignment="0">
      <alignment horizontal="centerContinuous" vertical="center"/>
      <protection locked="0"/>
    </xf>
    <xf numFmtId="237" fontId="12" fillId="71" borderId="1226" applyNumberFormat="0" applyFont="0" applyBorder="0" applyAlignment="0" applyProtection="0"/>
    <xf numFmtId="224" fontId="108" fillId="0" borderId="1046" applyFont="0" applyFill="0" applyBorder="0" applyAlignment="0" applyProtection="0"/>
    <xf numFmtId="10" fontId="108" fillId="65" borderId="1255" applyNumberFormat="0" applyBorder="0" applyAlignment="0" applyProtection="0"/>
    <xf numFmtId="0" fontId="25" fillId="8" borderId="1227" applyNumberFormat="0" applyAlignment="0" applyProtection="0"/>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241" fontId="194" fillId="86" borderId="886" applyNumberFormat="0" applyBorder="0" applyAlignment="0" applyProtection="0">
      <alignment vertical="center"/>
    </xf>
    <xf numFmtId="171" fontId="85" fillId="0" borderId="887"/>
    <xf numFmtId="0" fontId="12" fillId="24" borderId="849" applyNumberFormat="0" applyFont="0" applyAlignment="0" applyProtection="0"/>
    <xf numFmtId="166" fontId="113" fillId="0" borderId="863">
      <protection locked="0"/>
    </xf>
    <xf numFmtId="1" fontId="121" fillId="69" borderId="1193" applyNumberFormat="0" applyBorder="0" applyAlignment="0">
      <alignment horizontal="centerContinuous" vertical="center"/>
      <protection locked="0"/>
    </xf>
    <xf numFmtId="0" fontId="147" fillId="73" borderId="1272">
      <alignment horizontal="left" vertical="center" wrapText="1"/>
    </xf>
    <xf numFmtId="241" fontId="194" fillId="86" borderId="1206" applyNumberFormat="0" applyBorder="0" applyAlignment="0" applyProtection="0">
      <alignment vertical="center"/>
    </xf>
    <xf numFmtId="171" fontId="85" fillId="0" borderId="1207"/>
    <xf numFmtId="39" fontId="12" fillId="0" borderId="956">
      <protection locked="0"/>
    </xf>
    <xf numFmtId="0" fontId="25" fillId="8" borderId="1227" applyNumberFormat="0" applyAlignment="0" applyProtection="0"/>
    <xf numFmtId="241" fontId="194" fillId="86" borderId="886" applyNumberFormat="0" applyBorder="0" applyAlignment="0" applyProtection="0">
      <alignment vertical="center"/>
    </xf>
    <xf numFmtId="171" fontId="85" fillId="0" borderId="887"/>
    <xf numFmtId="224" fontId="108" fillId="0" borderId="1046" applyFont="0" applyFill="0" applyBorder="0" applyAlignment="0" applyProtection="0"/>
    <xf numFmtId="0" fontId="47" fillId="0" borderId="1248">
      <alignment horizontal="left" vertical="center"/>
    </xf>
    <xf numFmtId="39" fontId="12" fillId="0" borderId="975">
      <protection locked="0"/>
    </xf>
    <xf numFmtId="166" fontId="113" fillId="0" borderId="884">
      <protection locked="0"/>
    </xf>
    <xf numFmtId="0" fontId="12" fillId="24" borderId="876" applyNumberFormat="0" applyFont="0" applyAlignment="0" applyProtection="0"/>
    <xf numFmtId="0" fontId="183" fillId="81" borderId="948" applyNumberFormat="0" applyProtection="0">
      <alignment horizontal="center" vertical="center"/>
    </xf>
    <xf numFmtId="0" fontId="11" fillId="81" borderId="926" applyNumberFormat="0" applyProtection="0">
      <alignment horizontal="center" vertical="center" wrapText="1"/>
    </xf>
    <xf numFmtId="1" fontId="121" fillId="69" borderId="1260" applyNumberFormat="0" applyBorder="0" applyAlignment="0">
      <alignment horizontal="centerContinuous" vertical="center"/>
      <protection locked="0"/>
    </xf>
    <xf numFmtId="0" fontId="12" fillId="24" borderId="892" applyNumberFormat="0" applyFont="0" applyAlignment="0" applyProtection="0"/>
    <xf numFmtId="0" fontId="47" fillId="0" borderId="1248">
      <alignment horizontal="left" vertical="center"/>
    </xf>
    <xf numFmtId="39" fontId="12" fillId="0" borderId="916">
      <protection locked="0"/>
    </xf>
    <xf numFmtId="165" fontId="193" fillId="0" borderId="937" applyFill="0" applyAlignment="0" applyProtection="0"/>
    <xf numFmtId="0" fontId="183" fillId="81" borderId="962" applyNumberFormat="0" applyProtection="0">
      <alignment horizontal="center" vertical="center"/>
    </xf>
    <xf numFmtId="241" fontId="194" fillId="86" borderId="1206" applyNumberFormat="0" applyBorder="0" applyAlignment="0" applyProtection="0">
      <alignment vertical="center"/>
    </xf>
    <xf numFmtId="166" fontId="113" fillId="0" borderId="884">
      <protection locked="0"/>
    </xf>
    <xf numFmtId="171" fontId="85" fillId="0" borderId="1207"/>
    <xf numFmtId="237" fontId="12" fillId="71" borderId="1255" applyNumberFormat="0" applyFont="0" applyBorder="0" applyAlignment="0" applyProtection="0"/>
    <xf numFmtId="0" fontId="12" fillId="24" borderId="892" applyNumberFormat="0" applyFont="0" applyAlignment="0" applyProtection="0"/>
    <xf numFmtId="165" fontId="193" fillId="0" borderId="956" applyFill="0" applyAlignment="0" applyProtection="0"/>
    <xf numFmtId="165" fontId="193" fillId="0" borderId="916" applyFill="0" applyAlignment="0" applyProtection="0"/>
    <xf numFmtId="39" fontId="12" fillId="0" borderId="956">
      <protection locked="0"/>
    </xf>
    <xf numFmtId="0" fontId="25" fillId="8" borderId="1262" applyNumberFormat="0" applyAlignment="0" applyProtection="0"/>
    <xf numFmtId="0" fontId="177" fillId="67" borderId="962">
      <alignment horizontal="center" vertical="center" wrapText="1"/>
      <protection hidden="1"/>
    </xf>
    <xf numFmtId="1" fontId="121" fillId="69" borderId="1260" applyNumberFormat="0" applyBorder="0" applyAlignment="0">
      <alignment horizontal="centerContinuous" vertical="center"/>
      <protection locked="0"/>
    </xf>
    <xf numFmtId="0" fontId="177" fillId="67" borderId="1188">
      <alignment horizontal="center" vertical="center" wrapText="1"/>
      <protection hidden="1"/>
    </xf>
    <xf numFmtId="166" fontId="113" fillId="0" borderId="1204">
      <protection locked="0"/>
    </xf>
    <xf numFmtId="0" fontId="47" fillId="0" borderId="1267">
      <alignment horizontal="left" vertical="center"/>
    </xf>
    <xf numFmtId="0" fontId="11" fillId="81" borderId="962" applyNumberFormat="0" applyProtection="0">
      <alignment horizontal="center" vertical="center"/>
    </xf>
    <xf numFmtId="39" fontId="12" fillId="0" borderId="956">
      <protection locked="0"/>
    </xf>
    <xf numFmtId="171" fontId="85" fillId="0" borderId="924"/>
    <xf numFmtId="171" fontId="85" fillId="0" borderId="961"/>
    <xf numFmtId="0" fontId="11" fillId="60" borderId="962" applyNumberFormat="0" applyProtection="0">
      <alignment horizontal="left" vertical="center" wrapText="1"/>
    </xf>
    <xf numFmtId="166" fontId="113" fillId="0" borderId="884">
      <protection locked="0"/>
    </xf>
    <xf numFmtId="241" fontId="194" fillId="86" borderId="1238" applyNumberFormat="0" applyBorder="0" applyAlignment="0" applyProtection="0">
      <alignment vertical="center"/>
    </xf>
    <xf numFmtId="171" fontId="85" fillId="0" borderId="1239"/>
    <xf numFmtId="0" fontId="177" fillId="67" borderId="962">
      <alignment horizontal="center" vertical="center" wrapText="1"/>
      <protection hidden="1"/>
    </xf>
    <xf numFmtId="0" fontId="12" fillId="24" borderId="1190" applyNumberFormat="0" applyFont="0" applyAlignment="0" applyProtection="0"/>
    <xf numFmtId="0" fontId="12" fillId="25" borderId="926" applyNumberFormat="0" applyProtection="0">
      <alignment horizontal="left" vertical="center"/>
    </xf>
    <xf numFmtId="165" fontId="193" fillId="0" borderId="916" applyFill="0" applyAlignment="0" applyProtection="0"/>
    <xf numFmtId="0" fontId="11" fillId="60" borderId="926" applyNumberFormat="0" applyProtection="0">
      <alignment horizontal="left" vertical="center" wrapText="1"/>
    </xf>
    <xf numFmtId="166" fontId="113" fillId="0" borderId="1223">
      <protection locked="0"/>
    </xf>
    <xf numFmtId="1" fontId="121" fillId="69" borderId="1268" applyNumberFormat="0" applyBorder="0" applyAlignment="0">
      <alignment horizontal="centerContinuous" vertical="center"/>
      <protection locked="0"/>
    </xf>
    <xf numFmtId="171" fontId="85" fillId="0" borderId="961"/>
    <xf numFmtId="39" fontId="12" fillId="0" borderId="956">
      <protection locked="0"/>
    </xf>
    <xf numFmtId="0" fontId="12" fillId="25" borderId="926" applyNumberFormat="0" applyProtection="0">
      <alignment horizontal="left" vertical="center" wrapText="1"/>
    </xf>
    <xf numFmtId="0" fontId="12" fillId="25" borderId="962" applyNumberFormat="0" applyProtection="0">
      <alignment horizontal="left" vertical="center" wrapText="1"/>
    </xf>
    <xf numFmtId="241" fontId="194" fillId="86" borderId="886" applyNumberFormat="0" applyBorder="0" applyAlignment="0" applyProtection="0">
      <alignment vertical="center"/>
    </xf>
    <xf numFmtId="0" fontId="12" fillId="24" borderId="892" applyNumberFormat="0" applyFont="0" applyAlignment="0" applyProtection="0"/>
    <xf numFmtId="171" fontId="85" fillId="0" borderId="887"/>
    <xf numFmtId="0" fontId="12" fillId="24" borderId="1190" applyNumberFormat="0" applyFont="0" applyAlignment="0" applyProtection="0"/>
    <xf numFmtId="165" fontId="193" fillId="0" borderId="956" applyFill="0" applyAlignment="0" applyProtection="0"/>
    <xf numFmtId="171" fontId="85" fillId="0" borderId="961"/>
    <xf numFmtId="0" fontId="25" fillId="8" borderId="1256" applyNumberFormat="0" applyAlignment="0" applyProtection="0"/>
    <xf numFmtId="0" fontId="11" fillId="60" borderId="962" applyNumberFormat="0" applyProtection="0">
      <alignment horizontal="left" vertical="center" wrapText="1"/>
    </xf>
    <xf numFmtId="0" fontId="17" fillId="21" borderId="848" applyNumberFormat="0" applyAlignment="0" applyProtection="0"/>
    <xf numFmtId="0" fontId="11" fillId="81" borderId="948" applyNumberFormat="0" applyProtection="0">
      <alignment horizontal="center" vertical="center" wrapText="1"/>
    </xf>
    <xf numFmtId="0" fontId="11" fillId="81" borderId="948" applyNumberFormat="0" applyProtection="0">
      <alignment horizontal="center" vertical="center"/>
    </xf>
    <xf numFmtId="0" fontId="17" fillId="21" borderId="848" applyNumberFormat="0" applyAlignment="0" applyProtection="0"/>
    <xf numFmtId="0" fontId="12" fillId="24" borderId="1228" applyNumberFormat="0" applyFont="0" applyAlignment="0" applyProtection="0"/>
    <xf numFmtId="0" fontId="83" fillId="0" borderId="853" applyNumberFormat="0" applyFont="0" applyFill="0" applyAlignment="0" applyProtection="0"/>
    <xf numFmtId="241" fontId="194" fillId="86" borderId="1238" applyNumberFormat="0" applyBorder="0" applyAlignment="0" applyProtection="0">
      <alignment vertical="center"/>
    </xf>
    <xf numFmtId="0" fontId="11" fillId="60" borderId="948" applyNumberFormat="0" applyProtection="0">
      <alignment horizontal="left" vertical="center" wrapText="1"/>
    </xf>
    <xf numFmtId="171" fontId="85" fillId="0" borderId="1239"/>
    <xf numFmtId="166" fontId="113" fillId="0" borderId="901">
      <protection locked="0"/>
    </xf>
    <xf numFmtId="0" fontId="183" fillId="81" borderId="1188" applyNumberFormat="0" applyProtection="0">
      <alignment horizontal="center" vertical="center"/>
    </xf>
    <xf numFmtId="0" fontId="11" fillId="81" borderId="1188" applyNumberFormat="0" applyProtection="0">
      <alignment horizontal="center" vertical="center" wrapText="1"/>
    </xf>
    <xf numFmtId="0" fontId="11" fillId="81" borderId="1188" applyNumberFormat="0" applyProtection="0">
      <alignment horizontal="center" vertical="center"/>
    </xf>
    <xf numFmtId="165" fontId="193" fillId="0" borderId="956" applyFill="0" applyAlignment="0" applyProtection="0"/>
    <xf numFmtId="0" fontId="11" fillId="81" borderId="1188" applyNumberFormat="0" applyProtection="0">
      <alignment horizontal="center" vertical="center" wrapText="1"/>
    </xf>
    <xf numFmtId="208" fontId="90" fillId="63" borderId="862"/>
    <xf numFmtId="241" fontId="194" fillId="86" borderId="903" applyNumberFormat="0" applyBorder="0" applyAlignment="0" applyProtection="0">
      <alignment vertical="center"/>
    </xf>
    <xf numFmtId="171" fontId="85" fillId="0" borderId="904"/>
    <xf numFmtId="0" fontId="11" fillId="60" borderId="1188" applyNumberFormat="0" applyProtection="0">
      <alignment horizontal="left" vertical="center" wrapText="1"/>
    </xf>
    <xf numFmtId="167" fontId="87" fillId="0" borderId="858" applyFont="0"/>
    <xf numFmtId="257" fontId="11" fillId="82" borderId="1188" applyNumberFormat="0" applyProtection="0">
      <alignment horizontal="center" vertical="center" wrapText="1"/>
    </xf>
    <xf numFmtId="0" fontId="12" fillId="25" borderId="1188" applyNumberFormat="0" applyProtection="0">
      <alignment horizontal="left" vertical="center" wrapText="1"/>
    </xf>
    <xf numFmtId="0" fontId="17" fillId="21" borderId="875" applyNumberFormat="0" applyAlignment="0" applyProtection="0"/>
    <xf numFmtId="0" fontId="11" fillId="60" borderId="1188" applyNumberFormat="0" applyProtection="0">
      <alignment horizontal="left" vertical="center" wrapText="1"/>
    </xf>
    <xf numFmtId="0" fontId="11" fillId="81" borderId="948" applyNumberFormat="0" applyProtection="0">
      <alignment horizontal="center" vertical="center" wrapText="1"/>
    </xf>
    <xf numFmtId="0" fontId="83" fillId="0" borderId="881" applyNumberFormat="0" applyFont="0" applyFill="0" applyAlignment="0" applyProtection="0"/>
    <xf numFmtId="241" fontId="194" fillId="86" borderId="903" applyNumberFormat="0" applyBorder="0" applyAlignment="0" applyProtection="0">
      <alignment vertical="center"/>
    </xf>
    <xf numFmtId="166" fontId="113" fillId="0" borderId="1236">
      <protection locked="0"/>
    </xf>
    <xf numFmtId="171" fontId="85" fillId="0" borderId="961"/>
    <xf numFmtId="241" fontId="194" fillId="86" borderId="960" applyNumberFormat="0" applyBorder="0" applyAlignment="0" applyProtection="0">
      <alignment vertical="center"/>
    </xf>
    <xf numFmtId="171" fontId="85" fillId="0" borderId="904"/>
    <xf numFmtId="0" fontId="183" fillId="81" borderId="948" applyNumberFormat="0" applyProtection="0">
      <alignment horizontal="center" vertical="center"/>
    </xf>
    <xf numFmtId="0" fontId="17" fillId="21" borderId="889" applyNumberFormat="0" applyAlignment="0" applyProtection="0"/>
    <xf numFmtId="166" fontId="113" fillId="0" borderId="884">
      <protection locked="0"/>
    </xf>
    <xf numFmtId="208" fontId="90" fillId="63" borderId="883"/>
    <xf numFmtId="241" fontId="194" fillId="86" borderId="1238" applyNumberFormat="0" applyBorder="0" applyAlignment="0" applyProtection="0">
      <alignment vertical="center"/>
    </xf>
    <xf numFmtId="171" fontId="85" fillId="0" borderId="1239"/>
    <xf numFmtId="0" fontId="83" fillId="0" borderId="895" applyNumberFormat="0" applyFont="0" applyFill="0" applyAlignment="0" applyProtection="0"/>
    <xf numFmtId="257" fontId="11" fillId="82" borderId="948" applyNumberFormat="0" applyProtection="0">
      <alignment horizontal="center" vertical="center" wrapText="1"/>
    </xf>
    <xf numFmtId="0" fontId="17" fillId="21" borderId="889" applyNumberFormat="0" applyAlignment="0" applyProtection="0"/>
    <xf numFmtId="0" fontId="83" fillId="0" borderId="895" applyNumberFormat="0" applyFont="0" applyFill="0" applyAlignment="0" applyProtection="0"/>
    <xf numFmtId="0" fontId="11" fillId="81" borderId="948" applyNumberFormat="0" applyProtection="0">
      <alignment horizontal="center" vertical="center" wrapText="1"/>
    </xf>
    <xf numFmtId="166" fontId="113" fillId="0" borderId="863">
      <protection locked="0"/>
    </xf>
    <xf numFmtId="165" fontId="193" fillId="0" borderId="937" applyFill="0" applyAlignment="0" applyProtection="0"/>
    <xf numFmtId="208" fontId="90" fillId="63" borderId="883"/>
    <xf numFmtId="167" fontId="87" fillId="0" borderId="882" applyFont="0"/>
    <xf numFmtId="0" fontId="183" fillId="81" borderId="962" applyNumberFormat="0" applyProtection="0">
      <alignment horizontal="center" vertical="center"/>
    </xf>
    <xf numFmtId="241" fontId="194" fillId="86" borderId="903" applyNumberFormat="0" applyBorder="0" applyAlignment="0" applyProtection="0">
      <alignment vertical="center"/>
    </xf>
    <xf numFmtId="171" fontId="85" fillId="0" borderId="904"/>
    <xf numFmtId="241" fontId="194" fillId="86" borderId="960" applyNumberFormat="0" applyBorder="0" applyAlignment="0" applyProtection="0">
      <alignment vertical="center"/>
    </xf>
    <xf numFmtId="0" fontId="183" fillId="81" borderId="926" applyNumberFormat="0" applyProtection="0">
      <alignment horizontal="center" vertical="center"/>
    </xf>
    <xf numFmtId="0" fontId="12" fillId="24" borderId="855" applyNumberFormat="0" applyFont="0" applyAlignment="0" applyProtection="0"/>
    <xf numFmtId="241" fontId="194" fillId="86" borderId="865" applyNumberFormat="0" applyBorder="0" applyAlignment="0" applyProtection="0">
      <alignment vertical="center"/>
    </xf>
    <xf numFmtId="241" fontId="194" fillId="86" borderId="865" applyNumberFormat="0" applyBorder="0" applyAlignment="0" applyProtection="0">
      <alignment vertical="center"/>
    </xf>
    <xf numFmtId="208" fontId="90" fillId="63" borderId="883"/>
    <xf numFmtId="0" fontId="11" fillId="81" borderId="962" applyNumberFormat="0" applyProtection="0">
      <alignment horizontal="center" vertical="center" wrapText="1"/>
    </xf>
    <xf numFmtId="241" fontId="194" fillId="86" borderId="1206" applyNumberFormat="0" applyBorder="0" applyAlignment="0" applyProtection="0">
      <alignment vertical="center"/>
    </xf>
    <xf numFmtId="0" fontId="17" fillId="21" borderId="889" applyNumberFormat="0" applyAlignment="0" applyProtection="0"/>
    <xf numFmtId="166" fontId="113" fillId="0" borderId="1236">
      <protection locked="0"/>
    </xf>
    <xf numFmtId="167" fontId="87" fillId="0" borderId="882" applyFont="0"/>
    <xf numFmtId="241" fontId="194" fillId="86" borderId="923" applyNumberFormat="0" applyBorder="0" applyAlignment="0" applyProtection="0">
      <alignment vertical="center"/>
    </xf>
    <xf numFmtId="171" fontId="85" fillId="0" borderId="924"/>
    <xf numFmtId="0" fontId="83" fillId="0" borderId="853" applyNumberFormat="0" applyFont="0" applyFill="0" applyAlignment="0" applyProtection="0"/>
    <xf numFmtId="0" fontId="11" fillId="60" borderId="926" applyNumberFormat="0" applyProtection="0">
      <alignment horizontal="left" vertical="center" wrapText="1"/>
    </xf>
    <xf numFmtId="0" fontId="12" fillId="25" borderId="962" applyNumberFormat="0" applyProtection="0">
      <alignment horizontal="left" vertical="center" wrapText="1"/>
    </xf>
    <xf numFmtId="241" fontId="194" fillId="86" borderId="1238" applyNumberFormat="0" applyBorder="0" applyAlignment="0" applyProtection="0">
      <alignment vertical="center"/>
    </xf>
    <xf numFmtId="241" fontId="194" fillId="86" borderId="960" applyNumberFormat="0" applyBorder="0" applyAlignment="0" applyProtection="0">
      <alignment vertical="center"/>
    </xf>
    <xf numFmtId="0" fontId="12" fillId="25" borderId="926" applyNumberFormat="0" applyProtection="0">
      <alignment horizontal="left" vertical="center" wrapText="1"/>
    </xf>
    <xf numFmtId="0" fontId="12" fillId="24" borderId="907" applyNumberFormat="0" applyFont="0" applyAlignment="0" applyProtection="0"/>
    <xf numFmtId="257" fontId="11" fillId="82" borderId="962" applyNumberFormat="0" applyProtection="0">
      <alignment horizontal="center" vertical="center" wrapText="1"/>
    </xf>
    <xf numFmtId="0" fontId="17" fillId="21" borderId="854" applyNumberFormat="0" applyAlignment="0" applyProtection="0"/>
    <xf numFmtId="241" fontId="194" fillId="86" borderId="946" applyNumberFormat="0" applyBorder="0" applyAlignment="0" applyProtection="0">
      <alignment vertical="center"/>
    </xf>
    <xf numFmtId="0" fontId="17" fillId="21" borderId="1189" applyNumberFormat="0" applyAlignment="0" applyProtection="0"/>
    <xf numFmtId="0" fontId="83" fillId="0" borderId="853" applyNumberFormat="0" applyFont="0" applyFill="0" applyAlignment="0" applyProtection="0"/>
    <xf numFmtId="0" fontId="83" fillId="0" borderId="898" applyNumberFormat="0" applyFont="0" applyFill="0" applyAlignment="0" applyProtection="0"/>
    <xf numFmtId="1" fontId="94" fillId="64" borderId="898" applyNumberFormat="0" applyBorder="0" applyAlignment="0">
      <alignment horizontal="center" vertical="top" wrapText="1"/>
      <protection hidden="1"/>
    </xf>
    <xf numFmtId="208" fontId="90" fillId="63" borderId="900"/>
    <xf numFmtId="165" fontId="88" fillId="0" borderId="897" applyNumberFormat="0" applyFont="0" applyBorder="0" applyProtection="0">
      <alignment horizontal="right"/>
    </xf>
    <xf numFmtId="207" fontId="12" fillId="0" borderId="897">
      <alignment horizontal="right"/>
      <protection locked="0"/>
    </xf>
    <xf numFmtId="205" fontId="88" fillId="0" borderId="897" applyFill="0">
      <alignment horizontal="right"/>
    </xf>
    <xf numFmtId="3" fontId="12" fillId="0" borderId="897" applyFill="0">
      <alignment horizontal="right"/>
    </xf>
    <xf numFmtId="204" fontId="88" fillId="0" borderId="897" applyFill="0">
      <alignment horizontal="right"/>
    </xf>
    <xf numFmtId="204" fontId="88" fillId="0" borderId="897">
      <alignment horizontal="right"/>
    </xf>
    <xf numFmtId="0" fontId="183" fillId="81" borderId="962" applyNumberFormat="0" applyProtection="0">
      <alignment horizontal="center" vertical="center"/>
    </xf>
    <xf numFmtId="167" fontId="87" fillId="0" borderId="899" applyFont="0"/>
    <xf numFmtId="0" fontId="12" fillId="24" borderId="907" applyNumberFormat="0" applyFont="0" applyAlignment="0" applyProtection="0"/>
    <xf numFmtId="0" fontId="83" fillId="0" borderId="853" applyNumberFormat="0" applyFont="0" applyFill="0" applyAlignment="0" applyProtection="0"/>
    <xf numFmtId="203" fontId="12" fillId="0" borderId="897">
      <alignment horizontal="right"/>
    </xf>
    <xf numFmtId="208" fontId="90" fillId="63" borderId="883"/>
    <xf numFmtId="167" fontId="87" fillId="0" borderId="882" applyFont="0"/>
    <xf numFmtId="0" fontId="83" fillId="0" borderId="881" applyNumberFormat="0" applyFont="0" applyFill="0" applyAlignment="0" applyProtection="0"/>
    <xf numFmtId="208" fontId="90" fillId="63" borderId="862"/>
    <xf numFmtId="167" fontId="87" fillId="0" borderId="858" applyFont="0"/>
    <xf numFmtId="0" fontId="17" fillId="21" borderId="854" applyNumberFormat="0" applyAlignment="0" applyProtection="0"/>
    <xf numFmtId="0" fontId="83" fillId="0" borderId="853" applyNumberFormat="0" applyFont="0" applyFill="0" applyAlignment="0" applyProtection="0"/>
    <xf numFmtId="0" fontId="83" fillId="0" borderId="898" applyNumberFormat="0" applyFont="0" applyFill="0" applyAlignment="0" applyProtection="0"/>
    <xf numFmtId="1" fontId="94" fillId="64" borderId="898" applyNumberFormat="0" applyBorder="0" applyAlignment="0">
      <alignment horizontal="center" vertical="top" wrapText="1"/>
      <protection hidden="1"/>
    </xf>
    <xf numFmtId="0" fontId="17" fillId="21" borderId="906" applyNumberFormat="0" applyAlignment="0" applyProtection="0"/>
    <xf numFmtId="165" fontId="88" fillId="0" borderId="897" applyNumberFormat="0" applyFont="0" applyBorder="0" applyProtection="0">
      <alignment horizontal="right"/>
    </xf>
    <xf numFmtId="207" fontId="12" fillId="0" borderId="897">
      <alignment horizontal="right"/>
      <protection locked="0"/>
    </xf>
    <xf numFmtId="205" fontId="88" fillId="0" borderId="897" applyFill="0">
      <alignment horizontal="right"/>
    </xf>
    <xf numFmtId="3" fontId="12" fillId="0" borderId="897" applyFill="0">
      <alignment horizontal="right"/>
    </xf>
    <xf numFmtId="204" fontId="88" fillId="0" borderId="897" applyFill="0">
      <alignment horizontal="right"/>
    </xf>
    <xf numFmtId="204" fontId="88" fillId="0" borderId="897">
      <alignment horizontal="right"/>
    </xf>
    <xf numFmtId="0" fontId="83" fillId="0" borderId="911" applyNumberFormat="0" applyFont="0" applyFill="0" applyAlignment="0" applyProtection="0"/>
    <xf numFmtId="203" fontId="12" fillId="0" borderId="897">
      <alignment horizontal="right"/>
    </xf>
    <xf numFmtId="165" fontId="193" fillId="0" borderId="1216" applyFill="0" applyAlignment="0" applyProtection="0"/>
    <xf numFmtId="0" fontId="17" fillId="21" borderId="906" applyNumberFormat="0" applyAlignment="0" applyProtection="0"/>
    <xf numFmtId="0" fontId="83" fillId="0" borderId="911" applyNumberFormat="0" applyFont="0" applyFill="0" applyAlignment="0" applyProtection="0"/>
    <xf numFmtId="0" fontId="25" fillId="8" borderId="848" applyNumberFormat="0" applyAlignment="0" applyProtection="0"/>
    <xf numFmtId="0" fontId="12" fillId="24" borderId="849" applyNumberFormat="0" applyFont="0" applyAlignment="0" applyProtection="0"/>
    <xf numFmtId="224" fontId="108" fillId="0" borderId="867" applyFont="0" applyFill="0" applyBorder="0" applyAlignment="0" applyProtection="0"/>
    <xf numFmtId="0" fontId="83" fillId="0" borderId="1194" applyNumberFormat="0" applyFont="0" applyFill="0" applyAlignment="0" applyProtection="0"/>
    <xf numFmtId="0" fontId="25" fillId="8" borderId="848"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12" fillId="24" borderId="849" applyNumberFormat="0" applyFont="0" applyAlignment="0" applyProtection="0"/>
    <xf numFmtId="0" fontId="28" fillId="21" borderId="850" applyNumberFormat="0" applyAlignment="0" applyProtection="0"/>
    <xf numFmtId="0" fontId="28" fillId="21" borderId="850" applyNumberFormat="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12" fillId="24" borderId="849" applyNumberFormat="0" applyFont="0" applyAlignment="0" applyProtection="0"/>
    <xf numFmtId="0" fontId="28" fillId="21" borderId="850" applyNumberFormat="0" applyAlignment="0" applyProtection="0"/>
    <xf numFmtId="224" fontId="108" fillId="0" borderId="867" applyFont="0" applyFill="0" applyBorder="0" applyAlignment="0" applyProtection="0"/>
    <xf numFmtId="171" fontId="85" fillId="0" borderId="866"/>
    <xf numFmtId="0" fontId="11" fillId="81" borderId="962" applyNumberFormat="0" applyProtection="0">
      <alignment horizontal="center" vertical="center" wrapText="1"/>
    </xf>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17" fillId="21" borderId="848" applyNumberFormat="0" applyAlignment="0" applyProtection="0"/>
    <xf numFmtId="0" fontId="12" fillId="24" borderId="849" applyNumberFormat="0" applyFont="0" applyAlignment="0" applyProtection="0"/>
    <xf numFmtId="0" fontId="12" fillId="61" borderId="848" applyNumberFormat="0">
      <alignment horizontal="left" vertical="center"/>
    </xf>
    <xf numFmtId="241" fontId="194" fillId="86" borderId="865" applyNumberFormat="0" applyBorder="0" applyAlignment="0" applyProtection="0">
      <alignment vertical="center"/>
    </xf>
    <xf numFmtId="0" fontId="11" fillId="81" borderId="948" applyNumberFormat="0" applyProtection="0">
      <alignment horizontal="center" vertical="center"/>
    </xf>
    <xf numFmtId="0" fontId="17" fillId="21" borderId="875" applyNumberFormat="0" applyAlignment="0" applyProtection="0"/>
    <xf numFmtId="0" fontId="11" fillId="81" borderId="948" applyNumberFormat="0" applyProtection="0">
      <alignment horizontal="center" vertical="center" wrapText="1"/>
    </xf>
    <xf numFmtId="208" fontId="90" fillId="63" borderId="869"/>
    <xf numFmtId="0" fontId="83" fillId="0" borderId="881" applyNumberFormat="0" applyFont="0" applyFill="0" applyAlignment="0" applyProtection="0"/>
    <xf numFmtId="167" fontId="87" fillId="0" borderId="817" applyFont="0"/>
    <xf numFmtId="171" fontId="85" fillId="0" borderId="961"/>
    <xf numFmtId="241" fontId="194" fillId="86" borderId="932" applyNumberFormat="0" applyBorder="0" applyAlignment="0" applyProtection="0">
      <alignment vertical="center"/>
    </xf>
    <xf numFmtId="257" fontId="11" fillId="82" borderId="948" applyNumberFormat="0" applyProtection="0">
      <alignment horizontal="center" vertical="center" wrapText="1"/>
    </xf>
    <xf numFmtId="0" fontId="17" fillId="21" borderId="848" applyNumberFormat="0" applyAlignment="0" applyProtection="0"/>
    <xf numFmtId="0" fontId="17" fillId="21" borderId="875"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55" applyNumberFormat="0" applyFont="0" applyAlignment="0" applyProtection="0"/>
    <xf numFmtId="0" fontId="83" fillId="0" borderId="881" applyNumberFormat="0" applyFont="0" applyFill="0" applyAlignment="0" applyProtection="0"/>
    <xf numFmtId="167" fontId="87" fillId="0" borderId="858" applyFont="0"/>
    <xf numFmtId="0" fontId="11" fillId="60" borderId="948" applyNumberFormat="0" applyProtection="0">
      <alignment horizontal="left" vertical="center" wrapText="1"/>
    </xf>
    <xf numFmtId="208" fontId="90" fillId="63" borderId="883"/>
    <xf numFmtId="0" fontId="12" fillId="25" borderId="948" applyNumberFormat="0" applyProtection="0">
      <alignment horizontal="left" vertical="center" wrapText="1"/>
    </xf>
    <xf numFmtId="167" fontId="87" fillId="0" borderId="882" applyFont="0"/>
    <xf numFmtId="0" fontId="17" fillId="21" borderId="889" applyNumberFormat="0" applyAlignment="0" applyProtection="0"/>
    <xf numFmtId="0" fontId="12" fillId="24" borderId="876" applyNumberFormat="0" applyFont="0" applyAlignment="0" applyProtection="0"/>
    <xf numFmtId="0" fontId="83" fillId="0" borderId="853" applyNumberFormat="0" applyFont="0" applyFill="0" applyAlignment="0" applyProtection="0"/>
    <xf numFmtId="0" fontId="12" fillId="25" borderId="948" applyNumberFormat="0" applyProtection="0">
      <alignment horizontal="left" vertical="center" wrapText="1"/>
    </xf>
    <xf numFmtId="166" fontId="113" fillId="0" borderId="1236">
      <protection locked="0"/>
    </xf>
    <xf numFmtId="171" fontId="85" fillId="0" borderId="938"/>
    <xf numFmtId="241" fontId="194" fillId="86" borderId="960" applyNumberFormat="0" applyBorder="0" applyAlignment="0" applyProtection="0">
      <alignment vertical="center"/>
    </xf>
    <xf numFmtId="0" fontId="11" fillId="81" borderId="948" applyNumberFormat="0" applyProtection="0">
      <alignment horizontal="center" vertical="center"/>
    </xf>
    <xf numFmtId="241" fontId="194" fillId="86" borderId="1253" applyNumberFormat="0" applyBorder="0" applyAlignment="0" applyProtection="0">
      <alignment vertical="center"/>
    </xf>
    <xf numFmtId="166" fontId="113" fillId="0" borderId="901">
      <protection locked="0"/>
    </xf>
    <xf numFmtId="171" fontId="85" fillId="0" borderId="1254"/>
    <xf numFmtId="0" fontId="12" fillId="24" borderId="876" applyNumberFormat="0" applyFont="0" applyAlignment="0" applyProtection="0"/>
    <xf numFmtId="208" fontId="90" fillId="63" borderId="883"/>
    <xf numFmtId="0" fontId="11" fillId="60" borderId="948" applyNumberFormat="0" applyProtection="0">
      <alignment horizontal="left" vertical="center" wrapText="1"/>
    </xf>
    <xf numFmtId="167" fontId="87" fillId="0" borderId="882" applyFont="0"/>
    <xf numFmtId="241" fontId="194" fillId="86" borderId="960" applyNumberFormat="0" applyBorder="0" applyAlignment="0" applyProtection="0">
      <alignment vertical="center"/>
    </xf>
    <xf numFmtId="0" fontId="11" fillId="81" borderId="948" applyNumberFormat="0" applyProtection="0">
      <alignment horizontal="center" vertical="center" wrapText="1"/>
    </xf>
    <xf numFmtId="0" fontId="11" fillId="60" borderId="962" applyNumberFormat="0" applyProtection="0">
      <alignment horizontal="left" vertical="center" wrapText="1"/>
    </xf>
    <xf numFmtId="208" fontId="90" fillId="63" borderId="883"/>
    <xf numFmtId="0" fontId="17" fillId="21" borderId="1189" applyNumberFormat="0" applyAlignment="0" applyProtection="0"/>
    <xf numFmtId="0" fontId="17" fillId="21" borderId="875" applyNumberFormat="0" applyAlignment="0" applyProtection="0"/>
    <xf numFmtId="241" fontId="194" fillId="86" borderId="960" applyNumberFormat="0" applyBorder="0" applyAlignment="0" applyProtection="0">
      <alignment vertical="center"/>
    </xf>
    <xf numFmtId="167" fontId="87" fillId="0" borderId="882" applyFont="0"/>
    <xf numFmtId="0" fontId="83" fillId="0" borderId="881" applyNumberFormat="0" applyFont="0" applyFill="0" applyAlignment="0" applyProtection="0"/>
    <xf numFmtId="257" fontId="11" fillId="82" borderId="926" applyNumberFormat="0" applyProtection="0">
      <alignment horizontal="center" vertical="center" wrapText="1"/>
    </xf>
    <xf numFmtId="166" fontId="113" fillId="0" borderId="901">
      <protection locked="0"/>
    </xf>
    <xf numFmtId="0" fontId="11" fillId="60" borderId="962" applyNumberFormat="0" applyProtection="0">
      <alignment horizontal="left" vertical="center" wrapText="1"/>
    </xf>
    <xf numFmtId="208" fontId="90" fillId="63" borderId="883"/>
    <xf numFmtId="0" fontId="17" fillId="21" borderId="854" applyNumberFormat="0" applyAlignment="0" applyProtection="0"/>
    <xf numFmtId="0" fontId="83" fillId="0" borderId="853" applyNumberFormat="0" applyFont="0" applyFill="0" applyAlignment="0" applyProtection="0"/>
    <xf numFmtId="241" fontId="194" fillId="86" borderId="932" applyNumberFormat="0" applyBorder="0" applyAlignment="0" applyProtection="0">
      <alignment vertical="center"/>
    </xf>
    <xf numFmtId="0" fontId="11" fillId="60" borderId="926" applyNumberFormat="0" applyProtection="0">
      <alignment horizontal="left" vertical="center" wrapText="1"/>
    </xf>
    <xf numFmtId="0" fontId="12" fillId="24" borderId="913" applyNumberFormat="0" applyFont="0" applyAlignment="0" applyProtection="0"/>
    <xf numFmtId="0" fontId="12" fillId="25" borderId="962" applyNumberFormat="0" applyProtection="0">
      <alignment horizontal="left" vertical="center" wrapText="1"/>
    </xf>
    <xf numFmtId="166" fontId="113" fillId="0" borderId="901">
      <protection locked="0"/>
    </xf>
    <xf numFmtId="166" fontId="113" fillId="0" borderId="1236">
      <protection locked="0"/>
    </xf>
    <xf numFmtId="0" fontId="17" fillId="21" borderId="854" applyNumberFormat="0" applyAlignment="0" applyProtection="0"/>
    <xf numFmtId="241" fontId="194" fillId="86" borderId="932" applyNumberFormat="0" applyBorder="0" applyAlignment="0" applyProtection="0">
      <alignment vertical="center"/>
    </xf>
    <xf numFmtId="165" fontId="193" fillId="0" borderId="975" applyFill="0" applyAlignment="0" applyProtection="0"/>
    <xf numFmtId="0" fontId="83" fillId="0" borderId="853" applyNumberFormat="0" applyFont="0" applyFill="0" applyAlignment="0" applyProtection="0"/>
    <xf numFmtId="0" fontId="11" fillId="60" borderId="962" applyNumberFormat="0" applyProtection="0">
      <alignment horizontal="left" vertical="center" wrapText="1"/>
    </xf>
    <xf numFmtId="0" fontId="17" fillId="21" borderId="875" applyNumberFormat="0" applyAlignment="0" applyProtection="0"/>
    <xf numFmtId="0" fontId="12" fillId="61" borderId="854" applyNumberFormat="0">
      <alignment horizontal="left" vertical="center"/>
    </xf>
    <xf numFmtId="166" fontId="113" fillId="0" borderId="921">
      <protection locked="0"/>
    </xf>
    <xf numFmtId="0" fontId="83" fillId="0" borderId="881" applyNumberFormat="0" applyFont="0" applyFill="0" applyAlignment="0" applyProtection="0"/>
    <xf numFmtId="0" fontId="12" fillId="24" borderId="907" applyNumberFormat="0" applyFont="0" applyAlignment="0" applyProtection="0"/>
    <xf numFmtId="0" fontId="17" fillId="21" borderId="875" applyNumberFormat="0" applyAlignment="0" applyProtection="0"/>
    <xf numFmtId="0" fontId="83" fillId="0" borderId="853" applyNumberFormat="0" applyFont="0" applyFill="0" applyAlignment="0" applyProtection="0"/>
    <xf numFmtId="208" fontId="90" fillId="63" borderId="900"/>
    <xf numFmtId="0" fontId="17" fillId="21" borderId="912" applyNumberFormat="0" applyAlignment="0" applyProtection="0"/>
    <xf numFmtId="208" fontId="90" fillId="63" borderId="900"/>
    <xf numFmtId="0" fontId="12" fillId="24" borderId="849" applyNumberFormat="0" applyFont="0" applyAlignment="0" applyProtection="0"/>
    <xf numFmtId="0" fontId="83" fillId="0" borderId="911" applyNumberFormat="0" applyFont="0" applyFill="0" applyAlignment="0" applyProtection="0"/>
    <xf numFmtId="0" fontId="12" fillId="60" borderId="848" applyNumberFormat="0">
      <alignment horizontal="centerContinuous" vertical="center" wrapText="1"/>
    </xf>
    <xf numFmtId="0" fontId="12" fillId="24" borderId="1228" applyNumberFormat="0" applyFont="0" applyAlignment="0" applyProtection="0"/>
    <xf numFmtId="208" fontId="90" fillId="63" borderId="900"/>
    <xf numFmtId="167" fontId="87" fillId="0" borderId="899" applyFont="0"/>
    <xf numFmtId="0" fontId="17" fillId="21" borderId="906" applyNumberFormat="0" applyAlignment="0" applyProtection="0"/>
    <xf numFmtId="0" fontId="83" fillId="0" borderId="919" applyNumberFormat="0" applyFont="0" applyFill="0" applyAlignment="0" applyProtection="0"/>
    <xf numFmtId="224" fontId="108" fillId="0" borderId="867" applyFont="0" applyFill="0" applyBorder="0" applyAlignment="0" applyProtection="0"/>
    <xf numFmtId="0" fontId="12" fillId="61" borderId="848" applyNumberFormat="0">
      <alignment horizontal="left" vertical="center"/>
    </xf>
    <xf numFmtId="0" fontId="12" fillId="60" borderId="848" applyNumberFormat="0">
      <alignment horizontal="centerContinuous" vertical="center" wrapText="1"/>
    </xf>
    <xf numFmtId="208" fontId="90" fillId="63" borderId="920"/>
    <xf numFmtId="0" fontId="12" fillId="61" borderId="848" applyNumberFormat="0">
      <alignment horizontal="left" vertical="center"/>
    </xf>
    <xf numFmtId="0" fontId="12" fillId="60" borderId="848" applyNumberFormat="0">
      <alignment horizontal="centerContinuous" vertical="center" wrapText="1"/>
    </xf>
    <xf numFmtId="167" fontId="87" fillId="0" borderId="916" applyFont="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224" fontId="108" fillId="0" borderId="867" applyFont="0" applyFill="0" applyBorder="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2" fillId="61" borderId="848" applyNumberFormat="0">
      <alignment horizontal="left" vertical="center"/>
    </xf>
    <xf numFmtId="0" fontId="12" fillId="60" borderId="848" applyNumberFormat="0">
      <alignment horizontal="centerContinuous" vertical="center" wrapText="1"/>
    </xf>
    <xf numFmtId="0" fontId="30" fillId="0" borderId="851" applyNumberFormat="0" applyFill="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25" fillId="8" borderId="875" applyNumberFormat="0" applyAlignment="0" applyProtection="0"/>
    <xf numFmtId="224" fontId="108" fillId="0" borderId="867" applyFont="0" applyFill="0" applyBorder="0" applyAlignment="0" applyProtection="0"/>
    <xf numFmtId="0" fontId="12" fillId="25" borderId="874" applyNumberFormat="0" applyProtection="0">
      <alignment horizontal="left" vertical="center"/>
    </xf>
    <xf numFmtId="0" fontId="17" fillId="21" borderId="875" applyNumberForma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61" borderId="875" applyNumberFormat="0">
      <alignment horizontal="left" vertical="center"/>
    </xf>
    <xf numFmtId="0" fontId="12" fillId="60" borderId="875" applyNumberFormat="0">
      <alignment horizontal="centerContinuous" vertical="center" wrapText="1"/>
    </xf>
    <xf numFmtId="0" fontId="12" fillId="61" borderId="875" applyNumberFormat="0">
      <alignment horizontal="left" vertical="center"/>
    </xf>
    <xf numFmtId="0" fontId="12" fillId="60" borderId="875" applyNumberFormat="0">
      <alignment horizontal="centerContinuous" vertical="center" wrapText="1"/>
    </xf>
    <xf numFmtId="0" fontId="17" fillId="21" borderId="875" applyNumberFormat="0" applyAlignment="0" applyProtection="0"/>
    <xf numFmtId="0" fontId="25" fillId="8" borderId="875" applyNumberForma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61" borderId="889" applyNumberFormat="0">
      <alignment horizontal="left" vertical="center"/>
    </xf>
    <xf numFmtId="0" fontId="12" fillId="60" borderId="889" applyNumberFormat="0">
      <alignment horizontal="centerContinuous" vertical="center" wrapText="1"/>
    </xf>
    <xf numFmtId="0" fontId="12" fillId="61" borderId="889" applyNumberFormat="0">
      <alignment horizontal="left" vertical="center"/>
    </xf>
    <xf numFmtId="0" fontId="12" fillId="60" borderId="889" applyNumberFormat="0">
      <alignment horizontal="centerContinuous" vertical="center" wrapText="1"/>
    </xf>
    <xf numFmtId="1" fontId="121" fillId="69" borderId="927" applyNumberFormat="0" applyBorder="0" applyAlignment="0">
      <alignment horizontal="centerContinuous" vertical="center"/>
      <protection locked="0"/>
    </xf>
    <xf numFmtId="0" fontId="12" fillId="61" borderId="889" applyNumberFormat="0">
      <alignment horizontal="left" vertical="center"/>
    </xf>
    <xf numFmtId="0" fontId="12" fillId="60" borderId="889" applyNumberFormat="0">
      <alignment horizontal="centerContinuous" vertical="center" wrapText="1"/>
    </xf>
    <xf numFmtId="237" fontId="12" fillId="71" borderId="948" applyNumberFormat="0" applyFont="0" applyBorder="0" applyAlignment="0" applyProtection="0"/>
    <xf numFmtId="0" fontId="47" fillId="0" borderId="953">
      <alignment horizontal="left" vertical="center"/>
    </xf>
    <xf numFmtId="208" fontId="90" fillId="63" borderId="1203"/>
    <xf numFmtId="0" fontId="12" fillId="61" borderId="875" applyNumberFormat="0">
      <alignment horizontal="left" vertical="center"/>
    </xf>
    <xf numFmtId="0" fontId="12" fillId="60" borderId="875" applyNumberFormat="0">
      <alignment horizontal="centerContinuous" vertical="center" wrapText="1"/>
    </xf>
    <xf numFmtId="0" fontId="12" fillId="61" borderId="889" applyNumberFormat="0">
      <alignment horizontal="left" vertical="center"/>
    </xf>
    <xf numFmtId="0" fontId="12" fillId="60" borderId="889" applyNumberFormat="0">
      <alignment horizontal="centerContinuous" vertical="center" wrapText="1"/>
    </xf>
    <xf numFmtId="224" fontId="108" fillId="0" borderId="867" applyFont="0" applyFill="0" applyBorder="0" applyAlignment="0" applyProtection="0"/>
    <xf numFmtId="224" fontId="108" fillId="0" borderId="867" applyFont="0" applyFill="0" applyBorder="0" applyAlignment="0" applyProtection="0"/>
    <xf numFmtId="0" fontId="12" fillId="61" borderId="854" applyNumberFormat="0">
      <alignment horizontal="left" vertical="center"/>
    </xf>
    <xf numFmtId="0" fontId="12" fillId="60" borderId="854" applyNumberFormat="0">
      <alignment horizontal="centerContinuous" vertical="center" wrapText="1"/>
    </xf>
    <xf numFmtId="208" fontId="90" fillId="63" borderId="984"/>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14" applyNumberFormat="0" applyProtection="0">
      <alignment horizontal="left" vertical="center"/>
    </xf>
    <xf numFmtId="237" fontId="12" fillId="71" borderId="962" applyNumberFormat="0" applyFont="0" applyBorder="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54" applyNumberFormat="0" applyAlignment="0" applyProtection="0"/>
    <xf numFmtId="0" fontId="17" fillId="21" borderId="912" applyNumberFormat="0" applyAlignment="0" applyProtection="0"/>
    <xf numFmtId="0" fontId="25" fillId="8" borderId="963" applyNumberFormat="0" applyAlignment="0" applyProtection="0"/>
    <xf numFmtId="167" fontId="87" fillId="0" borderId="942" applyFont="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83" fillId="0" borderId="1202" applyNumberFormat="0" applyFont="0" applyFill="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10" fontId="108" fillId="65" borderId="970" applyNumberFormat="0" applyBorder="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25" fillId="8"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61" borderId="854" applyNumberFormat="0">
      <alignment horizontal="left" vertical="center"/>
    </xf>
    <xf numFmtId="0" fontId="12" fillId="60" borderId="854" applyNumberFormat="0">
      <alignment horizontal="centerContinuous" vertical="center" wrapText="1"/>
    </xf>
    <xf numFmtId="0" fontId="28" fillId="21" borderId="850" applyNumberFormat="0" applyAlignment="0" applyProtection="0"/>
    <xf numFmtId="0" fontId="30" fillId="0" borderId="851" applyNumberFormat="0" applyFill="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28" fillId="21" borderId="850" applyNumberFormat="0" applyAlignment="0" applyProtection="0"/>
    <xf numFmtId="0" fontId="30" fillId="0" borderId="851" applyNumberFormat="0" applyFill="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167" fontId="87" fillId="0" borderId="1199" applyFont="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7" fillId="21" borderId="848" applyNumberFormat="0" applyAlignment="0" applyProtection="0"/>
    <xf numFmtId="0" fontId="30" fillId="0" borderId="851" applyNumberFormat="0" applyFill="0" applyAlignment="0" applyProtection="0"/>
    <xf numFmtId="0" fontId="28" fillId="21" borderId="850"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5" fillId="8" borderId="848" applyNumberFormat="0" applyAlignment="0" applyProtection="0"/>
    <xf numFmtId="0" fontId="12" fillId="61" borderId="854" applyNumberFormat="0">
      <alignment horizontal="left" vertical="center"/>
    </xf>
    <xf numFmtId="0" fontId="12" fillId="60" borderId="854" applyNumberFormat="0">
      <alignment horizontal="centerContinuous" vertical="center" wrapText="1"/>
    </xf>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17" fillId="21" borderId="848" applyNumberFormat="0" applyAlignment="0" applyProtection="0"/>
    <xf numFmtId="0" fontId="25" fillId="8" borderId="848" applyNumberFormat="0" applyAlignment="0" applyProtection="0"/>
    <xf numFmtId="0" fontId="12" fillId="24" borderId="849" applyNumberFormat="0" applyFont="0" applyAlignment="0" applyProtection="0"/>
    <xf numFmtId="0" fontId="12" fillId="24" borderId="849" applyNumberFormat="0" applyFont="0" applyAlignment="0" applyProtection="0"/>
    <xf numFmtId="0" fontId="28" fillId="21" borderId="850" applyNumberFormat="0" applyAlignment="0" applyProtection="0"/>
    <xf numFmtId="0" fontId="30" fillId="0" borderId="851" applyNumberFormat="0" applyFill="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260" fontId="164" fillId="0" borderId="1019" applyBorder="0"/>
    <xf numFmtId="0" fontId="17" fillId="21" borderId="1189"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12" fillId="25" borderId="814" applyNumberFormat="0" applyProtection="0">
      <alignment horizontal="left" vertical="center"/>
    </xf>
    <xf numFmtId="0" fontId="12" fillId="25" borderId="814" applyNumberFormat="0" applyProtection="0">
      <alignment horizontal="left" vertical="center"/>
    </xf>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48" applyNumberFormat="0" applyAlignment="0" applyProtection="0"/>
    <xf numFmtId="0" fontId="28" fillId="21" borderId="877" applyNumberFormat="0" applyAlignment="0" applyProtection="0"/>
    <xf numFmtId="0" fontId="28" fillId="21" borderId="850" applyNumberFormat="0" applyAlignment="0" applyProtection="0"/>
    <xf numFmtId="0" fontId="30" fillId="0" borderId="851" applyNumberFormat="0" applyFill="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47" fillId="0" borderId="967">
      <alignment horizontal="left" vertical="center"/>
    </xf>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1" fillId="81" borderId="1026" applyNumberFormat="0" applyProtection="0">
      <alignment horizontal="center" vertical="center" wrapText="1"/>
    </xf>
    <xf numFmtId="260" fontId="164" fillId="0" borderId="1061" applyBorder="0"/>
    <xf numFmtId="0" fontId="17" fillId="21" borderId="875" applyNumberFormat="0" applyAlignment="0" applyProtection="0"/>
    <xf numFmtId="0" fontId="12" fillId="24" borderId="876" applyNumberFormat="0" applyFon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 fontId="121" fillId="69" borderId="1201" applyNumberFormat="0" applyBorder="0" applyAlignment="0">
      <alignment horizontal="centerContinuous" vertical="center"/>
      <protection locked="0"/>
    </xf>
    <xf numFmtId="0" fontId="47" fillId="0" borderId="1231">
      <alignment horizontal="left" vertical="center"/>
    </xf>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12" fillId="25" borderId="888" applyNumberFormat="0" applyProtection="0">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208" fontId="90" fillId="63" borderId="1235"/>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208" fontId="90" fillId="63" borderId="1235"/>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166" fontId="113" fillId="0" borderId="1236">
      <protection locked="0"/>
    </xf>
    <xf numFmtId="0" fontId="12" fillId="25" borderId="888" applyNumberFormat="0" applyProtection="0">
      <alignment horizontal="left" vertical="center"/>
    </xf>
    <xf numFmtId="0" fontId="12" fillId="25" borderId="888" applyNumberFormat="0" applyProtection="0">
      <alignment horizontal="left" vertical="center"/>
    </xf>
    <xf numFmtId="0" fontId="12" fillId="61" borderId="1112" applyNumberFormat="0">
      <alignment horizontal="left" vertical="center"/>
    </xf>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92" applyNumberFormat="0" applyFont="0" applyAlignment="0" applyProtection="0"/>
    <xf numFmtId="0" fontId="25" fillId="8" borderId="889" applyNumberFormat="0" applyAlignment="0" applyProtection="0"/>
    <xf numFmtId="0" fontId="28" fillId="21" borderId="877" applyNumberFormat="0" applyAlignment="0" applyProtection="0"/>
    <xf numFmtId="0" fontId="30" fillId="0" borderId="878" applyNumberFormat="0" applyFill="0" applyAlignment="0" applyProtection="0"/>
    <xf numFmtId="0" fontId="17" fillId="21" borderId="889" applyNumberFormat="0" applyAlignment="0" applyProtection="0"/>
    <xf numFmtId="0" fontId="30" fillId="0" borderId="891" applyNumberFormat="0" applyFill="0" applyAlignment="0" applyProtection="0"/>
    <xf numFmtId="0" fontId="12" fillId="60" borderId="1112" applyNumberFormat="0">
      <alignment horizontal="centerContinuous" vertical="center" wrapText="1"/>
    </xf>
    <xf numFmtId="0" fontId="28" fillId="21" borderId="890" applyNumberFormat="0" applyAlignment="0" applyProtection="0"/>
    <xf numFmtId="1" fontId="121" fillId="69" borderId="927" applyNumberFormat="0" applyBorder="0" applyAlignment="0">
      <alignment horizontal="centerContinuous" vertical="center"/>
      <protection locked="0"/>
    </xf>
    <xf numFmtId="208" fontId="90" fillId="63" borderId="1203"/>
    <xf numFmtId="0" fontId="12" fillId="24" borderId="892" applyNumberFormat="0" applyFont="0" applyAlignment="0" applyProtection="0"/>
    <xf numFmtId="0" fontId="12" fillId="61" borderId="875" applyNumberFormat="0">
      <alignment horizontal="left" vertical="center"/>
    </xf>
    <xf numFmtId="0" fontId="12" fillId="60" borderId="875" applyNumberFormat="0">
      <alignment horizontal="centerContinuous" vertical="center" wrapText="1"/>
    </xf>
    <xf numFmtId="0" fontId="25" fillId="8" borderId="1189" applyNumberFormat="0" applyAlignment="0" applyProtection="0"/>
    <xf numFmtId="0" fontId="17" fillId="21" borderId="889" applyNumberFormat="0" applyAlignment="0" applyProtection="0"/>
    <xf numFmtId="0" fontId="12" fillId="24" borderId="892" applyNumberFormat="0" applyFon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25" fillId="8" borderId="889" applyNumberFormat="0" applyAlignment="0" applyProtection="0"/>
    <xf numFmtId="0" fontId="28" fillId="21" borderId="890" applyNumberFormat="0" applyAlignment="0" applyProtection="0"/>
    <xf numFmtId="0" fontId="30" fillId="0" borderId="891" applyNumberFormat="0" applyFill="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17" fillId="21" borderId="889" applyNumberForma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5" fillId="8" borderId="889" applyNumberFormat="0" applyAlignment="0" applyProtection="0"/>
    <xf numFmtId="0" fontId="17" fillId="21" borderId="889" applyNumberFormat="0" applyAlignment="0" applyProtection="0"/>
    <xf numFmtId="0" fontId="30" fillId="0" borderId="891" applyNumberFormat="0" applyFill="0" applyAlignment="0" applyProtection="0"/>
    <xf numFmtId="241" fontId="194" fillId="86" borderId="1238" applyNumberFormat="0" applyBorder="0" applyAlignment="0" applyProtection="0">
      <alignment vertical="center"/>
    </xf>
    <xf numFmtId="0" fontId="28" fillId="21" borderId="890"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12" fillId="61" borderId="854" applyNumberFormat="0">
      <alignment horizontal="left" vertical="center"/>
    </xf>
    <xf numFmtId="0" fontId="12" fillId="60" borderId="854" applyNumberFormat="0">
      <alignment horizontal="centerContinuous" vertical="center" wrapText="1"/>
    </xf>
    <xf numFmtId="171" fontId="85" fillId="0" borderId="1239"/>
    <xf numFmtId="0" fontId="12" fillId="25" borderId="888" applyNumberFormat="0" applyProtection="0">
      <alignment horizontal="left" vertical="center"/>
    </xf>
    <xf numFmtId="0" fontId="12" fillId="25" borderId="888" applyNumberFormat="0" applyProtection="0">
      <alignment horizontal="left" vertical="center"/>
    </xf>
    <xf numFmtId="0" fontId="25" fillId="8" borderId="889"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1" fontId="121" fillId="69" borderId="927" applyNumberFormat="0" applyBorder="0" applyAlignment="0">
      <alignment horizontal="centerContinuous" vertical="center"/>
      <protection locked="0"/>
    </xf>
    <xf numFmtId="0" fontId="11" fillId="81" borderId="1226" applyNumberFormat="0" applyProtection="0">
      <alignment horizontal="center" vertical="center" wrapText="1"/>
    </xf>
    <xf numFmtId="237" fontId="12" fillId="71" borderId="962" applyNumberFormat="0" applyFont="0" applyBorder="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0" fontId="108" fillId="65" borderId="970" applyNumberFormat="0" applyBorder="0" applyAlignment="0" applyProtection="0"/>
    <xf numFmtId="0" fontId="12" fillId="24" borderId="1196" applyNumberFormat="0" applyFon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4" borderId="876" applyNumberFormat="0" applyFont="0" applyAlignment="0" applyProtection="0"/>
    <xf numFmtId="260" fontId="164" fillId="0" borderId="1178" applyBorder="0"/>
    <xf numFmtId="0" fontId="12" fillId="25" borderId="888" applyNumberFormat="0" applyProtection="0">
      <alignment horizontal="left" vertical="center"/>
    </xf>
    <xf numFmtId="0" fontId="12" fillId="25" borderId="888" applyNumberFormat="0" applyProtection="0">
      <alignment horizontal="left" vertical="center"/>
    </xf>
    <xf numFmtId="257" fontId="11" fillId="82" borderId="1240" applyNumberFormat="0" applyProtection="0">
      <alignment horizontal="center" vertical="center" wrapText="1"/>
    </xf>
    <xf numFmtId="0" fontId="147" fillId="73" borderId="1224">
      <alignment horizontal="left" vertical="center" wrapText="1"/>
    </xf>
    <xf numFmtId="166" fontId="113" fillId="0" borderId="1223">
      <protection locked="0"/>
    </xf>
    <xf numFmtId="208" fontId="90" fillId="63" borderId="1222"/>
    <xf numFmtId="224" fontId="108" fillId="0" borderId="867" applyFont="0" applyFill="0" applyBorder="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12" fillId="61" borderId="912" applyNumberFormat="0">
      <alignment horizontal="left" vertical="center"/>
    </xf>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12" fillId="61" borderId="906" applyNumberFormat="0">
      <alignment horizontal="left" vertical="center"/>
    </xf>
    <xf numFmtId="0" fontId="12" fillId="60" borderId="906" applyNumberFormat="0">
      <alignment horizontal="centerContinuous" vertical="center" wrapText="1"/>
    </xf>
    <xf numFmtId="0" fontId="25" fillId="8" borderId="875"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75"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2" fillId="60" borderId="912" applyNumberFormat="0">
      <alignment horizontal="centerContinuous" vertical="center" wrapText="1"/>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47" fillId="73" borderId="1205">
      <alignment horizontal="left" vertical="center" wrapText="1"/>
    </xf>
    <xf numFmtId="166" fontId="113" fillId="0" borderId="1204">
      <protection locked="0"/>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47" fillId="73" borderId="1237">
      <alignment horizontal="left" vertical="center" wrapText="1"/>
    </xf>
    <xf numFmtId="0" fontId="17" fillId="21" borderId="854" applyNumberFormat="0" applyAlignment="0" applyProtection="0"/>
    <xf numFmtId="237" fontId="12" fillId="71" borderId="962" applyNumberFormat="0" applyFont="0" applyBorder="0" applyAlignment="0" applyProtection="0"/>
    <xf numFmtId="166" fontId="113" fillId="0" borderId="1236">
      <protection locked="0"/>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17" fillId="21" borderId="889" applyNumberFormat="0" applyAlignment="0" applyProtection="0"/>
    <xf numFmtId="0" fontId="25" fillId="8" borderId="889" applyNumberFormat="0" applyAlignment="0" applyProtection="0"/>
    <xf numFmtId="0" fontId="12" fillId="24" borderId="892" applyNumberFormat="0" applyFont="0" applyAlignment="0" applyProtection="0"/>
    <xf numFmtId="0" fontId="12" fillId="24" borderId="892" applyNumberFormat="0" applyFont="0" applyAlignment="0" applyProtection="0"/>
    <xf numFmtId="0" fontId="28" fillId="21" borderId="890" applyNumberFormat="0" applyAlignment="0" applyProtection="0"/>
    <xf numFmtId="0" fontId="30" fillId="0" borderId="891"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1" fontId="121" fillId="69" borderId="968" applyNumberFormat="0" applyBorder="0" applyAlignment="0">
      <alignment horizontal="centerContinuous" vertical="center"/>
      <protection locked="0"/>
    </xf>
    <xf numFmtId="0" fontId="17" fillId="21" borderId="854" applyNumberFormat="0" applyAlignment="0" applyProtection="0"/>
    <xf numFmtId="208" fontId="90" fillId="63" borderId="1235"/>
    <xf numFmtId="14" fontId="85" fillId="0" borderId="1157" applyFont="0" applyFill="0" applyBorder="0" applyAlignment="0" applyProtection="0"/>
    <xf numFmtId="0" fontId="147" fillId="73" borderId="1237">
      <alignment horizontal="left" vertical="center" wrapText="1"/>
    </xf>
    <xf numFmtId="241" fontId="194" fillId="86" borderId="1206" applyNumberFormat="0" applyBorder="0" applyAlignment="0" applyProtection="0">
      <alignment vertical="center"/>
    </xf>
    <xf numFmtId="0" fontId="12" fillId="61" borderId="906" applyNumberFormat="0">
      <alignment horizontal="left" vertical="center"/>
    </xf>
    <xf numFmtId="0" fontId="12" fillId="60" borderId="906" applyNumberFormat="0">
      <alignment horizontal="centerContinuous" vertical="center" wrapText="1"/>
    </xf>
    <xf numFmtId="166" fontId="113" fillId="0" borderId="1236">
      <protection locked="0"/>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08" fontId="90" fillId="63" borderId="1235"/>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47" fillId="73" borderId="1237">
      <alignment horizontal="left" vertical="center" wrapText="1"/>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47" fillId="0" borderId="928">
      <alignment horizontal="left" vertical="center"/>
    </xf>
    <xf numFmtId="0" fontId="12" fillId="25" borderId="888" applyNumberFormat="0" applyProtection="0">
      <alignment horizontal="left" vertical="center"/>
    </xf>
    <xf numFmtId="0" fontId="12" fillId="25" borderId="888" applyNumberFormat="0" applyProtection="0">
      <alignment horizontal="left" vertical="center"/>
    </xf>
    <xf numFmtId="0" fontId="12" fillId="61" borderId="906" applyNumberFormat="0">
      <alignment horizontal="left" vertical="center"/>
    </xf>
    <xf numFmtId="0" fontId="12" fillId="60" borderId="906" applyNumberFormat="0">
      <alignment horizontal="centerContinuous" vertical="center" wrapText="1"/>
    </xf>
    <xf numFmtId="0" fontId="25" fillId="8" borderId="854" applyNumberFormat="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28" fillId="21" borderId="856" applyNumberFormat="0" applyAlignment="0" applyProtection="0"/>
    <xf numFmtId="0" fontId="30" fillId="0" borderId="857" applyNumberFormat="0" applyFill="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166" fontId="113" fillId="0" borderId="1236">
      <protection locked="0"/>
    </xf>
    <xf numFmtId="0" fontId="12" fillId="25" borderId="874" applyNumberFormat="0" applyProtection="0">
      <alignment horizontal="left" vertical="center"/>
    </xf>
    <xf numFmtId="0" fontId="12" fillId="25" borderId="874" applyNumberFormat="0" applyProtection="0">
      <alignment horizontal="left" vertical="center"/>
    </xf>
    <xf numFmtId="0" fontId="147" fillId="73" borderId="1023">
      <alignment horizontal="left" vertical="center" wrapText="1"/>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2" fillId="25" borderId="888" applyNumberFormat="0" applyProtection="0">
      <alignment horizontal="left" vertical="center"/>
    </xf>
    <xf numFmtId="0" fontId="12" fillId="25" borderId="888" applyNumberFormat="0" applyProtection="0">
      <alignment horizontal="left" vertical="center"/>
    </xf>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260" fontId="164" fillId="0" borderId="1061" applyBorder="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5" fillId="8" borderId="875" applyNumberFormat="0" applyAlignment="0" applyProtection="0"/>
    <xf numFmtId="0" fontId="17" fillId="21" borderId="875" applyNumberFormat="0" applyAlignment="0" applyProtection="0"/>
    <xf numFmtId="0" fontId="30" fillId="0" borderId="878" applyNumberFormat="0" applyFill="0" applyAlignment="0" applyProtection="0"/>
    <xf numFmtId="0" fontId="28" fillId="21" borderId="877"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25" fillId="8" borderId="875" applyNumberFormat="0" applyAlignment="0" applyProtection="0"/>
    <xf numFmtId="0" fontId="17" fillId="21" borderId="875" applyNumberFormat="0" applyAlignment="0" applyProtection="0"/>
    <xf numFmtId="0" fontId="147" fillId="73" borderId="1067">
      <alignment horizontal="left" vertical="center" wrapText="1"/>
    </xf>
    <xf numFmtId="166" fontId="113" fillId="0" borderId="1066">
      <protection locked="0"/>
    </xf>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25" fillId="8" borderId="1057" applyNumberFormat="0" applyAlignment="0" applyProtection="0"/>
    <xf numFmtId="0" fontId="30" fillId="0" borderId="857" applyNumberFormat="0" applyFill="0" applyAlignment="0" applyProtection="0"/>
    <xf numFmtId="0" fontId="28" fillId="21" borderId="856" applyNumberFormat="0" applyAlignment="0" applyProtection="0"/>
    <xf numFmtId="0" fontId="25" fillId="8" borderId="1057"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2" fillId="25" borderId="874" applyNumberFormat="0" applyProtection="0">
      <alignment horizontal="left" vertical="center"/>
    </xf>
    <xf numFmtId="0" fontId="12" fillId="25" borderId="874" applyNumberFormat="0" applyProtection="0">
      <alignment horizontal="left" vertical="center"/>
    </xf>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17" fillId="21" borderId="875" applyNumberFormat="0" applyAlignment="0" applyProtection="0"/>
    <xf numFmtId="0" fontId="25" fillId="8" borderId="875" applyNumberFormat="0" applyAlignment="0" applyProtection="0"/>
    <xf numFmtId="0" fontId="12" fillId="24" borderId="876" applyNumberFormat="0" applyFont="0" applyAlignment="0" applyProtection="0"/>
    <xf numFmtId="0" fontId="12" fillId="24" borderId="876" applyNumberFormat="0" applyFont="0" applyAlignment="0" applyProtection="0"/>
    <xf numFmtId="0" fontId="28" fillId="21" borderId="877" applyNumberFormat="0" applyAlignment="0" applyProtection="0"/>
    <xf numFmtId="0" fontId="30" fillId="0" borderId="878" applyNumberFormat="0" applyFill="0" applyAlignment="0" applyProtection="0"/>
    <xf numFmtId="0" fontId="30" fillId="0" borderId="857" applyNumberFormat="0" applyFill="0" applyAlignment="0" applyProtection="0"/>
    <xf numFmtId="0" fontId="28" fillId="21" borderId="856"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5" fillId="8" borderId="854" applyNumberFormat="0" applyAlignment="0" applyProtection="0"/>
    <xf numFmtId="0" fontId="17" fillId="21" borderId="854" applyNumberFormat="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260" fontId="164" fillId="0" borderId="1131" applyBorder="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17" fillId="21" borderId="854" applyNumberFormat="0" applyAlignment="0" applyProtection="0"/>
    <xf numFmtId="0" fontId="25" fillId="8" borderId="854" applyNumberFormat="0" applyAlignment="0" applyProtection="0"/>
    <xf numFmtId="0" fontId="12" fillId="24" borderId="855" applyNumberFormat="0" applyFont="0" applyAlignment="0" applyProtection="0"/>
    <xf numFmtId="0" fontId="12" fillId="24" borderId="855" applyNumberFormat="0" applyFont="0" applyAlignment="0" applyProtection="0"/>
    <xf numFmtId="0" fontId="28" fillId="21" borderId="856" applyNumberFormat="0" applyAlignment="0" applyProtection="0"/>
    <xf numFmtId="0" fontId="30" fillId="0" borderId="857" applyNumberFormat="0" applyFill="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166" fontId="113" fillId="0" borderId="1066">
      <protection locked="0"/>
    </xf>
    <xf numFmtId="10" fontId="108" fillId="65" borderId="1071" applyNumberFormat="0" applyBorder="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10" fontId="108" fillId="65" borderId="1090" applyNumberFormat="0" applyBorder="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83" fillId="0" borderId="925" applyNumberFormat="0" applyFon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208" fontId="90" fillId="63" borderId="929"/>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2" fillId="25" borderId="905" applyNumberFormat="0" applyProtection="0">
      <alignment horizontal="left" vertical="center"/>
    </xf>
    <xf numFmtId="0" fontId="12" fillId="25" borderId="905" applyNumberFormat="0" applyProtection="0">
      <alignment horizontal="left" vertical="center"/>
    </xf>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8" fillId="21" borderId="908" applyNumberFormat="0" applyAlignment="0" applyProtection="0"/>
    <xf numFmtId="0" fontId="30" fillId="0" borderId="909" applyNumberFormat="0" applyFill="0" applyAlignment="0" applyProtection="0"/>
    <xf numFmtId="0" fontId="30" fillId="0" borderId="909" applyNumberFormat="0" applyFill="0" applyAlignment="0" applyProtection="0"/>
    <xf numFmtId="0" fontId="28" fillId="21" borderId="908" applyNumberFormat="0" applyAlignment="0" applyProtection="0"/>
    <xf numFmtId="0" fontId="12" fillId="24" borderId="907" applyNumberFormat="0" applyFont="0" applyAlignment="0" applyProtection="0"/>
    <xf numFmtId="0" fontId="12" fillId="24" borderId="907" applyNumberFormat="0" applyFont="0" applyAlignment="0" applyProtection="0"/>
    <xf numFmtId="0" fontId="25" fillId="8" borderId="906" applyNumberFormat="0" applyAlignment="0" applyProtection="0"/>
    <xf numFmtId="0" fontId="17" fillId="21" borderId="906" applyNumberFormat="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0" fontId="17" fillId="21" borderId="906" applyNumberFormat="0" applyAlignment="0" applyProtection="0"/>
    <xf numFmtId="0" fontId="25" fillId="8" borderId="906" applyNumberFormat="0" applyAlignment="0" applyProtection="0"/>
    <xf numFmtId="0" fontId="28" fillId="21" borderId="908" applyNumberFormat="0" applyAlignment="0" applyProtection="0"/>
    <xf numFmtId="0" fontId="30" fillId="0" borderId="909" applyNumberFormat="0" applyFill="0" applyAlignment="0" applyProtection="0"/>
    <xf numFmtId="224" fontId="108" fillId="0" borderId="867" applyFont="0" applyFill="0" applyBorder="0" applyAlignment="0" applyProtection="0"/>
    <xf numFmtId="237" fontId="12" fillId="71" borderId="970" applyNumberFormat="0" applyFont="0" applyBorder="0" applyAlignment="0" applyProtection="0"/>
    <xf numFmtId="1" fontId="121" fillId="69" borderId="927" applyNumberFormat="0" applyBorder="0" applyAlignment="0">
      <alignment horizontal="centerContinuous" vertical="center"/>
      <protection locked="0"/>
    </xf>
    <xf numFmtId="224" fontId="108" fillId="0" borderId="867" applyFont="0" applyFill="0" applyBorder="0" applyAlignment="0" applyProtection="0"/>
    <xf numFmtId="237" fontId="12" fillId="71" borderId="970" applyNumberFormat="0" applyFont="0" applyBorder="0" applyAlignment="0" applyProtection="0"/>
    <xf numFmtId="0" fontId="183" fillId="81" borderId="1240" applyNumberFormat="0" applyProtection="0">
      <alignment horizontal="center" vertical="center"/>
    </xf>
    <xf numFmtId="224" fontId="108" fillId="0" borderId="867" applyFont="0" applyFill="0" applyBorder="0" applyAlignment="0" applyProtection="0"/>
    <xf numFmtId="0" fontId="25" fillId="8" borderId="971" applyNumberFormat="0" applyAlignment="0" applyProtection="0"/>
    <xf numFmtId="0" fontId="25" fillId="8" borderId="971" applyNumberFormat="0" applyAlignment="0" applyProtection="0"/>
    <xf numFmtId="241" fontId="194" fillId="86" borderId="946" applyNumberFormat="0" applyBorder="0" applyAlignment="0" applyProtection="0">
      <alignment vertical="center"/>
    </xf>
    <xf numFmtId="171" fontId="85" fillId="0" borderId="947"/>
    <xf numFmtId="0" fontId="83" fillId="0" borderId="941" applyNumberFormat="0" applyFont="0" applyFill="0" applyAlignment="0" applyProtection="0"/>
    <xf numFmtId="171" fontId="85" fillId="0" borderId="938"/>
    <xf numFmtId="171" fontId="85" fillId="0" borderId="1025"/>
    <xf numFmtId="0" fontId="177" fillId="67" borderId="1026">
      <alignment horizontal="center" vertical="center" wrapText="1"/>
      <protection hidden="1"/>
    </xf>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241" fontId="194" fillId="86" borderId="960" applyNumberFormat="0" applyBorder="0" applyAlignment="0" applyProtection="0">
      <alignment vertical="center"/>
    </xf>
    <xf numFmtId="171" fontId="85" fillId="0" borderId="961"/>
    <xf numFmtId="0" fontId="12" fillId="24" borderId="939" applyNumberFormat="0" applyFont="0" applyAlignment="0" applyProtection="0"/>
    <xf numFmtId="166" fontId="113" fillId="0" borderId="930">
      <protection locked="0"/>
    </xf>
    <xf numFmtId="0" fontId="11" fillId="81" borderId="992" applyNumberFormat="0" applyProtection="0">
      <alignment horizontal="center" vertical="center"/>
    </xf>
    <xf numFmtId="257" fontId="11" fillId="82" borderId="992" applyNumberFormat="0" applyProtection="0">
      <alignment horizontal="center" vertical="center" wrapText="1"/>
    </xf>
    <xf numFmtId="241" fontId="194" fillId="86" borderId="960" applyNumberFormat="0" applyBorder="0" applyAlignment="0" applyProtection="0">
      <alignment vertical="center"/>
    </xf>
    <xf numFmtId="171" fontId="85" fillId="0" borderId="961"/>
    <xf numFmtId="0" fontId="11" fillId="60" borderId="1007" applyNumberFormat="0" applyProtection="0">
      <alignment horizontal="left" vertical="center" wrapText="1"/>
    </xf>
    <xf numFmtId="166" fontId="113" fillId="0" borderId="958">
      <protection locked="0"/>
    </xf>
    <xf numFmtId="0" fontId="12" fillId="24" borderId="950" applyNumberFormat="0" applyFont="0" applyAlignment="0" applyProtection="0"/>
    <xf numFmtId="241" fontId="194" fillId="86" borderId="1004" applyNumberFormat="0" applyBorder="0" applyAlignment="0" applyProtection="0">
      <alignment vertical="center"/>
    </xf>
    <xf numFmtId="171" fontId="85" fillId="0" borderId="1025"/>
    <xf numFmtId="264" fontId="172" fillId="65" borderId="1026" applyFill="0" applyBorder="0" applyAlignment="0" applyProtection="0">
      <alignment horizontal="right"/>
      <protection locked="0"/>
    </xf>
    <xf numFmtId="165" fontId="193" fillId="0" borderId="1037" applyFill="0" applyAlignment="0" applyProtection="0"/>
    <xf numFmtId="257" fontId="11" fillId="82" borderId="1026" applyNumberFormat="0" applyProtection="0">
      <alignment horizontal="center" vertical="center" wrapText="1"/>
    </xf>
    <xf numFmtId="0" fontId="12" fillId="24" borderId="966" applyNumberFormat="0" applyFont="0" applyAlignment="0" applyProtection="0"/>
    <xf numFmtId="0" fontId="11" fillId="81" borderId="1007" applyNumberFormat="0" applyProtection="0">
      <alignment horizontal="center" vertical="center"/>
    </xf>
    <xf numFmtId="0" fontId="12" fillId="25" borderId="948" applyNumberFormat="0" applyProtection="0">
      <alignment horizontal="left" vertical="center" wrapText="1"/>
    </xf>
    <xf numFmtId="0" fontId="11" fillId="81" borderId="1007" applyNumberFormat="0" applyProtection="0">
      <alignment horizontal="center" vertical="center"/>
    </xf>
    <xf numFmtId="0" fontId="183" fillId="81" borderId="1188" applyNumberFormat="0" applyProtection="0">
      <alignment horizontal="center" vertical="center"/>
    </xf>
    <xf numFmtId="166" fontId="113" fillId="0" borderId="958">
      <protection locked="0"/>
    </xf>
    <xf numFmtId="0" fontId="12" fillId="24" borderId="966" applyNumberFormat="0" applyFont="0" applyAlignment="0" applyProtection="0"/>
    <xf numFmtId="0" fontId="11" fillId="60" borderId="992" applyNumberFormat="0" applyProtection="0">
      <alignment horizontal="left" vertical="center" wrapText="1"/>
    </xf>
    <xf numFmtId="257" fontId="11" fillId="82" borderId="992" applyNumberFormat="0" applyProtection="0">
      <alignment horizontal="center" vertical="center" wrapText="1"/>
    </xf>
    <xf numFmtId="257" fontId="11" fillId="82" borderId="1007" applyNumberFormat="0" applyProtection="0">
      <alignment horizontal="center" vertical="center" wrapText="1"/>
    </xf>
    <xf numFmtId="165" fontId="193" fillId="0" borderId="990" applyFill="0" applyAlignment="0" applyProtection="0"/>
    <xf numFmtId="171" fontId="85" fillId="0" borderId="1045"/>
    <xf numFmtId="257" fontId="11" fillId="82" borderId="1007" applyNumberFormat="0" applyProtection="0">
      <alignment horizontal="center" vertical="center" wrapText="1"/>
    </xf>
    <xf numFmtId="0" fontId="12" fillId="25" borderId="1147" applyNumberFormat="0" applyProtection="0">
      <alignment horizontal="left" vertical="center" wrapText="1"/>
    </xf>
    <xf numFmtId="165" fontId="193" fillId="0" borderId="990" applyFill="0" applyAlignment="0" applyProtection="0"/>
    <xf numFmtId="39" fontId="12" fillId="0" borderId="1000">
      <protection locked="0"/>
    </xf>
    <xf numFmtId="257" fontId="11" fillId="82" borderId="948" applyNumberFormat="0" applyProtection="0">
      <alignment horizontal="center" vertical="center" wrapText="1"/>
    </xf>
    <xf numFmtId="0" fontId="183" fillId="81" borderId="948" applyNumberFormat="0" applyProtection="0">
      <alignment horizontal="center" vertical="center"/>
    </xf>
    <xf numFmtId="0" fontId="12" fillId="25" borderId="1007" applyNumberFormat="0" applyProtection="0">
      <alignment horizontal="left" vertical="center" wrapText="1"/>
    </xf>
    <xf numFmtId="0" fontId="183" fillId="81" borderId="1166" applyNumberFormat="0" applyProtection="0">
      <alignment horizontal="center" vertical="center"/>
    </xf>
    <xf numFmtId="0" fontId="183" fillId="81" borderId="1007" applyNumberFormat="0" applyProtection="0">
      <alignment horizontal="center" vertical="center"/>
    </xf>
    <xf numFmtId="166" fontId="113" fillId="0" borderId="958">
      <protection locked="0"/>
    </xf>
    <xf numFmtId="165" fontId="193" fillId="0" borderId="1020" applyFill="0" applyAlignment="0" applyProtection="0"/>
    <xf numFmtId="171" fontId="85" fillId="0" borderId="1005"/>
    <xf numFmtId="0" fontId="11" fillId="81" borderId="1007" applyNumberFormat="0" applyProtection="0">
      <alignment horizontal="center" vertical="center" wrapText="1"/>
    </xf>
    <xf numFmtId="0" fontId="11" fillId="60" borderId="948" applyNumberFormat="0" applyProtection="0">
      <alignment horizontal="left" vertical="center" wrapText="1"/>
    </xf>
    <xf numFmtId="257" fontId="11" fillId="82" borderId="1007" applyNumberFormat="0" applyProtection="0">
      <alignment horizontal="center" vertical="center" wrapText="1"/>
    </xf>
    <xf numFmtId="0" fontId="183" fillId="81" borderId="992" applyNumberFormat="0" applyProtection="0">
      <alignment horizontal="center" vertical="center"/>
    </xf>
    <xf numFmtId="0" fontId="11" fillId="60" borderId="1007" applyNumberFormat="0" applyProtection="0">
      <alignment horizontal="left" vertical="center" wrapText="1"/>
    </xf>
    <xf numFmtId="0" fontId="11" fillId="81" borderId="992" applyNumberFormat="0" applyProtection="0">
      <alignment horizontal="center" vertical="center"/>
    </xf>
    <xf numFmtId="241" fontId="194" fillId="86" borderId="1162" applyNumberFormat="0" applyBorder="0" applyAlignment="0" applyProtection="0">
      <alignment vertical="center"/>
    </xf>
    <xf numFmtId="241" fontId="194" fillId="86" borderId="960" applyNumberFormat="0" applyBorder="0" applyAlignment="0" applyProtection="0">
      <alignment vertical="center"/>
    </xf>
    <xf numFmtId="0" fontId="12" fillId="24" borderId="966" applyNumberFormat="0" applyFont="0" applyAlignment="0" applyProtection="0"/>
    <xf numFmtId="171" fontId="85" fillId="0" borderId="961"/>
    <xf numFmtId="0" fontId="12" fillId="61" borderId="912" applyNumberFormat="0">
      <alignment horizontal="left" vertical="center"/>
    </xf>
    <xf numFmtId="0" fontId="11" fillId="81" borderId="992" applyNumberFormat="0" applyProtection="0">
      <alignment horizontal="center" vertical="center" wrapText="1"/>
    </xf>
    <xf numFmtId="0" fontId="11" fillId="60" borderId="992" applyNumberFormat="0" applyProtection="0">
      <alignment horizontal="left" vertical="center" wrapText="1"/>
    </xf>
    <xf numFmtId="171" fontId="85" fillId="0" borderId="1207"/>
    <xf numFmtId="171" fontId="85" fillId="0" borderId="1025"/>
    <xf numFmtId="165" fontId="193" fillId="0" borderId="1020" applyFill="0" applyAlignment="0" applyProtection="0"/>
    <xf numFmtId="0" fontId="17" fillId="21" borderId="934" applyNumberFormat="0" applyAlignment="0" applyProtection="0"/>
    <xf numFmtId="0" fontId="11" fillId="81" borderId="1007" applyNumberFormat="0" applyProtection="0">
      <alignment horizontal="center" vertical="center" wrapText="1"/>
    </xf>
    <xf numFmtId="260" fontId="164" fillId="0" borderId="1012" applyBorder="0"/>
    <xf numFmtId="0" fontId="17" fillId="21" borderId="934" applyNumberFormat="0" applyAlignment="0" applyProtection="0"/>
    <xf numFmtId="0" fontId="83" fillId="0" borderId="861" applyNumberFormat="0" applyFont="0" applyFill="0" applyAlignment="0" applyProtection="0"/>
    <xf numFmtId="0" fontId="25" fillId="8" borderId="912" applyNumberFormat="0" applyAlignment="0" applyProtection="0"/>
    <xf numFmtId="0" fontId="147" fillId="73" borderId="1003">
      <alignment horizontal="left" vertical="center" wrapText="1"/>
    </xf>
    <xf numFmtId="165" fontId="193" fillId="0" borderId="1128" applyFill="0" applyAlignment="0" applyProtection="0"/>
    <xf numFmtId="166" fontId="113" fillId="0" borderId="921">
      <protection locked="0"/>
    </xf>
    <xf numFmtId="171" fontId="85" fillId="0" borderId="1005"/>
    <xf numFmtId="39" fontId="12" fillId="0" borderId="1000">
      <protection locked="0"/>
    </xf>
    <xf numFmtId="0" fontId="177" fillId="67" borderId="1026">
      <alignment horizontal="center" vertical="center" wrapText="1"/>
      <protection hidden="1"/>
    </xf>
    <xf numFmtId="0" fontId="11" fillId="81" borderId="992" applyNumberFormat="0" applyProtection="0">
      <alignment horizontal="center" vertical="center" wrapText="1"/>
    </xf>
    <xf numFmtId="0" fontId="12" fillId="25" borderId="992" applyNumberFormat="0" applyProtection="0">
      <alignment horizontal="left" vertical="center" wrapText="1"/>
    </xf>
    <xf numFmtId="208" fontId="90" fillId="63" borderId="929"/>
    <xf numFmtId="171" fontId="85" fillId="0" borderId="924"/>
    <xf numFmtId="257" fontId="11" fillId="82" borderId="1007" applyNumberFormat="0" applyProtection="0">
      <alignment horizontal="center" vertical="center" wrapText="1"/>
    </xf>
    <xf numFmtId="167" fontId="87" fillId="0" borderId="937" applyFont="0"/>
    <xf numFmtId="0" fontId="17" fillId="21" borderId="949" applyNumberFormat="0" applyAlignment="0" applyProtection="0"/>
    <xf numFmtId="264" fontId="172" fillId="65" borderId="1026" applyFill="0" applyBorder="0" applyAlignment="0" applyProtection="0">
      <alignment horizontal="right"/>
      <protection locked="0"/>
    </xf>
    <xf numFmtId="260" fontId="164" fillId="0" borderId="1019" applyBorder="0"/>
    <xf numFmtId="0" fontId="83" fillId="0" borderId="955" applyNumberFormat="0" applyFont="0" applyFill="0" applyAlignment="0" applyProtection="0"/>
    <xf numFmtId="208" fontId="90" fillId="63" borderId="1001"/>
    <xf numFmtId="166" fontId="113" fillId="0" borderId="1002">
      <protection locked="0"/>
    </xf>
    <xf numFmtId="0" fontId="177" fillId="67" borderId="1007">
      <alignment horizontal="center" vertical="center" wrapText="1"/>
      <protection hidden="1"/>
    </xf>
    <xf numFmtId="257" fontId="11" fillId="82" borderId="992" applyNumberFormat="0" applyProtection="0">
      <alignment horizontal="center" vertical="center" wrapText="1"/>
    </xf>
    <xf numFmtId="0" fontId="12" fillId="0" borderId="948"/>
    <xf numFmtId="0" fontId="47" fillId="0" borderId="988">
      <alignment horizontal="left" vertical="center"/>
    </xf>
    <xf numFmtId="0" fontId="47" fillId="0" borderId="953">
      <alignment horizontal="left" vertical="center"/>
    </xf>
    <xf numFmtId="0" fontId="183" fillId="81" borderId="1007" applyNumberFormat="0" applyProtection="0">
      <alignment horizontal="center" vertical="center"/>
    </xf>
    <xf numFmtId="171" fontId="85" fillId="0" borderId="924"/>
    <xf numFmtId="0" fontId="17" fillId="21" borderId="963" applyNumberFormat="0" applyAlignment="0" applyProtection="0"/>
    <xf numFmtId="166" fontId="113" fillId="0" borderId="958">
      <protection locked="0"/>
    </xf>
    <xf numFmtId="0" fontId="11" fillId="81" borderId="1119" applyNumberFormat="0" applyProtection="0">
      <alignment horizontal="center" vertical="center"/>
    </xf>
    <xf numFmtId="208" fontId="90" fillId="63" borderId="957"/>
    <xf numFmtId="165" fontId="193" fillId="0" borderId="1000" applyFill="0" applyAlignment="0" applyProtection="0"/>
    <xf numFmtId="171" fontId="85" fillId="0" borderId="1005"/>
    <xf numFmtId="0" fontId="83" fillId="0" borderId="969" applyNumberFormat="0" applyFont="0" applyFill="0" applyAlignment="0" applyProtection="0"/>
    <xf numFmtId="0" fontId="11" fillId="60" borderId="948" applyNumberFormat="0" applyProtection="0">
      <alignment horizontal="left" vertical="center" wrapText="1"/>
    </xf>
    <xf numFmtId="260" fontId="164" fillId="0" borderId="1012" applyBorder="0"/>
    <xf numFmtId="0" fontId="17" fillId="21" borderId="963" applyNumberFormat="0" applyAlignment="0" applyProtection="0"/>
    <xf numFmtId="0" fontId="83" fillId="0" borderId="969" applyNumberFormat="0" applyFont="0" applyFill="0" applyAlignment="0" applyProtection="0"/>
    <xf numFmtId="166" fontId="113" fillId="0" borderId="930">
      <protection locked="0"/>
    </xf>
    <xf numFmtId="39" fontId="12" fillId="0" borderId="1000">
      <protection locked="0"/>
    </xf>
    <xf numFmtId="0" fontId="11" fillId="81" borderId="992" applyNumberFormat="0" applyProtection="0">
      <alignment horizontal="center" vertical="center" wrapText="1"/>
    </xf>
    <xf numFmtId="0" fontId="11" fillId="81" borderId="1007" applyNumberFormat="0" applyProtection="0">
      <alignment horizontal="center" vertical="center" wrapText="1"/>
    </xf>
    <xf numFmtId="171" fontId="85" fillId="0" borderId="1005"/>
    <xf numFmtId="208" fontId="90" fillId="63" borderId="957"/>
    <xf numFmtId="167" fontId="87" fillId="0" borderId="956" applyFont="0"/>
    <xf numFmtId="165" fontId="193" fillId="0" borderId="1000" applyFill="0" applyAlignment="0" applyProtection="0"/>
    <xf numFmtId="39" fontId="12" fillId="0" borderId="990">
      <protection locked="0"/>
    </xf>
    <xf numFmtId="171" fontId="85" fillId="0" borderId="924"/>
    <xf numFmtId="241" fontId="194" fillId="86" borderId="987" applyNumberFormat="0" applyBorder="0" applyAlignment="0" applyProtection="0">
      <alignment vertical="center"/>
    </xf>
    <xf numFmtId="0" fontId="177" fillId="67" borderId="1007">
      <alignment horizontal="center" vertical="center" wrapText="1"/>
      <protection hidden="1"/>
    </xf>
    <xf numFmtId="0" fontId="183" fillId="81" borderId="948" applyNumberFormat="0" applyProtection="0">
      <alignment horizontal="center" vertical="center"/>
    </xf>
    <xf numFmtId="257" fontId="11" fillId="82" borderId="1007" applyNumberFormat="0" applyProtection="0">
      <alignment horizontal="center" vertical="center" wrapText="1"/>
    </xf>
    <xf numFmtId="0" fontId="11" fillId="81" borderId="1188" applyNumberFormat="0" applyProtection="0">
      <alignment horizontal="center" vertical="center" wrapText="1"/>
    </xf>
    <xf numFmtId="241" fontId="194" fillId="86" borderId="932" applyNumberFormat="0" applyBorder="0" applyAlignment="0" applyProtection="0">
      <alignment vertical="center"/>
    </xf>
    <xf numFmtId="241" fontId="194" fillId="86" borderId="932" applyNumberFormat="0" applyBorder="0" applyAlignment="0" applyProtection="0">
      <alignment vertical="center"/>
    </xf>
    <xf numFmtId="208" fontId="90" fillId="63" borderId="957"/>
    <xf numFmtId="260" fontId="164" fillId="0" borderId="988" applyBorder="0"/>
    <xf numFmtId="39" fontId="12" fillId="0" borderId="1000">
      <protection locked="0"/>
    </xf>
    <xf numFmtId="171" fontId="85" fillId="0" borderId="991"/>
    <xf numFmtId="0" fontId="17" fillId="21" borderId="963" applyNumberFormat="0" applyAlignment="0" applyProtection="0"/>
    <xf numFmtId="0" fontId="11" fillId="81" borderId="948" applyNumberFormat="0" applyProtection="0">
      <alignment horizontal="center" vertical="center" wrapText="1"/>
    </xf>
    <xf numFmtId="0" fontId="183" fillId="81" borderId="1007" applyNumberFormat="0" applyProtection="0">
      <alignment horizontal="center" vertical="center"/>
    </xf>
    <xf numFmtId="167" fontId="87" fillId="0" borderId="956" applyFont="0"/>
    <xf numFmtId="241" fontId="194" fillId="86" borderId="982" applyNumberFormat="0" applyBorder="0" applyAlignment="0" applyProtection="0">
      <alignment vertical="center"/>
    </xf>
    <xf numFmtId="171" fontId="85" fillId="0" borderId="983"/>
    <xf numFmtId="0" fontId="83" fillId="0" borderId="861" applyNumberFormat="0" applyFont="0" applyFill="0" applyAlignment="0" applyProtection="0"/>
    <xf numFmtId="264" fontId="172" fillId="65" borderId="1007" applyFill="0" applyBorder="0" applyAlignment="0" applyProtection="0">
      <alignment horizontal="right"/>
      <protection locked="0"/>
    </xf>
    <xf numFmtId="39" fontId="12" fillId="0" borderId="990">
      <protection locked="0"/>
    </xf>
    <xf numFmtId="0" fontId="11" fillId="60" borderId="1026" applyNumberFormat="0" applyProtection="0">
      <alignment horizontal="left" vertical="center" wrapText="1"/>
    </xf>
    <xf numFmtId="0" fontId="11" fillId="81" borderId="948" applyNumberFormat="0" applyProtection="0">
      <alignment horizontal="center" vertical="center" wrapText="1"/>
    </xf>
    <xf numFmtId="0" fontId="11" fillId="81" borderId="1007" applyNumberFormat="0" applyProtection="0">
      <alignment horizontal="center" vertical="center" wrapText="1"/>
    </xf>
    <xf numFmtId="0" fontId="12" fillId="24" borderId="972" applyNumberFormat="0" applyFont="0" applyAlignment="0" applyProtection="0"/>
    <xf numFmtId="260" fontId="164" fillId="0" borderId="988" applyBorder="0"/>
    <xf numFmtId="0" fontId="11" fillId="81" borderId="992" applyNumberFormat="0" applyProtection="0">
      <alignment horizontal="center" vertical="center" wrapText="1"/>
    </xf>
    <xf numFmtId="0" fontId="11" fillId="60" borderId="992" applyNumberFormat="0" applyProtection="0">
      <alignment horizontal="left" vertical="center" wrapText="1"/>
    </xf>
    <xf numFmtId="0" fontId="11" fillId="81" borderId="1007" applyNumberFormat="0" applyProtection="0">
      <alignment horizontal="center" vertical="center" wrapText="1"/>
    </xf>
    <xf numFmtId="0" fontId="83" fillId="0" borderId="861" applyNumberFormat="0" applyFont="0" applyFill="0" applyAlignment="0" applyProtection="0"/>
    <xf numFmtId="260" fontId="164" fillId="0" borderId="1012" applyBorder="0"/>
    <xf numFmtId="208" fontId="90" fillId="63" borderId="920"/>
    <xf numFmtId="166" fontId="113" fillId="0" borderId="1002">
      <protection locked="0"/>
    </xf>
    <xf numFmtId="0" fontId="147" fillId="73" borderId="1003">
      <alignment horizontal="left" vertical="center" wrapText="1"/>
    </xf>
    <xf numFmtId="0" fontId="12" fillId="0" borderId="948"/>
    <xf numFmtId="0" fontId="12" fillId="0" borderId="992"/>
    <xf numFmtId="0" fontId="12" fillId="0" borderId="1007"/>
    <xf numFmtId="1" fontId="121" fillId="69" borderId="954" applyNumberFormat="0" applyBorder="0" applyAlignment="0">
      <alignment horizontal="centerContinuous" vertical="center"/>
      <protection locked="0"/>
    </xf>
    <xf numFmtId="264" fontId="172" fillId="65" borderId="948" applyFill="0" applyBorder="0" applyAlignment="0" applyProtection="0">
      <alignment horizontal="right"/>
      <protection locked="0"/>
    </xf>
    <xf numFmtId="167" fontId="87" fillId="0" borderId="916" applyFont="0"/>
    <xf numFmtId="0" fontId="12" fillId="24" borderId="972" applyNumberFormat="0" applyFont="0" applyAlignment="0" applyProtection="0"/>
    <xf numFmtId="0" fontId="83" fillId="0" borderId="861" applyNumberFormat="0" applyFont="0" applyFill="0" applyAlignment="0" applyProtection="0"/>
    <xf numFmtId="208" fontId="90" fillId="63" borderId="957"/>
    <xf numFmtId="167" fontId="87" fillId="0" borderId="956" applyFont="0"/>
    <xf numFmtId="0" fontId="83" fillId="0" borderId="955" applyNumberFormat="0" applyFont="0" applyFill="0" applyAlignment="0" applyProtection="0"/>
    <xf numFmtId="208" fontId="90" fillId="63" borderId="929"/>
    <xf numFmtId="167" fontId="87" fillId="0" borderId="937" applyFont="0"/>
    <xf numFmtId="0" fontId="83" fillId="0" borderId="861" applyNumberFormat="0" applyFont="0" applyFill="0" applyAlignment="0" applyProtection="0"/>
    <xf numFmtId="260" fontId="164" fillId="0" borderId="1012" applyBorder="0"/>
    <xf numFmtId="0" fontId="17" fillId="21" borderId="971" applyNumberFormat="0" applyAlignment="0" applyProtection="0"/>
    <xf numFmtId="0" fontId="147" fillId="73" borderId="1003">
      <alignment horizontal="left" vertical="center" wrapText="1"/>
    </xf>
    <xf numFmtId="208" fontId="90" fillId="63" borderId="1021"/>
    <xf numFmtId="208" fontId="90" fillId="63" borderId="984"/>
    <xf numFmtId="10" fontId="108" fillId="65" borderId="948" applyNumberFormat="0" applyBorder="0" applyAlignment="0" applyProtection="0"/>
    <xf numFmtId="10" fontId="108" fillId="65" borderId="948" applyNumberFormat="0" applyBorder="0" applyAlignment="0" applyProtection="0"/>
    <xf numFmtId="0" fontId="47" fillId="0" borderId="953">
      <alignment horizontal="left" vertical="center"/>
    </xf>
    <xf numFmtId="0" fontId="17" fillId="21" borderId="971" applyNumberFormat="0" applyAlignment="0" applyProtection="0"/>
    <xf numFmtId="0" fontId="25" fillId="8" borderId="934" applyNumberFormat="0" applyAlignment="0" applyProtection="0"/>
    <xf numFmtId="0" fontId="12" fillId="24" borderId="939" applyNumberFormat="0" applyFont="0" applyAlignment="0" applyProtection="0"/>
    <xf numFmtId="0" fontId="11" fillId="81" borderId="1056" applyNumberFormat="0" applyProtection="0">
      <alignment horizontal="center" vertical="center" wrapText="1"/>
    </xf>
    <xf numFmtId="166" fontId="113" fillId="0" borderId="1002">
      <protection locked="0"/>
    </xf>
    <xf numFmtId="0" fontId="11" fillId="60" borderId="1007" applyNumberFormat="0" applyProtection="0">
      <alignment horizontal="left" vertical="center" wrapText="1"/>
    </xf>
    <xf numFmtId="0" fontId="25" fillId="8" borderId="934"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12" fillId="24" borderId="939" applyNumberFormat="0" applyFont="0" applyAlignment="0" applyProtection="0"/>
    <xf numFmtId="0" fontId="28" fillId="21" borderId="935" applyNumberFormat="0" applyAlignment="0" applyProtection="0"/>
    <xf numFmtId="0" fontId="28" fillId="21" borderId="935" applyNumberFormat="0" applyAlignment="0" applyProtection="0"/>
    <xf numFmtId="0" fontId="12" fillId="61" borderId="934" applyNumberFormat="0">
      <alignment horizontal="left" vertical="center"/>
    </xf>
    <xf numFmtId="0" fontId="12" fillId="60" borderId="934" applyNumberFormat="0">
      <alignment horizontal="centerContinuous" vertical="center" wrapText="1"/>
    </xf>
    <xf numFmtId="0" fontId="12" fillId="24" borderId="939" applyNumberFormat="0" applyFont="0" applyAlignment="0" applyProtection="0"/>
    <xf numFmtId="0" fontId="28" fillId="21" borderId="935" applyNumberFormat="0" applyAlignment="0" applyProtection="0"/>
    <xf numFmtId="264" fontId="172" fillId="65" borderId="1071" applyFill="0" applyBorder="0" applyAlignment="0" applyProtection="0">
      <alignment horizontal="right"/>
      <protection locked="0"/>
    </xf>
    <xf numFmtId="257" fontId="11" fillId="82" borderId="1071" applyNumberFormat="0" applyProtection="0">
      <alignment horizontal="center" vertical="center" wrapText="1"/>
    </xf>
    <xf numFmtId="171" fontId="85" fillId="0" borderId="938"/>
    <xf numFmtId="0" fontId="12" fillId="25" borderId="926" applyNumberFormat="0" applyProtection="0">
      <alignment horizontal="left" vertical="center"/>
    </xf>
    <xf numFmtId="0" fontId="12" fillId="25" borderId="926"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17" fillId="21" borderId="934" applyNumberFormat="0" applyAlignment="0" applyProtection="0"/>
    <xf numFmtId="0" fontId="12" fillId="24" borderId="939" applyNumberFormat="0" applyFont="0" applyAlignment="0" applyProtection="0"/>
    <xf numFmtId="0" fontId="12" fillId="61" borderId="934" applyNumberFormat="0">
      <alignment horizontal="left" vertical="center"/>
    </xf>
    <xf numFmtId="241" fontId="194" fillId="86" borderId="932" applyNumberFormat="0" applyBorder="0" applyAlignment="0" applyProtection="0">
      <alignment vertical="center"/>
    </xf>
    <xf numFmtId="264" fontId="172" fillId="65" borderId="1026" applyFill="0" applyBorder="0" applyAlignment="0" applyProtection="0">
      <alignment horizontal="right"/>
      <protection locked="0"/>
    </xf>
    <xf numFmtId="0" fontId="17" fillId="21" borderId="949" applyNumberFormat="0" applyAlignment="0" applyProtection="0"/>
    <xf numFmtId="208" fontId="90" fillId="63" borderId="943"/>
    <xf numFmtId="0" fontId="83" fillId="0" borderId="955" applyNumberFormat="0" applyFont="0" applyFill="0" applyAlignment="0" applyProtection="0"/>
    <xf numFmtId="167" fontId="87" fillId="0" borderId="942" applyFont="0"/>
    <xf numFmtId="39" fontId="12" fillId="0" borderId="1000">
      <protection locked="0"/>
    </xf>
    <xf numFmtId="0" fontId="177" fillId="67" borderId="992">
      <alignment horizontal="center" vertical="center" wrapText="1"/>
      <protection hidden="1"/>
    </xf>
    <xf numFmtId="0" fontId="11" fillId="60" borderId="992" applyNumberFormat="0" applyProtection="0">
      <alignment horizontal="left" vertical="center" wrapText="1"/>
    </xf>
    <xf numFmtId="0" fontId="11" fillId="60" borderId="992" applyNumberFormat="0" applyProtection="0">
      <alignment horizontal="left" vertical="center" wrapText="1"/>
    </xf>
    <xf numFmtId="165" fontId="193" fillId="0" borderId="1000" applyFill="0" applyAlignment="0" applyProtection="0"/>
    <xf numFmtId="0" fontId="17" fillId="21" borderId="934" applyNumberFormat="0" applyAlignment="0" applyProtection="0"/>
    <xf numFmtId="0" fontId="17" fillId="21" borderId="949" applyNumberFormat="0" applyAlignment="0" applyProtection="0"/>
    <xf numFmtId="0" fontId="12" fillId="25" borderId="948" applyNumberFormat="0" applyProtection="0">
      <alignment horizontal="left" vertical="center" wrapText="1"/>
    </xf>
    <xf numFmtId="0" fontId="25" fillId="8" borderId="934" applyNumberFormat="0" applyAlignment="0" applyProtection="0"/>
    <xf numFmtId="0" fontId="12" fillId="24" borderId="939" applyNumberFormat="0" applyFont="0" applyAlignment="0" applyProtection="0"/>
    <xf numFmtId="0" fontId="11" fillId="60" borderId="1188" applyNumberFormat="0" applyProtection="0">
      <alignment horizontal="left" vertical="center" wrapText="1"/>
    </xf>
    <xf numFmtId="0" fontId="83" fillId="0" borderId="955" applyNumberFormat="0" applyFont="0" applyFill="0" applyAlignment="0" applyProtection="0"/>
    <xf numFmtId="167" fontId="87" fillId="0" borderId="937" applyFont="0"/>
    <xf numFmtId="0" fontId="147" fillId="73" borderId="986">
      <alignment horizontal="left" vertical="center" wrapText="1"/>
    </xf>
    <xf numFmtId="260" fontId="164" fillId="0" borderId="997" applyBorder="0"/>
    <xf numFmtId="208" fontId="90" fillId="63" borderId="957"/>
    <xf numFmtId="171" fontId="85" fillId="0" borderId="1005"/>
    <xf numFmtId="0" fontId="177" fillId="67" borderId="1007">
      <alignment horizontal="center" vertical="center" wrapText="1"/>
      <protection hidden="1"/>
    </xf>
    <xf numFmtId="0" fontId="183" fillId="81" borderId="992" applyNumberFormat="0" applyProtection="0">
      <alignment horizontal="center" vertical="center"/>
    </xf>
    <xf numFmtId="0" fontId="11" fillId="81" borderId="1007" applyNumberFormat="0" applyProtection="0">
      <alignment horizontal="center" vertical="center"/>
    </xf>
    <xf numFmtId="39" fontId="12" fillId="0" borderId="1000">
      <protection locked="0"/>
    </xf>
    <xf numFmtId="167" fontId="87" fillId="0" borderId="956" applyFont="0"/>
    <xf numFmtId="0" fontId="17" fillId="21" borderId="963" applyNumberFormat="0" applyAlignment="0" applyProtection="0"/>
    <xf numFmtId="0" fontId="12" fillId="24" borderId="950" applyNumberFormat="0" applyFont="0" applyAlignment="0" applyProtection="0"/>
    <xf numFmtId="0" fontId="83" fillId="0" borderId="861" applyNumberFormat="0" applyFont="0" applyFill="0" applyAlignment="0" applyProtection="0"/>
    <xf numFmtId="264" fontId="172" fillId="65" borderId="992" applyFill="0" applyBorder="0" applyAlignment="0" applyProtection="0">
      <alignment horizontal="right"/>
      <protection locked="0"/>
    </xf>
    <xf numFmtId="0" fontId="177" fillId="67" borderId="1007">
      <alignment horizontal="center" vertical="center" wrapText="1"/>
      <protection hidden="1"/>
    </xf>
    <xf numFmtId="0" fontId="11" fillId="81" borderId="992" applyNumberFormat="0" applyProtection="0">
      <alignment horizontal="center" vertical="center"/>
    </xf>
    <xf numFmtId="0" fontId="11" fillId="60" borderId="1007" applyNumberFormat="0" applyProtection="0">
      <alignment horizontal="left" vertical="center" wrapText="1"/>
    </xf>
    <xf numFmtId="166" fontId="113" fillId="0" borderId="921">
      <protection locked="0"/>
    </xf>
    <xf numFmtId="0" fontId="12" fillId="24" borderId="950" applyNumberFormat="0" applyFont="0" applyAlignment="0" applyProtection="0"/>
    <xf numFmtId="171" fontId="85" fillId="0" borderId="1005"/>
    <xf numFmtId="165" fontId="193" fillId="0" borderId="990" applyFill="0" applyAlignment="0" applyProtection="0"/>
    <xf numFmtId="208" fontId="90" fillId="63" borderId="957"/>
    <xf numFmtId="241" fontId="194" fillId="86" borderId="1004" applyNumberFormat="0" applyBorder="0" applyAlignment="0" applyProtection="0">
      <alignment vertical="center"/>
    </xf>
    <xf numFmtId="0" fontId="177" fillId="67" borderId="1007">
      <alignment horizontal="center" vertical="center" wrapText="1"/>
      <protection hidden="1"/>
    </xf>
    <xf numFmtId="264" fontId="172" fillId="65" borderId="1007" applyFill="0" applyBorder="0" applyAlignment="0" applyProtection="0">
      <alignment horizontal="right"/>
      <protection locked="0"/>
    </xf>
    <xf numFmtId="167" fontId="87" fillId="0" borderId="956" applyFont="0"/>
    <xf numFmtId="0" fontId="11" fillId="81" borderId="992" applyNumberFormat="0" applyProtection="0">
      <alignment horizontal="center" vertical="center" wrapText="1"/>
    </xf>
    <xf numFmtId="0" fontId="12" fillId="25" borderId="1007" applyNumberFormat="0" applyProtection="0">
      <alignment horizontal="left" vertical="center" wrapText="1"/>
    </xf>
    <xf numFmtId="260" fontId="164" fillId="0" borderId="953" applyBorder="0"/>
    <xf numFmtId="208" fontId="90" fillId="63" borderId="957"/>
    <xf numFmtId="0" fontId="17" fillId="21" borderId="949" applyNumberFormat="0" applyAlignment="0" applyProtection="0"/>
    <xf numFmtId="0" fontId="12" fillId="25" borderId="1026" applyNumberFormat="0" applyProtection="0">
      <alignment horizontal="left" vertical="center" wrapText="1"/>
    </xf>
    <xf numFmtId="0" fontId="11" fillId="81" borderId="948" applyNumberFormat="0" applyProtection="0">
      <alignment horizontal="center" vertical="center"/>
    </xf>
    <xf numFmtId="0" fontId="11" fillId="60" borderId="1007" applyNumberFormat="0" applyProtection="0">
      <alignment horizontal="left" vertical="center" wrapText="1"/>
    </xf>
    <xf numFmtId="165" fontId="193" fillId="0" borderId="1000" applyFill="0" applyAlignment="0" applyProtection="0"/>
    <xf numFmtId="167" fontId="87" fillId="0" borderId="956" applyFont="0"/>
    <xf numFmtId="0" fontId="83" fillId="0" borderId="955" applyNumberFormat="0" applyFont="0" applyFill="0" applyAlignment="0" applyProtection="0"/>
    <xf numFmtId="241" fontId="194" fillId="86" borderId="1024" applyNumberFormat="0" applyBorder="0" applyAlignment="0" applyProtection="0">
      <alignment vertical="center"/>
    </xf>
    <xf numFmtId="166" fontId="113" fillId="0" borderId="921">
      <protection locked="0"/>
    </xf>
    <xf numFmtId="260" fontId="164" fillId="0" borderId="953" applyBorder="0"/>
    <xf numFmtId="208" fontId="90" fillId="63" borderId="957"/>
    <xf numFmtId="0" fontId="183" fillId="81" borderId="992" applyNumberFormat="0" applyProtection="0">
      <alignment horizontal="center" vertical="center"/>
    </xf>
    <xf numFmtId="0" fontId="83" fillId="0" borderId="861" applyNumberFormat="0" applyFont="0" applyFill="0" applyAlignment="0" applyProtection="0"/>
    <xf numFmtId="0" fontId="11" fillId="60" borderId="948" applyNumberFormat="0" applyProtection="0">
      <alignment horizontal="left" vertical="center" wrapText="1"/>
    </xf>
    <xf numFmtId="0" fontId="11" fillId="81" borderId="1007" applyNumberFormat="0" applyProtection="0">
      <alignment horizontal="center" vertical="center"/>
    </xf>
    <xf numFmtId="0" fontId="183" fillId="81" borderId="1188" applyNumberFormat="0" applyProtection="0">
      <alignment horizontal="center" vertical="center"/>
    </xf>
    <xf numFmtId="165" fontId="193" fillId="0" borderId="990" applyFill="0" applyAlignment="0" applyProtection="0"/>
    <xf numFmtId="264" fontId="172" fillId="65" borderId="992" applyFill="0" applyBorder="0" applyAlignment="0" applyProtection="0">
      <alignment horizontal="right"/>
      <protection locked="0"/>
    </xf>
    <xf numFmtId="166" fontId="113" fillId="0" borderId="921">
      <protection locked="0"/>
    </xf>
    <xf numFmtId="0" fontId="11" fillId="81" borderId="992" applyNumberFormat="0" applyProtection="0">
      <alignment horizontal="center" vertical="center"/>
    </xf>
    <xf numFmtId="0" fontId="11" fillId="60" borderId="992" applyNumberFormat="0" applyProtection="0">
      <alignment horizontal="left" vertical="center" wrapText="1"/>
    </xf>
    <xf numFmtId="0" fontId="183" fillId="81" borderId="1007" applyNumberFormat="0" applyProtection="0">
      <alignment horizontal="center" vertical="center"/>
    </xf>
    <xf numFmtId="0" fontId="83" fillId="0" borderId="861" applyNumberFormat="0" applyFont="0" applyFill="0" applyAlignment="0" applyProtection="0"/>
    <xf numFmtId="264" fontId="172" fillId="65" borderId="948" applyFill="0" applyBorder="0" applyAlignment="0" applyProtection="0">
      <alignment horizontal="right"/>
      <protection locked="0"/>
    </xf>
    <xf numFmtId="0" fontId="17" fillId="21" borderId="949" applyNumberFormat="0" applyAlignment="0" applyProtection="0"/>
    <xf numFmtId="166" fontId="113" fillId="0" borderId="980">
      <protection locked="0"/>
    </xf>
    <xf numFmtId="0" fontId="83" fillId="0" borderId="955" applyNumberFormat="0" applyFont="0" applyFill="0" applyAlignment="0" applyProtection="0"/>
    <xf numFmtId="0" fontId="12" fillId="24" borderId="972" applyNumberFormat="0" applyFont="0" applyAlignment="0" applyProtection="0"/>
    <xf numFmtId="0" fontId="17" fillId="21" borderId="949" applyNumberFormat="0" applyAlignment="0" applyProtection="0"/>
    <xf numFmtId="0" fontId="83" fillId="0" borderId="861" applyNumberFormat="0" applyFont="0" applyFill="0" applyAlignment="0" applyProtection="0"/>
    <xf numFmtId="208" fontId="90" fillId="63" borderId="920"/>
    <xf numFmtId="208" fontId="90" fillId="63" borderId="920"/>
    <xf numFmtId="0" fontId="12" fillId="24" borderId="939" applyNumberFormat="0" applyFont="0" applyAlignment="0" applyProtection="0"/>
    <xf numFmtId="0" fontId="12" fillId="60" borderId="934" applyNumberFormat="0">
      <alignment horizontal="centerContinuous" vertical="center" wrapText="1"/>
    </xf>
    <xf numFmtId="208" fontId="90" fillId="63" borderId="920"/>
    <xf numFmtId="167" fontId="87" fillId="0" borderId="916" applyFont="0"/>
    <xf numFmtId="0" fontId="17" fillId="21" borderId="971" applyNumberFormat="0" applyAlignment="0" applyProtection="0"/>
    <xf numFmtId="0" fontId="83" fillId="0" borderId="978" applyNumberFormat="0" applyFont="0" applyFill="0" applyAlignment="0" applyProtection="0"/>
    <xf numFmtId="0" fontId="12" fillId="61" borderId="934" applyNumberFormat="0">
      <alignment horizontal="left" vertical="center"/>
    </xf>
    <xf numFmtId="0" fontId="12" fillId="60" borderId="934" applyNumberFormat="0">
      <alignment horizontal="centerContinuous" vertical="center" wrapText="1"/>
    </xf>
    <xf numFmtId="208" fontId="90" fillId="63" borderId="979"/>
    <xf numFmtId="0" fontId="12" fillId="61" borderId="934" applyNumberFormat="0">
      <alignment horizontal="left" vertical="center"/>
    </xf>
    <xf numFmtId="0" fontId="12" fillId="60" borderId="934" applyNumberFormat="0">
      <alignment horizontal="centerContinuous" vertical="center" wrapText="1"/>
    </xf>
    <xf numFmtId="167" fontId="87" fillId="0" borderId="975" applyFont="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2" fillId="61" borderId="934" applyNumberFormat="0">
      <alignment horizontal="left" vertical="center"/>
    </xf>
    <xf numFmtId="0" fontId="12" fillId="60" borderId="934" applyNumberFormat="0">
      <alignment horizontal="centerContinuous" vertical="center" wrapText="1"/>
    </xf>
    <xf numFmtId="0" fontId="30" fillId="0" borderId="936" applyNumberFormat="0" applyFill="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25" fillId="8" borderId="949" applyNumberFormat="0" applyAlignment="0" applyProtection="0"/>
    <xf numFmtId="166" fontId="113" fillId="0" borderId="1002">
      <protection locked="0"/>
    </xf>
    <xf numFmtId="0" fontId="12" fillId="25" borderId="948" applyNumberFormat="0" applyProtection="0">
      <alignment horizontal="left" vertical="center"/>
    </xf>
    <xf numFmtId="0" fontId="17" fillId="21" borderId="949" applyNumberForma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264" fontId="172" fillId="65" borderId="1071" applyFill="0" applyBorder="0" applyAlignment="0" applyProtection="0">
      <alignment horizontal="right"/>
      <protection locked="0"/>
    </xf>
    <xf numFmtId="0" fontId="12" fillId="61" borderId="949" applyNumberFormat="0">
      <alignment horizontal="left" vertical="center"/>
    </xf>
    <xf numFmtId="0" fontId="12" fillId="60" borderId="949" applyNumberFormat="0">
      <alignment horizontal="centerContinuous" vertical="center" wrapText="1"/>
    </xf>
    <xf numFmtId="0" fontId="12" fillId="61" borderId="949" applyNumberFormat="0">
      <alignment horizontal="left" vertical="center"/>
    </xf>
    <xf numFmtId="0" fontId="12" fillId="60" borderId="949" applyNumberFormat="0">
      <alignment horizontal="centerContinuous" vertical="center" wrapText="1"/>
    </xf>
    <xf numFmtId="0" fontId="17" fillId="21" borderId="949" applyNumberFormat="0" applyAlignment="0" applyProtection="0"/>
    <xf numFmtId="0" fontId="25" fillId="8" borderId="949" applyNumberForma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61" borderId="963" applyNumberFormat="0">
      <alignment horizontal="left" vertical="center"/>
    </xf>
    <xf numFmtId="0" fontId="12" fillId="60" borderId="963" applyNumberFormat="0">
      <alignment horizontal="centerContinuous" vertical="center" wrapText="1"/>
    </xf>
    <xf numFmtId="0" fontId="12" fillId="61" borderId="963" applyNumberFormat="0">
      <alignment horizontal="left" vertical="center"/>
    </xf>
    <xf numFmtId="0" fontId="12" fillId="60" borderId="963" applyNumberFormat="0">
      <alignment horizontal="centerContinuous" vertical="center" wrapText="1"/>
    </xf>
    <xf numFmtId="0" fontId="11" fillId="81" borderId="1071" applyNumberFormat="0" applyProtection="0">
      <alignment horizontal="center" vertical="center" wrapText="1"/>
    </xf>
    <xf numFmtId="0" fontId="12" fillId="61" borderId="963" applyNumberFormat="0">
      <alignment horizontal="left" vertical="center"/>
    </xf>
    <xf numFmtId="0" fontId="12" fillId="60" borderId="963" applyNumberFormat="0">
      <alignment horizontal="centerContinuous" vertical="center" wrapText="1"/>
    </xf>
    <xf numFmtId="260" fontId="164" fillId="0" borderId="1076" applyBorder="0"/>
    <xf numFmtId="0" fontId="12" fillId="61" borderId="949" applyNumberFormat="0">
      <alignment horizontal="left" vertical="center"/>
    </xf>
    <xf numFmtId="0" fontId="12" fillId="60" borderId="949" applyNumberFormat="0">
      <alignment horizontal="centerContinuous" vertical="center" wrapText="1"/>
    </xf>
    <xf numFmtId="0" fontId="12" fillId="61" borderId="963" applyNumberFormat="0">
      <alignment horizontal="left" vertical="center"/>
    </xf>
    <xf numFmtId="0" fontId="12" fillId="60" borderId="963" applyNumberFormat="0">
      <alignment horizontal="centerContinuous" vertical="center" wrapText="1"/>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26" applyNumberFormat="0" applyProtection="0">
      <alignment horizontal="left" vertical="center"/>
    </xf>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25" fillId="8"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1011"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2" fillId="25" borderId="926" applyNumberFormat="0" applyProtection="0">
      <alignment horizontal="left" vertical="center"/>
    </xf>
    <xf numFmtId="0" fontId="12" fillId="25" borderId="926" applyNumberFormat="0" applyProtection="0">
      <alignment horizontal="left" vertical="center"/>
    </xf>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17" fillId="21" borderId="934" applyNumberFormat="0" applyAlignment="0" applyProtection="0"/>
    <xf numFmtId="0" fontId="30" fillId="0" borderId="936" applyNumberFormat="0" applyFill="0" applyAlignment="0" applyProtection="0"/>
    <xf numFmtId="0" fontId="28" fillId="21" borderId="935"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5" fillId="8" borderId="934" applyNumberForma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17" fillId="21" borderId="934" applyNumberFormat="0" applyAlignment="0" applyProtection="0"/>
    <xf numFmtId="0" fontId="25" fillId="8" borderId="934" applyNumberFormat="0" applyAlignment="0" applyProtection="0"/>
    <xf numFmtId="0" fontId="12" fillId="24" borderId="939" applyNumberFormat="0" applyFont="0" applyAlignment="0" applyProtection="0"/>
    <xf numFmtId="0" fontId="12" fillId="24" borderId="939" applyNumberFormat="0" applyFont="0" applyAlignment="0" applyProtection="0"/>
    <xf numFmtId="0" fontId="28" fillId="21" borderId="935" applyNumberFormat="0" applyAlignment="0" applyProtection="0"/>
    <xf numFmtId="0" fontId="30" fillId="0" borderId="936"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12" fillId="61" borderId="1210" applyNumberFormat="0">
      <alignment horizontal="left" vertical="center"/>
    </xf>
    <xf numFmtId="0" fontId="12" fillId="60" borderId="1210" applyNumberFormat="0">
      <alignment horizontal="centerContinuous" vertical="center" wrapText="1"/>
    </xf>
    <xf numFmtId="0" fontId="12" fillId="25" borderId="926" applyNumberFormat="0" applyProtection="0">
      <alignment horizontal="left" vertical="center"/>
    </xf>
    <xf numFmtId="0" fontId="12" fillId="25" borderId="926"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0" fontId="25" fillId="8" borderId="934" applyNumberFormat="0" applyAlignment="0" applyProtection="0"/>
    <xf numFmtId="0" fontId="28" fillId="21" borderId="951" applyNumberFormat="0" applyAlignment="0" applyProtection="0"/>
    <xf numFmtId="0" fontId="28" fillId="21" borderId="935" applyNumberFormat="0" applyAlignment="0" applyProtection="0"/>
    <xf numFmtId="0" fontId="30" fillId="0" borderId="936" applyNumberFormat="0" applyFill="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7" fillId="21" borderId="949" applyNumberFormat="0" applyAlignment="0" applyProtection="0"/>
    <xf numFmtId="0" fontId="12" fillId="24" borderId="950" applyNumberFormat="0" applyFon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11" fillId="81" borderId="1056" applyNumberFormat="0" applyProtection="0">
      <alignment horizontal="center" vertical="center"/>
    </xf>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66" applyNumberFormat="0" applyFont="0" applyAlignment="0" applyProtection="0"/>
    <xf numFmtId="0" fontId="25" fillId="8" borderId="963" applyNumberFormat="0" applyAlignment="0" applyProtection="0"/>
    <xf numFmtId="0" fontId="28" fillId="21" borderId="951" applyNumberFormat="0" applyAlignment="0" applyProtection="0"/>
    <xf numFmtId="0" fontId="30" fillId="0" borderId="952" applyNumberFormat="0" applyFill="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61" borderId="949" applyNumberFormat="0">
      <alignment horizontal="left" vertical="center"/>
    </xf>
    <xf numFmtId="0" fontId="12" fillId="60" borderId="949" applyNumberFormat="0">
      <alignment horizontal="centerContinuous" vertical="center" wrapText="1"/>
    </xf>
    <xf numFmtId="0" fontId="17" fillId="21" borderId="963" applyNumberFormat="0" applyAlignment="0" applyProtection="0"/>
    <xf numFmtId="0" fontId="12" fillId="24" borderId="966" applyNumberFormat="0" applyFon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25" fillId="8" borderId="963" applyNumberFormat="0" applyAlignment="0" applyProtection="0"/>
    <xf numFmtId="0" fontId="28" fillId="21" borderId="964" applyNumberFormat="0" applyAlignment="0" applyProtection="0"/>
    <xf numFmtId="0" fontId="30" fillId="0" borderId="965" applyNumberFormat="0" applyFill="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17" fillId="21" borderId="963" applyNumberForma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5" fillId="8" borderId="963" applyNumberFormat="0" applyAlignment="0" applyProtection="0"/>
    <xf numFmtId="0" fontId="17" fillId="21" borderId="963" applyNumberFormat="0" applyAlignment="0" applyProtection="0"/>
    <xf numFmtId="0" fontId="30" fillId="0" borderId="965" applyNumberFormat="0" applyFill="0" applyAlignment="0" applyProtection="0"/>
    <xf numFmtId="0" fontId="28" fillId="21" borderId="964" applyNumberFormat="0" applyAlignment="0" applyProtection="0"/>
    <xf numFmtId="0" fontId="12" fillId="24" borderId="966" applyNumberFormat="0" applyFont="0" applyAlignment="0" applyProtection="0"/>
    <xf numFmtId="0" fontId="12" fillId="24" borderId="966" applyNumberFormat="0" applyFont="0" applyAlignment="0" applyProtection="0"/>
    <xf numFmtId="257" fontId="11" fillId="82" borderId="1056" applyNumberFormat="0" applyProtection="0">
      <alignment horizontal="center" vertical="center" wrapText="1"/>
    </xf>
    <xf numFmtId="0" fontId="12" fillId="25" borderId="962" applyNumberFormat="0" applyProtection="0">
      <alignment horizontal="left" vertical="center"/>
    </xf>
    <xf numFmtId="0" fontId="12" fillId="25" borderId="962" applyNumberFormat="0" applyProtection="0">
      <alignment horizontal="left" vertical="center"/>
    </xf>
    <xf numFmtId="0" fontId="25" fillId="8" borderId="963"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183" fillId="81" borderId="1071" applyNumberFormat="0" applyProtection="0">
      <alignment horizontal="center" vertical="center"/>
    </xf>
    <xf numFmtId="0" fontId="12" fillId="25" borderId="962" applyNumberFormat="0" applyProtection="0">
      <alignment horizontal="left" vertical="center"/>
    </xf>
    <xf numFmtId="0" fontId="12" fillId="25" borderId="962" applyNumberFormat="0" applyProtection="0">
      <alignment horizontal="left" vertical="center"/>
    </xf>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171" fontId="85" fillId="0" borderId="1089"/>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4" borderId="950" applyNumberFormat="0" applyFon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241" fontId="194" fillId="86" borderId="1054" applyNumberFormat="0" applyBorder="0" applyAlignment="0" applyProtection="0">
      <alignment vertical="center"/>
    </xf>
    <xf numFmtId="241" fontId="194" fillId="86" borderId="1068" applyNumberFormat="0" applyBorder="0" applyAlignment="0" applyProtection="0">
      <alignment vertical="center"/>
    </xf>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12" fillId="61" borderId="971" applyNumberFormat="0">
      <alignment horizontal="left" vertical="center"/>
    </xf>
    <xf numFmtId="0" fontId="12" fillId="60" borderId="971" applyNumberFormat="0">
      <alignment horizontal="centerContinuous" vertical="center" wrapText="1"/>
    </xf>
    <xf numFmtId="0" fontId="25" fillId="8" borderId="949"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49"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165" fontId="193" fillId="0" borderId="1084" applyFill="0" applyAlignment="0" applyProtection="0"/>
    <xf numFmtId="0" fontId="30" fillId="0" borderId="878" applyNumberFormat="0" applyFill="0" applyAlignment="0" applyProtection="0"/>
    <xf numFmtId="0" fontId="28" fillId="21" borderId="850" applyNumberFormat="0" applyAlignment="0" applyProtection="0"/>
    <xf numFmtId="171" fontId="85" fillId="0" borderId="1089"/>
    <xf numFmtId="0" fontId="12" fillId="24" borderId="1011" applyNumberFormat="0" applyFont="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17" fillId="21" borderId="963" applyNumberFormat="0" applyAlignment="0" applyProtection="0"/>
    <xf numFmtId="0" fontId="25" fillId="8" borderId="963" applyNumberFormat="0" applyAlignment="0" applyProtection="0"/>
    <xf numFmtId="0" fontId="12" fillId="24" borderId="966" applyNumberFormat="0" applyFont="0" applyAlignment="0" applyProtection="0"/>
    <xf numFmtId="0" fontId="12" fillId="24" borderId="966" applyNumberFormat="0" applyFont="0" applyAlignment="0" applyProtection="0"/>
    <xf numFmtId="0" fontId="28" fillId="21" borderId="964" applyNumberFormat="0" applyAlignment="0" applyProtection="0"/>
    <xf numFmtId="0" fontId="30" fillId="0" borderId="965" applyNumberFormat="0" applyFill="0" applyAlignment="0" applyProtection="0"/>
    <xf numFmtId="0" fontId="30" fillId="0" borderId="878" applyNumberFormat="0" applyFill="0" applyAlignment="0" applyProtection="0"/>
    <xf numFmtId="0" fontId="28" fillId="21" borderId="850"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2" fillId="25" borderId="992" applyNumberFormat="0" applyProtection="0">
      <alignment horizontal="left" vertical="center"/>
    </xf>
    <xf numFmtId="171" fontId="85" fillId="0" borderId="1069"/>
    <xf numFmtId="0" fontId="12" fillId="61" borderId="971" applyNumberFormat="0">
      <alignment horizontal="left" vertical="center"/>
    </xf>
    <xf numFmtId="0" fontId="12" fillId="60" borderId="971" applyNumberFormat="0">
      <alignment horizontal="centerContinuous" vertical="center" wrapText="1"/>
    </xf>
    <xf numFmtId="39" fontId="12" fillId="0" borderId="1064">
      <protection locked="0"/>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171" fontId="85" fillId="0" borderId="1069"/>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165" fontId="193" fillId="0" borderId="1084" applyFill="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12" fillId="61" borderId="971" applyNumberFormat="0">
      <alignment horizontal="left" vertical="center"/>
    </xf>
    <xf numFmtId="0" fontId="12" fillId="60" borderId="971" applyNumberFormat="0">
      <alignment horizontal="centerContinuous" vertical="center" wrapText="1"/>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165" fontId="193" fillId="0" borderId="1064"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12" fillId="25" borderId="962" applyNumberFormat="0" applyProtection="0">
      <alignment horizontal="left" vertical="center"/>
    </xf>
    <xf numFmtId="0" fontId="12" fillId="25" borderId="962" applyNumberFormat="0" applyProtection="0">
      <alignment horizontal="left" vertical="center"/>
    </xf>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5" fillId="8" borderId="949" applyNumberFormat="0" applyAlignment="0" applyProtection="0"/>
    <xf numFmtId="0" fontId="17" fillId="21" borderId="949" applyNumberFormat="0" applyAlignment="0" applyProtection="0"/>
    <xf numFmtId="0" fontId="30" fillId="0" borderId="952" applyNumberFormat="0" applyFill="0" applyAlignment="0" applyProtection="0"/>
    <xf numFmtId="0" fontId="28" fillId="21" borderId="951"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25" fillId="8" borderId="949" applyNumberFormat="0" applyAlignment="0" applyProtection="0"/>
    <xf numFmtId="0" fontId="17" fillId="21" borderId="949"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17" fillId="21" borderId="949" applyNumberFormat="0" applyAlignment="0" applyProtection="0"/>
    <xf numFmtId="0" fontId="25" fillId="8" borderId="949" applyNumberFormat="0" applyAlignment="0" applyProtection="0"/>
    <xf numFmtId="0" fontId="12" fillId="24" borderId="950" applyNumberFormat="0" applyFont="0" applyAlignment="0" applyProtection="0"/>
    <xf numFmtId="0" fontId="12" fillId="24" borderId="950" applyNumberFormat="0" applyFont="0" applyAlignment="0" applyProtection="0"/>
    <xf numFmtId="0" fontId="28" fillId="21" borderId="951" applyNumberFormat="0" applyAlignment="0" applyProtection="0"/>
    <xf numFmtId="0" fontId="30" fillId="0" borderId="952" applyNumberFormat="0" applyFill="0" applyAlignment="0" applyProtection="0"/>
    <xf numFmtId="0" fontId="30" fillId="0" borderId="878" applyNumberFormat="0" applyFill="0" applyAlignment="0" applyProtection="0"/>
    <xf numFmtId="0" fontId="28" fillId="21" borderId="850" applyNumberFormat="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260" fontId="164" fillId="0" borderId="1156" applyBorder="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0" fontId="28" fillId="21" borderId="850" applyNumberFormat="0" applyAlignment="0" applyProtection="0"/>
    <xf numFmtId="0" fontId="30" fillId="0" borderId="878" applyNumberFormat="0" applyFill="0" applyAlignment="0" applyProtection="0"/>
    <xf numFmtId="257" fontId="11" fillId="82" borderId="1226" applyNumberFormat="0" applyProtection="0">
      <alignment horizontal="center" vertical="center" wrapText="1"/>
    </xf>
    <xf numFmtId="0" fontId="12" fillId="25" borderId="970" applyNumberFormat="0" applyProtection="0">
      <alignment horizontal="left" vertical="center"/>
    </xf>
    <xf numFmtId="0" fontId="12" fillId="25" borderId="970" applyNumberFormat="0" applyProtection="0">
      <alignment horizontal="left" vertical="center"/>
    </xf>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1" fontId="121" fillId="69" borderId="1095" applyNumberFormat="0" applyBorder="0" applyAlignment="0">
      <alignment horizontal="centerContinuous" vertical="center"/>
      <protection locked="0"/>
    </xf>
    <xf numFmtId="260" fontId="164" fillId="0" borderId="1171" applyBorder="0"/>
    <xf numFmtId="208" fontId="90" fillId="63" borderId="1120"/>
    <xf numFmtId="0" fontId="47" fillId="0" borderId="1131">
      <alignment horizontal="left" vertical="center"/>
    </xf>
    <xf numFmtId="224" fontId="108" fillId="0" borderId="1046" applyFont="0" applyFill="0" applyBorder="0" applyAlignment="0" applyProtection="0"/>
    <xf numFmtId="1" fontId="121" fillId="69" borderId="1164" applyNumberFormat="0" applyBorder="0" applyAlignment="0">
      <alignment horizontal="centerContinuous" vertical="center"/>
      <protection locked="0"/>
    </xf>
    <xf numFmtId="0" fontId="11" fillId="60" borderId="1119" applyNumberFormat="0" applyProtection="0">
      <alignment horizontal="left" vertical="center" wrapText="1"/>
    </xf>
    <xf numFmtId="166" fontId="113" fillId="0" borderId="1160">
      <protection locked="0"/>
    </xf>
    <xf numFmtId="10" fontId="108" fillId="65" borderId="1133" applyNumberFormat="0" applyBorder="0" applyAlignment="0" applyProtection="0"/>
    <xf numFmtId="227" fontId="78" fillId="0" borderId="1140" applyNumberFormat="0" applyFill="0">
      <alignment horizontal="right"/>
    </xf>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2" fillId="25" borderId="970" applyNumberFormat="0" applyProtection="0">
      <alignment horizontal="left" vertical="center"/>
    </xf>
    <xf numFmtId="0" fontId="12" fillId="25" borderId="970" applyNumberFormat="0" applyProtection="0">
      <alignment horizontal="left" vertical="center"/>
    </xf>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8" fillId="21" borderId="973" applyNumberFormat="0" applyAlignment="0" applyProtection="0"/>
    <xf numFmtId="0" fontId="30" fillId="0" borderId="974" applyNumberFormat="0" applyFill="0" applyAlignment="0" applyProtection="0"/>
    <xf numFmtId="0" fontId="30" fillId="0" borderId="974" applyNumberFormat="0" applyFill="0" applyAlignment="0" applyProtection="0"/>
    <xf numFmtId="0" fontId="28" fillId="21" borderId="973" applyNumberFormat="0" applyAlignment="0" applyProtection="0"/>
    <xf numFmtId="0" fontId="12" fillId="24" borderId="972" applyNumberFormat="0" applyFont="0" applyAlignment="0" applyProtection="0"/>
    <xf numFmtId="0" fontId="12" fillId="24" borderId="972" applyNumberFormat="0" applyFont="0" applyAlignment="0" applyProtection="0"/>
    <xf numFmtId="0" fontId="25" fillId="8" borderId="971" applyNumberFormat="0" applyAlignment="0" applyProtection="0"/>
    <xf numFmtId="0" fontId="17" fillId="21" borderId="971" applyNumberFormat="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7" fillId="21" borderId="971" applyNumberFormat="0" applyAlignment="0" applyProtection="0"/>
    <xf numFmtId="0" fontId="25" fillId="8" borderId="971" applyNumberFormat="0" applyAlignment="0" applyProtection="0"/>
    <xf numFmtId="0" fontId="28" fillId="21" borderId="973" applyNumberFormat="0" applyAlignment="0" applyProtection="0"/>
    <xf numFmtId="0" fontId="30" fillId="0" borderId="974" applyNumberFormat="0" applyFill="0" applyAlignment="0" applyProtection="0"/>
    <xf numFmtId="0" fontId="11" fillId="81" borderId="1071" applyNumberFormat="0" applyProtection="0">
      <alignment horizontal="center" vertical="center" wrapText="1"/>
    </xf>
    <xf numFmtId="0" fontId="12" fillId="25" borderId="1056" applyNumberFormat="0" applyProtection="0">
      <alignment horizontal="left" vertical="center" wrapText="1"/>
    </xf>
    <xf numFmtId="257" fontId="11" fillId="82" borderId="1071" applyNumberFormat="0" applyProtection="0">
      <alignment horizontal="center" vertical="center" wrapText="1"/>
    </xf>
    <xf numFmtId="0" fontId="11" fillId="60" borderId="1056" applyNumberFormat="0" applyProtection="0">
      <alignment horizontal="left" vertical="center" wrapText="1"/>
    </xf>
    <xf numFmtId="260" fontId="164" fillId="0" borderId="1048" applyBorder="0"/>
    <xf numFmtId="241" fontId="194" fillId="86" borderId="1004" applyNumberFormat="0" applyBorder="0" applyAlignment="0" applyProtection="0">
      <alignment vertical="center"/>
    </xf>
    <xf numFmtId="0" fontId="11" fillId="60" borderId="992" applyNumberFormat="0" applyProtection="0">
      <alignment horizontal="left" vertical="center" wrapText="1"/>
    </xf>
    <xf numFmtId="0" fontId="12" fillId="24" borderId="1011" applyNumberFormat="0" applyFont="0" applyAlignment="0" applyProtection="0"/>
    <xf numFmtId="171" fontId="85" fillId="0" borderId="1005"/>
    <xf numFmtId="165" fontId="193" fillId="0" borderId="1101" applyFill="0" applyAlignment="0" applyProtection="0"/>
    <xf numFmtId="0" fontId="183" fillId="81" borderId="1071" applyNumberFormat="0" applyProtection="0">
      <alignment horizontal="center" vertical="center"/>
    </xf>
    <xf numFmtId="0" fontId="11" fillId="81" borderId="1071" applyNumberFormat="0" applyProtection="0">
      <alignment horizontal="center" vertical="center"/>
    </xf>
    <xf numFmtId="0" fontId="11" fillId="60" borderId="1056" applyNumberFormat="0" applyProtection="0">
      <alignment horizontal="left" vertical="center" wrapText="1"/>
    </xf>
    <xf numFmtId="0" fontId="17" fillId="21" borderId="912" applyNumberFormat="0" applyAlignment="0" applyProtection="0"/>
    <xf numFmtId="0" fontId="12" fillId="61" borderId="1015" applyNumberFormat="0">
      <alignment horizontal="left" vertical="center"/>
    </xf>
    <xf numFmtId="0" fontId="177" fillId="67" borderId="1056">
      <alignment horizontal="center" vertical="center" wrapText="1"/>
      <protection hidden="1"/>
    </xf>
    <xf numFmtId="0" fontId="17" fillId="21" borderId="912" applyNumberFormat="0" applyAlignment="0" applyProtection="0"/>
    <xf numFmtId="0" fontId="83" fillId="0" borderId="989" applyNumberFormat="0" applyFont="0" applyFill="0" applyAlignment="0" applyProtection="0"/>
    <xf numFmtId="0" fontId="177" fillId="67" borderId="992">
      <alignment horizontal="center" vertical="center" wrapText="1"/>
      <protection hidden="1"/>
    </xf>
    <xf numFmtId="165" fontId="88" fillId="0" borderId="897" applyNumberFormat="0" applyFont="0" applyBorder="0" applyProtection="0">
      <alignment horizontal="right"/>
    </xf>
    <xf numFmtId="166" fontId="113" fillId="0" borderId="1022">
      <protection locked="0"/>
    </xf>
    <xf numFmtId="39" fontId="12" fillId="0" borderId="1050">
      <protection locked="0"/>
    </xf>
    <xf numFmtId="0" fontId="11" fillId="81" borderId="1071" applyNumberFormat="0" applyProtection="0">
      <alignment horizontal="center" vertical="center" wrapText="1"/>
    </xf>
    <xf numFmtId="0" fontId="11" fillId="60" borderId="1071" applyNumberFormat="0" applyProtection="0">
      <alignment horizontal="left" vertical="center" wrapText="1"/>
    </xf>
    <xf numFmtId="208" fontId="90" fillId="63" borderId="984"/>
    <xf numFmtId="241" fontId="194" fillId="86" borderId="1024" applyNumberFormat="0" applyBorder="0" applyAlignment="0" applyProtection="0">
      <alignment vertical="center"/>
    </xf>
    <xf numFmtId="171" fontId="85" fillId="0" borderId="1025"/>
    <xf numFmtId="167" fontId="87" fillId="0" borderId="990" applyFont="0"/>
    <xf numFmtId="0" fontId="17" fillId="21" borderId="993" applyNumberFormat="0" applyAlignment="0" applyProtection="0"/>
    <xf numFmtId="0" fontId="83" fillId="0" borderId="999" applyNumberFormat="0" applyFont="0" applyFill="0" applyAlignment="0" applyProtection="0"/>
    <xf numFmtId="241" fontId="194" fillId="86" borderId="1024" applyNumberFormat="0" applyBorder="0" applyAlignment="0" applyProtection="0">
      <alignment vertical="center"/>
    </xf>
    <xf numFmtId="171" fontId="85" fillId="0" borderId="1055"/>
    <xf numFmtId="0" fontId="11" fillId="81" borderId="1071" applyNumberFormat="0" applyProtection="0">
      <alignment horizontal="center" vertical="center" wrapText="1"/>
    </xf>
    <xf numFmtId="0" fontId="12" fillId="25" borderId="1071" applyNumberFormat="0" applyProtection="0">
      <alignment horizontal="left" vertical="center" wrapText="1"/>
    </xf>
    <xf numFmtId="171" fontId="85" fillId="0" borderId="1025"/>
    <xf numFmtId="0" fontId="183" fillId="81" borderId="1090" applyNumberFormat="0" applyProtection="0">
      <alignment horizontal="center" vertical="center"/>
    </xf>
    <xf numFmtId="0" fontId="17" fillId="21" borderId="1008" applyNumberFormat="0" applyAlignment="0" applyProtection="0"/>
    <xf numFmtId="166" fontId="113" fillId="0" borderId="1002">
      <protection locked="0"/>
    </xf>
    <xf numFmtId="208" fontId="90" fillId="63" borderId="1001"/>
    <xf numFmtId="0" fontId="83" fillId="0" borderId="1014" applyNumberFormat="0" applyFont="0" applyFill="0" applyAlignment="0" applyProtection="0"/>
    <xf numFmtId="0" fontId="17" fillId="21" borderId="1008" applyNumberFormat="0" applyAlignment="0" applyProtection="0"/>
    <xf numFmtId="0" fontId="83" fillId="0" borderId="1014" applyNumberFormat="0" applyFont="0" applyFill="0" applyAlignment="0" applyProtection="0"/>
    <xf numFmtId="0" fontId="11" fillId="81" borderId="1090" applyNumberFormat="0" applyProtection="0">
      <alignment horizontal="center" vertical="center"/>
    </xf>
    <xf numFmtId="166" fontId="113" fillId="0" borderId="985">
      <protection locked="0"/>
    </xf>
    <xf numFmtId="0" fontId="12" fillId="25" borderId="1071" applyNumberFormat="0" applyProtection="0">
      <alignment horizontal="left" vertical="center" wrapText="1"/>
    </xf>
    <xf numFmtId="0" fontId="11" fillId="81" borderId="1071" applyNumberFormat="0" applyProtection="0">
      <alignment horizontal="center" vertical="center" wrapText="1"/>
    </xf>
    <xf numFmtId="208" fontId="90" fillId="63" borderId="1001"/>
    <xf numFmtId="167" fontId="87" fillId="0" borderId="1000" applyFont="0"/>
    <xf numFmtId="241" fontId="194" fillId="86" borderId="1024" applyNumberFormat="0" applyBorder="0" applyAlignment="0" applyProtection="0">
      <alignment vertical="center"/>
    </xf>
    <xf numFmtId="171" fontId="85" fillId="0" borderId="1025"/>
    <xf numFmtId="241" fontId="194" fillId="86" borderId="1068" applyNumberFormat="0" applyBorder="0" applyAlignment="0" applyProtection="0">
      <alignment vertical="center"/>
    </xf>
    <xf numFmtId="0" fontId="183" fillId="81" borderId="1047" applyNumberFormat="0" applyProtection="0">
      <alignment horizontal="center" vertical="center"/>
    </xf>
    <xf numFmtId="0" fontId="11" fillId="81" borderId="1071" applyNumberFormat="0" applyProtection="0">
      <alignment horizontal="center" vertical="center" wrapText="1"/>
    </xf>
    <xf numFmtId="0" fontId="11" fillId="60" borderId="1090" applyNumberFormat="0" applyProtection="0">
      <alignment horizontal="left" vertical="center" wrapText="1"/>
    </xf>
    <xf numFmtId="0" fontId="12" fillId="24" borderId="1016" applyNumberFormat="0" applyFont="0" applyAlignment="0" applyProtection="0"/>
    <xf numFmtId="241" fontId="194" fillId="86" borderId="987" applyNumberFormat="0" applyBorder="0" applyAlignment="0" applyProtection="0">
      <alignment vertical="center"/>
    </xf>
    <xf numFmtId="241" fontId="194" fillId="86" borderId="987" applyNumberFormat="0" applyBorder="0" applyAlignment="0" applyProtection="0">
      <alignment vertical="center"/>
    </xf>
    <xf numFmtId="208" fontId="90" fillId="63" borderId="1001"/>
    <xf numFmtId="0" fontId="17" fillId="21" borderId="1008" applyNumberFormat="0" applyAlignment="0" applyProtection="0"/>
    <xf numFmtId="0" fontId="11" fillId="81" borderId="1047" applyNumberFormat="0" applyProtection="0">
      <alignment horizontal="center" vertical="center"/>
    </xf>
    <xf numFmtId="0" fontId="183" fillId="81" borderId="1071" applyNumberFormat="0" applyProtection="0">
      <alignment horizontal="center" vertical="center"/>
    </xf>
    <xf numFmtId="167" fontId="87" fillId="0" borderId="1000" applyFont="0"/>
    <xf numFmtId="241" fontId="194" fillId="86" borderId="1044" applyNumberFormat="0" applyBorder="0" applyAlignment="0" applyProtection="0">
      <alignment vertical="center"/>
    </xf>
    <xf numFmtId="171" fontId="85" fillId="0" borderId="1045"/>
    <xf numFmtId="0" fontId="83" fillId="0" borderId="989" applyNumberFormat="0" applyFont="0" applyFill="0" applyAlignment="0" applyProtection="0"/>
    <xf numFmtId="0" fontId="12" fillId="25" borderId="1071" applyNumberFormat="0" applyProtection="0">
      <alignment horizontal="left" vertical="center" wrapText="1"/>
    </xf>
    <xf numFmtId="171" fontId="85" fillId="0" borderId="1069"/>
    <xf numFmtId="0" fontId="11" fillId="60" borderId="1047" applyNumberFormat="0" applyProtection="0">
      <alignment horizontal="left" vertical="center" wrapText="1"/>
    </xf>
    <xf numFmtId="0" fontId="11" fillId="81" borderId="1071" applyNumberFormat="0" applyProtection="0">
      <alignment horizontal="center" vertical="center"/>
    </xf>
    <xf numFmtId="0" fontId="11" fillId="60" borderId="1071" applyNumberFormat="0" applyProtection="0">
      <alignment horizontal="left" vertical="center" wrapText="1"/>
    </xf>
    <xf numFmtId="0" fontId="12" fillId="24" borderId="1028" applyNumberFormat="0" applyFont="0" applyAlignment="0" applyProtection="0"/>
    <xf numFmtId="0" fontId="17" fillId="21" borderId="1015" applyNumberFormat="0" applyAlignment="0" applyProtection="0"/>
    <xf numFmtId="165" fontId="193" fillId="0" borderId="1064" applyFill="0" applyAlignment="0" applyProtection="0"/>
    <xf numFmtId="0" fontId="12" fillId="25" borderId="1047" applyNumberFormat="0" applyProtection="0">
      <alignment horizontal="left" vertical="center" wrapText="1"/>
    </xf>
    <xf numFmtId="257" fontId="11" fillId="82" borderId="1071" applyNumberFormat="0" applyProtection="0">
      <alignment horizontal="center" vertical="center" wrapText="1"/>
    </xf>
    <xf numFmtId="0" fontId="83" fillId="0" borderId="989" applyNumberFormat="0" applyFont="0" applyFill="0" applyAlignment="0" applyProtection="0"/>
    <xf numFmtId="0" fontId="11" fillId="81" borderId="1071" applyNumberFormat="0" applyProtection="0">
      <alignment horizontal="center" vertical="center"/>
    </xf>
    <xf numFmtId="208" fontId="90" fillId="63" borderId="1021"/>
    <xf numFmtId="0" fontId="11" fillId="81" borderId="1090" applyNumberFormat="0" applyProtection="0">
      <alignment horizontal="center" vertical="center" wrapText="1"/>
    </xf>
    <xf numFmtId="167" fontId="87" fillId="0" borderId="1020" applyFont="0"/>
    <xf numFmtId="0" fontId="11" fillId="60" borderId="1071" applyNumberFormat="0" applyProtection="0">
      <alignment horizontal="left" vertical="center" wrapText="1"/>
    </xf>
    <xf numFmtId="0" fontId="12" fillId="24" borderId="1028" applyNumberFormat="0" applyFont="0" applyAlignment="0" applyProtection="0"/>
    <xf numFmtId="0" fontId="83" fillId="0" borderId="989" applyNumberFormat="0" applyFont="0" applyFill="0" applyAlignment="0" applyProtection="0"/>
    <xf numFmtId="208" fontId="90" fillId="63" borderId="1001"/>
    <xf numFmtId="167" fontId="87" fillId="0" borderId="1000" applyFont="0"/>
    <xf numFmtId="0" fontId="83" fillId="0" borderId="999" applyNumberFormat="0" applyFont="0" applyFill="0" applyAlignment="0" applyProtection="0"/>
    <xf numFmtId="208" fontId="90" fillId="63" borderId="984"/>
    <xf numFmtId="167" fontId="87" fillId="0" borderId="990" applyFont="0"/>
    <xf numFmtId="0" fontId="17" fillId="21" borderId="1015" applyNumberFormat="0" applyAlignment="0" applyProtection="0"/>
    <xf numFmtId="0" fontId="83" fillId="0" borderId="989" applyNumberFormat="0" applyFont="0" applyFill="0" applyAlignment="0" applyProtection="0"/>
    <xf numFmtId="0" fontId="17" fillId="21" borderId="1027" applyNumberFormat="0" applyAlignment="0" applyProtection="0"/>
    <xf numFmtId="0" fontId="83" fillId="0" borderId="1032" applyNumberFormat="0" applyFont="0" applyFill="0" applyAlignment="0" applyProtection="0"/>
    <xf numFmtId="0" fontId="17" fillId="21" borderId="1027" applyNumberFormat="0" applyAlignment="0" applyProtection="0"/>
    <xf numFmtId="0" fontId="83" fillId="0" borderId="1032" applyNumberFormat="0" applyFont="0" applyFill="0" applyAlignment="0" applyProtection="0"/>
    <xf numFmtId="0" fontId="25" fillId="8" borderId="912" applyNumberFormat="0" applyAlignment="0" applyProtection="0"/>
    <xf numFmtId="0" fontId="12" fillId="24" borderId="913" applyNumberFormat="0" applyFont="0" applyAlignment="0" applyProtection="0"/>
    <xf numFmtId="0" fontId="25" fillId="8" borderId="912"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12" fillId="24" borderId="913" applyNumberFormat="0" applyFont="0" applyAlignment="0" applyProtection="0"/>
    <xf numFmtId="0" fontId="28" fillId="21" borderId="914" applyNumberFormat="0" applyAlignment="0" applyProtection="0"/>
    <xf numFmtId="0" fontId="28" fillId="21" borderId="914" applyNumberFormat="0" applyAlignment="0" applyProtection="0"/>
    <xf numFmtId="0" fontId="12" fillId="61" borderId="912" applyNumberFormat="0">
      <alignment horizontal="left" vertical="center"/>
    </xf>
    <xf numFmtId="0" fontId="12" fillId="60" borderId="912" applyNumberFormat="0">
      <alignment horizontal="centerContinuous" vertical="center" wrapText="1"/>
    </xf>
    <xf numFmtId="0" fontId="12" fillId="24" borderId="913" applyNumberFormat="0" applyFont="0" applyAlignment="0" applyProtection="0"/>
    <xf numFmtId="0" fontId="28" fillId="21" borderId="914" applyNumberFormat="0" applyAlignment="0" applyProtection="0"/>
    <xf numFmtId="171" fontId="85" fillId="0" borderId="991"/>
    <xf numFmtId="260" fontId="164" fillId="0" borderId="1061" applyBorder="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17" fillId="21" borderId="912" applyNumberFormat="0" applyAlignment="0" applyProtection="0"/>
    <xf numFmtId="0" fontId="12" fillId="24" borderId="913" applyNumberFormat="0" applyFont="0" applyAlignment="0" applyProtection="0"/>
    <xf numFmtId="0" fontId="12" fillId="61" borderId="912" applyNumberFormat="0">
      <alignment horizontal="left" vertical="center"/>
    </xf>
    <xf numFmtId="241" fontId="194" fillId="86" borderId="987" applyNumberFormat="0" applyBorder="0" applyAlignment="0" applyProtection="0">
      <alignment vertical="center"/>
    </xf>
    <xf numFmtId="0" fontId="12" fillId="60" borderId="1015" applyNumberFormat="0">
      <alignment horizontal="centerContinuous" vertical="center" wrapText="1"/>
    </xf>
    <xf numFmtId="0" fontId="17" fillId="21" borderId="993" applyNumberFormat="0" applyAlignment="0" applyProtection="0"/>
    <xf numFmtId="0" fontId="177" fillId="67" borderId="1056">
      <alignment horizontal="center" vertical="center" wrapText="1"/>
      <protection hidden="1"/>
    </xf>
    <xf numFmtId="0" fontId="12" fillId="25" borderId="1114" applyNumberFormat="0" applyProtection="0">
      <alignment horizontal="left" vertical="center"/>
    </xf>
    <xf numFmtId="0" fontId="83" fillId="0" borderId="999" applyNumberFormat="0" applyFont="0" applyFill="0" applyAlignment="0" applyProtection="0"/>
    <xf numFmtId="0" fontId="12" fillId="25" borderId="1114" applyNumberFormat="0" applyProtection="0">
      <alignment horizontal="left" vertical="center"/>
    </xf>
    <xf numFmtId="165" fontId="193" fillId="0" borderId="1050" applyFill="0" applyAlignment="0" applyProtection="0"/>
    <xf numFmtId="0" fontId="11" fillId="81" borderId="1071" applyNumberFormat="0" applyProtection="0">
      <alignment horizontal="center" vertical="center"/>
    </xf>
    <xf numFmtId="257" fontId="11" fillId="82" borderId="1071" applyNumberFormat="0" applyProtection="0">
      <alignment horizontal="center" vertical="center" wrapText="1"/>
    </xf>
    <xf numFmtId="0" fontId="177" fillId="67" borderId="992">
      <alignment horizontal="center" vertical="center" wrapText="1"/>
      <protection hidden="1"/>
    </xf>
    <xf numFmtId="0" fontId="17" fillId="21" borderId="912" applyNumberFormat="0" applyAlignment="0" applyProtection="0"/>
    <xf numFmtId="0" fontId="17" fillId="21" borderId="993"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1016" applyNumberFormat="0" applyFont="0" applyAlignment="0" applyProtection="0"/>
    <xf numFmtId="0" fontId="83" fillId="0" borderId="999" applyNumberFormat="0" applyFont="0" applyFill="0" applyAlignment="0" applyProtection="0"/>
    <xf numFmtId="167" fontId="87" fillId="0" borderId="990" applyFont="0"/>
    <xf numFmtId="241" fontId="194" fillId="86" borderId="1108" applyNumberFormat="0" applyBorder="0" applyAlignment="0" applyProtection="0">
      <alignment vertical="center"/>
    </xf>
    <xf numFmtId="208" fontId="90" fillId="63" borderId="1001"/>
    <xf numFmtId="257" fontId="11" fillId="82" borderId="1255" applyNumberFormat="0" applyProtection="0">
      <alignment horizontal="center" vertical="center" wrapText="1"/>
    </xf>
    <xf numFmtId="0" fontId="11" fillId="60" borderId="1071" applyNumberFormat="0" applyProtection="0">
      <alignment horizontal="left" vertical="center" wrapText="1"/>
    </xf>
    <xf numFmtId="0" fontId="183" fillId="81" borderId="1071" applyNumberFormat="0" applyProtection="0">
      <alignment horizontal="center" vertical="center"/>
    </xf>
    <xf numFmtId="0" fontId="11" fillId="81" borderId="1090" applyNumberFormat="0" applyProtection="0">
      <alignment horizontal="center" vertical="center" wrapText="1"/>
    </xf>
    <xf numFmtId="167" fontId="87" fillId="0" borderId="1000" applyFont="0"/>
    <xf numFmtId="0" fontId="17" fillId="21" borderId="1008" applyNumberFormat="0" applyAlignment="0" applyProtection="0"/>
    <xf numFmtId="0" fontId="12" fillId="24" borderId="994" applyNumberFormat="0" applyFont="0" applyAlignment="0" applyProtection="0"/>
    <xf numFmtId="0" fontId="83" fillId="0" borderId="989" applyNumberFormat="0" applyFont="0" applyFill="0" applyAlignment="0" applyProtection="0"/>
    <xf numFmtId="241" fontId="194" fillId="86" borderId="1088" applyNumberFormat="0" applyBorder="0" applyAlignment="0" applyProtection="0">
      <alignment vertical="center"/>
    </xf>
    <xf numFmtId="0" fontId="11" fillId="60" borderId="1071" applyNumberFormat="0" applyProtection="0">
      <alignment horizontal="left" vertical="center" wrapText="1"/>
    </xf>
    <xf numFmtId="0" fontId="11" fillId="81" borderId="1071" applyNumberFormat="0" applyProtection="0">
      <alignment horizontal="center" vertical="center"/>
    </xf>
    <xf numFmtId="0" fontId="11" fillId="81" borderId="1090" applyNumberFormat="0" applyProtection="0">
      <alignment horizontal="center" vertical="center" wrapText="1"/>
    </xf>
    <xf numFmtId="166" fontId="113" fillId="0" borderId="1022">
      <protection locked="0"/>
    </xf>
    <xf numFmtId="0" fontId="12" fillId="24" borderId="994" applyNumberFormat="0" applyFont="0" applyAlignment="0" applyProtection="0"/>
    <xf numFmtId="208" fontId="90" fillId="63" borderId="1001"/>
    <xf numFmtId="241" fontId="194" fillId="86" borderId="1068" applyNumberFormat="0" applyBorder="0" applyAlignment="0" applyProtection="0">
      <alignment vertical="center"/>
    </xf>
    <xf numFmtId="167" fontId="87" fillId="0" borderId="1000" applyFont="0"/>
    <xf numFmtId="0" fontId="11" fillId="81" borderId="1047" applyNumberFormat="0" applyProtection="0">
      <alignment horizontal="center" vertical="center" wrapText="1"/>
    </xf>
    <xf numFmtId="0" fontId="11" fillId="60" borderId="1071" applyNumberFormat="0" applyProtection="0">
      <alignment horizontal="left" vertical="center" wrapText="1"/>
    </xf>
    <xf numFmtId="257" fontId="11" fillId="82" borderId="1090" applyNumberFormat="0" applyProtection="0">
      <alignment horizontal="center" vertical="center" wrapText="1"/>
    </xf>
    <xf numFmtId="0" fontId="177" fillId="67" borderId="1071">
      <alignment horizontal="center" vertical="center" wrapText="1"/>
      <protection hidden="1"/>
    </xf>
    <xf numFmtId="208" fontId="90" fillId="63" borderId="1001"/>
    <xf numFmtId="0" fontId="17" fillId="21" borderId="993" applyNumberFormat="0" applyAlignment="0" applyProtection="0"/>
    <xf numFmtId="165" fontId="193" fillId="0" borderId="1064" applyFill="0" applyAlignment="0" applyProtection="0"/>
    <xf numFmtId="0" fontId="11" fillId="81" borderId="1047" applyNumberFormat="0" applyProtection="0">
      <alignment horizontal="center" vertical="center" wrapText="1"/>
    </xf>
    <xf numFmtId="0" fontId="11" fillId="81" borderId="1071" applyNumberFormat="0" applyProtection="0">
      <alignment horizontal="center" vertical="center" wrapText="1"/>
    </xf>
    <xf numFmtId="0" fontId="30" fillId="0" borderId="1111" applyNumberFormat="0" applyFill="0" applyAlignment="0" applyProtection="0"/>
    <xf numFmtId="167" fontId="87" fillId="0" borderId="1000" applyFont="0"/>
    <xf numFmtId="0" fontId="83" fillId="0" borderId="999" applyNumberFormat="0" applyFont="0" applyFill="0" applyAlignment="0" applyProtection="0"/>
    <xf numFmtId="0" fontId="28" fillId="21" borderId="1110" applyNumberFormat="0" applyAlignment="0" applyProtection="0"/>
    <xf numFmtId="0" fontId="183" fillId="81" borderId="1071" applyNumberFormat="0" applyProtection="0">
      <alignment horizontal="center" vertical="center"/>
    </xf>
    <xf numFmtId="166" fontId="113" fillId="0" borderId="1022">
      <protection locked="0"/>
    </xf>
    <xf numFmtId="0" fontId="177" fillId="67" borderId="1047">
      <alignment horizontal="center" vertical="center" wrapText="1"/>
      <protection hidden="1"/>
    </xf>
    <xf numFmtId="208" fontId="90" fillId="63" borderId="1001"/>
    <xf numFmtId="0" fontId="17" fillId="21" borderId="1015" applyNumberFormat="0" applyAlignment="0" applyProtection="0"/>
    <xf numFmtId="39" fontId="12" fillId="0" borderId="1064">
      <protection locked="0"/>
    </xf>
    <xf numFmtId="0" fontId="83" fillId="0" borderId="989" applyNumberFormat="0" applyFont="0" applyFill="0" applyAlignment="0" applyProtection="0"/>
    <xf numFmtId="257" fontId="11" fillId="82" borderId="1047" applyNumberFormat="0" applyProtection="0">
      <alignment horizontal="center" vertical="center" wrapText="1"/>
    </xf>
    <xf numFmtId="0" fontId="11" fillId="81" borderId="1071" applyNumberFormat="0" applyProtection="0">
      <alignment horizontal="center" vertical="center" wrapText="1"/>
    </xf>
    <xf numFmtId="0" fontId="11" fillId="81" borderId="1071" applyNumberFormat="0" applyProtection="0">
      <alignment horizontal="center" vertical="center" wrapText="1"/>
    </xf>
    <xf numFmtId="0" fontId="12" fillId="24" borderId="1034" applyNumberFormat="0" applyFont="0" applyAlignment="0" applyProtection="0"/>
    <xf numFmtId="0" fontId="25" fillId="8" borderId="1112" applyNumberFormat="0" applyAlignment="0" applyProtection="0"/>
    <xf numFmtId="0" fontId="17" fillId="21" borderId="1112" applyNumberFormat="0" applyAlignment="0" applyProtection="0"/>
    <xf numFmtId="0" fontId="30" fillId="0" borderId="1111" applyNumberFormat="0" applyFill="0" applyAlignment="0" applyProtection="0"/>
    <xf numFmtId="0" fontId="183" fillId="81" borderId="1090" applyNumberFormat="0" applyProtection="0">
      <alignment horizontal="center" vertical="center"/>
    </xf>
    <xf numFmtId="0" fontId="11" fillId="81" borderId="1071" applyNumberFormat="0" applyProtection="0">
      <alignment horizontal="center" vertical="center" wrapText="1"/>
    </xf>
    <xf numFmtId="166" fontId="113" fillId="0" borderId="1022">
      <protection locked="0"/>
    </xf>
    <xf numFmtId="39" fontId="12" fillId="0" borderId="1050">
      <protection locked="0"/>
    </xf>
    <xf numFmtId="0" fontId="17" fillId="21" borderId="1015" applyNumberFormat="0" applyAlignment="0" applyProtection="0"/>
    <xf numFmtId="0" fontId="11" fillId="60" borderId="1047" applyNumberFormat="0" applyProtection="0">
      <alignment horizontal="left" vertical="center" wrapText="1"/>
    </xf>
    <xf numFmtId="0" fontId="12" fillId="25" borderId="1071" applyNumberFormat="0" applyProtection="0">
      <alignment horizontal="left" vertical="center" wrapText="1"/>
    </xf>
    <xf numFmtId="0" fontId="83" fillId="0" borderId="989" applyNumberFormat="0" applyFont="0" applyFill="0" applyAlignment="0" applyProtection="0"/>
    <xf numFmtId="0" fontId="11" fillId="81" borderId="1090" applyNumberFormat="0" applyProtection="0">
      <alignment horizontal="center" vertical="center"/>
    </xf>
    <xf numFmtId="0" fontId="17" fillId="21" borderId="993" applyNumberFormat="0" applyAlignment="0" applyProtection="0"/>
    <xf numFmtId="0" fontId="183" fillId="81" borderId="1071" applyNumberFormat="0" applyProtection="0">
      <alignment horizontal="center" vertical="center"/>
    </xf>
    <xf numFmtId="166" fontId="113" fillId="0" borderId="1042">
      <protection locked="0"/>
    </xf>
    <xf numFmtId="0" fontId="83" fillId="0" borderId="999" applyNumberFormat="0" applyFont="0" applyFill="0" applyAlignment="0" applyProtection="0"/>
    <xf numFmtId="0" fontId="12" fillId="24" borderId="1028" applyNumberFormat="0" applyFont="0" applyAlignment="0" applyProtection="0"/>
    <xf numFmtId="0" fontId="17" fillId="21" borderId="993" applyNumberFormat="0" applyAlignment="0" applyProtection="0"/>
    <xf numFmtId="0" fontId="83" fillId="0" borderId="989" applyNumberFormat="0" applyFont="0" applyFill="0" applyAlignment="0" applyProtection="0"/>
    <xf numFmtId="208" fontId="90" fillId="63" borderId="1021"/>
    <xf numFmtId="0" fontId="17" fillId="21" borderId="1033" applyNumberFormat="0" applyAlignment="0" applyProtection="0"/>
    <xf numFmtId="208" fontId="90" fillId="63" borderId="1021"/>
    <xf numFmtId="0" fontId="12" fillId="24" borderId="913" applyNumberFormat="0" applyFont="0" applyAlignment="0" applyProtection="0"/>
    <xf numFmtId="0" fontId="83" fillId="0" borderId="1032" applyNumberFormat="0" applyFont="0" applyFill="0" applyAlignment="0" applyProtection="0"/>
    <xf numFmtId="0" fontId="12" fillId="60" borderId="912" applyNumberFormat="0">
      <alignment horizontal="centerContinuous" vertical="center" wrapText="1"/>
    </xf>
    <xf numFmtId="0" fontId="28" fillId="21" borderId="1110" applyNumberFormat="0" applyAlignment="0" applyProtection="0"/>
    <xf numFmtId="208" fontId="90" fillId="63" borderId="1021"/>
    <xf numFmtId="167" fontId="87" fillId="0" borderId="1020" applyFont="0"/>
    <xf numFmtId="0" fontId="17" fillId="21" borderId="1027" applyNumberFormat="0" applyAlignment="0" applyProtection="0"/>
    <xf numFmtId="0" fontId="83" fillId="0" borderId="1040" applyNumberFormat="0" applyFont="0" applyFill="0" applyAlignment="0" applyProtection="0"/>
    <xf numFmtId="0" fontId="12" fillId="61" borderId="912" applyNumberFormat="0">
      <alignment horizontal="left" vertical="center"/>
    </xf>
    <xf numFmtId="0" fontId="12" fillId="60" borderId="912" applyNumberFormat="0">
      <alignment horizontal="centerContinuous" vertical="center" wrapText="1"/>
    </xf>
    <xf numFmtId="1" fontId="121" fillId="69" borderId="1070" applyNumberFormat="0" applyBorder="0" applyAlignment="0">
      <alignment horizontal="centerContinuous" vertical="center"/>
      <protection locked="0"/>
    </xf>
    <xf numFmtId="208" fontId="90" fillId="63" borderId="1041"/>
    <xf numFmtId="0" fontId="12" fillId="61" borderId="912" applyNumberFormat="0">
      <alignment horizontal="left" vertical="center"/>
    </xf>
    <xf numFmtId="0" fontId="12" fillId="60" borderId="912" applyNumberFormat="0">
      <alignment horizontal="centerContinuous" vertical="center" wrapText="1"/>
    </xf>
    <xf numFmtId="167" fontId="87" fillId="0" borderId="1037" applyFont="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2" fillId="61" borderId="912" applyNumberFormat="0">
      <alignment horizontal="left" vertical="center"/>
    </xf>
    <xf numFmtId="0" fontId="12" fillId="60" borderId="912" applyNumberFormat="0">
      <alignment horizontal="centerContinuous" vertical="center" wrapText="1"/>
    </xf>
    <xf numFmtId="0" fontId="30" fillId="0" borderId="915" applyNumberFormat="0" applyFill="0" applyAlignment="0" applyProtection="0"/>
    <xf numFmtId="0" fontId="12" fillId="61" borderId="993" applyNumberFormat="0">
      <alignment horizontal="left" vertical="center"/>
    </xf>
    <xf numFmtId="0" fontId="12" fillId="60" borderId="993" applyNumberFormat="0">
      <alignment horizontal="centerContinuous" vertical="center" wrapText="1"/>
    </xf>
    <xf numFmtId="0" fontId="25" fillId="8" borderId="993" applyNumberFormat="0" applyAlignment="0" applyProtection="0"/>
    <xf numFmtId="0" fontId="12" fillId="25" borderId="992" applyNumberFormat="0" applyProtection="0">
      <alignment horizontal="left" vertical="center"/>
    </xf>
    <xf numFmtId="0" fontId="17" fillId="21" borderId="993" applyNumberForma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61" borderId="993" applyNumberFormat="0">
      <alignment horizontal="left" vertical="center"/>
    </xf>
    <xf numFmtId="0" fontId="12" fillId="60" borderId="993" applyNumberFormat="0">
      <alignment horizontal="centerContinuous" vertical="center" wrapText="1"/>
    </xf>
    <xf numFmtId="0" fontId="12" fillId="61" borderId="993" applyNumberFormat="0">
      <alignment horizontal="left" vertical="center"/>
    </xf>
    <xf numFmtId="0" fontId="12" fillId="60" borderId="993" applyNumberFormat="0">
      <alignment horizontal="centerContinuous" vertical="center" wrapText="1"/>
    </xf>
    <xf numFmtId="0" fontId="17" fillId="21" borderId="993" applyNumberFormat="0" applyAlignment="0" applyProtection="0"/>
    <xf numFmtId="0" fontId="25" fillId="8" borderId="993" applyNumberForma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25" fillId="8" borderId="1091" applyNumberFormat="0" applyAlignment="0" applyProtection="0"/>
    <xf numFmtId="0" fontId="12" fillId="61" borderId="1008" applyNumberFormat="0">
      <alignment horizontal="left" vertical="center"/>
    </xf>
    <xf numFmtId="0" fontId="12" fillId="60" borderId="1008" applyNumberFormat="0">
      <alignment horizontal="centerContinuous" vertical="center" wrapText="1"/>
    </xf>
    <xf numFmtId="0" fontId="12" fillId="61" borderId="1008" applyNumberFormat="0">
      <alignment horizontal="left" vertical="center"/>
    </xf>
    <xf numFmtId="0" fontId="12" fillId="60" borderId="1008" applyNumberFormat="0">
      <alignment horizontal="centerContinuous" vertical="center" wrapText="1"/>
    </xf>
    <xf numFmtId="0" fontId="12" fillId="61" borderId="1008" applyNumberFormat="0">
      <alignment horizontal="left" vertical="center"/>
    </xf>
    <xf numFmtId="0" fontId="12" fillId="60" borderId="1008" applyNumberFormat="0">
      <alignment horizontal="centerContinuous" vertical="center" wrapText="1"/>
    </xf>
    <xf numFmtId="0" fontId="12" fillId="61" borderId="993" applyNumberFormat="0">
      <alignment horizontal="left" vertical="center"/>
    </xf>
    <xf numFmtId="0" fontId="12" fillId="60" borderId="993" applyNumberFormat="0">
      <alignment horizontal="centerContinuous" vertical="center" wrapText="1"/>
    </xf>
    <xf numFmtId="1" fontId="121" fillId="69" borderId="1095" applyNumberFormat="0" applyBorder="0" applyAlignment="0">
      <alignment horizontal="centerContinuous" vertical="center"/>
      <protection locked="0"/>
    </xf>
    <xf numFmtId="0" fontId="12" fillId="61" borderId="1008" applyNumberFormat="0">
      <alignment horizontal="left" vertical="center"/>
    </xf>
    <xf numFmtId="0" fontId="12" fillId="60" borderId="1008" applyNumberFormat="0">
      <alignment horizontal="centerContinuous" vertical="center" wrapText="1"/>
    </xf>
    <xf numFmtId="0" fontId="25" fillId="8" borderId="1091"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48" applyNumberFormat="0" applyProtection="0">
      <alignment horizontal="left" vertical="center"/>
    </xf>
    <xf numFmtId="224" fontId="108" fillId="0" borderId="867" applyFont="0" applyFill="0" applyBorder="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1015" applyNumberFormat="0" applyAlignment="0" applyProtection="0"/>
    <xf numFmtId="0" fontId="25" fillId="8" borderId="11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17" fillId="21" borderId="1112" applyNumberFormat="0" applyAlignment="0" applyProtection="0"/>
    <xf numFmtId="0" fontId="12" fillId="25" borderId="1114" applyNumberFormat="0" applyProtection="0">
      <alignment horizontal="left" vertical="center"/>
    </xf>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25" fillId="8"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28" fillId="21" borderId="914" applyNumberFormat="0" applyAlignment="0" applyProtection="0"/>
    <xf numFmtId="0" fontId="30" fillId="0" borderId="915"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28" fillId="21" borderId="914" applyNumberFormat="0" applyAlignment="0" applyProtection="0"/>
    <xf numFmtId="0" fontId="30" fillId="0" borderId="915" applyNumberFormat="0" applyFill="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2" fillId="25" borderId="1114" applyNumberFormat="0" applyProtection="0">
      <alignment horizontal="left" vertical="center"/>
    </xf>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7" fillId="21" borderId="912" applyNumberFormat="0" applyAlignment="0" applyProtection="0"/>
    <xf numFmtId="0" fontId="30" fillId="0" borderId="915" applyNumberFormat="0" applyFill="0" applyAlignment="0" applyProtection="0"/>
    <xf numFmtId="0" fontId="28" fillId="21" borderId="914"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5" fillId="8" borderId="912"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17" fillId="21" borderId="912" applyNumberFormat="0" applyAlignment="0" applyProtection="0"/>
    <xf numFmtId="0" fontId="25" fillId="8" borderId="912" applyNumberFormat="0" applyAlignment="0" applyProtection="0"/>
    <xf numFmtId="0" fontId="12" fillId="24" borderId="913" applyNumberFormat="0" applyFont="0" applyAlignment="0" applyProtection="0"/>
    <xf numFmtId="0" fontId="12" fillId="24" borderId="913" applyNumberFormat="0" applyFont="0" applyAlignment="0" applyProtection="0"/>
    <xf numFmtId="0" fontId="28" fillId="21" borderId="914" applyNumberFormat="0" applyAlignment="0" applyProtection="0"/>
    <xf numFmtId="0" fontId="30" fillId="0" borderId="915"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2" fillId="25" borderId="1119" applyNumberFormat="0" applyProtection="0">
      <alignment horizontal="left" vertical="center"/>
    </xf>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12" fillId="25" borderId="948" applyNumberFormat="0" applyProtection="0">
      <alignment horizontal="left" vertical="center"/>
    </xf>
    <xf numFmtId="0" fontId="12" fillId="25" borderId="948"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0" fontId="25" fillId="8" borderId="912" applyNumberFormat="0" applyAlignment="0" applyProtection="0"/>
    <xf numFmtId="0" fontId="28" fillId="21" borderId="995" applyNumberFormat="0" applyAlignment="0" applyProtection="0"/>
    <xf numFmtId="0" fontId="28" fillId="21" borderId="914" applyNumberFormat="0" applyAlignment="0" applyProtection="0"/>
    <xf numFmtId="0" fontId="30" fillId="0" borderId="915" applyNumberFormat="0" applyFill="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7" fillId="21" borderId="993" applyNumberFormat="0" applyAlignment="0" applyProtection="0"/>
    <xf numFmtId="0" fontId="12" fillId="24" borderId="994" applyNumberFormat="0" applyFon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1" fillId="81" borderId="1188" applyNumberFormat="0" applyProtection="0">
      <alignment horizontal="center" vertical="center" wrapText="1"/>
    </xf>
    <xf numFmtId="0" fontId="30" fillId="0" borderId="1111"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28" fillId="21" borderId="1110" applyNumberFormat="0" applyAlignment="0" applyProtection="0"/>
    <xf numFmtId="0" fontId="17" fillId="21" borderId="993" applyNumberFormat="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1" fillId="60" borderId="1188" applyNumberFormat="0" applyProtection="0">
      <alignment horizontal="left" vertical="center" wrapText="1"/>
    </xf>
    <xf numFmtId="0" fontId="12" fillId="61" borderId="993" applyNumberFormat="0">
      <alignment horizontal="left" vertical="center"/>
    </xf>
    <xf numFmtId="0" fontId="12" fillId="60" borderId="993" applyNumberFormat="0">
      <alignment horizontal="centerContinuous" vertical="center" wrapText="1"/>
    </xf>
    <xf numFmtId="0" fontId="12" fillId="25" borderId="1007" applyNumberFormat="0" applyProtection="0">
      <alignment horizontal="lef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11" fillId="81" borderId="1188" applyNumberFormat="0" applyProtection="0">
      <alignment horizontal="center" vertical="center" wrapText="1"/>
    </xf>
    <xf numFmtId="0" fontId="25" fillId="8" borderId="1112" applyNumberFormat="0" applyAlignment="0" applyProtection="0"/>
    <xf numFmtId="0" fontId="17" fillId="21" borderId="1112"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83" fillId="81" borderId="1188" applyNumberFormat="0" applyProtection="0">
      <alignment horizontal="center"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1111" applyNumberFormat="0" applyFill="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1011" applyNumberFormat="0" applyFont="0" applyAlignment="0" applyProtection="0"/>
    <xf numFmtId="0" fontId="25" fillId="8" borderId="1008" applyNumberFormat="0" applyAlignment="0" applyProtection="0"/>
    <xf numFmtId="0" fontId="28" fillId="21" borderId="995" applyNumberFormat="0" applyAlignment="0" applyProtection="0"/>
    <xf numFmtId="0" fontId="30" fillId="0" borderId="996" applyNumberFormat="0" applyFill="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1" fillId="60" borderId="1188" applyNumberFormat="0" applyProtection="0">
      <alignment horizontal="left" vertical="center" wrapText="1"/>
    </xf>
    <xf numFmtId="0" fontId="12" fillId="24" borderId="1011" applyNumberFormat="0" applyFont="0" applyAlignment="0" applyProtection="0"/>
    <xf numFmtId="0" fontId="12" fillId="61" borderId="993" applyNumberFormat="0">
      <alignment horizontal="left" vertical="center"/>
    </xf>
    <xf numFmtId="0" fontId="12" fillId="60" borderId="993" applyNumberFormat="0">
      <alignment horizontal="centerContinuous" vertical="center" wrapText="1"/>
    </xf>
    <xf numFmtId="0" fontId="17" fillId="21" borderId="1008" applyNumberFormat="0" applyAlignment="0" applyProtection="0"/>
    <xf numFmtId="0" fontId="12" fillId="24" borderId="1011" applyNumberFormat="0" applyFon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25" fillId="8" borderId="1008" applyNumberFormat="0" applyAlignment="0" applyProtection="0"/>
    <xf numFmtId="0" fontId="28" fillId="21" borderId="1009" applyNumberFormat="0" applyAlignment="0" applyProtection="0"/>
    <xf numFmtId="0" fontId="30" fillId="0" borderId="1010" applyNumberFormat="0" applyFill="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17" fillId="21" borderId="1008" applyNumberForma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11" fillId="81" borderId="1188" applyNumberFormat="0" applyProtection="0">
      <alignment horizontal="center" vertical="center" wrapText="1"/>
    </xf>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5" fillId="8" borderId="1008" applyNumberFormat="0" applyAlignment="0" applyProtection="0"/>
    <xf numFmtId="0" fontId="17" fillId="21" borderId="1008" applyNumberFormat="0" applyAlignment="0" applyProtection="0"/>
    <xf numFmtId="0" fontId="30" fillId="0" borderId="1010" applyNumberFormat="0" applyFill="0" applyAlignment="0" applyProtection="0"/>
    <xf numFmtId="0" fontId="28" fillId="21" borderId="1009"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110"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241" fontId="194" fillId="86" borderId="1162" applyNumberFormat="0" applyBorder="0" applyAlignment="0" applyProtection="0">
      <alignment vertical="center"/>
    </xf>
    <xf numFmtId="0" fontId="12" fillId="25" borderId="1007" applyNumberFormat="0" applyProtection="0">
      <alignment horizontal="left" vertical="center"/>
    </xf>
    <xf numFmtId="0" fontId="12" fillId="25" borderId="1007" applyNumberFormat="0" applyProtection="0">
      <alignment horizontal="left" vertical="center"/>
    </xf>
    <xf numFmtId="0" fontId="25" fillId="8" borderId="1008"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1" fontId="121" fillId="69" borderId="1095" applyNumberFormat="0" applyBorder="0" applyAlignment="0">
      <alignment horizontal="centerContinuous" vertical="center"/>
      <protection locked="0"/>
    </xf>
    <xf numFmtId="241" fontId="194" fillId="86" borderId="1162" applyNumberFormat="0" applyBorder="0" applyAlignment="0" applyProtection="0">
      <alignment vertical="center"/>
    </xf>
    <xf numFmtId="0" fontId="25" fillId="8" borderId="1079"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4" borderId="994" applyNumberFormat="0" applyFont="0" applyAlignment="0" applyProtection="0"/>
    <xf numFmtId="241" fontId="194" fillId="86" borderId="1183" applyNumberFormat="0" applyBorder="0" applyAlignment="0" applyProtection="0">
      <alignment vertical="center"/>
    </xf>
    <xf numFmtId="0" fontId="12" fillId="25" borderId="1007" applyNumberFormat="0" applyProtection="0">
      <alignment horizontal="left" vertical="center"/>
    </xf>
    <xf numFmtId="0" fontId="12" fillId="25" borderId="1007" applyNumberFormat="0" applyProtection="0">
      <alignment horizontal="left" vertical="center"/>
    </xf>
    <xf numFmtId="237" fontId="12" fillId="71" borderId="1090" applyNumberFormat="0" applyFont="0" applyBorder="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12" fillId="61" borderId="1033" applyNumberFormat="0">
      <alignment horizontal="left" vertical="center"/>
    </xf>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12" fillId="61" borderId="1027" applyNumberFormat="0">
      <alignment horizontal="left" vertical="center"/>
    </xf>
    <xf numFmtId="0" fontId="12" fillId="60" borderId="1027" applyNumberFormat="0">
      <alignment horizontal="centerContinuous" vertical="center" wrapText="1"/>
    </xf>
    <xf numFmtId="0" fontId="25" fillId="8" borderId="993"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993"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2" fillId="60" borderId="1033" applyNumberFormat="0">
      <alignment horizontal="centerContinuous" vertical="center" wrapText="1"/>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17" fillId="21" borderId="1008" applyNumberFormat="0" applyAlignment="0" applyProtection="0"/>
    <xf numFmtId="0" fontId="25" fillId="8" borderId="1008" applyNumberFormat="0" applyAlignment="0" applyProtection="0"/>
    <xf numFmtId="0" fontId="12" fillId="24" borderId="1011" applyNumberFormat="0" applyFont="0" applyAlignment="0" applyProtection="0"/>
    <xf numFmtId="0" fontId="12" fillId="24" borderId="1011" applyNumberFormat="0" applyFont="0" applyAlignment="0" applyProtection="0"/>
    <xf numFmtId="0" fontId="28" fillId="21" borderId="1009" applyNumberFormat="0" applyAlignment="0" applyProtection="0"/>
    <xf numFmtId="0" fontId="30" fillId="0" borderId="1010"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47" fillId="0" borderId="1083">
      <alignment horizontal="left" vertical="center"/>
    </xf>
    <xf numFmtId="0" fontId="17" fillId="21" borderId="1015" applyNumberFormat="0" applyAlignment="0" applyProtection="0"/>
    <xf numFmtId="0" fontId="12" fillId="61" borderId="1027" applyNumberFormat="0">
      <alignment horizontal="left" vertical="center"/>
    </xf>
    <xf numFmtId="0" fontId="12" fillId="60" borderId="1027" applyNumberFormat="0">
      <alignment horizontal="centerContinuous" vertical="center" wrapText="1"/>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224" fontId="108" fillId="0" borderId="867" applyFont="0" applyFill="0" applyBorder="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2" fillId="61" borderId="1027" applyNumberFormat="0">
      <alignment horizontal="left" vertical="center"/>
    </xf>
    <xf numFmtId="0" fontId="12" fillId="60" borderId="1027" applyNumberFormat="0">
      <alignment horizontal="centerContinuous" vertical="center" wrapText="1"/>
    </xf>
    <xf numFmtId="0" fontId="25" fillId="8" borderId="1015" applyNumberFormat="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2" fillId="25" borderId="1007" applyNumberFormat="0" applyProtection="0">
      <alignment horizontal="left" vertical="center"/>
    </xf>
    <xf numFmtId="0" fontId="12" fillId="25" borderId="1007"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5" fillId="8" borderId="993" applyNumberFormat="0" applyAlignment="0" applyProtection="0"/>
    <xf numFmtId="0" fontId="17" fillId="21" borderId="993" applyNumberFormat="0" applyAlignment="0" applyProtection="0"/>
    <xf numFmtId="0" fontId="30" fillId="0" borderId="996" applyNumberFormat="0" applyFill="0" applyAlignment="0" applyProtection="0"/>
    <xf numFmtId="0" fontId="28" fillId="21" borderId="995"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25" fillId="8" borderId="993" applyNumberFormat="0" applyAlignment="0" applyProtection="0"/>
    <xf numFmtId="0" fontId="17" fillId="21" borderId="993"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208" fontId="90" fillId="63" borderId="1235"/>
    <xf numFmtId="10" fontId="108" fillId="65" borderId="1226" applyNumberFormat="0" applyBorder="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17" fillId="21" borderId="993" applyNumberFormat="0" applyAlignment="0" applyProtection="0"/>
    <xf numFmtId="0" fontId="25" fillId="8" borderId="993" applyNumberFormat="0" applyAlignment="0" applyProtection="0"/>
    <xf numFmtId="0" fontId="12" fillId="24" borderId="994" applyNumberFormat="0" applyFont="0" applyAlignment="0" applyProtection="0"/>
    <xf numFmtId="0" fontId="12" fillId="24" borderId="994" applyNumberFormat="0" applyFont="0" applyAlignment="0" applyProtection="0"/>
    <xf numFmtId="0" fontId="28" fillId="21" borderId="995" applyNumberFormat="0" applyAlignment="0" applyProtection="0"/>
    <xf numFmtId="0" fontId="30" fillId="0" borderId="996" applyNumberFormat="0" applyFill="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7" fillId="21" borderId="1033" applyNumberFormat="0" applyAlignment="0" applyProtection="0"/>
    <xf numFmtId="0" fontId="30" fillId="0" borderId="1036" applyNumberFormat="0" applyFill="0" applyAlignment="0" applyProtection="0"/>
    <xf numFmtId="0" fontId="28" fillId="21" borderId="1035"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5" fillId="8" borderId="1033"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33" applyNumberFormat="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12" fillId="24" borderId="1034" applyNumberFormat="0" applyFont="0" applyAlignment="0" applyProtection="0"/>
    <xf numFmtId="0" fontId="12" fillId="24" borderId="1034" applyNumberFormat="0" applyFont="0" applyAlignment="0" applyProtection="0"/>
    <xf numFmtId="0" fontId="28" fillId="21" borderId="1035" applyNumberFormat="0" applyAlignment="0" applyProtection="0"/>
    <xf numFmtId="0" fontId="30" fillId="0" borderId="1036" applyNumberFormat="0" applyFill="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2" fillId="25" borderId="1026" applyNumberFormat="0" applyProtection="0">
      <alignment horizontal="left" vertical="center"/>
    </xf>
    <xf numFmtId="0" fontId="12" fillId="25" borderId="1026" applyNumberFormat="0" applyProtection="0">
      <alignment horizontal="left" vertical="center"/>
    </xf>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8" fillId="21" borderId="1029" applyNumberFormat="0" applyAlignment="0" applyProtection="0"/>
    <xf numFmtId="0" fontId="30" fillId="0" borderId="1030" applyNumberFormat="0" applyFill="0" applyAlignment="0" applyProtection="0"/>
    <xf numFmtId="0" fontId="30" fillId="0" borderId="1030" applyNumberFormat="0" applyFill="0" applyAlignment="0" applyProtection="0"/>
    <xf numFmtId="0" fontId="28" fillId="21" borderId="1029" applyNumberFormat="0" applyAlignment="0" applyProtection="0"/>
    <xf numFmtId="0" fontId="12" fillId="24" borderId="1028" applyNumberFormat="0" applyFont="0" applyAlignment="0" applyProtection="0"/>
    <xf numFmtId="0" fontId="12" fillId="24" borderId="1028" applyNumberFormat="0" applyFont="0" applyAlignment="0" applyProtection="0"/>
    <xf numFmtId="0" fontId="25" fillId="8" borderId="1027" applyNumberFormat="0" applyAlignment="0" applyProtection="0"/>
    <xf numFmtId="0" fontId="17" fillId="21" borderId="1027" applyNumberFormat="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0" fontId="17" fillId="21" borderId="1027" applyNumberFormat="0" applyAlignment="0" applyProtection="0"/>
    <xf numFmtId="0" fontId="25" fillId="8" borderId="1027" applyNumberFormat="0" applyAlignment="0" applyProtection="0"/>
    <xf numFmtId="0" fontId="28" fillId="21" borderId="1029" applyNumberFormat="0" applyAlignment="0" applyProtection="0"/>
    <xf numFmtId="0" fontId="30" fillId="0" borderId="1030" applyNumberFormat="0" applyFill="0" applyAlignment="0" applyProtection="0"/>
    <xf numFmtId="171" fontId="85" fillId="0" borderId="1045"/>
    <xf numFmtId="0" fontId="83" fillId="0" borderId="999" applyNumberFormat="0" applyFont="0" applyFill="0" applyAlignment="0" applyProtection="0"/>
    <xf numFmtId="171" fontId="85" fillId="0" borderId="1045"/>
    <xf numFmtId="171" fontId="85" fillId="0" borderId="1184"/>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241" fontId="194" fillId="86" borderId="1068" applyNumberFormat="0" applyBorder="0" applyAlignment="0" applyProtection="0">
      <alignment vertical="center"/>
    </xf>
    <xf numFmtId="171" fontId="85" fillId="0" borderId="1069"/>
    <xf numFmtId="0" fontId="12" fillId="24" borderId="1016" applyNumberFormat="0" applyFont="0" applyAlignment="0" applyProtection="0"/>
    <xf numFmtId="166" fontId="113" fillId="0" borderId="1052">
      <protection locked="0"/>
    </xf>
    <xf numFmtId="0" fontId="12" fillId="25" borderId="1166" applyNumberFormat="0" applyProtection="0">
      <alignment horizontal="left" vertical="center" wrapText="1"/>
    </xf>
    <xf numFmtId="241" fontId="194" fillId="86" borderId="1068" applyNumberFormat="0" applyBorder="0" applyAlignment="0" applyProtection="0">
      <alignment vertical="center"/>
    </xf>
    <xf numFmtId="171" fontId="85" fillId="0" borderId="1069"/>
    <xf numFmtId="0" fontId="11" fillId="81" borderId="1166" applyNumberFormat="0" applyProtection="0">
      <alignment horizontal="center" vertical="center"/>
    </xf>
    <xf numFmtId="166" fontId="113" fillId="0" borderId="1066">
      <protection locked="0"/>
    </xf>
    <xf numFmtId="0" fontId="12" fillId="24" borderId="1058" applyNumberFormat="0" applyFont="0" applyAlignment="0" applyProtection="0"/>
    <xf numFmtId="0" fontId="11" fillId="81" borderId="1240" applyNumberFormat="0" applyProtection="0">
      <alignment horizontal="center" vertical="center" wrapText="1"/>
    </xf>
    <xf numFmtId="0" fontId="11" fillId="81" borderId="1166" applyNumberFormat="0" applyProtection="0">
      <alignment horizontal="center" vertical="center" wrapText="1"/>
    </xf>
    <xf numFmtId="257" fontId="11" fillId="82" borderId="1147" applyNumberFormat="0" applyProtection="0">
      <alignment horizontal="center" vertical="center" wrapText="1"/>
    </xf>
    <xf numFmtId="0" fontId="12" fillId="24" borderId="1075" applyNumberFormat="0" applyFont="0" applyAlignment="0" applyProtection="0"/>
    <xf numFmtId="165" fontId="193" fillId="0" borderId="1199" applyFill="0" applyAlignment="0" applyProtection="0"/>
    <xf numFmtId="257" fontId="11" fillId="82" borderId="1166" applyNumberFormat="0" applyProtection="0">
      <alignment horizontal="center" vertical="center" wrapText="1"/>
    </xf>
    <xf numFmtId="264" fontId="172" fillId="65" borderId="1147" applyFill="0" applyBorder="0" applyAlignment="0" applyProtection="0">
      <alignment horizontal="right"/>
      <protection locked="0"/>
    </xf>
    <xf numFmtId="166" fontId="113" fillId="0" borderId="1066">
      <protection locked="0"/>
    </xf>
    <xf numFmtId="0" fontId="12" fillId="24" borderId="1075" applyNumberFormat="0" applyFont="0" applyAlignment="0" applyProtection="0"/>
    <xf numFmtId="165" fontId="193" fillId="0" borderId="1179" applyFill="0" applyAlignment="0" applyProtection="0"/>
    <xf numFmtId="165" fontId="193" fillId="0" borderId="1155" applyFill="0" applyAlignment="0" applyProtection="0"/>
    <xf numFmtId="0" fontId="11" fillId="60" borderId="1166" applyNumberFormat="0" applyProtection="0">
      <alignment horizontal="left" vertical="center" wrapText="1"/>
    </xf>
    <xf numFmtId="0" fontId="11" fillId="81" borderId="1119" applyNumberFormat="0" applyProtection="0">
      <alignment horizontal="center" vertical="center"/>
    </xf>
    <xf numFmtId="0" fontId="11" fillId="60" borderId="1147" applyNumberFormat="0" applyProtection="0">
      <alignment horizontal="left" vertical="center" wrapText="1"/>
    </xf>
    <xf numFmtId="264" fontId="172" fillId="65" borderId="1119" applyFill="0" applyBorder="0" applyAlignment="0" applyProtection="0">
      <alignment horizontal="right"/>
      <protection locked="0"/>
    </xf>
    <xf numFmtId="39" fontId="12" fillId="0" borderId="1158">
      <protection locked="0"/>
    </xf>
    <xf numFmtId="39" fontId="12" fillId="0" borderId="1158">
      <protection locked="0"/>
    </xf>
    <xf numFmtId="0" fontId="11" fillId="81" borderId="1133" applyNumberFormat="0" applyProtection="0">
      <alignment horizontal="center" vertical="center" wrapText="1"/>
    </xf>
    <xf numFmtId="0" fontId="177" fillId="67" borderId="1188">
      <alignment horizontal="center" vertical="center" wrapText="1"/>
      <protection hidden="1"/>
    </xf>
    <xf numFmtId="166" fontId="113" fillId="0" borderId="1066">
      <protection locked="0"/>
    </xf>
    <xf numFmtId="257" fontId="11" fillId="82" borderId="1119" applyNumberFormat="0" applyProtection="0">
      <alignment horizontal="center" vertical="center" wrapText="1"/>
    </xf>
    <xf numFmtId="171" fontId="85" fillId="0" borderId="1163"/>
    <xf numFmtId="0" fontId="11" fillId="81" borderId="1133" applyNumberFormat="0" applyProtection="0">
      <alignment horizontal="center" vertical="center" wrapText="1"/>
    </xf>
    <xf numFmtId="0" fontId="11" fillId="81" borderId="1166" applyNumberFormat="0" applyProtection="0">
      <alignment horizontal="center" vertical="center" wrapText="1"/>
    </xf>
    <xf numFmtId="165" fontId="193" fillId="0" borderId="1158" applyFill="0" applyAlignment="0" applyProtection="0"/>
    <xf numFmtId="257" fontId="11" fillId="82" borderId="1133" applyNumberFormat="0" applyProtection="0">
      <alignment horizontal="center" vertical="center" wrapText="1"/>
    </xf>
    <xf numFmtId="0" fontId="11" fillId="81" borderId="1166" applyNumberFormat="0" applyProtection="0">
      <alignment horizontal="center" vertical="center" wrapText="1"/>
    </xf>
    <xf numFmtId="0" fontId="177" fillId="67" borderId="1147">
      <alignment horizontal="center" vertical="center" wrapText="1"/>
      <protection hidden="1"/>
    </xf>
    <xf numFmtId="241" fontId="194" fillId="86" borderId="1068" applyNumberFormat="0" applyBorder="0" applyAlignment="0" applyProtection="0">
      <alignment vertical="center"/>
    </xf>
    <xf numFmtId="0" fontId="11" fillId="60" borderId="1119" applyNumberFormat="0" applyProtection="0">
      <alignment horizontal="left" vertical="center" wrapText="1"/>
    </xf>
    <xf numFmtId="0" fontId="12" fillId="24" borderId="1075" applyNumberFormat="0" applyFont="0" applyAlignment="0" applyProtection="0"/>
    <xf numFmtId="171" fontId="85" fillId="0" borderId="1069"/>
    <xf numFmtId="171" fontId="85" fillId="0" borderId="1163"/>
    <xf numFmtId="0" fontId="11" fillId="60" borderId="1133" applyNumberFormat="0" applyProtection="0">
      <alignment horizontal="left" vertical="center" wrapText="1"/>
    </xf>
    <xf numFmtId="0" fontId="11" fillId="60" borderId="1166" applyNumberFormat="0" applyProtection="0">
      <alignment horizontal="left" vertical="center" wrapText="1"/>
    </xf>
    <xf numFmtId="0" fontId="12" fillId="0" borderId="1226"/>
    <xf numFmtId="0" fontId="177" fillId="67" borderId="1166">
      <alignment horizontal="center" vertical="center" wrapText="1"/>
      <protection hidden="1"/>
    </xf>
    <xf numFmtId="0" fontId="17" fillId="21" borderId="1015" applyNumberFormat="0" applyAlignment="0" applyProtection="0"/>
    <xf numFmtId="0" fontId="189" fillId="83" borderId="1157" applyBorder="0" applyProtection="0">
      <alignment horizontal="centerContinuous" vertical="center"/>
    </xf>
    <xf numFmtId="0" fontId="11" fillId="60" borderId="1147" applyNumberFormat="0" applyProtection="0">
      <alignment horizontal="left" vertical="center" wrapText="1"/>
    </xf>
    <xf numFmtId="0" fontId="17" fillId="21" borderId="1033" applyNumberFormat="0" applyAlignment="0" applyProtection="0"/>
    <xf numFmtId="0" fontId="83" fillId="0" borderId="1049" applyNumberFormat="0" applyFont="0" applyFill="0" applyAlignment="0" applyProtection="0"/>
    <xf numFmtId="0" fontId="12" fillId="25" borderId="1147" applyNumberFormat="0" applyProtection="0">
      <alignment horizontal="left" vertical="center" wrapText="1"/>
    </xf>
    <xf numFmtId="166" fontId="113" fillId="0" borderId="1086">
      <protection locked="0"/>
    </xf>
    <xf numFmtId="171" fontId="85" fillId="0" borderId="1184"/>
    <xf numFmtId="0" fontId="11" fillId="60" borderId="1166" applyNumberFormat="0" applyProtection="0">
      <alignment horizontal="left" vertical="center" wrapText="1"/>
    </xf>
    <xf numFmtId="208" fontId="90" fillId="63" borderId="1051"/>
    <xf numFmtId="241" fontId="194" fillId="86" borderId="1088" applyNumberFormat="0" applyBorder="0" applyAlignment="0" applyProtection="0">
      <alignment vertical="center"/>
    </xf>
    <xf numFmtId="171" fontId="85" fillId="0" borderId="1089"/>
    <xf numFmtId="167" fontId="87" fillId="0" borderId="1050" applyFont="0"/>
    <xf numFmtId="0" fontId="17" fillId="21" borderId="1057" applyNumberFormat="0" applyAlignment="0" applyProtection="0"/>
    <xf numFmtId="0" fontId="177" fillId="67" borderId="1188">
      <alignment horizontal="center" vertical="center" wrapText="1"/>
      <protection hidden="1"/>
    </xf>
    <xf numFmtId="0" fontId="83" fillId="0" borderId="1063" applyNumberFormat="0" applyFont="0" applyFill="0" applyAlignment="0" applyProtection="0"/>
    <xf numFmtId="241" fontId="194" fillId="86" borderId="1088" applyNumberFormat="0" applyBorder="0" applyAlignment="0" applyProtection="0">
      <alignment vertical="center"/>
    </xf>
    <xf numFmtId="171" fontId="85" fillId="0" borderId="1163"/>
    <xf numFmtId="241" fontId="194" fillId="86" borderId="1144" applyNumberFormat="0" applyBorder="0" applyAlignment="0" applyProtection="0">
      <alignment vertical="center"/>
    </xf>
    <xf numFmtId="0" fontId="12" fillId="25" borderId="1166" applyNumberFormat="0" applyProtection="0">
      <alignment horizontal="left" vertical="center" wrapText="1"/>
    </xf>
    <xf numFmtId="171" fontId="85" fillId="0" borderId="1089"/>
    <xf numFmtId="0" fontId="183" fillId="81" borderId="1166" applyNumberFormat="0" applyProtection="0">
      <alignment horizontal="center" vertical="center"/>
    </xf>
    <xf numFmtId="0" fontId="17" fillId="21" borderId="1072" applyNumberFormat="0" applyAlignment="0" applyProtection="0"/>
    <xf numFmtId="166" fontId="113" fillId="0" borderId="1066">
      <protection locked="0"/>
    </xf>
    <xf numFmtId="208" fontId="90" fillId="63" borderId="1065"/>
    <xf numFmtId="0" fontId="83" fillId="0" borderId="1078" applyNumberFormat="0" applyFont="0" applyFill="0" applyAlignment="0" applyProtection="0"/>
    <xf numFmtId="0" fontId="177" fillId="67" borderId="1166">
      <alignment horizontal="center" vertical="center" wrapText="1"/>
      <protection hidden="1"/>
    </xf>
    <xf numFmtId="0" fontId="17" fillId="21" borderId="1072" applyNumberFormat="0" applyAlignment="0" applyProtection="0"/>
    <xf numFmtId="0" fontId="83" fillId="0" borderId="1078" applyNumberFormat="0" applyFont="0" applyFill="0" applyAlignment="0" applyProtection="0"/>
    <xf numFmtId="0" fontId="11" fillId="81" borderId="1166" applyNumberFormat="0" applyProtection="0">
      <alignment horizontal="center" vertical="center"/>
    </xf>
    <xf numFmtId="166" fontId="113" fillId="0" borderId="1052">
      <protection locked="0"/>
    </xf>
    <xf numFmtId="165" fontId="193" fillId="0" borderId="1158" applyFill="0" applyAlignment="0" applyProtection="0"/>
    <xf numFmtId="241" fontId="194" fillId="86" borderId="1183" applyNumberFormat="0" applyBorder="0" applyAlignment="0" applyProtection="0">
      <alignment vertical="center"/>
    </xf>
    <xf numFmtId="0" fontId="11" fillId="81" borderId="1166" applyNumberFormat="0" applyProtection="0">
      <alignment horizontal="center" vertical="center" wrapText="1"/>
    </xf>
    <xf numFmtId="208" fontId="90" fillId="63" borderId="1065"/>
    <xf numFmtId="167" fontId="87" fillId="0" borderId="1064" applyFont="0"/>
    <xf numFmtId="237" fontId="181" fillId="0" borderId="1141"/>
    <xf numFmtId="241" fontId="194" fillId="86" borderId="1088" applyNumberFormat="0" applyBorder="0" applyAlignment="0" applyProtection="0">
      <alignment vertical="center"/>
    </xf>
    <xf numFmtId="171" fontId="85" fillId="0" borderId="1089"/>
    <xf numFmtId="39" fontId="12" fillId="0" borderId="1158">
      <protection locked="0"/>
    </xf>
    <xf numFmtId="241" fontId="194" fillId="86" borderId="1162" applyNumberFormat="0" applyBorder="0" applyAlignment="0" applyProtection="0">
      <alignment vertical="center"/>
    </xf>
    <xf numFmtId="0" fontId="11" fillId="81" borderId="1166" applyNumberFormat="0" applyProtection="0">
      <alignment horizontal="center" vertical="center" wrapText="1"/>
    </xf>
    <xf numFmtId="0" fontId="11" fillId="60" borderId="1166" applyNumberFormat="0" applyProtection="0">
      <alignment horizontal="left" vertical="center" wrapText="1"/>
    </xf>
    <xf numFmtId="0" fontId="12" fillId="24" borderId="1080" applyNumberFormat="0" applyFont="0" applyAlignment="0" applyProtection="0"/>
    <xf numFmtId="241" fontId="194" fillId="86" borderId="1024" applyNumberFormat="0" applyBorder="0" applyAlignment="0" applyProtection="0">
      <alignment vertical="center"/>
    </xf>
    <xf numFmtId="241" fontId="194" fillId="86" borderId="1054" applyNumberFormat="0" applyBorder="0" applyAlignment="0" applyProtection="0">
      <alignment vertical="center"/>
    </xf>
    <xf numFmtId="208" fontId="90" fillId="63" borderId="1065"/>
    <xf numFmtId="0" fontId="177" fillId="67" borderId="1166">
      <alignment horizontal="center" vertical="center" wrapText="1"/>
      <protection hidden="1"/>
    </xf>
    <xf numFmtId="0" fontId="12" fillId="25" borderId="1119" applyNumberFormat="0" applyProtection="0">
      <alignment horizontal="left" vertical="center"/>
    </xf>
    <xf numFmtId="0" fontId="17" fillId="21" borderId="1072" applyNumberFormat="0" applyAlignment="0" applyProtection="0"/>
    <xf numFmtId="241" fontId="194" fillId="86" borderId="1162" applyNumberFormat="0" applyBorder="0" applyAlignment="0" applyProtection="0">
      <alignment vertical="center"/>
    </xf>
    <xf numFmtId="257" fontId="11" fillId="82" borderId="1166" applyNumberFormat="0" applyProtection="0">
      <alignment horizontal="center" vertical="center" wrapText="1"/>
    </xf>
    <xf numFmtId="167" fontId="87" fillId="0" borderId="1064" applyFont="0"/>
    <xf numFmtId="241" fontId="194" fillId="86" borderId="1108" applyNumberFormat="0" applyBorder="0" applyAlignment="0" applyProtection="0">
      <alignment vertical="center"/>
    </xf>
    <xf numFmtId="171" fontId="85" fillId="0" borderId="1109"/>
    <xf numFmtId="0" fontId="83" fillId="0" borderId="1049" applyNumberFormat="0" applyFont="0" applyFill="0" applyAlignment="0" applyProtection="0"/>
    <xf numFmtId="0" fontId="12" fillId="25" borderId="1166" applyNumberFormat="0" applyProtection="0">
      <alignment horizontal="left" vertical="center" wrapText="1"/>
    </xf>
    <xf numFmtId="257" fontId="11" fillId="82" borderId="1188" applyNumberFormat="0" applyProtection="0">
      <alignment horizontal="center" vertical="center" wrapText="1"/>
    </xf>
    <xf numFmtId="241" fontId="12" fillId="25" borderId="1143" applyNumberFormat="0" applyProtection="0">
      <alignment horizontal="centerContinuous" vertical="center"/>
    </xf>
    <xf numFmtId="0" fontId="183" fillId="81" borderId="1166" applyNumberFormat="0" applyProtection="0">
      <alignment horizontal="center" vertical="center"/>
    </xf>
    <xf numFmtId="0" fontId="183" fillId="81" borderId="1147" applyNumberFormat="0" applyProtection="0">
      <alignment horizontal="center" vertical="center"/>
    </xf>
    <xf numFmtId="0" fontId="12" fillId="24" borderId="1092" applyNumberFormat="0" applyFont="0" applyAlignment="0" applyProtection="0"/>
    <xf numFmtId="0" fontId="11" fillId="60" borderId="1188" applyNumberFormat="0" applyProtection="0">
      <alignment horizontal="left" vertical="center" wrapText="1"/>
    </xf>
    <xf numFmtId="0" fontId="17" fillId="21" borderId="1079" applyNumberFormat="0" applyAlignment="0" applyProtection="0"/>
    <xf numFmtId="241" fontId="194" fillId="86" borderId="1144" applyNumberFormat="0" applyBorder="0" applyAlignment="0" applyProtection="0">
      <alignment vertical="center"/>
    </xf>
    <xf numFmtId="0" fontId="11" fillId="81" borderId="1166" applyNumberFormat="0" applyProtection="0">
      <alignment horizontal="center" vertical="center" wrapText="1"/>
    </xf>
    <xf numFmtId="0" fontId="83" fillId="0" borderId="1049" applyNumberFormat="0" applyFont="0" applyFill="0" applyAlignment="0" applyProtection="0"/>
    <xf numFmtId="0" fontId="11" fillId="81" borderId="1147" applyNumberFormat="0" applyProtection="0">
      <alignment horizontal="center" vertical="center"/>
    </xf>
    <xf numFmtId="208" fontId="90" fillId="63" borderId="1085"/>
    <xf numFmtId="0" fontId="11" fillId="81" borderId="1147" applyNumberFormat="0" applyProtection="0">
      <alignment horizontal="center" vertical="center" wrapText="1"/>
    </xf>
    <xf numFmtId="167" fontId="87" fillId="0" borderId="1084" applyFont="0"/>
    <xf numFmtId="0" fontId="11" fillId="60" borderId="1147" applyNumberFormat="0" applyProtection="0">
      <alignment horizontal="left" vertical="center" wrapText="1"/>
    </xf>
    <xf numFmtId="0" fontId="12" fillId="24" borderId="1092" applyNumberFormat="0" applyFont="0" applyAlignment="0" applyProtection="0"/>
    <xf numFmtId="0" fontId="83" fillId="0" borderId="1049" applyNumberFormat="0" applyFont="0" applyFill="0" applyAlignment="0" applyProtection="0"/>
    <xf numFmtId="208" fontId="90" fillId="63" borderId="1065"/>
    <xf numFmtId="167" fontId="87" fillId="0" borderId="1064" applyFont="0"/>
    <xf numFmtId="0" fontId="83" fillId="0" borderId="1063" applyNumberFormat="0" applyFont="0" applyFill="0" applyAlignment="0" applyProtection="0"/>
    <xf numFmtId="208" fontId="90" fillId="63" borderId="1051"/>
    <xf numFmtId="167" fontId="87" fillId="0" borderId="1050" applyFont="0"/>
    <xf numFmtId="0" fontId="17" fillId="21" borderId="1079" applyNumberFormat="0" applyAlignment="0" applyProtection="0"/>
    <xf numFmtId="0" fontId="83" fillId="0" borderId="1049" applyNumberFormat="0" applyFont="0" applyFill="0" applyAlignment="0" applyProtection="0"/>
    <xf numFmtId="0" fontId="17" fillId="21" borderId="1091" applyNumberFormat="0" applyAlignment="0" applyProtection="0"/>
    <xf numFmtId="0" fontId="83" fillId="0" borderId="1096" applyNumberFormat="0" applyFont="0" applyFill="0" applyAlignment="0" applyProtection="0"/>
    <xf numFmtId="0" fontId="17" fillId="21" borderId="1091" applyNumberFormat="0" applyAlignment="0" applyProtection="0"/>
    <xf numFmtId="0" fontId="83" fillId="0" borderId="1096" applyNumberFormat="0" applyFont="0" applyFill="0" applyAlignment="0" applyProtection="0"/>
    <xf numFmtId="0" fontId="25" fillId="8" borderId="1015" applyNumberFormat="0" applyAlignment="0" applyProtection="0"/>
    <xf numFmtId="0" fontId="12" fillId="24" borderId="1016" applyNumberFormat="0" applyFont="0" applyAlignment="0" applyProtection="0"/>
    <xf numFmtId="0" fontId="25" fillId="8" borderId="1015"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12" fillId="24" borderId="1016" applyNumberFormat="0" applyFont="0" applyAlignment="0" applyProtection="0"/>
    <xf numFmtId="0" fontId="28" fillId="21" borderId="1017" applyNumberFormat="0" applyAlignment="0" applyProtection="0"/>
    <xf numFmtId="0" fontId="28" fillId="21" borderId="1017" applyNumberFormat="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12" fillId="24" borderId="1016" applyNumberFormat="0" applyFont="0" applyAlignment="0" applyProtection="0"/>
    <xf numFmtId="0" fontId="28" fillId="21" borderId="1035" applyNumberFormat="0" applyAlignment="0" applyProtection="0"/>
    <xf numFmtId="171" fontId="85" fillId="0" borderId="1055"/>
    <xf numFmtId="0" fontId="177" fillId="67" borderId="1166">
      <alignment horizontal="center" vertical="center" wrapText="1"/>
      <protection hidden="1"/>
    </xf>
    <xf numFmtId="0" fontId="12" fillId="25" borderId="1047" applyNumberFormat="0" applyProtection="0">
      <alignment horizontal="left" vertical="center"/>
    </xf>
    <xf numFmtId="0" fontId="12" fillId="25" borderId="1047" applyNumberFormat="0" applyProtection="0">
      <alignment horizontal="left" vertical="center"/>
    </xf>
    <xf numFmtId="0" fontId="17" fillId="21" borderId="1033" applyNumberFormat="0" applyAlignment="0" applyProtection="0"/>
    <xf numFmtId="0" fontId="25" fillId="8" borderId="1033" applyNumberFormat="0" applyAlignment="0" applyProtection="0"/>
    <xf numFmtId="0" fontId="17" fillId="21" borderId="1033" applyNumberFormat="0" applyAlignment="0" applyProtection="0"/>
    <xf numFmtId="0" fontId="12" fillId="24" borderId="1016" applyNumberFormat="0" applyFont="0" applyAlignment="0" applyProtection="0"/>
    <xf numFmtId="0" fontId="12" fillId="61" borderId="1033" applyNumberFormat="0">
      <alignment horizontal="left" vertical="center"/>
    </xf>
    <xf numFmtId="241" fontId="194" fillId="86" borderId="1054" applyNumberFormat="0" applyBorder="0" applyAlignment="0" applyProtection="0">
      <alignment vertical="center"/>
    </xf>
    <xf numFmtId="0" fontId="177" fillId="67" borderId="1188">
      <alignment horizontal="center" vertical="center" wrapText="1"/>
      <protection hidden="1"/>
    </xf>
    <xf numFmtId="0" fontId="17" fillId="21" borderId="1057" applyNumberFormat="0" applyAlignment="0" applyProtection="0"/>
    <xf numFmtId="257" fontId="11" fillId="82" borderId="1147" applyNumberFormat="0" applyProtection="0">
      <alignment horizontal="center" vertical="center" wrapText="1"/>
    </xf>
    <xf numFmtId="0" fontId="12" fillId="25" borderId="1213" applyNumberFormat="0" applyProtection="0">
      <alignment horizontal="left" vertical="center"/>
    </xf>
    <xf numFmtId="0" fontId="83" fillId="0" borderId="1063" applyNumberFormat="0" applyFont="0" applyFill="0" applyAlignment="0" applyProtection="0"/>
    <xf numFmtId="0" fontId="12" fillId="25" borderId="1213" applyNumberFormat="0" applyProtection="0">
      <alignment horizontal="left" vertical="center"/>
    </xf>
    <xf numFmtId="171" fontId="85" fillId="0" borderId="1184"/>
    <xf numFmtId="257" fontId="11" fillId="82" borderId="1166" applyNumberFormat="0" applyProtection="0">
      <alignment horizontal="center" vertical="center" wrapText="1"/>
    </xf>
    <xf numFmtId="0" fontId="11" fillId="60" borderId="1147" applyNumberFormat="0" applyProtection="0">
      <alignment horizontal="left" vertical="center" wrapText="1"/>
    </xf>
    <xf numFmtId="0" fontId="17" fillId="21" borderId="1015" applyNumberFormat="0" applyAlignment="0" applyProtection="0"/>
    <xf numFmtId="0" fontId="17" fillId="21" borderId="1057"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80" applyNumberFormat="0" applyFont="0" applyAlignment="0" applyProtection="0"/>
    <xf numFmtId="0" fontId="83" fillId="0" borderId="1063" applyNumberFormat="0" applyFont="0" applyFill="0" applyAlignment="0" applyProtection="0"/>
    <xf numFmtId="167" fontId="87" fillId="0" borderId="1050" applyFont="0"/>
    <xf numFmtId="0" fontId="177" fillId="67" borderId="1147">
      <alignment horizontal="center" vertical="center" wrapText="1"/>
      <protection hidden="1"/>
    </xf>
    <xf numFmtId="208" fontId="90" fillId="63" borderId="1065"/>
    <xf numFmtId="39" fontId="12" fillId="0" borderId="1158">
      <protection locked="0"/>
    </xf>
    <xf numFmtId="241" fontId="194" fillId="86" borderId="1162" applyNumberFormat="0" applyBorder="0" applyAlignment="0" applyProtection="0">
      <alignment vertical="center"/>
    </xf>
    <xf numFmtId="0" fontId="11" fillId="60" borderId="1166" applyNumberFormat="0" applyProtection="0">
      <alignment horizontal="left" vertical="center" wrapText="1"/>
    </xf>
    <xf numFmtId="0" fontId="11" fillId="81" borderId="1166" applyNumberFormat="0" applyProtection="0">
      <alignment horizontal="center" vertical="center" wrapText="1"/>
    </xf>
    <xf numFmtId="167" fontId="87" fillId="0" borderId="1064" applyFont="0"/>
    <xf numFmtId="0" fontId="17" fillId="21" borderId="1072" applyNumberFormat="0" applyAlignment="0" applyProtection="0"/>
    <xf numFmtId="0" fontId="12" fillId="24" borderId="1058" applyNumberFormat="0" applyFont="0" applyAlignment="0" applyProtection="0"/>
    <xf numFmtId="0" fontId="83" fillId="0" borderId="1049" applyNumberFormat="0" applyFont="0" applyFill="0" applyAlignment="0" applyProtection="0"/>
    <xf numFmtId="0" fontId="177" fillId="67" borderId="1166">
      <alignment horizontal="center" vertical="center" wrapText="1"/>
      <protection hidden="1"/>
    </xf>
    <xf numFmtId="171" fontId="85" fillId="0" borderId="1163"/>
    <xf numFmtId="241" fontId="12" fillId="25" borderId="1143" applyNumberFormat="0" applyProtection="0">
      <alignment horizontal="centerContinuous" vertical="center"/>
    </xf>
    <xf numFmtId="0" fontId="11" fillId="81" borderId="1166" applyNumberFormat="0" applyProtection="0">
      <alignment horizontal="center" vertical="center"/>
    </xf>
    <xf numFmtId="0" fontId="11" fillId="81" borderId="1166" applyNumberFormat="0" applyProtection="0">
      <alignment horizontal="center" vertical="center" wrapText="1"/>
    </xf>
    <xf numFmtId="166" fontId="113" fillId="0" borderId="1086">
      <protection locked="0"/>
    </xf>
    <xf numFmtId="0" fontId="12" fillId="24" borderId="1058" applyNumberFormat="0" applyFont="0" applyAlignment="0" applyProtection="0"/>
    <xf numFmtId="208" fontId="90" fillId="63" borderId="1065"/>
    <xf numFmtId="0" fontId="12" fillId="25" borderId="1119" applyNumberFormat="0" applyProtection="0">
      <alignment horizontal="left" vertical="center"/>
    </xf>
    <xf numFmtId="0" fontId="177" fillId="67" borderId="1166">
      <alignment horizontal="center" vertical="center" wrapText="1"/>
      <protection hidden="1"/>
    </xf>
    <xf numFmtId="167" fontId="87" fillId="0" borderId="1064" applyFont="0"/>
    <xf numFmtId="241" fontId="194" fillId="86" borderId="1162" applyNumberFormat="0" applyBorder="0" applyAlignment="0" applyProtection="0">
      <alignment vertical="center"/>
    </xf>
    <xf numFmtId="0" fontId="11" fillId="60" borderId="1166" applyNumberFormat="0" applyProtection="0">
      <alignment horizontal="left" vertical="center" wrapText="1"/>
    </xf>
    <xf numFmtId="257" fontId="11" fillId="82" borderId="1166" applyNumberFormat="0" applyProtection="0">
      <alignment horizontal="center" vertical="center" wrapText="1"/>
    </xf>
    <xf numFmtId="0" fontId="11" fillId="60" borderId="1188" applyNumberFormat="0" applyProtection="0">
      <alignment horizontal="left" vertical="center" wrapText="1"/>
    </xf>
    <xf numFmtId="208" fontId="90" fillId="63" borderId="1065"/>
    <xf numFmtId="0" fontId="17" fillId="21" borderId="1057" applyNumberFormat="0" applyAlignment="0" applyProtection="0"/>
    <xf numFmtId="241" fontId="12" fillId="25" borderId="1143" applyNumberFormat="0" applyAlignment="0">
      <alignment vertical="center"/>
    </xf>
    <xf numFmtId="0" fontId="12" fillId="25" borderId="1166" applyNumberFormat="0" applyProtection="0">
      <alignment horizontal="left" vertical="center" wrapText="1"/>
    </xf>
    <xf numFmtId="0" fontId="30" fillId="0" borderId="1209" applyNumberFormat="0" applyFill="0" applyAlignment="0" applyProtection="0"/>
    <xf numFmtId="167" fontId="87" fillId="0" borderId="1064" applyFont="0"/>
    <xf numFmtId="0" fontId="83" fillId="0" borderId="1063" applyNumberFormat="0" applyFont="0" applyFill="0" applyAlignment="0" applyProtection="0"/>
    <xf numFmtId="0" fontId="28" fillId="21" borderId="1208" applyNumberFormat="0" applyAlignment="0" applyProtection="0"/>
    <xf numFmtId="0" fontId="11" fillId="60" borderId="1166" applyNumberFormat="0" applyProtection="0">
      <alignment horizontal="left" vertical="center" wrapText="1"/>
    </xf>
    <xf numFmtId="166" fontId="113" fillId="0" borderId="1086">
      <protection locked="0"/>
    </xf>
    <xf numFmtId="0" fontId="12" fillId="25" borderId="1188" applyNumberFormat="0" applyProtection="0">
      <alignment horizontal="left" vertical="center" wrapText="1"/>
    </xf>
    <xf numFmtId="208" fontId="90" fillId="63" borderId="1065"/>
    <xf numFmtId="0" fontId="17" fillId="21" borderId="1079" applyNumberFormat="0" applyAlignment="0" applyProtection="0"/>
    <xf numFmtId="0" fontId="83" fillId="0" borderId="1049" applyNumberFormat="0" applyFont="0" applyFill="0" applyAlignment="0" applyProtection="0"/>
    <xf numFmtId="241" fontId="12" fillId="25" borderId="1143" applyNumberFormat="0" applyAlignment="0">
      <alignment vertical="center"/>
    </xf>
    <xf numFmtId="0" fontId="11" fillId="60" borderId="1166" applyNumberFormat="0" applyProtection="0">
      <alignment horizontal="left" vertical="center" wrapText="1"/>
    </xf>
    <xf numFmtId="0" fontId="11" fillId="81" borderId="1147" applyNumberFormat="0" applyProtection="0">
      <alignment horizontal="center" vertical="center" wrapText="1"/>
    </xf>
    <xf numFmtId="0" fontId="12" fillId="24" borderId="1098" applyNumberFormat="0" applyFont="0" applyAlignment="0" applyProtection="0"/>
    <xf numFmtId="0" fontId="12" fillId="24" borderId="1211" applyNumberFormat="0" applyFont="0" applyAlignment="0" applyProtection="0"/>
    <xf numFmtId="0" fontId="12" fillId="24" borderId="1211" applyNumberFormat="0" applyFont="0" applyAlignment="0" applyProtection="0"/>
    <xf numFmtId="0" fontId="25" fillId="8" borderId="1210" applyNumberFormat="0" applyAlignment="0" applyProtection="0"/>
    <xf numFmtId="0" fontId="17" fillId="21" borderId="1210" applyNumberFormat="0" applyAlignment="0" applyProtection="0"/>
    <xf numFmtId="0" fontId="30" fillId="0" borderId="1209" applyNumberFormat="0" applyFill="0" applyAlignment="0" applyProtection="0"/>
    <xf numFmtId="0" fontId="183" fillId="81" borderId="1147" applyNumberFormat="0" applyProtection="0">
      <alignment horizontal="center" vertical="center"/>
    </xf>
    <xf numFmtId="0" fontId="11" fillId="81" borderId="1147" applyNumberFormat="0" applyProtection="0">
      <alignment horizontal="center" vertical="center" wrapText="1"/>
    </xf>
    <xf numFmtId="166" fontId="113" fillId="0" borderId="1086">
      <protection locked="0"/>
    </xf>
    <xf numFmtId="0" fontId="17" fillId="21" borderId="1079" applyNumberFormat="0" applyAlignment="0" applyProtection="0"/>
    <xf numFmtId="241" fontId="12" fillId="25" borderId="1143" applyNumberFormat="0" applyProtection="0">
      <alignment horizontal="centerContinuous" vertical="center"/>
    </xf>
    <xf numFmtId="0" fontId="11" fillId="81" borderId="1166" applyNumberFormat="0" applyProtection="0">
      <alignment horizontal="center" vertical="center" wrapText="1"/>
    </xf>
    <xf numFmtId="0" fontId="83" fillId="0" borderId="1049" applyNumberFormat="0" applyFont="0" applyFill="0" applyAlignment="0" applyProtection="0"/>
    <xf numFmtId="0" fontId="11" fillId="81" borderId="1147" applyNumberFormat="0" applyProtection="0">
      <alignment horizontal="center" vertical="center"/>
    </xf>
    <xf numFmtId="0" fontId="17" fillId="21" borderId="1057" applyNumberFormat="0" applyAlignment="0" applyProtection="0"/>
    <xf numFmtId="257" fontId="11" fillId="82" borderId="1147" applyNumberFormat="0" applyProtection="0">
      <alignment horizontal="center" vertical="center" wrapText="1"/>
    </xf>
    <xf numFmtId="166" fontId="113" fillId="0" borderId="1106">
      <protection locked="0"/>
    </xf>
    <xf numFmtId="0" fontId="83" fillId="0" borderId="1063" applyNumberFormat="0" applyFont="0" applyFill="0" applyAlignment="0" applyProtection="0"/>
    <xf numFmtId="0" fontId="12" fillId="24" borderId="1092" applyNumberFormat="0" applyFont="0" applyAlignment="0" applyProtection="0"/>
    <xf numFmtId="0" fontId="17" fillId="21" borderId="1057" applyNumberFormat="0" applyAlignment="0" applyProtection="0"/>
    <xf numFmtId="0" fontId="83" fillId="0" borderId="1049" applyNumberFormat="0" applyFont="0" applyFill="0" applyAlignment="0" applyProtection="0"/>
    <xf numFmtId="208" fontId="90" fillId="63" borderId="1085"/>
    <xf numFmtId="0" fontId="17" fillId="21" borderId="1097" applyNumberFormat="0" applyAlignment="0" applyProtection="0"/>
    <xf numFmtId="208" fontId="90" fillId="63" borderId="1085"/>
    <xf numFmtId="0" fontId="12" fillId="24" borderId="1016" applyNumberFormat="0" applyFont="0" applyAlignment="0" applyProtection="0"/>
    <xf numFmtId="0" fontId="83" fillId="0" borderId="1096" applyNumberFormat="0" applyFont="0" applyFill="0" applyAlignment="0" applyProtection="0"/>
    <xf numFmtId="0" fontId="12" fillId="60" borderId="1033" applyNumberFormat="0">
      <alignment horizontal="centerContinuous" vertical="center" wrapText="1"/>
    </xf>
    <xf numFmtId="0" fontId="28" fillId="21" borderId="1208" applyNumberFormat="0" applyAlignment="0" applyProtection="0"/>
    <xf numFmtId="208" fontId="90" fillId="63" borderId="1085"/>
    <xf numFmtId="167" fontId="87" fillId="0" borderId="1084" applyFont="0"/>
    <xf numFmtId="0" fontId="17" fillId="21" borderId="1091" applyNumberFormat="0" applyAlignment="0" applyProtection="0"/>
    <xf numFmtId="0" fontId="83" fillId="0" borderId="1104" applyNumberFormat="0" applyFont="0" applyFill="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208" fontId="90" fillId="63" borderId="1105"/>
    <xf numFmtId="0" fontId="12" fillId="61" borderId="1015" applyNumberFormat="0">
      <alignment horizontal="left" vertical="center"/>
    </xf>
    <xf numFmtId="0" fontId="12" fillId="60" borderId="1015" applyNumberFormat="0">
      <alignment horizontal="centerContinuous" vertical="center" wrapText="1"/>
    </xf>
    <xf numFmtId="167" fontId="87" fillId="0" borderId="1101" applyFont="0"/>
    <xf numFmtId="0" fontId="17" fillId="21" borderId="1033" applyNumberFormat="0" applyAlignment="0" applyProtection="0"/>
    <xf numFmtId="0" fontId="25" fillId="8" borderId="1033" applyNumberFormat="0" applyAlignment="0" applyProtection="0"/>
    <xf numFmtId="0" fontId="28" fillId="21" borderId="1035" applyNumberFormat="0" applyAlignment="0" applyProtection="0"/>
    <xf numFmtId="0" fontId="30" fillId="0" borderId="1036" applyNumberFormat="0" applyFill="0" applyAlignment="0" applyProtection="0"/>
    <xf numFmtId="0" fontId="17" fillId="21" borderId="1033" applyNumberFormat="0" applyAlignment="0" applyProtection="0"/>
    <xf numFmtId="0" fontId="25" fillId="8" borderId="1033" applyNumberFormat="0" applyAlignment="0" applyProtection="0"/>
    <xf numFmtId="0" fontId="28" fillId="21" borderId="1035" applyNumberFormat="0" applyAlignment="0" applyProtection="0"/>
    <xf numFmtId="0" fontId="30" fillId="0" borderId="1036" applyNumberFormat="0" applyFill="0" applyAlignment="0" applyProtection="0"/>
    <xf numFmtId="0" fontId="12" fillId="61" borderId="1015" applyNumberFormat="0">
      <alignment horizontal="left" vertical="center"/>
    </xf>
    <xf numFmtId="0" fontId="12" fillId="60" borderId="1015" applyNumberFormat="0">
      <alignment horizontal="centerContinuous" vertical="center" wrapText="1"/>
    </xf>
    <xf numFmtId="0" fontId="30" fillId="0" borderId="1036" applyNumberFormat="0" applyFill="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25" fillId="8" borderId="1057" applyNumberFormat="0" applyAlignment="0" applyProtection="0"/>
    <xf numFmtId="1" fontId="121" fillId="69" borderId="1193" applyNumberFormat="0" applyBorder="0" applyAlignment="0">
      <alignment horizontal="centerContinuous" vertical="center"/>
      <protection locked="0"/>
    </xf>
    <xf numFmtId="0" fontId="12" fillId="25" borderId="1056" applyNumberFormat="0" applyProtection="0">
      <alignment horizontal="left" vertical="center"/>
    </xf>
    <xf numFmtId="0" fontId="17" fillId="21" borderId="1057" applyNumberForma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61" borderId="1057" applyNumberFormat="0">
      <alignment horizontal="left" vertical="center"/>
    </xf>
    <xf numFmtId="0" fontId="12" fillId="60" borderId="1057" applyNumberFormat="0">
      <alignment horizontal="centerContinuous" vertical="center" wrapText="1"/>
    </xf>
    <xf numFmtId="0" fontId="25" fillId="8" borderId="1189" applyNumberForma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7" fillId="21" borderId="1057" applyNumberFormat="0" applyAlignment="0" applyProtection="0"/>
    <xf numFmtId="0" fontId="25" fillId="8" borderId="1057" applyNumberForma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61" borderId="1072" applyNumberFormat="0">
      <alignment horizontal="left" vertical="center"/>
    </xf>
    <xf numFmtId="0" fontId="12" fillId="60" borderId="1072" applyNumberFormat="0">
      <alignment horizontal="centerContinuous" vertical="center" wrapText="1"/>
    </xf>
    <xf numFmtId="224" fontId="108" fillId="0" borderId="1046" applyFont="0" applyFill="0" applyBorder="0" applyAlignment="0" applyProtection="0"/>
    <xf numFmtId="0" fontId="12" fillId="61" borderId="1072" applyNumberFormat="0">
      <alignment horizontal="left" vertical="center"/>
    </xf>
    <xf numFmtId="0" fontId="12" fillId="60" borderId="1072" applyNumberFormat="0">
      <alignment horizontal="centerContinuous" vertical="center" wrapText="1"/>
    </xf>
    <xf numFmtId="0" fontId="12" fillId="61" borderId="1072" applyNumberFormat="0">
      <alignment horizontal="left" vertical="center"/>
    </xf>
    <xf numFmtId="0" fontId="12" fillId="60" borderId="1072" applyNumberFormat="0">
      <alignment horizontal="centerContinuous" vertical="center" wrapText="1"/>
    </xf>
    <xf numFmtId="0" fontId="12" fillId="61" borderId="1057" applyNumberFormat="0">
      <alignment horizontal="left" vertical="center"/>
    </xf>
    <xf numFmtId="0" fontId="12" fillId="60" borderId="1057" applyNumberFormat="0">
      <alignment horizontal="centerContinuous" vertical="center" wrapText="1"/>
    </xf>
    <xf numFmtId="1" fontId="121" fillId="69" borderId="1193" applyNumberFormat="0" applyBorder="0" applyAlignment="0">
      <alignment horizontal="centerContinuous" vertical="center"/>
      <protection locked="0"/>
    </xf>
    <xf numFmtId="0" fontId="12" fillId="61" borderId="1072" applyNumberFormat="0">
      <alignment horizontal="left" vertical="center"/>
    </xf>
    <xf numFmtId="0" fontId="12" fillId="60" borderId="1072" applyNumberFormat="0">
      <alignment horizontal="centerContinuous" vertical="center" wrapText="1"/>
    </xf>
    <xf numFmtId="235" fontId="101" fillId="68" borderId="1187">
      <alignment horizontal="left"/>
    </xf>
    <xf numFmtId="0" fontId="12" fillId="61" borderId="1079" applyNumberFormat="0">
      <alignment horizontal="left" vertical="center"/>
    </xf>
    <xf numFmtId="0" fontId="12" fillId="60" borderId="1079" applyNumberFormat="0">
      <alignment horizontal="centerContinuous" vertical="center" wrapText="1"/>
    </xf>
    <xf numFmtId="0" fontId="12" fillId="24" borderId="1211" applyNumberFormat="0" applyFont="0" applyAlignment="0" applyProtection="0"/>
    <xf numFmtId="0" fontId="25" fillId="8" borderId="1174" applyNumberFormat="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992" applyNumberFormat="0" applyProtection="0">
      <alignment horizontal="left" vertical="center"/>
    </xf>
    <xf numFmtId="237" fontId="12" fillId="71" borderId="1188" applyNumberFormat="0" applyFont="0" applyBorder="0" applyAlignment="0" applyProtection="0"/>
    <xf numFmtId="0" fontId="12" fillId="25" borderId="1047" applyNumberFormat="0" applyProtection="0">
      <alignment horizontal="left" vertical="center"/>
    </xf>
    <xf numFmtId="0" fontId="12" fillId="25" borderId="1047" applyNumberFormat="0" applyProtection="0">
      <alignment horizontal="left" vertical="center"/>
    </xf>
    <xf numFmtId="0" fontId="17" fillId="21" borderId="1079" applyNumberFormat="0" applyAlignment="0" applyProtection="0"/>
    <xf numFmtId="0" fontId="12" fillId="24" borderId="1211" applyNumberFormat="0" applyFont="0" applyAlignment="0" applyProtection="0"/>
    <xf numFmtId="0" fontId="25" fillId="8" borderId="1210"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7" fillId="21" borderId="1210" applyNumberFormat="0" applyAlignment="0" applyProtection="0"/>
    <xf numFmtId="0" fontId="47" fillId="0" borderId="1178">
      <alignment horizontal="left" vertical="center"/>
    </xf>
    <xf numFmtId="0" fontId="12" fillId="25" borderId="1213" applyNumberFormat="0" applyProtection="0">
      <alignment horizontal="left" vertical="center"/>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25" fillId="8"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28" fillId="21" borderId="1017" applyNumberFormat="0" applyAlignment="0" applyProtection="0"/>
    <xf numFmtId="0" fontId="30" fillId="0" borderId="1018"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28" fillId="21" borderId="1017" applyNumberFormat="0" applyAlignment="0" applyProtection="0"/>
    <xf numFmtId="0" fontId="30" fillId="0" borderId="1018" applyNumberFormat="0" applyFill="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2" fillId="25" borderId="1213" applyNumberFormat="0" applyProtection="0">
      <alignment horizontal="left" vertical="center"/>
    </xf>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7" fillId="21" borderId="1015" applyNumberFormat="0" applyAlignment="0" applyProtection="0"/>
    <xf numFmtId="0" fontId="30" fillId="0" borderId="1018" applyNumberFormat="0" applyFill="0" applyAlignment="0" applyProtection="0"/>
    <xf numFmtId="0" fontId="28" fillId="21" borderId="1017"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5" fillId="8" borderId="1015"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17" fillId="21" borderId="1015" applyNumberFormat="0" applyAlignment="0" applyProtection="0"/>
    <xf numFmtId="0" fontId="25" fillId="8" borderId="1015" applyNumberFormat="0" applyAlignment="0" applyProtection="0"/>
    <xf numFmtId="0" fontId="12" fillId="24" borderId="1016" applyNumberFormat="0" applyFont="0" applyAlignment="0" applyProtection="0"/>
    <xf numFmtId="0" fontId="12" fillId="24" borderId="1016" applyNumberFormat="0" applyFont="0" applyAlignment="0" applyProtection="0"/>
    <xf numFmtId="0" fontId="28" fillId="21" borderId="1017" applyNumberFormat="0" applyAlignment="0" applyProtection="0"/>
    <xf numFmtId="0" fontId="30" fillId="0" borderId="1018"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12" fillId="25" borderId="992" applyNumberFormat="0" applyProtection="0">
      <alignment horizontal="left" vertical="center"/>
    </xf>
    <xf numFmtId="0" fontId="12" fillId="25" borderId="992" applyNumberFormat="0" applyProtection="0">
      <alignment horizontal="left" vertical="center"/>
    </xf>
    <xf numFmtId="0" fontId="12" fillId="25" borderId="1056" applyNumberFormat="0" applyProtection="0">
      <alignment horizontal="left" vertical="center"/>
    </xf>
    <xf numFmtId="0" fontId="12" fillId="25" borderId="1056" applyNumberFormat="0" applyProtection="0">
      <alignment horizontal="left" vertical="center"/>
    </xf>
    <xf numFmtId="0" fontId="25" fillId="8" borderId="1033" applyNumberFormat="0" applyAlignment="0" applyProtection="0"/>
    <xf numFmtId="0" fontId="28" fillId="21" borderId="1059" applyNumberFormat="0" applyAlignment="0" applyProtection="0"/>
    <xf numFmtId="0" fontId="28" fillId="21" borderId="1035" applyNumberFormat="0" applyAlignment="0" applyProtection="0"/>
    <xf numFmtId="0" fontId="30" fillId="0" borderId="1036" applyNumberFormat="0" applyFill="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224" fontId="108" fillId="0" borderId="1046" applyFont="0" applyFill="0" applyBorder="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7" fillId="21" borderId="1057" applyNumberFormat="0" applyAlignment="0" applyProtection="0"/>
    <xf numFmtId="0" fontId="12" fillId="24" borderId="1058" applyNumberFormat="0" applyFon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11" fillId="60" borderId="1240" applyNumberFormat="0" applyProtection="0">
      <alignment horizontal="left" vertical="center" wrapText="1"/>
    </xf>
    <xf numFmtId="0" fontId="30" fillId="0" borderId="1209"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28" fillId="21" borderId="1208" applyNumberFormat="0" applyAlignment="0" applyProtection="0"/>
    <xf numFmtId="0" fontId="17" fillId="21" borderId="1057" applyNumberFormat="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1" fillId="81" borderId="1240" applyNumberFormat="0" applyProtection="0">
      <alignment horizontal="center" vertical="center" wrapText="1"/>
    </xf>
    <xf numFmtId="0" fontId="12" fillId="24" borderId="1211" applyNumberFormat="0" applyFon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12" fillId="24" borderId="1211" applyNumberFormat="0" applyFon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11" fillId="60" borderId="1240" applyNumberFormat="0" applyProtection="0">
      <alignment horizontal="left" vertical="center" wrapText="1"/>
    </xf>
    <xf numFmtId="0" fontId="25" fillId="8" borderId="1210" applyNumberFormat="0" applyAlignment="0" applyProtection="0"/>
    <xf numFmtId="0" fontId="17" fillId="21" borderId="1210"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83" fillId="81" borderId="1240" applyNumberFormat="0" applyProtection="0">
      <alignment horizontal="center" vertical="center"/>
    </xf>
    <xf numFmtId="0" fontId="12" fillId="25" borderId="1071" applyNumberFormat="0" applyProtection="0">
      <alignment horizontal="left" vertical="center"/>
    </xf>
    <xf numFmtId="0" fontId="12" fillId="25" borderId="1071" applyNumberFormat="0" applyProtection="0">
      <alignment horizontal="left" vertical="center"/>
    </xf>
    <xf numFmtId="0" fontId="30" fillId="0" borderId="1209" applyNumberFormat="0" applyFill="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75" applyNumberFormat="0" applyFont="0" applyAlignment="0" applyProtection="0"/>
    <xf numFmtId="0" fontId="25" fillId="8" borderId="1072" applyNumberFormat="0" applyAlignment="0" applyProtection="0"/>
    <xf numFmtId="0" fontId="28" fillId="21" borderId="1059" applyNumberFormat="0" applyAlignment="0" applyProtection="0"/>
    <xf numFmtId="0" fontId="30" fillId="0" borderId="1060" applyNumberFormat="0" applyFill="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257" fontId="11" fillId="82" borderId="1240" applyNumberFormat="0" applyProtection="0">
      <alignment horizontal="center" vertical="center" wrapText="1"/>
    </xf>
    <xf numFmtId="0" fontId="12" fillId="24" borderId="1075" applyNumberFormat="0" applyFont="0" applyAlignment="0" applyProtection="0"/>
    <xf numFmtId="0" fontId="12" fillId="61" borderId="1057" applyNumberFormat="0">
      <alignment horizontal="left" vertical="center"/>
    </xf>
    <xf numFmtId="0" fontId="12" fillId="60" borderId="1057" applyNumberFormat="0">
      <alignment horizontal="centerContinuous" vertical="center" wrapText="1"/>
    </xf>
    <xf numFmtId="0" fontId="17" fillId="21" borderId="1072" applyNumberFormat="0" applyAlignment="0" applyProtection="0"/>
    <xf numFmtId="0" fontId="12" fillId="24" borderId="1075" applyNumberFormat="0" applyFon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25" fillId="8" borderId="1072" applyNumberFormat="0" applyAlignment="0" applyProtection="0"/>
    <xf numFmtId="0" fontId="28" fillId="21" borderId="1073" applyNumberFormat="0" applyAlignment="0" applyProtection="0"/>
    <xf numFmtId="0" fontId="30" fillId="0" borderId="1074" applyNumberFormat="0" applyFill="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17" fillId="21" borderId="1072" applyNumberForma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11" fillId="60" borderId="1240" applyNumberFormat="0" applyProtection="0">
      <alignment horizontal="left" vertical="center" wrapText="1"/>
    </xf>
    <xf numFmtId="0" fontId="30" fillId="0" borderId="1074" applyNumberFormat="0" applyFill="0" applyAlignment="0" applyProtection="0"/>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5" fillId="8" borderId="1072" applyNumberFormat="0" applyAlignment="0" applyProtection="0"/>
    <xf numFmtId="0" fontId="17" fillId="21" borderId="1072" applyNumberFormat="0" applyAlignment="0" applyProtection="0"/>
    <xf numFmtId="0" fontId="30" fillId="0" borderId="1074" applyNumberFormat="0" applyFill="0" applyAlignment="0" applyProtection="0"/>
    <xf numFmtId="1" fontId="121" fillId="69" borderId="1164" applyNumberFormat="0" applyBorder="0" applyAlignment="0">
      <alignment horizontal="centerContinuous" vertical="center"/>
      <protection locked="0"/>
    </xf>
    <xf numFmtId="0" fontId="28" fillId="21" borderId="1073"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208" applyNumberFormat="0" applyAlignment="0" applyProtection="0"/>
    <xf numFmtId="0" fontId="12" fillId="61" borderId="1079" applyNumberFormat="0">
      <alignment horizontal="left" vertical="center"/>
    </xf>
    <xf numFmtId="0" fontId="12" fillId="60" borderId="1079" applyNumberFormat="0">
      <alignment horizontal="centerContinuous" vertical="center" wrapText="1"/>
    </xf>
    <xf numFmtId="0" fontId="11" fillId="60" borderId="1240" applyNumberFormat="0" applyProtection="0">
      <alignment horizontal="left"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25" fillId="8" borderId="1072"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257" fontId="11" fillId="82" borderId="1240" applyNumberFormat="0" applyProtection="0">
      <alignment horizontal="center"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4" borderId="1058" applyNumberFormat="0" applyFont="0" applyAlignment="0" applyProtection="0"/>
    <xf numFmtId="0" fontId="11" fillId="60" borderId="1240" applyNumberFormat="0" applyProtection="0">
      <alignment horizontal="left" vertical="center" wrapText="1"/>
    </xf>
    <xf numFmtId="0" fontId="12" fillId="25" borderId="1071" applyNumberFormat="0" applyProtection="0">
      <alignment horizontal="left" vertical="center"/>
    </xf>
    <xf numFmtId="0" fontId="12" fillId="25" borderId="1071" applyNumberFormat="0" applyProtection="0">
      <alignment horizontal="left" vertical="center"/>
    </xf>
    <xf numFmtId="0" fontId="11" fillId="60" borderId="1226" applyNumberFormat="0" applyProtection="0">
      <alignment horizontal="left" vertical="center" wrapText="1"/>
    </xf>
    <xf numFmtId="237" fontId="12" fillId="71" borderId="1188" applyNumberFormat="0" applyFont="0" applyBorder="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12" fillId="61" borderId="1097" applyNumberFormat="0">
      <alignment horizontal="left" vertical="center"/>
    </xf>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12" fillId="61" borderId="1091" applyNumberFormat="0">
      <alignment horizontal="left" vertical="center"/>
    </xf>
    <xf numFmtId="0" fontId="12" fillId="60" borderId="1091" applyNumberFormat="0">
      <alignment horizontal="centerContinuous" vertical="center" wrapText="1"/>
    </xf>
    <xf numFmtId="0" fontId="25" fillId="8" borderId="1057"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57"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2" fillId="60" borderId="1097" applyNumberFormat="0">
      <alignment horizontal="centerContinuous" vertical="center" wrapText="1"/>
    </xf>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17" fillId="21" borderId="1072" applyNumberFormat="0" applyAlignment="0" applyProtection="0"/>
    <xf numFmtId="0" fontId="25" fillId="8" borderId="1072" applyNumberFormat="0" applyAlignment="0" applyProtection="0"/>
    <xf numFmtId="0" fontId="12" fillId="24" borderId="1075" applyNumberFormat="0" applyFont="0" applyAlignment="0" applyProtection="0"/>
    <xf numFmtId="0" fontId="12" fillId="24" borderId="1075" applyNumberFormat="0" applyFont="0" applyAlignment="0" applyProtection="0"/>
    <xf numFmtId="0" fontId="28" fillId="21" borderId="1073" applyNumberFormat="0" applyAlignment="0" applyProtection="0"/>
    <xf numFmtId="0" fontId="30" fillId="0" borderId="1074"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47" fillId="0" borderId="1178">
      <alignment horizontal="left" vertical="center"/>
    </xf>
    <xf numFmtId="0" fontId="17" fillId="21" borderId="1079" applyNumberFormat="0" applyAlignment="0" applyProtection="0"/>
    <xf numFmtId="0" fontId="12" fillId="61" borderId="1091" applyNumberFormat="0">
      <alignment horizontal="left" vertical="center"/>
    </xf>
    <xf numFmtId="0" fontId="12" fillId="60" borderId="1091" applyNumberFormat="0">
      <alignment horizontal="centerContinuous" vertical="center" wrapText="1"/>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2" fillId="61" borderId="1091" applyNumberFormat="0">
      <alignment horizontal="left" vertical="center"/>
    </xf>
    <xf numFmtId="0" fontId="12" fillId="60" borderId="1091" applyNumberFormat="0">
      <alignment horizontal="centerContinuous" vertical="center" wrapText="1"/>
    </xf>
    <xf numFmtId="0" fontId="25" fillId="8" borderId="1079" applyNumberFormat="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28" fillId="21" borderId="1081" applyNumberFormat="0" applyAlignment="0" applyProtection="0"/>
    <xf numFmtId="0" fontId="30" fillId="0" borderId="1082"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2" fillId="25" borderId="1071" applyNumberFormat="0" applyProtection="0">
      <alignment horizontal="left" vertical="center"/>
    </xf>
    <xf numFmtId="0" fontId="12" fillId="25" borderId="1071"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5" fillId="8" borderId="1057" applyNumberFormat="0" applyAlignment="0" applyProtection="0"/>
    <xf numFmtId="0" fontId="17" fillId="21" borderId="1057" applyNumberFormat="0" applyAlignment="0" applyProtection="0"/>
    <xf numFmtId="0" fontId="30" fillId="0" borderId="1060" applyNumberFormat="0" applyFill="0" applyAlignment="0" applyProtection="0"/>
    <xf numFmtId="0" fontId="28" fillId="21" borderId="1059"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25" fillId="8" borderId="1057" applyNumberFormat="0" applyAlignment="0" applyProtection="0"/>
    <xf numFmtId="0" fontId="17" fillId="21" borderId="1057"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2" fillId="25" borderId="1056" applyNumberFormat="0" applyProtection="0">
      <alignment horizontal="left" vertical="center"/>
    </xf>
    <xf numFmtId="0" fontId="12" fillId="25" borderId="1056" applyNumberFormat="0" applyProtection="0">
      <alignment horizontal="left" vertical="center"/>
    </xf>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17" fillId="21" borderId="1057" applyNumberFormat="0" applyAlignment="0" applyProtection="0"/>
    <xf numFmtId="0" fontId="25" fillId="8" borderId="1057" applyNumberFormat="0" applyAlignment="0" applyProtection="0"/>
    <xf numFmtId="0" fontId="12" fillId="24" borderId="1058" applyNumberFormat="0" applyFont="0" applyAlignment="0" applyProtection="0"/>
    <xf numFmtId="0" fontId="12" fillId="24" borderId="1058" applyNumberFormat="0" applyFont="0" applyAlignment="0" applyProtection="0"/>
    <xf numFmtId="0" fontId="28" fillId="21" borderId="1059" applyNumberFormat="0" applyAlignment="0" applyProtection="0"/>
    <xf numFmtId="0" fontId="30" fillId="0" borderId="1060" applyNumberFormat="0" applyFill="0" applyAlignment="0" applyProtection="0"/>
    <xf numFmtId="0" fontId="30" fillId="0" borderId="1082" applyNumberFormat="0" applyFill="0" applyAlignment="0" applyProtection="0"/>
    <xf numFmtId="0" fontId="28" fillId="21" borderId="1081"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5" fillId="8" borderId="1079" applyNumberFormat="0" applyAlignment="0" applyProtection="0"/>
    <xf numFmtId="0" fontId="17" fillId="21" borderId="1079"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17" fillId="21" borderId="1079" applyNumberFormat="0" applyAlignment="0" applyProtection="0"/>
    <xf numFmtId="0" fontId="25" fillId="8" borderId="1079" applyNumberFormat="0" applyAlignment="0" applyProtection="0"/>
    <xf numFmtId="0" fontId="12" fillId="24" borderId="1080" applyNumberFormat="0" applyFont="0" applyAlignment="0" applyProtection="0"/>
    <xf numFmtId="0" fontId="12" fillId="24" borderId="1080" applyNumberFormat="0" applyFont="0" applyAlignment="0" applyProtection="0"/>
    <xf numFmtId="0" fontId="28" fillId="21" borderId="1081" applyNumberFormat="0" applyAlignment="0" applyProtection="0"/>
    <xf numFmtId="0" fontId="30" fillId="0" borderId="1082" applyNumberFormat="0" applyFill="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7" fillId="21" borderId="1097" applyNumberFormat="0" applyAlignment="0" applyProtection="0"/>
    <xf numFmtId="0" fontId="30" fillId="0" borderId="1100" applyNumberFormat="0" applyFill="0" applyAlignment="0" applyProtection="0"/>
    <xf numFmtId="0" fontId="28" fillId="21" borderId="1099"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5" fillId="8" borderId="1097"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7" applyNumberFormat="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12" fillId="24" borderId="1098" applyNumberFormat="0" applyFont="0" applyAlignment="0" applyProtection="0"/>
    <xf numFmtId="0" fontId="12" fillId="24" borderId="1098" applyNumberFormat="0" applyFont="0" applyAlignment="0" applyProtection="0"/>
    <xf numFmtId="0" fontId="28" fillId="21" borderId="1099" applyNumberFormat="0" applyAlignment="0" applyProtection="0"/>
    <xf numFmtId="0" fontId="30" fillId="0" borderId="1100" applyNumberFormat="0" applyFill="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2" fillId="25" borderId="1090" applyNumberFormat="0" applyProtection="0">
      <alignment horizontal="left" vertical="center"/>
    </xf>
    <xf numFmtId="0" fontId="12" fillId="25" borderId="1090" applyNumberFormat="0" applyProtection="0">
      <alignment horizontal="left" vertical="center"/>
    </xf>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8" fillId="21" borderId="1093" applyNumberFormat="0" applyAlignment="0" applyProtection="0"/>
    <xf numFmtId="0" fontId="30" fillId="0" borderId="1094" applyNumberFormat="0" applyFill="0" applyAlignment="0" applyProtection="0"/>
    <xf numFmtId="0" fontId="30" fillId="0" borderId="1094" applyNumberFormat="0" applyFill="0" applyAlignment="0" applyProtection="0"/>
    <xf numFmtId="0" fontId="28" fillId="21" borderId="1093" applyNumberFormat="0" applyAlignment="0" applyProtection="0"/>
    <xf numFmtId="0" fontId="12" fillId="24" borderId="1092" applyNumberFormat="0" applyFont="0" applyAlignment="0" applyProtection="0"/>
    <xf numFmtId="0" fontId="12" fillId="24" borderId="1092" applyNumberFormat="0" applyFont="0" applyAlignment="0" applyProtection="0"/>
    <xf numFmtId="0" fontId="25" fillId="8" borderId="1091" applyNumberFormat="0" applyAlignment="0" applyProtection="0"/>
    <xf numFmtId="0" fontId="17" fillId="21" borderId="1091" applyNumberFormat="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0" fontId="17" fillId="21" borderId="1091" applyNumberFormat="0" applyAlignment="0" applyProtection="0"/>
    <xf numFmtId="0" fontId="25" fillId="8" borderId="1091" applyNumberFormat="0" applyAlignment="0" applyProtection="0"/>
    <xf numFmtId="0" fontId="28" fillId="21" borderId="1093" applyNumberFormat="0" applyAlignment="0" applyProtection="0"/>
    <xf numFmtId="0" fontId="30" fillId="0" borderId="1094" applyNumberFormat="0" applyFill="0" applyAlignment="0" applyProtection="0"/>
    <xf numFmtId="224" fontId="108" fillId="0" borderId="1046" applyFont="0" applyFill="0" applyBorder="0" applyAlignment="0" applyProtection="0"/>
    <xf numFmtId="0" fontId="25" fillId="8" borderId="1189"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241" fontId="194" fillId="86" borderId="1108" applyNumberFormat="0" applyBorder="0" applyAlignment="0" applyProtection="0">
      <alignment vertical="center"/>
    </xf>
    <xf numFmtId="171" fontId="85" fillId="0" borderId="1129"/>
    <xf numFmtId="0" fontId="83" fillId="0" borderId="1132" applyNumberFormat="0" applyFont="0" applyFill="0" applyAlignment="0" applyProtection="0"/>
    <xf numFmtId="171" fontId="85" fillId="0" borderId="1129"/>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241" fontId="194" fillId="86" borderId="1162" applyNumberFormat="0" applyBorder="0" applyAlignment="0" applyProtection="0">
      <alignment vertical="center"/>
    </xf>
    <xf numFmtId="171" fontId="85" fillId="0" borderId="1163"/>
    <xf numFmtId="0" fontId="12" fillId="24" borderId="1130" applyNumberFormat="0" applyFont="0" applyAlignment="0" applyProtection="0"/>
    <xf numFmtId="166" fontId="113" fillId="0" borderId="1139">
      <protection locked="0"/>
    </xf>
    <xf numFmtId="39" fontId="12" fillId="0" borderId="1199">
      <protection locked="0"/>
    </xf>
    <xf numFmtId="241" fontId="194" fillId="86" borderId="1162" applyNumberFormat="0" applyBorder="0" applyAlignment="0" applyProtection="0">
      <alignment vertical="center"/>
    </xf>
    <xf numFmtId="171" fontId="85" fillId="0" borderId="1163"/>
    <xf numFmtId="166" fontId="113" fillId="0" borderId="1160">
      <protection locked="0"/>
    </xf>
    <xf numFmtId="0" fontId="12" fillId="24" borderId="1149" applyNumberFormat="0" applyFont="0" applyAlignment="0" applyProtection="0"/>
    <xf numFmtId="39" fontId="12" fillId="0" borderId="1234">
      <protection locked="0"/>
    </xf>
    <xf numFmtId="0" fontId="11" fillId="60" borderId="1240" applyNumberFormat="0" applyProtection="0">
      <alignment horizontal="left" vertical="center" wrapText="1"/>
    </xf>
    <xf numFmtId="0" fontId="12" fillId="24" borderId="1170" applyNumberFormat="0" applyFont="0" applyAlignment="0" applyProtection="0"/>
    <xf numFmtId="241" fontId="194" fillId="86" borderId="1253" applyNumberFormat="0" applyBorder="0" applyAlignment="0" applyProtection="0">
      <alignment vertical="center"/>
    </xf>
    <xf numFmtId="166" fontId="113" fillId="0" borderId="1160">
      <protection locked="0"/>
    </xf>
    <xf numFmtId="0" fontId="12" fillId="24" borderId="1170" applyNumberFormat="0" applyFont="0" applyAlignment="0" applyProtection="0"/>
    <xf numFmtId="0" fontId="11" fillId="60" borderId="1240" applyNumberFormat="0" applyProtection="0">
      <alignment horizontal="left" vertical="center" wrapText="1"/>
    </xf>
    <xf numFmtId="0" fontId="12" fillId="25" borderId="1240" applyNumberFormat="0" applyProtection="0">
      <alignment horizontal="left" vertical="center" wrapText="1"/>
    </xf>
    <xf numFmtId="166" fontId="113" fillId="0" borderId="1160">
      <protection locked="0"/>
    </xf>
    <xf numFmtId="0" fontId="183" fillId="81" borderId="1188" applyNumberFormat="0" applyProtection="0">
      <alignment horizontal="center" vertical="center"/>
    </xf>
    <xf numFmtId="165" fontId="193" fillId="0" borderId="1199" applyFill="0" applyAlignment="0" applyProtection="0"/>
    <xf numFmtId="39" fontId="12" fillId="0" borderId="1117">
      <protection locked="0"/>
    </xf>
    <xf numFmtId="241" fontId="194" fillId="86" borderId="1162" applyNumberFormat="0" applyBorder="0" applyAlignment="0" applyProtection="0">
      <alignment vertical="center"/>
    </xf>
    <xf numFmtId="0" fontId="11" fillId="81" borderId="1188" applyNumberFormat="0" applyProtection="0">
      <alignment horizontal="center" vertical="center"/>
    </xf>
    <xf numFmtId="0" fontId="12" fillId="24" borderId="1170" applyNumberFormat="0" applyFont="0" applyAlignment="0" applyProtection="0"/>
    <xf numFmtId="171" fontId="85" fillId="0" borderId="1163"/>
    <xf numFmtId="171" fontId="85" fillId="0" borderId="1184"/>
    <xf numFmtId="0" fontId="11" fillId="60" borderId="1188" applyNumberFormat="0" applyProtection="0">
      <alignment horizontal="left" vertical="center" wrapText="1"/>
    </xf>
    <xf numFmtId="0" fontId="177" fillId="67" borderId="1255">
      <alignment horizontal="center" vertical="center" wrapText="1"/>
      <protection hidden="1"/>
    </xf>
    <xf numFmtId="0" fontId="17" fillId="21" borderId="1125" applyNumberFormat="0" applyAlignment="0" applyProtection="0"/>
    <xf numFmtId="241" fontId="194" fillId="86" borderId="1206" applyNumberFormat="0" applyBorder="0" applyAlignment="0" applyProtection="0">
      <alignment vertical="center"/>
    </xf>
    <xf numFmtId="0" fontId="183" fillId="81" borderId="1255" applyNumberFormat="0" applyProtection="0">
      <alignment horizontal="center" vertical="center"/>
    </xf>
    <xf numFmtId="0" fontId="17" fillId="21" borderId="1097" applyNumberFormat="0" applyAlignment="0" applyProtection="0"/>
    <xf numFmtId="0" fontId="83" fillId="0" borderId="1135" applyNumberFormat="0" applyFont="0" applyFill="0" applyAlignment="0" applyProtection="0"/>
    <xf numFmtId="0" fontId="99" fillId="0" borderId="1138" applyNumberFormat="0" applyFont="0" applyFill="0" applyAlignment="0" applyProtection="0">
      <alignment horizontal="centerContinuous"/>
    </xf>
    <xf numFmtId="0" fontId="11" fillId="81" borderId="1255" applyNumberFormat="0" applyProtection="0">
      <alignment horizontal="center" vertical="center" wrapText="1"/>
    </xf>
    <xf numFmtId="166" fontId="113" fillId="0" borderId="1181">
      <protection locked="0"/>
    </xf>
    <xf numFmtId="165" fontId="193" fillId="0" borderId="1199" applyFill="0" applyAlignment="0" applyProtection="0"/>
    <xf numFmtId="208" fontId="90" fillId="63" borderId="1137"/>
    <xf numFmtId="241" fontId="194" fillId="86" borderId="1183" applyNumberFormat="0" applyBorder="0" applyAlignment="0" applyProtection="0">
      <alignment vertical="center"/>
    </xf>
    <xf numFmtId="171" fontId="85" fillId="0" borderId="1184"/>
    <xf numFmtId="167" fontId="87" fillId="0" borderId="1136" applyFont="0"/>
    <xf numFmtId="0" fontId="17" fillId="21" borderId="1148" applyNumberFormat="0" applyAlignment="0" applyProtection="0"/>
    <xf numFmtId="39" fontId="12" fillId="0" borderId="1266">
      <protection locked="0"/>
    </xf>
    <xf numFmtId="0" fontId="99" fillId="0" borderId="1138" applyNumberFormat="0" applyFont="0" applyFill="0" applyAlignment="0" applyProtection="0">
      <alignment horizontal="centerContinuous"/>
    </xf>
    <xf numFmtId="0" fontId="83" fillId="0" borderId="1154" applyNumberFormat="0" applyFont="0" applyFill="0" applyAlignment="0" applyProtection="0"/>
    <xf numFmtId="241" fontId="194" fillId="86" borderId="1183" applyNumberFormat="0" applyBorder="0" applyAlignment="0" applyProtection="0">
      <alignment vertical="center"/>
    </xf>
    <xf numFmtId="171" fontId="85" fillId="0" borderId="1184"/>
    <xf numFmtId="0" fontId="11" fillId="81" borderId="1255" applyNumberFormat="0" applyProtection="0">
      <alignment horizontal="center" vertical="center" wrapText="1"/>
    </xf>
    <xf numFmtId="0" fontId="17" fillId="21" borderId="1167" applyNumberFormat="0" applyAlignment="0" applyProtection="0"/>
    <xf numFmtId="166" fontId="113" fillId="0" borderId="1160">
      <protection locked="0"/>
    </xf>
    <xf numFmtId="208" fontId="90" fillId="63" borderId="1159"/>
    <xf numFmtId="0" fontId="83" fillId="0" borderId="1173" applyNumberFormat="0" applyFont="0" applyFill="0" applyAlignment="0" applyProtection="0"/>
    <xf numFmtId="39" fontId="12" fillId="0" borderId="1199">
      <protection locked="0"/>
    </xf>
    <xf numFmtId="0" fontId="17" fillId="21" borderId="1167" applyNumberFormat="0" applyAlignment="0" applyProtection="0"/>
    <xf numFmtId="0" fontId="83" fillId="0" borderId="1173" applyNumberFormat="0" applyFont="0" applyFill="0" applyAlignment="0" applyProtection="0"/>
    <xf numFmtId="257" fontId="11" fillId="82" borderId="1255" applyNumberFormat="0" applyProtection="0">
      <alignment horizontal="center" vertical="center" wrapText="1"/>
    </xf>
    <xf numFmtId="166" fontId="113" fillId="0" borderId="1139">
      <protection locked="0"/>
    </xf>
    <xf numFmtId="208" fontId="90" fillId="63" borderId="1159"/>
    <xf numFmtId="167" fontId="87" fillId="0" borderId="1158" applyFont="0"/>
    <xf numFmtId="171" fontId="85" fillId="0" borderId="1207"/>
    <xf numFmtId="241" fontId="194" fillId="86" borderId="1183" applyNumberFormat="0" applyBorder="0" applyAlignment="0" applyProtection="0">
      <alignment vertical="center"/>
    </xf>
    <xf numFmtId="171" fontId="85" fillId="0" borderId="1184"/>
    <xf numFmtId="0" fontId="11" fillId="60" borderId="1255" applyNumberFormat="0" applyProtection="0">
      <alignment horizontal="left" vertical="center" wrapText="1"/>
    </xf>
    <xf numFmtId="0" fontId="12" fillId="24" borderId="1175" applyNumberFormat="0" applyFont="0" applyAlignment="0" applyProtection="0"/>
    <xf numFmtId="241" fontId="194" fillId="86" borderId="1123" applyNumberFormat="0" applyBorder="0" applyAlignment="0" applyProtection="0">
      <alignment vertical="center"/>
    </xf>
    <xf numFmtId="241" fontId="194" fillId="86" borderId="1144" applyNumberFormat="0" applyBorder="0" applyAlignment="0" applyProtection="0">
      <alignment vertical="center"/>
    </xf>
    <xf numFmtId="208" fontId="90" fillId="63" borderId="1159"/>
    <xf numFmtId="165" fontId="193" fillId="0" borderId="1234" applyFill="0" applyAlignment="0" applyProtection="0"/>
    <xf numFmtId="0" fontId="17" fillId="21" borderId="1167" applyNumberFormat="0" applyAlignment="0" applyProtection="0"/>
    <xf numFmtId="167" fontId="87" fillId="0" borderId="1158" applyFont="0"/>
    <xf numFmtId="241" fontId="194" fillId="86" borderId="1206" applyNumberFormat="0" applyBorder="0" applyAlignment="0" applyProtection="0">
      <alignment vertical="center"/>
    </xf>
    <xf numFmtId="171" fontId="85" fillId="0" borderId="1207"/>
    <xf numFmtId="0" fontId="83" fillId="0" borderId="1165" applyNumberFormat="0" applyFont="0" applyFill="0" applyAlignment="0" applyProtection="0"/>
    <xf numFmtId="0" fontId="11" fillId="81" borderId="1240" applyNumberFormat="0" applyProtection="0">
      <alignment horizontal="center" vertical="center" wrapText="1"/>
    </xf>
    <xf numFmtId="0" fontId="11" fillId="81" borderId="1240" applyNumberFormat="0" applyProtection="0">
      <alignment horizontal="center" vertical="center" wrapText="1"/>
    </xf>
    <xf numFmtId="0" fontId="12" fillId="24" borderId="1190" applyNumberFormat="0" applyFont="0" applyAlignment="0" applyProtection="0"/>
    <xf numFmtId="241" fontId="194" fillId="86" borderId="1238" applyNumberFormat="0" applyBorder="0" applyAlignment="0" applyProtection="0">
      <alignment vertical="center"/>
    </xf>
    <xf numFmtId="0" fontId="17" fillId="21" borderId="1174" applyNumberFormat="0" applyAlignment="0" applyProtection="0"/>
    <xf numFmtId="0" fontId="83" fillId="0" borderId="1165" applyNumberFormat="0" applyFont="0" applyFill="0" applyAlignment="0" applyProtection="0"/>
    <xf numFmtId="0" fontId="99" fillId="0" borderId="1138" applyNumberFormat="0" applyFont="0" applyFill="0" applyAlignment="0" applyProtection="0">
      <alignment horizontal="centerContinuous"/>
    </xf>
    <xf numFmtId="0" fontId="183" fillId="81" borderId="1240" applyNumberFormat="0" applyProtection="0">
      <alignment horizontal="center" vertical="center"/>
    </xf>
    <xf numFmtId="208" fontId="90" fillId="63" borderId="1180"/>
    <xf numFmtId="241" fontId="194" fillId="86" borderId="1225" applyNumberFormat="0" applyBorder="0" applyAlignment="0" applyProtection="0">
      <alignment vertical="center"/>
    </xf>
    <xf numFmtId="167" fontId="87" fillId="0" borderId="1179" applyFont="0"/>
    <xf numFmtId="0" fontId="11" fillId="81" borderId="1240" applyNumberFormat="0" applyProtection="0">
      <alignment horizontal="center" vertical="center"/>
    </xf>
    <xf numFmtId="0" fontId="12" fillId="24" borderId="1190" applyNumberFormat="0" applyFont="0" applyAlignment="0" applyProtection="0"/>
    <xf numFmtId="0" fontId="83" fillId="0" borderId="1165" applyNumberFormat="0" applyFont="0" applyFill="0" applyAlignment="0" applyProtection="0"/>
    <xf numFmtId="208" fontId="90" fillId="63" borderId="1159"/>
    <xf numFmtId="167" fontId="87" fillId="0" borderId="1158" applyFont="0"/>
    <xf numFmtId="0" fontId="83" fillId="0" borderId="1154" applyNumberFormat="0" applyFont="0" applyFill="0" applyAlignment="0" applyProtection="0"/>
    <xf numFmtId="208" fontId="90" fillId="63" borderId="1185"/>
    <xf numFmtId="167" fontId="87" fillId="0" borderId="1155" applyFont="0"/>
    <xf numFmtId="0" fontId="17" fillId="21" borderId="1174" applyNumberFormat="0" applyAlignment="0" applyProtection="0"/>
    <xf numFmtId="0" fontId="83" fillId="0" borderId="1165" applyNumberFormat="0" applyFont="0" applyFill="0" applyAlignment="0" applyProtection="0"/>
    <xf numFmtId="0" fontId="83" fillId="0" borderId="1187" applyNumberFormat="0" applyFont="0" applyFill="0" applyAlignment="0" applyProtection="0"/>
    <xf numFmtId="1" fontId="94" fillId="64" borderId="1187" applyNumberFormat="0" applyBorder="0" applyAlignment="0">
      <alignment horizontal="center" vertical="top" wrapText="1"/>
      <protection hidden="1"/>
    </xf>
    <xf numFmtId="0" fontId="17" fillId="21" borderId="1189" applyNumberFormat="0" applyAlignment="0" applyProtection="0"/>
    <xf numFmtId="165" fontId="88" fillId="0" borderId="1186" applyNumberFormat="0" applyFont="0" applyBorder="0" applyProtection="0">
      <alignment horizontal="right"/>
    </xf>
    <xf numFmtId="207" fontId="12" fillId="0" borderId="1186">
      <alignment horizontal="right"/>
      <protection locked="0"/>
    </xf>
    <xf numFmtId="205" fontId="88" fillId="0" borderId="1186" applyFill="0">
      <alignment horizontal="right"/>
    </xf>
    <xf numFmtId="3" fontId="12" fillId="0" borderId="1186" applyFill="0">
      <alignment horizontal="right"/>
    </xf>
    <xf numFmtId="204" fontId="88" fillId="0" borderId="1186" applyFill="0">
      <alignment horizontal="right"/>
    </xf>
    <xf numFmtId="204" fontId="88" fillId="0" borderId="1186">
      <alignment horizontal="right"/>
    </xf>
    <xf numFmtId="0" fontId="83" fillId="0" borderId="1194" applyNumberFormat="0" applyFont="0" applyFill="0" applyAlignment="0" applyProtection="0"/>
    <xf numFmtId="203" fontId="12" fillId="0" borderId="1186">
      <alignment horizontal="right"/>
    </xf>
    <xf numFmtId="0" fontId="17" fillId="21" borderId="1189" applyNumberFormat="0" applyAlignment="0" applyProtection="0"/>
    <xf numFmtId="0" fontId="83" fillId="0" borderId="1194" applyNumberFormat="0" applyFont="0" applyFill="0" applyAlignment="0" applyProtection="0"/>
    <xf numFmtId="0" fontId="25" fillId="8" borderId="1125" applyNumberFormat="0" applyAlignment="0" applyProtection="0"/>
    <xf numFmtId="0" fontId="12" fillId="24" borderId="1130" applyNumberFormat="0" applyFont="0" applyAlignment="0" applyProtection="0"/>
    <xf numFmtId="0" fontId="12" fillId="0" borderId="1188"/>
    <xf numFmtId="0" fontId="147" fillId="73" borderId="1237">
      <alignment horizontal="left" vertical="center" wrapText="1"/>
    </xf>
    <xf numFmtId="0" fontId="25" fillId="8" borderId="1125"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12" fillId="24" borderId="1130" applyNumberFormat="0" applyFont="0" applyAlignment="0" applyProtection="0"/>
    <xf numFmtId="0" fontId="28" fillId="21" borderId="1126" applyNumberFormat="0" applyAlignment="0" applyProtection="0"/>
    <xf numFmtId="0" fontId="28" fillId="21" borderId="1126" applyNumberFormat="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0" fontId="12" fillId="24" borderId="1130" applyNumberFormat="0" applyFont="0" applyAlignment="0" applyProtection="0"/>
    <xf numFmtId="0" fontId="28" fillId="21" borderId="1099" applyNumberFormat="0" applyAlignment="0" applyProtection="0"/>
    <xf numFmtId="208" fontId="90" fillId="63" borderId="1235"/>
    <xf numFmtId="0" fontId="147" fillId="73" borderId="1237">
      <alignment horizontal="left" vertical="center" wrapText="1"/>
    </xf>
    <xf numFmtId="171" fontId="85" fillId="0" borderId="1145"/>
    <xf numFmtId="0" fontId="177" fillId="67" borderId="1226">
      <alignment horizontal="center" vertical="center" wrapText="1"/>
      <protection hidden="1"/>
    </xf>
    <xf numFmtId="0" fontId="12" fillId="25" borderId="1133" applyNumberFormat="0" applyProtection="0">
      <alignment horizontal="left" vertical="center"/>
    </xf>
    <xf numFmtId="0" fontId="12" fillId="25" borderId="1133" applyNumberFormat="0" applyProtection="0">
      <alignment horizontal="left" vertical="center"/>
    </xf>
    <xf numFmtId="0" fontId="17" fillId="21" borderId="1097" applyNumberFormat="0" applyAlignment="0" applyProtection="0"/>
    <xf numFmtId="0" fontId="25" fillId="8" borderId="1097" applyNumberFormat="0" applyAlignment="0" applyProtection="0"/>
    <xf numFmtId="0" fontId="17" fillId="21" borderId="1097" applyNumberFormat="0" applyAlignment="0" applyProtection="0"/>
    <xf numFmtId="0" fontId="12" fillId="24" borderId="1130" applyNumberFormat="0" applyFont="0" applyAlignment="0" applyProtection="0"/>
    <xf numFmtId="0" fontId="12" fillId="61" borderId="1097" applyNumberFormat="0">
      <alignment horizontal="left" vertical="center"/>
    </xf>
    <xf numFmtId="241" fontId="194" fillId="86" borderId="1144" applyNumberFormat="0" applyBorder="0" applyAlignment="0" applyProtection="0">
      <alignment vertical="center"/>
    </xf>
    <xf numFmtId="0" fontId="17" fillId="21" borderId="1148" applyNumberFormat="0" applyAlignment="0" applyProtection="0"/>
    <xf numFmtId="0" fontId="11" fillId="60" borderId="1255" applyNumberFormat="0" applyProtection="0">
      <alignment horizontal="left" vertical="center" wrapText="1"/>
    </xf>
    <xf numFmtId="208" fontId="90" fillId="63" borderId="1105"/>
    <xf numFmtId="0" fontId="83" fillId="0" borderId="1154" applyNumberFormat="0" applyFont="0" applyFill="0" applyAlignment="0" applyProtection="0"/>
    <xf numFmtId="167" fontId="87" fillId="0" borderId="1101" applyFont="0"/>
    <xf numFmtId="171" fontId="85" fillId="0" borderId="1207"/>
    <xf numFmtId="0" fontId="11" fillId="81" borderId="1255" applyNumberFormat="0" applyProtection="0">
      <alignment horizontal="center" vertical="center"/>
    </xf>
    <xf numFmtId="0" fontId="17" fillId="21" borderId="1125" applyNumberFormat="0" applyAlignment="0" applyProtection="0"/>
    <xf numFmtId="0" fontId="17" fillId="21" borderId="1148"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75" applyNumberFormat="0" applyFont="0" applyAlignment="0" applyProtection="0"/>
    <xf numFmtId="0" fontId="83" fillId="0" borderId="1154" applyNumberFormat="0" applyFont="0" applyFill="0" applyAlignment="0" applyProtection="0"/>
    <xf numFmtId="0" fontId="83" fillId="0" borderId="1157" applyNumberFormat="0" applyFont="0" applyFill="0" applyAlignment="0" applyProtection="0"/>
    <xf numFmtId="167" fontId="87" fillId="0" borderId="1155" applyFont="0"/>
    <xf numFmtId="0" fontId="97" fillId="0" borderId="1157" applyNumberFormat="0" applyFill="0" applyAlignment="0" applyProtection="0"/>
    <xf numFmtId="165" fontId="193" fillId="0" borderId="1266" applyFill="0" applyAlignment="0" applyProtection="0"/>
    <xf numFmtId="208" fontId="90" fillId="63" borderId="1159"/>
    <xf numFmtId="0" fontId="11" fillId="60" borderId="1255" applyNumberFormat="0" applyProtection="0">
      <alignment horizontal="left" vertical="center" wrapText="1"/>
    </xf>
    <xf numFmtId="167" fontId="87" fillId="0" borderId="1158" applyFont="0"/>
    <xf numFmtId="0" fontId="17" fillId="21" borderId="1167" applyNumberFormat="0" applyAlignment="0" applyProtection="0"/>
    <xf numFmtId="0" fontId="12" fillId="24" borderId="1149" applyNumberFormat="0" applyFont="0" applyAlignment="0" applyProtection="0"/>
    <xf numFmtId="0" fontId="83" fillId="0" borderId="1165" applyNumberFormat="0" applyFont="0" applyFill="0" applyAlignment="0" applyProtection="0"/>
    <xf numFmtId="165" fontId="193" fillId="0" borderId="1199" applyFill="0" applyAlignment="0" applyProtection="0"/>
    <xf numFmtId="0" fontId="12" fillId="25" borderId="1255" applyNumberFormat="0" applyProtection="0">
      <alignment horizontal="left" vertical="center" wrapText="1"/>
    </xf>
    <xf numFmtId="166" fontId="113" fillId="0" borderId="1181">
      <protection locked="0"/>
    </xf>
    <xf numFmtId="0" fontId="12" fillId="24" borderId="1149" applyNumberFormat="0" applyFont="0" applyAlignment="0" applyProtection="0"/>
    <xf numFmtId="208" fontId="90" fillId="63" borderId="1159"/>
    <xf numFmtId="39" fontId="12" fillId="0" borderId="1234">
      <protection locked="0"/>
    </xf>
    <xf numFmtId="167" fontId="87" fillId="0" borderId="1158" applyFont="0"/>
    <xf numFmtId="0" fontId="183" fillId="81" borderId="1226" applyNumberFormat="0" applyProtection="0">
      <alignment horizontal="center" vertical="center"/>
    </xf>
    <xf numFmtId="208" fontId="90" fillId="63" borderId="1159"/>
    <xf numFmtId="0" fontId="17" fillId="21" borderId="1148" applyNumberFormat="0" applyAlignment="0" applyProtection="0"/>
    <xf numFmtId="167" fontId="87" fillId="0" borderId="1158" applyFont="0"/>
    <xf numFmtId="0" fontId="83" fillId="0" borderId="1154" applyNumberFormat="0" applyFont="0" applyFill="0" applyAlignment="0" applyProtection="0"/>
    <xf numFmtId="0" fontId="11" fillId="81" borderId="1240" applyNumberFormat="0" applyProtection="0">
      <alignment horizontal="center" vertical="center"/>
    </xf>
    <xf numFmtId="166" fontId="113" fillId="0" borderId="1181">
      <protection locked="0"/>
    </xf>
    <xf numFmtId="241" fontId="194" fillId="86" borderId="1238" applyNumberFormat="0" applyBorder="0" applyAlignment="0" applyProtection="0">
      <alignment vertical="center"/>
    </xf>
    <xf numFmtId="208" fontId="90" fillId="63" borderId="1159"/>
    <xf numFmtId="0" fontId="17" fillId="21" borderId="1174" applyNumberFormat="0" applyAlignment="0" applyProtection="0"/>
    <xf numFmtId="0" fontId="83" fillId="0" borderId="1165" applyNumberFormat="0" applyFont="0" applyFill="0" applyAlignment="0" applyProtection="0"/>
    <xf numFmtId="0" fontId="11" fillId="60" borderId="1240" applyNumberFormat="0" applyProtection="0">
      <alignment horizontal="left" vertical="center" wrapText="1"/>
    </xf>
    <xf numFmtId="0" fontId="12" fillId="24" borderId="1196" applyNumberFormat="0" applyFont="0" applyAlignment="0" applyProtection="0"/>
    <xf numFmtId="0" fontId="11" fillId="81" borderId="1240" applyNumberFormat="0" applyProtection="0">
      <alignment horizontal="center" vertical="center" wrapText="1"/>
    </xf>
    <xf numFmtId="166" fontId="113" fillId="0" borderId="1181">
      <protection locked="0"/>
    </xf>
    <xf numFmtId="0" fontId="17" fillId="21" borderId="1174" applyNumberFormat="0" applyAlignment="0" applyProtection="0"/>
    <xf numFmtId="0" fontId="83" fillId="0" borderId="1165" applyNumberFormat="0" applyFont="0" applyFill="0" applyAlignment="0" applyProtection="0"/>
    <xf numFmtId="241" fontId="194" fillId="86" borderId="1206" applyNumberFormat="0" applyBorder="0" applyAlignment="0" applyProtection="0">
      <alignment vertical="center"/>
    </xf>
    <xf numFmtId="0" fontId="17" fillId="21" borderId="1148" applyNumberFormat="0" applyAlignment="0" applyProtection="0"/>
    <xf numFmtId="0" fontId="11" fillId="81" borderId="1240" applyNumberFormat="0" applyProtection="0">
      <alignment horizontal="center" vertical="center" wrapText="1"/>
    </xf>
    <xf numFmtId="166" fontId="113" fillId="0" borderId="1204">
      <protection locked="0"/>
    </xf>
    <xf numFmtId="0" fontId="83" fillId="0" borderId="1154" applyNumberFormat="0" applyFont="0" applyFill="0" applyAlignment="0" applyProtection="0"/>
    <xf numFmtId="0" fontId="12" fillId="24" borderId="1190" applyNumberFormat="0" applyFont="0" applyAlignment="0" applyProtection="0"/>
    <xf numFmtId="0" fontId="17" fillId="21" borderId="1148" applyNumberFormat="0" applyAlignment="0" applyProtection="0"/>
    <xf numFmtId="0" fontId="83" fillId="0" borderId="1165" applyNumberFormat="0" applyFont="0" applyFill="0" applyAlignment="0" applyProtection="0"/>
    <xf numFmtId="208" fontId="90" fillId="63" borderId="1180"/>
    <xf numFmtId="0" fontId="17" fillId="21" borderId="1195" applyNumberFormat="0" applyAlignment="0" applyProtection="0"/>
    <xf numFmtId="208" fontId="90" fillId="63" borderId="1180"/>
    <xf numFmtId="0" fontId="12" fillId="24" borderId="1130" applyNumberFormat="0" applyFont="0" applyAlignment="0" applyProtection="0"/>
    <xf numFmtId="0" fontId="83" fillId="0" borderId="1194" applyNumberFormat="0" applyFont="0" applyFill="0" applyAlignment="0" applyProtection="0"/>
    <xf numFmtId="0" fontId="12" fillId="60" borderId="1097" applyNumberFormat="0">
      <alignment horizontal="centerContinuous" vertical="center" wrapText="1"/>
    </xf>
    <xf numFmtId="0" fontId="99" fillId="0" borderId="1138" applyNumberFormat="0" applyFont="0" applyFill="0" applyAlignment="0" applyProtection="0">
      <alignment horizontal="centerContinuous"/>
    </xf>
    <xf numFmtId="208" fontId="90" fillId="63" borderId="1180"/>
    <xf numFmtId="167" fontId="87" fillId="0" borderId="1179" applyFont="0"/>
    <xf numFmtId="0" fontId="17" fillId="21" borderId="1189" applyNumberFormat="0" applyAlignment="0" applyProtection="0"/>
    <xf numFmtId="0" fontId="83" fillId="0" borderId="1202" applyNumberFormat="0" applyFont="0" applyFill="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166" fontId="113" fillId="0" borderId="1236">
      <protection locked="0"/>
    </xf>
    <xf numFmtId="208" fontId="90" fillId="63" borderId="1203"/>
    <xf numFmtId="0" fontId="12" fillId="61" borderId="1125" applyNumberFormat="0">
      <alignment horizontal="left" vertical="center"/>
    </xf>
    <xf numFmtId="0" fontId="12" fillId="60" borderId="1125" applyNumberFormat="0">
      <alignment horizontal="centerContinuous" vertical="center" wrapText="1"/>
    </xf>
    <xf numFmtId="167" fontId="87" fillId="0" borderId="1199" applyFont="0"/>
    <xf numFmtId="0" fontId="17" fillId="21" borderId="1097" applyNumberFormat="0" applyAlignment="0" applyProtection="0"/>
    <xf numFmtId="0" fontId="25" fillId="8" borderId="1097" applyNumberFormat="0" applyAlignment="0" applyProtection="0"/>
    <xf numFmtId="0" fontId="28" fillId="21" borderId="1099" applyNumberFormat="0" applyAlignment="0" applyProtection="0"/>
    <xf numFmtId="208" fontId="90" fillId="63" borderId="1250"/>
    <xf numFmtId="0" fontId="30" fillId="0" borderId="1100" applyNumberFormat="0" applyFill="0" applyAlignment="0" applyProtection="0"/>
    <xf numFmtId="0" fontId="17" fillId="21" borderId="1097" applyNumberFormat="0" applyAlignment="0" applyProtection="0"/>
    <xf numFmtId="0" fontId="25" fillId="8" borderId="1097" applyNumberFormat="0" applyAlignment="0" applyProtection="0"/>
    <xf numFmtId="0" fontId="28" fillId="21" borderId="1099" applyNumberFormat="0" applyAlignment="0" applyProtection="0"/>
    <xf numFmtId="0" fontId="30" fillId="0" borderId="1100" applyNumberFormat="0" applyFill="0" applyAlignment="0" applyProtection="0"/>
    <xf numFmtId="0" fontId="12" fillId="61" borderId="1125" applyNumberFormat="0">
      <alignment horizontal="left" vertical="center"/>
    </xf>
    <xf numFmtId="0" fontId="12" fillId="60" borderId="1125" applyNumberFormat="0">
      <alignment horizontal="centerContinuous" vertical="center" wrapText="1"/>
    </xf>
    <xf numFmtId="0" fontId="30" fillId="0" borderId="1100" applyNumberFormat="0" applyFill="0" applyAlignment="0" applyProtection="0"/>
    <xf numFmtId="10" fontId="108" fillId="65" borderId="1240" applyNumberFormat="0" applyBorder="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25" fillId="8" borderId="1148" applyNumberFormat="0" applyAlignment="0" applyProtection="0"/>
    <xf numFmtId="237" fontId="12" fillId="71" borderId="1188" applyNumberFormat="0" applyFont="0" applyBorder="0" applyAlignment="0" applyProtection="0"/>
    <xf numFmtId="0" fontId="12" fillId="25" borderId="1147" applyNumberFormat="0" applyProtection="0">
      <alignment horizontal="left" vertical="center"/>
    </xf>
    <xf numFmtId="0" fontId="17" fillId="21" borderId="1148" applyNumberForma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0" borderId="1255"/>
    <xf numFmtId="0" fontId="12" fillId="61" borderId="1148" applyNumberFormat="0">
      <alignment horizontal="left" vertical="center"/>
    </xf>
    <xf numFmtId="0" fontId="12" fillId="60" borderId="1148" applyNumberFormat="0">
      <alignment horizontal="centerContinuous" vertical="center" wrapText="1"/>
    </xf>
    <xf numFmtId="0" fontId="47" fillId="0" borderId="1178">
      <alignment horizontal="left" vertical="center"/>
    </xf>
    <xf numFmtId="0" fontId="147" fillId="73" borderId="1237">
      <alignment horizontal="left" vertical="center" wrapText="1"/>
    </xf>
    <xf numFmtId="0" fontId="12" fillId="61" borderId="1148" applyNumberFormat="0">
      <alignment horizontal="left" vertical="center"/>
    </xf>
    <xf numFmtId="0" fontId="12" fillId="60" borderId="1148" applyNumberFormat="0">
      <alignment horizontal="centerContinuous" vertical="center" wrapText="1"/>
    </xf>
    <xf numFmtId="0" fontId="17" fillId="21" borderId="1148" applyNumberFormat="0" applyAlignment="0" applyProtection="0"/>
    <xf numFmtId="0" fontId="25" fillId="8" borderId="1148" applyNumberForma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10" fontId="108" fillId="65" borderId="1240" applyNumberFormat="0" applyBorder="0" applyAlignment="0" applyProtection="0"/>
    <xf numFmtId="0" fontId="12" fillId="61" borderId="1167" applyNumberFormat="0">
      <alignment horizontal="left" vertical="center"/>
    </xf>
    <xf numFmtId="0" fontId="12" fillId="60" borderId="1167" applyNumberFormat="0">
      <alignment horizontal="centerContinuous" vertical="center" wrapText="1"/>
    </xf>
    <xf numFmtId="0" fontId="12" fillId="0" borderId="1255"/>
    <xf numFmtId="0" fontId="12" fillId="61" borderId="1167" applyNumberFormat="0">
      <alignment horizontal="left" vertical="center"/>
    </xf>
    <xf numFmtId="0" fontId="12" fillId="60" borderId="1167" applyNumberFormat="0">
      <alignment horizontal="centerContinuous" vertical="center" wrapText="1"/>
    </xf>
    <xf numFmtId="0" fontId="147" fillId="73" borderId="1237">
      <alignment horizontal="left" vertical="center" wrapText="1"/>
    </xf>
    <xf numFmtId="0" fontId="12" fillId="61" borderId="1167" applyNumberFormat="0">
      <alignment horizontal="left" vertical="center"/>
    </xf>
    <xf numFmtId="0" fontId="12" fillId="60" borderId="1167" applyNumberFormat="0">
      <alignment horizontal="centerContinuous" vertical="center" wrapText="1"/>
    </xf>
    <xf numFmtId="0" fontId="12" fillId="0" borderId="1240"/>
    <xf numFmtId="0" fontId="147" fillId="73" borderId="1237">
      <alignment horizontal="left" vertical="center" wrapText="1"/>
    </xf>
    <xf numFmtId="10" fontId="108" fillId="65" borderId="1188" applyNumberFormat="0" applyBorder="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47" fillId="73" borderId="1205">
      <alignment horizontal="left" vertical="center" wrapText="1"/>
    </xf>
    <xf numFmtId="0" fontId="12" fillId="61" borderId="1167" applyNumberFormat="0">
      <alignment horizontal="left" vertical="center"/>
    </xf>
    <xf numFmtId="0" fontId="12" fillId="60" borderId="1167" applyNumberFormat="0">
      <alignment horizontal="centerContinuous" vertical="center" wrapText="1"/>
    </xf>
    <xf numFmtId="0" fontId="12" fillId="0" borderId="1240"/>
    <xf numFmtId="0" fontId="12" fillId="0" borderId="1240"/>
    <xf numFmtId="0" fontId="12" fillId="61" borderId="1174" applyNumberFormat="0">
      <alignment horizontal="left" vertical="center"/>
    </xf>
    <xf numFmtId="0" fontId="12" fillId="60" borderId="1174" applyNumberFormat="0">
      <alignment horizontal="centerContinuous" vertical="center" wrapText="1"/>
    </xf>
    <xf numFmtId="0" fontId="12" fillId="0" borderId="124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19" applyNumberFormat="0" applyProtection="0">
      <alignment horizontal="left" vertical="center"/>
    </xf>
    <xf numFmtId="0" fontId="12" fillId="0" borderId="1240"/>
    <xf numFmtId="0" fontId="12" fillId="25" borderId="1133" applyNumberFormat="0" applyProtection="0">
      <alignment horizontal="left" vertical="center"/>
    </xf>
    <xf numFmtId="0" fontId="12" fillId="25" borderId="1133" applyNumberFormat="0" applyProtection="0">
      <alignment horizontal="left" vertical="center"/>
    </xf>
    <xf numFmtId="0" fontId="17" fillId="21" borderId="1174" applyNumberFormat="0" applyAlignment="0" applyProtection="0"/>
    <xf numFmtId="208" fontId="90" fillId="63" borderId="1203"/>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147" fillId="73" borderId="1205">
      <alignment horizontal="left" vertical="center" wrapText="1"/>
    </xf>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166" fontId="113" fillId="0" borderId="1204">
      <protection locked="0"/>
    </xf>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25" fillId="8"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28" fillId="21" borderId="1126" applyNumberFormat="0" applyAlignment="0" applyProtection="0"/>
    <xf numFmtId="0" fontId="30" fillId="0" borderId="1127"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28" fillId="21" borderId="1126" applyNumberFormat="0" applyAlignment="0" applyProtection="0"/>
    <xf numFmtId="0" fontId="30" fillId="0" borderId="1127" applyNumberFormat="0" applyFill="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7" fillId="21" borderId="1125" applyNumberFormat="0" applyAlignment="0" applyProtection="0"/>
    <xf numFmtId="0" fontId="30" fillId="0" borderId="1127" applyNumberFormat="0" applyFill="0" applyAlignment="0" applyProtection="0"/>
    <xf numFmtId="0" fontId="28" fillId="21" borderId="1126"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5" fillId="8" borderId="1125" applyNumberForma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17" fillId="21" borderId="1125" applyNumberFormat="0" applyAlignment="0" applyProtection="0"/>
    <xf numFmtId="0" fontId="25" fillId="8" borderId="1125" applyNumberFormat="0" applyAlignment="0" applyProtection="0"/>
    <xf numFmtId="0" fontId="12" fillId="24" borderId="1130" applyNumberFormat="0" applyFont="0" applyAlignment="0" applyProtection="0"/>
    <xf numFmtId="0" fontId="12" fillId="24" borderId="1130" applyNumberFormat="0" applyFont="0" applyAlignment="0" applyProtection="0"/>
    <xf numFmtId="0" fontId="28" fillId="21" borderId="1126" applyNumberFormat="0" applyAlignment="0" applyProtection="0"/>
    <xf numFmtId="0" fontId="30" fillId="0" borderId="1127" applyNumberFormat="0" applyFill="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12" fillId="25" borderId="1119" applyNumberFormat="0" applyProtection="0">
      <alignment horizontal="left" vertical="center"/>
    </xf>
    <xf numFmtId="0" fontId="12" fillId="25" borderId="1119" applyNumberFormat="0" applyProtection="0">
      <alignment horizontal="left" vertical="center"/>
    </xf>
    <xf numFmtId="0" fontId="12" fillId="25" borderId="1147" applyNumberFormat="0" applyProtection="0">
      <alignment horizontal="left" vertical="center"/>
    </xf>
    <xf numFmtId="0" fontId="12" fillId="25" borderId="1147" applyNumberFormat="0" applyProtection="0">
      <alignment horizontal="left" vertical="center"/>
    </xf>
    <xf numFmtId="0" fontId="25" fillId="8" borderId="1097" applyNumberFormat="0" applyAlignment="0" applyProtection="0"/>
    <xf numFmtId="0" fontId="28" fillId="21" borderId="1150" applyNumberFormat="0" applyAlignment="0" applyProtection="0"/>
    <xf numFmtId="0" fontId="28" fillId="21" borderId="1099" applyNumberFormat="0" applyAlignment="0" applyProtection="0"/>
    <xf numFmtId="0" fontId="30" fillId="0" borderId="1100" applyNumberFormat="0" applyFill="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208" fontId="90" fillId="63" borderId="127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7" fillId="21" borderId="1148" applyNumberFormat="0" applyAlignment="0" applyProtection="0"/>
    <xf numFmtId="0" fontId="12" fillId="24" borderId="1149" applyNumberFormat="0" applyFon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166" fontId="113" fillId="0" borderId="1271">
      <protection locked="0"/>
    </xf>
    <xf numFmtId="0" fontId="17" fillId="21" borderId="1148" applyNumberFormat="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2" fillId="25" borderId="1166" applyNumberFormat="0" applyProtection="0">
      <alignment horizontal="left" vertical="center"/>
    </xf>
    <xf numFmtId="0" fontId="12" fillId="25" borderId="1166" applyNumberFormat="0" applyProtection="0">
      <alignment horizontal="left" vertical="center"/>
    </xf>
    <xf numFmtId="0" fontId="12" fillId="25" borderId="1166" applyNumberFormat="0" applyProtection="0">
      <alignment horizontal="left" vertical="center"/>
    </xf>
    <xf numFmtId="0" fontId="12" fillId="25" borderId="1166" applyNumberFormat="0" applyProtection="0">
      <alignment horizontal="left" vertical="center"/>
    </xf>
    <xf numFmtId="0" fontId="147" fillId="73" borderId="1272">
      <alignment horizontal="left" vertical="center" wrapText="1"/>
    </xf>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70" applyNumberFormat="0" applyFont="0" applyAlignment="0" applyProtection="0"/>
    <xf numFmtId="0" fontId="25" fillId="8" borderId="1167" applyNumberFormat="0" applyAlignment="0" applyProtection="0"/>
    <xf numFmtId="0" fontId="28" fillId="21" borderId="1150" applyNumberFormat="0" applyAlignment="0" applyProtection="0"/>
    <xf numFmtId="0" fontId="30" fillId="0" borderId="1151" applyNumberFormat="0" applyFill="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61" borderId="1148" applyNumberFormat="0">
      <alignment horizontal="left" vertical="center"/>
    </xf>
    <xf numFmtId="0" fontId="12" fillId="60" borderId="1148" applyNumberFormat="0">
      <alignment horizontal="centerContinuous" vertical="center" wrapText="1"/>
    </xf>
    <xf numFmtId="0" fontId="17" fillId="21" borderId="1167" applyNumberFormat="0" applyAlignment="0" applyProtection="0"/>
    <xf numFmtId="0" fontId="12" fillId="24" borderId="1170" applyNumberFormat="0" applyFon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25" fillId="8" borderId="1167" applyNumberFormat="0" applyAlignment="0" applyProtection="0"/>
    <xf numFmtId="0" fontId="28" fillId="21" borderId="1168" applyNumberFormat="0" applyAlignment="0" applyProtection="0"/>
    <xf numFmtId="0" fontId="30" fillId="0" borderId="1169" applyNumberFormat="0" applyFill="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17" fillId="21" borderId="1167" applyNumberForma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5" fillId="8" borderId="1167" applyNumberFormat="0" applyAlignment="0" applyProtection="0"/>
    <xf numFmtId="0" fontId="17" fillId="21" borderId="1167" applyNumberFormat="0" applyAlignment="0" applyProtection="0"/>
    <xf numFmtId="0" fontId="30" fillId="0" borderId="1169" applyNumberFormat="0" applyFill="0" applyAlignment="0" applyProtection="0"/>
    <xf numFmtId="208" fontId="90" fillId="63" borderId="1250"/>
    <xf numFmtId="0" fontId="28" fillId="21" borderId="1168"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12" fillId="61" borderId="1174" applyNumberFormat="0">
      <alignment horizontal="left" vertical="center"/>
    </xf>
    <xf numFmtId="0" fontId="12" fillId="60" borderId="1174" applyNumberFormat="0">
      <alignment horizontal="centerContinuous" vertical="center" wrapText="1"/>
    </xf>
    <xf numFmtId="0" fontId="12" fillId="25" borderId="1166" applyNumberFormat="0" applyProtection="0">
      <alignment horizontal="left" vertical="center"/>
    </xf>
    <xf numFmtId="0" fontId="12" fillId="25" borderId="1166" applyNumberFormat="0" applyProtection="0">
      <alignment horizontal="left" vertical="center"/>
    </xf>
    <xf numFmtId="0" fontId="25" fillId="8" borderId="1167"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166" fontId="113" fillId="0" borderId="1251">
      <protection locked="0"/>
    </xf>
    <xf numFmtId="166" fontId="113" fillId="0" borderId="1251">
      <protection locked="0"/>
    </xf>
    <xf numFmtId="0" fontId="12" fillId="25" borderId="1166" applyNumberFormat="0" applyProtection="0">
      <alignment horizontal="left" vertical="center"/>
    </xf>
    <xf numFmtId="0" fontId="12" fillId="25" borderId="1166" applyNumberFormat="0" applyProtection="0">
      <alignment horizontal="left" vertical="center"/>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147" fillId="73" borderId="1252">
      <alignment horizontal="left" vertical="center" wrapText="1"/>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4" borderId="1149" applyNumberFormat="0" applyFon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47" fillId="73" borderId="1252">
      <alignment horizontal="left" vertical="center" wrapText="1"/>
    </xf>
    <xf numFmtId="208" fontId="90" fillId="63" borderId="125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12" fillId="61" borderId="1195" applyNumberFormat="0">
      <alignment horizontal="left" vertical="center"/>
    </xf>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25" fillId="8" borderId="1148"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48"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2" fillId="60" borderId="1195" applyNumberFormat="0">
      <alignment horizontal="centerContinuous" vertical="center" wrapText="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166" fontId="113" fillId="0" borderId="1251">
      <protection locked="0"/>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17" fillId="21" borderId="1167" applyNumberFormat="0" applyAlignment="0" applyProtection="0"/>
    <xf numFmtId="0" fontId="25" fillId="8" borderId="1167" applyNumberFormat="0" applyAlignment="0" applyProtection="0"/>
    <xf numFmtId="0" fontId="12" fillId="24" borderId="1170" applyNumberFormat="0" applyFont="0" applyAlignment="0" applyProtection="0"/>
    <xf numFmtId="0" fontId="12" fillId="24" borderId="1170" applyNumberFormat="0" applyFont="0" applyAlignment="0" applyProtection="0"/>
    <xf numFmtId="0" fontId="28" fillId="21" borderId="1168" applyNumberFormat="0" applyAlignment="0" applyProtection="0"/>
    <xf numFmtId="0" fontId="30" fillId="0" borderId="1169"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208" fontId="90" fillId="63" borderId="1235"/>
    <xf numFmtId="0" fontId="17" fillId="21" borderId="1174" applyNumberFormat="0" applyAlignment="0" applyProtection="0"/>
    <xf numFmtId="0" fontId="147" fillId="73" borderId="1252">
      <alignment horizontal="left" vertical="center" wrapText="1"/>
    </xf>
    <xf numFmtId="0" fontId="12" fillId="61" borderId="1189" applyNumberFormat="0">
      <alignment horizontal="left" vertical="center"/>
    </xf>
    <xf numFmtId="0" fontId="12" fillId="60" borderId="1189" applyNumberFormat="0">
      <alignment horizontal="centerContinuous" vertical="center" wrapText="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166" fontId="113" fillId="0" borderId="1236">
      <protection locked="0"/>
    </xf>
    <xf numFmtId="0" fontId="12" fillId="25" borderId="1166" applyNumberFormat="0" applyProtection="0">
      <alignment horizontal="left" vertical="center"/>
    </xf>
    <xf numFmtId="0" fontId="12" fillId="25" borderId="1166" applyNumberFormat="0" applyProtection="0">
      <alignment horizontal="left" vertical="center"/>
    </xf>
    <xf numFmtId="0" fontId="12" fillId="61" borderId="1189" applyNumberFormat="0">
      <alignment horizontal="left" vertical="center"/>
    </xf>
    <xf numFmtId="0" fontId="12" fillId="60" borderId="1189" applyNumberFormat="0">
      <alignment horizontal="centerContinuous" vertical="center" wrapText="1"/>
    </xf>
    <xf numFmtId="0" fontId="25" fillId="8" borderId="1174" applyNumberFormat="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28" fillId="21" borderId="1176" applyNumberFormat="0" applyAlignment="0" applyProtection="0"/>
    <xf numFmtId="0" fontId="30" fillId="0" borderId="1177" applyNumberFormat="0" applyFill="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7" fillId="67" borderId="1226">
      <alignment horizontal="center" vertical="center" wrapText="1"/>
      <protection hidden="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2" fillId="25" borderId="1166" applyNumberFormat="0" applyProtection="0">
      <alignment horizontal="left" vertical="center"/>
    </xf>
    <xf numFmtId="0" fontId="12" fillId="25" borderId="1166" applyNumberFormat="0" applyProtection="0">
      <alignment horizontal="left" vertical="center"/>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7" fillId="67" borderId="1240">
      <alignment horizontal="center" vertical="center" wrapText="1"/>
      <protection hidden="1"/>
    </xf>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5" fillId="8" borderId="1148" applyNumberFormat="0" applyAlignment="0" applyProtection="0"/>
    <xf numFmtId="0" fontId="17" fillId="21" borderId="1148" applyNumberFormat="0" applyAlignment="0" applyProtection="0"/>
    <xf numFmtId="0" fontId="30" fillId="0" borderId="1151" applyNumberFormat="0" applyFill="0" applyAlignment="0" applyProtection="0"/>
    <xf numFmtId="0" fontId="28" fillId="21" borderId="1150"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25" fillId="8" borderId="1148" applyNumberFormat="0" applyAlignment="0" applyProtection="0"/>
    <xf numFmtId="0" fontId="17" fillId="21" borderId="1148" applyNumberFormat="0" applyAlignment="0" applyProtection="0"/>
    <xf numFmtId="0" fontId="177" fillId="67" borderId="1226">
      <alignment horizontal="center" vertical="center" wrapText="1"/>
      <protection hidden="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77" fillId="67" borderId="1188">
      <alignment horizontal="center" vertical="center" wrapText="1"/>
      <protection hidden="1"/>
    </xf>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7" fillId="67" borderId="1188">
      <alignment horizontal="center" vertical="center" wrapText="1"/>
      <protection hidden="1"/>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2" fillId="25" borderId="1147" applyNumberFormat="0" applyProtection="0">
      <alignment horizontal="left" vertical="center"/>
    </xf>
    <xf numFmtId="0" fontId="12" fillId="25" borderId="1147" applyNumberFormat="0" applyProtection="0">
      <alignment horizontal="left" vertical="center"/>
    </xf>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17" fillId="21" borderId="1148" applyNumberFormat="0" applyAlignment="0" applyProtection="0"/>
    <xf numFmtId="0" fontId="25" fillId="8" borderId="1148" applyNumberFormat="0" applyAlignment="0" applyProtection="0"/>
    <xf numFmtId="0" fontId="12" fillId="24" borderId="1149" applyNumberFormat="0" applyFont="0" applyAlignment="0" applyProtection="0"/>
    <xf numFmtId="0" fontId="12" fillId="24" borderId="1149" applyNumberFormat="0" applyFont="0" applyAlignment="0" applyProtection="0"/>
    <xf numFmtId="0" fontId="28" fillId="21" borderId="1150" applyNumberFormat="0" applyAlignment="0" applyProtection="0"/>
    <xf numFmtId="0" fontId="30" fillId="0" borderId="1151" applyNumberFormat="0" applyFill="0" applyAlignment="0" applyProtection="0"/>
    <xf numFmtId="0" fontId="30" fillId="0" borderId="1177" applyNumberFormat="0" applyFill="0" applyAlignment="0" applyProtection="0"/>
    <xf numFmtId="0" fontId="28" fillId="21" borderId="1176"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5" fillId="8" borderId="1174" applyNumberFormat="0" applyAlignment="0" applyProtection="0"/>
    <xf numFmtId="0" fontId="17" fillId="21" borderId="1174"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83" fillId="81" borderId="1255" applyNumberFormat="0" applyProtection="0">
      <alignment horizontal="center" vertical="center"/>
    </xf>
    <xf numFmtId="0" fontId="11" fillId="81" borderId="1255" applyNumberFormat="0" applyProtection="0">
      <alignment horizontal="center" vertical="center" wrapText="1"/>
    </xf>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17" fillId="21" borderId="1174" applyNumberFormat="0" applyAlignment="0" applyProtection="0"/>
    <xf numFmtId="0" fontId="25" fillId="8" borderId="1174" applyNumberFormat="0" applyAlignment="0" applyProtection="0"/>
    <xf numFmtId="0" fontId="12" fillId="24" borderId="1175" applyNumberFormat="0" applyFont="0" applyAlignment="0" applyProtection="0"/>
    <xf numFmtId="0" fontId="12" fillId="24" borderId="1175" applyNumberFormat="0" applyFont="0" applyAlignment="0" applyProtection="0"/>
    <xf numFmtId="0" fontId="28" fillId="21" borderId="1176" applyNumberFormat="0" applyAlignment="0" applyProtection="0"/>
    <xf numFmtId="0" fontId="30" fillId="0" borderId="1177"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1" fillId="81" borderId="1255" applyNumberFormat="0" applyProtection="0">
      <alignment horizontal="center" vertical="center"/>
    </xf>
    <xf numFmtId="0" fontId="11" fillId="81" borderId="1255" applyNumberFormat="0" applyProtection="0">
      <alignment horizontal="center" vertical="center" wrapText="1"/>
    </xf>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1" fillId="60" borderId="1255" applyNumberFormat="0" applyProtection="0">
      <alignment horizontal="left" vertical="center" wrapText="1"/>
    </xf>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95" applyNumberFormat="0" applyAlignment="0" applyProtection="0"/>
    <xf numFmtId="229" fontId="81" fillId="65" borderId="1146" applyFont="0" applyFill="0" applyBorder="0" applyAlignment="0" applyProtection="0"/>
    <xf numFmtId="0" fontId="11" fillId="81" borderId="1240" applyNumberFormat="0" applyProtection="0">
      <alignment horizontal="center" vertical="center" wrapText="1"/>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1" fillId="81" borderId="1240" applyNumberFormat="0" applyProtection="0">
      <alignment horizontal="center"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1" fillId="60" borderId="1240" applyNumberFormat="0" applyProtection="0">
      <alignment horizontal="left" vertical="center" wrapText="1"/>
    </xf>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25" fillId="8" borderId="1189" applyNumberFormat="0" applyAlignment="0" applyProtection="0"/>
    <xf numFmtId="10" fontId="108" fillId="65" borderId="1240" applyNumberFormat="0" applyBorder="0" applyAlignment="0" applyProtection="0"/>
    <xf numFmtId="10" fontId="108" fillId="65" borderId="1240" applyNumberFormat="0" applyBorder="0" applyAlignment="0" applyProtection="0"/>
    <xf numFmtId="0" fontId="47" fillId="0" borderId="1245">
      <alignment horizontal="left" vertical="center"/>
    </xf>
    <xf numFmtId="0" fontId="147" fillId="73" borderId="1237">
      <alignment horizontal="left" vertical="center" wrapText="1"/>
    </xf>
    <xf numFmtId="0" fontId="47" fillId="0" borderId="1245">
      <alignment horizontal="left" vertical="center"/>
    </xf>
    <xf numFmtId="1" fontId="121" fillId="69" borderId="1232" applyNumberFormat="0" applyBorder="0" applyAlignment="0">
      <alignment horizontal="centerContinuous" vertical="center"/>
      <protection locked="0"/>
    </xf>
    <xf numFmtId="237" fontId="12" fillId="71" borderId="1240" applyNumberFormat="0" applyFont="0" applyBorder="0" applyAlignment="0" applyProtection="0"/>
    <xf numFmtId="0" fontId="147" fillId="73" borderId="1205">
      <alignment horizontal="left" vertical="center" wrapText="1"/>
    </xf>
    <xf numFmtId="0" fontId="25" fillId="8" borderId="1227" applyNumberFormat="0" applyAlignment="0" applyProtection="0"/>
    <xf numFmtId="224" fontId="108" fillId="0" borderId="1046" applyFont="0" applyFill="0" applyBorder="0" applyAlignment="0" applyProtection="0"/>
    <xf numFmtId="10" fontId="108" fillId="65" borderId="1240" applyNumberFormat="0" applyBorder="0" applyAlignment="0" applyProtection="0"/>
    <xf numFmtId="1" fontId="121" fillId="69" borderId="1246" applyNumberFormat="0" applyBorder="0" applyAlignment="0">
      <alignment horizontal="centerContinuous" vertical="center"/>
      <protection locked="0"/>
    </xf>
    <xf numFmtId="1" fontId="121" fillId="69" borderId="1246" applyNumberFormat="0" applyBorder="0" applyAlignment="0">
      <alignment horizontal="centerContinuous" vertical="center"/>
      <protection locked="0"/>
    </xf>
    <xf numFmtId="0" fontId="25" fillId="8" borderId="1241" applyNumberFormat="0" applyAlignment="0" applyProtection="0"/>
    <xf numFmtId="0" fontId="47" fillId="0" borderId="1245">
      <alignment horizontal="left" vertical="center"/>
    </xf>
    <xf numFmtId="10" fontId="108" fillId="65" borderId="1226" applyNumberFormat="0" applyBorder="0" applyAlignment="0" applyProtection="0"/>
    <xf numFmtId="237" fontId="12" fillId="71" borderId="1240" applyNumberFormat="0" applyFont="0" applyBorder="0" applyAlignment="0" applyProtection="0"/>
    <xf numFmtId="0" fontId="25" fillId="8" borderId="1241"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178">
      <alignment horizontal="left" vertical="center"/>
    </xf>
    <xf numFmtId="1" fontId="121" fillId="69" borderId="1246" applyNumberFormat="0" applyBorder="0" applyAlignment="0">
      <alignment horizontal="centerContinuous" vertical="center"/>
      <protection locked="0"/>
    </xf>
    <xf numFmtId="237" fontId="12" fillId="71" borderId="1240" applyNumberFormat="0" applyFont="0" applyBorder="0" applyAlignment="0" applyProtection="0"/>
    <xf numFmtId="224" fontId="108" fillId="0" borderId="1046" applyFont="0" applyFill="0" applyBorder="0" applyAlignment="0" applyProtection="0"/>
    <xf numFmtId="0" fontId="47" fillId="0" borderId="1248">
      <alignment horizontal="left" vertical="center"/>
    </xf>
    <xf numFmtId="237" fontId="12" fillId="71" borderId="1240" applyNumberFormat="0" applyFont="0" applyBorder="0" applyAlignment="0" applyProtection="0"/>
    <xf numFmtId="224" fontId="108" fillId="0" borderId="1046" applyFont="0" applyFill="0" applyBorder="0" applyAlignment="0" applyProtection="0"/>
    <xf numFmtId="10" fontId="108" fillId="65" borderId="1255" applyNumberFormat="0" applyBorder="0" applyAlignment="0" applyProtection="0"/>
    <xf numFmtId="1" fontId="121" fillId="69" borderId="1193" applyNumberFormat="0" applyBorder="0" applyAlignment="0">
      <alignment horizontal="centerContinuous" vertical="center"/>
      <protection locked="0"/>
    </xf>
    <xf numFmtId="1" fontId="121" fillId="69" borderId="1193" applyNumberFormat="0" applyBorder="0" applyAlignment="0">
      <alignment horizontal="centerContinuous" vertical="center"/>
      <protection locked="0"/>
    </xf>
    <xf numFmtId="235" fontId="101" fillId="68" borderId="1187">
      <alignment horizontal="left"/>
    </xf>
    <xf numFmtId="0" fontId="47" fillId="0" borderId="1178">
      <alignment horizontal="left" vertical="center"/>
    </xf>
    <xf numFmtId="10" fontId="108" fillId="65" borderId="1255" applyNumberFormat="0" applyBorder="0" applyAlignment="0" applyProtection="0"/>
    <xf numFmtId="0" fontId="25" fillId="8" borderId="1241" applyNumberFormat="0" applyAlignment="0" applyProtection="0"/>
    <xf numFmtId="237" fontId="12" fillId="71" borderId="1240" applyNumberFormat="0" applyFont="0" applyBorder="0" applyAlignment="0" applyProtection="0"/>
    <xf numFmtId="0" fontId="25" fillId="8" borderId="1195" applyNumberFormat="0" applyAlignment="0" applyProtection="0"/>
    <xf numFmtId="224" fontId="108" fillId="0" borderId="1046" applyFont="0" applyFill="0" applyBorder="0" applyAlignment="0" applyProtection="0"/>
    <xf numFmtId="224" fontId="108" fillId="0" borderId="1046" applyFont="0" applyFill="0" applyBorder="0" applyAlignment="0" applyProtection="0"/>
    <xf numFmtId="0" fontId="47" fillId="0" borderId="1231">
      <alignment horizontal="left" vertical="center"/>
    </xf>
    <xf numFmtId="237" fontId="12" fillId="71" borderId="1226" applyNumberFormat="0" applyFont="0" applyBorder="0" applyAlignment="0" applyProtection="0"/>
    <xf numFmtId="1" fontId="121" fillId="69" borderId="1193" applyNumberFormat="0" applyBorder="0" applyAlignment="0">
      <alignment horizontal="centerContinuous" vertical="center"/>
      <protection locked="0"/>
    </xf>
    <xf numFmtId="224" fontId="108" fillId="0" borderId="1046" applyFont="0" applyFill="0" applyBorder="0" applyAlignment="0" applyProtection="0"/>
    <xf numFmtId="0" fontId="47" fillId="0" borderId="1178">
      <alignment horizontal="left" vertical="center"/>
    </xf>
    <xf numFmtId="224" fontId="108" fillId="0" borderId="1046" applyFont="0" applyFill="0" applyBorder="0" applyAlignment="0" applyProtection="0"/>
    <xf numFmtId="224" fontId="108" fillId="0" borderId="1046" applyFont="0" applyFill="0" applyBorder="0" applyAlignment="0" applyProtection="0"/>
    <xf numFmtId="1" fontId="121" fillId="69" borderId="1232" applyNumberFormat="0" applyBorder="0" applyAlignment="0">
      <alignment horizontal="centerContinuous" vertical="center"/>
      <protection locked="0"/>
    </xf>
    <xf numFmtId="224" fontId="108" fillId="0" borderId="1046" applyFont="0" applyFill="0" applyBorder="0" applyAlignment="0" applyProtection="0"/>
    <xf numFmtId="0" fontId="47" fillId="0" borderId="1248">
      <alignment horizontal="left" vertical="center"/>
    </xf>
    <xf numFmtId="237" fontId="12" fillId="71" borderId="1255" applyNumberFormat="0" applyFont="0" applyBorder="0" applyAlignment="0" applyProtection="0"/>
    <xf numFmtId="1" fontId="121" fillId="69" borderId="1193" applyNumberFormat="0" applyBorder="0" applyAlignment="0">
      <alignment horizontal="centerContinuous" vertical="center"/>
      <protection locked="0"/>
    </xf>
    <xf numFmtId="224" fontId="108" fillId="0" borderId="1046" applyFont="0" applyFill="0" applyBorder="0" applyAlignment="0" applyProtection="0"/>
    <xf numFmtId="0" fontId="47" fillId="0" borderId="1248">
      <alignment horizontal="left" vertical="center"/>
    </xf>
    <xf numFmtId="237" fontId="12" fillId="71" borderId="1255" applyNumberFormat="0" applyFont="0" applyBorder="0" applyAlignment="0" applyProtection="0"/>
    <xf numFmtId="0" fontId="25" fillId="8" borderId="1195" applyNumberFormat="0" applyAlignment="0" applyProtection="0"/>
    <xf numFmtId="1" fontId="121" fillId="69" borderId="1260" applyNumberFormat="0" applyBorder="0" applyAlignment="0">
      <alignment horizontal="centerContinuous" vertical="center"/>
      <protection locked="0"/>
    </xf>
    <xf numFmtId="224" fontId="108" fillId="0" borderId="1046" applyFont="0" applyFill="0" applyBorder="0" applyAlignment="0" applyProtection="0"/>
    <xf numFmtId="0" fontId="25" fillId="8" borderId="1256" applyNumberFormat="0" applyAlignment="0" applyProtection="0"/>
    <xf numFmtId="1" fontId="121" fillId="69" borderId="1260" applyNumberFormat="0" applyBorder="0" applyAlignment="0">
      <alignment horizontal="centerContinuous" vertical="center"/>
      <protection locked="0"/>
    </xf>
    <xf numFmtId="0" fontId="25" fillId="8" borderId="1256" applyNumberFormat="0" applyAlignment="0" applyProtection="0"/>
    <xf numFmtId="241" fontId="194" fillId="86" borderId="1225" applyNumberFormat="0" applyBorder="0" applyAlignment="0" applyProtection="0">
      <alignment vertical="center"/>
    </xf>
    <xf numFmtId="171" fontId="85" fillId="0" borderId="1184"/>
    <xf numFmtId="0" fontId="83" fillId="0" borderId="1202" applyNumberFormat="0" applyFont="0" applyFill="0" applyAlignment="0" applyProtection="0"/>
    <xf numFmtId="171" fontId="85" fillId="0" borderId="1207"/>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241" fontId="194" fillId="86" borderId="1238" applyNumberFormat="0" applyBorder="0" applyAlignment="0" applyProtection="0">
      <alignment vertical="center"/>
    </xf>
    <xf numFmtId="171" fontId="85" fillId="0" borderId="1239"/>
    <xf numFmtId="0" fontId="12" fillId="24" borderId="1190" applyNumberFormat="0" applyFont="0" applyAlignment="0" applyProtection="0"/>
    <xf numFmtId="166" fontId="113" fillId="0" borderId="1204">
      <protection locked="0"/>
    </xf>
    <xf numFmtId="241" fontId="194" fillId="86" borderId="1238" applyNumberFormat="0" applyBorder="0" applyAlignment="0" applyProtection="0">
      <alignment vertical="center"/>
    </xf>
    <xf numFmtId="171" fontId="85" fillId="0" borderId="1239"/>
    <xf numFmtId="166" fontId="113" fillId="0" borderId="1236">
      <protection locked="0"/>
    </xf>
    <xf numFmtId="0" fontId="12" fillId="24" borderId="1228" applyNumberFormat="0" applyFont="0" applyAlignment="0" applyProtection="0"/>
    <xf numFmtId="0" fontId="12" fillId="24" borderId="1244" applyNumberFormat="0" applyFont="0" applyAlignment="0" applyProtection="0"/>
    <xf numFmtId="166" fontId="113" fillId="0" borderId="1236">
      <protection locked="0"/>
    </xf>
    <xf numFmtId="0" fontId="12" fillId="24" borderId="1244" applyNumberFormat="0" applyFont="0" applyAlignment="0" applyProtection="0"/>
    <xf numFmtId="166" fontId="113" fillId="0" borderId="1236">
      <protection locked="0"/>
    </xf>
    <xf numFmtId="241" fontId="194" fillId="86" borderId="1238" applyNumberFormat="0" applyBorder="0" applyAlignment="0" applyProtection="0">
      <alignment vertical="center"/>
    </xf>
    <xf numFmtId="0" fontId="12" fillId="24" borderId="1244" applyNumberFormat="0" applyFont="0" applyAlignment="0" applyProtection="0"/>
    <xf numFmtId="171" fontId="85" fillId="0" borderId="1239"/>
    <xf numFmtId="0" fontId="17" fillId="21" borderId="1189" applyNumberFormat="0" applyAlignment="0" applyProtection="0"/>
    <xf numFmtId="0" fontId="17" fillId="21" borderId="1189" applyNumberFormat="0" applyAlignment="0" applyProtection="0"/>
    <xf numFmtId="0" fontId="83" fillId="0" borderId="1194" applyNumberFormat="0" applyFont="0" applyFill="0" applyAlignment="0" applyProtection="0"/>
    <xf numFmtId="166" fontId="113" fillId="0" borderId="1251">
      <protection locked="0"/>
    </xf>
    <xf numFmtId="208" fontId="90" fillId="63" borderId="1203"/>
    <xf numFmtId="241" fontId="194" fillId="86" borderId="1253" applyNumberFormat="0" applyBorder="0" applyAlignment="0" applyProtection="0">
      <alignment vertical="center"/>
    </xf>
    <xf numFmtId="171" fontId="85" fillId="0" borderId="1254"/>
    <xf numFmtId="167" fontId="87" fillId="0" borderId="1199" applyFont="0"/>
    <xf numFmtId="0" fontId="17" fillId="21" borderId="1227" applyNumberFormat="0" applyAlignment="0" applyProtection="0"/>
    <xf numFmtId="0" fontId="83" fillId="0" borderId="1233" applyNumberFormat="0" applyFont="0" applyFill="0" applyAlignment="0" applyProtection="0"/>
    <xf numFmtId="241" fontId="194" fillId="86" borderId="1253" applyNumberFormat="0" applyBorder="0" applyAlignment="0" applyProtection="0">
      <alignment vertical="center"/>
    </xf>
    <xf numFmtId="171" fontId="85" fillId="0" borderId="1254"/>
    <xf numFmtId="0" fontId="17" fillId="21" borderId="1241" applyNumberFormat="0" applyAlignment="0" applyProtection="0"/>
    <xf numFmtId="166" fontId="113" fillId="0" borderId="1236">
      <protection locked="0"/>
    </xf>
    <xf numFmtId="208" fontId="90" fillId="63" borderId="1235"/>
    <xf numFmtId="0" fontId="83" fillId="0" borderId="1247" applyNumberFormat="0" applyFont="0" applyFill="0" applyAlignment="0" applyProtection="0"/>
    <xf numFmtId="0" fontId="17" fillId="21" borderId="1241" applyNumberFormat="0" applyAlignment="0" applyProtection="0"/>
    <xf numFmtId="0" fontId="83" fillId="0" borderId="1247" applyNumberFormat="0" applyFont="0" applyFill="0" applyAlignment="0" applyProtection="0"/>
    <xf numFmtId="166" fontId="113" fillId="0" borderId="1204">
      <protection locked="0"/>
    </xf>
    <xf numFmtId="208" fontId="90" fillId="63" borderId="1235"/>
    <xf numFmtId="167" fontId="87" fillId="0" borderId="1234" applyFont="0"/>
    <xf numFmtId="241" fontId="194" fillId="86" borderId="1253" applyNumberFormat="0" applyBorder="0" applyAlignment="0" applyProtection="0">
      <alignment vertical="center"/>
    </xf>
    <xf numFmtId="171" fontId="85" fillId="0" borderId="1254"/>
    <xf numFmtId="0" fontId="12" fillId="24" borderId="1196" applyNumberFormat="0" applyFont="0" applyAlignment="0" applyProtection="0"/>
    <xf numFmtId="241" fontId="194" fillId="86" borderId="1206" applyNumberFormat="0" applyBorder="0" applyAlignment="0" applyProtection="0">
      <alignment vertical="center"/>
    </xf>
    <xf numFmtId="241" fontId="194" fillId="86" borderId="1206" applyNumberFormat="0" applyBorder="0" applyAlignment="0" applyProtection="0">
      <alignment vertical="center"/>
    </xf>
    <xf numFmtId="208" fontId="90" fillId="63" borderId="1235"/>
    <xf numFmtId="0" fontId="17" fillId="21" borderId="1241" applyNumberFormat="0" applyAlignment="0" applyProtection="0"/>
    <xf numFmtId="167" fontId="87" fillId="0" borderId="1234" applyFont="0"/>
    <xf numFmtId="241" fontId="194" fillId="86" borderId="1273" applyNumberFormat="0" applyBorder="0" applyAlignment="0" applyProtection="0">
      <alignment vertical="center"/>
    </xf>
    <xf numFmtId="171" fontId="85" fillId="0" borderId="1274"/>
    <xf numFmtId="0" fontId="83" fillId="0" borderId="1194" applyNumberFormat="0" applyFont="0" applyFill="0" applyAlignment="0" applyProtection="0"/>
    <xf numFmtId="0" fontId="12" fillId="24" borderId="1257" applyNumberFormat="0" applyFont="0" applyAlignment="0" applyProtection="0"/>
    <xf numFmtId="0" fontId="17" fillId="21" borderId="1195" applyNumberFormat="0" applyAlignment="0" applyProtection="0"/>
    <xf numFmtId="0" fontId="83" fillId="0" borderId="1194" applyNumberFormat="0" applyFont="0" applyFill="0" applyAlignment="0" applyProtection="0"/>
    <xf numFmtId="0" fontId="83" fillId="0" borderId="1187" applyNumberFormat="0" applyFont="0" applyFill="0" applyAlignment="0" applyProtection="0"/>
    <xf numFmtId="1" fontId="94" fillId="64" borderId="1187" applyNumberFormat="0" applyBorder="0" applyAlignment="0">
      <alignment horizontal="center" vertical="top" wrapText="1"/>
      <protection hidden="1"/>
    </xf>
    <xf numFmtId="208" fontId="90" fillId="63" borderId="1250"/>
    <xf numFmtId="165" fontId="88" fillId="0" borderId="1186" applyNumberFormat="0" applyFont="0" applyBorder="0" applyProtection="0">
      <alignment horizontal="right"/>
    </xf>
    <xf numFmtId="207" fontId="12" fillId="0" borderId="1186">
      <alignment horizontal="right"/>
      <protection locked="0"/>
    </xf>
    <xf numFmtId="205" fontId="88" fillId="0" borderId="1186" applyFill="0">
      <alignment horizontal="right"/>
    </xf>
    <xf numFmtId="3" fontId="12" fillId="0" borderId="1186" applyFill="0">
      <alignment horizontal="right"/>
    </xf>
    <xf numFmtId="204" fontId="88" fillId="0" borderId="1186" applyFill="0">
      <alignment horizontal="right"/>
    </xf>
    <xf numFmtId="204" fontId="88" fillId="0" borderId="1186">
      <alignment horizontal="right"/>
    </xf>
    <xf numFmtId="167" fontId="87" fillId="0" borderId="1249" applyFont="0"/>
    <xf numFmtId="0" fontId="12" fillId="24" borderId="1257" applyNumberFormat="0" applyFont="0" applyAlignment="0" applyProtection="0"/>
    <xf numFmtId="0" fontId="83" fillId="0" borderId="1194" applyNumberFormat="0" applyFont="0" applyFill="0" applyAlignment="0" applyProtection="0"/>
    <xf numFmtId="203" fontId="12" fillId="0" borderId="1186">
      <alignment horizontal="right"/>
    </xf>
    <xf numFmtId="208" fontId="90" fillId="63" borderId="1235"/>
    <xf numFmtId="167" fontId="87" fillId="0" borderId="1234" applyFont="0"/>
    <xf numFmtId="0" fontId="83" fillId="0" borderId="1233" applyNumberFormat="0" applyFont="0" applyFill="0" applyAlignment="0" applyProtection="0"/>
    <xf numFmtId="208" fontId="90" fillId="63" borderId="1203"/>
    <xf numFmtId="167" fontId="87" fillId="0" borderId="1199" applyFont="0"/>
    <xf numFmtId="0" fontId="17" fillId="21" borderId="1195" applyNumberFormat="0" applyAlignment="0" applyProtection="0"/>
    <xf numFmtId="0" fontId="83" fillId="0" borderId="1194" applyNumberFormat="0" applyFont="0" applyFill="0" applyAlignment="0" applyProtection="0"/>
    <xf numFmtId="0" fontId="17" fillId="21" borderId="1256" applyNumberFormat="0" applyAlignment="0" applyProtection="0"/>
    <xf numFmtId="0" fontId="83" fillId="0" borderId="1261" applyNumberFormat="0" applyFont="0" applyFill="0" applyAlignment="0" applyProtection="0"/>
    <xf numFmtId="0" fontId="17" fillId="21" borderId="1256" applyNumberFormat="0" applyAlignment="0" applyProtection="0"/>
    <xf numFmtId="0" fontId="83" fillId="0" borderId="1261" applyNumberFormat="0" applyFont="0" applyFill="0" applyAlignment="0" applyProtection="0"/>
    <xf numFmtId="0" fontId="25" fillId="8" borderId="1189" applyNumberFormat="0" applyAlignment="0" applyProtection="0"/>
    <xf numFmtId="0" fontId="12" fillId="24" borderId="1190" applyNumberFormat="0" applyFont="0" applyAlignment="0" applyProtection="0"/>
    <xf numFmtId="0" fontId="25" fillId="8" borderId="1189"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12" fillId="24" borderId="1190" applyNumberFormat="0" applyFont="0" applyAlignment="0" applyProtection="0"/>
    <xf numFmtId="0" fontId="28" fillId="21" borderId="1191" applyNumberFormat="0" applyAlignment="0" applyProtection="0"/>
    <xf numFmtId="0" fontId="28" fillId="21" borderId="1191" applyNumberFormat="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12" fillId="24" borderId="1190" applyNumberFormat="0" applyFont="0" applyAlignment="0" applyProtection="0"/>
    <xf numFmtId="0" fontId="28" fillId="21" borderId="1191" applyNumberFormat="0" applyAlignment="0" applyProtection="0"/>
    <xf numFmtId="171" fontId="85" fillId="0" borderId="1207"/>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17" fillId="21" borderId="1189" applyNumberFormat="0" applyAlignment="0" applyProtection="0"/>
    <xf numFmtId="0" fontId="12" fillId="24" borderId="1190" applyNumberFormat="0" applyFont="0" applyAlignment="0" applyProtection="0"/>
    <xf numFmtId="0" fontId="12" fillId="61" borderId="1189" applyNumberFormat="0">
      <alignment horizontal="left" vertical="center"/>
    </xf>
    <xf numFmtId="241" fontId="194" fillId="86" borderId="1206" applyNumberFormat="0" applyBorder="0" applyAlignment="0" applyProtection="0">
      <alignment vertical="center"/>
    </xf>
    <xf numFmtId="0" fontId="17" fillId="21" borderId="1227" applyNumberFormat="0" applyAlignment="0" applyProtection="0"/>
    <xf numFmtId="208" fontId="90" fillId="63" borderId="1222"/>
    <xf numFmtId="0" fontId="83" fillId="0" borderId="1233" applyNumberFormat="0" applyFont="0" applyFill="0" applyAlignment="0" applyProtection="0"/>
    <xf numFmtId="167" fontId="87" fillId="0" borderId="1117" applyFont="0"/>
    <xf numFmtId="0" fontId="17" fillId="21" borderId="1189" applyNumberFormat="0" applyAlignment="0" applyProtection="0"/>
    <xf numFmtId="0" fontId="17" fillId="21" borderId="1227"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6" applyNumberFormat="0" applyFont="0" applyAlignment="0" applyProtection="0"/>
    <xf numFmtId="0" fontId="83" fillId="0" borderId="1233" applyNumberFormat="0" applyFont="0" applyFill="0" applyAlignment="0" applyProtection="0"/>
    <xf numFmtId="167" fontId="87" fillId="0" borderId="1199" applyFont="0"/>
    <xf numFmtId="208" fontId="90" fillId="63" borderId="1235"/>
    <xf numFmtId="167" fontId="87" fillId="0" borderId="1234" applyFont="0"/>
    <xf numFmtId="0" fontId="17" fillId="21" borderId="1241" applyNumberFormat="0" applyAlignment="0" applyProtection="0"/>
    <xf numFmtId="0" fontId="12" fillId="24" borderId="1228" applyNumberFormat="0" applyFont="0" applyAlignment="0" applyProtection="0"/>
    <xf numFmtId="0" fontId="83" fillId="0" borderId="1194" applyNumberFormat="0" applyFont="0" applyFill="0" applyAlignment="0" applyProtection="0"/>
    <xf numFmtId="166" fontId="113" fillId="0" borderId="1251">
      <protection locked="0"/>
    </xf>
    <xf numFmtId="0" fontId="12" fillId="24" borderId="1228" applyNumberFormat="0" applyFont="0" applyAlignment="0" applyProtection="0"/>
    <xf numFmtId="208" fontId="90" fillId="63" borderId="1235"/>
    <xf numFmtId="167" fontId="87" fillId="0" borderId="1234" applyFont="0"/>
    <xf numFmtId="208" fontId="90" fillId="63" borderId="1235"/>
    <xf numFmtId="0" fontId="17" fillId="21" borderId="1227" applyNumberFormat="0" applyAlignment="0" applyProtection="0"/>
    <xf numFmtId="167" fontId="87" fillId="0" borderId="1234" applyFont="0"/>
    <xf numFmtId="0" fontId="83" fillId="0" borderId="1233" applyNumberFormat="0" applyFont="0" applyFill="0" applyAlignment="0" applyProtection="0"/>
    <xf numFmtId="166" fontId="113" fillId="0" borderId="1251">
      <protection locked="0"/>
    </xf>
    <xf numFmtId="208" fontId="90" fillId="63" borderId="1235"/>
    <xf numFmtId="0" fontId="17" fillId="21" borderId="1195" applyNumberFormat="0" applyAlignment="0" applyProtection="0"/>
    <xf numFmtId="0" fontId="83" fillId="0" borderId="1194" applyNumberFormat="0" applyFont="0" applyFill="0" applyAlignment="0" applyProtection="0"/>
    <xf numFmtId="0" fontId="12" fillId="24" borderId="1263" applyNumberFormat="0" applyFont="0" applyAlignment="0" applyProtection="0"/>
    <xf numFmtId="166" fontId="113" fillId="0" borderId="1251">
      <protection locked="0"/>
    </xf>
    <xf numFmtId="0" fontId="17" fillId="21" borderId="1195" applyNumberFormat="0" applyAlignment="0" applyProtection="0"/>
    <xf numFmtId="0" fontId="83" fillId="0" borderId="1194" applyNumberFormat="0" applyFont="0" applyFill="0" applyAlignment="0" applyProtection="0"/>
    <xf numFmtId="0" fontId="17" fillId="21" borderId="1227" applyNumberFormat="0" applyAlignment="0" applyProtection="0"/>
    <xf numFmtId="166" fontId="113" fillId="0" borderId="1271">
      <protection locked="0"/>
    </xf>
    <xf numFmtId="0" fontId="83" fillId="0" borderId="1233" applyNumberFormat="0" applyFont="0" applyFill="0" applyAlignment="0" applyProtection="0"/>
    <xf numFmtId="0" fontId="12" fillId="24" borderId="1257" applyNumberFormat="0" applyFont="0" applyAlignment="0" applyProtection="0"/>
    <xf numFmtId="0" fontId="17" fillId="21" borderId="1227" applyNumberFormat="0" applyAlignment="0" applyProtection="0"/>
    <xf numFmtId="0" fontId="83" fillId="0" borderId="1194" applyNumberFormat="0" applyFont="0" applyFill="0" applyAlignment="0" applyProtection="0"/>
    <xf numFmtId="208" fontId="90" fillId="63" borderId="1250"/>
    <xf numFmtId="0" fontId="17" fillId="21" borderId="1262" applyNumberFormat="0" applyAlignment="0" applyProtection="0"/>
    <xf numFmtId="208" fontId="90" fillId="63" borderId="1250"/>
    <xf numFmtId="0" fontId="12" fillId="24" borderId="1190" applyNumberFormat="0" applyFont="0" applyAlignment="0" applyProtection="0"/>
    <xf numFmtId="0" fontId="83" fillId="0" borderId="1261" applyNumberFormat="0" applyFont="0" applyFill="0" applyAlignment="0" applyProtection="0"/>
    <xf numFmtId="0" fontId="12" fillId="60" borderId="1189" applyNumberFormat="0">
      <alignment horizontal="centerContinuous" vertical="center" wrapText="1"/>
    </xf>
    <xf numFmtId="208" fontId="90" fillId="63" borderId="1250"/>
    <xf numFmtId="167" fontId="87" fillId="0" borderId="1249" applyFont="0"/>
    <xf numFmtId="0" fontId="17" fillId="21" borderId="1256" applyNumberFormat="0" applyAlignment="0" applyProtection="0"/>
    <xf numFmtId="0" fontId="83" fillId="0" borderId="1269" applyNumberFormat="0" applyFont="0" applyFill="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208" fontId="90" fillId="63" borderId="1270"/>
    <xf numFmtId="0" fontId="12" fillId="61" borderId="1189" applyNumberFormat="0">
      <alignment horizontal="left" vertical="center"/>
    </xf>
    <xf numFmtId="0" fontId="12" fillId="60" borderId="1189" applyNumberFormat="0">
      <alignment horizontal="centerContinuous" vertical="center" wrapText="1"/>
    </xf>
    <xf numFmtId="167" fontId="87" fillId="0" borderId="1266" applyFont="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2" fillId="61" borderId="1189" applyNumberFormat="0">
      <alignment horizontal="left" vertical="center"/>
    </xf>
    <xf numFmtId="0" fontId="12" fillId="60" borderId="1189" applyNumberFormat="0">
      <alignment horizontal="centerContinuous" vertical="center" wrapText="1"/>
    </xf>
    <xf numFmtId="0" fontId="30" fillId="0" borderId="1192" applyNumberFormat="0" applyFill="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25" fillId="8" borderId="1227" applyNumberFormat="0" applyAlignment="0" applyProtection="0"/>
    <xf numFmtId="0" fontId="12" fillId="25" borderId="1226" applyNumberFormat="0" applyProtection="0">
      <alignment horizontal="left" vertical="center"/>
    </xf>
    <xf numFmtId="0" fontId="17" fillId="21" borderId="1227" applyNumberForma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61" borderId="1227" applyNumberFormat="0">
      <alignment horizontal="left" vertical="center"/>
    </xf>
    <xf numFmtId="0" fontId="12" fillId="60" borderId="1227" applyNumberFormat="0">
      <alignment horizontal="centerContinuous" vertical="center" wrapText="1"/>
    </xf>
    <xf numFmtId="0" fontId="12" fillId="61" borderId="1227" applyNumberFormat="0">
      <alignment horizontal="left" vertical="center"/>
    </xf>
    <xf numFmtId="0" fontId="12" fillId="60" borderId="1227" applyNumberFormat="0">
      <alignment horizontal="centerContinuous" vertical="center" wrapText="1"/>
    </xf>
    <xf numFmtId="0" fontId="17" fillId="21" borderId="1227" applyNumberFormat="0" applyAlignment="0" applyProtection="0"/>
    <xf numFmtId="0" fontId="25" fillId="8" borderId="1227" applyNumberForma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61" borderId="1241" applyNumberFormat="0">
      <alignment horizontal="left" vertical="center"/>
    </xf>
    <xf numFmtId="0" fontId="12" fillId="60" borderId="1241"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227" applyNumberFormat="0">
      <alignment horizontal="left" vertical="center"/>
    </xf>
    <xf numFmtId="0" fontId="12" fillId="60" borderId="1227" applyNumberFormat="0">
      <alignment horizontal="centerContinuous" vertical="center" wrapText="1"/>
    </xf>
    <xf numFmtId="0" fontId="12" fillId="61" borderId="1241" applyNumberFormat="0">
      <alignment horizontal="left" vertical="center"/>
    </xf>
    <xf numFmtId="0" fontId="12" fillId="60" borderId="1241" applyNumberFormat="0">
      <alignment horizontal="centerContinuous" vertical="center" wrapText="1"/>
    </xf>
    <xf numFmtId="0" fontId="12" fillId="61" borderId="1195" applyNumberFormat="0">
      <alignment horizontal="left" vertical="center"/>
    </xf>
    <xf numFmtId="0" fontId="12" fillId="60" borderId="1195" applyNumberFormat="0">
      <alignment horizontal="centerContinuous" vertical="center" wrapText="1"/>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95"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25" fillId="8"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28" fillId="21" borderId="1191" applyNumberFormat="0" applyAlignment="0" applyProtection="0"/>
    <xf numFmtId="0" fontId="30" fillId="0" borderId="1192"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7" fillId="21" borderId="1189" applyNumberFormat="0" applyAlignment="0" applyProtection="0"/>
    <xf numFmtId="0" fontId="30" fillId="0" borderId="1192" applyNumberFormat="0" applyFill="0" applyAlignment="0" applyProtection="0"/>
    <xf numFmtId="0" fontId="28" fillId="21" borderId="1191"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5" fillId="8" borderId="1189" applyNumberForma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17" fillId="21" borderId="1189" applyNumberFormat="0" applyAlignment="0" applyProtection="0"/>
    <xf numFmtId="0" fontId="25" fillId="8" borderId="1189" applyNumberFormat="0" applyAlignment="0" applyProtection="0"/>
    <xf numFmtId="0" fontId="12" fillId="24" borderId="1190" applyNumberFormat="0" applyFont="0" applyAlignment="0" applyProtection="0"/>
    <xf numFmtId="0" fontId="12" fillId="24" borderId="1190" applyNumberFormat="0" applyFont="0" applyAlignment="0" applyProtection="0"/>
    <xf numFmtId="0" fontId="28" fillId="21" borderId="1191" applyNumberFormat="0" applyAlignment="0" applyProtection="0"/>
    <xf numFmtId="0" fontId="30" fillId="0" borderId="1192"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12" fillId="25" borderId="1188" applyNumberFormat="0" applyProtection="0">
      <alignment horizontal="left" vertical="center"/>
    </xf>
    <xf numFmtId="0" fontId="12" fillId="25" borderId="1188" applyNumberFormat="0" applyProtection="0">
      <alignment horizontal="left" vertical="center"/>
    </xf>
    <xf numFmtId="0" fontId="12" fillId="25" borderId="1226" applyNumberFormat="0" applyProtection="0">
      <alignment horizontal="left" vertical="center"/>
    </xf>
    <xf numFmtId="0" fontId="12" fillId="25" borderId="1226" applyNumberFormat="0" applyProtection="0">
      <alignment horizontal="left" vertical="center"/>
    </xf>
    <xf numFmtId="0" fontId="25" fillId="8" borderId="1189" applyNumberFormat="0" applyAlignment="0" applyProtection="0"/>
    <xf numFmtId="0" fontId="28" fillId="21" borderId="1229" applyNumberFormat="0" applyAlignment="0" applyProtection="0"/>
    <xf numFmtId="0" fontId="28" fillId="21" borderId="1191" applyNumberFormat="0" applyAlignment="0" applyProtection="0"/>
    <xf numFmtId="0" fontId="30" fillId="0" borderId="1192" applyNumberFormat="0" applyFill="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7" fillId="21" borderId="1227" applyNumberFormat="0" applyAlignment="0" applyProtection="0"/>
    <xf numFmtId="0" fontId="12" fillId="24" borderId="1228" applyNumberFormat="0" applyFon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12" fillId="25" borderId="1240" applyNumberFormat="0" applyProtection="0">
      <alignment horizontal="left" vertical="center"/>
    </xf>
    <xf numFmtId="0" fontId="12" fillId="25" borderId="1240" applyNumberFormat="0" applyProtection="0">
      <alignment horizontal="left" vertical="center"/>
    </xf>
    <xf numFmtId="0" fontId="12" fillId="25" borderId="1240" applyNumberFormat="0" applyProtection="0">
      <alignment horizontal="left" vertical="center"/>
    </xf>
    <xf numFmtId="0" fontId="12" fillId="25" borderId="1240" applyNumberFormat="0" applyProtection="0">
      <alignment horizontal="left" vertical="center"/>
    </xf>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44" applyNumberFormat="0" applyFont="0" applyAlignment="0" applyProtection="0"/>
    <xf numFmtId="0" fontId="25" fillId="8" borderId="1241" applyNumberFormat="0" applyAlignment="0" applyProtection="0"/>
    <xf numFmtId="0" fontId="28" fillId="21" borderId="1229" applyNumberFormat="0" applyAlignment="0" applyProtection="0"/>
    <xf numFmtId="0" fontId="30" fillId="0" borderId="1230" applyNumberFormat="0" applyFill="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61" borderId="1227" applyNumberFormat="0">
      <alignment horizontal="left" vertical="center"/>
    </xf>
    <xf numFmtId="0" fontId="12" fillId="60" borderId="1227" applyNumberFormat="0">
      <alignment horizontal="centerContinuous" vertical="center" wrapText="1"/>
    </xf>
    <xf numFmtId="0" fontId="17" fillId="21" borderId="1241" applyNumberFormat="0" applyAlignment="0" applyProtection="0"/>
    <xf numFmtId="0" fontId="12" fillId="24" borderId="1244" applyNumberFormat="0" applyFon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25" fillId="8" borderId="1241" applyNumberFormat="0" applyAlignment="0" applyProtection="0"/>
    <xf numFmtId="0" fontId="28" fillId="21" borderId="1242" applyNumberFormat="0" applyAlignment="0" applyProtection="0"/>
    <xf numFmtId="0" fontId="30" fillId="0" borderId="1243" applyNumberFormat="0" applyFill="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17" fillId="21" borderId="1241" applyNumberForma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5" fillId="8" borderId="1241" applyNumberFormat="0" applyAlignment="0" applyProtection="0"/>
    <xf numFmtId="0" fontId="17" fillId="21" borderId="1241" applyNumberFormat="0" applyAlignment="0" applyProtection="0"/>
    <xf numFmtId="0" fontId="30" fillId="0" borderId="1243" applyNumberFormat="0" applyFill="0" applyAlignment="0" applyProtection="0"/>
    <xf numFmtId="0" fontId="28" fillId="21" borderId="1242"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12" fillId="61" borderId="1195" applyNumberFormat="0">
      <alignment horizontal="left" vertical="center"/>
    </xf>
    <xf numFmtId="0" fontId="12" fillId="60" borderId="1195" applyNumberFormat="0">
      <alignment horizontal="centerContinuous" vertical="center" wrapText="1"/>
    </xf>
    <xf numFmtId="0" fontId="12" fillId="25" borderId="1240" applyNumberFormat="0" applyProtection="0">
      <alignment horizontal="left" vertical="center"/>
    </xf>
    <xf numFmtId="0" fontId="12" fillId="25" borderId="1240" applyNumberFormat="0" applyProtection="0">
      <alignment horizontal="left" vertical="center"/>
    </xf>
    <xf numFmtId="0" fontId="25" fillId="8" borderId="1241"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4" borderId="1228"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12" fillId="61" borderId="1262" applyNumberFormat="0">
      <alignment horizontal="left" vertical="center"/>
    </xf>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12" fillId="61" borderId="1256" applyNumberFormat="0">
      <alignment horizontal="left" vertical="center"/>
    </xf>
    <xf numFmtId="0" fontId="12" fillId="60" borderId="1256" applyNumberFormat="0">
      <alignment horizontal="centerContinuous" vertical="center" wrapText="1"/>
    </xf>
    <xf numFmtId="0" fontId="25" fillId="8" borderId="1227"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27"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2" fillId="60" borderId="1262" applyNumberFormat="0">
      <alignment horizontal="centerContinuous" vertical="center" wrapText="1"/>
    </xf>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17" fillId="21" borderId="1241" applyNumberFormat="0" applyAlignment="0" applyProtection="0"/>
    <xf numFmtId="0" fontId="25" fillId="8" borderId="1241" applyNumberFormat="0" applyAlignment="0" applyProtection="0"/>
    <xf numFmtId="0" fontId="12" fillId="24" borderId="1244" applyNumberFormat="0" applyFont="0" applyAlignment="0" applyProtection="0"/>
    <xf numFmtId="0" fontId="12" fillId="24" borderId="1244" applyNumberFormat="0" applyFont="0" applyAlignment="0" applyProtection="0"/>
    <xf numFmtId="0" fontId="28" fillId="21" borderId="1242" applyNumberFormat="0" applyAlignment="0" applyProtection="0"/>
    <xf numFmtId="0" fontId="30" fillId="0" borderId="1243"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12" fillId="61" borderId="1256" applyNumberFormat="0">
      <alignment horizontal="left" vertical="center"/>
    </xf>
    <xf numFmtId="0" fontId="12" fillId="60" borderId="1256" applyNumberFormat="0">
      <alignment horizontal="centerContinuous" vertical="center" wrapText="1"/>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2" fillId="61" borderId="1256" applyNumberFormat="0">
      <alignment horizontal="left" vertical="center"/>
    </xf>
    <xf numFmtId="0" fontId="12" fillId="60" borderId="1256" applyNumberFormat="0">
      <alignment horizontal="centerContinuous" vertical="center" wrapText="1"/>
    </xf>
    <xf numFmtId="0" fontId="25" fillId="8" borderId="1195" applyNumberFormat="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28" fillId="21" borderId="1197" applyNumberFormat="0" applyAlignment="0" applyProtection="0"/>
    <xf numFmtId="0" fontId="30" fillId="0" borderId="1198"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2" fillId="25" borderId="1240" applyNumberFormat="0" applyProtection="0">
      <alignment horizontal="left" vertical="center"/>
    </xf>
    <xf numFmtId="0" fontId="12" fillId="25" borderId="1240"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5" fillId="8" borderId="1227" applyNumberFormat="0" applyAlignment="0" applyProtection="0"/>
    <xf numFmtId="0" fontId="17" fillId="21" borderId="1227" applyNumberFormat="0" applyAlignment="0" applyProtection="0"/>
    <xf numFmtId="0" fontId="30" fillId="0" borderId="1230" applyNumberFormat="0" applyFill="0" applyAlignment="0" applyProtection="0"/>
    <xf numFmtId="0" fontId="28" fillId="21" borderId="1229"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25" fillId="8" borderId="1227" applyNumberFormat="0" applyAlignment="0" applyProtection="0"/>
    <xf numFmtId="0" fontId="17" fillId="21" borderId="1227"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2" fillId="25" borderId="1226" applyNumberFormat="0" applyProtection="0">
      <alignment horizontal="left" vertical="center"/>
    </xf>
    <xf numFmtId="0" fontId="12" fillId="25" borderId="1226" applyNumberFormat="0" applyProtection="0">
      <alignment horizontal="left" vertical="center"/>
    </xf>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17" fillId="21" borderId="1227" applyNumberFormat="0" applyAlignment="0" applyProtection="0"/>
    <xf numFmtId="0" fontId="25" fillId="8" borderId="1227" applyNumberFormat="0" applyAlignment="0" applyProtection="0"/>
    <xf numFmtId="0" fontId="12" fillId="24" borderId="1228" applyNumberFormat="0" applyFont="0" applyAlignment="0" applyProtection="0"/>
    <xf numFmtId="0" fontId="12" fillId="24" borderId="1228" applyNumberFormat="0" applyFont="0" applyAlignment="0" applyProtection="0"/>
    <xf numFmtId="0" fontId="28" fillId="21" borderId="1229" applyNumberFormat="0" applyAlignment="0" applyProtection="0"/>
    <xf numFmtId="0" fontId="30" fillId="0" borderId="1230" applyNumberFormat="0" applyFill="0" applyAlignment="0" applyProtection="0"/>
    <xf numFmtId="0" fontId="30" fillId="0" borderId="1198" applyNumberFormat="0" applyFill="0" applyAlignment="0" applyProtection="0"/>
    <xf numFmtId="0" fontId="28" fillId="21" borderId="1197"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5" fillId="8" borderId="1195" applyNumberFormat="0" applyAlignment="0" applyProtection="0"/>
    <xf numFmtId="0" fontId="17" fillId="21" borderId="1195"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17" fillId="21" borderId="1195" applyNumberFormat="0" applyAlignment="0" applyProtection="0"/>
    <xf numFmtId="0" fontId="25" fillId="8" borderId="1195" applyNumberFormat="0" applyAlignment="0" applyProtection="0"/>
    <xf numFmtId="0" fontId="12" fillId="24" borderId="1196" applyNumberFormat="0" applyFont="0" applyAlignment="0" applyProtection="0"/>
    <xf numFmtId="0" fontId="12" fillId="24" borderId="1196" applyNumberFormat="0" applyFont="0" applyAlignment="0" applyProtection="0"/>
    <xf numFmtId="0" fontId="28" fillId="21" borderId="1197" applyNumberFormat="0" applyAlignment="0" applyProtection="0"/>
    <xf numFmtId="0" fontId="30" fillId="0" borderId="1198" applyNumberFormat="0" applyFill="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7" fillId="21" borderId="1262" applyNumberFormat="0" applyAlignment="0" applyProtection="0"/>
    <xf numFmtId="0" fontId="30" fillId="0" borderId="1265" applyNumberFormat="0" applyFill="0" applyAlignment="0" applyProtection="0"/>
    <xf numFmtId="0" fontId="28" fillId="21" borderId="1264"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5" fillId="8" borderId="1262"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62" applyNumberFormat="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17" fillId="21" borderId="1262" applyNumberFormat="0" applyAlignment="0" applyProtection="0"/>
    <xf numFmtId="0" fontId="25" fillId="8" borderId="1262" applyNumberFormat="0" applyAlignment="0" applyProtection="0"/>
    <xf numFmtId="0" fontId="12" fillId="24" borderId="1263" applyNumberFormat="0" applyFont="0" applyAlignment="0" applyProtection="0"/>
    <xf numFmtId="0" fontId="12" fillId="24" borderId="1263" applyNumberFormat="0" applyFont="0" applyAlignment="0" applyProtection="0"/>
    <xf numFmtId="0" fontId="28" fillId="21" borderId="1264" applyNumberFormat="0" applyAlignment="0" applyProtection="0"/>
    <xf numFmtId="0" fontId="30" fillId="0" borderId="1265" applyNumberFormat="0" applyFill="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2" fillId="25" borderId="1255" applyNumberFormat="0" applyProtection="0">
      <alignment horizontal="left" vertical="center"/>
    </xf>
    <xf numFmtId="0" fontId="12" fillId="25" borderId="1255" applyNumberFormat="0" applyProtection="0">
      <alignment horizontal="left" vertical="center"/>
    </xf>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8" fillId="21" borderId="1258" applyNumberFormat="0" applyAlignment="0" applyProtection="0"/>
    <xf numFmtId="0" fontId="30" fillId="0" borderId="1259" applyNumberFormat="0" applyFill="0" applyAlignment="0" applyProtection="0"/>
    <xf numFmtId="0" fontId="30" fillId="0" borderId="1259" applyNumberFormat="0" applyFill="0" applyAlignment="0" applyProtection="0"/>
    <xf numFmtId="0" fontId="28" fillId="21" borderId="1258" applyNumberFormat="0" applyAlignment="0" applyProtection="0"/>
    <xf numFmtId="0" fontId="12" fillId="24" borderId="1257" applyNumberFormat="0" applyFont="0" applyAlignment="0" applyProtection="0"/>
    <xf numFmtId="0" fontId="12" fillId="24" borderId="1257" applyNumberFormat="0" applyFont="0" applyAlignment="0" applyProtection="0"/>
    <xf numFmtId="0" fontId="25" fillId="8" borderId="1256" applyNumberFormat="0" applyAlignment="0" applyProtection="0"/>
    <xf numFmtId="0" fontId="17" fillId="21" borderId="1256" applyNumberFormat="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xf numFmtId="0" fontId="17" fillId="21" borderId="1256" applyNumberFormat="0" applyAlignment="0" applyProtection="0"/>
    <xf numFmtId="0" fontId="25" fillId="8" borderId="1256" applyNumberFormat="0" applyAlignment="0" applyProtection="0"/>
    <xf numFmtId="0" fontId="28" fillId="21" borderId="1258" applyNumberFormat="0" applyAlignment="0" applyProtection="0"/>
    <xf numFmtId="0" fontId="30" fillId="0" borderId="1259" applyNumberFormat="0" applyFill="0" applyAlignment="0" applyProtection="0"/>
  </cellStyleXfs>
  <cellXfs count="884">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5" fillId="2" borderId="0" xfId="0" applyFont="1" applyFill="1" applyAlignment="1">
      <alignment vertical="center"/>
    </xf>
    <xf numFmtId="0" fontId="13" fillId="2" borderId="0" xfId="0" applyFont="1" applyFill="1"/>
    <xf numFmtId="8" fontId="4" fillId="2" borderId="0" xfId="0" applyNumberFormat="1" applyFont="1" applyFill="1" applyAlignment="1">
      <alignment horizontal="center"/>
    </xf>
    <xf numFmtId="0" fontId="2" fillId="2" borderId="0" xfId="0"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8"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180" fontId="45" fillId="2" borderId="0" xfId="70" applyNumberFormat="1" applyFont="1" applyFill="1" applyBorder="1" applyAlignment="1" applyProtection="1">
      <alignment horizontal="center"/>
      <protection locked="0"/>
    </xf>
    <xf numFmtId="180" fontId="45" fillId="2" borderId="88"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5"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6"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15" xfId="70" applyNumberFormat="1" applyFont="1" applyFill="1" applyBorder="1" applyAlignment="1" applyProtection="1">
      <alignment horizontal="center" vertical="center"/>
      <protection locked="0"/>
    </xf>
    <xf numFmtId="0" fontId="54" fillId="2" borderId="116"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7" xfId="6" applyNumberFormat="1" applyFont="1" applyFill="1" applyBorder="1" applyAlignment="1">
      <alignment horizontal="center" vertical="center" wrapText="1"/>
    </xf>
    <xf numFmtId="174" fontId="213" fillId="26" borderId="102" xfId="6" applyNumberFormat="1" applyFont="1" applyFill="1" applyBorder="1" applyAlignment="1">
      <alignment horizontal="center" vertical="center" wrapText="1"/>
    </xf>
    <xf numFmtId="174" fontId="213" fillId="26" borderId="109"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Alignment="1">
      <alignment horizontal="center"/>
    </xf>
    <xf numFmtId="0" fontId="219" fillId="2" borderId="0" xfId="0" applyFont="1" applyFill="1"/>
    <xf numFmtId="8" fontId="219" fillId="2" borderId="0" xfId="0" applyNumberFormat="1" applyFont="1" applyFill="1" applyAlignment="1">
      <alignment horizontal="center"/>
    </xf>
    <xf numFmtId="175" fontId="91" fillId="2" borderId="94" xfId="0" applyNumberFormat="1" applyFont="1" applyFill="1" applyBorder="1" applyAlignment="1">
      <alignment horizontal="center"/>
    </xf>
    <xf numFmtId="175" fontId="91" fillId="2" borderId="102" xfId="0" applyNumberFormat="1" applyFont="1" applyFill="1" applyBorder="1" applyAlignment="1">
      <alignment horizontal="center"/>
    </xf>
    <xf numFmtId="8" fontId="91" fillId="2" borderId="95" xfId="0" applyNumberFormat="1" applyFont="1" applyFill="1" applyBorder="1" applyAlignment="1">
      <alignment horizontal="center"/>
    </xf>
    <xf numFmtId="8" fontId="91" fillId="2" borderId="96" xfId="0" applyNumberFormat="1" applyFont="1" applyFill="1" applyBorder="1" applyAlignment="1">
      <alignment horizontal="center"/>
    </xf>
    <xf numFmtId="8" fontId="13" fillId="2" borderId="0" xfId="0" applyNumberFormat="1" applyFont="1" applyFill="1" applyAlignment="1">
      <alignment horizontal="center"/>
    </xf>
    <xf numFmtId="177" fontId="13" fillId="2" borderId="0" xfId="0" applyNumberFormat="1" applyFont="1" applyFill="1"/>
    <xf numFmtId="175" fontId="91" fillId="2" borderId="88" xfId="0" applyNumberFormat="1" applyFont="1" applyFill="1" applyBorder="1" applyAlignment="1">
      <alignment horizontal="center"/>
    </xf>
    <xf numFmtId="175" fontId="91" fillId="2" borderId="0" xfId="0" applyNumberFormat="1" applyFont="1" applyFill="1" applyAlignment="1">
      <alignment horizontal="center"/>
    </xf>
    <xf numFmtId="8" fontId="91" fillId="2" borderId="0" xfId="0" applyNumberFormat="1" applyFont="1" applyFill="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Alignment="1">
      <alignment horizontal="center"/>
    </xf>
    <xf numFmtId="8" fontId="91" fillId="28" borderId="34" xfId="0" applyNumberFormat="1" applyFont="1" applyFill="1" applyBorder="1" applyAlignment="1">
      <alignment horizontal="center"/>
    </xf>
    <xf numFmtId="8" fontId="91" fillId="28" borderId="119" xfId="0" applyNumberFormat="1" applyFont="1" applyFill="1" applyBorder="1" applyAlignment="1">
      <alignment horizontal="center"/>
    </xf>
    <xf numFmtId="8" fontId="91" fillId="28" borderId="44" xfId="0" applyNumberFormat="1" applyFont="1" applyFill="1" applyBorder="1" applyAlignment="1">
      <alignment horizontal="center"/>
    </xf>
    <xf numFmtId="8"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4" fontId="91" fillId="88" borderId="0" xfId="0" applyNumberFormat="1" applyFont="1" applyFill="1" applyAlignment="1">
      <alignment horizontal="center" vertical="center" wrapText="1"/>
    </xf>
    <xf numFmtId="0" fontId="48" fillId="0" borderId="33" xfId="0" applyFont="1" applyBorder="1" applyAlignment="1">
      <alignment horizontal="center"/>
    </xf>
    <xf numFmtId="0" fontId="48" fillId="0" borderId="1" xfId="0" applyFont="1" applyBorder="1" applyAlignment="1">
      <alignment horizontal="center"/>
    </xf>
    <xf numFmtId="0" fontId="48" fillId="2" borderId="132"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2" xfId="70" applyNumberFormat="1" applyFont="1" applyFill="1" applyBorder="1" applyAlignment="1">
      <alignment horizontal="left" vertical="center"/>
    </xf>
    <xf numFmtId="178" fontId="212" fillId="28" borderId="88" xfId="40" applyNumberFormat="1" applyFont="1" applyFill="1" applyBorder="1" applyAlignment="1">
      <alignment vertical="center"/>
    </xf>
    <xf numFmtId="3" fontId="48" fillId="2" borderId="33" xfId="0" applyNumberFormat="1" applyFont="1" applyFill="1" applyBorder="1" applyAlignment="1">
      <alignment horizontal="center"/>
    </xf>
    <xf numFmtId="0" fontId="41" fillId="0" borderId="109" xfId="0" applyFont="1" applyBorder="1" applyAlignment="1">
      <alignment horizontal="center"/>
    </xf>
    <xf numFmtId="0" fontId="13" fillId="2" borderId="109" xfId="0" applyFont="1" applyFill="1" applyBorder="1" applyAlignment="1">
      <alignment horizontal="center"/>
    </xf>
    <xf numFmtId="174"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169" fontId="48" fillId="2" borderId="0" xfId="70" applyFont="1" applyFill="1"/>
    <xf numFmtId="0" fontId="48" fillId="2" borderId="109"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8" xfId="6" applyNumberFormat="1" applyFont="1" applyFill="1" applyBorder="1" applyAlignment="1">
      <alignment horizontal="center" vertical="center" wrapText="1"/>
    </xf>
    <xf numFmtId="174" fontId="52" fillId="26" borderId="33" xfId="6" applyNumberFormat="1" applyFont="1" applyFill="1" applyBorder="1" applyAlignment="1">
      <alignment horizontal="center" vertical="center" wrapText="1"/>
    </xf>
    <xf numFmtId="174" fontId="52" fillId="2" borderId="0" xfId="6" applyNumberFormat="1" applyFont="1" applyFill="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23" xfId="70" applyNumberFormat="1" applyFont="1" applyFill="1" applyBorder="1" applyAlignment="1">
      <alignment horizontal="left" vertical="center"/>
    </xf>
    <xf numFmtId="174" fontId="213" fillId="27" borderId="109" xfId="0" applyNumberFormat="1" applyFont="1" applyFill="1" applyBorder="1" applyAlignment="1">
      <alignment horizontal="center" vertical="center" wrapText="1"/>
    </xf>
    <xf numFmtId="174" fontId="52" fillId="27" borderId="109" xfId="0" applyNumberFormat="1" applyFont="1" applyFill="1" applyBorder="1" applyAlignment="1">
      <alignment horizontal="center" vertical="center" wrapText="1"/>
    </xf>
    <xf numFmtId="0" fontId="217" fillId="2" borderId="109" xfId="0" applyFont="1" applyFill="1" applyBorder="1" applyAlignment="1">
      <alignment horizontal="left" vertical="top" wrapText="1"/>
    </xf>
    <xf numFmtId="0" fontId="217" fillId="2" borderId="121" xfId="0" applyFont="1" applyFill="1" applyBorder="1" applyAlignment="1">
      <alignment vertical="top"/>
    </xf>
    <xf numFmtId="0" fontId="13" fillId="2" borderId="137" xfId="0" applyFont="1" applyFill="1" applyBorder="1" applyAlignment="1">
      <alignment vertical="top"/>
    </xf>
    <xf numFmtId="0" fontId="13" fillId="2" borderId="133" xfId="0" applyFont="1" applyFill="1" applyBorder="1" applyAlignment="1">
      <alignment vertical="top"/>
    </xf>
    <xf numFmtId="0" fontId="13" fillId="2" borderId="0" xfId="0" applyFont="1" applyFill="1" applyAlignment="1">
      <alignment vertical="top"/>
    </xf>
    <xf numFmtId="0" fontId="13" fillId="2" borderId="109" xfId="0" applyFont="1" applyFill="1" applyBorder="1" applyAlignment="1">
      <alignment horizontal="left" vertical="top" wrapText="1"/>
    </xf>
    <xf numFmtId="0" fontId="217" fillId="2" borderId="109"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103" xfId="0" applyFont="1" applyFill="1" applyBorder="1" applyAlignment="1" applyProtection="1">
      <alignment horizontal="center" vertical="center" wrapText="1"/>
      <protection locked="0"/>
    </xf>
    <xf numFmtId="0" fontId="52" fillId="26" borderId="97"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34" xfId="0" applyFont="1" applyFill="1" applyBorder="1" applyAlignment="1" applyProtection="1">
      <alignment horizontal="center" vertical="center" wrapText="1"/>
      <protection locked="0"/>
    </xf>
    <xf numFmtId="3" fontId="227" fillId="2" borderId="88"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8"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8"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8"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8"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8" xfId="0" applyFont="1" applyFill="1" applyBorder="1" applyAlignment="1" applyProtection="1">
      <alignment vertical="top" wrapText="1"/>
      <protection locked="0"/>
    </xf>
    <xf numFmtId="3" fontId="91" fillId="2" borderId="88"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8"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8" xfId="0" applyNumberFormat="1" applyFont="1" applyFill="1" applyBorder="1" applyAlignment="1" applyProtection="1">
      <alignment horizontal="left" vertical="center" wrapText="1"/>
      <protection locked="0"/>
    </xf>
    <xf numFmtId="3" fontId="91" fillId="2" borderId="88" xfId="0" applyNumberFormat="1"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center" vertical="center"/>
      <protection locked="0"/>
    </xf>
    <xf numFmtId="3" fontId="91" fillId="2" borderId="88"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6" fontId="45" fillId="2" borderId="0" xfId="0" applyNumberFormat="1" applyFont="1" applyFill="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8" xfId="0" applyNumberFormat="1" applyFont="1" applyFill="1" applyBorder="1" applyAlignment="1" applyProtection="1">
      <alignment horizontal="left" vertical="center"/>
      <protection locked="0"/>
    </xf>
    <xf numFmtId="0" fontId="59" fillId="2" borderId="0" xfId="0" applyFont="1" applyFill="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91" fillId="2" borderId="108"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1" xfId="0" applyNumberFormat="1" applyFont="1" applyFill="1" applyBorder="1" applyAlignment="1" applyProtection="1">
      <alignment horizontal="center" vertical="center"/>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12" xfId="0" applyNumberFormat="1" applyFont="1" applyFill="1" applyBorder="1" applyAlignment="1" applyProtection="1">
      <alignment horizontal="left" vertical="center"/>
      <protection locked="0"/>
    </xf>
    <xf numFmtId="3" fontId="42" fillId="2" borderId="52" xfId="0" applyNumberFormat="1" applyFont="1" applyFill="1" applyBorder="1" applyAlignment="1" applyProtection="1">
      <alignment horizontal="center" vertical="center"/>
      <protection locked="0"/>
    </xf>
    <xf numFmtId="3" fontId="42" fillId="2" borderId="113" xfId="0" applyNumberFormat="1" applyFont="1" applyFill="1" applyBorder="1" applyAlignment="1" applyProtection="1">
      <alignment horizontal="center" vertical="center"/>
      <protection locked="0"/>
    </xf>
    <xf numFmtId="3" fontId="91" fillId="2" borderId="94" xfId="0" applyNumberFormat="1" applyFont="1" applyFill="1" applyBorder="1" applyAlignment="1" applyProtection="1">
      <alignment horizontal="left" vertical="center"/>
      <protection locked="0"/>
    </xf>
    <xf numFmtId="3" fontId="8" fillId="2" borderId="102" xfId="0" applyNumberFormat="1" applyFont="1" applyFill="1" applyBorder="1" applyAlignment="1" applyProtection="1">
      <alignment horizontal="left" vertical="center"/>
      <protection locked="0"/>
    </xf>
    <xf numFmtId="3" fontId="207" fillId="2" borderId="102" xfId="0" applyNumberFormat="1" applyFont="1" applyFill="1" applyBorder="1" applyAlignment="1" applyProtection="1">
      <alignment horizontal="left" vertical="center"/>
      <protection locked="0"/>
    </xf>
    <xf numFmtId="3" fontId="42" fillId="2" borderId="102" xfId="0" applyNumberFormat="1" applyFont="1" applyFill="1" applyBorder="1" applyAlignment="1" applyProtection="1">
      <alignment horizontal="center" vertical="center"/>
      <protection locked="0"/>
    </xf>
    <xf numFmtId="0" fontId="43" fillId="2" borderId="102" xfId="0" applyFont="1" applyFill="1" applyBorder="1" applyProtection="1">
      <protection locked="0"/>
    </xf>
    <xf numFmtId="3" fontId="8" fillId="2" borderId="102" xfId="0" applyNumberFormat="1" applyFont="1" applyFill="1" applyBorder="1" applyAlignment="1" applyProtection="1">
      <alignment horizontal="center" vertical="center"/>
      <protection locked="0"/>
    </xf>
    <xf numFmtId="3" fontId="8" fillId="2" borderId="96"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0" fontId="45" fillId="2" borderId="85" xfId="0"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4" fillId="2" borderId="85" xfId="0" applyFont="1" applyFill="1" applyBorder="1" applyProtection="1">
      <protection locked="0"/>
    </xf>
    <xf numFmtId="3" fontId="58" fillId="2" borderId="85" xfId="0" applyNumberFormat="1" applyFont="1" applyFill="1" applyBorder="1" applyAlignment="1" applyProtection="1">
      <alignment horizontal="left" vertical="center"/>
      <protection locked="0"/>
    </xf>
    <xf numFmtId="3" fontId="45" fillId="2" borderId="85" xfId="0" applyNumberFormat="1" applyFont="1" applyFill="1" applyBorder="1" applyAlignment="1" applyProtection="1">
      <alignment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14"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3" fontId="8" fillId="2" borderId="95" xfId="0" applyNumberFormat="1" applyFont="1" applyFill="1" applyBorder="1" applyAlignment="1" applyProtection="1">
      <alignment horizontal="left" vertical="center"/>
      <protection locked="0"/>
    </xf>
    <xf numFmtId="3" fontId="207" fillId="2" borderId="95" xfId="0" applyNumberFormat="1" applyFont="1" applyFill="1" applyBorder="1" applyAlignment="1" applyProtection="1">
      <alignment horizontal="left" vertical="center"/>
      <protection locked="0"/>
    </xf>
    <xf numFmtId="3" fontId="42" fillId="2" borderId="95" xfId="0" applyNumberFormat="1" applyFont="1" applyFill="1" applyBorder="1" applyAlignment="1" applyProtection="1">
      <alignment horizontal="center" vertical="center"/>
      <protection locked="0"/>
    </xf>
    <xf numFmtId="0" fontId="43" fillId="2" borderId="95" xfId="0" applyFont="1" applyFill="1" applyBorder="1" applyProtection="1">
      <protection locked="0"/>
    </xf>
    <xf numFmtId="3" fontId="8" fillId="2" borderId="95" xfId="0" applyNumberFormat="1" applyFont="1" applyFill="1" applyBorder="1" applyAlignment="1" applyProtection="1">
      <alignment horizontal="center" vertical="center"/>
      <protection locked="0"/>
    </xf>
    <xf numFmtId="3" fontId="91" fillId="2" borderId="108"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8" xfId="0" applyFont="1" applyFill="1" applyBorder="1" applyAlignment="1" applyProtection="1">
      <alignment horizontal="left" vertical="center"/>
      <protection locked="0"/>
    </xf>
    <xf numFmtId="0" fontId="48" fillId="89" borderId="108"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3" xfId="0" applyFont="1" applyFill="1" applyBorder="1" applyAlignment="1" applyProtection="1">
      <alignment horizontal="center"/>
      <protection locked="0"/>
    </xf>
    <xf numFmtId="3" fontId="48" fillId="28" borderId="33" xfId="0" applyNumberFormat="1" applyFont="1" applyFill="1" applyBorder="1" applyAlignment="1" applyProtection="1">
      <alignment horizontal="center"/>
      <protection locked="0"/>
    </xf>
    <xf numFmtId="0" fontId="41" fillId="28" borderId="109"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3" xfId="0" applyFont="1" applyBorder="1" applyAlignment="1" applyProtection="1">
      <alignment horizontal="center"/>
      <protection locked="0"/>
    </xf>
    <xf numFmtId="38" fontId="48" fillId="28" borderId="33" xfId="0" applyNumberFormat="1" applyFont="1" applyFill="1" applyBorder="1" applyAlignment="1" applyProtection="1">
      <alignment horizontal="center"/>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9" xfId="0" applyFont="1" applyFill="1" applyBorder="1" applyAlignment="1" applyProtection="1">
      <alignment horizontal="center" vertical="center" wrapText="1"/>
      <protection locked="0"/>
    </xf>
    <xf numFmtId="0" fontId="8" fillId="28" borderId="109"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35"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8"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8" xfId="0" applyFont="1" applyFill="1" applyBorder="1" applyAlignment="1" applyProtection="1">
      <alignment horizontal="left" vertical="center" wrapText="1"/>
      <protection locked="0"/>
    </xf>
    <xf numFmtId="0" fontId="5" fillId="2" borderId="0" xfId="0" applyFont="1" applyFill="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7"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8" xfId="0" applyNumberFormat="1" applyFont="1" applyFill="1" applyBorder="1" applyAlignment="1" applyProtection="1">
      <alignment vertical="center"/>
      <protection locked="0"/>
    </xf>
    <xf numFmtId="3" fontId="231" fillId="0" borderId="88" xfId="0" applyNumberFormat="1" applyFont="1" applyBorder="1" applyAlignment="1" applyProtection="1">
      <alignment vertical="center" wrapText="1"/>
      <protection locked="0"/>
    </xf>
    <xf numFmtId="3" fontId="91" fillId="2" borderId="117"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9"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8" xfId="0" applyFont="1" applyFill="1" applyBorder="1" applyAlignment="1">
      <alignment horizontal="left" vertical="center"/>
    </xf>
    <xf numFmtId="0" fontId="212" fillId="28" borderId="122"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9" xfId="0" applyFont="1" applyFill="1" applyBorder="1" applyAlignment="1" applyProtection="1">
      <alignment horizontal="left" vertical="center"/>
      <protection locked="0"/>
    </xf>
    <xf numFmtId="169" fontId="41" fillId="2" borderId="109" xfId="0" applyNumberFormat="1" applyFont="1" applyFill="1" applyBorder="1"/>
    <xf numFmtId="169" fontId="41" fillId="2" borderId="133" xfId="70" applyFont="1" applyFill="1" applyBorder="1"/>
    <xf numFmtId="169" fontId="41" fillId="2" borderId="109" xfId="70" applyFont="1" applyFill="1" applyBorder="1"/>
    <xf numFmtId="169" fontId="41" fillId="2" borderId="121" xfId="70" applyFont="1" applyFill="1" applyBorder="1"/>
    <xf numFmtId="169" fontId="41" fillId="2" borderId="136" xfId="70" applyFont="1" applyFill="1" applyBorder="1"/>
    <xf numFmtId="169" fontId="41" fillId="2" borderId="0" xfId="70" applyFont="1" applyFill="1"/>
    <xf numFmtId="0" fontId="47" fillId="88" borderId="94" xfId="0" applyFont="1" applyFill="1" applyBorder="1" applyAlignment="1">
      <alignment horizontal="center" vertical="center" wrapText="1"/>
    </xf>
    <xf numFmtId="174" fontId="47" fillId="88" borderId="109" xfId="0" applyNumberFormat="1" applyFont="1" applyFill="1" applyBorder="1" applyAlignment="1">
      <alignment horizontal="center" vertical="center" wrapText="1"/>
    </xf>
    <xf numFmtId="0" fontId="47" fillId="2" borderId="0" xfId="0" applyFont="1" applyFill="1"/>
    <xf numFmtId="174" fontId="47"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4" fontId="47" fillId="88" borderId="109" xfId="0" applyNumberFormat="1" applyFont="1" applyFill="1" applyBorder="1" applyAlignment="1">
      <alignment horizontal="left" vertical="center" wrapText="1"/>
    </xf>
    <xf numFmtId="174" fontId="47" fillId="88" borderId="94" xfId="0" applyNumberFormat="1" applyFont="1" applyFill="1" applyBorder="1" applyAlignment="1">
      <alignment horizontal="left" vertical="center" wrapText="1"/>
    </xf>
    <xf numFmtId="0" fontId="13" fillId="92" borderId="0" xfId="0" applyFont="1" applyFill="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1" xfId="0" applyNumberFormat="1" applyFont="1" applyFill="1" applyBorder="1" applyAlignment="1">
      <alignment horizontal="center" vertical="center"/>
    </xf>
    <xf numFmtId="3" fontId="91" fillId="2" borderId="137" xfId="0" applyNumberFormat="1" applyFont="1" applyFill="1" applyBorder="1" applyAlignment="1">
      <alignment horizontal="center" vertical="center"/>
    </xf>
    <xf numFmtId="3" fontId="91" fillId="2" borderId="133" xfId="0" applyNumberFormat="1" applyFont="1" applyFill="1" applyBorder="1" applyAlignment="1">
      <alignment horizontal="center" vertical="center"/>
    </xf>
    <xf numFmtId="174" fontId="45" fillId="88" borderId="121" xfId="0" applyNumberFormat="1" applyFont="1" applyFill="1" applyBorder="1" applyAlignment="1">
      <alignment horizontal="center" vertical="center" wrapText="1"/>
    </xf>
    <xf numFmtId="174" fontId="45" fillId="88" borderId="137" xfId="0" applyNumberFormat="1" applyFont="1" applyFill="1" applyBorder="1" applyAlignment="1">
      <alignment horizontal="center" vertical="center" wrapText="1"/>
    </xf>
    <xf numFmtId="174" fontId="45" fillId="88" borderId="133" xfId="0" applyNumberFormat="1" applyFont="1" applyFill="1" applyBorder="1" applyAlignment="1">
      <alignment horizontal="center" vertical="center" wrapText="1"/>
    </xf>
    <xf numFmtId="174" fontId="91" fillId="88" borderId="121" xfId="0" applyNumberFormat="1" applyFont="1" applyFill="1" applyBorder="1" applyAlignment="1">
      <alignment horizontal="center" vertical="center" wrapText="1"/>
    </xf>
    <xf numFmtId="0" fontId="219" fillId="2" borderId="137" xfId="0" applyFont="1" applyFill="1" applyBorder="1"/>
    <xf numFmtId="174" fontId="91" fillId="88" borderId="137" xfId="0" applyNumberFormat="1" applyFont="1" applyFill="1" applyBorder="1" applyAlignment="1">
      <alignment horizontal="center" vertical="center" wrapText="1"/>
    </xf>
    <xf numFmtId="174" fontId="91" fillId="88" borderId="133" xfId="0" applyNumberFormat="1" applyFont="1" applyFill="1" applyBorder="1" applyAlignment="1">
      <alignment horizontal="center" vertical="center" wrapText="1"/>
    </xf>
    <xf numFmtId="3" fontId="45" fillId="2" borderId="121" xfId="0" applyNumberFormat="1" applyFont="1" applyFill="1" applyBorder="1" applyAlignment="1">
      <alignment horizontal="center" vertical="center"/>
    </xf>
    <xf numFmtId="3" fontId="45" fillId="2" borderId="137" xfId="0" applyNumberFormat="1" applyFont="1" applyFill="1" applyBorder="1" applyAlignment="1">
      <alignment horizontal="center" vertical="center"/>
    </xf>
    <xf numFmtId="3" fontId="45" fillId="2" borderId="133"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4" fillId="2" borderId="0" xfId="0" applyFont="1" applyFill="1" applyAlignment="1">
      <alignment horizontal="center"/>
    </xf>
    <xf numFmtId="178" fontId="212" fillId="92" borderId="139" xfId="40" applyNumberFormat="1" applyFont="1" applyFill="1" applyBorder="1" applyAlignment="1">
      <alignment vertical="center"/>
    </xf>
    <xf numFmtId="0" fontId="48" fillId="92" borderId="0" xfId="0" applyFont="1" applyFill="1"/>
    <xf numFmtId="0" fontId="236" fillId="2" borderId="87"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36" fillId="2" borderId="48" xfId="73" applyFont="1" applyFill="1" applyBorder="1" applyAlignment="1">
      <alignment vertical="center"/>
    </xf>
    <xf numFmtId="0" fontId="213" fillId="26" borderId="109" xfId="0" applyFont="1" applyFill="1" applyBorder="1" applyAlignment="1">
      <alignment horizontal="center"/>
    </xf>
    <xf numFmtId="8" fontId="91" fillId="2" borderId="34" xfId="0" applyNumberFormat="1" applyFont="1" applyFill="1" applyBorder="1" applyAlignment="1">
      <alignment horizontal="center"/>
    </xf>
    <xf numFmtId="8" fontId="236" fillId="2" borderId="53" xfId="73" applyNumberFormat="1" applyFont="1" applyFill="1" applyBorder="1" applyAlignment="1">
      <alignment horizontal="center" vertical="center"/>
    </xf>
    <xf numFmtId="175" fontId="47" fillId="2" borderId="109" xfId="0" applyNumberFormat="1" applyFont="1" applyFill="1" applyBorder="1" applyAlignment="1">
      <alignment horizontal="center"/>
    </xf>
    <xf numFmtId="175" fontId="47" fillId="2" borderId="33" xfId="0" applyNumberFormat="1" applyFont="1" applyFill="1" applyBorder="1" applyAlignment="1">
      <alignment horizontal="center"/>
    </xf>
    <xf numFmtId="8" fontId="91" fillId="2" borderId="107" xfId="0" applyNumberFormat="1" applyFont="1" applyFill="1" applyBorder="1" applyAlignment="1">
      <alignment horizontal="center"/>
    </xf>
    <xf numFmtId="3" fontId="41" fillId="2" borderId="33" xfId="0" applyNumberFormat="1" applyFont="1" applyFill="1" applyBorder="1" applyAlignment="1" applyProtection="1">
      <alignment horizontal="center"/>
      <protection locked="0"/>
    </xf>
    <xf numFmtId="0" fontId="236" fillId="0" borderId="87" xfId="73" applyFont="1" applyBorder="1" applyAlignment="1">
      <alignment vertical="center"/>
    </xf>
    <xf numFmtId="173" fontId="45"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4" fillId="2" borderId="88"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9" xfId="0" applyFont="1" applyFill="1" applyBorder="1" applyAlignment="1">
      <alignment vertical="top"/>
    </xf>
    <xf numFmtId="0" fontId="0" fillId="90" borderId="0" xfId="0" applyFill="1"/>
    <xf numFmtId="0" fontId="217" fillId="2" borderId="109" xfId="0" applyFont="1" applyFill="1" applyBorder="1" applyAlignment="1">
      <alignment vertical="top" wrapText="1"/>
    </xf>
    <xf numFmtId="178" fontId="212" fillId="90" borderId="139"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173" fontId="91" fillId="28" borderId="33"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6" xfId="0" applyFont="1" applyFill="1" applyBorder="1" applyAlignment="1">
      <alignment vertical="top" wrapText="1"/>
    </xf>
    <xf numFmtId="0" fontId="0" fillId="90" borderId="109" xfId="0" applyFill="1" applyBorder="1"/>
    <xf numFmtId="0" fontId="13" fillId="2" borderId="0" xfId="0" applyFont="1" applyFill="1" applyAlignment="1">
      <alignment horizontal="center"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8" xfId="0" applyFont="1" applyFill="1" applyBorder="1" applyAlignment="1">
      <alignment horizontal="left" vertical="center"/>
    </xf>
    <xf numFmtId="0" fontId="91" fillId="2" borderId="141" xfId="0" applyFont="1" applyFill="1" applyBorder="1" applyAlignment="1">
      <alignment horizontal="left" vertical="center"/>
    </xf>
    <xf numFmtId="0" fontId="91" fillId="2" borderId="5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5" fontId="91" fillId="2" borderId="118"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wrapText="1"/>
    </xf>
    <xf numFmtId="175" fontId="91" fillId="2" borderId="141" xfId="0" applyNumberFormat="1" applyFont="1" applyFill="1" applyBorder="1" applyAlignment="1">
      <alignment horizontal="left" vertical="center"/>
    </xf>
    <xf numFmtId="175" fontId="91" fillId="2" borderId="141" xfId="0" applyNumberFormat="1" applyFont="1" applyFill="1" applyBorder="1" applyAlignment="1">
      <alignment horizontal="center" vertical="center"/>
    </xf>
    <xf numFmtId="175" fontId="91" fillId="2" borderId="54"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48" xfId="0" applyFont="1" applyFill="1" applyBorder="1" applyAlignment="1">
      <alignment vertical="center" wrapText="1"/>
    </xf>
    <xf numFmtId="0" fontId="45" fillId="2" borderId="87" xfId="0" applyFont="1" applyFill="1" applyBorder="1" applyAlignment="1">
      <alignment vertical="center" wrapText="1"/>
    </xf>
    <xf numFmtId="0" fontId="45" fillId="2" borderId="9" xfId="0" applyFont="1" applyFill="1" applyBorder="1" applyAlignment="1">
      <alignment vertical="center"/>
    </xf>
    <xf numFmtId="0" fontId="45" fillId="2" borderId="87" xfId="0" applyFont="1" applyFill="1" applyBorder="1" applyAlignment="1">
      <alignment vertical="center"/>
    </xf>
    <xf numFmtId="0" fontId="45" fillId="2" borderId="9" xfId="0" applyFont="1" applyFill="1" applyBorder="1" applyAlignment="1">
      <alignment vertical="center" wrapText="1"/>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15" xfId="0" applyNumberFormat="1" applyFont="1" applyFill="1" applyBorder="1" applyAlignment="1">
      <alignment horizontal="center"/>
    </xf>
    <xf numFmtId="172" fontId="45" fillId="2" borderId="136" xfId="0" applyNumberFormat="1" applyFont="1" applyFill="1" applyBorder="1" applyAlignment="1">
      <alignment horizontal="center"/>
    </xf>
    <xf numFmtId="288" fontId="41" fillId="2" borderId="102" xfId="0" applyNumberFormat="1" applyFont="1" applyFill="1" applyBorder="1" applyAlignment="1">
      <alignment horizontal="center"/>
    </xf>
    <xf numFmtId="288" fontId="45" fillId="2" borderId="136" xfId="0" applyNumberFormat="1" applyFont="1" applyFill="1" applyBorder="1" applyAlignment="1">
      <alignment horizontal="center"/>
    </xf>
    <xf numFmtId="172" fontId="45" fillId="2" borderId="106" xfId="0" applyNumberFormat="1" applyFont="1" applyFill="1" applyBorder="1" applyAlignment="1">
      <alignment horizontal="center"/>
    </xf>
    <xf numFmtId="288" fontId="41" fillId="2" borderId="36" xfId="0" applyNumberFormat="1" applyFont="1" applyFill="1" applyBorder="1" applyAlignment="1">
      <alignment horizontal="center"/>
    </xf>
    <xf numFmtId="288" fontId="45" fillId="2" borderId="106" xfId="0" applyNumberFormat="1" applyFont="1" applyFill="1" applyBorder="1" applyAlignment="1">
      <alignment horizontal="center"/>
    </xf>
    <xf numFmtId="0" fontId="57" fillId="2" borderId="0" xfId="0" applyFont="1" applyFill="1" applyAlignment="1">
      <alignment horizontal="left" vertical="top"/>
    </xf>
    <xf numFmtId="0" fontId="13"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4" fillId="92" borderId="0" xfId="0" applyFont="1" applyFill="1"/>
    <xf numFmtId="0" fontId="0" fillId="2" borderId="0" xfId="0" applyFill="1" applyAlignment="1">
      <alignment wrapText="1"/>
    </xf>
    <xf numFmtId="0" fontId="52" fillId="26" borderId="48" xfId="0" applyFont="1" applyFill="1" applyBorder="1" applyAlignment="1">
      <alignment horizontal="center" vertical="center" wrapText="1"/>
    </xf>
    <xf numFmtId="0" fontId="44" fillId="2" borderId="117" xfId="0" applyFont="1" applyFill="1" applyBorder="1" applyAlignment="1">
      <alignment wrapText="1"/>
    </xf>
    <xf numFmtId="0" fontId="48" fillId="2" borderId="88" xfId="0" applyFont="1" applyFill="1" applyBorder="1" applyAlignment="1">
      <alignment wrapText="1"/>
    </xf>
    <xf numFmtId="0" fontId="0" fillId="2" borderId="11" xfId="0" applyFill="1" applyBorder="1"/>
    <xf numFmtId="0" fontId="48" fillId="2" borderId="108" xfId="0" applyFont="1" applyFill="1" applyBorder="1" applyAlignment="1">
      <alignment wrapText="1"/>
    </xf>
    <xf numFmtId="0" fontId="91" fillId="2" borderId="5" xfId="0" applyFont="1" applyFill="1" applyBorder="1"/>
    <xf numFmtId="0" fontId="0" fillId="2" borderId="5" xfId="0" applyFill="1" applyBorder="1"/>
    <xf numFmtId="0" fontId="0" fillId="2" borderId="111" xfId="0" applyFill="1" applyBorder="1"/>
    <xf numFmtId="0" fontId="44"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4" fillId="2" borderId="88" xfId="0" applyFont="1" applyFill="1" applyBorder="1" applyAlignment="1">
      <alignment wrapText="1"/>
    </xf>
    <xf numFmtId="0" fontId="0" fillId="2" borderId="108" xfId="0" applyFill="1" applyBorder="1" applyAlignment="1">
      <alignment wrapText="1"/>
    </xf>
    <xf numFmtId="0" fontId="48" fillId="2" borderId="102" xfId="0" applyFont="1" applyFill="1" applyBorder="1" applyAlignment="1">
      <alignment vertical="center"/>
    </xf>
    <xf numFmtId="0" fontId="238" fillId="2" borderId="117" xfId="0" applyFont="1" applyFill="1" applyBorder="1" applyAlignment="1">
      <alignment vertical="center" wrapText="1"/>
    </xf>
    <xf numFmtId="0" fontId="0" fillId="2" borderId="88" xfId="0" applyFill="1" applyBorder="1" applyAlignment="1">
      <alignment wrapText="1"/>
    </xf>
    <xf numFmtId="0" fontId="238" fillId="2" borderId="108" xfId="0" applyFont="1" applyFill="1" applyBorder="1" applyAlignment="1">
      <alignment vertical="center" wrapText="1"/>
    </xf>
    <xf numFmtId="0" fontId="48" fillId="2" borderId="137" xfId="0" applyFont="1" applyFill="1" applyBorder="1"/>
    <xf numFmtId="0" fontId="0" fillId="2" borderId="137" xfId="0" applyFill="1" applyBorder="1"/>
    <xf numFmtId="0" fontId="0" fillId="2" borderId="133"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169" fontId="212" fillId="2" borderId="0" xfId="70" applyFont="1" applyFill="1" applyBorder="1" applyAlignment="1">
      <alignment horizontal="left" vertical="center"/>
    </xf>
    <xf numFmtId="169" fontId="212" fillId="28" borderId="122" xfId="70" applyFont="1" applyFill="1" applyBorder="1" applyAlignment="1">
      <alignment horizontal="left" vertical="center"/>
    </xf>
    <xf numFmtId="181" fontId="212" fillId="28" borderId="122" xfId="71" applyNumberFormat="1" applyFont="1" applyFill="1" applyBorder="1" applyAlignment="1">
      <alignment horizontal="left" vertical="center"/>
    </xf>
    <xf numFmtId="181"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Alignment="1">
      <alignment vertical="center"/>
    </xf>
    <xf numFmtId="175"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100"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42" xfId="0" applyFont="1" applyFill="1" applyBorder="1" applyAlignment="1" applyProtection="1">
      <alignment horizontal="center" vertical="center" wrapText="1"/>
      <protection locked="0"/>
    </xf>
    <xf numFmtId="3" fontId="8" fillId="2" borderId="144" xfId="0" applyNumberFormat="1" applyFont="1" applyFill="1" applyBorder="1" applyAlignment="1" applyProtection="1">
      <alignment vertical="center" wrapText="1"/>
      <protection locked="0"/>
    </xf>
    <xf numFmtId="0" fontId="52" fillId="26" borderId="145" xfId="0" applyFont="1" applyFill="1" applyBorder="1" applyAlignment="1" applyProtection="1">
      <alignment horizontal="center" vertical="center" wrapText="1"/>
      <protection locked="0"/>
    </xf>
    <xf numFmtId="0" fontId="52" fillId="26" borderId="146" xfId="0" applyFont="1" applyFill="1" applyBorder="1" applyAlignment="1" applyProtection="1">
      <alignment horizontal="center" vertical="center" wrapText="1"/>
      <protection locked="0"/>
    </xf>
    <xf numFmtId="0" fontId="52" fillId="26" borderId="147" xfId="0" applyFont="1" applyFill="1" applyBorder="1" applyAlignment="1" applyProtection="1">
      <alignment horizontal="center" vertical="center" wrapText="1"/>
      <protection locked="0"/>
    </xf>
    <xf numFmtId="0" fontId="52" fillId="26" borderId="148" xfId="0" applyFont="1" applyFill="1" applyBorder="1" applyAlignment="1" applyProtection="1">
      <alignment horizontal="center" vertical="center" wrapText="1"/>
      <protection locked="0"/>
    </xf>
    <xf numFmtId="0" fontId="52" fillId="26" borderId="149" xfId="0" applyFont="1" applyFill="1" applyBorder="1" applyAlignment="1" applyProtection="1">
      <alignment horizontal="center" vertical="center" wrapText="1"/>
      <protection locked="0"/>
    </xf>
    <xf numFmtId="0" fontId="52" fillId="26" borderId="151" xfId="0" applyFont="1" applyFill="1" applyBorder="1" applyAlignment="1" applyProtection="1">
      <alignment horizontal="center" vertical="center" wrapText="1"/>
      <protection locked="0"/>
    </xf>
    <xf numFmtId="0" fontId="52" fillId="26" borderId="98" xfId="0" applyFont="1" applyFill="1" applyBorder="1" applyAlignment="1" applyProtection="1">
      <alignment vertical="center" wrapText="1"/>
      <protection locked="0"/>
    </xf>
    <xf numFmtId="0" fontId="52" fillId="26" borderId="99" xfId="0" applyFont="1" applyFill="1" applyBorder="1" applyAlignment="1" applyProtection="1">
      <alignment vertical="center" wrapText="1"/>
      <protection locked="0"/>
    </xf>
    <xf numFmtId="0" fontId="52" fillId="26" borderId="100" xfId="0"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5" fontId="47" fillId="2" borderId="109" xfId="0" applyNumberFormat="1" applyFont="1" applyFill="1" applyBorder="1" applyAlignment="1">
      <alignment horizontal="center" wrapText="1"/>
    </xf>
    <xf numFmtId="175" fontId="91" fillId="2" borderId="106"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36"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1" fontId="45" fillId="2" borderId="107" xfId="0" applyNumberFormat="1" applyFont="1" applyFill="1" applyBorder="1" applyAlignment="1" applyProtection="1">
      <alignment horizontal="center"/>
      <protection locked="0"/>
    </xf>
    <xf numFmtId="172" fontId="45" fillId="2" borderId="6" xfId="0" applyNumberFormat="1" applyFont="1" applyFill="1" applyBorder="1" applyAlignment="1">
      <alignment horizontal="center"/>
    </xf>
    <xf numFmtId="288" fontId="41" fillId="2" borderId="141" xfId="0" applyNumberFormat="1" applyFont="1" applyFill="1" applyBorder="1" applyAlignment="1">
      <alignment horizontal="center"/>
    </xf>
    <xf numFmtId="288" fontId="45" fillId="2" borderId="6" xfId="0" applyNumberFormat="1" applyFont="1" applyFill="1" applyBorder="1" applyAlignment="1">
      <alignment horizontal="center"/>
    </xf>
    <xf numFmtId="3" fontId="8" fillId="2" borderId="153" xfId="0" applyNumberFormat="1" applyFont="1" applyFill="1" applyBorder="1" applyAlignment="1" applyProtection="1">
      <alignment horizontal="center" vertical="center"/>
      <protection locked="0"/>
    </xf>
    <xf numFmtId="286" fontId="45" fillId="2" borderId="79" xfId="0" applyNumberFormat="1" applyFont="1" applyFill="1" applyBorder="1" applyAlignment="1" applyProtection="1">
      <alignment horizontal="center" vertical="center"/>
      <protection locked="0"/>
    </xf>
    <xf numFmtId="173" fontId="45" fillId="2" borderId="79" xfId="70" applyNumberFormat="1" applyFont="1" applyFill="1" applyBorder="1" applyAlignment="1" applyProtection="1">
      <alignment horizontal="center" vertical="center"/>
      <protection locked="0"/>
    </xf>
    <xf numFmtId="173" fontId="8" fillId="2" borderId="79"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173" fontId="8"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8" fillId="94" borderId="155" xfId="0" applyFont="1" applyFill="1" applyBorder="1" applyProtection="1">
      <protection locked="0"/>
    </xf>
    <xf numFmtId="39" fontId="42" fillId="94" borderId="155" xfId="0" applyNumberFormat="1" applyFont="1" applyFill="1" applyBorder="1" applyAlignment="1" applyProtection="1">
      <alignment horizontal="center"/>
      <protection locked="0"/>
    </xf>
    <xf numFmtId="3" fontId="45" fillId="94" borderId="155" xfId="0" applyNumberFormat="1" applyFont="1" applyFill="1" applyBorder="1" applyAlignment="1" applyProtection="1">
      <alignment vertical="center"/>
      <protection locked="0"/>
    </xf>
    <xf numFmtId="0" fontId="45" fillId="94" borderId="155" xfId="0" applyFont="1" applyFill="1" applyBorder="1" applyAlignment="1" applyProtection="1">
      <alignment vertical="center"/>
      <protection locked="0"/>
    </xf>
    <xf numFmtId="0" fontId="41" fillId="94" borderId="155" xfId="0" applyFont="1" applyFill="1" applyBorder="1" applyAlignment="1" applyProtection="1">
      <alignment horizontal="center" vertical="center"/>
      <protection locked="0"/>
    </xf>
    <xf numFmtId="0" fontId="41" fillId="94" borderId="156" xfId="0" applyFont="1" applyFill="1" applyBorder="1" applyAlignment="1" applyProtection="1">
      <alignment horizontal="center" vertical="center"/>
      <protection locked="0"/>
    </xf>
    <xf numFmtId="0" fontId="41" fillId="2" borderId="111"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9" xfId="0" applyNumberFormat="1" applyFont="1" applyFill="1" applyBorder="1" applyAlignment="1">
      <alignment horizontal="center"/>
    </xf>
    <xf numFmtId="17" fontId="41" fillId="28" borderId="158" xfId="0" applyNumberFormat="1" applyFont="1" applyFill="1" applyBorder="1"/>
    <xf numFmtId="0" fontId="41" fillId="28" borderId="158" xfId="0" applyFont="1" applyFill="1" applyBorder="1"/>
    <xf numFmtId="10" fontId="45" fillId="28" borderId="158" xfId="0" applyNumberFormat="1" applyFont="1" applyFill="1" applyBorder="1"/>
    <xf numFmtId="173" fontId="41" fillId="28" borderId="158" xfId="0" applyNumberFormat="1" applyFont="1" applyFill="1" applyBorder="1" applyProtection="1">
      <protection locked="0"/>
    </xf>
    <xf numFmtId="173" fontId="45" fillId="28" borderId="158"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9" xfId="70" applyNumberFormat="1" applyFont="1" applyFill="1" applyBorder="1" applyAlignment="1">
      <alignment horizontal="left" vertical="center"/>
    </xf>
    <xf numFmtId="287" fontId="216" fillId="2" borderId="88" xfId="70" applyNumberFormat="1" applyFont="1" applyFill="1" applyBorder="1" applyAlignment="1">
      <alignment horizontal="left" vertical="center"/>
    </xf>
    <xf numFmtId="0" fontId="44" fillId="94" borderId="154" xfId="0" applyFont="1" applyFill="1" applyBorder="1" applyAlignment="1">
      <alignment vertical="center"/>
    </xf>
    <xf numFmtId="0" fontId="44" fillId="94" borderId="155" xfId="0" applyFont="1" applyFill="1" applyBorder="1" applyAlignment="1">
      <alignment vertical="center"/>
    </xf>
    <xf numFmtId="8" fontId="91" fillId="94" borderId="155" xfId="0" applyNumberFormat="1" applyFont="1" applyFill="1" applyBorder="1" applyAlignment="1">
      <alignment horizontal="center"/>
    </xf>
    <xf numFmtId="8" fontId="91" fillId="94" borderId="156" xfId="0" applyNumberFormat="1" applyFont="1" applyFill="1" applyBorder="1" applyAlignment="1">
      <alignment horizontal="center"/>
    </xf>
    <xf numFmtId="0" fontId="44"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8" fontId="41" fillId="2" borderId="6" xfId="0" applyNumberFormat="1" applyFont="1" applyFill="1" applyBorder="1" applyAlignment="1">
      <alignment horizontal="center"/>
    </xf>
    <xf numFmtId="172" fontId="45" fillId="2" borderId="87" xfId="0" applyNumberFormat="1" applyFont="1" applyFill="1" applyBorder="1" applyAlignment="1">
      <alignment horizontal="center"/>
    </xf>
    <xf numFmtId="288" fontId="41" fillId="2" borderId="47" xfId="0" applyNumberFormat="1" applyFont="1" applyFill="1" applyBorder="1" applyAlignment="1">
      <alignment horizontal="center"/>
    </xf>
    <xf numFmtId="1" fontId="7" fillId="28" borderId="102" xfId="0" applyNumberFormat="1" applyFont="1" applyFill="1" applyBorder="1" applyAlignment="1">
      <alignment vertical="center"/>
    </xf>
    <xf numFmtId="172" fontId="45" fillId="2" borderId="47" xfId="0" applyNumberFormat="1" applyFont="1" applyFill="1" applyBorder="1" applyAlignment="1">
      <alignment horizontal="center"/>
    </xf>
    <xf numFmtId="286" fontId="45" fillId="0" borderId="0" xfId="0" applyNumberFormat="1" applyFont="1" applyAlignment="1" applyProtection="1">
      <alignment horizontal="center" vertical="center"/>
      <protection locked="0"/>
    </xf>
    <xf numFmtId="3" fontId="45" fillId="2" borderId="85" xfId="0" applyNumberFormat="1" applyFont="1" applyFill="1" applyBorder="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60" xfId="0" applyNumberFormat="1" applyFont="1" applyFill="1" applyBorder="1" applyAlignment="1" applyProtection="1">
      <alignment horizontal="center" vertical="center"/>
      <protection locked="0"/>
    </xf>
    <xf numFmtId="3" fontId="44" fillId="2" borderId="161" xfId="0" applyNumberFormat="1" applyFont="1" applyFill="1" applyBorder="1" applyAlignment="1" applyProtection="1">
      <alignment horizontal="left" vertical="center"/>
      <protection locked="0"/>
    </xf>
    <xf numFmtId="3" fontId="44" fillId="2" borderId="88"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62" xfId="0" applyNumberFormat="1" applyFont="1" applyFill="1" applyBorder="1" applyAlignment="1" applyProtection="1">
      <alignment horizontal="center" vertical="center"/>
      <protection locked="0"/>
    </xf>
    <xf numFmtId="3" fontId="42" fillId="2" borderId="163"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3" fontId="42" fillId="2" borderId="111" xfId="0" applyNumberFormat="1" applyFont="1" applyFill="1" applyBorder="1" applyAlignment="1" applyProtection="1">
      <alignment horizontal="center" vertical="center"/>
      <protection locked="0"/>
    </xf>
    <xf numFmtId="8" fontId="91" fillId="2" borderId="53" xfId="0" applyNumberFormat="1" applyFont="1" applyFill="1" applyBorder="1" applyAlignment="1">
      <alignment horizontal="center"/>
    </xf>
    <xf numFmtId="8" fontId="91" fillId="28" borderId="115" xfId="0" applyNumberFormat="1" applyFont="1" applyFill="1" applyBorder="1" applyAlignment="1">
      <alignment horizontal="center"/>
    </xf>
    <xf numFmtId="8" fontId="91" fillId="28" borderId="164"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8" fontId="91" fillId="28" borderId="165" xfId="0" applyNumberFormat="1" applyFont="1" applyFill="1" applyBorder="1" applyAlignment="1">
      <alignment horizontal="center"/>
    </xf>
    <xf numFmtId="8" fontId="91" fillId="28" borderId="166" xfId="0" applyNumberFormat="1" applyFont="1" applyFill="1" applyBorder="1" applyAlignment="1">
      <alignment horizontal="center"/>
    </xf>
    <xf numFmtId="175" fontId="47" fillId="2" borderId="161" xfId="0" applyNumberFormat="1" applyFont="1" applyFill="1" applyBorder="1" applyAlignment="1">
      <alignment horizontal="left"/>
    </xf>
    <xf numFmtId="175" fontId="91" fillId="2" borderId="118" xfId="0" applyNumberFormat="1" applyFont="1" applyFill="1" applyBorder="1" applyAlignment="1">
      <alignment horizontal="center"/>
    </xf>
    <xf numFmtId="8" fontId="91" fillId="2" borderId="118" xfId="0" applyNumberFormat="1" applyFont="1" applyFill="1" applyBorder="1" applyAlignment="1">
      <alignment horizontal="center"/>
    </xf>
    <xf numFmtId="8" fontId="47" fillId="2" borderId="109" xfId="0" applyNumberFormat="1" applyFont="1" applyFill="1" applyBorder="1" applyAlignment="1">
      <alignment horizontal="center"/>
    </xf>
    <xf numFmtId="0" fontId="41" fillId="2" borderId="0" xfId="0" applyFont="1" applyFill="1" applyAlignment="1">
      <alignment horizontal="left" vertical="top" wrapText="1"/>
    </xf>
    <xf numFmtId="3" fontId="41" fillId="2" borderId="85" xfId="0" applyNumberFormat="1" applyFont="1" applyFill="1" applyBorder="1" applyAlignment="1" applyProtection="1">
      <alignment horizontal="center" vertical="center"/>
      <protection locked="0"/>
    </xf>
    <xf numFmtId="10" fontId="41" fillId="2" borderId="106" xfId="0" applyNumberFormat="1" applyFont="1" applyFill="1" applyBorder="1" applyAlignment="1" applyProtection="1">
      <alignment horizontal="center"/>
      <protection locked="0"/>
    </xf>
    <xf numFmtId="0" fontId="52" fillId="2" borderId="117" xfId="0" applyFont="1" applyFill="1" applyBorder="1" applyAlignment="1">
      <alignment horizontal="center" vertical="center" wrapText="1"/>
    </xf>
    <xf numFmtId="0" fontId="52" fillId="2" borderId="0" xfId="0" applyFont="1" applyFill="1" applyAlignment="1">
      <alignment horizontal="center" vertical="center"/>
    </xf>
    <xf numFmtId="1" fontId="45" fillId="2" borderId="88" xfId="0" applyNumberFormat="1" applyFont="1" applyFill="1" applyBorder="1" applyAlignment="1" applyProtection="1">
      <alignment horizontal="center"/>
      <protection locked="0"/>
    </xf>
    <xf numFmtId="288" fontId="41" fillId="2" borderId="106" xfId="0" applyNumberFormat="1" applyFont="1" applyFill="1" applyBorder="1" applyAlignment="1">
      <alignment horizontal="center"/>
    </xf>
    <xf numFmtId="288" fontId="45" fillId="2" borderId="87" xfId="0" applyNumberFormat="1" applyFont="1" applyFill="1" applyBorder="1" applyAlignment="1">
      <alignment horizontal="center"/>
    </xf>
    <xf numFmtId="288" fontId="41" fillId="2" borderId="0" xfId="0" applyNumberFormat="1" applyFont="1" applyFill="1" applyAlignment="1">
      <alignment horizontal="center"/>
    </xf>
    <xf numFmtId="1" fontId="45" fillId="2" borderId="53" xfId="0" applyNumberFormat="1" applyFont="1" applyFill="1" applyBorder="1" applyAlignment="1" applyProtection="1">
      <alignment horizontal="center"/>
      <protection locked="0"/>
    </xf>
    <xf numFmtId="288" fontId="45" fillId="2" borderId="47" xfId="0" applyNumberFormat="1" applyFont="1" applyFill="1" applyBorder="1" applyAlignment="1">
      <alignment horizontal="center"/>
    </xf>
    <xf numFmtId="288" fontId="41" fillId="2" borderId="54" xfId="0" applyNumberFormat="1" applyFont="1" applyFill="1" applyBorder="1" applyAlignment="1">
      <alignment horizontal="center"/>
    </xf>
    <xf numFmtId="1" fontId="45" fillId="2" borderId="85" xfId="0" applyNumberFormat="1" applyFont="1" applyFill="1" applyBorder="1" applyAlignment="1" applyProtection="1">
      <alignment horizontal="center" vertical="center"/>
      <protection locked="0"/>
    </xf>
    <xf numFmtId="0" fontId="52" fillId="2" borderId="88" xfId="0" applyFont="1" applyFill="1" applyBorder="1" applyAlignment="1">
      <alignment horizontal="center" vertical="center" wrapText="1"/>
    </xf>
    <xf numFmtId="0" fontId="47" fillId="92" borderId="109" xfId="0" applyFont="1" applyFill="1" applyBorder="1" applyAlignment="1">
      <alignment horizontal="center" vertical="center" wrapText="1"/>
    </xf>
    <xf numFmtId="0" fontId="248" fillId="92" borderId="109" xfId="0" applyFont="1" applyFill="1" applyBorder="1" applyAlignment="1">
      <alignment horizontal="center" vertical="center" wrapText="1"/>
    </xf>
    <xf numFmtId="0" fontId="13" fillId="2" borderId="109" xfId="0" applyFont="1" applyFill="1" applyBorder="1" applyAlignment="1">
      <alignment horizontal="center" vertical="center" wrapText="1"/>
    </xf>
    <xf numFmtId="0" fontId="13" fillId="2" borderId="88"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41" fillId="28" borderId="189" xfId="0" applyFont="1" applyFill="1" applyBorder="1" applyAlignment="1" applyProtection="1">
      <alignment horizontal="center"/>
      <protection locked="0"/>
    </xf>
    <xf numFmtId="0" fontId="41" fillId="28" borderId="260" xfId="0" applyFont="1" applyFill="1" applyBorder="1" applyAlignment="1" applyProtection="1">
      <alignment horizontal="center"/>
      <protection locked="0"/>
    </xf>
    <xf numFmtId="38" fontId="48" fillId="28" borderId="189" xfId="0" applyNumberFormat="1" applyFont="1" applyFill="1" applyBorder="1" applyAlignment="1" applyProtection="1">
      <alignment horizontal="center"/>
      <protection locked="0"/>
    </xf>
    <xf numFmtId="0" fontId="54" fillId="28" borderId="34" xfId="0" applyFont="1" applyFill="1" applyBorder="1" applyAlignment="1" applyProtection="1">
      <alignment horizontal="center" vertical="center" wrapText="1"/>
      <protection locked="0"/>
    </xf>
    <xf numFmtId="180" fontId="45" fillId="28" borderId="34" xfId="15031" applyNumberFormat="1" applyFont="1" applyFill="1" applyBorder="1" applyAlignment="1" applyProtection="1">
      <alignment horizontal="center"/>
      <protection locked="0"/>
    </xf>
    <xf numFmtId="180" fontId="45" fillId="28" borderId="34" xfId="14960" applyNumberFormat="1" applyFont="1" applyFill="1" applyBorder="1" applyAlignment="1" applyProtection="1">
      <alignment horizontal="center"/>
      <protection locked="0"/>
    </xf>
    <xf numFmtId="180" fontId="45" fillId="28" borderId="34" xfId="15073" applyNumberFormat="1" applyFont="1" applyFill="1" applyBorder="1" applyAlignment="1" applyProtection="1">
      <alignment horizontal="center"/>
      <protection locked="0"/>
    </xf>
    <xf numFmtId="180" fontId="45" fillId="28" borderId="34" xfId="15817" applyNumberFormat="1" applyFont="1" applyFill="1" applyBorder="1" applyAlignment="1" applyProtection="1">
      <alignment horizontal="center"/>
      <protection locked="0"/>
    </xf>
    <xf numFmtId="180" fontId="45" fillId="28" borderId="34" xfId="15790" applyNumberFormat="1" applyFont="1" applyFill="1" applyBorder="1" applyAlignment="1" applyProtection="1">
      <alignment horizontal="center"/>
      <protection locked="0"/>
    </xf>
    <xf numFmtId="180" fontId="45" fillId="28" borderId="34" xfId="15831" applyNumberFormat="1" applyFont="1" applyFill="1" applyBorder="1" applyAlignment="1" applyProtection="1">
      <alignment horizontal="center"/>
      <protection locked="0"/>
    </xf>
    <xf numFmtId="10" fontId="45" fillId="2" borderId="0" xfId="72" applyNumberFormat="1" applyFont="1" applyFill="1" applyAlignment="1" applyProtection="1">
      <alignment horizontal="center" vertical="center"/>
      <protection locked="0"/>
    </xf>
    <xf numFmtId="10" fontId="45" fillId="28" borderId="6" xfId="0" applyNumberFormat="1" applyFont="1" applyFill="1" applyBorder="1" applyAlignment="1">
      <alignment horizontal="center"/>
    </xf>
    <xf numFmtId="6" fontId="0" fillId="2" borderId="0" xfId="0" applyNumberFormat="1" applyFill="1"/>
    <xf numFmtId="17" fontId="41" fillId="95" borderId="7" xfId="0" applyNumberFormat="1" applyFont="1" applyFill="1" applyBorder="1" applyAlignment="1">
      <alignment horizontal="center"/>
    </xf>
    <xf numFmtId="17" fontId="42" fillId="95" borderId="13" xfId="0" applyNumberFormat="1" applyFont="1" applyFill="1" applyBorder="1"/>
    <xf numFmtId="0" fontId="91" fillId="96" borderId="0" xfId="0" applyFont="1" applyFill="1" applyAlignment="1" applyProtection="1">
      <alignment vertical="top" wrapText="1"/>
      <protection locked="0"/>
    </xf>
    <xf numFmtId="0" fontId="46" fillId="2" borderId="0" xfId="0" applyFont="1" applyFill="1" applyAlignment="1">
      <alignment horizontal="center" vertical="center"/>
    </xf>
    <xf numFmtId="0" fontId="3" fillId="2" borderId="0" xfId="0" applyFont="1" applyFill="1"/>
    <xf numFmtId="0" fontId="239" fillId="2" borderId="0" xfId="0" applyFont="1" applyFill="1" applyAlignment="1">
      <alignment wrapText="1"/>
    </xf>
    <xf numFmtId="0" fontId="239" fillId="2" borderId="11" xfId="0" applyFont="1" applyFill="1" applyBorder="1" applyAlignment="1">
      <alignment wrapText="1"/>
    </xf>
    <xf numFmtId="0" fontId="91" fillId="2" borderId="0" xfId="0" applyFont="1" applyFill="1" applyAlignment="1">
      <alignment wrapText="1"/>
    </xf>
    <xf numFmtId="0" fontId="91" fillId="2" borderId="11" xfId="0" applyFont="1" applyFill="1" applyBorder="1" applyAlignment="1">
      <alignment wrapText="1"/>
    </xf>
    <xf numFmtId="0" fontId="48" fillId="2" borderId="102" xfId="0" applyFont="1" applyFill="1" applyBorder="1" applyAlignment="1">
      <alignment wrapText="1"/>
    </xf>
    <xf numFmtId="0" fontId="48" fillId="2" borderId="96" xfId="0" applyFont="1" applyFill="1" applyBorder="1" applyAlignment="1">
      <alignment wrapText="1"/>
    </xf>
    <xf numFmtId="0" fontId="13" fillId="2" borderId="109" xfId="0" applyFont="1" applyFill="1" applyBorder="1" applyAlignment="1">
      <alignment horizontal="left" vertical="center" wrapText="1"/>
    </xf>
    <xf numFmtId="0" fontId="52" fillId="26" borderId="88" xfId="0" applyFont="1" applyFill="1" applyBorder="1" applyAlignment="1">
      <alignment horizontal="center" vertical="center"/>
    </xf>
    <xf numFmtId="0" fontId="52" fillId="26" borderId="0" xfId="0" applyFont="1" applyFill="1" applyAlignment="1">
      <alignment horizontal="center" vertical="center"/>
    </xf>
    <xf numFmtId="0" fontId="48" fillId="2" borderId="137" xfId="0" applyFont="1" applyFill="1" applyBorder="1" applyAlignment="1">
      <alignment wrapText="1"/>
    </xf>
    <xf numFmtId="0" fontId="48" fillId="2" borderId="133"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47" fillId="92" borderId="137" xfId="0" applyFont="1" applyFill="1" applyBorder="1" applyAlignment="1">
      <alignment horizontal="left" vertical="center"/>
    </xf>
    <xf numFmtId="0" fontId="47" fillId="92" borderId="133" xfId="0" applyFont="1" applyFill="1" applyBorder="1" applyAlignment="1">
      <alignment horizontal="left" vertical="center"/>
    </xf>
    <xf numFmtId="0" fontId="248" fillId="92" borderId="109" xfId="0" applyFont="1" applyFill="1" applyBorder="1" applyAlignment="1">
      <alignment horizontal="center" vertical="center" wrapText="1"/>
    </xf>
    <xf numFmtId="0" fontId="248" fillId="92" borderId="109" xfId="0" applyFont="1" applyFill="1" applyBorder="1" applyAlignment="1">
      <alignment horizontal="left" vertical="center" wrapText="1"/>
    </xf>
    <xf numFmtId="0" fontId="13" fillId="0" borderId="109" xfId="0" applyFont="1" applyBorder="1" applyAlignment="1">
      <alignment horizontal="left" vertical="center" wrapText="1"/>
    </xf>
    <xf numFmtId="0" fontId="13" fillId="2" borderId="136"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0" borderId="117" xfId="0" applyFont="1" applyBorder="1" applyAlignment="1">
      <alignment horizontal="left" vertical="center" wrapText="1"/>
    </xf>
    <xf numFmtId="0" fontId="13" fillId="0" borderId="102" xfId="0" applyFont="1" applyBorder="1" applyAlignment="1">
      <alignment horizontal="left" vertical="center" wrapText="1"/>
    </xf>
    <xf numFmtId="0" fontId="13" fillId="0" borderId="96" xfId="0" applyFont="1" applyBorder="1" applyAlignment="1">
      <alignment horizontal="left" vertical="center" wrapText="1"/>
    </xf>
    <xf numFmtId="0" fontId="13" fillId="0" borderId="108" xfId="0" applyFont="1" applyBorder="1" applyAlignment="1">
      <alignment horizontal="left" vertical="center" wrapText="1"/>
    </xf>
    <xf numFmtId="0" fontId="13" fillId="0" borderId="85" xfId="0" applyFont="1" applyBorder="1" applyAlignment="1">
      <alignment horizontal="left" vertical="center" wrapText="1"/>
    </xf>
    <xf numFmtId="0" fontId="13" fillId="0" borderId="111" xfId="0" applyFont="1" applyBorder="1" applyAlignment="1">
      <alignment horizontal="left" vertical="center" wrapText="1"/>
    </xf>
    <xf numFmtId="0" fontId="13" fillId="2" borderId="117" xfId="0" applyFont="1" applyFill="1" applyBorder="1" applyAlignment="1">
      <alignment horizontal="left" vertical="top" wrapText="1"/>
    </xf>
    <xf numFmtId="0" fontId="13" fillId="2" borderId="102" xfId="0" applyFont="1" applyFill="1" applyBorder="1" applyAlignment="1">
      <alignment horizontal="left" vertical="top" wrapText="1"/>
    </xf>
    <xf numFmtId="0" fontId="13" fillId="2" borderId="96" xfId="0" applyFont="1" applyFill="1" applyBorder="1" applyAlignment="1">
      <alignment horizontal="left" vertical="top" wrapText="1"/>
    </xf>
    <xf numFmtId="0" fontId="13" fillId="2" borderId="108" xfId="0" applyFont="1" applyFill="1" applyBorder="1" applyAlignment="1">
      <alignment horizontal="left" vertical="top" wrapText="1"/>
    </xf>
    <xf numFmtId="0" fontId="13" fillId="2" borderId="85" xfId="0" applyFont="1" applyFill="1" applyBorder="1" applyAlignment="1">
      <alignment horizontal="left" vertical="top" wrapText="1"/>
    </xf>
    <xf numFmtId="0" fontId="13" fillId="2" borderId="111" xfId="0" applyFont="1" applyFill="1" applyBorder="1" applyAlignment="1">
      <alignment horizontal="left" vertical="top" wrapText="1"/>
    </xf>
    <xf numFmtId="0" fontId="230" fillId="2" borderId="0" xfId="0" applyFont="1" applyFill="1" applyAlignment="1">
      <alignment horizontal="left"/>
    </xf>
    <xf numFmtId="0" fontId="91" fillId="92" borderId="117" xfId="0" applyFont="1" applyFill="1" applyBorder="1" applyAlignment="1">
      <alignment horizontal="left" vertical="top" wrapText="1"/>
    </xf>
    <xf numFmtId="0" fontId="91" fillId="92" borderId="102" xfId="0" applyFont="1" applyFill="1" applyBorder="1" applyAlignment="1">
      <alignment horizontal="left" vertical="top" wrapText="1"/>
    </xf>
    <xf numFmtId="0" fontId="91" fillId="92" borderId="96" xfId="0" applyFont="1" applyFill="1" applyBorder="1" applyAlignment="1">
      <alignment horizontal="left" vertical="top" wrapText="1"/>
    </xf>
    <xf numFmtId="0" fontId="91" fillId="92" borderId="88"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108"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11" xfId="0" applyFont="1" applyFill="1" applyBorder="1" applyAlignment="1">
      <alignment horizontal="left" vertical="top" wrapText="1"/>
    </xf>
    <xf numFmtId="0" fontId="91" fillId="92" borderId="0" xfId="0" applyFont="1" applyFill="1" applyAlignment="1">
      <alignment horizontal="left" vertical="center" wrapText="1"/>
    </xf>
    <xf numFmtId="174" fontId="213" fillId="26" borderId="121" xfId="6" applyNumberFormat="1" applyFont="1" applyFill="1" applyBorder="1" applyAlignment="1">
      <alignment horizontal="center" vertical="center" wrapText="1"/>
    </xf>
    <xf numFmtId="174" fontId="213" fillId="26" borderId="133" xfId="6" applyNumberFormat="1" applyFont="1" applyFill="1" applyBorder="1" applyAlignment="1">
      <alignment horizontal="center" vertical="center" wrapText="1"/>
    </xf>
    <xf numFmtId="175" fontId="91" fillId="28" borderId="121" xfId="0" applyNumberFormat="1" applyFont="1" applyFill="1" applyBorder="1" applyAlignment="1">
      <alignment horizontal="left"/>
    </xf>
    <xf numFmtId="175" fontId="91" fillId="28" borderId="133" xfId="0" applyNumberFormat="1" applyFont="1" applyFill="1" applyBorder="1" applyAlignment="1">
      <alignment horizontal="left"/>
    </xf>
    <xf numFmtId="0" fontId="48" fillId="92" borderId="157" xfId="0" applyFont="1" applyFill="1" applyBorder="1" applyAlignment="1">
      <alignment horizontal="left" vertical="top" wrapText="1"/>
    </xf>
    <xf numFmtId="0" fontId="48" fillId="92" borderId="0" xfId="0" applyFont="1" applyFill="1" applyAlignment="1">
      <alignment horizontal="left" vertical="top" wrapText="1"/>
    </xf>
    <xf numFmtId="175" fontId="47" fillId="2" borderId="121" xfId="0" applyNumberFormat="1" applyFont="1" applyFill="1" applyBorder="1" applyAlignment="1">
      <alignment horizontal="left"/>
    </xf>
    <xf numFmtId="175" fontId="47" fillId="2" borderId="133" xfId="0" applyNumberFormat="1" applyFont="1" applyFill="1" applyBorder="1" applyAlignment="1">
      <alignment horizontal="left"/>
    </xf>
    <xf numFmtId="0" fontId="0" fillId="28" borderId="121" xfId="0" applyFill="1" applyBorder="1" applyAlignment="1">
      <alignment horizontal="left" wrapText="1"/>
    </xf>
    <xf numFmtId="0" fontId="0" fillId="28" borderId="133" xfId="0" applyFill="1" applyBorder="1" applyAlignment="1">
      <alignment horizontal="left" wrapText="1"/>
    </xf>
    <xf numFmtId="0" fontId="0" fillId="28" borderId="121" xfId="0" applyFill="1" applyBorder="1" applyAlignment="1">
      <alignment horizontal="left"/>
    </xf>
    <xf numFmtId="0" fontId="0" fillId="28" borderId="133" xfId="0" applyFill="1" applyBorder="1" applyAlignment="1">
      <alignment horizontal="left"/>
    </xf>
    <xf numFmtId="0" fontId="213" fillId="26" borderId="121" xfId="0" applyFont="1" applyFill="1" applyBorder="1" applyAlignment="1">
      <alignment horizontal="center"/>
    </xf>
    <xf numFmtId="0" fontId="213" fillId="26" borderId="133"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2" xfId="0" applyFont="1" applyFill="1" applyBorder="1" applyAlignment="1" applyProtection="1">
      <alignment horizontal="center" vertical="center" wrapText="1"/>
      <protection locked="0"/>
    </xf>
    <xf numFmtId="0" fontId="45" fillId="2" borderId="101"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0" fontId="48" fillId="92" borderId="0" xfId="0" applyFont="1" applyFill="1" applyAlignment="1">
      <alignment horizontal="left" vertical="center" wrapText="1"/>
    </xf>
    <xf numFmtId="0" fontId="44" fillId="2" borderId="0" xfId="0" applyFont="1" applyFill="1" applyAlignment="1">
      <alignment horizontal="left" vertical="top"/>
    </xf>
    <xf numFmtId="0" fontId="45" fillId="2" borderId="110" xfId="0" applyFont="1" applyFill="1" applyBorder="1" applyAlignment="1" applyProtection="1">
      <alignment horizontal="center" vertical="center" wrapText="1"/>
      <protection locked="0"/>
    </xf>
    <xf numFmtId="0" fontId="45" fillId="2" borderId="120" xfId="0" applyFont="1" applyFill="1" applyBorder="1" applyAlignment="1" applyProtection="1">
      <alignment horizontal="center" vertical="center" wrapText="1"/>
      <protection locked="0"/>
    </xf>
    <xf numFmtId="178" fontId="212" fillId="92" borderId="139" xfId="40" applyNumberFormat="1" applyFont="1" applyFill="1" applyBorder="1" applyAlignment="1">
      <alignment horizontal="left" vertical="center"/>
    </xf>
    <xf numFmtId="178" fontId="212" fillId="92" borderId="140"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52" fillId="26" borderId="104" xfId="0"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5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52" fillId="26" borderId="129" xfId="0" applyFont="1" applyFill="1" applyBorder="1" applyAlignment="1" applyProtection="1">
      <alignment horizontal="center" vertical="center" wrapText="1"/>
      <protection locked="0"/>
    </xf>
    <xf numFmtId="0" fontId="52" fillId="26" borderId="130" xfId="0" applyFont="1" applyFill="1" applyBorder="1" applyAlignment="1" applyProtection="1">
      <alignment horizontal="center" vertical="center" wrapText="1"/>
      <protection locked="0"/>
    </xf>
    <xf numFmtId="0" fontId="52" fillId="26" borderId="131" xfId="0" applyFont="1" applyFill="1" applyBorder="1" applyAlignment="1" applyProtection="1">
      <alignment horizontal="center" vertical="center" wrapText="1"/>
      <protection locked="0"/>
    </xf>
    <xf numFmtId="0" fontId="52" fillId="26" borderId="105"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98"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152" xfId="0" applyFont="1" applyFill="1" applyBorder="1" applyAlignment="1" applyProtection="1">
      <alignment horizontal="center" vertical="center" wrapText="1"/>
      <protection locked="0"/>
    </xf>
    <xf numFmtId="0" fontId="52" fillId="26" borderId="167" xfId="0" applyFont="1" applyFill="1" applyBorder="1" applyAlignment="1" applyProtection="1">
      <alignment horizontal="center" vertical="center" wrapText="1"/>
      <protection locked="0"/>
    </xf>
    <xf numFmtId="0" fontId="52" fillId="26" borderId="150" xfId="0" applyFont="1" applyFill="1" applyBorder="1" applyAlignment="1" applyProtection="1">
      <alignment horizontal="center" vertical="center" wrapText="1"/>
      <protection locked="0"/>
    </xf>
    <xf numFmtId="0" fontId="52" fillId="26" borderId="143" xfId="0" applyFont="1" applyFill="1" applyBorder="1" applyAlignment="1" applyProtection="1">
      <alignment horizontal="center" vertical="center" wrapText="1"/>
      <protection locked="0"/>
    </xf>
    <xf numFmtId="0" fontId="52" fillId="26" borderId="102" xfId="0" applyFont="1" applyFill="1" applyBorder="1" applyAlignment="1" applyProtection="1">
      <alignment horizontal="center" vertical="center" wrapText="1"/>
      <protection locked="0"/>
    </xf>
    <xf numFmtId="0" fontId="91" fillId="92" borderId="157" xfId="0" applyFont="1" applyFill="1" applyBorder="1" applyAlignment="1" applyProtection="1">
      <alignment horizontal="left" vertical="top" wrapText="1"/>
      <protection locked="0"/>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237" fillId="2" borderId="5" xfId="0" applyFont="1" applyFill="1" applyBorder="1" applyAlignment="1">
      <alignment horizontal="left"/>
    </xf>
    <xf numFmtId="9" fontId="72" fillId="26" borderId="34" xfId="5151" applyNumberFormat="1" applyFont="1" applyFill="1" applyBorder="1" applyAlignment="1">
      <alignment horizontal="center" vertical="center" wrapText="1"/>
    </xf>
  </cellXfs>
  <cellStyles count="38521">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12827" xr:uid="{151A8E95-A65C-40E4-8945-4D820ABB8F69}"/>
    <cellStyle name="$ 10" xfId="14883" xr:uid="{F8A9395A-97D9-454B-8AD0-24AB353BF10F}"/>
    <cellStyle name="$ 11" xfId="14894" xr:uid="{4671CADF-33DC-4B2F-A4E7-97CAC5AE86D2}"/>
    <cellStyle name="$ 12" xfId="14887" xr:uid="{894859A2-E095-48C4-84F0-33D1F39699D4}"/>
    <cellStyle name="$ 13" xfId="14897" xr:uid="{4DEC9F78-7911-472C-BA77-3F68BCBB17C8}"/>
    <cellStyle name="$ 14" xfId="14893" xr:uid="{E69B51E4-714A-4F1C-9978-799A7151DEE8}"/>
    <cellStyle name="$ 15" xfId="14898" xr:uid="{AC4D67B6-7949-4C9E-88C3-43314992E19F}"/>
    <cellStyle name="$ 16" xfId="14910" xr:uid="{DF6960E7-2C34-4B8B-9AC9-609B7B1132E2}"/>
    <cellStyle name="$ 17" xfId="14907" xr:uid="{2EA73D43-9066-472E-86E8-60D96498C695}"/>
    <cellStyle name="$ 18" xfId="14913" xr:uid="{716A3306-1F23-4E40-B897-B719349C0A50}"/>
    <cellStyle name="$ 19" xfId="14914" xr:uid="{042C844D-AF33-42A6-A92F-E927FC046194}"/>
    <cellStyle name="$ 2" xfId="12826" xr:uid="{83929C28-B91B-42C5-AC3C-A9615E91EA86}"/>
    <cellStyle name="$ 20" xfId="14917" xr:uid="{3E9E8AC1-16E1-4907-A69A-D1DA999B240D}"/>
    <cellStyle name="$ 21" xfId="14919" xr:uid="{02E7F755-3C60-49EE-8D5F-C3E9E3403FD8}"/>
    <cellStyle name="$ 22" xfId="14918" xr:uid="{13D1DAFB-AAD5-4F48-BA1E-C130E80CFECE}"/>
    <cellStyle name="$ 23" xfId="14920" xr:uid="{0F4F737E-A235-4B22-8B6D-B61EBC08BD68}"/>
    <cellStyle name="$ 24" xfId="14921" xr:uid="{DAF32A1F-F26D-4F44-94EE-DF6D0071DB74}"/>
    <cellStyle name="$ 25" xfId="14924" xr:uid="{E5CA91A9-A846-408E-AAF5-77966C231C21}"/>
    <cellStyle name="$ 26" xfId="14928" xr:uid="{84FE45D6-6221-4352-BF8A-75F53B54B7FB}"/>
    <cellStyle name="$ 27" xfId="14927" xr:uid="{468C68A5-5252-468F-8485-8BA60B36F7C9}"/>
    <cellStyle name="$ 28" xfId="14933" xr:uid="{555768D1-FA07-4068-B49F-65389AD7D742}"/>
    <cellStyle name="$ 29" xfId="14938" xr:uid="{BCAE7B5A-B06C-46FA-9DF5-BF9300D4FA6E}"/>
    <cellStyle name="$ 3" xfId="14702" xr:uid="{6933F052-6E1A-4778-BF6F-5D65DA233BAF}"/>
    <cellStyle name="$ 30" xfId="14944" xr:uid="{BE4615DF-17AA-4DE7-BA48-63851E260EC4}"/>
    <cellStyle name="$ 31" xfId="14971" xr:uid="{8E9B0212-1646-40D2-A68B-E168362845E3}"/>
    <cellStyle name="$ 32" xfId="14961" xr:uid="{60DEDC5E-B114-40A0-B0A1-291C788B9D15}"/>
    <cellStyle name="$ 33" xfId="15095" xr:uid="{59823232-1605-4FF1-B26B-E5DEE73F5ABF}"/>
    <cellStyle name="$ 34" xfId="15153" xr:uid="{0015BDD2-3BFA-4CBA-BA0C-E5BF4F2122DC}"/>
    <cellStyle name="$ 35" xfId="15188" xr:uid="{A3EC342E-7173-480F-AB78-861C1D00B6FD}"/>
    <cellStyle name="$ 36" xfId="15225" xr:uid="{0B456CB5-E51F-4DCB-865C-D7DFDCC2BEE6}"/>
    <cellStyle name="$ 37" xfId="15274" xr:uid="{1F7125C4-6205-4261-AE27-83E60622E782}"/>
    <cellStyle name="$ 38" xfId="15316" xr:uid="{5D3557DF-C82C-4A14-BBBD-0FAEA30233C4}"/>
    <cellStyle name="$ 39" xfId="15335" xr:uid="{EE9B6D4C-9AA2-4804-B939-5DA05C976F25}"/>
    <cellStyle name="$ 4" xfId="14874" xr:uid="{C4294E48-A343-4583-97E1-382ED731605C}"/>
    <cellStyle name="$ 40" xfId="15320" xr:uid="{7F3A5B93-043C-4343-8B9A-10576C32E9DB}"/>
    <cellStyle name="$ 41" xfId="15373" xr:uid="{3203F745-714F-453E-A6F2-76216D8A5677}"/>
    <cellStyle name="$ 42" xfId="15376" xr:uid="{D608A4D4-6883-4BA5-9BB3-14D8B5EC5AD0}"/>
    <cellStyle name="$ 43" xfId="15419" xr:uid="{506BE713-C8E4-40DD-9D00-6836936FB939}"/>
    <cellStyle name="$ 44" xfId="15456" xr:uid="{87D5837B-78FA-42D5-A6C8-95A38A77100A}"/>
    <cellStyle name="$ 45" xfId="15454" xr:uid="{E88B3047-86D9-4A80-AE5C-06EE90D55D83}"/>
    <cellStyle name="$ 46" xfId="15518" xr:uid="{FC7C79C0-0821-4961-B7CD-03DA1F8CF307}"/>
    <cellStyle name="$ 5" xfId="14703" xr:uid="{40FE919F-1A6C-4BC3-BD18-E00E86CBE03D}"/>
    <cellStyle name="$ 6" xfId="14863" xr:uid="{13F9BD00-6D42-4A27-85F2-F9A4FF62AD43}"/>
    <cellStyle name="$ 7" xfId="14716" xr:uid="{C790E995-E67D-48A2-8098-032260FBB8FD}"/>
    <cellStyle name="$ 8" xfId="14866" xr:uid="{B43267DA-1FCE-4268-A988-B654400BC6A5}"/>
    <cellStyle name="$ 9" xfId="14717" xr:uid="{6AA81914-2331-4F56-8E2F-1ECA1664CA3D}"/>
    <cellStyle name="%" xfId="708" xr:uid="{00000000-0005-0000-0000-000004000000}"/>
    <cellStyle name="%.00" xfId="709" xr:uid="{00000000-0005-0000-0000-000005000000}"/>
    <cellStyle name="(Heading)" xfId="704" xr:uid="{00000000-0005-0000-0000-000006000000}"/>
    <cellStyle name="(Heading) 10" xfId="14900" xr:uid="{D07A9552-4806-46A5-9AD6-B89D24864C01}"/>
    <cellStyle name="(Heading) 10 10" xfId="29337" xr:uid="{B80B013A-9BF4-4CA9-A91E-16D03618F0DA}"/>
    <cellStyle name="(Heading) 10 11" xfId="30730" xr:uid="{5BE916A0-63EC-4137-A5BB-11DD1B742C97}"/>
    <cellStyle name="(Heading) 10 12" xfId="32124" xr:uid="{8A9CC134-31A9-46E6-8597-3D149683BFAF}"/>
    <cellStyle name="(Heading) 10 13" xfId="33355" xr:uid="{C2EEC674-8FE1-487D-9B6E-C35DFC6D1C5B}"/>
    <cellStyle name="(Heading) 10 14" xfId="34296" xr:uid="{48AB180B-4518-42EB-82C9-6544251743C3}"/>
    <cellStyle name="(Heading) 10 15" xfId="35447" xr:uid="{DF8F416A-2573-4CA2-AFD1-1C3DD804F7E8}"/>
    <cellStyle name="(Heading) 10 16" xfId="36567" xr:uid="{096D3C11-341F-455B-A269-EE5026CAEEA3}"/>
    <cellStyle name="(Heading) 10 17" xfId="37686" xr:uid="{3CF6134A-BDF2-4A45-8417-782D08162CBB}"/>
    <cellStyle name="(Heading) 10 2" xfId="17963" xr:uid="{FAFA9D63-CA96-4124-B49B-F37A7FFE3371}"/>
    <cellStyle name="(Heading) 10 3" xfId="19359" xr:uid="{6282A9BA-D340-4718-B96F-7509C64D4D50}"/>
    <cellStyle name="(Heading) 10 4" xfId="20777" xr:uid="{E16818A0-0689-4222-AD7B-B939E17312F3}"/>
    <cellStyle name="(Heading) 10 5" xfId="22170" xr:uid="{950E98DD-1FB1-42DC-B499-24D606166228}"/>
    <cellStyle name="(Heading) 10 6" xfId="23481" xr:uid="{952F51AE-F516-4AF3-BEAB-01C55A3D635C}"/>
    <cellStyle name="(Heading) 10 7" xfId="24895" xr:uid="{6CEAFF2F-1208-416A-BD86-5DEDEF42C16C}"/>
    <cellStyle name="(Heading) 10 8" xfId="26319" xr:uid="{CB59A064-D3FA-4614-9538-C4AE4D8D0DC6}"/>
    <cellStyle name="(Heading) 10 9" xfId="27850" xr:uid="{759FE9B6-EC64-439B-845D-291214862657}"/>
    <cellStyle name="(Heading) 11" xfId="14912" xr:uid="{B8630AD1-314B-4A6B-AD33-AC1592480199}"/>
    <cellStyle name="(Heading) 11 10" xfId="29349" xr:uid="{43B5BBDD-233B-4969-95EC-E4B0CAEDDB43}"/>
    <cellStyle name="(Heading) 11 11" xfId="30742" xr:uid="{1385BA41-27B7-4452-8DDA-624725489F98}"/>
    <cellStyle name="(Heading) 11 12" xfId="32134" xr:uid="{D4A1A519-6B9B-4741-A787-3F4F94A1CE1A}"/>
    <cellStyle name="(Heading) 11 13" xfId="33365" xr:uid="{6188D2B9-F9B0-45DB-89FB-B65139B4689E}"/>
    <cellStyle name="(Heading) 11 14" xfId="34307" xr:uid="{039F4E7C-791E-41BE-93E0-6346D1310612}"/>
    <cellStyle name="(Heading) 11 15" xfId="35458" xr:uid="{BF196CF8-40F5-4D11-BB54-08E50094A945}"/>
    <cellStyle name="(Heading) 11 16" xfId="36579" xr:uid="{1E51CB87-E2E0-4115-B4DC-84201135A279}"/>
    <cellStyle name="(Heading) 11 17" xfId="37696" xr:uid="{D8E5929D-FD16-4977-8825-869FEE139A43}"/>
    <cellStyle name="(Heading) 11 2" xfId="17975" xr:uid="{E1849169-B002-4754-9667-2D612FC9619F}"/>
    <cellStyle name="(Heading) 11 3" xfId="19371" xr:uid="{77F6D8EF-AF69-48D9-8D92-3C26ACBAD87F}"/>
    <cellStyle name="(Heading) 11 4" xfId="20789" xr:uid="{F0FBEE9D-61D2-42B6-9CFD-DDA7A003FF21}"/>
    <cellStyle name="(Heading) 11 5" xfId="22182" xr:uid="{7715DBAE-A702-4855-BE48-0D2246B47EE3}"/>
    <cellStyle name="(Heading) 11 6" xfId="23493" xr:uid="{47719EEB-BD48-41F8-8F1C-997262B34F1E}"/>
    <cellStyle name="(Heading) 11 7" xfId="24906" xr:uid="{7A9032B6-F990-4CBA-B4B7-477FE3A958B1}"/>
    <cellStyle name="(Heading) 11 8" xfId="26331" xr:uid="{49786207-9307-4540-B808-0A09D2DC9A8B}"/>
    <cellStyle name="(Heading) 11 9" xfId="27862" xr:uid="{F32ABF5E-CD03-4EFC-802F-C1CA92C89A5E}"/>
    <cellStyle name="(Heading) 12" xfId="14909" xr:uid="{E1D03783-29A7-41C5-8708-75E224161C8D}"/>
    <cellStyle name="(Heading) 12 10" xfId="29346" xr:uid="{B4F0DAEC-02AD-44A2-896E-A7037C31EDC2}"/>
    <cellStyle name="(Heading) 12 11" xfId="30739" xr:uid="{560DA257-11C7-45C4-92D4-37B40AD39B94}"/>
    <cellStyle name="(Heading) 12 12" xfId="32132" xr:uid="{E7CACDD3-FF90-4BD8-B7BF-4A564A9748BE}"/>
    <cellStyle name="(Heading) 12 13" xfId="33363" xr:uid="{5F99C60A-EF29-4E23-84BE-B055490F3C7E}"/>
    <cellStyle name="(Heading) 12 14" xfId="34305" xr:uid="{C44E54AA-4815-4ECF-915D-FCD81494207E}"/>
    <cellStyle name="(Heading) 12 15" xfId="35455" xr:uid="{61CB6080-0FD8-46B7-BF38-B49C7253E855}"/>
    <cellStyle name="(Heading) 12 16" xfId="36576" xr:uid="{8FEFF1A7-F024-475E-8203-206C4B8AC6C1}"/>
    <cellStyle name="(Heading) 12 17" xfId="37694" xr:uid="{B7DECAD8-1301-4C36-8829-5E5294A8809C}"/>
    <cellStyle name="(Heading) 12 2" xfId="17972" xr:uid="{7770092E-BA77-4F1C-BD7C-71A9AED8800D}"/>
    <cellStyle name="(Heading) 12 3" xfId="19368" xr:uid="{2FD75174-0842-487B-A049-73B391DB609B}"/>
    <cellStyle name="(Heading) 12 4" xfId="20786" xr:uid="{D9D4D029-B254-4A4F-823A-CAA38777286D}"/>
    <cellStyle name="(Heading) 12 5" xfId="22179" xr:uid="{9BC52CB5-C021-4F12-8108-32335F56BC36}"/>
    <cellStyle name="(Heading) 12 6" xfId="23490" xr:uid="{F2C1973E-15EE-49FA-A0D1-0D143F78A638}"/>
    <cellStyle name="(Heading) 12 7" xfId="24904" xr:uid="{62711C19-DACE-4DF2-8553-C4A2DFEAB337}"/>
    <cellStyle name="(Heading) 12 8" xfId="26328" xr:uid="{EB00AB3B-EE74-4EA7-96E5-A262BF6751E9}"/>
    <cellStyle name="(Heading) 12 9" xfId="27859" xr:uid="{376732B0-683A-4019-B2C6-1B9258C43931}"/>
    <cellStyle name="(Heading) 13" xfId="14916" xr:uid="{F75CBD37-B2FF-4025-AFDB-B7E65E7ADB02}"/>
    <cellStyle name="(Heading) 13 10" xfId="29353" xr:uid="{4B622F15-CC04-480A-A277-4EE944054FD5}"/>
    <cellStyle name="(Heading) 13 11" xfId="30745" xr:uid="{E73F6F5B-85B0-42A8-88A5-48D0027A7B37}"/>
    <cellStyle name="(Heading) 13 12" xfId="32137" xr:uid="{BE35C4C4-8B48-4B29-85F5-E1BCF9CC74E4}"/>
    <cellStyle name="(Heading) 13 13" xfId="33368" xr:uid="{6A4E398B-1E5F-4A06-9881-AE344B3B54A9}"/>
    <cellStyle name="(Heading) 13 14" xfId="34309" xr:uid="{120B9747-DDDF-4E77-8C1C-F65CA2DF11C7}"/>
    <cellStyle name="(Heading) 13 15" xfId="35460" xr:uid="{4518CFD0-FA61-43F1-B913-43D6FC1CC0F2}"/>
    <cellStyle name="(Heading) 13 16" xfId="36582" xr:uid="{57E4FE44-FB93-4460-87C4-2AE5665AE112}"/>
    <cellStyle name="(Heading) 13 17" xfId="37698" xr:uid="{A899A2A2-CC6D-45EF-8E69-1A9428928EE6}"/>
    <cellStyle name="(Heading) 13 2" xfId="17979" xr:uid="{FD3104E2-FA02-43EC-BE99-F0892D84B09D}"/>
    <cellStyle name="(Heading) 13 3" xfId="19375" xr:uid="{2E0E001E-050F-4CF9-AE6D-E3DF527940A8}"/>
    <cellStyle name="(Heading) 13 4" xfId="20793" xr:uid="{AB3E9558-EBCF-4416-B9C9-535BA94629F4}"/>
    <cellStyle name="(Heading) 13 5" xfId="22185" xr:uid="{0205C7F9-6BEE-43CE-A940-FA9A890AF906}"/>
    <cellStyle name="(Heading) 13 6" xfId="23497" xr:uid="{4377977D-2DC4-4276-88A3-A10C0C8BAB94}"/>
    <cellStyle name="(Heading) 13 7" xfId="24910" xr:uid="{3984FB3D-498E-471E-9263-C50C532861B3}"/>
    <cellStyle name="(Heading) 13 8" xfId="26335" xr:uid="{B9E57254-484A-437A-B234-83DD86681389}"/>
    <cellStyle name="(Heading) 13 9" xfId="27866" xr:uid="{D46540F4-8CA0-4A19-8730-A1200E70951F}"/>
    <cellStyle name="(Heading) 14" xfId="14923" xr:uid="{FC843890-5F5A-4449-8135-1E95FDAEE50E}"/>
    <cellStyle name="(Heading) 14 10" xfId="29360" xr:uid="{7DA8F525-C105-47D2-A101-8655CDB30F66}"/>
    <cellStyle name="(Heading) 14 11" xfId="30751" xr:uid="{62EA447F-6ED1-4CB9-91A4-5A17B4DDB28B}"/>
    <cellStyle name="(Heading) 14 12" xfId="32142" xr:uid="{B4DF37C5-0408-49E6-A8E4-1CAC8CB12746}"/>
    <cellStyle name="(Heading) 14 13" xfId="33371" xr:uid="{37C8C51A-29F1-4228-9161-0D523C9E28F9}"/>
    <cellStyle name="(Heading) 14 14" xfId="34311" xr:uid="{76E790FF-8872-405C-A356-CCBAF1B0652D}"/>
    <cellStyle name="(Heading) 14 15" xfId="35462" xr:uid="{C77BCA2F-27A4-4F4A-B4FB-F4E4E72F7D8B}"/>
    <cellStyle name="(Heading) 14 16" xfId="36587" xr:uid="{9057DBE5-9FA0-48AD-823E-EB24C244A1F9}"/>
    <cellStyle name="(Heading) 14 17" xfId="37700" xr:uid="{5BF0E15E-179B-4D5D-B855-77164D84D5FD}"/>
    <cellStyle name="(Heading) 14 2" xfId="17986" xr:uid="{61017099-3666-472B-94D0-D63067CE9047}"/>
    <cellStyle name="(Heading) 14 3" xfId="19382" xr:uid="{CA4C2AAE-9615-4E31-A638-46415E3312E5}"/>
    <cellStyle name="(Heading) 14 4" xfId="20800" xr:uid="{2E59F4F4-4FD0-47FD-A97A-95E70FD0AAF7}"/>
    <cellStyle name="(Heading) 14 5" xfId="22192" xr:uid="{8D3C3F4D-A31E-428C-95A1-91480B303A72}"/>
    <cellStyle name="(Heading) 14 6" xfId="23504" xr:uid="{10878485-B6BD-4DF5-A525-D1AD2385C99F}"/>
    <cellStyle name="(Heading) 14 7" xfId="24916" xr:uid="{CF9B14FC-F95F-4470-8A3D-2F05CCCABEA7}"/>
    <cellStyle name="(Heading) 14 8" xfId="26342" xr:uid="{EE130DAF-2327-43E7-B882-5F8709D506C3}"/>
    <cellStyle name="(Heading) 14 9" xfId="27873" xr:uid="{6232F79D-F219-43FF-91C6-C4D94162ACBD}"/>
    <cellStyle name="(Heading) 15" xfId="14926" xr:uid="{01862DE8-D9BA-448F-81CB-69532452A134}"/>
    <cellStyle name="(Heading) 15 10" xfId="29363" xr:uid="{44ED077E-4FCC-42BD-854A-9F8B39C29D33}"/>
    <cellStyle name="(Heading) 15 11" xfId="30754" xr:uid="{7BC0DCE2-92BB-453E-A24E-91CD7139463C}"/>
    <cellStyle name="(Heading) 15 12" xfId="32144" xr:uid="{7A6BDCDA-BDC5-47DB-BCEA-85B15173607B}"/>
    <cellStyle name="(Heading) 15 13" xfId="33373" xr:uid="{45F0E921-4D9B-4C6B-BFCD-1607A8A0E976}"/>
    <cellStyle name="(Heading) 15 14" xfId="34314" xr:uid="{35686181-D73B-4A03-BB28-0CC489FC4F0C}"/>
    <cellStyle name="(Heading) 15 15" xfId="35465" xr:uid="{3DFD78B6-7F0F-4A09-8DC5-A75F8EA23895}"/>
    <cellStyle name="(Heading) 15 16" xfId="36590" xr:uid="{239488C8-4BA7-4DE7-BA26-8B8882B7F096}"/>
    <cellStyle name="(Heading) 15 17" xfId="37702" xr:uid="{A3DFDC6D-ABCB-4B48-BFCA-DBA1231FCF77}"/>
    <cellStyle name="(Heading) 15 2" xfId="17989" xr:uid="{CF4E6023-6BAF-417A-B64D-203DB46E65B1}"/>
    <cellStyle name="(Heading) 15 3" xfId="19385" xr:uid="{479F0280-D7AF-4FE8-ACCF-73FA176E508E}"/>
    <cellStyle name="(Heading) 15 4" xfId="20803" xr:uid="{3FB66574-7F85-4F2E-819F-828E1823E6DE}"/>
    <cellStyle name="(Heading) 15 5" xfId="22195" xr:uid="{C9DB0B2F-708C-43B2-B656-B6D12002DFEC}"/>
    <cellStyle name="(Heading) 15 6" xfId="23507" xr:uid="{689E4FA6-6649-4780-A796-365A5AF8EFA7}"/>
    <cellStyle name="(Heading) 15 7" xfId="24919" xr:uid="{60D79A1C-788B-4128-9779-F9AFD43BDD18}"/>
    <cellStyle name="(Heading) 15 8" xfId="26345" xr:uid="{1B5C8D89-8DBA-4FFB-B025-E81AB1F625C8}"/>
    <cellStyle name="(Heading) 15 9" xfId="27876" xr:uid="{E6495195-14DF-4ADD-858B-7BCCE39D11BE}"/>
    <cellStyle name="(Heading) 16" xfId="14930" xr:uid="{837613F9-4700-47E2-B636-1F0B95A7612A}"/>
    <cellStyle name="(Heading) 16 10" xfId="29367" xr:uid="{7F98BAFD-15A7-4F6F-AF2C-5D6190CE35C2}"/>
    <cellStyle name="(Heading) 16 11" xfId="30758" xr:uid="{B8F7FC49-AAC3-4C14-A580-6C1A517BF0C6}"/>
    <cellStyle name="(Heading) 16 12" xfId="32148" xr:uid="{23F938EA-5068-486C-B8D9-D428EC40E275}"/>
    <cellStyle name="(Heading) 16 13" xfId="34317" xr:uid="{DA49BA42-5908-4A8F-B3CD-A697F29242EE}"/>
    <cellStyle name="(Heading) 16 14" xfId="35468" xr:uid="{CC86D764-F5B0-4DCA-B095-F412724AB9F5}"/>
    <cellStyle name="(Heading) 16 15" xfId="36594" xr:uid="{1C1789F7-8A9F-41E2-8FE8-26EEA8BAB99F}"/>
    <cellStyle name="(Heading) 16 16" xfId="37704" xr:uid="{62CDF9F0-1E85-4E49-9F05-9B5B090076D2}"/>
    <cellStyle name="(Heading) 16 2" xfId="17993" xr:uid="{E6CDFFD8-A30C-43A5-BE82-B47C27A3DF81}"/>
    <cellStyle name="(Heading) 16 3" xfId="19389" xr:uid="{ABC1BEC1-7D0C-46DA-ACE3-FB786A236482}"/>
    <cellStyle name="(Heading) 16 4" xfId="20807" xr:uid="{670A756C-471C-4C72-A720-5327B3995939}"/>
    <cellStyle name="(Heading) 16 5" xfId="22199" xr:uid="{BAFC5E70-9794-48E6-B3F1-A048E97C75B7}"/>
    <cellStyle name="(Heading) 16 6" xfId="23510" xr:uid="{1BC4B840-9EA1-4EE4-82E7-0685A760A22E}"/>
    <cellStyle name="(Heading) 16 7" xfId="24923" xr:uid="{F028FAA1-EDEF-45AC-A5C6-0D307D52A578}"/>
    <cellStyle name="(Heading) 16 8" xfId="26349" xr:uid="{AC0A401B-32DC-4734-894B-3AC946C1E8B6}"/>
    <cellStyle name="(Heading) 16 9" xfId="27880" xr:uid="{427A035D-1491-4DF7-B912-24FBFD12FC04}"/>
    <cellStyle name="(Heading) 17" xfId="14997" xr:uid="{5AF461A9-4F1D-4F06-931E-2803B2113E65}"/>
    <cellStyle name="(Heading) 17 10" xfId="29432" xr:uid="{87391377-DB14-4799-B2AC-EF6E0B902E96}"/>
    <cellStyle name="(Heading) 17 11" xfId="30823" xr:uid="{8E0F89ED-60E4-4244-BC8B-B4BE72E79947}"/>
    <cellStyle name="(Heading) 17 12" xfId="32207" xr:uid="{FE48DD3A-0AFA-4930-852B-A4E49237BDCE}"/>
    <cellStyle name="(Heading) 17 13" xfId="34373" xr:uid="{E36240BB-6242-4274-838A-A5254EA5F4CD}"/>
    <cellStyle name="(Heading) 17 14" xfId="35528" xr:uid="{62F5C58F-DEBE-4E45-8C77-A2246F2D157F}"/>
    <cellStyle name="(Heading) 17 15" xfId="36651" xr:uid="{99A036B2-68E4-450C-803F-1386D5702EC6}"/>
    <cellStyle name="(Heading) 17 16" xfId="37756" xr:uid="{359AE928-C411-4832-A87C-9B595C6769CD}"/>
    <cellStyle name="(Heading) 17 2" xfId="18060" xr:uid="{C1445EC8-2C2A-4D41-8C81-CE4CA5D2AA19}"/>
    <cellStyle name="(Heading) 17 3" xfId="19456" xr:uid="{EA1E84C2-8C0F-4A88-BBC1-A10BC3FBDC5A}"/>
    <cellStyle name="(Heading) 17 4" xfId="20873" xr:uid="{461D1887-FF94-4FCE-88AB-A8FFE0AE9D1C}"/>
    <cellStyle name="(Heading) 17 5" xfId="22263" xr:uid="{92CA52E5-60E7-4921-B94F-79349F2A2C3E}"/>
    <cellStyle name="(Heading) 17 6" xfId="23576" xr:uid="{E56CCCFE-ED6E-41F4-98B0-6300C460EA6B}"/>
    <cellStyle name="(Heading) 17 7" xfId="24984" xr:uid="{3C19626B-8DEB-4293-8411-C59AA1C3774D}"/>
    <cellStyle name="(Heading) 17 8" xfId="26416" xr:uid="{20749B65-E65F-4330-A9FC-17E6E758CE02}"/>
    <cellStyle name="(Heading) 17 9" xfId="27947" xr:uid="{E4E4CA51-B758-4F2A-82CB-FFBEA153A51E}"/>
    <cellStyle name="(Heading) 18" xfId="15044" xr:uid="{0D024D1D-750F-47AF-9E7E-5BB384F7835D}"/>
    <cellStyle name="(Heading) 18 10" xfId="29479" xr:uid="{A9104ED9-312E-48E2-9212-1D4FC1D932DF}"/>
    <cellStyle name="(Heading) 18 11" xfId="30869" xr:uid="{D4B17B1D-FEF9-49CC-BBAC-25A92176C587}"/>
    <cellStyle name="(Heading) 18 12" xfId="32253" xr:uid="{344A079E-F16B-481F-9664-DBD6B0836DB2}"/>
    <cellStyle name="(Heading) 18 13" xfId="34419" xr:uid="{D998AE28-92B0-4E7D-AECF-6EFE0DEABFD7}"/>
    <cellStyle name="(Heading) 18 14" xfId="35574" xr:uid="{8C4E8959-D837-4666-BC4E-D14F81160CFF}"/>
    <cellStyle name="(Heading) 18 15" xfId="36696" xr:uid="{3A710A51-606C-4D8C-863E-22F883847FFB}"/>
    <cellStyle name="(Heading) 18 16" xfId="37801" xr:uid="{78721CFA-C3A9-4B32-BCE6-F90651FC19ED}"/>
    <cellStyle name="(Heading) 18 2" xfId="18107" xr:uid="{1D5AA35B-8CDB-4865-A03C-410FE58249D4}"/>
    <cellStyle name="(Heading) 18 3" xfId="19503" xr:uid="{D4BFE6AC-724F-4449-B1DA-23C6521F6550}"/>
    <cellStyle name="(Heading) 18 4" xfId="20920" xr:uid="{44F48F77-BA2B-43E6-8B56-4A35E0B765C2}"/>
    <cellStyle name="(Heading) 18 5" xfId="22310" xr:uid="{8C0449AE-2986-45A6-B61F-E3F5E68D8D33}"/>
    <cellStyle name="(Heading) 18 6" xfId="23623" xr:uid="{F58F91DE-72CD-4CA3-BC17-813F8C38AAAF}"/>
    <cellStyle name="(Heading) 18 7" xfId="25031" xr:uid="{53B6AD6F-CEFF-437C-998D-9E890B748A2C}"/>
    <cellStyle name="(Heading) 18 8" xfId="26463" xr:uid="{9169EA2E-A779-425F-9CB4-3A675C249976}"/>
    <cellStyle name="(Heading) 18 9" xfId="27993" xr:uid="{04CC22D5-39B0-4322-8FC8-E0247BDA0222}"/>
    <cellStyle name="(Heading) 19" xfId="15183" xr:uid="{91D60402-C750-4039-A6DD-6424ABAD6696}"/>
    <cellStyle name="(Heading) 19 10" xfId="29617" xr:uid="{6512F690-DDB6-4F3D-BCE3-7014EF26699C}"/>
    <cellStyle name="(Heading) 19 11" xfId="31006" xr:uid="{1310DC75-3DC2-4950-BAEF-7232B277C873}"/>
    <cellStyle name="(Heading) 19 12" xfId="32382" xr:uid="{CC93AED1-8656-41EB-BB22-34787B18205D}"/>
    <cellStyle name="(Heading) 19 13" xfId="33590" xr:uid="{0CDDBEEC-50E9-47C0-94E4-1AF5A33B3AA2}"/>
    <cellStyle name="(Heading) 19 14" xfId="34546" xr:uid="{2C38E550-0099-4758-9FEE-DC8E5855B842}"/>
    <cellStyle name="(Heading) 19 15" xfId="35702" xr:uid="{51159970-925A-46A0-9CAB-7D481AC1E2C2}"/>
    <cellStyle name="(Heading) 19 16" xfId="36820" xr:uid="{7ACCF871-8540-4DDF-80B9-76E9C3067250}"/>
    <cellStyle name="(Heading) 19 17" xfId="37923" xr:uid="{65A8C178-CBEC-4292-A080-E3293234AE3E}"/>
    <cellStyle name="(Heading) 19 2" xfId="18245" xr:uid="{9258CC93-6E19-4A6A-B053-F02E0FE1071A}"/>
    <cellStyle name="(Heading) 19 3" xfId="19642" xr:uid="{69C7D855-41C6-4A87-9A71-3AEA65505C70}"/>
    <cellStyle name="(Heading) 19 4" xfId="21056" xr:uid="{5A96BAF5-ABD4-436A-AC34-45A3D10FD387}"/>
    <cellStyle name="(Heading) 19 5" xfId="22449" xr:uid="{10A20A5B-0332-4B02-875F-33ACD707ABD8}"/>
    <cellStyle name="(Heading) 19 6" xfId="23761" xr:uid="{0154BBAD-1203-4346-832B-7F27B3ECE8EF}"/>
    <cellStyle name="(Heading) 19 7" xfId="25164" xr:uid="{2375E212-E34F-476B-82C8-D4A42078516C}"/>
    <cellStyle name="(Heading) 19 8" xfId="26599" xr:uid="{A5C61322-E816-451C-8524-9ED8F97F0F5C}"/>
    <cellStyle name="(Heading) 19 9" xfId="28126" xr:uid="{013975DE-9691-4B7A-8677-B3690BE689DF}"/>
    <cellStyle name="(Heading) 2" xfId="12823" xr:uid="{30E8FC67-7845-468E-A4A5-88CBC68F9A70}"/>
    <cellStyle name="(Heading) 2 10" xfId="10791" xr:uid="{1753FFE6-69F4-4CB6-91C0-8D2ACEF5CE9B}"/>
    <cellStyle name="(Heading) 2 11" xfId="11999" xr:uid="{ED271174-9709-4A5E-8490-92EC625E4DB9}"/>
    <cellStyle name="(Heading) 2 12" xfId="11234" xr:uid="{6CC46955-1D3B-4CD5-8B37-1A71E7DD0E1B}"/>
    <cellStyle name="(Heading) 2 13" xfId="11561" xr:uid="{C8FCF851-D6C3-4C61-9088-A0D65F6175EE}"/>
    <cellStyle name="(Heading) 2 14" xfId="34177" xr:uid="{1AE2E746-34B1-4A29-8E33-93CA04D28298}"/>
    <cellStyle name="(Heading) 2 15" xfId="16241" xr:uid="{070DA277-9511-4529-8200-5DF1FB90BE82}"/>
    <cellStyle name="(Heading) 2 16" xfId="16262" xr:uid="{959DA35D-7057-41C2-8CD9-E0CE6D25938D}"/>
    <cellStyle name="(Heading) 2 2" xfId="16103" xr:uid="{FF8D30F3-D72C-4D87-A055-DA1D2544F571}"/>
    <cellStyle name="(Heading) 2 3" xfId="19065" xr:uid="{83822285-3FB8-4AA5-B63D-198E8D92F078}"/>
    <cellStyle name="(Heading) 2 4" xfId="16350" xr:uid="{52D1CC69-EC52-40F0-A875-1BE887DCC574}"/>
    <cellStyle name="(Heading) 2 5" xfId="21805" xr:uid="{7F3A8457-08E9-488B-87A1-13E59A538AC7}"/>
    <cellStyle name="(Heading) 2 6" xfId="23202" xr:uid="{DAE9CB42-3B46-4929-BA7B-C91C79CCA7A3}"/>
    <cellStyle name="(Heading) 2 7" xfId="11122" xr:uid="{7A7D33C9-8ED1-41E8-884C-9DB31BDE5894}"/>
    <cellStyle name="(Heading) 2 8" xfId="19275" xr:uid="{4899E739-B8BB-43DA-9118-15D55592D97C}"/>
    <cellStyle name="(Heading) 2 9" xfId="10673" xr:uid="{9BD9DF30-8A88-45B3-9E4C-76E764F09C63}"/>
    <cellStyle name="(Heading) 20" xfId="15230" xr:uid="{2694F850-A1D2-4F27-B410-194BF4A10D32}"/>
    <cellStyle name="(Heading) 20 10" xfId="29661" xr:uid="{4EDA464B-7647-40E6-932A-DFE235CE8E5C}"/>
    <cellStyle name="(Heading) 20 11" xfId="31052" xr:uid="{113C60E9-34ED-4387-A344-57491FF983DF}"/>
    <cellStyle name="(Heading) 20 12" xfId="32424" xr:uid="{F9B6D001-617B-4ADC-92AB-B2B039468B15}"/>
    <cellStyle name="(Heading) 20 13" xfId="33626" xr:uid="{D47253C1-C983-414D-9E9A-E1F66CEFDB7A}"/>
    <cellStyle name="(Heading) 20 14" xfId="34587" xr:uid="{BA995455-DF8D-4B2F-8AA1-D2C2B29D7915}"/>
    <cellStyle name="(Heading) 20 15" xfId="35744" xr:uid="{41F08AEA-593C-4B89-89BB-891D79B3AE84}"/>
    <cellStyle name="(Heading) 20 16" xfId="36856" xr:uid="{6B87E910-9F3E-4900-8D6F-44C6D894B739}"/>
    <cellStyle name="(Heading) 20 17" xfId="37958" xr:uid="{C5097359-6B85-4D55-B515-241AFC94014D}"/>
    <cellStyle name="(Heading) 20 2" xfId="18292" xr:uid="{54E94209-8BAE-453F-8348-AA86CD0548CF}"/>
    <cellStyle name="(Heading) 20 3" xfId="19687" xr:uid="{686B8F68-3A04-4360-9D43-FFAE0020953E}"/>
    <cellStyle name="(Heading) 20 4" xfId="21101" xr:uid="{BA6B6D51-CFBE-4FD0-8639-077C2947B7E6}"/>
    <cellStyle name="(Heading) 20 5" xfId="22496" xr:uid="{DFE0EF85-FA49-49ED-9657-8CAD6AAD7A68}"/>
    <cellStyle name="(Heading) 20 6" xfId="23808" xr:uid="{FD22EDA3-52FE-4ECE-B5CD-2F016AAE305C}"/>
    <cellStyle name="(Heading) 20 7" xfId="25210" xr:uid="{3DE6CCFA-D035-486E-85BA-44E5C69223B7}"/>
    <cellStyle name="(Heading) 20 8" xfId="26644" xr:uid="{66A0CD2E-8841-4DE2-A36E-0E6B468874B4}"/>
    <cellStyle name="(Heading) 20 9" xfId="28170" xr:uid="{B5549A54-64F4-4F1D-860D-DD34C41C6FE5}"/>
    <cellStyle name="(Heading) 21" xfId="15280" xr:uid="{E89E4C1B-2DFA-4E45-B1BD-B7200A3F4431}"/>
    <cellStyle name="(Heading) 21 10" xfId="29710" xr:uid="{B9C58CCC-27D1-4362-8197-AC3682482906}"/>
    <cellStyle name="(Heading) 21 11" xfId="31101" xr:uid="{862B5055-85FD-429F-94E8-BC1ED41190B9}"/>
    <cellStyle name="(Heading) 21 12" xfId="32471" xr:uid="{CE511247-9B26-4D2B-BD40-5BF5A63BE7D9}"/>
    <cellStyle name="(Heading) 21 13" xfId="34634" xr:uid="{4DC3A065-6ED3-4241-88EC-8180E1D539B0}"/>
    <cellStyle name="(Heading) 21 14" xfId="35792" xr:uid="{A8CF5FF0-DA1C-4B20-AA4D-B731125D5E0E}"/>
    <cellStyle name="(Heading) 21 15" xfId="36902" xr:uid="{66F11087-82D7-4A5E-818F-1819478E929D}"/>
    <cellStyle name="(Heading) 21 16" xfId="38003" xr:uid="{9AD106A4-8A4E-4BD5-9C23-D2AB59567BF7}"/>
    <cellStyle name="(Heading) 21 2" xfId="18342" xr:uid="{8C65A004-0677-4B5C-B9CF-ACF77A352B64}"/>
    <cellStyle name="(Heading) 21 3" xfId="19737" xr:uid="{46685F14-505C-41DD-A729-68C8A60FFD9A}"/>
    <cellStyle name="(Heading) 21 4" xfId="21149" xr:uid="{2328E2D9-C3FD-42AE-850D-FB90B7C4226D}"/>
    <cellStyle name="(Heading) 21 5" xfId="22546" xr:uid="{419E4D13-4B1B-4C62-9A11-2F2F02CD31EB}"/>
    <cellStyle name="(Heading) 21 6" xfId="23858" xr:uid="{2F54F42E-A01C-41E7-B70B-B3901F5836B0}"/>
    <cellStyle name="(Heading) 21 7" xfId="25260" xr:uid="{AE5F2E4B-F77F-4074-AFC9-B923C15A944E}"/>
    <cellStyle name="(Heading) 21 8" xfId="26694" xr:uid="{892E9E55-C147-49FB-8069-9F5CE89F3A20}"/>
    <cellStyle name="(Heading) 21 9" xfId="28220" xr:uid="{629877C6-527B-4697-9EA8-8ACF0C3702D6}"/>
    <cellStyle name="(Heading) 22" xfId="15386" xr:uid="{D5960E3C-853F-4A9E-BDA1-C8E690E63E6A}"/>
    <cellStyle name="(Heading) 22 10" xfId="31202" xr:uid="{CA859010-8762-443B-BA13-33DAEFACE75B}"/>
    <cellStyle name="(Heading) 22 11" xfId="32568" xr:uid="{1EBE048F-F6D7-4066-9F2D-F6232F20C7A8}"/>
    <cellStyle name="(Heading) 22 12" xfId="33758" xr:uid="{D865E681-66C3-4DE5-8748-2E9E2BC70F4D}"/>
    <cellStyle name="(Heading) 22 13" xfId="34725" xr:uid="{606FDA28-08AF-4B6E-866B-A860D432EB0B}"/>
    <cellStyle name="(Heading) 22 14" xfId="35882" xr:uid="{9410725A-EB52-47C5-AAC7-3FB27C70A7E1}"/>
    <cellStyle name="(Heading) 22 15" xfId="36992" xr:uid="{9CD5256C-4761-4A94-929B-3BD8C08550BA}"/>
    <cellStyle name="(Heading) 22 16" xfId="38088" xr:uid="{176576C5-C15E-4819-94CB-F7F8A69DFC72}"/>
    <cellStyle name="(Heading) 22 2" xfId="18448" xr:uid="{62930E93-944C-4341-A949-377D82E90DFE}"/>
    <cellStyle name="(Heading) 22 3" xfId="19843" xr:uid="{124F5C52-8375-42BD-8EC1-888D8501EB44}"/>
    <cellStyle name="(Heading) 22 4" xfId="22652" xr:uid="{F880FD64-71CD-4791-BB59-E2DCFF95708D}"/>
    <cellStyle name="(Heading) 22 5" xfId="23960" xr:uid="{A92778CB-EBB9-455A-ADAD-DBF3122E96F1}"/>
    <cellStyle name="(Heading) 22 6" xfId="25357" xr:uid="{31BB94B6-2F56-4B28-80C0-0339DDFEE1E6}"/>
    <cellStyle name="(Heading) 22 7" xfId="26793" xr:uid="{32D55212-9029-414D-B840-4A108349B921}"/>
    <cellStyle name="(Heading) 22 8" xfId="28314" xr:uid="{CC1C9322-E3A4-4FD9-855B-8FBB3E0C2AE9}"/>
    <cellStyle name="(Heading) 22 9" xfId="29811" xr:uid="{C264BDC0-A036-429E-BEAB-F214E2E9D0C1}"/>
    <cellStyle name="(Heading) 23" xfId="15395" xr:uid="{BCA61A29-7122-4B49-BF50-DBA4598E5256}"/>
    <cellStyle name="(Heading) 23 10" xfId="34732" xr:uid="{BA53A50D-278F-4694-96BD-DB06D1516844}"/>
    <cellStyle name="(Heading) 23 11" xfId="35889" xr:uid="{416A9C84-92E1-40BE-A178-94C08EF50AB3}"/>
    <cellStyle name="(Heading) 23 12" xfId="36999" xr:uid="{8A9FAA8F-A844-4CF2-B369-F89F2BDD5616}"/>
    <cellStyle name="(Heading) 23 13" xfId="38095" xr:uid="{75D2DA4C-BFE1-4556-91E5-E47EE2AAC4AC}"/>
    <cellStyle name="(Heading) 23 2" xfId="19852" xr:uid="{16176D26-C0E6-42B5-ACF7-C4DB7BF03C03}"/>
    <cellStyle name="(Heading) 23 3" xfId="23968" xr:uid="{63328998-E636-475C-95B2-DBB839479439}"/>
    <cellStyle name="(Heading) 23 4" xfId="25366" xr:uid="{0AD19E6A-18C4-46B2-B9C0-2BD1B6FB5EE5}"/>
    <cellStyle name="(Heading) 23 5" xfId="26802" xr:uid="{A1F32AC7-B273-42A1-8745-F94FD4DB3A31}"/>
    <cellStyle name="(Heading) 23 6" xfId="28322" xr:uid="{D690EAE5-D39F-44D4-AF4A-1F7227088718}"/>
    <cellStyle name="(Heading) 23 7" xfId="29820" xr:uid="{7956C1B2-4A08-4A49-9135-0189798084D4}"/>
    <cellStyle name="(Heading) 23 8" xfId="31211" xr:uid="{A5100807-A97B-40A8-AE55-441A96A07906}"/>
    <cellStyle name="(Heading) 23 9" xfId="32575" xr:uid="{3433781A-5BCD-4BB2-A6CE-0664ADA5D04D}"/>
    <cellStyle name="(Heading) 24" xfId="15463" xr:uid="{8E5B7E9F-79AF-4F24-AE0D-77AA7A8D05F4}"/>
    <cellStyle name="(Heading) 24 10" xfId="29884" xr:uid="{D7DCAEC2-3518-4291-B776-B04385207885}"/>
    <cellStyle name="(Heading) 24 11" xfId="31276" xr:uid="{39C211C3-5C8F-42B8-BBBA-F02149C20C41}"/>
    <cellStyle name="(Heading) 24 12" xfId="32639" xr:uid="{08DF77F6-3359-4039-9007-897B9EE576E1}"/>
    <cellStyle name="(Heading) 24 13" xfId="33807" xr:uid="{A69E537D-43C1-48A7-ACB3-0E6CF5EE9233}"/>
    <cellStyle name="(Heading) 24 14" xfId="34787" xr:uid="{8B0FA09C-720F-4720-B4EC-F60619AC4197}"/>
    <cellStyle name="(Heading) 24 15" xfId="35944" xr:uid="{CE1958A6-EA1C-491E-A12A-96C5752F9CDC}"/>
    <cellStyle name="(Heading) 24 16" xfId="37056" xr:uid="{5E250812-4177-4D2F-90A3-7D5FD819E734}"/>
    <cellStyle name="(Heading) 24 17" xfId="38149" xr:uid="{5CC3580A-C625-4300-9C07-A957EE14A92D}"/>
    <cellStyle name="(Heading) 24 2" xfId="18523" xr:uid="{65250C83-767C-42F4-99A5-F367DF9AA5D7}"/>
    <cellStyle name="(Heading) 24 3" xfId="19917" xr:uid="{7E8CFA45-319C-400D-BE89-EDED4061F992}"/>
    <cellStyle name="(Heading) 24 4" xfId="21331" xr:uid="{41696F06-498D-4298-87AA-8D2944E4B8C2}"/>
    <cellStyle name="(Heading) 24 5" xfId="22729" xr:uid="{8468BBE8-B6DF-4805-B2F5-CAF91046AE74}"/>
    <cellStyle name="(Heading) 24 6" xfId="24032" xr:uid="{68782A02-6878-4FA0-99AD-7CA6AD7B1A80}"/>
    <cellStyle name="(Heading) 24 7" xfId="25429" xr:uid="{74EF1768-B63A-4189-95E0-9EC079D8C996}"/>
    <cellStyle name="(Heading) 24 8" xfId="26868" xr:uid="{65346EDA-FC02-4FA6-A070-0F937C5A544E}"/>
    <cellStyle name="(Heading) 24 9" xfId="28389" xr:uid="{5AAA6890-FBC3-4063-92E3-1AB90BE75862}"/>
    <cellStyle name="(Heading) 25" xfId="15522" xr:uid="{7509CC5A-C566-4F61-9EA8-E2A0A2386A3A}"/>
    <cellStyle name="(Heading) 25 10" xfId="29941" xr:uid="{26D1EFD7-F373-44AE-B924-067960031C42}"/>
    <cellStyle name="(Heading) 25 11" xfId="31333" xr:uid="{52EF8E07-0FE0-4E15-B29F-D170BA7A489C}"/>
    <cellStyle name="(Heading) 25 12" xfId="32693" xr:uid="{86F72D9E-C4B4-40D6-9B9B-26E5012C6E87}"/>
    <cellStyle name="(Heading) 25 13" xfId="33830" xr:uid="{E7F7ECE2-A52A-4D3A-8437-D6CA54204371}"/>
    <cellStyle name="(Heading) 25 14" xfId="34838" xr:uid="{9873FAA8-5666-4CD2-A863-2B71AA389B4C}"/>
    <cellStyle name="(Heading) 25 15" xfId="35994" xr:uid="{5F35B5F0-8FD3-47B6-950E-948E70B6B965}"/>
    <cellStyle name="(Heading) 25 16" xfId="37107" xr:uid="{752583F5-01A5-4E59-913F-BF4C6D8FFA05}"/>
    <cellStyle name="(Heading) 25 17" xfId="38199" xr:uid="{5465381B-84A3-4C3F-B296-9361446E6CC1}"/>
    <cellStyle name="(Heading) 25 2" xfId="18581" xr:uid="{A3BCA903-67B5-4873-B1C2-EE439983734F}"/>
    <cellStyle name="(Heading) 25 3" xfId="19973" xr:uid="{E5175B6A-C96D-4A6C-834C-2D246C2CD192}"/>
    <cellStyle name="(Heading) 25 4" xfId="21390" xr:uid="{F30053C6-889F-48DA-8FB6-4CCE67C8E5DF}"/>
    <cellStyle name="(Heading) 25 5" xfId="22786" xr:uid="{20305AAB-8B89-49F9-827D-32EC96F5663A}"/>
    <cellStyle name="(Heading) 25 6" xfId="24087" xr:uid="{CC1A09E6-C421-452F-9609-80B5B8B8C53B}"/>
    <cellStyle name="(Heading) 25 7" xfId="25485" xr:uid="{F76E7C9F-AB4F-49DA-8C23-A6FBB67028E2}"/>
    <cellStyle name="(Heading) 25 8" xfId="26925" xr:uid="{77BAB66D-79FC-40AE-B9D8-4B0F16F898D3}"/>
    <cellStyle name="(Heading) 25 9" xfId="28446" xr:uid="{5C9FB6DA-19B0-4BAF-8153-97D226C3B9DD}"/>
    <cellStyle name="(Heading) 26" xfId="9827" xr:uid="{78D284A5-1A23-492D-9270-E977E071ED5F}"/>
    <cellStyle name="(Heading) 27" xfId="21187" xr:uid="{54F31F5A-52B6-4451-A1C6-E4C66992B636}"/>
    <cellStyle name="(Heading) 28" xfId="22133" xr:uid="{58403002-5570-4574-BDFA-22E7BA6AF2EC}"/>
    <cellStyle name="(Heading) 29" xfId="23488" xr:uid="{97D9A6EF-CB18-4BC9-B49F-669A9101E3CB}"/>
    <cellStyle name="(Heading) 3" xfId="14881" xr:uid="{4F37CA2C-93E5-4CB9-B2C6-68B4FCE618BB}"/>
    <cellStyle name="(Heading) 3 10" xfId="29318" xr:uid="{890C95B7-ABE9-4C93-B553-AE5CF6596931}"/>
    <cellStyle name="(Heading) 3 11" xfId="30712" xr:uid="{F24B54D0-8AE5-42DE-9325-4B4F96C5E3BB}"/>
    <cellStyle name="(Heading) 3 12" xfId="32110" xr:uid="{32A35DB7-921E-4F03-AF82-302320315A4A}"/>
    <cellStyle name="(Heading) 3 13" xfId="33340" xr:uid="{5E193B0C-D2EB-40BB-BE78-A78349040F13}"/>
    <cellStyle name="(Heading) 3 14" xfId="34283" xr:uid="{AD2A6056-0CD4-4739-8AF3-389E367209B2}"/>
    <cellStyle name="(Heading) 3 15" xfId="35432" xr:uid="{50C8372E-0346-4C58-9F2B-206D873ED415}"/>
    <cellStyle name="(Heading) 3 16" xfId="36549" xr:uid="{AD835E06-3B5C-4C1E-98A7-9690BF975974}"/>
    <cellStyle name="(Heading) 3 17" xfId="37673" xr:uid="{169B0DBF-7170-4773-B314-E798B5F24C77}"/>
    <cellStyle name="(Heading) 3 2" xfId="17944" xr:uid="{979B2DE4-2E12-4B3D-8CA2-BCDC83643A1D}"/>
    <cellStyle name="(Heading) 3 3" xfId="19344" xr:uid="{BCA5807C-9C8F-44D1-A62D-25C461F9673E}"/>
    <cellStyle name="(Heading) 3 4" xfId="20758" xr:uid="{AE91366D-F167-4F66-956F-17544BC2499B}"/>
    <cellStyle name="(Heading) 3 5" xfId="22151" xr:uid="{84B7E407-493B-4ABC-81F5-3F0A7C684414}"/>
    <cellStyle name="(Heading) 3 6" xfId="23462" xr:uid="{C2906A06-645F-40F5-BE48-D1F1A929C305}"/>
    <cellStyle name="(Heading) 3 7" xfId="24879" xr:uid="{75B7A738-5665-49C4-9E8B-62DAF50B12AF}"/>
    <cellStyle name="(Heading) 3 8" xfId="26300" xr:uid="{364D29A1-5890-4139-8CAE-906374E15775}"/>
    <cellStyle name="(Heading) 3 9" xfId="27832" xr:uid="{2B0D3C2A-6581-4788-8161-01FE1D35C747}"/>
    <cellStyle name="(Heading) 30" xfId="25861" xr:uid="{C4546176-0F8C-42FA-B793-571ED3F6A3C1}"/>
    <cellStyle name="(Heading) 31" xfId="32418" xr:uid="{0819A1A8-8F67-4477-A6A0-34B02095E98C}"/>
    <cellStyle name="(Heading) 32" xfId="33502" xr:uid="{14471589-A1C8-423A-8E86-2D4B2E71717D}"/>
    <cellStyle name="(Heading) 4" xfId="14713" xr:uid="{D343E54B-C641-439D-9813-331B4693F18B}"/>
    <cellStyle name="(Heading) 4 10" xfId="29175" xr:uid="{B0B07164-4B00-4E91-A8D5-13D829D7022C}"/>
    <cellStyle name="(Heading) 4 11" xfId="30591" xr:uid="{FCA832E5-872A-4C11-B3E8-CBF6F00A20B2}"/>
    <cellStyle name="(Heading) 4 12" xfId="32000" xr:uid="{8487B9F9-8C99-4AD8-BF15-575E638CFB08}"/>
    <cellStyle name="(Heading) 4 13" xfId="33226" xr:uid="{A162D638-7F15-4E8E-950F-4AF5DBC7E0FB}"/>
    <cellStyle name="(Heading) 4 14" xfId="34164" xr:uid="{12DC7EF9-1EF6-4DA7-A9F4-C78F9EF7F783}"/>
    <cellStyle name="(Heading) 4 15" xfId="35314" xr:uid="{84CCB872-3A94-438F-96DA-D10C89E83B76}"/>
    <cellStyle name="(Heading) 4 16" xfId="36451" xr:uid="{7D87832E-D29C-4E8A-A9E3-327A71F4488B}"/>
    <cellStyle name="(Heading) 4 17" xfId="37598" xr:uid="{266D780A-902D-4691-A55B-4CEC684CDB67}"/>
    <cellStyle name="(Heading) 4 2" xfId="17777" xr:uid="{E063179B-40ED-4FB1-9E83-29AEA4E072B7}"/>
    <cellStyle name="(Heading) 4 3" xfId="19189" xr:uid="{0EC4A807-18A1-4F3C-952B-3E3EEB9AD768}"/>
    <cellStyle name="(Heading) 4 4" xfId="20608" xr:uid="{A8B11BC5-EB93-447D-B461-40AF8265DF84}"/>
    <cellStyle name="(Heading) 4 5" xfId="21986" xr:uid="{FB97AC82-0DA4-4576-A9F1-16E45DEE0327}"/>
    <cellStyle name="(Heading) 4 6" xfId="23323" xr:uid="{8C960E12-61B0-45A3-952D-7F638233B9A4}"/>
    <cellStyle name="(Heading) 4 7" xfId="24721" xr:uid="{354CCEE2-AA2D-4D31-935A-0466275B02B3}"/>
    <cellStyle name="(Heading) 4 8" xfId="26138" xr:uid="{5357E83B-FAE7-4C19-85EA-2DA3B4A62DC0}"/>
    <cellStyle name="(Heading) 4 9" xfId="27699" xr:uid="{16D17D33-2B9F-49D9-AFE5-68D4FD95A0CA}"/>
    <cellStyle name="(Heading) 5" xfId="14865" xr:uid="{765F871A-189D-4217-9E0C-CC81342FC6DC}"/>
    <cellStyle name="(Heading) 5 10" xfId="29302" xr:uid="{44B54EAD-A307-47F3-9F77-F0B0288D9601}"/>
    <cellStyle name="(Heading) 5 11" xfId="30698" xr:uid="{6D2A0CA5-A3C8-4F31-AD5A-2C9AF03CEFC1}"/>
    <cellStyle name="(Heading) 5 12" xfId="32095" xr:uid="{17280665-4E4A-40E7-AEF3-39FF19AA349B}"/>
    <cellStyle name="(Heading) 5 13" xfId="33326" xr:uid="{3FD9DBC7-5A46-4CFC-9764-6F740E45D3A2}"/>
    <cellStyle name="(Heading) 5 14" xfId="34268" xr:uid="{96636BE6-3FC1-4EBA-A968-CE63574F5036}"/>
    <cellStyle name="(Heading) 5 15" xfId="35418" xr:uid="{59B7FCCB-5C61-4C4E-8F14-633F34EBE124}"/>
    <cellStyle name="(Heading) 5 16" xfId="36533" xr:uid="{D14C603F-FF23-4672-8FD2-340AFE4231D4}"/>
    <cellStyle name="(Heading) 5 17" xfId="37659" xr:uid="{54F58C04-64CE-41DB-9951-422735F232EA}"/>
    <cellStyle name="(Heading) 5 2" xfId="17928" xr:uid="{960A98DE-22F2-4C66-9946-190B39AD443D}"/>
    <cellStyle name="(Heading) 5 3" xfId="19328" xr:uid="{311A5FC2-1F2C-466B-B07E-3908BA7BC8A9}"/>
    <cellStyle name="(Heading) 5 4" xfId="20742" xr:uid="{8BAA46E6-152F-4E6C-90EB-4C9F184BDD8F}"/>
    <cellStyle name="(Heading) 5 5" xfId="22135" xr:uid="{232C96D9-D17B-41B5-BF3D-F537080F32A7}"/>
    <cellStyle name="(Heading) 5 6" xfId="23446" xr:uid="{EB79CD49-1733-43E2-A68C-88F2B7A757C3}"/>
    <cellStyle name="(Heading) 5 7" xfId="24863" xr:uid="{7B166F9A-8372-4FA7-AB44-95C447E180FB}"/>
    <cellStyle name="(Heading) 5 8" xfId="26284" xr:uid="{0409BEC8-1259-437B-B9A5-912FF552B2A6}"/>
    <cellStyle name="(Heading) 5 9" xfId="27817" xr:uid="{CD8ECF07-8B5B-4CF5-B548-BA6FC4D8DF16}"/>
    <cellStyle name="(Heading) 6" xfId="14869" xr:uid="{4EA3D6E6-CAA9-45A9-8FB6-A99154A00F1C}"/>
    <cellStyle name="(Heading) 6 10" xfId="29306" xr:uid="{5F9D8B7D-B830-445B-8AE7-0000C0B5CB72}"/>
    <cellStyle name="(Heading) 6 11" xfId="30701" xr:uid="{9784800B-FDC6-47A4-A1BC-320033050EAE}"/>
    <cellStyle name="(Heading) 6 12" xfId="32098" xr:uid="{22CDE1DC-454B-416C-A7B2-2C7536712595}"/>
    <cellStyle name="(Heading) 6 13" xfId="33329" xr:uid="{E6794577-FCD9-4B90-A57C-89FA823C9D6B}"/>
    <cellStyle name="(Heading) 6 14" xfId="34272" xr:uid="{72A03BB4-14B0-492E-9586-7342DCAE08E3}"/>
    <cellStyle name="(Heading) 6 15" xfId="35421" xr:uid="{9110300E-7B1C-4291-AEF8-93504EA30E48}"/>
    <cellStyle name="(Heading) 6 16" xfId="36537" xr:uid="{88882ED4-FE01-45A1-8DB3-FF58130E433C}"/>
    <cellStyle name="(Heading) 6 17" xfId="37662" xr:uid="{BE5F237F-7761-47A9-B55F-9A84E177AE61}"/>
    <cellStyle name="(Heading) 6 2" xfId="17932" xr:uid="{592E7169-31AD-44A0-8585-BC0EBBA741E1}"/>
    <cellStyle name="(Heading) 6 3" xfId="19332" xr:uid="{8E1B40B8-0188-4DDA-AFC1-708BE622897B}"/>
    <cellStyle name="(Heading) 6 4" xfId="20746" xr:uid="{4F20F4C6-5A3F-4027-88B0-856114BBC494}"/>
    <cellStyle name="(Heading) 6 5" xfId="22139" xr:uid="{DF71E869-2744-4BE3-9833-2473B298E347}"/>
    <cellStyle name="(Heading) 6 6" xfId="23450" xr:uid="{5D7782A7-D92B-418A-978F-72489DA87B63}"/>
    <cellStyle name="(Heading) 6 7" xfId="24867" xr:uid="{7E2E8B2E-53AA-43AC-8583-66DFFDF88487}"/>
    <cellStyle name="(Heading) 6 8" xfId="26288" xr:uid="{30A711F1-45C3-4126-94C6-9F02485AC9B6}"/>
    <cellStyle name="(Heading) 6 9" xfId="27820" xr:uid="{7F5BD426-4DC7-4880-B44A-1EE6EF93BA61}"/>
    <cellStyle name="(Heading) 7" xfId="14855" xr:uid="{040A951E-5DE1-4B8C-82D8-E90A1FF5B4F9}"/>
    <cellStyle name="(Heading) 7 10" xfId="29292" xr:uid="{5D9A560A-0DD5-4C93-B744-E0520AB45200}"/>
    <cellStyle name="(Heading) 7 11" xfId="30691" xr:uid="{7D0D7E20-EC3B-4176-B20F-58434999A9EC}"/>
    <cellStyle name="(Heading) 7 12" xfId="32087" xr:uid="{2B9C570F-9DA9-48B2-A007-6EEE44B6A89B}"/>
    <cellStyle name="(Heading) 7 13" xfId="33320" xr:uid="{950303D5-D4C3-4594-A1BD-EEDFB77A8237}"/>
    <cellStyle name="(Heading) 7 14" xfId="34261" xr:uid="{E5D6757B-FE8D-41D9-98C7-B9E43E5EDDE5}"/>
    <cellStyle name="(Heading) 7 15" xfId="35411" xr:uid="{A6D87A5F-18C9-44F9-9F88-D57DB7DA14F2}"/>
    <cellStyle name="(Heading) 7 16" xfId="36526" xr:uid="{91A54D3F-E574-4A8D-B81B-0CD3378747C9}"/>
    <cellStyle name="(Heading) 7 17" xfId="37653" xr:uid="{7D364289-7AB8-4C49-BEE2-AD21C82F0108}"/>
    <cellStyle name="(Heading) 7 2" xfId="17918" xr:uid="{56FFAE19-44BF-4A04-9F91-0336B1CA6BA6}"/>
    <cellStyle name="(Heading) 7 3" xfId="19319" xr:uid="{F88CD667-A827-4323-B606-735802721938}"/>
    <cellStyle name="(Heading) 7 4" xfId="20732" xr:uid="{68DCCD37-8143-465F-A762-166424DF506F}"/>
    <cellStyle name="(Heading) 7 5" xfId="22125" xr:uid="{29490AE9-E183-4D9C-AAFD-28B0BCCB21EB}"/>
    <cellStyle name="(Heading) 7 6" xfId="23436" xr:uid="{1DCA61B1-8AA9-44B9-88F7-D059D236D04A}"/>
    <cellStyle name="(Heading) 7 7" xfId="24855" xr:uid="{A419567D-26DE-4ED9-828C-FB1BAE6B821C}"/>
    <cellStyle name="(Heading) 7 8" xfId="26274" xr:uid="{4C3B538F-1999-4C44-B750-6A95C6590E82}"/>
    <cellStyle name="(Heading) 7 9" xfId="27808" xr:uid="{F3C88411-4619-42D3-95C1-261D811379F1}"/>
    <cellStyle name="(Heading) 8" xfId="14885" xr:uid="{AD18DFAF-115C-48D1-AD21-F05A9F35E140}"/>
    <cellStyle name="(Heading) 8 10" xfId="29322" xr:uid="{7FD41830-1EEA-4429-9715-9BC10932C900}"/>
    <cellStyle name="(Heading) 8 11" xfId="30716" xr:uid="{4469AD49-5690-44FB-AB2D-81F04333C56B}"/>
    <cellStyle name="(Heading) 8 12" xfId="32113" xr:uid="{DDA3A211-3F5A-41E0-B5D1-C7478C72AA9E}"/>
    <cellStyle name="(Heading) 8 13" xfId="33343" xr:uid="{55A38635-DB0A-4831-B578-C668B28286D2}"/>
    <cellStyle name="(Heading) 8 14" xfId="34286" xr:uid="{6712E692-85D1-428E-8AC3-BDE30792284B}"/>
    <cellStyle name="(Heading) 8 15" xfId="35435" xr:uid="{6C956619-0829-49F9-84D6-C0A16869164E}"/>
    <cellStyle name="(Heading) 8 16" xfId="36553" xr:uid="{219CCC2A-D3D6-4F50-8BB2-3A4A67C8B585}"/>
    <cellStyle name="(Heading) 8 17" xfId="37676" xr:uid="{9EF6BA4A-BC27-4495-BA88-EC1A0AA74584}"/>
    <cellStyle name="(Heading) 8 2" xfId="17948" xr:uid="{7DDDB3FC-6090-4D63-95FD-948285931BDE}"/>
    <cellStyle name="(Heading) 8 3" xfId="19348" xr:uid="{FD392927-0D62-45E9-81DE-04DB872B442D}"/>
    <cellStyle name="(Heading) 8 4" xfId="20762" xr:uid="{E8A1F7CE-FBA9-4C1F-A239-BB576122D60B}"/>
    <cellStyle name="(Heading) 8 5" xfId="22155" xr:uid="{E23752C3-2A59-42C5-9E5C-31D129712BB2}"/>
    <cellStyle name="(Heading) 8 6" xfId="23466" xr:uid="{69AA075A-03BB-4957-BDA6-05C77B9BDDDE}"/>
    <cellStyle name="(Heading) 8 7" xfId="24883" xr:uid="{3C638E63-B4D3-49D9-95F7-8A14EC4E61CD}"/>
    <cellStyle name="(Heading) 8 8" xfId="26304" xr:uid="{1D7AC12E-3F0C-40CA-846E-735AA8481814}"/>
    <cellStyle name="(Heading) 8 9" xfId="27836" xr:uid="{CD8F2B8D-FC1D-4D23-BC91-943ABA8D39F0}"/>
    <cellStyle name="(Heading) 9" xfId="14896" xr:uid="{6FCA72DF-DE34-4D44-A047-008BEF634CAF}"/>
    <cellStyle name="(Heading) 9 10" xfId="29333" xr:uid="{50909D1F-C448-41BD-96D4-3C576E05C47C}"/>
    <cellStyle name="(Heading) 9 11" xfId="30727" xr:uid="{81EE243A-1FC8-46FA-832B-8FA095F518CF}"/>
    <cellStyle name="(Heading) 9 12" xfId="32122" xr:uid="{44D15F7D-EEC5-441D-843C-C9A6345FC51C}"/>
    <cellStyle name="(Heading) 9 13" xfId="33353" xr:uid="{E3056727-57F3-4FE2-997E-C1D4DDF44CBC}"/>
    <cellStyle name="(Heading) 9 14" xfId="34294" xr:uid="{1AAD2E19-5D70-4933-A94D-D04B4959DB87}"/>
    <cellStyle name="(Heading) 9 15" xfId="35444" xr:uid="{A23A434B-F7B6-41FC-B686-B801572A6179}"/>
    <cellStyle name="(Heading) 9 16" xfId="36563" xr:uid="{AEE47D13-BD18-4D79-B596-51C017507238}"/>
    <cellStyle name="(Heading) 9 17" xfId="37684" xr:uid="{DD5D4FA5-541B-4A18-8C81-1FBCA83484AE}"/>
    <cellStyle name="(Heading) 9 2" xfId="17959" xr:uid="{DAA111DC-EB99-459B-A897-592F3E1550B6}"/>
    <cellStyle name="(Heading) 9 3" xfId="19356" xr:uid="{3B8EE015-0F1C-46E3-8361-9756BBE6BCE6}"/>
    <cellStyle name="(Heading) 9 4" xfId="20773" xr:uid="{E0C017BA-7FF0-43F8-8949-A9FEC3279CEA}"/>
    <cellStyle name="(Heading) 9 5" xfId="22166" xr:uid="{05A0324C-2401-46D5-BA7A-68E241B78DBA}"/>
    <cellStyle name="(Heading) 9 6" xfId="23477" xr:uid="{A4CD236F-CED7-45D8-9EC8-DF0618896391}"/>
    <cellStyle name="(Heading) 9 7" xfId="24893" xr:uid="{3919185B-865D-42F2-A548-C6793FF79D67}"/>
    <cellStyle name="(Heading) 9 8" xfId="26315" xr:uid="{55CCC429-7983-4B9B-B7DE-FAE0762EC68D}"/>
    <cellStyle name="(Heading) 9 9" xfId="27847" xr:uid="{F6B1AC91-8DD6-44AC-B589-A0B22D2697D9}"/>
    <cellStyle name="(Lefting)" xfId="705" xr:uid="{00000000-0005-0000-0000-000007000000}"/>
    <cellStyle name="(Lefting) 10" xfId="14899" xr:uid="{780D3E61-D562-46D7-BCB9-7D314BE42C3C}"/>
    <cellStyle name="(Lefting) 10 10" xfId="29336" xr:uid="{06E9104A-52A2-41BC-BFC7-42E7776DA8FE}"/>
    <cellStyle name="(Lefting) 10 11" xfId="30729" xr:uid="{B2DDC56B-6BE0-4D56-9A40-EA62E57AD90E}"/>
    <cellStyle name="(Lefting) 10 12" xfId="32123" xr:uid="{251DF352-CD6B-49AC-9058-D9651ED1DB8D}"/>
    <cellStyle name="(Lefting) 10 13" xfId="33354" xr:uid="{C52C76AF-81C1-4A32-8AD6-BC1AF5D0A7BF}"/>
    <cellStyle name="(Lefting) 10 14" xfId="34295" xr:uid="{46206E05-50F2-4411-9512-EC22A877ADE9}"/>
    <cellStyle name="(Lefting) 10 15" xfId="35446" xr:uid="{988CD1B8-8A1E-469F-9FA9-11A3624DE6E6}"/>
    <cellStyle name="(Lefting) 10 16" xfId="36566" xr:uid="{B0568B90-9042-44BC-BDD3-4B976FE56FF4}"/>
    <cellStyle name="(Lefting) 10 17" xfId="37685" xr:uid="{3E435CEB-EE61-402E-9514-50143D1160CE}"/>
    <cellStyle name="(Lefting) 10 2" xfId="17962" xr:uid="{9B09C667-A97B-447F-B813-64387487F762}"/>
    <cellStyle name="(Lefting) 10 3" xfId="19358" xr:uid="{1BE5A132-95B7-488F-AE59-8D853FAE526B}"/>
    <cellStyle name="(Lefting) 10 4" xfId="20776" xr:uid="{F2F03760-3655-47D1-9264-D1F3FDC3D1FA}"/>
    <cellStyle name="(Lefting) 10 5" xfId="22169" xr:uid="{E2C5397E-0262-4320-A8BD-B855493A1AED}"/>
    <cellStyle name="(Lefting) 10 6" xfId="23480" xr:uid="{68A6AE5F-B720-45A3-9F1F-98E6D38103EA}"/>
    <cellStyle name="(Lefting) 10 7" xfId="24894" xr:uid="{BB347979-FAB1-4DE9-B57D-D3B6170879FD}"/>
    <cellStyle name="(Lefting) 10 8" xfId="26318" xr:uid="{2C7D6BBE-C062-4C68-A156-BA020122F012}"/>
    <cellStyle name="(Lefting) 10 9" xfId="27849" xr:uid="{94952063-22C5-4C91-BEC6-A55CEEEDD555}"/>
    <cellStyle name="(Lefting) 11" xfId="14911" xr:uid="{02300BD7-588B-402C-A9A4-5DA68DEE1B59}"/>
    <cellStyle name="(Lefting) 11 10" xfId="29348" xr:uid="{253D22C4-76FC-4FFB-AF46-47669E273EFE}"/>
    <cellStyle name="(Lefting) 11 11" xfId="30741" xr:uid="{5E9DB79D-5388-460A-A580-E5A130FEE7F6}"/>
    <cellStyle name="(Lefting) 11 12" xfId="32133" xr:uid="{06CA5592-5229-4252-A7E9-50229362400B}"/>
    <cellStyle name="(Lefting) 11 13" xfId="33364" xr:uid="{AE264ACC-D781-4A7F-9EF4-CABC3DD12C3A}"/>
    <cellStyle name="(Lefting) 11 14" xfId="34306" xr:uid="{D6E69DFB-F2FE-4950-B2D4-7F8C2277A5C8}"/>
    <cellStyle name="(Lefting) 11 15" xfId="35457" xr:uid="{DA1590DC-BC17-4F16-B562-17F50CCCAC4C}"/>
    <cellStyle name="(Lefting) 11 16" xfId="36578" xr:uid="{C8D011A5-696E-4430-9D2E-5AC9CD4C9180}"/>
    <cellStyle name="(Lefting) 11 17" xfId="37695" xr:uid="{66EEF940-D2A5-4C1D-B18C-F027950E74F2}"/>
    <cellStyle name="(Lefting) 11 2" xfId="17974" xr:uid="{014A55CD-43DF-4747-8C55-238C6D06E60E}"/>
    <cellStyle name="(Lefting) 11 3" xfId="19370" xr:uid="{46156F01-6FB1-47EC-954B-1C1306BA5C2C}"/>
    <cellStyle name="(Lefting) 11 4" xfId="20788" xr:uid="{7F072C39-5952-4C62-9ABC-B526152BC54E}"/>
    <cellStyle name="(Lefting) 11 5" xfId="22181" xr:uid="{AF78E614-4756-43BB-8E53-B389394672C5}"/>
    <cellStyle name="(Lefting) 11 6" xfId="23492" xr:uid="{7CBB056E-244A-4E1E-8EBF-6875220E5B49}"/>
    <cellStyle name="(Lefting) 11 7" xfId="24905" xr:uid="{7392938D-77B7-4554-9CCB-B7DF68A8F744}"/>
    <cellStyle name="(Lefting) 11 8" xfId="26330" xr:uid="{E9B1F0AF-8D8F-4C0F-A8C3-26109ED31E80}"/>
    <cellStyle name="(Lefting) 11 9" xfId="27861" xr:uid="{1468D781-54B4-409F-9301-5C5A65FE964E}"/>
    <cellStyle name="(Lefting) 12" xfId="14908" xr:uid="{7B924ECC-2506-48DD-909B-D3F1B08E1BFA}"/>
    <cellStyle name="(Lefting) 12 10" xfId="29345" xr:uid="{50CEDB9B-498B-4D85-9A7E-C48ED44122E4}"/>
    <cellStyle name="(Lefting) 12 11" xfId="30738" xr:uid="{45E91855-290C-4D68-A3F1-7D73154F64EE}"/>
    <cellStyle name="(Lefting) 12 12" xfId="32131" xr:uid="{9C0E5BA1-1445-4F22-9F56-C71D6CFD2000}"/>
    <cellStyle name="(Lefting) 12 13" xfId="33362" xr:uid="{8F73910B-323D-49F1-BE4F-027280E2EE7A}"/>
    <cellStyle name="(Lefting) 12 14" xfId="34304" xr:uid="{985D0F21-0588-4A21-955B-F8E3F4DFB3E3}"/>
    <cellStyle name="(Lefting) 12 15" xfId="35454" xr:uid="{54B8C6AB-FF5D-448D-A2AD-E4A66BB37249}"/>
    <cellStyle name="(Lefting) 12 16" xfId="36575" xr:uid="{ADD40416-0030-4365-8FA1-38BAE2E2F7A5}"/>
    <cellStyle name="(Lefting) 12 17" xfId="37693" xr:uid="{79994A18-BD99-455B-BE98-B1138D71F766}"/>
    <cellStyle name="(Lefting) 12 2" xfId="17971" xr:uid="{FAB3E235-3235-45A6-95B2-C6362CDAB46B}"/>
    <cellStyle name="(Lefting) 12 3" xfId="19367" xr:uid="{BDFCB9B9-D36F-43D1-BEED-2E5E09CACA53}"/>
    <cellStyle name="(Lefting) 12 4" xfId="20785" xr:uid="{74D341DD-DAA4-4AE4-85D4-A1F7AA6D532F}"/>
    <cellStyle name="(Lefting) 12 5" xfId="22178" xr:uid="{2E59040A-38F0-4A7D-86EA-3D7D9FF1308E}"/>
    <cellStyle name="(Lefting) 12 6" xfId="23489" xr:uid="{8D2B670A-92D4-456C-9848-827C93386786}"/>
    <cellStyle name="(Lefting) 12 7" xfId="24903" xr:uid="{84B0AF81-65F2-4BDC-99A4-EE2671EB3415}"/>
    <cellStyle name="(Lefting) 12 8" xfId="26327" xr:uid="{692E32DE-7BC3-435B-9EB2-8AF43D5617DF}"/>
    <cellStyle name="(Lefting) 12 9" xfId="27858" xr:uid="{A93AD124-2654-49CD-A91F-2A7BB9CCB660}"/>
    <cellStyle name="(Lefting) 13" xfId="14915" xr:uid="{74D83CAF-66A0-41F7-80E2-E36271DCC495}"/>
    <cellStyle name="(Lefting) 13 10" xfId="29352" xr:uid="{B58E7C0A-7442-4348-95BE-7E48D3FA6FC4}"/>
    <cellStyle name="(Lefting) 13 11" xfId="30744" xr:uid="{976068DC-B4DA-4728-9A7A-6C945A96556D}"/>
    <cellStyle name="(Lefting) 13 12" xfId="32136" xr:uid="{01361188-B689-4227-BB7B-04AFE729E64E}"/>
    <cellStyle name="(Lefting) 13 13" xfId="33367" xr:uid="{D097372F-1189-4532-A4E3-72D67175F76B}"/>
    <cellStyle name="(Lefting) 13 14" xfId="34308" xr:uid="{BD8E1EB4-7CF3-4F3E-9742-94D62AD2E034}"/>
    <cellStyle name="(Lefting) 13 15" xfId="35459" xr:uid="{BE6B6EF6-6065-4577-B3CF-8B732BC4356E}"/>
    <cellStyle name="(Lefting) 13 16" xfId="36581" xr:uid="{1479CB1B-02A6-435C-9ABB-5A5339A98A63}"/>
    <cellStyle name="(Lefting) 13 17" xfId="37697" xr:uid="{CD9A97AD-03FB-46E1-B944-D64945B135C5}"/>
    <cellStyle name="(Lefting) 13 2" xfId="17978" xr:uid="{E5E4C46C-D07C-4ACD-B9B9-91316BEBED7F}"/>
    <cellStyle name="(Lefting) 13 3" xfId="19374" xr:uid="{CFE8E5F0-DE03-41DE-8171-6BFE10E765D2}"/>
    <cellStyle name="(Lefting) 13 4" xfId="20792" xr:uid="{DCE855A0-DFB1-4312-9065-8FAA16787FAE}"/>
    <cellStyle name="(Lefting) 13 5" xfId="22184" xr:uid="{F471E480-0160-49D6-A4BE-6CBAA6034414}"/>
    <cellStyle name="(Lefting) 13 6" xfId="23496" xr:uid="{516872C2-E084-47A9-B008-D668E5AA294D}"/>
    <cellStyle name="(Lefting) 13 7" xfId="24909" xr:uid="{8CECE017-E765-4E73-B33B-6F56C584792A}"/>
    <cellStyle name="(Lefting) 13 8" xfId="26334" xr:uid="{C906A085-3F0B-407A-8826-82B424A63786}"/>
    <cellStyle name="(Lefting) 13 9" xfId="27865" xr:uid="{3AF0D0FD-DF31-4E29-BB82-EC2B43172DB7}"/>
    <cellStyle name="(Lefting) 14" xfId="14922" xr:uid="{C444A742-747A-41A5-81B9-530E29397F75}"/>
    <cellStyle name="(Lefting) 14 10" xfId="29359" xr:uid="{D3B9EBF3-5B56-42A3-9FBA-9E40D6693BFD}"/>
    <cellStyle name="(Lefting) 14 11" xfId="30750" xr:uid="{60979110-A8EA-412F-8154-F1DD6B66BC41}"/>
    <cellStyle name="(Lefting) 14 12" xfId="32141" xr:uid="{021B41A9-94B1-4F41-BF80-6A9C40499AAC}"/>
    <cellStyle name="(Lefting) 14 13" xfId="33370" xr:uid="{CB57275F-32E8-4A4F-9A6A-F68447391F3B}"/>
    <cellStyle name="(Lefting) 14 14" xfId="34310" xr:uid="{CA3B6E20-02ED-479A-92C2-24999195C18D}"/>
    <cellStyle name="(Lefting) 14 15" xfId="35461" xr:uid="{0EFF1AF5-9B32-482E-B902-BEC1DA578C86}"/>
    <cellStyle name="(Lefting) 14 16" xfId="36586" xr:uid="{6854FE4A-EC4A-44E9-8BB5-3F2DF495B641}"/>
    <cellStyle name="(Lefting) 14 17" xfId="37699" xr:uid="{72D0DF08-60EB-46FA-9AE7-9E9CA48A5986}"/>
    <cellStyle name="(Lefting) 14 2" xfId="17985" xr:uid="{D9919D4F-4E0F-458F-92A1-3FD0C772E4E6}"/>
    <cellStyle name="(Lefting) 14 3" xfId="19381" xr:uid="{68377C48-684F-41E5-BBBC-BCFAAB26289D}"/>
    <cellStyle name="(Lefting) 14 4" xfId="20799" xr:uid="{7DFC9627-FD04-49F1-A8B6-4DDCC7298D24}"/>
    <cellStyle name="(Lefting) 14 5" xfId="22191" xr:uid="{43DFAF19-4638-4281-A821-9057D40C454D}"/>
    <cellStyle name="(Lefting) 14 6" xfId="23503" xr:uid="{035A16BE-6ED7-48BF-AFDC-F0A523DB665F}"/>
    <cellStyle name="(Lefting) 14 7" xfId="24915" xr:uid="{7A226AC5-A7DB-47F2-A97D-F1284FD8B1B0}"/>
    <cellStyle name="(Lefting) 14 8" xfId="26341" xr:uid="{A8570558-F7A5-450D-A183-74B832873F98}"/>
    <cellStyle name="(Lefting) 14 9" xfId="27872" xr:uid="{69F3A91E-78A6-4269-818C-86094F1EC123}"/>
    <cellStyle name="(Lefting) 15" xfId="14925" xr:uid="{B4C971A8-0D7F-4001-AAC3-5AB7528F8409}"/>
    <cellStyle name="(Lefting) 15 10" xfId="29362" xr:uid="{BBFF7026-75C5-48CB-B1D3-45E7F77AEBFB}"/>
    <cellStyle name="(Lefting) 15 11" xfId="30753" xr:uid="{C3664757-8B7A-4D6E-BED2-F0C42360AC78}"/>
    <cellStyle name="(Lefting) 15 12" xfId="32143" xr:uid="{6274CFF9-94FD-41C1-8BA7-43D94FD978A1}"/>
    <cellStyle name="(Lefting) 15 13" xfId="33372" xr:uid="{411E3B04-7CFF-4A47-A08E-35CDED6CE154}"/>
    <cellStyle name="(Lefting) 15 14" xfId="34313" xr:uid="{9064237C-1508-4CC0-9685-D563FD3A93F5}"/>
    <cellStyle name="(Lefting) 15 15" xfId="35464" xr:uid="{E8983F55-9073-430A-AC8E-2273C1CB21AD}"/>
    <cellStyle name="(Lefting) 15 16" xfId="36589" xr:uid="{7B29D80C-E4A0-4F48-9C21-ABBDA8BE8498}"/>
    <cellStyle name="(Lefting) 15 17" xfId="37701" xr:uid="{BF709D2C-4043-445C-9EE6-FE7A98AEDB7E}"/>
    <cellStyle name="(Lefting) 15 2" xfId="17988" xr:uid="{8E9718D7-5BB4-4223-9681-9756684A5498}"/>
    <cellStyle name="(Lefting) 15 3" xfId="19384" xr:uid="{EC09C0A7-5510-4E59-B0D4-61B82846AD17}"/>
    <cellStyle name="(Lefting) 15 4" xfId="20802" xr:uid="{4CDFFD4F-1995-47FE-903C-5A894F78B040}"/>
    <cellStyle name="(Lefting) 15 5" xfId="22194" xr:uid="{6F0AE0B3-486F-458F-ADEA-3D78EC0018D4}"/>
    <cellStyle name="(Lefting) 15 6" xfId="23506" xr:uid="{D6821400-2F68-4089-B3C2-94970A255BAD}"/>
    <cellStyle name="(Lefting) 15 7" xfId="24918" xr:uid="{25DD2209-FC80-4352-8E27-0AB2DE274460}"/>
    <cellStyle name="(Lefting) 15 8" xfId="26344" xr:uid="{DBE7D554-186F-40F0-8D6F-FF73E9435D41}"/>
    <cellStyle name="(Lefting) 15 9" xfId="27875" xr:uid="{EFA35A36-0A81-4C8E-B02C-E3FE7AE568A2}"/>
    <cellStyle name="(Lefting) 16" xfId="14929" xr:uid="{6E80FFCE-7395-4C3D-AB85-D6B17346741E}"/>
    <cellStyle name="(Lefting) 16 10" xfId="29366" xr:uid="{862EA324-53A5-4E4A-8282-6346250DCADB}"/>
    <cellStyle name="(Lefting) 16 11" xfId="30757" xr:uid="{5D467C20-0CEA-4C1B-8518-2C96A86CFD10}"/>
    <cellStyle name="(Lefting) 16 12" xfId="32147" xr:uid="{926017F8-FCCD-456A-AE8E-799BD45E6FA8}"/>
    <cellStyle name="(Lefting) 16 13" xfId="34316" xr:uid="{6BFABB83-6656-4CD1-94A0-09EE6E10B5FB}"/>
    <cellStyle name="(Lefting) 16 14" xfId="35467" xr:uid="{C54A9348-B05C-4517-A639-BFC46CB0D3E9}"/>
    <cellStyle name="(Lefting) 16 15" xfId="36593" xr:uid="{4AF0FCD5-3E07-4043-B2F7-B441ED9DB127}"/>
    <cellStyle name="(Lefting) 16 16" xfId="37703" xr:uid="{BCD241D4-602B-43C6-AEC1-DC3A821AFE68}"/>
    <cellStyle name="(Lefting) 16 2" xfId="17992" xr:uid="{E9718750-A2E9-4D08-8A4E-67237336E93D}"/>
    <cellStyle name="(Lefting) 16 3" xfId="19388" xr:uid="{B1F56C73-C39D-4B27-81CC-C631E2D10D0C}"/>
    <cellStyle name="(Lefting) 16 4" xfId="20806" xr:uid="{0E51C5E3-2B60-42DA-AD46-6CD650262DEA}"/>
    <cellStyle name="(Lefting) 16 5" xfId="22198" xr:uid="{0CC3CD17-0E61-4B05-85AD-455571540119}"/>
    <cellStyle name="(Lefting) 16 6" xfId="23509" xr:uid="{F9318850-7EDA-48B0-ADF4-AA388A0DB09C}"/>
    <cellStyle name="(Lefting) 16 7" xfId="24922" xr:uid="{CD4D23C7-6445-495E-866A-D39DD85C0FA9}"/>
    <cellStyle name="(Lefting) 16 8" xfId="26348" xr:uid="{C931703F-CC80-4AB0-9CA7-847171FA1E93}"/>
    <cellStyle name="(Lefting) 16 9" xfId="27879" xr:uid="{F172174C-2DEC-490A-A9F9-122EFFFFF86F}"/>
    <cellStyle name="(Lefting) 17" xfId="14996" xr:uid="{874A0109-DEA0-45BF-AF7E-A79409CC09C1}"/>
    <cellStyle name="(Lefting) 17 10" xfId="29431" xr:uid="{047F0B53-2938-4D54-808B-21294E286C90}"/>
    <cellStyle name="(Lefting) 17 11" xfId="30822" xr:uid="{94845391-EA91-438E-B96C-E369CEABEC31}"/>
    <cellStyle name="(Lefting) 17 12" xfId="32206" xr:uid="{3906C5DE-320D-4CD2-A1EE-01AD443C7D4F}"/>
    <cellStyle name="(Lefting) 17 13" xfId="34372" xr:uid="{FD563050-FA94-401A-9F7F-B2831470AFC1}"/>
    <cellStyle name="(Lefting) 17 14" xfId="35527" xr:uid="{D61D1B47-1219-48F8-84B7-884696C08973}"/>
    <cellStyle name="(Lefting) 17 15" xfId="36650" xr:uid="{768A9A0D-D1A3-4B4D-B41C-893F2CF0978B}"/>
    <cellStyle name="(Lefting) 17 16" xfId="37755" xr:uid="{25F26280-EAAE-4D12-9A6F-67A65D40A0EC}"/>
    <cellStyle name="(Lefting) 17 2" xfId="18059" xr:uid="{B3F4EB7D-111B-44BE-A219-6CAC33614E7A}"/>
    <cellStyle name="(Lefting) 17 3" xfId="19455" xr:uid="{F5F50195-A7C3-418B-B0E0-D093B7795CD5}"/>
    <cellStyle name="(Lefting) 17 4" xfId="20872" xr:uid="{14D44491-CE64-4C56-BBC0-BB950CCB1E08}"/>
    <cellStyle name="(Lefting) 17 5" xfId="22262" xr:uid="{16E03E4D-7D6A-4EEA-B72F-09ACD5957A17}"/>
    <cellStyle name="(Lefting) 17 6" xfId="23575" xr:uid="{85880035-DBFC-4799-AC4C-5EE82FD6B99C}"/>
    <cellStyle name="(Lefting) 17 7" xfId="24983" xr:uid="{F0AB8519-838B-4F7F-AF73-14DB90DAD719}"/>
    <cellStyle name="(Lefting) 17 8" xfId="26415" xr:uid="{7FF6600A-A23D-42E4-9FF3-AE3EA453D3AD}"/>
    <cellStyle name="(Lefting) 17 9" xfId="27946" xr:uid="{6DB2A64E-1785-4500-83A3-140A0EB422BA}"/>
    <cellStyle name="(Lefting) 18" xfId="15043" xr:uid="{C4F255D8-FD8B-46B4-9EF5-0EBE20062BFE}"/>
    <cellStyle name="(Lefting) 18 10" xfId="29478" xr:uid="{B75FB0E3-03EF-4F33-9C36-B52590DB9556}"/>
    <cellStyle name="(Lefting) 18 11" xfId="30868" xr:uid="{F1364519-300D-4D2A-8694-BD72C67EABDE}"/>
    <cellStyle name="(Lefting) 18 12" xfId="32252" xr:uid="{01845AC8-5C61-497D-B871-C4BD1335DC73}"/>
    <cellStyle name="(Lefting) 18 13" xfId="34418" xr:uid="{DC3EC7A0-91DC-4832-9A1F-1F92B7AF908B}"/>
    <cellStyle name="(Lefting) 18 14" xfId="35573" xr:uid="{01C921AF-86E3-4756-AB2E-A3D3F33551C9}"/>
    <cellStyle name="(Lefting) 18 15" xfId="36695" xr:uid="{D2B48A5D-39D7-4E17-A34D-A217A9BD2AB5}"/>
    <cellStyle name="(Lefting) 18 16" xfId="37800" xr:uid="{6CA7291B-F3E5-4169-B23D-CBA38AC563A8}"/>
    <cellStyle name="(Lefting) 18 2" xfId="18106" xr:uid="{2CCEC00C-176E-428B-84DE-F0A9710A7B04}"/>
    <cellStyle name="(Lefting) 18 3" xfId="19502" xr:uid="{F57D2364-7759-41FF-A2D7-8AD3934B24C0}"/>
    <cellStyle name="(Lefting) 18 4" xfId="20919" xr:uid="{88566317-4068-43E8-8BC8-282BAD2CAA22}"/>
    <cellStyle name="(Lefting) 18 5" xfId="22309" xr:uid="{9B652B28-C3E6-4214-9CC8-8130B5B07837}"/>
    <cellStyle name="(Lefting) 18 6" xfId="23622" xr:uid="{3287A611-5600-4BE2-8D7D-1700E62CBAA1}"/>
    <cellStyle name="(Lefting) 18 7" xfId="25030" xr:uid="{C4E150FE-C1CA-42D5-AFD4-EB99F9D662C4}"/>
    <cellStyle name="(Lefting) 18 8" xfId="26462" xr:uid="{79FC7EF4-44C7-4B17-ABB3-09662C5B669D}"/>
    <cellStyle name="(Lefting) 18 9" xfId="27992" xr:uid="{43BDFF64-5B61-4BDD-B359-87E92663F2BF}"/>
    <cellStyle name="(Lefting) 19" xfId="15182" xr:uid="{6CCC1F78-FA0F-40F5-AA8A-AE090E8BE791}"/>
    <cellStyle name="(Lefting) 19 10" xfId="29616" xr:uid="{E094EE41-6D9B-466C-9179-16EE6BCA2C6D}"/>
    <cellStyle name="(Lefting) 19 11" xfId="31005" xr:uid="{184B9E27-9A1D-4FC8-BCEF-C461ECF92EAE}"/>
    <cellStyle name="(Lefting) 19 12" xfId="32381" xr:uid="{95B1DEE1-FA3A-46C6-8EA9-4E14C2F22754}"/>
    <cellStyle name="(Lefting) 19 13" xfId="33589" xr:uid="{77A8E33D-71BE-4182-B095-5FA7567E1706}"/>
    <cellStyle name="(Lefting) 19 14" xfId="34545" xr:uid="{EB703AC6-295A-4E8C-ABFF-B87D8621FC58}"/>
    <cellStyle name="(Lefting) 19 15" xfId="35701" xr:uid="{572E622A-4F34-4117-BBF0-5C94D2ACE59A}"/>
    <cellStyle name="(Lefting) 19 16" xfId="36819" xr:uid="{19255121-7262-4849-A29B-88386726DBF5}"/>
    <cellStyle name="(Lefting) 19 17" xfId="37922" xr:uid="{E00FC4BA-2722-439F-B0CD-D3A831D9944D}"/>
    <cellStyle name="(Lefting) 19 2" xfId="18244" xr:uid="{ECFB60CA-734C-4A8B-9254-A438CB4E0B6E}"/>
    <cellStyle name="(Lefting) 19 3" xfId="19641" xr:uid="{CC376293-01BE-4695-8AEC-F510C4820279}"/>
    <cellStyle name="(Lefting) 19 4" xfId="21055" xr:uid="{92038023-16C3-4091-8198-C8D24B8BD9A0}"/>
    <cellStyle name="(Lefting) 19 5" xfId="22448" xr:uid="{EDF2754D-7CE4-4B38-9C61-1E5C54E1AB7B}"/>
    <cellStyle name="(Lefting) 19 6" xfId="23760" xr:uid="{D2FA1B0F-DD6D-4AB1-B728-77566EF0E421}"/>
    <cellStyle name="(Lefting) 19 7" xfId="25163" xr:uid="{5156F38D-6554-428C-A4DE-3E5B037058BD}"/>
    <cellStyle name="(Lefting) 19 8" xfId="26598" xr:uid="{32273362-6962-4CC2-8D52-4464B26CBBDE}"/>
    <cellStyle name="(Lefting) 19 9" xfId="28125" xr:uid="{D9D136F2-9215-4F31-AC07-B2807F70435A}"/>
    <cellStyle name="(Lefting) 2" xfId="12824" xr:uid="{70AAE362-DF17-475F-A956-3CA9BE0ADC66}"/>
    <cellStyle name="(Lefting) 2 10" xfId="12267" xr:uid="{BDDA0424-980B-4CDE-807E-555F1991D280}"/>
    <cellStyle name="(Lefting) 2 11" xfId="15960" xr:uid="{07F20B3E-0AB7-49E9-9301-60574E9419DF}"/>
    <cellStyle name="(Lefting) 2 12" xfId="32076" xr:uid="{266D16D7-0543-4C25-9E55-3105EACDCCD1}"/>
    <cellStyle name="(Lefting) 2 13" xfId="33099" xr:uid="{67DBDE63-4500-423C-BD51-9E5658B83583}"/>
    <cellStyle name="(Lefting) 2 14" xfId="34074" xr:uid="{E769B7C9-C210-4F22-B357-6478E2A0503F}"/>
    <cellStyle name="(Lefting) 2 15" xfId="16256" xr:uid="{AB3F1A38-7A11-4250-8335-5417B3D19373}"/>
    <cellStyle name="(Lefting) 2 16" xfId="16267" xr:uid="{CEF01E26-2028-46CA-A651-F9FA6CD282FD}"/>
    <cellStyle name="(Lefting) 2 2" xfId="16104" xr:uid="{58F86ECD-5C89-4A45-8C51-6E0A76B1D2EA}"/>
    <cellStyle name="(Lefting) 2 3" xfId="19009" xr:uid="{2928A1AE-5FBC-4F75-9ED1-E5D697CE68CD}"/>
    <cellStyle name="(Lefting) 2 4" xfId="10959" xr:uid="{4744DE7B-611B-4C07-901B-E8D8AF5F1AD4}"/>
    <cellStyle name="(Lefting) 2 5" xfId="11181" xr:uid="{DA9C46CB-53FE-4336-8632-C0F5C853C0BC}"/>
    <cellStyle name="(Lefting) 2 6" xfId="22180" xr:uid="{1AEF7120-A7A5-4ADF-9B12-30761A456FB8}"/>
    <cellStyle name="(Lefting) 2 7" xfId="24538" xr:uid="{F00F71F8-9BF9-4C9B-B032-7711FDBC4E2C}"/>
    <cellStyle name="(Lefting) 2 8" xfId="25959" xr:uid="{1D727299-CB4F-4152-B69B-6003EE434692}"/>
    <cellStyle name="(Lefting) 2 9" xfId="10674" xr:uid="{E744F063-5BCC-4DB7-A65F-AE4169629DFF}"/>
    <cellStyle name="(Lefting) 20" xfId="15229" xr:uid="{0034FE05-92F7-4D98-A923-E5E9072AAAE3}"/>
    <cellStyle name="(Lefting) 20 10" xfId="29660" xr:uid="{EC27B5AD-571D-4F14-A177-4780E82D6558}"/>
    <cellStyle name="(Lefting) 20 11" xfId="31051" xr:uid="{AD4E2228-2C44-440E-A7B0-A6421940AA2A}"/>
    <cellStyle name="(Lefting) 20 12" xfId="32423" xr:uid="{EC415063-9E8C-490D-BCF8-05307CE3BBBA}"/>
    <cellStyle name="(Lefting) 20 13" xfId="33625" xr:uid="{BBCEAEB4-1A8C-4CC8-AF4B-413DBF526A48}"/>
    <cellStyle name="(Lefting) 20 14" xfId="34586" xr:uid="{9BFCFC8E-3EA0-49D3-A572-F7A19ECBAFF2}"/>
    <cellStyle name="(Lefting) 20 15" xfId="35743" xr:uid="{158BF3B5-0CC0-4433-BFBF-7E29D40ADB2A}"/>
    <cellStyle name="(Lefting) 20 16" xfId="36855" xr:uid="{26CAA1E0-CF8D-43C5-887A-59CA8355D079}"/>
    <cellStyle name="(Lefting) 20 17" xfId="37957" xr:uid="{9D2E13A5-E26B-48C4-A164-9F39789414FE}"/>
    <cellStyle name="(Lefting) 20 2" xfId="18291" xr:uid="{F80BEB4D-2ECF-4B15-9289-CED14695F0E1}"/>
    <cellStyle name="(Lefting) 20 3" xfId="19686" xr:uid="{C1F7266E-AC0D-4902-AC6D-8D1D94B020ED}"/>
    <cellStyle name="(Lefting) 20 4" xfId="21100" xr:uid="{85850DEE-B22E-4426-98EE-40AA85DDE96A}"/>
    <cellStyle name="(Lefting) 20 5" xfId="22495" xr:uid="{6FBE2B1F-896D-4ED5-8B0C-0F95645D86E3}"/>
    <cellStyle name="(Lefting) 20 6" xfId="23807" xr:uid="{725F3C68-A2EE-4238-AB45-2B595FA5E54D}"/>
    <cellStyle name="(Lefting) 20 7" xfId="25209" xr:uid="{0D6A17CD-0C19-4E4C-9F65-C27CA3101498}"/>
    <cellStyle name="(Lefting) 20 8" xfId="26643" xr:uid="{8D291D64-EED8-42EA-BC4F-9772B596C2ED}"/>
    <cellStyle name="(Lefting) 20 9" xfId="28169" xr:uid="{919C7AB0-ABE3-4D6D-B072-DD71B7C4FA9A}"/>
    <cellStyle name="(Lefting) 21" xfId="15279" xr:uid="{39DB31D8-B7E2-49C5-A4AF-E241B4137468}"/>
    <cellStyle name="(Lefting) 21 10" xfId="29709" xr:uid="{D1B65701-2037-46A2-BCD7-B403CF35ACE6}"/>
    <cellStyle name="(Lefting) 21 11" xfId="31100" xr:uid="{66127931-CB0F-4A8F-9EC6-0B9CF89210D1}"/>
    <cellStyle name="(Lefting) 21 12" xfId="32470" xr:uid="{03B30500-7125-4027-A002-5202AA05F1CD}"/>
    <cellStyle name="(Lefting) 21 13" xfId="34633" xr:uid="{FE9BB21F-36FB-44DA-94F9-6BFBFA30C09D}"/>
    <cellStyle name="(Lefting) 21 14" xfId="35791" xr:uid="{715C3848-4915-486F-BC64-FB6578230A1F}"/>
    <cellStyle name="(Lefting) 21 15" xfId="36901" xr:uid="{C156C598-4037-4575-9866-4E8FAD2601D0}"/>
    <cellStyle name="(Lefting) 21 16" xfId="38002" xr:uid="{9912F578-1841-4EAD-AF6A-CCF036F90839}"/>
    <cellStyle name="(Lefting) 21 2" xfId="18341" xr:uid="{D03E1E1D-B4CF-4665-8063-AFF1DC799BB1}"/>
    <cellStyle name="(Lefting) 21 3" xfId="19736" xr:uid="{C23B8EBE-F6E0-469A-8C59-56A59DB156CF}"/>
    <cellStyle name="(Lefting) 21 4" xfId="21148" xr:uid="{4BA28C5C-108D-4A6D-9849-E963D3E3FDAE}"/>
    <cellStyle name="(Lefting) 21 5" xfId="22545" xr:uid="{8457A9EB-494D-4712-8DE2-96A50485C018}"/>
    <cellStyle name="(Lefting) 21 6" xfId="23857" xr:uid="{DCD22A5B-2B17-4BC1-A774-556DA7CF3348}"/>
    <cellStyle name="(Lefting) 21 7" xfId="25259" xr:uid="{48E16B10-AA87-4598-99B2-53B7DAFB5258}"/>
    <cellStyle name="(Lefting) 21 8" xfId="26693" xr:uid="{B7651185-D2BB-4939-BDC8-25E2E699C31D}"/>
    <cellStyle name="(Lefting) 21 9" xfId="28219" xr:uid="{B878E1DC-E9AC-4AE9-BA01-820AAEB9BBEA}"/>
    <cellStyle name="(Lefting) 22" xfId="15385" xr:uid="{0552A73C-E6D0-4ABA-8CE6-3EDB581F6159}"/>
    <cellStyle name="(Lefting) 22 10" xfId="31201" xr:uid="{E559CAFA-B60B-45F7-9508-80C554CD37B6}"/>
    <cellStyle name="(Lefting) 22 11" xfId="32567" xr:uid="{35B37189-E5E5-4B2C-BCCF-53351588B5CB}"/>
    <cellStyle name="(Lefting) 22 12" xfId="33757" xr:uid="{5C79BB9A-237F-40B9-AF6A-FFA3C28882C8}"/>
    <cellStyle name="(Lefting) 22 13" xfId="34724" xr:uid="{BD85A8BA-500B-4CBA-9E15-F7D23AF2831A}"/>
    <cellStyle name="(Lefting) 22 14" xfId="35881" xr:uid="{B8BF2C32-28F7-4555-A145-F3878BA68714}"/>
    <cellStyle name="(Lefting) 22 15" xfId="36991" xr:uid="{C7B0DF6E-97EA-4A51-AAFE-DA45ADD7DEFE}"/>
    <cellStyle name="(Lefting) 22 16" xfId="38087" xr:uid="{BB89056E-E4A0-4DE8-93FD-FD8C15025A68}"/>
    <cellStyle name="(Lefting) 22 2" xfId="18447" xr:uid="{801AB71F-9E84-45A4-84F7-5C7049818C92}"/>
    <cellStyle name="(Lefting) 22 3" xfId="19842" xr:uid="{21CDFA80-C650-4237-8617-C3662D2F5204}"/>
    <cellStyle name="(Lefting) 22 4" xfId="22651" xr:uid="{DF14EAF1-3A05-4FC7-BF77-D6E11A481641}"/>
    <cellStyle name="(Lefting) 22 5" xfId="23959" xr:uid="{C706BD2B-0F8A-4DA4-A6B1-060D4F914C3B}"/>
    <cellStyle name="(Lefting) 22 6" xfId="25356" xr:uid="{C7DE9642-714A-4EA1-B25B-F1CB68EB2E22}"/>
    <cellStyle name="(Lefting) 22 7" xfId="26792" xr:uid="{0AFF43CF-7FEC-4BBA-9EC6-C9F87801F47E}"/>
    <cellStyle name="(Lefting) 22 8" xfId="28313" xr:uid="{96791D26-4E25-4C35-9C20-C08E06C94099}"/>
    <cellStyle name="(Lefting) 22 9" xfId="29810" xr:uid="{3869610D-6C59-42A7-993D-7E9FD8718CCC}"/>
    <cellStyle name="(Lefting) 23" xfId="15381" xr:uid="{3F2B84DC-ACB4-4160-9B0F-6BF8427AF1D1}"/>
    <cellStyle name="(Lefting) 23 10" xfId="34720" xr:uid="{19A9E7C4-137D-49AF-8812-E0CB964EE1AC}"/>
    <cellStyle name="(Lefting) 23 11" xfId="35877" xr:uid="{EF805EA1-797D-49DA-8CF1-EAEF343992BD}"/>
    <cellStyle name="(Lefting) 23 12" xfId="36987" xr:uid="{63E83063-A6EE-4C97-BCE9-2D0CE25B50D9}"/>
    <cellStyle name="(Lefting) 23 13" xfId="38083" xr:uid="{9A087314-F7A2-4F6B-B55D-BEB205D62FB8}"/>
    <cellStyle name="(Lefting) 23 2" xfId="19838" xr:uid="{94B65D13-3955-4D62-B5AF-CFB5B64D7758}"/>
    <cellStyle name="(Lefting) 23 3" xfId="23955" xr:uid="{34AC1AE5-751A-4A73-A156-13DEB8ACDE47}"/>
    <cellStyle name="(Lefting) 23 4" xfId="25352" xr:uid="{58ACACEA-289A-4F8D-89CE-1683CD372871}"/>
    <cellStyle name="(Lefting) 23 5" xfId="26788" xr:uid="{1F8D9987-03C0-4DA8-A6E3-F1C001790B91}"/>
    <cellStyle name="(Lefting) 23 6" xfId="28309" xr:uid="{D5122FA6-E896-4821-985E-F8F295A3C49E}"/>
    <cellStyle name="(Lefting) 23 7" xfId="29806" xr:uid="{C3CE31B2-40B8-4EA9-BFD1-EB94465CDFD3}"/>
    <cellStyle name="(Lefting) 23 8" xfId="31197" xr:uid="{387E9C06-4DE4-4EF7-8201-5A80AE36F381}"/>
    <cellStyle name="(Lefting) 23 9" xfId="32563" xr:uid="{D3FF5CE6-EFED-48F3-B1B7-28F8570ABDA6}"/>
    <cellStyle name="(Lefting) 24" xfId="15462" xr:uid="{9AC381B7-92FB-46A6-98BD-E37D0EB4ED1F}"/>
    <cellStyle name="(Lefting) 24 10" xfId="29883" xr:uid="{234F4244-A89D-4C14-BE2E-B45CD419E40D}"/>
    <cellStyle name="(Lefting) 24 11" xfId="31275" xr:uid="{6E97DC55-3B57-4682-96C7-93DB9E0A7E6B}"/>
    <cellStyle name="(Lefting) 24 12" xfId="32638" xr:uid="{697C397C-5871-44FF-99F4-F12C1F9A8CF2}"/>
    <cellStyle name="(Lefting) 24 13" xfId="33806" xr:uid="{5A8359FD-10D4-49CC-9912-CF9E26C52D08}"/>
    <cellStyle name="(Lefting) 24 14" xfId="34786" xr:uid="{F873A76B-9E9F-4A71-84C0-D73D804D2BDC}"/>
    <cellStyle name="(Lefting) 24 15" xfId="35943" xr:uid="{7C9AA7B6-A737-4D42-9600-750511FEB749}"/>
    <cellStyle name="(Lefting) 24 16" xfId="37055" xr:uid="{5DC4FED1-5934-492F-A3CC-BE29E102CAE6}"/>
    <cellStyle name="(Lefting) 24 17" xfId="38148" xr:uid="{F807D951-A848-42A6-924B-0BDEF378DA21}"/>
    <cellStyle name="(Lefting) 24 2" xfId="18522" xr:uid="{23A0DA04-37D3-454D-B0AD-A985BEF29655}"/>
    <cellStyle name="(Lefting) 24 3" xfId="19916" xr:uid="{9220C1F1-4A2A-4CD0-B3F6-F2E1FA4D579D}"/>
    <cellStyle name="(Lefting) 24 4" xfId="21330" xr:uid="{4E128695-AFCC-44DB-AF87-7311FA1FC229}"/>
    <cellStyle name="(Lefting) 24 5" xfId="22728" xr:uid="{0E284AC1-03D7-4602-9CCA-2F2EFAE35BD2}"/>
    <cellStyle name="(Lefting) 24 6" xfId="24031" xr:uid="{5153F459-F748-43C3-93B9-59DB1C896C2E}"/>
    <cellStyle name="(Lefting) 24 7" xfId="25428" xr:uid="{B2BFA878-D536-4E30-B82E-4E1B46092A83}"/>
    <cellStyle name="(Lefting) 24 8" xfId="26867" xr:uid="{102A967C-1639-4065-B29D-4685914A9AB8}"/>
    <cellStyle name="(Lefting) 24 9" xfId="28388" xr:uid="{62ACE83C-F070-4B77-B2CE-AA5F31240DB3}"/>
    <cellStyle name="(Lefting) 25" xfId="15521" xr:uid="{CBD17C8D-ED75-4996-B158-F0BAC41CE80F}"/>
    <cellStyle name="(Lefting) 25 10" xfId="29940" xr:uid="{C516CFEA-B6EE-49BE-B3A5-A25B0D4FC265}"/>
    <cellStyle name="(Lefting) 25 11" xfId="31332" xr:uid="{863EDF84-456A-4E40-B7B9-E07B24A3C328}"/>
    <cellStyle name="(Lefting) 25 12" xfId="32692" xr:uid="{6FFD545C-A845-4DFB-A5DF-D7DFD0842175}"/>
    <cellStyle name="(Lefting) 25 13" xfId="33829" xr:uid="{32F16B4A-E50B-4AB2-89FE-CABF6243064D}"/>
    <cellStyle name="(Lefting) 25 14" xfId="34837" xr:uid="{220C6865-D825-41B7-908A-6338E5B3B392}"/>
    <cellStyle name="(Lefting) 25 15" xfId="35993" xr:uid="{5D94E4C2-A68D-420C-8980-34216BCC8FD2}"/>
    <cellStyle name="(Lefting) 25 16" xfId="37106" xr:uid="{F5CCAE19-7D3C-4ED0-B70F-C23D2001E03D}"/>
    <cellStyle name="(Lefting) 25 17" xfId="38198" xr:uid="{B0E5E8F7-21AF-475D-916D-9383CC6A4976}"/>
    <cellStyle name="(Lefting) 25 2" xfId="18580" xr:uid="{57A3DB35-7266-413F-9507-23CC4E8263D0}"/>
    <cellStyle name="(Lefting) 25 3" xfId="19972" xr:uid="{AC9024DD-B9C0-4A24-9F4B-C4545A54B9F3}"/>
    <cellStyle name="(Lefting) 25 4" xfId="21389" xr:uid="{CDDEF158-C7A4-4C38-97F5-6946C6DFC8F3}"/>
    <cellStyle name="(Lefting) 25 5" xfId="22785" xr:uid="{0D31B5CE-39B7-46F0-9134-F6BEA6BBD3BF}"/>
    <cellStyle name="(Lefting) 25 6" xfId="24086" xr:uid="{5ABB883B-FFEF-4FDD-83E4-58F0419A9ECE}"/>
    <cellStyle name="(Lefting) 25 7" xfId="25484" xr:uid="{6221FBC2-9DC3-4D8B-A920-8F86ADDFF463}"/>
    <cellStyle name="(Lefting) 25 8" xfId="26924" xr:uid="{D72008C3-072A-4F4B-889F-235A034E3229}"/>
    <cellStyle name="(Lefting) 25 9" xfId="28445" xr:uid="{959792E5-997B-41A1-866B-60AD4859D133}"/>
    <cellStyle name="(Lefting) 26" xfId="9828" xr:uid="{78680495-8788-49C8-80E2-A3D3B80A15B5}"/>
    <cellStyle name="(Lefting) 27" xfId="21185" xr:uid="{3EDBA4C2-01F8-48F5-A1E4-F61EACB346A2}"/>
    <cellStyle name="(Lefting) 28" xfId="22128" xr:uid="{E1E9F581-1E41-4729-8535-F6FF6EEAACB5}"/>
    <cellStyle name="(Lefting) 29" xfId="23478" xr:uid="{E7183877-C9B2-453E-82E3-4A4715A80452}"/>
    <cellStyle name="(Lefting) 3" xfId="14880" xr:uid="{9F4E72EB-8E5E-43C3-B992-C0A09A7F391C}"/>
    <cellStyle name="(Lefting) 3 10" xfId="29317" xr:uid="{5BD15753-3126-4301-A8C0-5983614BB9CC}"/>
    <cellStyle name="(Lefting) 3 11" xfId="30711" xr:uid="{F5E0D644-A57B-47CE-AB44-F5B8776B03F3}"/>
    <cellStyle name="(Lefting) 3 12" xfId="32109" xr:uid="{DE480E1A-1C42-4E99-B736-CE374010C3A5}"/>
    <cellStyle name="(Lefting) 3 13" xfId="33339" xr:uid="{811D3ED0-E9A1-47C9-ADD5-7F6A386950B5}"/>
    <cellStyle name="(Lefting) 3 14" xfId="34282" xr:uid="{0B00321D-62D1-4760-88A7-3E637E5F46B4}"/>
    <cellStyle name="(Lefting) 3 15" xfId="35431" xr:uid="{58FD20DB-2B81-4A6C-980E-8676AE3F5584}"/>
    <cellStyle name="(Lefting) 3 16" xfId="36548" xr:uid="{9A1125C2-8FD0-4501-A092-019D1EB0AB43}"/>
    <cellStyle name="(Lefting) 3 17" xfId="37672" xr:uid="{CCF3D793-9807-476F-B52D-285A07B524A4}"/>
    <cellStyle name="(Lefting) 3 2" xfId="17943" xr:uid="{74BD55E3-8961-4560-8A14-F4CEBF42EC3A}"/>
    <cellStyle name="(Lefting) 3 3" xfId="19343" xr:uid="{98F655BF-0230-4FF8-A6E7-50F9C8CE3FC1}"/>
    <cellStyle name="(Lefting) 3 4" xfId="20757" xr:uid="{A5DFA7C3-D41D-48E0-A93B-96BF977A0E69}"/>
    <cellStyle name="(Lefting) 3 5" xfId="22150" xr:uid="{20FBCB12-ACFD-4F61-8C15-261884B2ABDB}"/>
    <cellStyle name="(Lefting) 3 6" xfId="23461" xr:uid="{0A1512FF-B06C-4FD5-A703-6DB8E618CFB8}"/>
    <cellStyle name="(Lefting) 3 7" xfId="24878" xr:uid="{FE2E0DFB-46D6-4D11-B8CB-78DF9E17F7C4}"/>
    <cellStyle name="(Lefting) 3 8" xfId="26299" xr:uid="{36B64B8A-4CC1-4FFA-907D-7501504967B7}"/>
    <cellStyle name="(Lefting) 3 9" xfId="27831" xr:uid="{1678DA57-20EB-4071-8728-22728A4A5B75}"/>
    <cellStyle name="(Lefting) 30" xfId="25860" xr:uid="{DD9848CB-53A7-4879-9B9C-BA001A996B5C}"/>
    <cellStyle name="(Lefting) 31" xfId="32407" xr:uid="{CF0AACAB-8F54-41E7-98E4-E9C02A597BC5}"/>
    <cellStyle name="(Lefting) 32" xfId="33501" xr:uid="{D4C31929-30D6-4BE0-B903-A4C7B70339AE}"/>
    <cellStyle name="(Lefting) 4" xfId="14712" xr:uid="{02FD3EE1-7AF6-4AE3-99B3-12E71E172270}"/>
    <cellStyle name="(Lefting) 4 10" xfId="29174" xr:uid="{CD543D9D-0DA2-4253-BDA4-41A4D17FA67A}"/>
    <cellStyle name="(Lefting) 4 11" xfId="30590" xr:uid="{21098A21-5214-4088-A30E-66177C34F56D}"/>
    <cellStyle name="(Lefting) 4 12" xfId="31999" xr:uid="{6A7BE6C6-ABA1-4792-9616-2056CFC4DBAF}"/>
    <cellStyle name="(Lefting) 4 13" xfId="33225" xr:uid="{844D7409-951B-4394-ACAD-9AEB037E4A1E}"/>
    <cellStyle name="(Lefting) 4 14" xfId="34163" xr:uid="{05B91F2E-50A7-493A-BF75-BA2129069F23}"/>
    <cellStyle name="(Lefting) 4 15" xfId="35313" xr:uid="{EEA84EFD-A917-4B0B-ACD8-1D8DD3974E2D}"/>
    <cellStyle name="(Lefting) 4 16" xfId="36450" xr:uid="{16F95775-FF69-4B3A-BD22-FCA461D9AB54}"/>
    <cellStyle name="(Lefting) 4 17" xfId="37597" xr:uid="{CBC7284F-CE22-4DB8-9F18-07E510FC52F1}"/>
    <cellStyle name="(Lefting) 4 2" xfId="17776" xr:uid="{3778FEF2-4724-4E43-8239-44E8DDBFAB53}"/>
    <cellStyle name="(Lefting) 4 3" xfId="19188" xr:uid="{62BDEEBD-914B-457F-8A22-9E8380386BB7}"/>
    <cellStyle name="(Lefting) 4 4" xfId="20607" xr:uid="{0E25F64B-6823-4875-A84B-DABF6BE627FC}"/>
    <cellStyle name="(Lefting) 4 5" xfId="21985" xr:uid="{D6952591-B93C-4BE4-9AAB-F34BA6D6F7F8}"/>
    <cellStyle name="(Lefting) 4 6" xfId="23322" xr:uid="{4472215B-623B-4611-9917-1C08248A16B3}"/>
    <cellStyle name="(Lefting) 4 7" xfId="24720" xr:uid="{6CB0ADD7-AD68-4C31-8BF2-2455F04E0D5A}"/>
    <cellStyle name="(Lefting) 4 8" xfId="26137" xr:uid="{D658914F-1378-4A69-B587-103434BB1685}"/>
    <cellStyle name="(Lefting) 4 9" xfId="27698" xr:uid="{90E55692-DCA8-4996-BE3A-48FBF4F3C59A}"/>
    <cellStyle name="(Lefting) 5" xfId="14864" xr:uid="{5260B955-97A0-4037-BE2B-224E86F15A6E}"/>
    <cellStyle name="(Lefting) 5 10" xfId="29301" xr:uid="{DC580031-A859-44B5-8C63-3F82D92F8D78}"/>
    <cellStyle name="(Lefting) 5 11" xfId="30697" xr:uid="{A36CB844-C572-494E-9E85-ECF1671DF02F}"/>
    <cellStyle name="(Lefting) 5 12" xfId="32094" xr:uid="{3A01FA31-7CBB-4A81-AC14-18A427097ADC}"/>
    <cellStyle name="(Lefting) 5 13" xfId="33325" xr:uid="{224F92B7-EC85-4C71-AAC2-CF89B2AA0AC8}"/>
    <cellStyle name="(Lefting) 5 14" xfId="34267" xr:uid="{CF90EF94-F047-47F2-A373-7974FA85C5F9}"/>
    <cellStyle name="(Lefting) 5 15" xfId="35417" xr:uid="{85BC6D39-4718-4C06-AD34-1608E1FBF8B3}"/>
    <cellStyle name="(Lefting) 5 16" xfId="36532" xr:uid="{6F844271-10FE-4354-9611-7414FABFF567}"/>
    <cellStyle name="(Lefting) 5 17" xfId="37658" xr:uid="{BC0F19ED-2AF9-4D8C-8904-3BD7AA0E5AA4}"/>
    <cellStyle name="(Lefting) 5 2" xfId="17927" xr:uid="{A5399B24-24B8-49D0-9AB0-64BD31205A8E}"/>
    <cellStyle name="(Lefting) 5 3" xfId="19327" xr:uid="{3176B7AE-4F2E-47E6-9086-03FEB41D6B33}"/>
    <cellStyle name="(Lefting) 5 4" xfId="20741" xr:uid="{4A95BE30-A716-4D17-A6F0-0AAB3AE7631C}"/>
    <cellStyle name="(Lefting) 5 5" xfId="22134" xr:uid="{6632E17E-7425-46D1-ADC3-AAA8D4658528}"/>
    <cellStyle name="(Lefting) 5 6" xfId="23445" xr:uid="{C240E859-D28C-4BD6-B695-28AE82140787}"/>
    <cellStyle name="(Lefting) 5 7" xfId="24862" xr:uid="{2E928965-4756-4045-9D66-BB97263DF931}"/>
    <cellStyle name="(Lefting) 5 8" xfId="26283" xr:uid="{B660EF77-7589-4E04-B78E-7BEE32A8C2FE}"/>
    <cellStyle name="(Lefting) 5 9" xfId="27816" xr:uid="{1D1F2BBD-77F0-457A-BFCD-639B873796B1}"/>
    <cellStyle name="(Lefting) 6" xfId="14868" xr:uid="{873465AF-5003-411B-91EE-ADCE1E1067A9}"/>
    <cellStyle name="(Lefting) 6 10" xfId="29305" xr:uid="{4CA753B7-286F-4AD1-8C51-E8F7C82E1FBC}"/>
    <cellStyle name="(Lefting) 6 11" xfId="30700" xr:uid="{2BAF031F-AC9B-4132-9125-46FD3DDE466D}"/>
    <cellStyle name="(Lefting) 6 12" xfId="32097" xr:uid="{C4FC9B7F-CA4E-43C5-97E2-EC31F3C22170}"/>
    <cellStyle name="(Lefting) 6 13" xfId="33328" xr:uid="{FA54834A-02EA-45BE-B5DB-049F5491E2E9}"/>
    <cellStyle name="(Lefting) 6 14" xfId="34271" xr:uid="{53B1FDFD-B99F-46A2-A83A-C7AC4E477B5C}"/>
    <cellStyle name="(Lefting) 6 15" xfId="35420" xr:uid="{738EE4AA-B460-4E2C-943A-5BDAB5283644}"/>
    <cellStyle name="(Lefting) 6 16" xfId="36536" xr:uid="{42250344-53C0-4291-B86D-F5C6FD281A33}"/>
    <cellStyle name="(Lefting) 6 17" xfId="37661" xr:uid="{69292E79-1DE5-4230-8516-61141D7B594D}"/>
    <cellStyle name="(Lefting) 6 2" xfId="17931" xr:uid="{63A1AE83-CC31-4F15-A25C-50F082B955BF}"/>
    <cellStyle name="(Lefting) 6 3" xfId="19331" xr:uid="{AACAB5B9-03A5-4B20-BC70-B71349284B9E}"/>
    <cellStyle name="(Lefting) 6 4" xfId="20745" xr:uid="{FB6C429A-8DAF-4451-B5CC-E26B6D330DC9}"/>
    <cellStyle name="(Lefting) 6 5" xfId="22138" xr:uid="{87639A93-E9FB-471F-B65D-559D331F4F86}"/>
    <cellStyle name="(Lefting) 6 6" xfId="23449" xr:uid="{D83D153B-0C77-40FA-93F1-7F1796D904EA}"/>
    <cellStyle name="(Lefting) 6 7" xfId="24866" xr:uid="{84A5D665-BADE-48CD-ACCA-D27127B9D02D}"/>
    <cellStyle name="(Lefting) 6 8" xfId="26287" xr:uid="{B22A940D-B72B-41D8-ABD5-A435A93696AA}"/>
    <cellStyle name="(Lefting) 6 9" xfId="27819" xr:uid="{59C0722D-064E-43EC-8756-94158D78AECA}"/>
    <cellStyle name="(Lefting) 7" xfId="14727" xr:uid="{76BB8B0F-0528-475D-8D43-DE8290BF83A9}"/>
    <cellStyle name="(Lefting) 7 10" xfId="29188" xr:uid="{35D2E2C0-A56C-4541-A976-8ABDE3CC6AF8}"/>
    <cellStyle name="(Lefting) 7 11" xfId="30604" xr:uid="{E7A4A67E-6193-4950-92B8-6EBE1D8E1C22}"/>
    <cellStyle name="(Lefting) 7 12" xfId="32012" xr:uid="{D2EC3E0F-A593-40F7-8B80-ABA1C350A1A1}"/>
    <cellStyle name="(Lefting) 7 13" xfId="33238" xr:uid="{311AA5E3-231C-4AEA-8285-2FB2D22F3C20}"/>
    <cellStyle name="(Lefting) 7 14" xfId="34175" xr:uid="{461CED9A-D765-4757-BD6F-D77ADEC7F382}"/>
    <cellStyle name="(Lefting) 7 15" xfId="35325" xr:uid="{60C3C0A3-1969-4D17-96A1-5ADA0972BC19}"/>
    <cellStyle name="(Lefting) 7 16" xfId="36464" xr:uid="{28EF4C17-2B96-4181-AB17-BC5CB2E78EAC}"/>
    <cellStyle name="(Lefting) 7 17" xfId="37608" xr:uid="{51F5C401-16D4-4E0F-B716-28FC9A9AA6B1}"/>
    <cellStyle name="(Lefting) 7 2" xfId="17791" xr:uid="{453D3038-665E-4A12-9F41-DC07765B14CC}"/>
    <cellStyle name="(Lefting) 7 3" xfId="19200" xr:uid="{ED6E2502-419B-4ABE-BDC6-FA5A2A38F5FB}"/>
    <cellStyle name="(Lefting) 7 4" xfId="20619" xr:uid="{6E35ACDE-C4DC-4D9D-A51D-010020FE212F}"/>
    <cellStyle name="(Lefting) 7 5" xfId="22000" xr:uid="{E0EA65BF-0978-4666-86F6-B75F4D19D78D}"/>
    <cellStyle name="(Lefting) 7 6" xfId="23333" xr:uid="{34FC136C-60EB-46E2-AB93-781B039665C1}"/>
    <cellStyle name="(Lefting) 7 7" xfId="24734" xr:uid="{B5233920-CC91-4B20-90DD-88A806135FA0}"/>
    <cellStyle name="(Lefting) 7 8" xfId="26152" xr:uid="{C02D0E2E-C229-4615-ABDF-1254AE94511E}"/>
    <cellStyle name="(Lefting) 7 9" xfId="27713" xr:uid="{A3FDB40D-635D-4E61-8495-786E5921E343}"/>
    <cellStyle name="(Lefting) 8" xfId="14884" xr:uid="{3EE3050C-CE98-4CBE-9DF5-B0BB16D1F429}"/>
    <cellStyle name="(Lefting) 8 10" xfId="29321" xr:uid="{D0C5BAE3-06B9-4FEB-A2BA-8890FB0CE2BB}"/>
    <cellStyle name="(Lefting) 8 11" xfId="30715" xr:uid="{579A369E-A6EF-437A-816F-2BB5C1749172}"/>
    <cellStyle name="(Lefting) 8 12" xfId="32112" xr:uid="{1DB74736-3A56-4AB2-8A76-500199D45BEC}"/>
    <cellStyle name="(Lefting) 8 13" xfId="33342" xr:uid="{A5BB5C82-411C-4294-A50F-7B148AA3AD79}"/>
    <cellStyle name="(Lefting) 8 14" xfId="34285" xr:uid="{106E472A-414E-49B1-A3D5-0A0F530DE08A}"/>
    <cellStyle name="(Lefting) 8 15" xfId="35434" xr:uid="{DDC1E3EC-6F00-4C4C-AE6B-DB1C57487F78}"/>
    <cellStyle name="(Lefting) 8 16" xfId="36552" xr:uid="{FFF6F4D0-260C-4E25-906B-78005A1CEF6F}"/>
    <cellStyle name="(Lefting) 8 17" xfId="37675" xr:uid="{92E7650E-3A8F-425A-99A9-92EEA79EA88C}"/>
    <cellStyle name="(Lefting) 8 2" xfId="17947" xr:uid="{DD916105-7B3E-49E9-B3D8-E1D7BC09480D}"/>
    <cellStyle name="(Lefting) 8 3" xfId="19347" xr:uid="{A08BE874-35B9-4F53-B04D-581029518646}"/>
    <cellStyle name="(Lefting) 8 4" xfId="20761" xr:uid="{6A24CC40-1CE4-4042-8F1A-0A20746B41C5}"/>
    <cellStyle name="(Lefting) 8 5" xfId="22154" xr:uid="{E3DE502A-BBDD-4D81-813D-9C0CA41DDFEA}"/>
    <cellStyle name="(Lefting) 8 6" xfId="23465" xr:uid="{EF0C9264-77AB-427F-ADDD-FBDAA0072450}"/>
    <cellStyle name="(Lefting) 8 7" xfId="24882" xr:uid="{722B0659-C276-41FA-8890-7305F95AE8F8}"/>
    <cellStyle name="(Lefting) 8 8" xfId="26303" xr:uid="{FF86FA66-1E7B-493D-8B29-20EC566B55D8}"/>
    <cellStyle name="(Lefting) 8 9" xfId="27835" xr:uid="{02C7CA9B-8598-4965-B3F0-D4E7C352FD52}"/>
    <cellStyle name="(Lefting) 9" xfId="14895" xr:uid="{C6607627-EB36-49D9-9291-FBE1ADBCDB4B}"/>
    <cellStyle name="(Lefting) 9 10" xfId="29332" xr:uid="{F60A2D7C-14AD-4117-8225-DE63340E2EB6}"/>
    <cellStyle name="(Lefting) 9 11" xfId="30726" xr:uid="{9CD9EDF4-1CA3-4EBF-B445-1A350FAD80B7}"/>
    <cellStyle name="(Lefting) 9 12" xfId="32121" xr:uid="{A0C125C5-23C7-42B2-AA87-FAB95D4651B4}"/>
    <cellStyle name="(Lefting) 9 13" xfId="33352" xr:uid="{B447D9D5-1951-4CE0-A782-F1A3D0699BBC}"/>
    <cellStyle name="(Lefting) 9 14" xfId="34293" xr:uid="{DE7FC5E6-36DE-41B4-91B7-F18F600DE8A5}"/>
    <cellStyle name="(Lefting) 9 15" xfId="35443" xr:uid="{85CF5CEA-9B00-497B-B61D-439434828D23}"/>
    <cellStyle name="(Lefting) 9 16" xfId="36562" xr:uid="{3F7819EE-30CE-424E-85E7-36512B5AF47D}"/>
    <cellStyle name="(Lefting) 9 17" xfId="37683" xr:uid="{BED94980-C9F2-445F-818A-F501E1067F3F}"/>
    <cellStyle name="(Lefting) 9 2" xfId="17958" xr:uid="{A7CE2D49-2CBA-4A43-AD40-27D9A7AC777B}"/>
    <cellStyle name="(Lefting) 9 3" xfId="19355" xr:uid="{67A2E649-8035-4AF8-9EE1-318A5055FA3B}"/>
    <cellStyle name="(Lefting) 9 4" xfId="20772" xr:uid="{A0700C2B-7F9C-47C0-A4F0-F9CAE95A3480}"/>
    <cellStyle name="(Lefting) 9 5" xfId="22165" xr:uid="{31EE75C3-4A48-4119-89F4-0F3D1E5CC10B}"/>
    <cellStyle name="(Lefting) 9 6" xfId="23476" xr:uid="{4150775C-FE8C-41AD-A1FB-F838B0CCBF80}"/>
    <cellStyle name="(Lefting) 9 7" xfId="24892" xr:uid="{63BE9EE3-B3B6-43CB-AAD7-BB2A5173A334}"/>
    <cellStyle name="(Lefting) 9 8" xfId="26314" xr:uid="{43684D26-7D4F-4B58-9E5E-D2D6A091E6A8}"/>
    <cellStyle name="(Lefting) 9 9" xfId="27846" xr:uid="{62ABDB5C-1704-45C2-BB97-ADABB991A5C7}"/>
    <cellStyle name="(z*¯_x000f_°(”,¯?À(¢,¯?Ð(°,¯?à(Â,¯?ð(Ô,¯?" xfId="706" xr:uid="{00000000-0005-0000-0000-000008000000}"/>
    <cellStyle name="(z*¯_x000f_°(”,¯?À(¢,¯?Ð(°,¯?à(Â,¯?ð(Ô,¯? 2" xfId="12825" xr:uid="{B97DC809-3D12-4FC6-9A4C-4B17341F21BF}"/>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MultipleSpace_Smartportfolio model_DB-merged files 2" xfId="12822" xr:uid="{772BE595-1709-4EF0-9F15-3A61CA770CC3}"/>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 3" xfId="14601" xr:uid="{EB8EAA34-834C-42C8-8BAE-5A6A9D77AC0D}"/>
    <cellStyle name="A% 3 2" xfId="26031" xr:uid="{806B1D08-5DE1-4DF7-8EEC-680359F9E2EA}"/>
    <cellStyle name="A% 3 3" xfId="30518" xr:uid="{1E8DBB52-5651-480A-819E-A3C524D54C0D}"/>
    <cellStyle name="A% 4" xfId="14677" xr:uid="{7C840116-28B5-4C6A-9B56-483DD1541E34}"/>
    <cellStyle name="A% 4 2" xfId="17742" xr:uid="{4EBBE303-9CF7-4C74-97B1-5C4CC7BFF031}"/>
    <cellStyle name="A% 4 3" xfId="19162" xr:uid="{DAFF6DE0-6AD8-4211-842B-E1816D9F838F}"/>
    <cellStyle name="A% 4 4" xfId="27663" xr:uid="{49C0B49E-A382-402C-BFDA-79AEF15B468C}"/>
    <cellStyle name="A% 4 5" xfId="31966" xr:uid="{570853FD-6495-470D-8C63-47BD0758CBBE}"/>
    <cellStyle name="A% 4 6" xfId="37576" xr:uid="{7B5B9319-6E8B-4E28-9CC3-C1C55BEFFF23}"/>
    <cellStyle name="A% 5" xfId="14696" xr:uid="{2706C46A-2DE3-4EB1-91C7-AF0CD6201B27}"/>
    <cellStyle name="A% 5 2" xfId="17761" xr:uid="{4688E743-F44D-4A6A-8A17-FFB7B37FE2B2}"/>
    <cellStyle name="A% 5 3" xfId="20593" xr:uid="{63B47A5D-8AB8-48BD-9902-CC0B2CCED550}"/>
    <cellStyle name="A% 5 4" xfId="27682" xr:uid="{844333B3-EB0A-4210-B0EB-92090BA5EF73}"/>
    <cellStyle name="A% 5 5" xfId="31984" xr:uid="{C4D69A31-AE6B-41D7-979D-7E2CD78E1B69}"/>
    <cellStyle name="A% 5 6" xfId="36436" xr:uid="{7410FE81-DCE6-4A5F-BAEC-46BB0116E055}"/>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2" xfId="12944" xr:uid="{EAE0CD45-C45D-495E-9073-02B25006BEF0}"/>
    <cellStyle name="Accounting w/$ Total" xfId="1352" xr:uid="{00000000-0005-0000-0000-0000C3020000}"/>
    <cellStyle name="Accounting w/$ Total 10" xfId="14813" xr:uid="{022EE044-8386-4EAD-B284-DC4A557D38D6}"/>
    <cellStyle name="Accounting w/$ Total 10 10" xfId="29253" xr:uid="{946FD72A-B519-43C5-BBCB-27FE9868E6B0}"/>
    <cellStyle name="Accounting w/$ Total 10 11" xfId="30657" xr:uid="{FF2E13E5-99D8-4A7E-9C2C-C33CBFDC74C0}"/>
    <cellStyle name="Accounting w/$ Total 10 12" xfId="32056" xr:uid="{8484E06B-0364-43F4-A5A7-1F1EA2DC13E2}"/>
    <cellStyle name="Accounting w/$ Total 10 13" xfId="33292" xr:uid="{16EA8B9F-8399-4EAE-BD64-587C46785893}"/>
    <cellStyle name="Accounting w/$ Total 10 14" xfId="34223" xr:uid="{7A4025AD-359D-45D4-AB63-011B327170E0}"/>
    <cellStyle name="Accounting w/$ Total 10 15" xfId="35373" xr:uid="{889075D4-881E-4970-B113-20D48BA67157}"/>
    <cellStyle name="Accounting w/$ Total 10 16" xfId="36499" xr:uid="{56C821EA-2995-4574-8022-0F41D66CA5D4}"/>
    <cellStyle name="Accounting w/$ Total 10 17" xfId="37632" xr:uid="{06944DA0-BA5E-4D0B-903B-F0B4E4A4E992}"/>
    <cellStyle name="Accounting w/$ Total 10 2" xfId="17876" xr:uid="{9A971BE3-52A3-4E14-B611-EA912F063781}"/>
    <cellStyle name="Accounting w/$ Total 10 3" xfId="19277" xr:uid="{EFBF8E15-E2E4-4189-BE41-8DF14FA5BB0D}"/>
    <cellStyle name="Accounting w/$ Total 10 4" xfId="20690" xr:uid="{2AA23B53-C104-4E37-8E56-5B6C21D894CD}"/>
    <cellStyle name="Accounting w/$ Total 10 5" xfId="22083" xr:uid="{A8C75A72-944B-4975-8114-0BE47E0DE2DD}"/>
    <cellStyle name="Accounting w/$ Total 10 6" xfId="23396" xr:uid="{C1F53107-A966-4A58-A143-44900505B858}"/>
    <cellStyle name="Accounting w/$ Total 10 7" xfId="24815" xr:uid="{03FD1D51-B31A-4DD4-9CC8-2F8CBD63D9CD}"/>
    <cellStyle name="Accounting w/$ Total 10 8" xfId="26233" xr:uid="{E3A0D94A-B19F-4BB5-A58C-2EC4242237E1}"/>
    <cellStyle name="Accounting w/$ Total 10 9" xfId="27770" xr:uid="{D5EBC861-755B-4945-B85F-24E071CA9CD4}"/>
    <cellStyle name="Accounting w/$ Total 11" xfId="14638" xr:uid="{032D3111-BDCC-4124-9C5A-BC8C25FBA2B2}"/>
    <cellStyle name="Accounting w/$ Total 11 10" xfId="29123" xr:uid="{F550514C-2839-4AF2-97B9-B20F2392D43B}"/>
    <cellStyle name="Accounting w/$ Total 11 11" xfId="30544" xr:uid="{50BBC36A-B79D-44DE-AF2A-AE5281B9B420}"/>
    <cellStyle name="Accounting w/$ Total 11 12" xfId="31938" xr:uid="{967ABB5A-AE98-4AF1-9F7E-9E920ADBE0A1}"/>
    <cellStyle name="Accounting w/$ Total 11 13" xfId="33171" xr:uid="{5687BDBF-996B-4323-8849-55070310BCE8}"/>
    <cellStyle name="Accounting w/$ Total 11 14" xfId="34121" xr:uid="{EF16B3B0-68F7-441F-B45B-538B2AECD1CF}"/>
    <cellStyle name="Accounting w/$ Total 11 15" xfId="35271" xr:uid="{3FF12F46-278D-49EE-9E8B-C34FB57801D9}"/>
    <cellStyle name="Accounting w/$ Total 11 16" xfId="36401" xr:uid="{ABC9B0FB-6171-4D7B-9A4D-0E35CF983E99}"/>
    <cellStyle name="Accounting w/$ Total 11 17" xfId="37557" xr:uid="{EAFDC3D1-E50C-49D6-A2F3-14F32805DF87}"/>
    <cellStyle name="Accounting w/$ Total 11 2" xfId="17704" xr:uid="{4AF154D4-19B7-47CB-82CA-E9391F2C2BC4}"/>
    <cellStyle name="Accounting w/$ Total 11 3" xfId="19128" xr:uid="{20D7D1FB-F99D-4DA0-BAB3-17CCBDDDEEB8}"/>
    <cellStyle name="Accounting w/$ Total 11 4" xfId="20551" xr:uid="{83E3C6BD-2163-4A8C-89E1-3BB3D7D6F8A0}"/>
    <cellStyle name="Accounting w/$ Total 11 5" xfId="21911" xr:uid="{526FFC8D-8781-478C-8508-8CCDAECA713F}"/>
    <cellStyle name="Accounting w/$ Total 11 6" xfId="23266" xr:uid="{74388A74-2CC2-40C8-A53C-048FEE8E6B1E}"/>
    <cellStyle name="Accounting w/$ Total 11 7" xfId="24649" xr:uid="{33049F23-7922-49C9-829F-F31B6DBE91FE}"/>
    <cellStyle name="Accounting w/$ Total 11 8" xfId="26068" xr:uid="{8A89D5CF-04EE-46F6-A18B-9C76DBFBCD0C}"/>
    <cellStyle name="Accounting w/$ Total 11 9" xfId="27628" xr:uid="{A657F865-3CD8-47F0-B961-E0E5ABE4E894}"/>
    <cellStyle name="Accounting w/$ Total 12" xfId="14673" xr:uid="{AB09BC40-47DA-4974-B53F-14A0804ED8DF}"/>
    <cellStyle name="Accounting w/$ Total 12 10" xfId="29146" xr:uid="{1F5E215A-80E5-4360-82DB-CB659244EA6D}"/>
    <cellStyle name="Accounting w/$ Total 12 11" xfId="30561" xr:uid="{BAFDEDD8-A91E-49A4-A53B-AC88B00D80D2}"/>
    <cellStyle name="Accounting w/$ Total 12 12" xfId="31963" xr:uid="{536B8AA7-9C2F-486B-9327-CE804FCF80CD}"/>
    <cellStyle name="Accounting w/$ Total 12 13" xfId="33195" xr:uid="{031391FD-1952-4752-B387-7558F9F5C38A}"/>
    <cellStyle name="Accounting w/$ Total 12 14" xfId="34139" xr:uid="{28209785-F1ED-4B46-9D40-9BF091291ED6}"/>
    <cellStyle name="Accounting w/$ Total 12 15" xfId="35289" xr:uid="{557675BE-95F6-4EC8-AF53-B647FF58ED00}"/>
    <cellStyle name="Accounting w/$ Total 12 16" xfId="36415" xr:uid="{06015491-A11C-46CB-9BFA-3BC95956C3BD}"/>
    <cellStyle name="Accounting w/$ Total 12 17" xfId="37573" xr:uid="{79FFCA5F-7D33-4A3E-BC0D-D1CD0B161C61}"/>
    <cellStyle name="Accounting w/$ Total 12 2" xfId="17738" xr:uid="{6CA01FA7-FF31-4D18-8E5F-38CEA3AEAF97}"/>
    <cellStyle name="Accounting w/$ Total 12 3" xfId="19158" xr:uid="{A6A26DA5-D30D-480A-9280-BA513E2A9957}"/>
    <cellStyle name="Accounting w/$ Total 12 4" xfId="20572" xr:uid="{9E0574FB-F43A-485A-927C-14E4EFC235C3}"/>
    <cellStyle name="Accounting w/$ Total 12 5" xfId="21946" xr:uid="{185EF038-28C9-4976-A7C1-184869F8F504}"/>
    <cellStyle name="Accounting w/$ Total 12 6" xfId="23291" xr:uid="{44E9AAB0-52F5-489B-A31F-E458A01E852B}"/>
    <cellStyle name="Accounting w/$ Total 12 7" xfId="24681" xr:uid="{0DDC0BCB-1437-44D8-9937-DF1B546C2E25}"/>
    <cellStyle name="Accounting w/$ Total 12 8" xfId="26100" xr:uid="{E842B042-43D5-4A65-ABF8-8368CE211142}"/>
    <cellStyle name="Accounting w/$ Total 12 9" xfId="27659" xr:uid="{FAF4CDCA-EEC9-4C2C-94AC-25B8AD1CA946}"/>
    <cellStyle name="Accounting w/$ Total 13" xfId="14679" xr:uid="{69082C12-87FE-49B1-BBD9-133D27B301B2}"/>
    <cellStyle name="Accounting w/$ Total 13 10" xfId="29151" xr:uid="{9BD332DD-96D9-4037-924A-7B7DF706A40C}"/>
    <cellStyle name="Accounting w/$ Total 13 11" xfId="30566" xr:uid="{56442849-7320-460F-A922-2A2D1002B218}"/>
    <cellStyle name="Accounting w/$ Total 13 12" xfId="31968" xr:uid="{4EFBDA09-20EC-4386-B47E-3AC9B0A3F64F}"/>
    <cellStyle name="Accounting w/$ Total 13 13" xfId="33199" xr:uid="{DAB4BC5D-5508-4F5F-B980-AE9485C4360A}"/>
    <cellStyle name="Accounting w/$ Total 13 14" xfId="34144" xr:uid="{36AF0921-0847-4C7B-9454-86E3C6E0A489}"/>
    <cellStyle name="Accounting w/$ Total 13 15" xfId="35294" xr:uid="{DD075A90-AD34-4EF0-8B49-5EE14284ACA7}"/>
    <cellStyle name="Accounting w/$ Total 13 16" xfId="36420" xr:uid="{67B3EF9B-2327-4AB7-95FC-2451FC58BCF9}"/>
    <cellStyle name="Accounting w/$ Total 13 17" xfId="37578" xr:uid="{E0BE6473-8F28-4378-ADEF-348245A9EC0A}"/>
    <cellStyle name="Accounting w/$ Total 13 2" xfId="17744" xr:uid="{5C69CE5C-963F-434A-A52E-615D053D545D}"/>
    <cellStyle name="Accounting w/$ Total 13 3" xfId="19164" xr:uid="{614A1AD4-0761-4DF1-BE02-BAC76423786D}"/>
    <cellStyle name="Accounting w/$ Total 13 4" xfId="20578" xr:uid="{13DD789F-F5F3-4256-B81B-17167790B2BB}"/>
    <cellStyle name="Accounting w/$ Total 13 5" xfId="21952" xr:uid="{927FC05B-F652-4EF0-A2AB-2158CDD34516}"/>
    <cellStyle name="Accounting w/$ Total 13 6" xfId="23297" xr:uid="{3CD8D893-DBEB-48E1-86DF-0F74443C818F}"/>
    <cellStyle name="Accounting w/$ Total 13 7" xfId="24687" xr:uid="{9BDA56A9-8D74-403C-8DD1-0E2963E45F44}"/>
    <cellStyle name="Accounting w/$ Total 13 8" xfId="26106" xr:uid="{D4596615-8D96-4AFD-B773-3E3EE96D4299}"/>
    <cellStyle name="Accounting w/$ Total 13 9" xfId="27665" xr:uid="{80D83E82-0C27-466E-BF2C-13824A505809}"/>
    <cellStyle name="Accounting w/$ Total 14" xfId="14682" xr:uid="{73BF28B6-209F-4CD9-813F-B05EF4C3FC3E}"/>
    <cellStyle name="Accounting w/$ Total 14 10" xfId="29154" xr:uid="{F019D112-F8A2-4E80-B3D0-3551D1F500AB}"/>
    <cellStyle name="Accounting w/$ Total 14 11" xfId="30569" xr:uid="{7D444192-10C6-4AEA-918A-1112AB130820}"/>
    <cellStyle name="Accounting w/$ Total 14 12" xfId="31971" xr:uid="{6C24B954-79BA-4CD6-84CD-84D858EDB807}"/>
    <cellStyle name="Accounting w/$ Total 14 13" xfId="33202" xr:uid="{E667C1E0-BF06-40D8-BDBB-E0467AA3FCA8}"/>
    <cellStyle name="Accounting w/$ Total 14 14" xfId="34147" xr:uid="{F4485665-B4B3-4681-8E9C-5A3C4E1C4CC0}"/>
    <cellStyle name="Accounting w/$ Total 14 15" xfId="35297" xr:uid="{0622D909-4DD8-4796-8857-DF50D59662CF}"/>
    <cellStyle name="Accounting w/$ Total 14 16" xfId="36423" xr:uid="{994F1635-2D1B-4C4A-8642-C263824C7778}"/>
    <cellStyle name="Accounting w/$ Total 14 17" xfId="37581" xr:uid="{4A663DBB-146D-4DA2-B6B8-9A35B070948A}"/>
    <cellStyle name="Accounting w/$ Total 14 2" xfId="17747" xr:uid="{91BFECF5-0014-439A-ABF9-10FD7E5FCB84}"/>
    <cellStyle name="Accounting w/$ Total 14 3" xfId="19167" xr:uid="{8E72D591-EA4B-4123-90F4-DAA278ED30A3}"/>
    <cellStyle name="Accounting w/$ Total 14 4" xfId="20581" xr:uid="{B5B76EEC-E90A-4827-B48B-0BA8CC537CEF}"/>
    <cellStyle name="Accounting w/$ Total 14 5" xfId="21955" xr:uid="{8680B3F4-5994-4B81-A98E-A2D4861C0FBA}"/>
    <cellStyle name="Accounting w/$ Total 14 6" xfId="23300" xr:uid="{105464F0-2639-46C9-9829-C886BB445AE2}"/>
    <cellStyle name="Accounting w/$ Total 14 7" xfId="24690" xr:uid="{44A26CBE-B3D3-4C3E-9CCF-E86D67142FB5}"/>
    <cellStyle name="Accounting w/$ Total 14 8" xfId="26109" xr:uid="{A5D0C53D-C07C-4EE2-86C2-A19E637D0951}"/>
    <cellStyle name="Accounting w/$ Total 14 9" xfId="27668" xr:uid="{9D4C0E20-6751-43AD-8D55-3B66270DE998}"/>
    <cellStyle name="Accounting w/$ Total 15" xfId="14860" xr:uid="{ACB477A7-8068-4382-A42A-E34E4958B3F7}"/>
    <cellStyle name="Accounting w/$ Total 15 10" xfId="29297" xr:uid="{08E4435A-2D6E-44D0-8C1E-267393C6E4CF}"/>
    <cellStyle name="Accounting w/$ Total 15 11" xfId="30694" xr:uid="{5495ADDD-1B2E-4A91-AC13-E266677222D1}"/>
    <cellStyle name="Accounting w/$ Total 15 12" xfId="32090" xr:uid="{6BB043DD-BCFA-4C93-AC3D-F1B7BE4580BF}"/>
    <cellStyle name="Accounting w/$ Total 15 13" xfId="33322" xr:uid="{1B5F9B4C-F551-4E5B-AC62-C5E92B486A34}"/>
    <cellStyle name="Accounting w/$ Total 15 14" xfId="34264" xr:uid="{D972B16B-1E49-4872-8342-F076008E5F9B}"/>
    <cellStyle name="Accounting w/$ Total 15 15" xfId="35414" xr:uid="{CEB3328E-E7DF-4D57-85D6-FD786AB97D88}"/>
    <cellStyle name="Accounting w/$ Total 15 16" xfId="36529" xr:uid="{7CE5FE01-1E70-47D6-B8FF-A3F2E94F6A75}"/>
    <cellStyle name="Accounting w/$ Total 15 17" xfId="37655" xr:uid="{023107AB-C120-4B00-8446-CC0B8F9ED595}"/>
    <cellStyle name="Accounting w/$ Total 15 2" xfId="17923" xr:uid="{CA2ADAA9-B65E-4562-B7A7-23CA84EB1C45}"/>
    <cellStyle name="Accounting w/$ Total 15 3" xfId="19324" xr:uid="{B2B0E71C-B9E2-4E08-BAC9-A9A3527F5AC7}"/>
    <cellStyle name="Accounting w/$ Total 15 4" xfId="20737" xr:uid="{E7223ABE-F8AE-45F9-93CE-AC7C26125DF1}"/>
    <cellStyle name="Accounting w/$ Total 15 5" xfId="22130" xr:uid="{BEAE2EAC-3FD3-4FFC-B7C1-D31C4AAEE9CF}"/>
    <cellStyle name="Accounting w/$ Total 15 6" xfId="23441" xr:uid="{D86AC8A8-B38C-455D-BDC0-96FD9D93E0D1}"/>
    <cellStyle name="Accounting w/$ Total 15 7" xfId="24858" xr:uid="{79CB6DF1-44C9-43B3-BBAA-37E37EF1CF0E}"/>
    <cellStyle name="Accounting w/$ Total 15 8" xfId="26279" xr:uid="{1AB3F354-1D0B-4C99-BEF1-28537D4D0FD2}"/>
    <cellStyle name="Accounting w/$ Total 15 9" xfId="27812" xr:uid="{6DDF3548-0703-4A34-A0AD-B66DBB000295}"/>
    <cellStyle name="Accounting w/$ Total 16" xfId="14870" xr:uid="{4AD2CBBD-4C61-4025-9214-9F67805EB898}"/>
    <cellStyle name="Accounting w/$ Total 16 10" xfId="29307" xr:uid="{F5F16C07-E00D-410E-BD58-4FEF631B4CE6}"/>
    <cellStyle name="Accounting w/$ Total 16 11" xfId="30702" xr:uid="{D0C9B9C2-CABE-4DA5-9329-7E4DF0696210}"/>
    <cellStyle name="Accounting w/$ Total 16 12" xfId="32099" xr:uid="{CC167674-9CCB-4F45-83D1-9E99D6B6A7D0}"/>
    <cellStyle name="Accounting w/$ Total 16 13" xfId="33330" xr:uid="{AD48B81D-27E7-450C-B19D-2A6FDB3477AC}"/>
    <cellStyle name="Accounting w/$ Total 16 14" xfId="34273" xr:uid="{7B3FCF70-A1FB-4A82-98E8-2C4653A22C07}"/>
    <cellStyle name="Accounting w/$ Total 16 15" xfId="35422" xr:uid="{3E719D9F-5C1B-4FA7-8724-A3EE38D4CD9F}"/>
    <cellStyle name="Accounting w/$ Total 16 16" xfId="36538" xr:uid="{B84727C5-F97B-43FB-A64E-FDE980FF7D02}"/>
    <cellStyle name="Accounting w/$ Total 16 17" xfId="37663" xr:uid="{56998DB2-AE62-4F23-A5B2-5C8469446FDD}"/>
    <cellStyle name="Accounting w/$ Total 16 2" xfId="17933" xr:uid="{7DBE5BFE-5B4B-46DF-AD46-7A00D4D6BF23}"/>
    <cellStyle name="Accounting w/$ Total 16 3" xfId="19333" xr:uid="{BB4A506A-AA62-4FDF-BE5F-BBA40F25BCF1}"/>
    <cellStyle name="Accounting w/$ Total 16 4" xfId="20747" xr:uid="{D552A061-FA87-499F-A4E6-AEDC8513B015}"/>
    <cellStyle name="Accounting w/$ Total 16 5" xfId="22140" xr:uid="{5C7BA184-40C0-4FFA-92BA-5926CE0DDE6E}"/>
    <cellStyle name="Accounting w/$ Total 16 6" xfId="23451" xr:uid="{51E8C40C-7106-4B02-A68C-3D43B4C60FD8}"/>
    <cellStyle name="Accounting w/$ Total 16 7" xfId="24868" xr:uid="{0BB6CE52-FBF0-4587-9CC1-EF54AF75A90F}"/>
    <cellStyle name="Accounting w/$ Total 16 8" xfId="26289" xr:uid="{7C9EE6F1-F3C7-4949-A7DC-7A739532CF4C}"/>
    <cellStyle name="Accounting w/$ Total 16 9" xfId="27821" xr:uid="{A7E9ED09-769A-41EE-B7FD-F54F5465DF8C}"/>
    <cellStyle name="Accounting w/$ Total 17" xfId="12591" xr:uid="{CF06CAFF-FA60-4CEA-8796-C47416D8BBAD}"/>
    <cellStyle name="Accounting w/$ Total 18" xfId="16359" xr:uid="{26F3C64D-35AB-4815-9C35-934354DD8509}"/>
    <cellStyle name="Accounting w/$ Total 19" xfId="17526" xr:uid="{ECF9D104-AA3A-466D-A656-EE166DE70D4C}"/>
    <cellStyle name="Accounting w/$ Total 2" xfId="12945" xr:uid="{FE7727E4-172A-4AC2-B43B-EBE1E40F517A}"/>
    <cellStyle name="Accounting w/$ Total 2 10" xfId="32160" xr:uid="{BC69EFB0-67B2-4495-9A61-1D4B5710FB70}"/>
    <cellStyle name="Accounting w/$ Total 2 11" xfId="16474" xr:uid="{E5A426BB-6C4E-44C4-8F7E-9798379B92DC}"/>
    <cellStyle name="Accounting w/$ Total 2 12" xfId="18959" xr:uid="{C94BCCC5-1746-4CD8-AB56-AA84F02FAF52}"/>
    <cellStyle name="Accounting w/$ Total 2 2" xfId="10020" xr:uid="{43826A3C-7B24-45C4-9562-2EA99779417A}"/>
    <cellStyle name="Accounting w/$ Total 2 3" xfId="16343" xr:uid="{B607974D-EB51-4D92-BD74-1F8E385BDDAA}"/>
    <cellStyle name="Accounting w/$ Total 2 4" xfId="12112" xr:uid="{40EC7B8F-C686-4462-A289-84FC9BB7F219}"/>
    <cellStyle name="Accounting w/$ Total 2 5" xfId="10586" xr:uid="{F13605F8-BD09-4A02-82C3-E0A435316447}"/>
    <cellStyle name="Accounting w/$ Total 2 6" xfId="24251" xr:uid="{F61921EF-A7E2-4936-9FE7-EFA71ADD0BC9}"/>
    <cellStyle name="Accounting w/$ Total 2 7" xfId="10725" xr:uid="{0FB79D40-77AA-4961-9703-3C75D1C91DF1}"/>
    <cellStyle name="Accounting w/$ Total 2 8" xfId="28029" xr:uid="{91B8C1FD-AF95-4F22-959B-9D13FEA80E18}"/>
    <cellStyle name="Accounting w/$ Total 2 9" xfId="12183" xr:uid="{14752A47-DF23-4501-860E-DAA799A5255D}"/>
    <cellStyle name="Accounting w/$ Total 20" xfId="19260" xr:uid="{7CCEE465-1C2F-4735-88F9-3606F77C31BF}"/>
    <cellStyle name="Accounting w/$ Total 21" xfId="23234" xr:uid="{E69CC6C9-141C-42C6-A84E-33337C98B72F}"/>
    <cellStyle name="Accounting w/$ Total 22" xfId="27477" xr:uid="{EC1A56AD-6853-4320-879A-EC96F9435E03}"/>
    <cellStyle name="Accounting w/$ Total 3" xfId="14091" xr:uid="{C80A9C87-09AE-410E-89F4-1CD77252F209}"/>
    <cellStyle name="Accounting w/$ Total 3 10" xfId="23351" xr:uid="{EBD643C5-C067-438F-9203-3D9474C830AB}"/>
    <cellStyle name="Accounting w/$ Total 3 11" xfId="25246" xr:uid="{1B78E98C-FED2-4F60-B714-564535C6325C}"/>
    <cellStyle name="Accounting w/$ Total 3 12" xfId="26958" xr:uid="{014C31BC-04B5-4A7C-9B82-240BFA65268D}"/>
    <cellStyle name="Accounting w/$ Total 3 13" xfId="27486" xr:uid="{AFF75B78-ECA0-45BC-A9EB-C10D9A7C781F}"/>
    <cellStyle name="Accounting w/$ Total 3 14" xfId="29199" xr:uid="{97E26A6C-DC45-4069-8F0D-CB8A71FC67A3}"/>
    <cellStyle name="Accounting w/$ Total 3 15" xfId="30664" xr:uid="{77FF7611-E463-4ADF-8E5C-5408DC375EC4}"/>
    <cellStyle name="Accounting w/$ Total 3 16" xfId="32240" xr:uid="{40EA1CE5-939E-46AC-912E-039BCF5213D3}"/>
    <cellStyle name="Accounting w/$ Total 3 2" xfId="17220" xr:uid="{9D0D26D7-ADE3-48D6-8E7B-43DD59BF4644}"/>
    <cellStyle name="Accounting w/$ Total 3 3" xfId="11833" xr:uid="{5FC9186D-7B5C-4D46-BBA4-1B2F736776DB}"/>
    <cellStyle name="Accounting w/$ Total 3 4" xfId="10293" xr:uid="{FBE325A3-413A-489C-AD65-FE3CA1BF5C7E}"/>
    <cellStyle name="Accounting w/$ Total 3 5" xfId="16613" xr:uid="{F85FE81B-103A-4F57-BFA7-A42310B1F3B1}"/>
    <cellStyle name="Accounting w/$ Total 3 6" xfId="16988" xr:uid="{843DF5CB-39AD-4B8A-98F9-A8661E0D46F7}"/>
    <cellStyle name="Accounting w/$ Total 3 7" xfId="17667" xr:uid="{B52C701E-B2FC-4164-80BB-47711783514B}"/>
    <cellStyle name="Accounting w/$ Total 3 8" xfId="20948" xr:uid="{BD20CB51-DBEE-4877-A10C-DBCC302BF0BC}"/>
    <cellStyle name="Accounting w/$ Total 3 9" xfId="22183" xr:uid="{B79B41C6-5E4F-4CC0-8082-F66577B024CA}"/>
    <cellStyle name="Accounting w/$ Total 4" xfId="14738" xr:uid="{77B0DC8D-0CE5-4F0C-91E6-EFCA6B26DAEA}"/>
    <cellStyle name="Accounting w/$ Total 4 10" xfId="33244" xr:uid="{D72215EA-D1D7-4C3C-8DF0-2D6E99149EFE}"/>
    <cellStyle name="Accounting w/$ Total 4 11" xfId="36470" xr:uid="{5895D273-F2AF-4DBC-96D2-5F8076AA34FA}"/>
    <cellStyle name="Accounting w/$ Total 4 12" xfId="37613" xr:uid="{13661B11-3E5A-4E87-BE6B-452453A046F5}"/>
    <cellStyle name="Accounting w/$ Total 4 2" xfId="20627" xr:uid="{9FB5B96C-7F63-42FC-B051-3550A7A61FEA}"/>
    <cellStyle name="Accounting w/$ Total 4 3" xfId="22011" xr:uid="{911BE285-66F7-4D29-92B8-7D9412EA3D7B}"/>
    <cellStyle name="Accounting w/$ Total 4 4" xfId="24745" xr:uid="{23A52F10-4054-43A3-9442-2979AB3FFED0}"/>
    <cellStyle name="Accounting w/$ Total 4 5" xfId="26163" xr:uid="{1B15F7BF-9409-4A55-B630-93156D42027E}"/>
    <cellStyle name="Accounting w/$ Total 4 6" xfId="27720" xr:uid="{9D39D7BF-EDA7-4313-9A05-2F4293CFB1D2}"/>
    <cellStyle name="Accounting w/$ Total 4 7" xfId="29197" xr:uid="{046BECCC-75E7-41C4-82C2-B38F5653FC1D}"/>
    <cellStyle name="Accounting w/$ Total 4 8" xfId="30612" xr:uid="{03E00C75-D5F4-4C7B-A792-7BD82649C7A1}"/>
    <cellStyle name="Accounting w/$ Total 4 9" xfId="32019" xr:uid="{1A116D32-E4DB-4E75-BDFA-8E7385F9E38A}"/>
    <cellStyle name="Accounting w/$ Total 5" xfId="14559" xr:uid="{B2021713-FDD9-4BCE-B8B0-C3840CE206A6}"/>
    <cellStyle name="Accounting w/$ Total 5 10" xfId="29079" xr:uid="{6C6A0F35-AB96-437A-B9CD-05814EC07A4C}"/>
    <cellStyle name="Accounting w/$ Total 5 11" xfId="30489" xr:uid="{FE9A3047-A6BC-490E-9926-B82069D4D00B}"/>
    <cellStyle name="Accounting w/$ Total 5 12" xfId="31898" xr:uid="{A577D613-EFE7-4715-AD3C-8F79539DD68F}"/>
    <cellStyle name="Accounting w/$ Total 5 13" xfId="33122" xr:uid="{818DBC2B-BD30-481E-BB88-595A1D9C028E}"/>
    <cellStyle name="Accounting w/$ Total 5 14" xfId="34087" xr:uid="{8A041103-2E09-4851-A473-F79A0EE901C1}"/>
    <cellStyle name="Accounting w/$ Total 5 15" xfId="35231" xr:uid="{DFEF66A3-2E3B-4ACF-ADD3-A4B842B66A62}"/>
    <cellStyle name="Accounting w/$ Total 5 16" xfId="36372" xr:uid="{35AD5F93-51DA-473B-9F50-812CD068F00C}"/>
    <cellStyle name="Accounting w/$ Total 5 17" xfId="37536" xr:uid="{28B5232B-DCF8-4F6B-BF58-14D4CE2EF79D}"/>
    <cellStyle name="Accounting w/$ Total 5 2" xfId="17647" xr:uid="{689D3B3C-1CAB-45CD-8EA6-9C07B1ECB5D7}"/>
    <cellStyle name="Accounting w/$ Total 5 3" xfId="19082" xr:uid="{F9CF461B-9D0E-4079-B6D9-E028714A9F0B}"/>
    <cellStyle name="Accounting w/$ Total 5 4" xfId="20498" xr:uid="{E9818A78-8884-45F7-B845-E05ED1070D62}"/>
    <cellStyle name="Accounting w/$ Total 5 5" xfId="21839" xr:uid="{7DBEC099-BCF5-44AA-A10A-545A4D39B840}"/>
    <cellStyle name="Accounting w/$ Total 5 6" xfId="23207" xr:uid="{2D482206-1A38-4EF7-ABA1-13FE78CDA0D8}"/>
    <cellStyle name="Accounting w/$ Total 5 7" xfId="24572" xr:uid="{C33E858B-23F0-44A5-8A9C-CA1D9C8A854D}"/>
    <cellStyle name="Accounting w/$ Total 5 8" xfId="25989" xr:uid="{DCD56E48-7B13-41C0-AD15-2AA6FBB0B466}"/>
    <cellStyle name="Accounting w/$ Total 5 9" xfId="27558" xr:uid="{2DC5AE86-B298-4FC3-8AA9-1600AD1F5EB1}"/>
    <cellStyle name="Accounting w/$ Total 6" xfId="14756" xr:uid="{59FDE2DF-A1ED-4993-A509-F9AB94B980E9}"/>
    <cellStyle name="Accounting w/$ Total 6 10" xfId="29210" xr:uid="{54F50FA9-A1DA-42DD-AAE3-885A9E7E34BF}"/>
    <cellStyle name="Accounting w/$ Total 6 11" xfId="30623" xr:uid="{A0D46532-A27D-417C-9AF6-073510461FFB}"/>
    <cellStyle name="Accounting w/$ Total 6 12" xfId="32029" xr:uid="{53144BB2-276A-461F-9DA2-A94B9872F83B}"/>
    <cellStyle name="Accounting w/$ Total 6 13" xfId="33257" xr:uid="{6715073B-D366-410D-A678-9C0DB050E05F}"/>
    <cellStyle name="Accounting w/$ Total 6 14" xfId="34193" xr:uid="{BFFC860A-B51B-4B59-B1E2-095987BB8C03}"/>
    <cellStyle name="Accounting w/$ Total 6 15" xfId="35342" xr:uid="{C08A82EA-07BF-42E4-995C-90214A75F6C2}"/>
    <cellStyle name="Accounting w/$ Total 6 16" xfId="36480" xr:uid="{1600ABB9-823D-4635-9D52-A89AF358E29D}"/>
    <cellStyle name="Accounting w/$ Total 6 17" xfId="37620" xr:uid="{682C46DE-252C-4C2D-8FEF-39E671C1D87C}"/>
    <cellStyle name="Accounting w/$ Total 6 2" xfId="17820" xr:uid="{52742A8E-6E64-4BA9-A85C-06978D51D128}"/>
    <cellStyle name="Accounting w/$ Total 6 3" xfId="19223" xr:uid="{06A6B45D-F0EB-4EB2-AE2B-B54E929C12A4}"/>
    <cellStyle name="Accounting w/$ Total 6 4" xfId="20639" xr:uid="{C14681EF-78BF-48F9-8893-7A045220F36B}"/>
    <cellStyle name="Accounting w/$ Total 6 5" xfId="22028" xr:uid="{7BCB8CB6-139E-40E2-8825-6DF1CCE87DBF}"/>
    <cellStyle name="Accounting w/$ Total 6 6" xfId="23354" xr:uid="{67E3137F-EC76-4B82-B0D2-8FC5308D3C5B}"/>
    <cellStyle name="Accounting w/$ Total 6 7" xfId="24762" xr:uid="{2D734656-A861-43F4-A7DD-C3DA7F038292}"/>
    <cellStyle name="Accounting w/$ Total 6 8" xfId="26180" xr:uid="{D43182C9-7EB4-4D53-A0F5-955CF0A2FCBD}"/>
    <cellStyle name="Accounting w/$ Total 6 9" xfId="27736" xr:uid="{BE47226D-8872-4DE5-907E-0672EA1C5001}"/>
    <cellStyle name="Accounting w/$ Total 7" xfId="14770" xr:uid="{A283A481-9331-40D3-A613-AAC851461A37}"/>
    <cellStyle name="Accounting w/$ Total 7 10" xfId="29219" xr:uid="{916D16B4-D514-43D6-97AD-6229604E9C25}"/>
    <cellStyle name="Accounting w/$ Total 7 11" xfId="30631" xr:uid="{AEFCB3E3-B5BA-4CA8-9F77-4A55F6953007}"/>
    <cellStyle name="Accounting w/$ Total 7 12" xfId="32033" xr:uid="{7CA18108-56C8-420F-831F-BD8A67728284}"/>
    <cellStyle name="Accounting w/$ Total 7 13" xfId="33266" xr:uid="{0F79BD59-904D-4219-B237-752DFE6123EE}"/>
    <cellStyle name="Accounting w/$ Total 7 14" xfId="34200" xr:uid="{0F823079-B039-4C2E-9225-48A4427FFF2F}"/>
    <cellStyle name="Accounting w/$ Total 7 15" xfId="35349" xr:uid="{BB87A425-5656-4756-8FE2-643AE43BA43C}"/>
    <cellStyle name="Accounting w/$ Total 7 16" xfId="36485" xr:uid="{AA16F87B-F7BD-40E9-8CCE-CC6070A8524C}"/>
    <cellStyle name="Accounting w/$ Total 7 17" xfId="37622" xr:uid="{1F3F2264-FF24-4EF8-AFF6-686A7997D295}"/>
    <cellStyle name="Accounting w/$ Total 7 2" xfId="17834" xr:uid="{6FECBF19-3DAB-469E-BF25-275C90DD3E44}"/>
    <cellStyle name="Accounting w/$ Total 7 3" xfId="19237" xr:uid="{CB441ECF-02F3-4173-8894-F0337C4C7CAC}"/>
    <cellStyle name="Accounting w/$ Total 7 4" xfId="20648" xr:uid="{49B14E58-24B0-4711-9543-4878F73F9043}"/>
    <cellStyle name="Accounting w/$ Total 7 5" xfId="22041" xr:uid="{AA8A64BC-0FCE-4C96-86A1-59E50FF17160}"/>
    <cellStyle name="Accounting w/$ Total 7 6" xfId="23363" xr:uid="{9C18798D-E01D-490A-AB22-C9E8EEB1DBAF}"/>
    <cellStyle name="Accounting w/$ Total 7 7" xfId="24776" xr:uid="{34146FF3-7762-4D0B-9327-26B1124F7F07}"/>
    <cellStyle name="Accounting w/$ Total 7 8" xfId="26193" xr:uid="{F9434896-920D-478C-8AEC-3BE3078EE038}"/>
    <cellStyle name="Accounting w/$ Total 7 9" xfId="27746" xr:uid="{8E734B30-DA41-4DE5-8050-1C7D8A40A480}"/>
    <cellStyle name="Accounting w/$ Total 8" xfId="14798" xr:uid="{BED88607-EADB-4F41-8B90-A0C20C42E189}"/>
    <cellStyle name="Accounting w/$ Total 8 10" xfId="29239" xr:uid="{869FEB95-EFCA-4DA4-8250-B4789594FD50}"/>
    <cellStyle name="Accounting w/$ Total 8 11" xfId="30646" xr:uid="{B0757833-D48E-4B4C-A0CA-991C90586EFE}"/>
    <cellStyle name="Accounting w/$ Total 8 12" xfId="32048" xr:uid="{0C977730-E461-484A-A0A3-29761DC3B9C1}"/>
    <cellStyle name="Accounting w/$ Total 8 13" xfId="33282" xr:uid="{0CECE956-7132-418F-98FA-86E85F139203}"/>
    <cellStyle name="Accounting w/$ Total 8 14" xfId="34212" xr:uid="{9D3FE9B8-9220-4A8C-8160-272C54C4D118}"/>
    <cellStyle name="Accounting w/$ Total 8 15" xfId="35363" xr:uid="{B09D6C2E-0ADB-4B7F-B50A-AD846646B420}"/>
    <cellStyle name="Accounting w/$ Total 8 16" xfId="36495" xr:uid="{957F4AB9-123F-4C83-9040-F010D7949829}"/>
    <cellStyle name="Accounting w/$ Total 8 17" xfId="37629" xr:uid="{B0D9B9DB-3590-40BF-9444-FF9E856D6E21}"/>
    <cellStyle name="Accounting w/$ Total 8 2" xfId="17862" xr:uid="{BD157B9A-89BF-4275-A381-107162590CA6}"/>
    <cellStyle name="Accounting w/$ Total 8 3" xfId="19262" xr:uid="{14F6E5DF-E2C6-4C26-9C9A-A7A3BB5FF68A}"/>
    <cellStyle name="Accounting w/$ Total 8 4" xfId="20675" xr:uid="{ABB34680-5FA3-46F3-A1D0-915753993FA8}"/>
    <cellStyle name="Accounting w/$ Total 8 5" xfId="22069" xr:uid="{2DA1161E-4DEA-4D13-B90C-2ED5CCF97727}"/>
    <cellStyle name="Accounting w/$ Total 8 6" xfId="23384" xr:uid="{4BD46125-A771-4C00-8C07-306A9BCF3A45}"/>
    <cellStyle name="Accounting w/$ Total 8 7" xfId="24802" xr:uid="{BFFABABB-8E5D-4F00-A4E0-899A917DBAFB}"/>
    <cellStyle name="Accounting w/$ Total 8 8" xfId="26220" xr:uid="{4BE70A20-1260-44FA-B8C2-643C5E865C0E}"/>
    <cellStyle name="Accounting w/$ Total 8 9" xfId="27764" xr:uid="{1428C3DE-9B1F-424C-BF76-AA65EEBFF9D5}"/>
    <cellStyle name="Accounting w/$ Total 9" xfId="14611" xr:uid="{324AB932-3612-4EB2-9DED-1E2244119D93}"/>
    <cellStyle name="Accounting w/$ Total 9 10" xfId="29106" xr:uid="{1A0F1658-864B-446A-841B-CC673E226E81}"/>
    <cellStyle name="Accounting w/$ Total 9 11" xfId="30524" xr:uid="{4136138D-3547-4B7B-8BAF-0F7300136C24}"/>
    <cellStyle name="Accounting w/$ Total 9 12" xfId="31924" xr:uid="{47BD6E33-370F-4CD3-84DA-7AEE8AC4B6FC}"/>
    <cellStyle name="Accounting w/$ Total 9 13" xfId="33153" xr:uid="{F60FDDCB-E812-4823-8EED-62F4A07BB625}"/>
    <cellStyle name="Accounting w/$ Total 9 14" xfId="34107" xr:uid="{845DD87B-C320-43A4-83EC-2F4F9BF7297F}"/>
    <cellStyle name="Accounting w/$ Total 9 15" xfId="35254" xr:uid="{5D616448-4C24-41E6-97AF-F26B825F07E2}"/>
    <cellStyle name="Accounting w/$ Total 9 16" xfId="36390" xr:uid="{898A0A70-BF33-4758-8D7B-8DCA1BB377A7}"/>
    <cellStyle name="Accounting w/$ Total 9 17" xfId="37549" xr:uid="{2C191533-A081-483D-92E1-17CD6FF819C0}"/>
    <cellStyle name="Accounting w/$ Total 9 2" xfId="17681" xr:uid="{E192990B-C9C5-4F19-A956-67EC7B65F856}"/>
    <cellStyle name="Accounting w/$ Total 9 3" xfId="19112" xr:uid="{E836ABB3-B012-4BCC-BCC8-E460D6763E0D}"/>
    <cellStyle name="Accounting w/$ Total 9 4" xfId="20533" xr:uid="{D1FB01D7-5D27-47DD-86C6-C5CDD5B26778}"/>
    <cellStyle name="Accounting w/$ Total 9 5" xfId="21884" xr:uid="{801F2A4D-5177-414B-B438-3206E0B293CD}"/>
    <cellStyle name="Accounting w/$ Total 9 6" xfId="23244" xr:uid="{9A590543-053C-4E3A-B3E3-3B8705FAE46F}"/>
    <cellStyle name="Accounting w/$ Total 9 7" xfId="24624" xr:uid="{70C8083E-50E9-46F4-9133-1D3D1DA44DA6}"/>
    <cellStyle name="Accounting w/$ Total 9 8" xfId="26041" xr:uid="{886A67DA-C54E-4E4E-A870-D1475A8631A3}"/>
    <cellStyle name="Accounting w/$ Total 9 9" xfId="27605" xr:uid="{BB29AAB6-F4F6-4544-A8E4-557B651FBAA9}"/>
    <cellStyle name="Accounting w/o $" xfId="1353" xr:uid="{00000000-0005-0000-0000-0000C4020000}"/>
    <cellStyle name="Accounting w/o $ 2" xfId="12946" xr:uid="{5A763119-8BB3-4FA8-8E7D-9A2EAC3E94EB}"/>
    <cellStyle name="Acinput" xfId="1354" xr:uid="{00000000-0005-0000-0000-0000C5020000}"/>
    <cellStyle name="Acinput 2" xfId="5686" xr:uid="{00000000-0005-0000-0000-0000C6020000}"/>
    <cellStyle name="Acinput 3" xfId="14578" xr:uid="{62E859DB-DDDD-44C8-90DF-F0866B60933E}"/>
    <cellStyle name="Acinput 3 2" xfId="26008" xr:uid="{3B8E030C-FB50-4C4E-A499-675E079CA932}"/>
    <cellStyle name="Acinput 3 3" xfId="30502" xr:uid="{1C561529-91E5-408E-A681-45AEDC7375FC}"/>
    <cellStyle name="Acinput 4" xfId="14671" xr:uid="{76B63185-E061-4E18-A453-BAE8C22BE053}"/>
    <cellStyle name="Acinput 4 2" xfId="17736" xr:uid="{65622944-B2C1-4971-98D2-EB01B303A393}"/>
    <cellStyle name="Acinput 4 3" xfId="19156" xr:uid="{73A769C6-FBC9-410E-BAD8-C9D280CC994E}"/>
    <cellStyle name="Acinput 4 4" xfId="27657" xr:uid="{70559559-3EAA-4716-943D-701725266B2C}"/>
    <cellStyle name="Acinput 4 5" xfId="31961" xr:uid="{6FDC757E-7B81-4115-81C8-291623B1C054}"/>
    <cellStyle name="Acinput 4 6" xfId="37572" xr:uid="{5FF1C3E9-8D9A-4C98-BBC8-AD4C33891C74}"/>
    <cellStyle name="Acinput 5" xfId="14693" xr:uid="{FF18D932-BC9A-4447-A5B7-CA63EBA769AF}"/>
    <cellStyle name="Acinput 5 2" xfId="17758" xr:uid="{F8F6C346-D98A-452E-B235-D72508AE91B4}"/>
    <cellStyle name="Acinput 5 3" xfId="20591" xr:uid="{4474550B-8EE0-4F0A-A605-F91EB1345570}"/>
    <cellStyle name="Acinput 5 4" xfId="27679" xr:uid="{E0CE88BF-D19B-4FDB-BB01-CA423A8C253C}"/>
    <cellStyle name="Acinput 5 5" xfId="31982" xr:uid="{EE7535E3-39FF-4815-99A5-1DBD2842106C}"/>
    <cellStyle name="Acinput 5 6" xfId="36434" xr:uid="{D03C0C29-173C-4D96-8430-6AE880AA2E97}"/>
    <cellStyle name="Acinput,," xfId="1355" xr:uid="{00000000-0005-0000-0000-0000C7020000}"/>
    <cellStyle name="Acinput,, 2" xfId="5687" xr:uid="{00000000-0005-0000-0000-0000C8020000}"/>
    <cellStyle name="Acinput,, 3" xfId="14577" xr:uid="{1FC9D2F2-3C08-4880-BA17-FA839BB684BA}"/>
    <cellStyle name="Acinput,, 3 2" xfId="26007" xr:uid="{46B2FD14-F893-4486-8FEE-0CB788BE5634}"/>
    <cellStyle name="Acinput,, 3 3" xfId="30501" xr:uid="{5A28184D-BC3F-4576-A9E8-BDFEE54621E4}"/>
    <cellStyle name="Acinput,, 4" xfId="14670" xr:uid="{91B48C3A-7946-418C-B1A3-DB93E1D8E1CF}"/>
    <cellStyle name="Acinput,, 4 2" xfId="17735" xr:uid="{38EDF9BB-75E3-45C6-8BD6-4A52EF440BAE}"/>
    <cellStyle name="Acinput,, 4 3" xfId="19155" xr:uid="{2A81C410-7C6B-4D6B-AC3D-A59711188233}"/>
    <cellStyle name="Acinput,, 4 4" xfId="27656" xr:uid="{5C92D187-0097-4691-9BF7-16DD38F3D334}"/>
    <cellStyle name="Acinput,, 4 5" xfId="31960" xr:uid="{C1872FA3-B822-4ACD-879D-9F0D69391129}"/>
    <cellStyle name="Acinput,, 4 6" xfId="37571" xr:uid="{0AA437EA-F3E3-4D86-B571-4FE741E94772}"/>
    <cellStyle name="Acinput,, 5" xfId="14692" xr:uid="{BC077567-D9B5-4A69-B953-CA10B493824F}"/>
    <cellStyle name="Acinput,, 5 2" xfId="17757" xr:uid="{7F0611F3-2EE7-47C3-96EE-C09C77D9D0D0}"/>
    <cellStyle name="Acinput,, 5 3" xfId="20590" xr:uid="{7F84A3C9-BF98-4C1A-AB73-8B66C0C4192B}"/>
    <cellStyle name="Acinput,, 5 4" xfId="27678" xr:uid="{322B91BF-F47E-486D-AF37-59E15F9B8F77}"/>
    <cellStyle name="Acinput,, 5 5" xfId="31981" xr:uid="{B8ED0926-3D4A-4F48-A025-AAC0E6333D4C}"/>
    <cellStyle name="Acinput,, 5 6" xfId="36433" xr:uid="{B243B84B-4E38-4B71-ACA2-ADF734666A4C}"/>
    <cellStyle name="Acoutput" xfId="1356" xr:uid="{00000000-0005-0000-0000-0000C9020000}"/>
    <cellStyle name="Acoutput 2" xfId="5688" xr:uid="{00000000-0005-0000-0000-0000CA020000}"/>
    <cellStyle name="Acoutput 3" xfId="14576" xr:uid="{2E6EBC51-20A1-4557-A853-78A54A3BBAE1}"/>
    <cellStyle name="Acoutput 3 2" xfId="26006" xr:uid="{4A51A516-8ADA-43CC-8BA8-AA8A4E446CAC}"/>
    <cellStyle name="Acoutput 3 3" xfId="30500" xr:uid="{E9BEFD03-6DC4-4E4D-AD0E-0BB89713A709}"/>
    <cellStyle name="Acoutput 4" xfId="14669" xr:uid="{EFC88727-6680-4F4B-A552-E6CF069773D0}"/>
    <cellStyle name="Acoutput 4 2" xfId="17734" xr:uid="{1162B78C-9FC2-4AEE-B88A-6478F11082F5}"/>
    <cellStyle name="Acoutput 4 3" xfId="19154" xr:uid="{01936923-8A7D-402B-B1D4-52B6834069D2}"/>
    <cellStyle name="Acoutput 4 4" xfId="27655" xr:uid="{4765C94F-D876-4EA6-AD82-4EFB42D70C1E}"/>
    <cellStyle name="Acoutput 4 5" xfId="31959" xr:uid="{EBBF94D4-6470-42D0-8440-E5402769A516}"/>
    <cellStyle name="Acoutput 4 6" xfId="37570" xr:uid="{B99C4B6E-548C-4F27-9570-1435744C8E0D}"/>
    <cellStyle name="Acoutput 5" xfId="14691" xr:uid="{6DD0C2C6-6169-4EDE-8FAE-BDC002B89B09}"/>
    <cellStyle name="Acoutput 5 2" xfId="17756" xr:uid="{5CB5000B-5EC3-4F0D-9373-D4672AB93510}"/>
    <cellStyle name="Acoutput 5 3" xfId="20589" xr:uid="{CF3BF9DB-7FC7-4597-BCBE-EAAB3806041B}"/>
    <cellStyle name="Acoutput 5 4" xfId="27677" xr:uid="{581445E3-DF5F-4F25-A9E5-4A5789C8CF9A}"/>
    <cellStyle name="Acoutput 5 5" xfId="31980" xr:uid="{AD332A82-2790-4794-AE35-6E00B9CD1AA4}"/>
    <cellStyle name="Acoutput 5 6" xfId="36432" xr:uid="{F9306093-B544-41F3-8FAD-B618CDE3FD03}"/>
    <cellStyle name="Acoutput,," xfId="1357" xr:uid="{00000000-0005-0000-0000-0000CB020000}"/>
    <cellStyle name="Acoutput,, 2" xfId="5689" xr:uid="{00000000-0005-0000-0000-0000CC020000}"/>
    <cellStyle name="Acoutput,, 3" xfId="14575" xr:uid="{CF184D2A-2329-4049-8590-9D11B7F77D66}"/>
    <cellStyle name="Acoutput,, 3 2" xfId="26005" xr:uid="{FA81C3EA-5B58-40D8-B44E-22B9501A8418}"/>
    <cellStyle name="Acoutput,, 3 3" xfId="30499" xr:uid="{F5815DD5-BB2A-42AE-A062-C5CA980D8C2D}"/>
    <cellStyle name="Acoutput,, 4" xfId="14668" xr:uid="{55CECE41-8B76-47AE-956C-E93DD92DDAD2}"/>
    <cellStyle name="Acoutput,, 4 2" xfId="17733" xr:uid="{ABCAF133-6CDE-4A3F-9AC7-A5D20AEAEFEE}"/>
    <cellStyle name="Acoutput,, 4 3" xfId="19153" xr:uid="{F16485F7-0026-41D0-9397-589C814C9C7D}"/>
    <cellStyle name="Acoutput,, 4 4" xfId="27654" xr:uid="{3F910663-CBD3-4F7E-95BF-DCBC820CCE13}"/>
    <cellStyle name="Acoutput,, 4 5" xfId="31958" xr:uid="{85B5962A-6FBB-4669-BEB8-E2BD16BB7A56}"/>
    <cellStyle name="Acoutput,, 4 6" xfId="37569" xr:uid="{2CCEFE5E-A234-4734-A10E-5731C7F7ACE6}"/>
    <cellStyle name="Acoutput,, 5" xfId="14690" xr:uid="{4B72E7DF-810D-4A7B-8CFE-E8EA234022D5}"/>
    <cellStyle name="Acoutput,, 5 2" xfId="17755" xr:uid="{A49B7C02-8961-4664-A1D6-2F9E5469CEE9}"/>
    <cellStyle name="Acoutput,, 5 3" xfId="20588" xr:uid="{D5202E97-DCE6-4E32-9CBB-EF275253DA44}"/>
    <cellStyle name="Acoutput,, 5 4" xfId="27676" xr:uid="{2E4CA31B-9BB7-479B-8048-986E24F6AC9C}"/>
    <cellStyle name="Acoutput,, 5 5" xfId="31979" xr:uid="{B80F27AA-E53C-4C0A-99E2-F2AAEB41E033}"/>
    <cellStyle name="Acoutput,, 5 6" xfId="36431" xr:uid="{FED8C6B9-8A6C-4A4E-948D-DF86EF07BE1E}"/>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ershare 3" xfId="14571" xr:uid="{78A56C5C-0160-43EA-94AE-0FD3996BA83B}"/>
    <cellStyle name="Apershare 3 2" xfId="26001" xr:uid="{5FA49651-2A33-42F1-8828-87ABAEFA16BB}"/>
    <cellStyle name="Apershare 3 3" xfId="30496" xr:uid="{3429EDBF-B9AC-4E51-AD0E-879B5794D463}"/>
    <cellStyle name="Apershare 4" xfId="14667" xr:uid="{3A5A3CDB-33FA-49CE-B79F-82B60ECF844D}"/>
    <cellStyle name="Apershare 4 2" xfId="17732" xr:uid="{F2AB6017-7A5E-4561-B860-ACABF65E43B0}"/>
    <cellStyle name="Apershare 4 3" xfId="19152" xr:uid="{6AFA7676-FA27-4A89-AB94-ED5F0B9DDD7C}"/>
    <cellStyle name="Apershare 4 4" xfId="27653" xr:uid="{20F84897-1A09-42A0-9275-DD29A79CC3E1}"/>
    <cellStyle name="Apershare 4 5" xfId="31957" xr:uid="{6A2B0598-14AC-45BD-8EAA-9EB1DDE4FCF8}"/>
    <cellStyle name="Apershare 4 6" xfId="37568" xr:uid="{8677FA62-8E8C-4BB7-B038-5A309236CF2C}"/>
    <cellStyle name="Apershare 5" xfId="14689" xr:uid="{7AA673A9-7836-43CA-9DCA-063E42AC2425}"/>
    <cellStyle name="Apershare 5 2" xfId="17754" xr:uid="{388D94DF-07BE-4E89-AA46-0487CF833B65}"/>
    <cellStyle name="Apershare 5 3" xfId="20587" xr:uid="{8E7EB467-C444-423F-9F15-A50D0621D3A7}"/>
    <cellStyle name="Apershare 5 4" xfId="27675" xr:uid="{650E8593-FC92-4130-ADF9-B818EEE2EC29}"/>
    <cellStyle name="Apershare 5 5" xfId="31978" xr:uid="{6ACDC1ED-D387-4ED0-A1EC-1AAB6ABD1B0E}"/>
    <cellStyle name="Apershare 5 6" xfId="36430" xr:uid="{582112D4-C0F0-43BF-BC32-4C5C8A9734B0}"/>
    <cellStyle name="Aprice" xfId="1363" xr:uid="{00000000-0005-0000-0000-0000D3020000}"/>
    <cellStyle name="Aprice 2" xfId="5691" xr:uid="{00000000-0005-0000-0000-0000D4020000}"/>
    <cellStyle name="Aprice 2 2" xfId="14085" xr:uid="{54D03178-8DA5-471F-A121-150FD4C0B4BD}"/>
    <cellStyle name="Aprice 3" xfId="12947" xr:uid="{7CA74906-5B3A-43C7-A090-6B627C5BA019}"/>
    <cellStyle name="Aprice 4" xfId="14547" xr:uid="{DBECC7C0-5945-4B65-883D-711B4C52E757}"/>
    <cellStyle name="Aprice 4 2" xfId="23198" xr:uid="{A4A4B869-2D05-4F3E-9735-0858398FD1E2}"/>
    <cellStyle name="Aprice 4 3" xfId="30481" xr:uid="{7AD03D8D-3961-4AA8-8FDB-402FDEB40E65}"/>
    <cellStyle name="Aprice 4 4" xfId="34079" xr:uid="{A51CE051-2148-46CE-867A-32101438E86B}"/>
    <cellStyle name="Aprice 5" xfId="14570" xr:uid="{0FFAD645-A786-4202-93C6-C5D6CBE145BE}"/>
    <cellStyle name="Aprice 5 2" xfId="26000" xr:uid="{C113AEF6-CDE9-4523-8EF5-A77CFB42C87A}"/>
    <cellStyle name="Aprice 5 3" xfId="30495" xr:uid="{1B306650-57F2-47FD-AC29-8BAC74A14F9F}"/>
    <cellStyle name="Aprice 6" xfId="14666" xr:uid="{ADBF6BFE-BCF3-4336-ABF8-4D23448B2DBD}"/>
    <cellStyle name="Aprice 6 2" xfId="17731" xr:uid="{B726AFA6-46FA-4944-8C01-30403C07A115}"/>
    <cellStyle name="Aprice 6 3" xfId="19151" xr:uid="{69C42F20-1A5C-41FE-BFCB-B9C77A430E30}"/>
    <cellStyle name="Aprice 6 4" xfId="27652" xr:uid="{56C42E2B-40CA-44DC-AC88-6AEEFAC6C1E0}"/>
    <cellStyle name="Aprice 6 5" xfId="31956" xr:uid="{67D6C72E-47EC-46EE-B73D-CD4A191214F4}"/>
    <cellStyle name="Aprice 6 6" xfId="37567" xr:uid="{56CFED41-0424-4DCF-BE64-1ACF52A31BD7}"/>
    <cellStyle name="Aprice 7" xfId="14688" xr:uid="{C67C8137-7B8D-43DD-B7CD-D2F8FED2C9BA}"/>
    <cellStyle name="Aprice 7 2" xfId="17753" xr:uid="{0D1D7C9B-7284-4FCA-AB03-61B8979669CF}"/>
    <cellStyle name="Aprice 7 3" xfId="20586" xr:uid="{0AC38180-3AEB-4655-93CE-ABFB776DF63D}"/>
    <cellStyle name="Aprice 7 4" xfId="27674" xr:uid="{BBB9BD46-F765-453F-A1BF-F9DDD5B03BDA}"/>
    <cellStyle name="Aprice 7 5" xfId="31977" xr:uid="{D7C2F6AA-ACFF-48FE-B99C-0A4722D3495A}"/>
    <cellStyle name="Aprice 7 6" xfId="36429" xr:uid="{B67AAD7A-47F6-444C-BB70-55DA890D6F2F}"/>
    <cellStyle name="ar" xfId="1364" xr:uid="{00000000-0005-0000-0000-0000D5020000}"/>
    <cellStyle name="ar 10" xfId="14609" xr:uid="{D7EA486F-85C4-4F30-A1B9-47877CA10FC6}"/>
    <cellStyle name="ar 10 10" xfId="29104" xr:uid="{282B8DE8-2305-405C-B8F2-E1987729D7CD}"/>
    <cellStyle name="ar 10 11" xfId="30523" xr:uid="{F35C612C-0637-4FEA-A372-7F6861ABC964}"/>
    <cellStyle name="ar 10 12" xfId="31923" xr:uid="{76BF10CD-686B-4E2F-943C-EC6A105FF92F}"/>
    <cellStyle name="ar 10 13" xfId="33152" xr:uid="{59873D62-D68A-4996-8397-28BFCFDC3298}"/>
    <cellStyle name="ar 10 14" xfId="34106" xr:uid="{392EB38E-5AF5-4C66-B8B3-2C76624553A5}"/>
    <cellStyle name="ar 10 15" xfId="35253" xr:uid="{2B89214D-2FA9-499D-869A-D4998323E0A4}"/>
    <cellStyle name="ar 10 16" xfId="36389" xr:uid="{AB24652E-46E8-4877-A1CB-DCDF1C0FF9D7}"/>
    <cellStyle name="ar 10 17" xfId="37548" xr:uid="{13AA0606-5DD1-48DA-A8C4-9E1508828461}"/>
    <cellStyle name="ar 10 2" xfId="17680" xr:uid="{F3899D78-7DC8-40C3-9474-7B39973A49F0}"/>
    <cellStyle name="ar 10 3" xfId="19111" xr:uid="{A6BCBACE-F15D-4FFA-BEBE-4D66FCAE6198}"/>
    <cellStyle name="ar 10 4" xfId="20532" xr:uid="{304D80AF-12E3-4FE6-A954-8EB4572791F1}"/>
    <cellStyle name="ar 10 5" xfId="21882" xr:uid="{7E091514-488D-4301-BDF9-91A72150E728}"/>
    <cellStyle name="ar 10 6" xfId="23242" xr:uid="{E01CCBD7-5C05-4149-81E1-8E72DFA2D2A7}"/>
    <cellStyle name="ar 10 7" xfId="24622" xr:uid="{DE601B9E-B0AA-4AFA-90EE-6D2A5A12CA92}"/>
    <cellStyle name="ar 10 8" xfId="26039" xr:uid="{571B4AD5-6B4A-46A1-A503-B311BDDC335E}"/>
    <cellStyle name="ar 10 9" xfId="27603" xr:uid="{B7275A88-957B-44D9-A632-6B5D1F9E9994}"/>
    <cellStyle name="ar 11" xfId="14804" xr:uid="{8DD22EAA-89F1-406D-8018-F61CB53036C5}"/>
    <cellStyle name="ar 11 10" xfId="29245" xr:uid="{2764081C-8858-4389-A1E8-43DAC1AF9E38}"/>
    <cellStyle name="ar 11 11" xfId="30651" xr:uid="{7A7C5FEF-3BCE-46D5-A915-26E140C5ED65}"/>
    <cellStyle name="ar 11 12" xfId="32052" xr:uid="{4811C33C-93E1-4CC3-935E-AFB92B6C521F}"/>
    <cellStyle name="ar 11 13" xfId="33286" xr:uid="{418B491E-3726-4C7C-B066-3B282B9ECDD5}"/>
    <cellStyle name="ar 11 14" xfId="34217" xr:uid="{846F53F2-741C-4F97-BB14-920A63AB19DB}"/>
    <cellStyle name="ar 11 15" xfId="35368" xr:uid="{4EEF5BBF-59F9-4071-9B1A-A8CDC392CF27}"/>
    <cellStyle name="ar 11 16" xfId="36497" xr:uid="{A6588311-AB4B-41F0-A7F5-7FD24768A853}"/>
    <cellStyle name="ar 11 17" xfId="37630" xr:uid="{7567A121-A554-4134-B8CF-94358CDD58EF}"/>
    <cellStyle name="ar 11 2" xfId="17868" xr:uid="{60C5A40A-1C1B-40CB-A5E2-9B4E8E6F46A6}"/>
    <cellStyle name="ar 11 3" xfId="19268" xr:uid="{B219866C-7BB8-4B98-AAE6-2FD59F8763C7}"/>
    <cellStyle name="ar 11 4" xfId="20681" xr:uid="{AAF2DEA8-F341-491B-A818-534AFAA14515}"/>
    <cellStyle name="ar 11 5" xfId="22075" xr:uid="{98AF4190-D4C2-4168-9F00-CA8B71125A58}"/>
    <cellStyle name="ar 11 6" xfId="23390" xr:uid="{A124A18A-F55E-4FEE-9E7D-17A63C798C79}"/>
    <cellStyle name="ar 11 7" xfId="24808" xr:uid="{89F5D025-602F-4C2D-83A7-49B0B547DFE5}"/>
    <cellStyle name="ar 11 8" xfId="26224" xr:uid="{8B7E5A7E-43FD-48C5-8FD8-A8505EE8E189}"/>
    <cellStyle name="ar 11 9" xfId="27767" xr:uid="{04191263-826C-4957-94DB-BDEF858B79E3}"/>
    <cellStyle name="ar 12" xfId="14628" xr:uid="{DC2A0A2E-CF9B-4494-9D43-7B2F1DE2E785}"/>
    <cellStyle name="ar 12 10" xfId="29117" xr:uid="{0D489613-587E-4A6E-97D6-26D3E0AF255E}"/>
    <cellStyle name="ar 12 11" xfId="30536" xr:uid="{8BF689D8-9473-4942-BA9C-2FEC80410E6A}"/>
    <cellStyle name="ar 12 12" xfId="31933" xr:uid="{42E69000-AD6F-4CE9-8AA1-D0E18D1A59D8}"/>
    <cellStyle name="ar 12 13" xfId="33164" xr:uid="{BFE3FDFC-BC63-4D54-8D06-C71BF6662C51}"/>
    <cellStyle name="ar 12 14" xfId="34117" xr:uid="{FBBE1BC1-332E-4930-B1C7-10D1436AB8DB}"/>
    <cellStyle name="ar 12 15" xfId="35265" xr:uid="{3B48FB86-134F-4ADD-88FE-49E7B4908551}"/>
    <cellStyle name="ar 12 16" xfId="36398" xr:uid="{1B231B86-1648-413B-BB15-3E264275D2F6}"/>
    <cellStyle name="ar 12 17" xfId="37555" xr:uid="{241ABD3D-66D4-402C-8662-91D835E56D6C}"/>
    <cellStyle name="ar 12 2" xfId="17694" xr:uid="{A518D2CF-3F3C-4AC1-B5C2-E30B7AD93F16}"/>
    <cellStyle name="ar 12 3" xfId="19122" xr:uid="{0E3E41DA-47A5-4AEE-8D63-2612C1F03E2D}"/>
    <cellStyle name="ar 12 4" xfId="20545" xr:uid="{975F50E4-16E3-49AB-B2E0-6ED634A00721}"/>
    <cellStyle name="ar 12 5" xfId="21901" xr:uid="{7CFC64D0-4697-4A9B-889F-A8E5FEEA926C}"/>
    <cellStyle name="ar 12 6" xfId="23258" xr:uid="{27F042E0-6992-4544-9B14-D61FFB91AC13}"/>
    <cellStyle name="ar 12 7" xfId="24639" xr:uid="{05596EBD-5E41-4174-9E84-E08EA977DE89}"/>
    <cellStyle name="ar 12 8" xfId="26058" xr:uid="{C3DE6F22-32CD-48A4-9D7B-3196A2AA5713}"/>
    <cellStyle name="ar 12 9" xfId="27619" xr:uid="{CDCDEAF0-C5A1-44C0-9125-7C143157AD93}"/>
    <cellStyle name="ar 13" xfId="14819" xr:uid="{C4F69950-73A2-4402-9A8F-5E8754CCCCA9}"/>
    <cellStyle name="ar 13 10" xfId="29258" xr:uid="{5F954A8C-EB77-4F3E-98ED-6FAB46DDFEC0}"/>
    <cellStyle name="ar 13 11" xfId="30662" xr:uid="{D01610BC-A007-401F-B9CA-81C3173C68EB}"/>
    <cellStyle name="ar 13 12" xfId="32061" xr:uid="{BC653935-E028-4962-8D9C-90DF5BF5D792}"/>
    <cellStyle name="ar 13 13" xfId="33297" xr:uid="{269C5B10-CCF4-4381-B0B0-558823CB4559}"/>
    <cellStyle name="ar 13 14" xfId="34229" xr:uid="{777F1DBE-D085-4445-AB1F-791F84D06EC9}"/>
    <cellStyle name="ar 13 15" xfId="35379" xr:uid="{73B618EE-F4C3-48DA-9A53-A97DFC331D30}"/>
    <cellStyle name="ar 13 16" xfId="36504" xr:uid="{C4837EDB-6586-440D-B107-D3C539A45364}"/>
    <cellStyle name="ar 13 17" xfId="37635" xr:uid="{21D24E98-1CE6-44D8-A355-425C7E10DCC4}"/>
    <cellStyle name="ar 13 2" xfId="17882" xr:uid="{E307C55F-1E3F-4AFD-8156-51AA11512A54}"/>
    <cellStyle name="ar 13 3" xfId="19283" xr:uid="{9C8779AD-F5E9-4F08-B47C-37727755B46C}"/>
    <cellStyle name="ar 13 4" xfId="20696" xr:uid="{3904EA35-EA3B-4492-854A-CB25F537174B}"/>
    <cellStyle name="ar 13 5" xfId="22089" xr:uid="{ACF2022E-F0F3-4B0D-81D0-494B3989D222}"/>
    <cellStyle name="ar 13 6" xfId="23402" xr:uid="{C1DF3B01-6BD8-42F5-9237-2C92E97D8817}"/>
    <cellStyle name="ar 13 7" xfId="24821" xr:uid="{C25B2DA9-DC48-46D3-A982-9B0A015FEB97}"/>
    <cellStyle name="ar 13 8" xfId="26239" xr:uid="{25B6770C-03A1-4DCE-B029-619032D328E5}"/>
    <cellStyle name="ar 13 9" xfId="27775" xr:uid="{006D4E0E-866A-4790-9D54-9C89651D8303}"/>
    <cellStyle name="ar 14" xfId="14665" xr:uid="{A1865543-FBDA-458B-9C9D-20D50D0F3C76}"/>
    <cellStyle name="ar 14 10" xfId="29142" xr:uid="{B10F36BF-B60A-48E5-9EB1-E11A41DE80B2}"/>
    <cellStyle name="ar 14 11" xfId="30559" xr:uid="{8E2AF8C0-ED0B-4723-AE6F-4E52D2571AB8}"/>
    <cellStyle name="ar 14 12" xfId="31955" xr:uid="{EC9456D0-F9BF-402F-9350-4F07CA713C9B}"/>
    <cellStyle name="ar 14 13" xfId="33187" xr:uid="{8810070D-232C-42B5-B951-22E8E4AB253B}"/>
    <cellStyle name="ar 14 14" xfId="34137" xr:uid="{04A97859-DE0B-4D95-8515-D2CEC26B5FF6}"/>
    <cellStyle name="ar 14 15" xfId="35287" xr:uid="{763800ED-D686-4F69-A363-D17905E64605}"/>
    <cellStyle name="ar 14 16" xfId="36413" xr:uid="{AD7EF3A6-F650-4B9D-B870-38D299D606B1}"/>
    <cellStyle name="ar 14 17" xfId="37566" xr:uid="{52CB8045-6949-4EDA-878C-BD402B767B9B}"/>
    <cellStyle name="ar 14 2" xfId="17730" xr:uid="{95726CB8-557C-4FD3-9CDA-00DC32DE2B4F}"/>
    <cellStyle name="ar 14 3" xfId="19150" xr:uid="{98E78463-78A6-48BE-AB87-AE4A6E6EACD2}"/>
    <cellStyle name="ar 14 4" xfId="20569" xr:uid="{4CF13C27-4294-49E6-91F6-2337C24032B6}"/>
    <cellStyle name="ar 14 5" xfId="21938" xr:uid="{2BB63549-D7B2-403B-9212-F141C29AA91C}"/>
    <cellStyle name="ar 14 6" xfId="23286" xr:uid="{D62ED26D-DC10-4AA2-92CE-289DE1548195}"/>
    <cellStyle name="ar 14 7" xfId="24673" xr:uid="{B23A7B74-74BA-48EE-A7E8-CD8FC7E13DF7}"/>
    <cellStyle name="ar 14 8" xfId="26094" xr:uid="{E498674B-96C3-4B7E-A305-4790C1855EFA}"/>
    <cellStyle name="ar 14 9" xfId="27651" xr:uid="{28CC20E4-C258-4A66-8A94-0EDEAA93518E}"/>
    <cellStyle name="ar 15" xfId="14678" xr:uid="{87F4D21D-6D2B-4972-9F7A-2610421BA6D6}"/>
    <cellStyle name="ar 15 10" xfId="29150" xr:uid="{A329D17A-34C0-4D91-BC0B-A7590DC32155}"/>
    <cellStyle name="ar 15 11" xfId="30565" xr:uid="{5DB57086-1932-40AA-BC18-051DEB7F0E3A}"/>
    <cellStyle name="ar 15 12" xfId="31967" xr:uid="{D20C85AD-26BA-40EF-952C-27E25ABC8F56}"/>
    <cellStyle name="ar 15 13" xfId="33198" xr:uid="{D6FEE184-51EA-4B85-BF41-F2559AE98718}"/>
    <cellStyle name="ar 15 14" xfId="34143" xr:uid="{43A7C61A-0F9A-4137-8E7D-39C9B2D326FD}"/>
    <cellStyle name="ar 15 15" xfId="35293" xr:uid="{8EDB47A2-1FA1-4B40-8054-6BC5E83A06E2}"/>
    <cellStyle name="ar 15 16" xfId="36419" xr:uid="{B59A1250-DF5E-4416-A916-EED8140E7BC0}"/>
    <cellStyle name="ar 15 17" xfId="37577" xr:uid="{68C7D8A0-F091-40F2-B590-DDA3DDAB10AC}"/>
    <cellStyle name="ar 15 2" xfId="17743" xr:uid="{6F98E66D-2732-4A9B-BFB2-D5F2E41DA949}"/>
    <cellStyle name="ar 15 3" xfId="19163" xr:uid="{58CB3A71-047A-418F-B596-BCB488E37ECE}"/>
    <cellStyle name="ar 15 4" xfId="20577" xr:uid="{12A024B2-393A-49A8-A7F7-825A0BBEA358}"/>
    <cellStyle name="ar 15 5" xfId="21951" xr:uid="{4A99AF9E-31A7-46F2-8AC9-55F1A41DECF9}"/>
    <cellStyle name="ar 15 6" xfId="23296" xr:uid="{2D595024-854A-4A33-B17E-983EBA0A6C8A}"/>
    <cellStyle name="ar 15 7" xfId="24686" xr:uid="{BD674DBD-605F-4B88-B72A-EBDE1D2196BD}"/>
    <cellStyle name="ar 15 8" xfId="26105" xr:uid="{121EE34F-3B64-4E02-8D29-29B30E3ABD0F}"/>
    <cellStyle name="ar 15 9" xfId="27664" xr:uid="{F5FE8BE4-AE2E-4432-824F-5B9C3745BAFF}"/>
    <cellStyle name="ar 16" xfId="14681" xr:uid="{C90A7AA3-EB35-4ABE-BFDF-EC7A6904F1AA}"/>
    <cellStyle name="ar 16 10" xfId="29153" xr:uid="{46ACD820-466D-48B0-980E-FFA82DBFAF3B}"/>
    <cellStyle name="ar 16 11" xfId="30568" xr:uid="{6FC454FD-9EEA-4A88-9C3C-887437CFCBA3}"/>
    <cellStyle name="ar 16 12" xfId="31970" xr:uid="{23A9B835-46FA-4E78-9FBD-C9AA2F2ABA41}"/>
    <cellStyle name="ar 16 13" xfId="33201" xr:uid="{427C62F0-5E45-4A3F-9875-3E9752C05B23}"/>
    <cellStyle name="ar 16 14" xfId="34146" xr:uid="{018A0789-D0A7-45C9-9472-F2B03D4FF939}"/>
    <cellStyle name="ar 16 15" xfId="35296" xr:uid="{9425F661-68B2-4596-8FBE-4F443AFD9BAC}"/>
    <cellStyle name="ar 16 16" xfId="36422" xr:uid="{92DB2026-6411-40D0-BE9C-E18D9765B869}"/>
    <cellStyle name="ar 16 17" xfId="37580" xr:uid="{9DD3E0E5-30EB-4DD2-BC5F-923876B779E1}"/>
    <cellStyle name="ar 16 2" xfId="17746" xr:uid="{F41D6DD5-DECD-488A-8291-F46E5B8F75BC}"/>
    <cellStyle name="ar 16 3" xfId="19166" xr:uid="{BD52DAD8-1F94-438D-A7C3-6E5D7A8B68BB}"/>
    <cellStyle name="ar 16 4" xfId="20580" xr:uid="{537F0EB9-B28E-45AE-A055-3EB45D57AA66}"/>
    <cellStyle name="ar 16 5" xfId="21954" xr:uid="{34D90768-7E10-4155-A2BF-5BFF8A64603B}"/>
    <cellStyle name="ar 16 6" xfId="23299" xr:uid="{F0D9228D-FBF9-4B31-BBCD-1B611C4A5D9B}"/>
    <cellStyle name="ar 16 7" xfId="24689" xr:uid="{D8EADC54-FFBB-4D92-9542-199FD32653C3}"/>
    <cellStyle name="ar 16 8" xfId="26108" xr:uid="{C9A1CEFC-2C5B-4A8C-803E-92023498434C}"/>
    <cellStyle name="ar 16 9" xfId="27667" xr:uid="{950F9640-4455-4226-8DC2-E14DFA867874}"/>
    <cellStyle name="ar 17" xfId="14850" xr:uid="{CAA8B0FE-3114-429F-9B61-3AC7E5826861}"/>
    <cellStyle name="ar 17 10" xfId="29287" xr:uid="{C4B72BE5-CB42-4E25-AAFA-8B62514D2900}"/>
    <cellStyle name="ar 17 11" xfId="30686" xr:uid="{EE3E39B3-1B82-4239-A77B-561A6B045F55}"/>
    <cellStyle name="ar 17 12" xfId="32082" xr:uid="{7670170D-3089-4B8C-94BC-853A2E4FCB09}"/>
    <cellStyle name="ar 17 13" xfId="33317" xr:uid="{85319AE4-9DC3-4AE2-B818-354D567DA098}"/>
    <cellStyle name="ar 17 14" xfId="34256" xr:uid="{00F5D747-7179-4A9F-96DE-A997769C43E5}"/>
    <cellStyle name="ar 17 15" xfId="35406" xr:uid="{64D28ED1-B3C5-4389-959E-7F7C51F88A12}"/>
    <cellStyle name="ar 17 16" xfId="36521" xr:uid="{5F789C29-4A57-4766-8095-2FDB5C1FE036}"/>
    <cellStyle name="ar 17 17" xfId="37648" xr:uid="{C3BA7B68-DC60-40E2-8291-DDFF0D85D5D8}"/>
    <cellStyle name="ar 17 2" xfId="17913" xr:uid="{3DD55F88-86E1-479C-AB65-7467EF7FC4ED}"/>
    <cellStyle name="ar 17 3" xfId="19314" xr:uid="{3B7A0B18-C795-4785-B941-C31203167E23}"/>
    <cellStyle name="ar 17 4" xfId="20727" xr:uid="{A5A1B228-7802-439F-B835-E0A1D8E2F842}"/>
    <cellStyle name="ar 17 5" xfId="22120" xr:uid="{9F7F1B13-859D-47AD-B457-9B9E2C95C9D1}"/>
    <cellStyle name="ar 17 6" xfId="23431" xr:uid="{D6551907-4E17-46EA-8576-C2AC091E5E70}"/>
    <cellStyle name="ar 17 7" xfId="24850" xr:uid="{391B7802-0F4A-42CD-943D-77FAC45C8412}"/>
    <cellStyle name="ar 17 8" xfId="26269" xr:uid="{C28FFBCC-2CB8-47AA-A427-56EE81EB9B63}"/>
    <cellStyle name="ar 17 9" xfId="27803" xr:uid="{F102446D-AA08-4262-9462-891BB256D228}"/>
    <cellStyle name="ar 18" xfId="14852" xr:uid="{DDD63459-42B1-4C08-867F-01B31C3967CA}"/>
    <cellStyle name="ar 18 10" xfId="29289" xr:uid="{DA69CB77-1CB1-4A63-A77A-F75B09DC64D2}"/>
    <cellStyle name="ar 18 11" xfId="30688" xr:uid="{7A41C8D0-54F0-43C9-B07B-EB5FC8911717}"/>
    <cellStyle name="ar 18 12" xfId="32084" xr:uid="{B5D198EC-59C5-4625-80C7-81CF13112ABA}"/>
    <cellStyle name="ar 18 13" xfId="33318" xr:uid="{1B6345F1-69B9-4D65-B93F-F04F273FA306}"/>
    <cellStyle name="ar 18 14" xfId="34258" xr:uid="{89E10160-9E9D-44F8-8D3B-F3705ECBACCD}"/>
    <cellStyle name="ar 18 15" xfId="35408" xr:uid="{3CCE12DB-D10A-4FFB-84E5-F3DAB460793D}"/>
    <cellStyle name="ar 18 16" xfId="36523" xr:uid="{2CBB8109-F234-4EED-9D0E-9427153309DD}"/>
    <cellStyle name="ar 18 17" xfId="37650" xr:uid="{01E05F74-2094-4EDA-A749-0F2F91CD082A}"/>
    <cellStyle name="ar 18 2" xfId="17915" xr:uid="{FDBA3BAE-E692-4855-B8BA-08B471B94429}"/>
    <cellStyle name="ar 18 3" xfId="19316" xr:uid="{CD74BA60-19B8-458D-AACF-774F0B792571}"/>
    <cellStyle name="ar 18 4" xfId="20729" xr:uid="{A09DD1A0-71C5-41E0-A186-BE0B0804C229}"/>
    <cellStyle name="ar 18 5" xfId="22122" xr:uid="{B3B31D90-528F-40E4-8E78-134A2992E13C}"/>
    <cellStyle name="ar 18 6" xfId="23433" xr:uid="{DD1DEEEC-1778-4A0C-8AD3-9D711D729E61}"/>
    <cellStyle name="ar 18 7" xfId="24852" xr:uid="{64EF3CDF-B11F-49B1-8F35-D33017DF8B3F}"/>
    <cellStyle name="ar 18 8" xfId="26271" xr:uid="{77A7632D-72DF-48D2-A31E-CCAC4DFCAF2A}"/>
    <cellStyle name="ar 18 9" xfId="27805" xr:uid="{F5697D4C-DD2E-46E9-86BD-3A7FBCC3942E}"/>
    <cellStyle name="ar 19" xfId="14859" xr:uid="{01B71AE7-923C-401A-B044-445F6E8F0D60}"/>
    <cellStyle name="ar 19 10" xfId="29296" xr:uid="{963646DE-71B2-4481-BFB9-3A238BBE8EA4}"/>
    <cellStyle name="ar 19 11" xfId="30693" xr:uid="{5A0D406A-DE1C-4EC8-B75F-B97130A7C2D5}"/>
    <cellStyle name="ar 19 12" xfId="32089" xr:uid="{665F93BB-E62B-40F8-B347-6028296F16E3}"/>
    <cellStyle name="ar 19 13" xfId="33321" xr:uid="{FF268D28-B6F6-43CA-BF82-4E67490C6C04}"/>
    <cellStyle name="ar 19 14" xfId="34263" xr:uid="{7D1276D1-62AF-463A-A28E-267E75C24788}"/>
    <cellStyle name="ar 19 15" xfId="35413" xr:uid="{47FB3D41-E47F-49A6-BD6D-A1DF30824545}"/>
    <cellStyle name="ar 19 16" xfId="36528" xr:uid="{935A0BCE-46A1-4BC6-99BC-43D3E68090A9}"/>
    <cellStyle name="ar 19 17" xfId="37654" xr:uid="{9408EF06-7B2B-4E1E-B4F6-6EF338AB7209}"/>
    <cellStyle name="ar 19 2" xfId="17922" xr:uid="{0D4DBABD-4E15-45B9-ABCF-8F3DC4BC957E}"/>
    <cellStyle name="ar 19 3" xfId="19323" xr:uid="{3ADB8B6E-CFB6-42B4-8F17-240D7F398E26}"/>
    <cellStyle name="ar 19 4" xfId="20736" xr:uid="{59607D10-7DAE-4E8A-BBDF-8B4690D7C1B2}"/>
    <cellStyle name="ar 19 5" xfId="22129" xr:uid="{58B7BE05-4456-4FB9-9FA8-3B8F4776D2DD}"/>
    <cellStyle name="ar 19 6" xfId="23440" xr:uid="{31321740-8FB3-42CA-8D21-E1840C46F352}"/>
    <cellStyle name="ar 19 7" xfId="24857" xr:uid="{3BC71B13-935D-4829-B16C-9FCE07C0269B}"/>
    <cellStyle name="ar 19 8" xfId="26278" xr:uid="{5CC4BE12-56D6-4875-BB2A-0D27A614695E}"/>
    <cellStyle name="ar 19 9" xfId="27811" xr:uid="{85F73BAE-FB4F-4758-8F08-AC6BFE366E44}"/>
    <cellStyle name="ar 2" xfId="6863" xr:uid="{00000000-0005-0000-0000-0000D6020000}"/>
    <cellStyle name="ar 2 10" xfId="14134" xr:uid="{A21EDE54-4054-4C2D-A807-CB62DD50858D}"/>
    <cellStyle name="ar 2 10 10" xfId="28302" xr:uid="{311FC21C-5133-495D-AE21-DCD0F586C8B4}"/>
    <cellStyle name="ar 2 10 11" xfId="23508" xr:uid="{441E2EED-99D6-4D67-98D4-6831C6B2C473}"/>
    <cellStyle name="ar 2 10 12" xfId="25767" xr:uid="{2EF33760-168F-439C-A36B-1A78C633231E}"/>
    <cellStyle name="ar 2 10 13" xfId="27346" xr:uid="{58CAEAF5-AE1F-4272-B6BD-6D43B3E41EFF}"/>
    <cellStyle name="ar 2 10 14" xfId="27523" xr:uid="{2B1A2AA6-AD36-4D8C-B8AC-A37AD1010630}"/>
    <cellStyle name="ar 2 10 15" xfId="29268" xr:uid="{0D48F297-BB5A-4943-9C54-7D28DC9875F6}"/>
    <cellStyle name="ar 2 10 16" xfId="31053" xr:uid="{9931D2BB-7F5D-415D-BF21-3D969C14E647}"/>
    <cellStyle name="ar 2 10 17" xfId="32387" xr:uid="{F095AA27-F0F7-4D02-9793-98BA939687DC}"/>
    <cellStyle name="ar 2 10 2" xfId="17263" xr:uid="{E6A8409B-ADA1-4C19-9072-F327B57708BF}"/>
    <cellStyle name="ar 2 10 3" xfId="11874" xr:uid="{306013EA-2337-4A5B-AA29-7E667DFE873A}"/>
    <cellStyle name="ar 2 10 4" xfId="10324" xr:uid="{CF4F6E7C-C016-4B37-A76E-3894B0A0BA29}"/>
    <cellStyle name="ar 2 10 5" xfId="16653" xr:uid="{2F57E2CA-0132-4FFF-A82D-5DFBD57937C0}"/>
    <cellStyle name="ar 2 10 6" xfId="17039" xr:uid="{9C60B5BB-D1D4-4C2B-96F7-F4260BDF71B1}"/>
    <cellStyle name="ar 2 10 7" xfId="17796" xr:uid="{DD79E630-F008-4351-BA09-5778F40E784C}"/>
    <cellStyle name="ar 2 10 8" xfId="19393" xr:uid="{FFB30C7C-E3AA-4610-A2E5-8AECD4E313CB}"/>
    <cellStyle name="ar 2 10 9" xfId="21278" xr:uid="{A0BE9947-53A0-427B-ABF6-B31DA61BB67D}"/>
    <cellStyle name="ar 2 11" xfId="13690" xr:uid="{EBB2681A-BA58-4987-8B1E-EE60846B0965}"/>
    <cellStyle name="ar 2 11 10" xfId="18864" xr:uid="{14697D11-24FD-49E8-BA3B-2E717F4B0B51}"/>
    <cellStyle name="ar 2 11 11" xfId="19394" xr:uid="{7EE144F4-A5D5-4DFB-95D2-64E577F7D1D4}"/>
    <cellStyle name="ar 2 11 12" xfId="20743" xr:uid="{041FD201-81E8-4EF4-8375-D659AF074828}"/>
    <cellStyle name="ar 2 11 13" xfId="21909" xr:uid="{597600C0-8BF4-4E61-B2FC-B8404DC7DC27}"/>
    <cellStyle name="ar 2 11 14" xfId="22052" xr:uid="{2726F754-AECE-4AAB-9FC6-B1014D0F7553}"/>
    <cellStyle name="ar 2 11 15" xfId="24561" xr:uid="{A8BEB2C6-3164-4834-BA51-2CF91F74868B}"/>
    <cellStyle name="ar 2 11 16" xfId="26052" xr:uid="{4C48AC45-AE5A-4AD0-9601-1F640FBF0860}"/>
    <cellStyle name="ar 2 11 17" xfId="34956" xr:uid="{2D1E7C50-7A89-427E-8685-5B83A1344DB8}"/>
    <cellStyle name="ar 2 11 2" xfId="16855" xr:uid="{63570771-52B3-4FC2-93EB-BBC184FB3D5E}"/>
    <cellStyle name="ar 2 11 3" xfId="11453" xr:uid="{B8ED2009-6C61-4C41-ACA4-65CE67813D29}"/>
    <cellStyle name="ar 2 11 4" xfId="10114" xr:uid="{6A1DF51E-65B7-4952-895B-D6F60C0AC4DD}"/>
    <cellStyle name="ar 2 11 5" xfId="12379" xr:uid="{A3423FE5-9CDC-4BAA-8D4B-C53F9690F095}"/>
    <cellStyle name="ar 2 11 6" xfId="11695" xr:uid="{D86994B4-4C4D-4B34-9E86-B771400083B6}"/>
    <cellStyle name="ar 2 11 7" xfId="23237" xr:uid="{B5AC4190-B8C1-4BAB-AC36-96E7BEF39D1D}"/>
    <cellStyle name="ar 2 11 8" xfId="16575" xr:uid="{6A433431-9BB2-4A15-8843-7032A8EE0283}"/>
    <cellStyle name="ar 2 11 9" xfId="17324" xr:uid="{67F1E9B8-073B-4D2E-BC4F-6DFBB04B1AA6}"/>
    <cellStyle name="ar 2 12" xfId="14131" xr:uid="{94201400-20BD-4AFD-BBEE-C4E53A8E3B5D}"/>
    <cellStyle name="ar 2 12 10" xfId="28383" xr:uid="{31DC3A87-FC12-4ADE-8454-3D389D5B1168}"/>
    <cellStyle name="ar 2 12 11" xfId="23501" xr:uid="{9ACE6BC0-1E24-420D-9A54-8C6BAEEAFEA8}"/>
    <cellStyle name="ar 2 12 12" xfId="25740" xr:uid="{70BD5879-7EC0-4135-9C46-4650BC49C274}"/>
    <cellStyle name="ar 2 12 13" xfId="27343" xr:uid="{EB085C5F-4101-4A05-B032-F0DE70247F12}"/>
    <cellStyle name="ar 2 12 14" xfId="27520" xr:uid="{EBB7A4C0-D8FD-49D4-AECD-4B3039154BDC}"/>
    <cellStyle name="ar 2 12 15" xfId="29262" xr:uid="{B38A5787-2132-432B-B68B-D0D2E512128E}"/>
    <cellStyle name="ar 2 12 16" xfId="31035" xr:uid="{13D5E165-A722-48B8-8B56-1F32A50E9550}"/>
    <cellStyle name="ar 2 12 17" xfId="32400" xr:uid="{ECECA868-491E-45B3-82B5-06D8556A24F8}"/>
    <cellStyle name="ar 2 12 2" xfId="17260" xr:uid="{0903D0B5-25B5-41DD-AF39-9856FD41F3D8}"/>
    <cellStyle name="ar 2 12 3" xfId="11871" xr:uid="{5213281A-55DA-4135-A75E-992A1CD60EA5}"/>
    <cellStyle name="ar 2 12 4" xfId="10321" xr:uid="{98D38A58-CDFC-4FBE-9DD6-58F4102AF82E}"/>
    <cellStyle name="ar 2 12 5" xfId="16650" xr:uid="{D2843D6C-1D14-44F3-83EB-51C3433FBCA9}"/>
    <cellStyle name="ar 2 12 6" xfId="17036" xr:uid="{F490F809-51A5-49EB-94DE-F7A2A7A5735C}"/>
    <cellStyle name="ar 2 12 7" xfId="17781" xr:uid="{BFAF9DB7-9D75-4945-A5CD-9CEA6C8E11F8}"/>
    <cellStyle name="ar 2 12 8" xfId="19387" xr:uid="{8A742CAA-7FC9-4AD3-91C8-75A6FE549D7B}"/>
    <cellStyle name="ar 2 12 9" xfId="21259" xr:uid="{3FE83D73-4472-48C1-B8AE-474F59119054}"/>
    <cellStyle name="ar 2 13" xfId="13693" xr:uid="{2BEFCF4E-3EF3-4358-AC57-36995FC0E685}"/>
    <cellStyle name="ar 2 13 10" xfId="18879" xr:uid="{691F7D33-419D-43F2-B462-EEF0A7DA7618}"/>
    <cellStyle name="ar 2 13 11" xfId="19682" xr:uid="{9C00A345-08EC-4DF6-969B-2D6DA69DB96C}"/>
    <cellStyle name="ar 2 13 12" xfId="20764" xr:uid="{EFC01C80-C7B4-4FA0-A43D-2D38A055B8AD}"/>
    <cellStyle name="ar 2 13 13" xfId="21920" xr:uid="{6368C0F3-E9B5-4B87-98C7-36D95ED92069}"/>
    <cellStyle name="ar 2 13 14" xfId="33127" xr:uid="{C059CBD5-9C26-4C00-9DAA-2934A2D2E891}"/>
    <cellStyle name="ar 2 13 15" xfId="24574" xr:uid="{318A7B8D-7D81-41C7-91EC-F6A519D9CEB2}"/>
    <cellStyle name="ar 2 13 16" xfId="26064" xr:uid="{FA47DF2A-341A-4AC6-8ED9-08C08B8C4749}"/>
    <cellStyle name="ar 2 13 17" xfId="28868" xr:uid="{A5957F3D-B6DF-4123-B57D-32F38FF8D6DE}"/>
    <cellStyle name="ar 2 13 2" xfId="16858" xr:uid="{6BA9EAF7-9A2C-4C71-B2D4-92758311438C}"/>
    <cellStyle name="ar 2 13 3" xfId="11456" xr:uid="{350DED16-8EF0-48B5-AF6B-635EFFBDD436}"/>
    <cellStyle name="ar 2 13 4" xfId="10117" xr:uid="{F13DE2BD-9F93-4643-9209-06BB83E666C4}"/>
    <cellStyle name="ar 2 13 5" xfId="12381" xr:uid="{3CAFAFAE-F91C-44AB-9013-1B64DE29C819}"/>
    <cellStyle name="ar 2 13 6" xfId="11698" xr:uid="{C7DDDF1A-A463-4BFE-826E-CF1AB6DF4771}"/>
    <cellStyle name="ar 2 13 7" xfId="10830" xr:uid="{FA7D9ADE-351F-4AC9-9338-2BFC491E9059}"/>
    <cellStyle name="ar 2 13 8" xfId="16578" xr:uid="{958FED93-9D47-463B-9084-09DF0D2DF93F}"/>
    <cellStyle name="ar 2 13 9" xfId="17339" xr:uid="{0FAF0F06-3416-413E-9812-F50E2AAB2BD4}"/>
    <cellStyle name="ar 2 14" xfId="14138" xr:uid="{73DC53F0-A0D4-473C-8F6D-34CB2BC83C2F}"/>
    <cellStyle name="ar 2 14 10" xfId="28255" xr:uid="{8F607895-3719-4DDE-81F2-6366E991153D}"/>
    <cellStyle name="ar 2 14 11" xfId="23513" xr:uid="{9E4FC3C9-13D6-485D-A840-94C7C69C6357}"/>
    <cellStyle name="ar 2 14 12" xfId="25840" xr:uid="{20EFEE25-15E6-40EF-85E1-15518BEF5588}"/>
    <cellStyle name="ar 2 14 13" xfId="27353" xr:uid="{93E2AE55-9EE4-43F4-8086-5747089F04FF}"/>
    <cellStyle name="ar 2 14 14" xfId="27528" xr:uid="{3399F845-492F-4206-A947-B2A2BDB81A58}"/>
    <cellStyle name="ar 2 14 15" xfId="29275" xr:uid="{42A849D8-451D-4904-A1B3-4784C82A4A0C}"/>
    <cellStyle name="ar 2 14 16" xfId="31108" xr:uid="{EA81744F-98A3-4917-B418-0B9396F6163B}"/>
    <cellStyle name="ar 2 14 17" xfId="36454" xr:uid="{CEBDFA9C-C801-4BDE-AE4A-13E11560F208}"/>
    <cellStyle name="ar 2 14 2" xfId="17267" xr:uid="{12E3AED7-7C1F-404C-AD97-D5D724CB61E5}"/>
    <cellStyle name="ar 2 14 3" xfId="11878" xr:uid="{BEB1D4D7-BF53-4CD3-8EBC-AB91F29D33AE}"/>
    <cellStyle name="ar 2 14 4" xfId="10331" xr:uid="{61110FB5-1A22-43FC-8D21-493918C44B87}"/>
    <cellStyle name="ar 2 14 5" xfId="16657" xr:uid="{6581A92C-D4C6-4989-8F78-E4E832B5F284}"/>
    <cellStyle name="ar 2 14 6" xfId="17047" xr:uid="{884F63A3-6B73-47E5-80FB-345E5FEF69EC}"/>
    <cellStyle name="ar 2 14 7" xfId="17802" xr:uid="{E367C273-00E9-4B45-8947-9D50913878BA}"/>
    <cellStyle name="ar 2 14 8" xfId="19402" xr:uid="{A33C13F5-88AC-4052-A336-47FB5EA93FD0}"/>
    <cellStyle name="ar 2 14 9" xfId="21322" xr:uid="{757DCD98-9BE8-409C-8AAA-A0ECA5DB5CD2}"/>
    <cellStyle name="ar 2 15" xfId="13696" xr:uid="{64F4AF38-204C-4719-AADA-E460C7206088}"/>
    <cellStyle name="ar 2 15 10" xfId="18943" xr:uid="{4138B9C2-D9DB-4346-B797-0840863FEE55}"/>
    <cellStyle name="ar 2 15 11" xfId="19794" xr:uid="{2BB4F166-A1DB-473E-A291-FECE085B8259}"/>
    <cellStyle name="ar 2 15 12" xfId="20784" xr:uid="{5C1EE014-FA34-4195-BFCA-DC5D681D5FFB}"/>
    <cellStyle name="ar 2 15 13" xfId="21932" xr:uid="{E855E35C-1AB4-40FB-BBDD-A3F5734BE754}"/>
    <cellStyle name="ar 2 15 14" xfId="26795" xr:uid="{1302644C-5254-4A08-8741-A84B535104EC}"/>
    <cellStyle name="ar 2 15 15" xfId="24577" xr:uid="{142E6A9D-5DC7-425D-B362-B8F2641FE929}"/>
    <cellStyle name="ar 2 15 16" xfId="26077" xr:uid="{195E8DC5-7E75-4FE5-AA94-6B8DFD19F5DF}"/>
    <cellStyle name="ar 2 15 17" xfId="28872" xr:uid="{8E756415-3BEC-495C-9E05-F9B3B38ECE9C}"/>
    <cellStyle name="ar 2 15 2" xfId="16861" xr:uid="{9DCFF2EC-932C-4A6F-8CD6-2978630446BA}"/>
    <cellStyle name="ar 2 15 3" xfId="11459" xr:uid="{C761351E-3938-4178-87AE-A304FE50B7AA}"/>
    <cellStyle name="ar 2 15 4" xfId="10120" xr:uid="{21CC2454-87A0-49E5-BE31-2E720956FEF7}"/>
    <cellStyle name="ar 2 15 5" xfId="12384" xr:uid="{C461C078-857E-42FD-BECB-000472153ABF}"/>
    <cellStyle name="ar 2 15 6" xfId="11701" xr:uid="{C166B757-DEB5-4CCA-B4CB-AA053C62934D}"/>
    <cellStyle name="ar 2 15 7" xfId="10833" xr:uid="{C6CF0F9F-3F25-467D-9076-7D81BFF32244}"/>
    <cellStyle name="ar 2 15 8" xfId="16582" xr:uid="{721FB649-4C7B-40EE-ADB2-FD9298181348}"/>
    <cellStyle name="ar 2 15 9" xfId="17349" xr:uid="{CE5DCF3D-F9BF-41B4-95E4-F18441A01634}"/>
    <cellStyle name="ar 2 16" xfId="13699" xr:uid="{49C27F3F-5748-4988-9A7D-8C48F0C6FD45}"/>
    <cellStyle name="ar 2 16 10" xfId="18946" xr:uid="{61A14F85-7D1A-44DF-876A-4403EBE427E7}"/>
    <cellStyle name="ar 2 16 11" xfId="20071" xr:uid="{FE43984E-7728-4471-BCCA-BF78D7460379}"/>
    <cellStyle name="ar 2 16 12" xfId="20797" xr:uid="{3BF78C0E-D41A-41DB-84AF-CAA5CB590390}"/>
    <cellStyle name="ar 2 16 13" xfId="21942" xr:uid="{255DF9F0-7A5D-474E-AB2E-F650DA2006DE}"/>
    <cellStyle name="ar 2 16 14" xfId="33207" xr:uid="{40AF80C0-ABE4-4373-B531-62EF9D428930}"/>
    <cellStyle name="ar 2 16 15" xfId="24581" xr:uid="{47D75060-CF43-4C55-A763-6C4BA2E27250}"/>
    <cellStyle name="ar 2 16 16" xfId="26087" xr:uid="{EABCCF59-4C92-4FD8-B32E-360AB8369D86}"/>
    <cellStyle name="ar 2 16 17" xfId="28877" xr:uid="{84C1E26D-08A4-4E22-A3F6-2D23C26B2386}"/>
    <cellStyle name="ar 2 16 2" xfId="16864" xr:uid="{98E6DDE7-6502-4AFF-A609-2104A3560B37}"/>
    <cellStyle name="ar 2 16 3" xfId="11462" xr:uid="{89D16888-6E0F-4A04-97F5-AF32EF6B9F1B}"/>
    <cellStyle name="ar 2 16 4" xfId="10123" xr:uid="{2FBBD9E1-418D-48F2-98FF-FD94C6E7E6E5}"/>
    <cellStyle name="ar 2 16 5" xfId="12387" xr:uid="{BDED1061-EB18-4532-90D9-1DB1CB5DB31E}"/>
    <cellStyle name="ar 2 16 6" xfId="11704" xr:uid="{A10A8525-85D7-4A8C-9388-AEA76AFC1E87}"/>
    <cellStyle name="ar 2 16 7" xfId="10836" xr:uid="{AC7A7743-B892-41D0-86DB-2033AEBBF8BA}"/>
    <cellStyle name="ar 2 16 8" xfId="16590" xr:uid="{78D89A6E-0528-47B0-B55A-59A6FC02FFD2}"/>
    <cellStyle name="ar 2 16 9" xfId="17359" xr:uid="{DA3383BD-740E-4B1F-A1F9-9073E7D737CF}"/>
    <cellStyle name="ar 2 17" xfId="13702" xr:uid="{3EFAE2F4-9EE4-4787-9704-D34C57A84B3A}"/>
    <cellStyle name="ar 2 17 10" xfId="18949" xr:uid="{D151AD45-ACFB-4E47-8162-D70D520FC770}"/>
    <cellStyle name="ar 2 17 11" xfId="20234" xr:uid="{3DB67236-C485-4639-8D95-BE29D4DA9335}"/>
    <cellStyle name="ar 2 17 12" xfId="20805" xr:uid="{B2EDBFBB-4151-4354-8239-FF1ED687272F}"/>
    <cellStyle name="ar 2 17 13" xfId="21950" xr:uid="{E599D0DB-F059-4644-BCD8-EBE4A8FB4251}"/>
    <cellStyle name="ar 2 17 14" xfId="9858" xr:uid="{4B775174-62CF-415D-A493-0FE670436709}"/>
    <cellStyle name="ar 2 17 15" xfId="24588" xr:uid="{D13993DD-F1F4-441C-990A-66AC3F78E8ED}"/>
    <cellStyle name="ar 2 17 16" xfId="26112" xr:uid="{6383DF3F-D9A0-4C18-8F06-F5802AC700B0}"/>
    <cellStyle name="ar 2 17 17" xfId="28880" xr:uid="{B02FF2E9-CE5C-4470-B6B1-7B60C1EAE0E0}"/>
    <cellStyle name="ar 2 17 2" xfId="16867" xr:uid="{82D56374-44A9-4B58-965F-DD05B49BB026}"/>
    <cellStyle name="ar 2 17 3" xfId="11465" xr:uid="{713A0AA5-A915-4076-9C1B-A3C83A822647}"/>
    <cellStyle name="ar 2 17 4" xfId="10126" xr:uid="{A1A59754-DC22-4FBA-B3EE-9AACD08F1E52}"/>
    <cellStyle name="ar 2 17 5" xfId="12389" xr:uid="{D4B61947-5EFD-4D53-A7A4-FC53E13ADBD1}"/>
    <cellStyle name="ar 2 17 6" xfId="11707" xr:uid="{DF47DB6D-7149-4449-9142-354AABC66633}"/>
    <cellStyle name="ar 2 17 7" xfId="21643" xr:uid="{D6BED01B-B8C0-4FA0-AE1E-20F341914199}"/>
    <cellStyle name="ar 2 17 8" xfId="16593" xr:uid="{CF90C665-7C2B-4E94-A6B8-869880C96892}"/>
    <cellStyle name="ar 2 17 9" xfId="17373" xr:uid="{A86442C1-C7D8-4675-B7BD-14DEF4458138}"/>
    <cellStyle name="ar 2 18" xfId="14142" xr:uid="{79B58192-2E63-4C5F-9160-359EC74B2760}"/>
    <cellStyle name="ar 2 18 10" xfId="28097" xr:uid="{87CB7F14-4C63-4213-A1F6-A6C282C8E937}"/>
    <cellStyle name="ar 2 18 11" xfId="23526" xr:uid="{2327A89C-4A1E-4153-8ACB-0E0D7B453CCD}"/>
    <cellStyle name="ar 2 18 12" xfId="25843" xr:uid="{4FB0E399-B11E-45A4-94D3-17A3A05F488D}"/>
    <cellStyle name="ar 2 18 13" xfId="27361" xr:uid="{43CF250C-DAB2-485A-A52E-65926DC5AE98}"/>
    <cellStyle name="ar 2 18 14" xfId="27532" xr:uid="{21398D7E-2587-4E50-9368-629C726F9193}"/>
    <cellStyle name="ar 2 18 15" xfId="29294" xr:uid="{A5F593AE-16C3-45F4-B754-3938EA200D4F}"/>
    <cellStyle name="ar 2 18 16" xfId="31156" xr:uid="{24293F34-59AB-4478-84D3-24A60E036DAF}"/>
    <cellStyle name="ar 2 18 17" xfId="37052" xr:uid="{9AD855A5-FB12-4173-9E48-B5DAC78D6BF3}"/>
    <cellStyle name="ar 2 18 2" xfId="17271" xr:uid="{1FD50DC2-AD11-4F63-AB69-B9F914E33CE9}"/>
    <cellStyle name="ar 2 18 3" xfId="11882" xr:uid="{F3D2E297-391F-448F-A78A-7899C7AE4B42}"/>
    <cellStyle name="ar 2 18 4" xfId="10337" xr:uid="{018D2AF0-F930-49A8-9C82-04D8EE517F98}"/>
    <cellStyle name="ar 2 18 5" xfId="16661" xr:uid="{C1C2AF28-B2F1-47DF-8FC4-78C42BA29CCC}"/>
    <cellStyle name="ar 2 18 6" xfId="17054" xr:uid="{AD4AB05A-5438-4FB1-A865-C5611819032A}"/>
    <cellStyle name="ar 2 18 7" xfId="17806" xr:uid="{02495700-D5EF-439B-A312-E992987F8787}"/>
    <cellStyle name="ar 2 18 8" xfId="19422" xr:uid="{488A4A43-C57D-4F10-A3A4-77AF7CD9613A}"/>
    <cellStyle name="ar 2 18 9" xfId="21327" xr:uid="{FD668DB7-0C8D-4AE6-8BB1-DC450A12223C}"/>
    <cellStyle name="ar 2 19" xfId="13706" xr:uid="{C57AF4C1-084A-4D98-888C-2E9BAB941498}"/>
    <cellStyle name="ar 2 19 10" xfId="18953" xr:uid="{C3FA090D-1DD6-48F5-A564-E3B2CBB15978}"/>
    <cellStyle name="ar 2 19 11" xfId="20333" xr:uid="{B60940D5-619F-4026-8A90-A3FEE927CF73}"/>
    <cellStyle name="ar 2 19 12" xfId="20810" xr:uid="{FFF90735-64EC-46EA-B33E-9C3293EB063D}"/>
    <cellStyle name="ar 2 19 13" xfId="21964" xr:uid="{F8C55811-D99D-4FB1-A492-A4C6537E570F}"/>
    <cellStyle name="ar 2 19 14" xfId="22229" xr:uid="{E041F4E6-3BB3-4BB2-993E-73DC04FA7BFA}"/>
    <cellStyle name="ar 2 19 15" xfId="24613" xr:uid="{51A1907D-6156-4AF7-A78D-77C28B8AB4F7}"/>
    <cellStyle name="ar 2 19 16" xfId="26118" xr:uid="{A4F3AF2B-BE47-4528-9DD8-479ABEA9CE2C}"/>
    <cellStyle name="ar 2 19 17" xfId="28888" xr:uid="{67DBE794-D05B-475B-BD7A-0B586CE11978}"/>
    <cellStyle name="ar 2 19 2" xfId="16871" xr:uid="{22C27172-D080-4491-901B-B79F6DC939A5}"/>
    <cellStyle name="ar 2 19 3" xfId="11469" xr:uid="{407C703B-8E09-4D58-9B3C-97940F7332BD}"/>
    <cellStyle name="ar 2 19 4" xfId="10130" xr:uid="{7564E00E-80F3-4AD1-B853-8DA84504A4B5}"/>
    <cellStyle name="ar 2 19 5" xfId="12393" xr:uid="{3DBD0D76-6292-46E7-99F2-6C0CCA8BBC53}"/>
    <cellStyle name="ar 2 19 6" xfId="11713" xr:uid="{DE2A27D9-4D01-48CD-81F5-D8E93C1E52C5}"/>
    <cellStyle name="ar 2 19 7" xfId="10842" xr:uid="{C190EC11-A024-43C1-8518-DA7017492962}"/>
    <cellStyle name="ar 2 19 8" xfId="16599" xr:uid="{261C20EA-93FC-45A6-89B6-99AABCACE7A1}"/>
    <cellStyle name="ar 2 19 9" xfId="17378" xr:uid="{CCE33FA6-0DC9-422C-8526-C21BFAB4C156}"/>
    <cellStyle name="ar 2 2" xfId="14158" xr:uid="{7C13AB14-F3B7-45B5-A4C0-E516A8B6C7C4}"/>
    <cellStyle name="ar 2 2 10" xfId="23780" xr:uid="{57D119CA-D048-43B9-8B0F-952A92F4D263}"/>
    <cellStyle name="ar 2 2 11" xfId="25868" xr:uid="{3D63FFF7-2012-44F3-B4B0-A7990F8CC42A}"/>
    <cellStyle name="ar 2 2 12" xfId="27379" xr:uid="{D41F8480-C356-471A-9641-9067E4BDE54F}"/>
    <cellStyle name="ar 2 2 13" xfId="27560" xr:uid="{D8F208F6-C1F8-49D9-951E-0D7EE4E6CDC3}"/>
    <cellStyle name="ar 2 2 14" xfId="29530" xr:uid="{00FA1F33-B394-4912-8297-2F61BD2872CD}"/>
    <cellStyle name="ar 2 2 15" xfId="31588" xr:uid="{5325C075-CA34-489B-82A6-2C3C825C4B8C}"/>
    <cellStyle name="ar 2 2 16" xfId="36604" xr:uid="{61163101-641A-414E-9212-A1A49987FA93}"/>
    <cellStyle name="ar 2 2 2" xfId="17287" xr:uid="{7B4CFDB9-179F-4296-8CF2-3F44D19BD260}"/>
    <cellStyle name="ar 2 2 3" xfId="11898" xr:uid="{E6E2B10E-3CC7-47DD-83C3-70EA04651DB9}"/>
    <cellStyle name="ar 2 2 4" xfId="10353" xr:uid="{24229DF6-FC26-40E2-BE16-DB1E2F7A10A5}"/>
    <cellStyle name="ar 2 2 5" xfId="16677" xr:uid="{59A2380A-44C7-467E-9D1B-AADB1126E1AD}"/>
    <cellStyle name="ar 2 2 6" xfId="17074" xr:uid="{FA87533D-A93A-43B4-8885-40DEFFC9B0C8}"/>
    <cellStyle name="ar 2 2 7" xfId="17841" xr:uid="{28507A5B-4C8A-489F-92F3-B4EDD922C25B}"/>
    <cellStyle name="ar 2 2 8" xfId="26141" xr:uid="{C18F35F9-2FAD-4554-A129-CAEE418DCA28}"/>
    <cellStyle name="ar 2 2 9" xfId="25949" xr:uid="{53ED4819-11BA-452A-89BF-B1204E641971}"/>
    <cellStyle name="ar 2 20" xfId="14148" xr:uid="{B2750717-3C1A-4CB4-834B-16D57893E98F}"/>
    <cellStyle name="ar 2 20 10" xfId="27888" xr:uid="{358969F6-5D94-41FA-A2B1-D8B794672FA4}"/>
    <cellStyle name="ar 2 20 11" xfId="23491" xr:uid="{1B24418C-8C2F-4062-8CF4-FAC85166D786}"/>
    <cellStyle name="ar 2 20 12" xfId="25850" xr:uid="{9E163A52-2CC5-424B-88F8-94A6D50BE3AB}"/>
    <cellStyle name="ar 2 20 13" xfId="27367" xr:uid="{9914FA07-584A-49EB-945B-2E11DE149200}"/>
    <cellStyle name="ar 2 20 14" xfId="27544" xr:uid="{AF08AB66-8CC6-4457-96F5-2B0250BE3A1B}"/>
    <cellStyle name="ar 2 20 15" xfId="29368" xr:uid="{F276688F-0364-4224-B1D1-DADD3CF3C595}"/>
    <cellStyle name="ar 2 20 16" xfId="31207" xr:uid="{B5C5C6F6-3D2B-44E0-AA68-16C053667A2C}"/>
    <cellStyle name="ar 2 20 17" xfId="36542" xr:uid="{2A0FCDB1-FC63-4BD1-A7FC-B4AEB71F13E4}"/>
    <cellStyle name="ar 2 20 2" xfId="17277" xr:uid="{1B7448F8-42B2-4661-A3F0-AEE0A8526571}"/>
    <cellStyle name="ar 2 20 3" xfId="11888" xr:uid="{24046106-7A4B-444D-9639-B1F574CD10CA}"/>
    <cellStyle name="ar 2 20 4" xfId="10344" xr:uid="{93E838DA-999D-4CDC-8CE8-992382C0EE6B}"/>
    <cellStyle name="ar 2 20 5" xfId="16667" xr:uid="{B6A4A989-7EC4-4688-A0E3-79E21F2A3E8D}"/>
    <cellStyle name="ar 2 20 6" xfId="17062" xr:uid="{C8328E04-6A4D-48F9-AB4C-991E50A982E1}"/>
    <cellStyle name="ar 2 20 7" xfId="17822" xr:uid="{F5DD3CAA-0E5A-4A71-9452-3F6B62AE0A19}"/>
    <cellStyle name="ar 2 20 8" xfId="19543" xr:uid="{0832C199-8006-4653-8101-BA116E718506}"/>
    <cellStyle name="ar 2 20 9" xfId="21385" xr:uid="{4D379337-EC36-4D88-8DB2-426150175D0A}"/>
    <cellStyle name="ar 2 21" xfId="13708" xr:uid="{0AAAF980-B179-4FEB-8395-DDE8A1C068DA}"/>
    <cellStyle name="ar 2 21 10" xfId="20382" xr:uid="{3CB45777-E20B-4E3D-B058-81303CD322A5}"/>
    <cellStyle name="ar 2 21 11" xfId="20341" xr:uid="{FA98A5AB-8864-44E6-A930-AA2AC6A23888}"/>
    <cellStyle name="ar 2 21 12" xfId="20819" xr:uid="{BB6BD5D8-B1BC-493F-A6F0-7D5566B6EA96}"/>
    <cellStyle name="ar 2 21 13" xfId="21966" xr:uid="{38CBF8B2-ADB4-4B4B-B46D-FDF16AE54FE8}"/>
    <cellStyle name="ar 2 21 14" xfId="33208" xr:uid="{F8873B3C-3178-452E-8AA2-74A9B2C95A1F}"/>
    <cellStyle name="ar 2 21 15" xfId="24615" xr:uid="{6D2CE7C3-86DE-42F2-9508-24F6B98DD18E}"/>
    <cellStyle name="ar 2 21 16" xfId="26123" xr:uid="{7356D685-BA6B-41B5-9E49-235FA83455F6}"/>
    <cellStyle name="ar 2 21 17" xfId="28892" xr:uid="{B2807706-EEB0-4836-99CA-94CD1FB77009}"/>
    <cellStyle name="ar 2 21 2" xfId="16873" xr:uid="{ECF79085-58C8-41DB-8771-429B6D7A1FAA}"/>
    <cellStyle name="ar 2 21 3" xfId="11471" xr:uid="{5C8472F0-1973-4DD0-9D31-BA860AAEAC92}"/>
    <cellStyle name="ar 2 21 4" xfId="10132" xr:uid="{7DC57360-27A5-493E-AACE-040597D42BD5}"/>
    <cellStyle name="ar 2 21 5" xfId="12395" xr:uid="{0ECD1218-8CA1-439A-9007-CBB8FED63B94}"/>
    <cellStyle name="ar 2 21 6" xfId="19974" xr:uid="{7AB33EE8-7956-4661-ADC0-EA8FF6F8A39D}"/>
    <cellStyle name="ar 2 21 7" xfId="10844" xr:uid="{3586E09E-DBE0-4662-B44B-72F8D775E989}"/>
    <cellStyle name="ar 2 21 8" xfId="16601" xr:uid="{2C79536B-F6DF-42BB-81BB-C6BFFB166A4D}"/>
    <cellStyle name="ar 2 21 9" xfId="17380" xr:uid="{010CF7A4-4BB0-4DBA-A24A-200A682F494D}"/>
    <cellStyle name="ar 2 22" xfId="14145" xr:uid="{C7D170B3-FB2A-43F6-BAD5-C7145706C7C4}"/>
    <cellStyle name="ar 2 22 10" xfId="27921" xr:uid="{7DBA0714-FB68-4ACD-B85A-139DEEFCE469}"/>
    <cellStyle name="ar 2 22 11" xfId="23550" xr:uid="{12C0A804-B2FF-4063-8EC0-902E9CA0CE12}"/>
    <cellStyle name="ar 2 22 12" xfId="25847" xr:uid="{13C1B814-39A2-4A2C-8984-483ACE18EBDD}"/>
    <cellStyle name="ar 2 22 13" xfId="27364" xr:uid="{0424D8B4-B651-4CA7-94C4-5FF7F22C1F28}"/>
    <cellStyle name="ar 2 22 14" xfId="27539" xr:uid="{F670B9A3-CEBE-4651-8479-11D97F942B76}"/>
    <cellStyle name="ar 2 22 15" xfId="29335" xr:uid="{FDF5EFF7-BB17-4CCF-82F4-EEB172774043}"/>
    <cellStyle name="ar 2 22 16" xfId="31191" xr:uid="{FE1527D4-E5CE-4CD9-9C25-B6DFF249A724}"/>
    <cellStyle name="ar 2 22 17" xfId="36983" xr:uid="{66AD25F1-2BCC-4A4F-92A2-C6AFB3BA5C60}"/>
    <cellStyle name="ar 2 22 2" xfId="17274" xr:uid="{4BBF6922-5346-4EC9-8AF6-BB8F999969E8}"/>
    <cellStyle name="ar 2 22 3" xfId="11885" xr:uid="{AF1FA826-9B9D-484C-A955-752B28AC507F}"/>
    <cellStyle name="ar 2 22 4" xfId="10341" xr:uid="{3CE72D69-F583-467C-9E05-86BD7B4FCE4C}"/>
    <cellStyle name="ar 2 22 5" xfId="16664" xr:uid="{A541DCC5-6061-47CA-AE58-E8B07508E586}"/>
    <cellStyle name="ar 2 22 6" xfId="17059" xr:uid="{909ECF14-0D2D-4BD8-AC55-47929AEF8FD4}"/>
    <cellStyle name="ar 2 22 7" xfId="17817" xr:uid="{23CCD9FF-E46F-464C-829B-4476CB3760BB}"/>
    <cellStyle name="ar 2 22 8" xfId="19532" xr:uid="{E66F7935-05E7-4D6D-8D91-035AFC5BEB93}"/>
    <cellStyle name="ar 2 22 9" xfId="21334" xr:uid="{7349342F-907B-49B8-B6A7-F824B9A42C80}"/>
    <cellStyle name="ar 2 23" xfId="14151" xr:uid="{8EDA2FA0-AD16-49E0-B097-174FDEE0B44C}"/>
    <cellStyle name="ar 2 23 10" xfId="27878" xr:uid="{D4C55F1D-F6DF-4B7D-87B5-610CB19CE2D4}"/>
    <cellStyle name="ar 2 23 11" xfId="23661" xr:uid="{4F7FB59F-AD2E-4741-88DB-CC95E80CAD0E}"/>
    <cellStyle name="ar 2 23 12" xfId="25855" xr:uid="{562DEFE0-0E7B-4BD5-8629-4E52CC2F18FB}"/>
    <cellStyle name="ar 2 23 13" xfId="27371" xr:uid="{6B8518AE-B813-4C64-A244-CCDFDB794F83}"/>
    <cellStyle name="ar 2 23 14" xfId="27548" xr:uid="{12AF6949-78F3-4307-B4E0-EB8BA00FA723}"/>
    <cellStyle name="ar 2 23 15" xfId="29383" xr:uid="{A3F178EF-11BA-4344-9B1F-D450C5C4D6A5}"/>
    <cellStyle name="ar 2 23 16" xfId="31233" xr:uid="{7130F5AA-7CCA-437B-ADFB-A3AA352DBF1C}"/>
    <cellStyle name="ar 2 23 17" xfId="36897" xr:uid="{E9C7E948-A880-482C-ACB4-7897F222D9A5}"/>
    <cellStyle name="ar 2 23 2" xfId="17280" xr:uid="{AC877801-0A42-4DBA-9E63-B6778EB7F311}"/>
    <cellStyle name="ar 2 23 3" xfId="11891" xr:uid="{20A17BF7-A7EA-49A6-B22C-C0F5EF99BE18}"/>
    <cellStyle name="ar 2 23 4" xfId="10347" xr:uid="{19234F60-CA07-407E-86B0-C6B69B5F7EAC}"/>
    <cellStyle name="ar 2 23 5" xfId="16670" xr:uid="{FC35A18A-23AA-4458-8ACF-79BE219C6B29}"/>
    <cellStyle name="ar 2 23 6" xfId="17064" xr:uid="{3689C58A-9D99-4458-8A5C-E0BCCA624D5E}"/>
    <cellStyle name="ar 2 23 7" xfId="21657" xr:uid="{468707C3-0B04-40F1-87CB-259FB73A8886}"/>
    <cellStyle name="ar 2 23 8" xfId="19564" xr:uid="{48983522-207C-4949-9D51-3C2F35411D86}"/>
    <cellStyle name="ar 2 23 9" xfId="21151" xr:uid="{71A32AE2-C530-4D39-8661-83FE2F342B17}"/>
    <cellStyle name="ar 2 24" xfId="14155" xr:uid="{CE0393C5-5775-47CB-8457-38FB219B5F42}"/>
    <cellStyle name="ar 2 24 10" xfId="27868" xr:uid="{446F1978-6B6E-447D-82D3-FCBD648A45F4}"/>
    <cellStyle name="ar 2 24 11" xfId="23718" xr:uid="{94461F5C-0688-4689-A680-D2BDE1A8EF1A}"/>
    <cellStyle name="ar 2 24 12" xfId="25865" xr:uid="{23904670-8AB1-4F2F-AECE-6964C74BD8D7}"/>
    <cellStyle name="ar 2 24 13" xfId="30161" xr:uid="{4F44862C-324D-4D96-BCA7-F252A5563D48}"/>
    <cellStyle name="ar 2 24 14" xfId="27552" xr:uid="{DA670EA9-846B-4015-958C-597693DF72E0}"/>
    <cellStyle name="ar 2 24 15" xfId="29508" xr:uid="{17046BDA-AB81-4E85-8ECF-4A4D5DEFE94B}"/>
    <cellStyle name="ar 2 24 16" xfId="31416" xr:uid="{869BA8F8-B6E2-4601-8D89-61425B8E3183}"/>
    <cellStyle name="ar 2 24 17" xfId="36742" xr:uid="{4EBD59A1-98F9-4A30-BF46-61D0374779E9}"/>
    <cellStyle name="ar 2 24 2" xfId="17284" xr:uid="{129D128B-D81E-4809-B18A-F9CC6DC5ADD6}"/>
    <cellStyle name="ar 2 24 3" xfId="11895" xr:uid="{1608C9F6-ACD5-47C4-B9E2-0D476EF84D72}"/>
    <cellStyle name="ar 2 24 4" xfId="10350" xr:uid="{63243451-EBD6-4C48-A19A-B467E7DE3EF2}"/>
    <cellStyle name="ar 2 24 5" xfId="16674" xr:uid="{B2CD96CB-8CCD-471D-97B8-9BD1B07BE948}"/>
    <cellStyle name="ar 2 24 6" xfId="17069" xr:uid="{F293C72D-7FBB-4963-975E-55ECDA716F13}"/>
    <cellStyle name="ar 2 24 7" xfId="17836" xr:uid="{CA33CA55-08C9-4F2D-BA72-EFD136441E6D}"/>
    <cellStyle name="ar 2 24 8" xfId="19612" xr:uid="{D542BDBB-BFD9-4EEB-968C-C3FE7300C102}"/>
    <cellStyle name="ar 2 24 9" xfId="21147" xr:uid="{42012B17-41CB-45F8-B3C7-DBE2EC642734}"/>
    <cellStyle name="ar 2 25" xfId="9898" xr:uid="{A8E143ED-AD95-40D8-9D6A-300284C2D214}"/>
    <cellStyle name="ar 2 26" xfId="10447" xr:uid="{4B2FC00A-DCB7-427A-9FB7-4AB8046E0CB8}"/>
    <cellStyle name="ar 2 3" xfId="14119" xr:uid="{1FBCE1B6-FE41-494B-90A2-DAF79B9D724B}"/>
    <cellStyle name="ar 2 3 10" xfId="23411" xr:uid="{95984886-5F46-4188-8A43-5863E974F6CF}"/>
    <cellStyle name="ar 2 3 11" xfId="25549" xr:uid="{B660E77A-88E4-4D35-9526-23098B21CE61}"/>
    <cellStyle name="ar 2 3 12" xfId="27330" xr:uid="{11437681-93E6-4095-9361-EE43C1DC22A6}"/>
    <cellStyle name="ar 2 3 13" xfId="27501" xr:uid="{11F2BDC1-7DF4-442D-806B-849EDFC01F05}"/>
    <cellStyle name="ar 2 3 14" xfId="29236" xr:uid="{CF793CE0-DAE4-41FF-ACA6-8A4B2CE478EE}"/>
    <cellStyle name="ar 2 3 15" xfId="30912" xr:uid="{1C7F4D07-6025-400B-B967-10B133D614C6}"/>
    <cellStyle name="ar 2 3 16" xfId="32421" xr:uid="{B6A232F9-9452-47BA-8745-A8F81BEEDB22}"/>
    <cellStyle name="ar 2 3 2" xfId="17248" xr:uid="{C98C2349-889E-4F56-A3B9-E33588167A7D}"/>
    <cellStyle name="ar 2 3 3" xfId="11860" xr:uid="{28F60BDE-F0C1-448B-A97E-1AE2AC7DEAA2}"/>
    <cellStyle name="ar 2 3 4" xfId="10310" xr:uid="{C4BC8330-4110-4E40-B776-0895F65EB115}"/>
    <cellStyle name="ar 2 3 5" xfId="16639" xr:uid="{B6C6468A-684B-4653-87CB-A11914391D22}"/>
    <cellStyle name="ar 2 3 6" xfId="17019" xr:uid="{A2720149-7E6B-441E-9A86-522D628ACF3B}"/>
    <cellStyle name="ar 2 3 7" xfId="17713" xr:uid="{2418D3F6-B105-49AB-9FA9-C90713AA4661}"/>
    <cellStyle name="ar 2 3 8" xfId="21205" xr:uid="{FD6C6A0B-3BEA-47FE-B2B0-771DA656C64D}"/>
    <cellStyle name="ar 2 3 9" xfId="22126" xr:uid="{36EDD657-EC20-40C7-B119-B4750A9AB6E2}"/>
    <cellStyle name="ar 2 4" xfId="13681" xr:uid="{EFB4AA1A-EE72-4BB7-AC53-00D314F59875}"/>
    <cellStyle name="ar 2 4 10" xfId="19282" xr:uid="{EDEFBE42-3F4B-4735-98E8-552E6534A569}"/>
    <cellStyle name="ar 2 4 11" xfId="20705" xr:uid="{5A4CE350-78A4-494B-B4A5-037DA20592E6}"/>
    <cellStyle name="ar 2 4 12" xfId="21887" xr:uid="{4476CFA2-F14C-41C2-85AF-F7F80E8D138C}"/>
    <cellStyle name="ar 2 4 13" xfId="21761" xr:uid="{C3DF2C22-2723-4717-9354-1A7813D23F1B}"/>
    <cellStyle name="ar 2 4 14" xfId="24539" xr:uid="{7E36210C-567C-4DF2-9A7F-BD80B29C5577}"/>
    <cellStyle name="ar 2 4 15" xfId="33984" xr:uid="{EA036D12-1465-44CD-9224-8346888ECA6C}"/>
    <cellStyle name="ar 2 4 16" xfId="28826" xr:uid="{9C127DF9-C7A9-4C2F-8633-7241FDC3FEB9}"/>
    <cellStyle name="ar 2 4 2" xfId="16846" xr:uid="{BA2D8169-F942-4166-BF83-8B06F227D8A4}"/>
    <cellStyle name="ar 2 4 3" xfId="11444" xr:uid="{40C1CFC3-4136-4321-A43A-54F91F49314E}"/>
    <cellStyle name="ar 2 4 4" xfId="10106" xr:uid="{F2FBAD99-8B75-4EB3-80C4-A2942AF40EEB}"/>
    <cellStyle name="ar 2 4 5" xfId="18837" xr:uid="{C088D229-F2D6-46D5-BAC4-C1010EDA16A0}"/>
    <cellStyle name="ar 2 4 6" xfId="11687" xr:uid="{695723DA-4D62-48D3-8DFC-1282B9F2FE9C}"/>
    <cellStyle name="ar 2 4 7" xfId="10823" xr:uid="{C49B611C-D86C-4916-ACFB-03451507451D}"/>
    <cellStyle name="ar 2 4 8" xfId="17236" xr:uid="{E5418469-17F3-44B8-A019-7FE5936546F4}"/>
    <cellStyle name="ar 2 4 9" xfId="18791" xr:uid="{08A49820-5EFE-4616-9085-A46BB7BCD005}"/>
    <cellStyle name="ar 2 5" xfId="14113" xr:uid="{9AEE0BD2-9736-41DB-A11B-B992E3E1B32A}"/>
    <cellStyle name="ar 2 5 10" xfId="27319" xr:uid="{639346F0-A832-4EB4-86B8-02391AB9B583}"/>
    <cellStyle name="ar 2 5 11" xfId="30771" xr:uid="{2628AB70-61E1-44FA-B521-4D351A13B143}"/>
    <cellStyle name="ar 2 5 12" xfId="32558" xr:uid="{2337B7C0-559D-4763-94C7-301D68721DB9}"/>
    <cellStyle name="ar 2 5 2" xfId="10304" xr:uid="{A35BF7B1-7826-43B9-807D-53E05643496A}"/>
    <cellStyle name="ar 2 5 3" xfId="16633" xr:uid="{85F581F5-C199-454B-91EB-43EB4D4371DC}"/>
    <cellStyle name="ar 2 5 4" xfId="17698" xr:uid="{6D86C226-2713-4868-97BD-F29C0681DFE2}"/>
    <cellStyle name="ar 2 5 5" xfId="19346" xr:uid="{E4FA422F-9F20-491A-A8DA-ACBA0F2C03CC}"/>
    <cellStyle name="ar 2 5 6" xfId="21102" xr:uid="{34CA3E9C-EB93-4BB9-9803-80541ECE6B36}"/>
    <cellStyle name="ar 2 5 7" xfId="22297" xr:uid="{FE756E17-F89B-44AE-8EBF-6C11D73D6559}"/>
    <cellStyle name="ar 2 5 8" xfId="23387" xr:uid="{A996B2BF-D675-4629-8669-14C08A4FED00}"/>
    <cellStyle name="ar 2 5 9" xfId="25390" xr:uid="{9938B8AF-58AF-4CCB-88D3-4843FE32D8F6}"/>
    <cellStyle name="ar 2 6" xfId="13684" xr:uid="{7D91EFDA-3BA5-4EF5-884A-C0761D98B70A}"/>
    <cellStyle name="ar 2 6 10" xfId="18836" xr:uid="{80313A93-5D0D-44D9-A83B-DD180AD69199}"/>
    <cellStyle name="ar 2 6 11" xfId="19294" xr:uid="{D63866E5-20AF-4E6B-95C9-400E871F3391}"/>
    <cellStyle name="ar 2 6 12" xfId="20719" xr:uid="{8B9523CF-8FA0-4C68-942D-50D72B6CC929}"/>
    <cellStyle name="ar 2 6 13" xfId="21890" xr:uid="{00677019-796E-41E9-A16D-4C189121E4C9}"/>
    <cellStyle name="ar 2 6 14" xfId="31303" xr:uid="{002C7228-23DB-45BB-9278-62D800A3EBCD}"/>
    <cellStyle name="ar 2 6 15" xfId="24551" xr:uid="{CAAC3C1C-9664-470B-94FC-09CBAF4AA963}"/>
    <cellStyle name="ar 2 6 16" xfId="26044" xr:uid="{4798568B-D71A-471E-9D76-AA60444B843C}"/>
    <cellStyle name="ar 2 6 17" xfId="28840" xr:uid="{1183AAD1-AE38-472A-AB35-786B3F981118}"/>
    <cellStyle name="ar 2 6 2" xfId="16849" xr:uid="{E5D6B72B-BFD6-44BE-9E18-133F53566635}"/>
    <cellStyle name="ar 2 6 3" xfId="11447" xr:uid="{30D51EA7-852B-4D76-89E1-04A885DEE108}"/>
    <cellStyle name="ar 2 6 4" xfId="10108" xr:uid="{7885E6C5-E6D7-48A4-B341-EC71517685F3}"/>
    <cellStyle name="ar 2 6 5" xfId="12373" xr:uid="{1FE013E6-1D47-4F9A-B063-5D297294A188}"/>
    <cellStyle name="ar 2 6 6" xfId="11690" xr:uid="{E321243D-8D0B-4E58-AFB1-6CFAE3C57257}"/>
    <cellStyle name="ar 2 6 7" xfId="10826" xr:uid="{13ADC063-632C-44A4-9AB5-C295869FC429}"/>
    <cellStyle name="ar 2 6 8" xfId="16566" xr:uid="{13064A41-142E-48EC-B4EE-857193A64D7B}"/>
    <cellStyle name="ar 2 6 9" xfId="17244" xr:uid="{B980FB3D-204D-4FAF-AE27-7D64182F8DA0}"/>
    <cellStyle name="ar 2 7" xfId="14124" xr:uid="{E8F45E83-F3A5-4CDB-835F-106FEF793C64}"/>
    <cellStyle name="ar 2 7 10" xfId="27703" xr:uid="{7E47C67A-0C43-45D0-87B2-5FA4473F27AF}"/>
    <cellStyle name="ar 2 7 11" xfId="23444" xr:uid="{57655B75-B092-4570-985F-685D369DF845}"/>
    <cellStyle name="ar 2 7 12" xfId="25690" xr:uid="{1A65FA56-8607-414F-8754-3AFD5434EE50}"/>
    <cellStyle name="ar 2 7 13" xfId="27334" xr:uid="{2B4A274F-3CF9-497C-9A39-BFEC24E3BCC3}"/>
    <cellStyle name="ar 2 7 14" xfId="27508" xr:uid="{6D718EC6-65FC-4E1B-99CF-5779D114255A}"/>
    <cellStyle name="ar 2 7 15" xfId="29246" xr:uid="{C0EB1822-715E-4C56-AD7F-9AB6F246F9FA}"/>
    <cellStyle name="ar 2 7 16" xfId="30977" xr:uid="{D15D83C4-9A2C-47CD-975C-189599E9BA12}"/>
    <cellStyle name="ar 2 7 17" xfId="32634" xr:uid="{EBCECF67-914F-41F1-8087-E45042940D59}"/>
    <cellStyle name="ar 2 7 2" xfId="17253" xr:uid="{3702830B-8120-412F-A493-EC1315F5F73D}"/>
    <cellStyle name="ar 2 7 3" xfId="11864" xr:uid="{7245AC1D-4BA0-4C84-8CCC-CF27FF11A214}"/>
    <cellStyle name="ar 2 7 4" xfId="10315" xr:uid="{F0041B13-8358-4AE2-A648-9587BCB025B7}"/>
    <cellStyle name="ar 2 7 5" xfId="16644" xr:uid="{EC67E5CE-679F-406C-8B64-A152CDBA3919}"/>
    <cellStyle name="ar 2 7 6" xfId="17027" xr:uid="{C1079FD9-8CC6-4C89-A06A-8DBF36713BFE}"/>
    <cellStyle name="ar 2 7 7" xfId="17760" xr:uid="{02AACB44-A6C2-476C-9513-77593CC13D59}"/>
    <cellStyle name="ar 2 7 8" xfId="19376" xr:uid="{485E5A0D-1F66-48FF-9932-1FBA8F9FB342}"/>
    <cellStyle name="ar 2 7 9" xfId="21244" xr:uid="{65FF3DAF-A3E2-4441-88AE-D0EDA646A6B5}"/>
    <cellStyle name="ar 2 8" xfId="13687" xr:uid="{DE16CB9E-2195-401C-B3C8-BB0806588912}"/>
    <cellStyle name="ar 2 8 10" xfId="18860" xr:uid="{5B767E14-329A-44E5-B6CF-CAFC5348F0AA}"/>
    <cellStyle name="ar 2 8 11" xfId="19305" xr:uid="{B1A34153-6872-4B2A-9BE4-189776448584}"/>
    <cellStyle name="ar 2 8 12" xfId="20733" xr:uid="{EFD1AFB3-AAF3-49B5-92C1-F0AB25C08E2B}"/>
    <cellStyle name="ar 2 8 13" xfId="21902" xr:uid="{30946FFB-865A-47F0-B6BC-2BC88C2643C6}"/>
    <cellStyle name="ar 2 8 14" xfId="22008" xr:uid="{4F422B7B-52E0-4DB1-9F61-584930FBE648}"/>
    <cellStyle name="ar 2 8 15" xfId="24553" xr:uid="{C3D8A94C-D9DF-48BB-B1F8-B848182C4AB5}"/>
    <cellStyle name="ar 2 8 16" xfId="26047" xr:uid="{700DC591-9889-4E76-B1D9-7853E4473224}"/>
    <cellStyle name="ar 2 8 17" xfId="28855" xr:uid="{3E477B86-8210-498B-B935-A617B61C6DF6}"/>
    <cellStyle name="ar 2 8 2" xfId="16852" xr:uid="{F3E9E563-63B7-4B49-AC21-2D10F4EEAD31}"/>
    <cellStyle name="ar 2 8 3" xfId="11450" xr:uid="{3F419712-2017-4B65-B02C-50A1D3E463B3}"/>
    <cellStyle name="ar 2 8 4" xfId="10111" xr:uid="{62128E22-0C73-42E4-994C-DEB31B492736}"/>
    <cellStyle name="ar 2 8 5" xfId="12376" xr:uid="{820D2D0C-8E68-4FBE-BCC2-19E29D971985}"/>
    <cellStyle name="ar 2 8 6" xfId="11693" xr:uid="{DE505E04-9A7A-49D2-B726-6AF5F9BB23A0}"/>
    <cellStyle name="ar 2 8 7" xfId="21642" xr:uid="{75AA9360-71A2-4986-9A52-BEDE0AF8D09E}"/>
    <cellStyle name="ar 2 8 8" xfId="16570" xr:uid="{1E5119EF-8654-43AA-83E8-1B186FEDBBA8}"/>
    <cellStyle name="ar 2 8 9" xfId="17268" xr:uid="{DE6D94C8-75D9-4704-B324-84E7D7B1ECAF}"/>
    <cellStyle name="ar 2 9" xfId="14128" xr:uid="{B2E76C4C-65F1-4691-B550-33BBF9C7DE20}"/>
    <cellStyle name="ar 2 9 10" xfId="27689" xr:uid="{00480F11-5397-4E26-AA95-9FA8B4D2A25A}"/>
    <cellStyle name="ar 2 9 11" xfId="23498" xr:uid="{6B0320FF-9088-4A32-8A0A-17EB4D6E3B26}"/>
    <cellStyle name="ar 2 9 12" xfId="25737" xr:uid="{34592DEC-9746-4B03-A3E8-27BF4CEEE2A2}"/>
    <cellStyle name="ar 2 9 13" xfId="27339" xr:uid="{0581D685-9BA4-43A0-986A-CA1E4DCAD9FB}"/>
    <cellStyle name="ar 2 9 14" xfId="27511" xr:uid="{2374CEC6-1626-4435-B8D0-BEFF32D0DC89}"/>
    <cellStyle name="ar 2 9 15" xfId="29251" xr:uid="{BF86030A-9339-4B65-97FD-C3C10FC280F5}"/>
    <cellStyle name="ar 2 9 16" xfId="31012" xr:uid="{434E4237-FBA4-4783-9E4F-2A2C3EA5B475}"/>
    <cellStyle name="ar 2 9 17" xfId="32665" xr:uid="{589759C8-E338-4A33-ABF1-EAF64AD5AE23}"/>
    <cellStyle name="ar 2 9 2" xfId="17257" xr:uid="{10D6E271-3AF0-45B5-8A6D-A8C96BC3F5BA}"/>
    <cellStyle name="ar 2 9 3" xfId="11868" xr:uid="{D4C54916-A09A-4C3F-9907-92A0B6E243E4}"/>
    <cellStyle name="ar 2 9 4" xfId="10318" xr:uid="{A538C7F9-7AEE-4FD8-B0EF-89A5D8D9B437}"/>
    <cellStyle name="ar 2 9 5" xfId="16648" xr:uid="{6EE8B646-6EBC-40C7-8563-1AE5C23287C0}"/>
    <cellStyle name="ar 2 9 6" xfId="17033" xr:uid="{BDC02A4F-D2AA-475D-9EF3-CEC9B39449C5}"/>
    <cellStyle name="ar 2 9 7" xfId="17767" xr:uid="{8C199B79-7213-4BE3-AD17-A60F1F98BC58}"/>
    <cellStyle name="ar 2 9 8" xfId="19380" xr:uid="{1505358A-22CD-4B0D-B75C-C8B340609C28}"/>
    <cellStyle name="ar 2 9 9" xfId="21253" xr:uid="{F94550C4-D14B-423E-98AF-2D940945F8B1}"/>
    <cellStyle name="ar 20" xfId="14867" xr:uid="{E42457E0-35E0-4B52-BB89-BC95BD1CA86B}"/>
    <cellStyle name="ar 20 10" xfId="29304" xr:uid="{5B41C09B-57CE-4567-B5ED-8C2177752F8D}"/>
    <cellStyle name="ar 20 11" xfId="30699" xr:uid="{A143B207-7FFB-4FFC-B7FC-CCF5FD7F3AD1}"/>
    <cellStyle name="ar 20 12" xfId="32096" xr:uid="{18C84C8E-D74D-4775-A9E6-AB201955DDA7}"/>
    <cellStyle name="ar 20 13" xfId="33327" xr:uid="{C42B7F3B-71C9-48BC-944D-7A71DCE2ECED}"/>
    <cellStyle name="ar 20 14" xfId="34270" xr:uid="{C25657E3-C478-4792-B350-BF4439B6B2E4}"/>
    <cellStyle name="ar 20 15" xfId="35419" xr:uid="{C683AE5E-91E2-4F33-8CD0-472DD806BB63}"/>
    <cellStyle name="ar 20 16" xfId="36535" xr:uid="{E2DEE012-648D-46DA-B33D-48DF4F0B6358}"/>
    <cellStyle name="ar 20 17" xfId="37660" xr:uid="{83063CEF-6406-4A85-AB98-39CDE0128CF4}"/>
    <cellStyle name="ar 20 2" xfId="17930" xr:uid="{38401D3D-42E4-475F-943D-BC02779B0F5F}"/>
    <cellStyle name="ar 20 3" xfId="19330" xr:uid="{62041909-3324-42D2-9D11-E12E109BB7F7}"/>
    <cellStyle name="ar 20 4" xfId="20744" xr:uid="{749F4F76-DF66-4BAD-96A5-0887908F8FE8}"/>
    <cellStyle name="ar 20 5" xfId="22137" xr:uid="{5297C857-9348-4205-8D2D-F951CB6EE19C}"/>
    <cellStyle name="ar 20 6" xfId="23448" xr:uid="{5C7157AC-F8F6-40CB-B20B-B220A1244532}"/>
    <cellStyle name="ar 20 7" xfId="24865" xr:uid="{38E131AC-0710-4081-8182-BD031C7C5664}"/>
    <cellStyle name="ar 20 8" xfId="26286" xr:uid="{F64D8CB3-8EBC-4588-86BE-252C06BE7056}"/>
    <cellStyle name="ar 20 9" xfId="27818" xr:uid="{7C84F0A7-985D-45EE-976D-C27FE452761B}"/>
    <cellStyle name="ar 21" xfId="12547" xr:uid="{1C58CE1A-C12B-4EE3-B950-3F18DC1BBA74}"/>
    <cellStyle name="ar 22" xfId="16089" xr:uid="{38AD28DF-E8C0-4523-9D1C-90DB75EE77D2}"/>
    <cellStyle name="ar 23" xfId="26524" xr:uid="{A52E4B81-0A39-4502-8843-A9468D4DB139}"/>
    <cellStyle name="ar 3" xfId="12948" xr:uid="{A4F74456-2BE9-406C-9239-8159C2C649EA}"/>
    <cellStyle name="ar 3 10" xfId="28021" xr:uid="{F192DA01-B25D-43B7-A253-6903D7CDA2A9}"/>
    <cellStyle name="ar 3 11" xfId="31540" xr:uid="{0BBF033E-1B9A-4E1C-A480-17A0B78B3A9B}"/>
    <cellStyle name="ar 3 12" xfId="32971" xr:uid="{0630F8AD-1766-4B4B-A1CB-06605496FB38}"/>
    <cellStyle name="ar 3 13" xfId="32149" xr:uid="{A9544D17-A2CC-4FC9-B8B7-208AB61F7030}"/>
    <cellStyle name="ar 3 14" xfId="16295" xr:uid="{8673595B-6E03-417C-9E54-EAD33D370C09}"/>
    <cellStyle name="ar 3 15" xfId="17597" xr:uid="{2549E0F3-A21D-47C0-A5F3-5AEA19C4BBD4}"/>
    <cellStyle name="ar 3 16" xfId="17798" xr:uid="{DA01AF71-D30F-4FF7-B364-B75B959D2D60}"/>
    <cellStyle name="ar 3 2" xfId="16228" xr:uid="{D8C172A6-7F96-4B74-A8E2-3B1EAC11887E}"/>
    <cellStyle name="ar 3 3" xfId="11060" xr:uid="{FF94C6B6-8A2F-4B69-A255-BF89C3153080}"/>
    <cellStyle name="ar 3 4" xfId="10021" xr:uid="{F1029176-A901-4EBA-B78D-5E705B7CADE5}"/>
    <cellStyle name="ar 3 5" xfId="10058" xr:uid="{9D2D0CBA-3390-4C5B-AA92-6EC7C9CCB44A}"/>
    <cellStyle name="ar 3 6" xfId="11213" xr:uid="{565FF5C8-347E-4072-BCC3-494B35AE1859}"/>
    <cellStyle name="ar 3 7" xfId="10551" xr:uid="{5088EBDB-5540-4EF9-BC3D-2767FD33038A}"/>
    <cellStyle name="ar 3 8" xfId="11472" xr:uid="{92C05B54-3C19-4074-BC49-24589DD8592A}"/>
    <cellStyle name="ar 3 9" xfId="10726" xr:uid="{F9CDD01F-E564-4025-A31A-CD96CF92C549}"/>
    <cellStyle name="ar 4" xfId="14081" xr:uid="{4AFCDFD4-9364-4328-9A06-25BE66D3E735}"/>
    <cellStyle name="ar 4 10" xfId="23338" xr:uid="{FB93E168-1B92-4D78-8ED7-B6BAD4A20CF1}"/>
    <cellStyle name="ar 4 11" xfId="25089" xr:uid="{468CA253-C4AD-43BB-B0A3-396B16FDFDCA}"/>
    <cellStyle name="ar 4 12" xfId="26750" xr:uid="{4E62BF0F-3F2C-4A20-BBCD-74A097823F15}"/>
    <cellStyle name="ar 4 13" xfId="27479" xr:uid="{13AD2AF4-C703-42D2-855F-03028EC23B51}"/>
    <cellStyle name="ar 4 14" xfId="29179" xr:uid="{3B34F95D-246C-4102-A568-5B5D83D47AC5}"/>
    <cellStyle name="ar 4 15" xfId="30643" xr:uid="{0A002ACD-C4AF-4BEB-B198-2338084A6B91}"/>
    <cellStyle name="ar 4 16" xfId="32140" xr:uid="{045969B2-6A2B-4CF7-84DE-59336DBD965B}"/>
    <cellStyle name="ar 4 2" xfId="17210" xr:uid="{099D23E8-78DE-42AC-A806-EAE5431F5A55}"/>
    <cellStyle name="ar 4 3" xfId="11824" xr:uid="{C6624D5D-60E1-4F06-A44A-1C2B27080776}"/>
    <cellStyle name="ar 4 4" xfId="10287" xr:uid="{CC73E900-1D8B-4DFC-97CF-CC36B78CC0EE}"/>
    <cellStyle name="ar 4 5" xfId="16605" xr:uid="{B56EAA59-C5F6-40A7-BE01-B3376F291D85}"/>
    <cellStyle name="ar 4 6" xfId="16975" xr:uid="{AA57FCD1-0FB2-4DCF-92DC-839B5EA04952}"/>
    <cellStyle name="ar 4 7" xfId="17652" xr:uid="{45C3BA17-8EE1-4323-A2AE-1D63BAF36902}"/>
    <cellStyle name="ar 4 8" xfId="20823" xr:uid="{35BC85DD-2BEA-484C-B9CF-009172E4CBEE}"/>
    <cellStyle name="ar 4 9" xfId="22110" xr:uid="{04B52CE0-257F-4AE5-91E3-B58EE8118908}"/>
    <cellStyle name="ar 5" xfId="14734" xr:uid="{2212C995-4EF3-4A4B-B8D7-7838B4367BDC}"/>
    <cellStyle name="ar 5 10" xfId="33242" xr:uid="{EBCEBC57-7577-49D1-8F5E-9F77324CF4FC}"/>
    <cellStyle name="ar 5 11" xfId="36468" xr:uid="{A0E372A0-8701-42C8-85AD-33934CD6CEF5}"/>
    <cellStyle name="ar 5 12" xfId="37611" xr:uid="{F2D76CA6-30C7-4C38-8405-EDFD8F776DD0}"/>
    <cellStyle name="ar 5 2" xfId="20624" xr:uid="{49F0B4FC-A098-42B5-BF12-2FDD8D56DC79}"/>
    <cellStyle name="ar 5 3" xfId="22007" xr:uid="{C1C2D488-08EF-4589-BE99-03185792293F}"/>
    <cellStyle name="ar 5 4" xfId="24741" xr:uid="{062D2410-E79C-4F0C-85CF-CD66F2BB4A91}"/>
    <cellStyle name="ar 5 5" xfId="26159" xr:uid="{6A17774C-18C1-4BD5-B14C-406EE48E0DD2}"/>
    <cellStyle name="ar 5 6" xfId="27718" xr:uid="{AFD1A508-8BBD-4CB0-B841-BFF422CB731A}"/>
    <cellStyle name="ar 5 7" xfId="29193" xr:uid="{A700CF30-8D72-41BC-A9A5-A0A163942729}"/>
    <cellStyle name="ar 5 8" xfId="30610" xr:uid="{74ACB1DA-5C12-412B-9106-B8CD75EF5C66}"/>
    <cellStyle name="ar 5 9" xfId="32017" xr:uid="{E189A132-0D4F-499F-BBD3-E98ABEBE46CB}"/>
    <cellStyle name="ar 6" xfId="14555" xr:uid="{EAC34E30-0B7E-47C6-8216-4AF68A2A4D78}"/>
    <cellStyle name="ar 6 10" xfId="29075" xr:uid="{C50572E2-7C2C-4B3C-BB7B-050A8503F378}"/>
    <cellStyle name="ar 6 11" xfId="30485" xr:uid="{4F40FE59-CCD7-479B-8366-C1CA522AC451}"/>
    <cellStyle name="ar 6 12" xfId="31894" xr:uid="{8E54091E-036A-4CD2-8518-65FBACC419EB}"/>
    <cellStyle name="ar 6 13" xfId="33119" xr:uid="{68972A62-FCEB-4F1D-96FA-5CD1139583C3}"/>
    <cellStyle name="ar 6 14" xfId="34084" xr:uid="{A0042B92-8E60-4515-8CBF-EFB68BDB3B96}"/>
    <cellStyle name="ar 6 15" xfId="35228" xr:uid="{0BD1825A-3D84-406A-9314-86DA28A126B7}"/>
    <cellStyle name="ar 6 16" xfId="36369" xr:uid="{3CF2347B-BB0B-446E-AA95-DC50365B02F1}"/>
    <cellStyle name="ar 6 17" xfId="37533" xr:uid="{DF532D80-96D2-4CB0-8F52-43B57148F19D}"/>
    <cellStyle name="ar 6 2" xfId="17644" xr:uid="{12CDD5D3-F625-4723-8641-4266844DF148}"/>
    <cellStyle name="ar 6 3" xfId="19078" xr:uid="{74B2E9E2-6C5C-4E08-A96E-F0FB09F9E833}"/>
    <cellStyle name="ar 6 4" xfId="20495" xr:uid="{96C3EA9A-8F8F-4BB7-AEDF-D2BE981003E9}"/>
    <cellStyle name="ar 6 5" xfId="21835" xr:uid="{4177E2C3-D371-4F6F-BEA7-E417EE34ABBD}"/>
    <cellStyle name="ar 6 6" xfId="23203" xr:uid="{59A72E59-1821-464A-BA4A-936E176CB169}"/>
    <cellStyle name="ar 6 7" xfId="24568" xr:uid="{A8F03D31-2611-41A4-BA5C-96D97DE98682}"/>
    <cellStyle name="ar 6 8" xfId="25985" xr:uid="{2D784506-F4DB-4B08-9212-78482987744D}"/>
    <cellStyle name="ar 6 9" xfId="27554" xr:uid="{83ECE7BC-42C5-4CE8-9A81-54E442ECF3B2}"/>
    <cellStyle name="ar 7" xfId="14761" xr:uid="{321882BD-182C-45ED-82DF-450F27807A39}"/>
    <cellStyle name="ar 7 10" xfId="29214" xr:uid="{BDE56C6F-5C18-4B89-998D-4DAA995B8EEA}"/>
    <cellStyle name="ar 7 11" xfId="30626" xr:uid="{D6CD7394-F34D-42A9-A592-A8923A78A05A}"/>
    <cellStyle name="ar 7 12" xfId="32031" xr:uid="{AD56FCE0-4FA4-442F-9859-5E7729395DC9}"/>
    <cellStyle name="ar 7 13" xfId="33260" xr:uid="{3277098C-40A7-4F77-93BE-676FF5211EC7}"/>
    <cellStyle name="ar 7 14" xfId="34195" xr:uid="{449C0D4E-F410-4289-B167-D3DB10D46FF6}"/>
    <cellStyle name="ar 7 15" xfId="35344" xr:uid="{78C15BA1-D8E4-4956-AA9C-73CE9D4DBD5A}"/>
    <cellStyle name="ar 7 16" xfId="36483" xr:uid="{4F2C1BFD-B25C-4EFA-B77F-4748F8D3D44F}"/>
    <cellStyle name="ar 7 17" xfId="37621" xr:uid="{EDE0AABC-0696-41B4-98C9-CBDAA9607A1E}"/>
    <cellStyle name="ar 7 2" xfId="17825" xr:uid="{E0A0CEA9-56AA-43D9-8971-21F42A60FCD8}"/>
    <cellStyle name="ar 7 3" xfId="19228" xr:uid="{5F97580D-5D49-4B68-9085-15477B8C19AA}"/>
    <cellStyle name="ar 7 4" xfId="20643" xr:uid="{D47726A3-BC05-45C4-BE27-C983B5872783}"/>
    <cellStyle name="ar 7 5" xfId="22032" xr:uid="{348C60F8-296F-4B42-BE8A-58FE01CC7F7A}"/>
    <cellStyle name="ar 7 6" xfId="23357" xr:uid="{9CA82495-3295-4E0C-BF63-D50D4C95FF64}"/>
    <cellStyle name="ar 7 7" xfId="24767" xr:uid="{7879FBAB-DC3C-4681-8E11-E418E94DB95D}"/>
    <cellStyle name="ar 7 8" xfId="26184" xr:uid="{4D31C68A-E23A-410F-852E-804FD6840E1E}"/>
    <cellStyle name="ar 7 9" xfId="27741" xr:uid="{8F4C174D-DCE4-47C8-8DF4-9287A2DEE9CD}"/>
    <cellStyle name="ar 8" xfId="14587" xr:uid="{38A6EE45-4C37-4F7D-808C-6DA738962907}"/>
    <cellStyle name="ar 8 10" xfId="29094" xr:uid="{B646BC7D-D9C3-4BEB-814C-837F3FA33B65}"/>
    <cellStyle name="ar 8 11" xfId="30508" xr:uid="{1435B735-CB06-4BA9-BD0D-35E25B006077}"/>
    <cellStyle name="ar 8 12" xfId="31913" xr:uid="{83BDE991-DF58-4FF3-9C28-7617EAD43950}"/>
    <cellStyle name="ar 8 13" xfId="33139" xr:uid="{6BD9E4CF-2AB1-457F-BAF9-726FA563A9B4}"/>
    <cellStyle name="ar 8 14" xfId="34098" xr:uid="{7E79EFBB-8682-4D4D-9B80-DA4128B37588}"/>
    <cellStyle name="ar 8 15" xfId="35243" xr:uid="{9AC75324-2284-455E-9BA8-4CDA6986BE04}"/>
    <cellStyle name="ar 8 16" xfId="36382" xr:uid="{AB552336-8D9E-434C-9125-6728F351E6AB}"/>
    <cellStyle name="ar 8 17" xfId="37543" xr:uid="{E1B7B04A-F9FB-482E-A1B1-0130BFAED5D2}"/>
    <cellStyle name="ar 8 2" xfId="17666" xr:uid="{C4654E55-5D4C-4499-9B23-5CDE48F61498}"/>
    <cellStyle name="ar 8 3" xfId="19098" xr:uid="{EBBA41FB-3527-4893-B64A-D5A44E812332}"/>
    <cellStyle name="ar 8 4" xfId="20518" xr:uid="{9D47EF4A-55AF-47A0-824C-BE8A24D2C464}"/>
    <cellStyle name="ar 8 5" xfId="21862" xr:uid="{CE4EF65E-FB6B-429C-834F-EFF401F7607E}"/>
    <cellStyle name="ar 8 6" xfId="23225" xr:uid="{C3EE1BC2-7E11-43F9-B21E-AEAA84D3B2CF}"/>
    <cellStyle name="ar 8 7" xfId="24600" xr:uid="{370CFE65-91C2-4EDF-8C23-C97BB67FB089}"/>
    <cellStyle name="ar 8 8" xfId="26017" xr:uid="{9354A7D7-3872-4742-BED8-09B868047BA2}"/>
    <cellStyle name="ar 8 9" xfId="27583" xr:uid="{298B6389-2B5F-4208-944D-3D26A6F74F60}"/>
    <cellStyle name="ar 9" xfId="14794" xr:uid="{8D92AB93-6D44-42F3-A22B-BB3FBB37F82F}"/>
    <cellStyle name="ar 9 10" xfId="29235" xr:uid="{B01AE7A8-1FC7-43E5-AFE2-6BC27C0D4258}"/>
    <cellStyle name="ar 9 11" xfId="30644" xr:uid="{F8A63C5B-50DD-4E70-A5C2-966D97387D0E}"/>
    <cellStyle name="ar 9 12" xfId="32046" xr:uid="{CCBD6D76-FA28-4B9E-9657-3C79B3A2BE1E}"/>
    <cellStyle name="ar 9 13" xfId="33278" xr:uid="{BE5CE3F4-FC2A-49BE-888B-A2E2DC54C554}"/>
    <cellStyle name="ar 9 14" xfId="34210" xr:uid="{37F5AC30-2125-4277-BD1E-6BFD83B1BD04}"/>
    <cellStyle name="ar 9 15" xfId="35360" xr:uid="{1078E898-289C-4C7C-8748-8809AE44D76E}"/>
    <cellStyle name="ar 9 16" xfId="36493" xr:uid="{627A04E0-48BA-4E4D-9476-721551DAF829}"/>
    <cellStyle name="ar 9 17" xfId="37628" xr:uid="{B1DD81EF-F2BB-4F3D-9666-0D73F454F603}"/>
    <cellStyle name="ar 9 2" xfId="17858" xr:uid="{F6C63FCB-ACDE-4C1E-9F80-F94E50C1E73A}"/>
    <cellStyle name="ar 9 3" xfId="19258" xr:uid="{86C1D69D-DDD4-46E1-9636-C6774FDB10C1}"/>
    <cellStyle name="ar 9 4" xfId="20672" xr:uid="{A3512D9F-D31B-40F1-B483-637512A86BBD}"/>
    <cellStyle name="ar 9 5" xfId="22065" xr:uid="{55B3CDA2-29F4-4D09-85C6-44569F446225}"/>
    <cellStyle name="ar 9 6" xfId="23380" xr:uid="{43298BCE-2C9C-4969-BD86-F6F21E250EFF}"/>
    <cellStyle name="ar 9 7" xfId="24798" xr:uid="{E4848D1D-9641-4152-9628-7DD4B45AE49E}"/>
    <cellStyle name="ar 9 8" xfId="26216" xr:uid="{3F5B7F49-81E3-4156-BC82-52D3480EF530}"/>
    <cellStyle name="ar 9 9" xfId="27760" xr:uid="{29DD2555-D411-4EFE-B07D-E7863C2B0208}"/>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and 2 3" xfId="14567" xr:uid="{6B90C817-6B06-4A3F-879E-4A6ABC91E2B6}"/>
    <cellStyle name="Band 2 3 2" xfId="25997" xr:uid="{C2D61AC4-452E-48CA-8FA3-BBA335944B43}"/>
    <cellStyle name="Band 2 3 3" xfId="30493" xr:uid="{5AB93DC5-9302-431F-AD5C-FA471E62670E}"/>
    <cellStyle name="Band 2 4" xfId="14663" xr:uid="{B634D75A-A946-4D9A-9480-996B487E2B33}"/>
    <cellStyle name="Band 2 4 2" xfId="17728" xr:uid="{80DBCB0D-7AE2-4F33-8D03-6527D5A23E11}"/>
    <cellStyle name="Band 2 4 3" xfId="19148" xr:uid="{91673C60-5160-42C1-A87E-2407DC1469EB}"/>
    <cellStyle name="Band 2 4 4" xfId="27649" xr:uid="{0262698C-3E98-4A51-9A2C-E494259F4297}"/>
    <cellStyle name="Band 2 4 5" xfId="31954" xr:uid="{BF3E8470-562E-4A83-8C96-B74102C7DFBD}"/>
    <cellStyle name="Band 2 4 6" xfId="37565" xr:uid="{2942FF91-267C-4B6A-BFC5-26971F27A1E9}"/>
    <cellStyle name="Band 2 5" xfId="14686" xr:uid="{9FEB79F4-E962-47C8-9BF1-8F01D2C48BE7}"/>
    <cellStyle name="Band 2 5 2" xfId="17751" xr:uid="{EC24EDA2-C5B8-417A-BA5A-35FA356BF0DC}"/>
    <cellStyle name="Band 2 5 3" xfId="20585" xr:uid="{D90B7314-3381-4441-A3D0-B7F2D33166C5}"/>
    <cellStyle name="Band 2 5 4" xfId="27672" xr:uid="{E3329C5A-7274-447A-B313-9FC7A91C65EB}"/>
    <cellStyle name="Band 2 5 5" xfId="31975" xr:uid="{ADC5EB52-7DBA-4041-9C11-A7092196F6C3}"/>
    <cellStyle name="Band 2 5 6" xfId="36427" xr:uid="{82B6DBD9-D743-407D-B552-02CD41FE617A}"/>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ld/Border 2 2" xfId="9863" xr:uid="{12E39B6D-877D-44CB-84EC-7A1962AB4BDE}"/>
    <cellStyle name="Bold/Border 2 3" xfId="9869" xr:uid="{B4B89DCD-5E8C-4B34-8856-63506574A02A}"/>
    <cellStyle name="Bold/Border 2 4" xfId="10052" xr:uid="{E1E96CAA-56F9-4E1B-A3A2-23321ADCF890}"/>
    <cellStyle name="Bold/Border 3" xfId="14757" xr:uid="{4147CF4F-C1BF-40E2-B856-6F45E9F1FFBC}"/>
    <cellStyle name="Bold/Border 3 2" xfId="19224" xr:uid="{819D568E-6BBA-48F1-8649-3E527DF7E3F2}"/>
    <cellStyle name="Bold/Border 3 3" xfId="27737" xr:uid="{C094E8BB-3090-4B43-A62C-4E49E19AE33C}"/>
    <cellStyle name="Bold/Border 3 4" xfId="29211" xr:uid="{F9CC948D-CC7D-4F14-9CE3-D3289EBE35FD}"/>
    <cellStyle name="Bold/Border 3 5" xfId="36481" xr:uid="{49ABFE03-94F9-4963-B746-0D51A3617A2F}"/>
    <cellStyle name="Bold/Border 4" xfId="14841" xr:uid="{F8EBE8D5-F57D-4636-88E7-D8F5C8C95509}"/>
    <cellStyle name="Bold/Border 5" xfId="14697" xr:uid="{533CA979-501D-4981-9D91-A2E86A0F6D7F}"/>
    <cellStyle name="Bold/Border 6" xfId="16778" xr:uid="{92364A6E-0919-479F-AAF6-ED0CA595513E}"/>
    <cellStyle name="Border Heavy" xfId="1382" xr:uid="{00000000-0005-0000-0000-0000EB020000}"/>
    <cellStyle name="Border Thin" xfId="1383" xr:uid="{00000000-0005-0000-0000-0000EC020000}"/>
    <cellStyle name="Border Thin 2" xfId="14543" xr:uid="{46A8C325-E711-45CA-8355-0C5A6677F54C}"/>
    <cellStyle name="Border Thin 2 2" xfId="19069" xr:uid="{64DBF097-3EB5-4FF0-92F7-F7A072008D11}"/>
    <cellStyle name="Border Thin 2 3" xfId="27543" xr:uid="{3F4D3D2F-E570-41C5-A087-2BC04B597067}"/>
    <cellStyle name="Border Thin 2 4" xfId="36365" xr:uid="{440BB863-A92D-4D8A-90E6-619BC44D0251}"/>
    <cellStyle name="Border Thin 3" xfId="14568" xr:uid="{8C742340-EC7B-4455-A0C9-24A801A587FE}"/>
    <cellStyle name="Border Thin 3 2" xfId="19087" xr:uid="{BE796D13-DC0E-4B6D-953A-08797907797F}"/>
    <cellStyle name="Border Thin 3 3" xfId="27567" xr:uid="{435628C6-7B84-4968-8F45-1DF126362A73}"/>
    <cellStyle name="Border Thin 3 4" xfId="36375" xr:uid="{4855109A-4CD2-43A1-BECC-FB53A62A8B90}"/>
    <cellStyle name="Border Thin 4" xfId="14662" xr:uid="{AC6242F5-E327-43B6-BD50-3D70BC1BB2B5}"/>
    <cellStyle name="Border Thin 4 2" xfId="19147" xr:uid="{1DA21519-3485-452E-AF3C-8B93D0E76AAD}"/>
    <cellStyle name="Border Thin 4 3" xfId="27648" xr:uid="{00C2B599-D092-44A0-B8DA-4BA4B40C7733}"/>
    <cellStyle name="Border Thin 4 4" xfId="36411" xr:uid="{27F9904F-FB20-4064-BA06-3E60CFD29621}"/>
    <cellStyle name="Border Thin 5" xfId="14856" xr:uid="{1A711E2F-AA4B-48D1-88DA-426FDD24F44B}"/>
    <cellStyle name="Border Thin 5 2" xfId="19320" xr:uid="{957AA53A-FE2F-4E43-8EDE-11B88A744E65}"/>
    <cellStyle name="Border Thin 5 3" xfId="27809" xr:uid="{3DC01A41-D72C-410A-A2B7-24FC547F2BF1}"/>
    <cellStyle name="Border Thin 5 4" xfId="36527" xr:uid="{0CB9CA48-7077-4CBD-A0D6-00ACDEBAEE5E}"/>
    <cellStyle name="Border Thin 6" xfId="9879" xr:uid="{EC0C698B-B01C-4CC7-8370-7CEC95750E43}"/>
    <cellStyle name="Border, Bottom" xfId="1384" xr:uid="{00000000-0005-0000-0000-0000ED020000}"/>
    <cellStyle name="Border, Bottom 2" xfId="5694" xr:uid="{00000000-0005-0000-0000-0000EE020000}"/>
    <cellStyle name="Border, Bottom 2 2" xfId="9864" xr:uid="{161E4E86-26A0-4116-904C-3AE4FF69DABB}"/>
    <cellStyle name="Border, Bottom 2 3" xfId="9870" xr:uid="{A4AE33B7-1E78-4058-AC55-E23897907756}"/>
    <cellStyle name="Border, Bottom 2 4" xfId="10053" xr:uid="{099D95C1-C99F-45E5-8E58-01EA32905CC3}"/>
    <cellStyle name="Border, Bottom 3" xfId="14755" xr:uid="{9358D8C1-390D-423F-BBF2-F1BB46EBADEA}"/>
    <cellStyle name="Border, Bottom 3 2" xfId="19222" xr:uid="{3C9FDA32-7363-40E2-808D-06157C47C955}"/>
    <cellStyle name="Border, Bottom 3 3" xfId="27735" xr:uid="{0993E305-3E42-49E0-B87C-F9BA9D882C38}"/>
    <cellStyle name="Border, Bottom 3 4" xfId="29209" xr:uid="{59E1DEB9-6A03-4F0E-86EB-2641F406856D}"/>
    <cellStyle name="Border, Bottom 3 5" xfId="36479" xr:uid="{7149CF64-4593-4896-BF1D-D5A733350377}"/>
    <cellStyle name="Border, Bottom 4" xfId="14840" xr:uid="{7891DF9F-146B-48A2-ABDE-030C3D91F7EA}"/>
    <cellStyle name="Border, Bottom 5" xfId="14695" xr:uid="{08F662E4-9C5E-4FF1-A474-3144F02BED87}"/>
    <cellStyle name="Border, Bottom 6" xfId="16654" xr:uid="{EBCF6922-80ED-40DD-8E5B-02521ED716F8}"/>
    <cellStyle name="Border, Left" xfId="1385" xr:uid="{00000000-0005-0000-0000-0000EF020000}"/>
    <cellStyle name="Border, Left 2" xfId="5695" xr:uid="{00000000-0005-0000-0000-0000F0020000}"/>
    <cellStyle name="Border, Left 3" xfId="14564" xr:uid="{7D32CAFE-3BF6-4BCB-BA5E-686EEF3AD04C}"/>
    <cellStyle name="Border, Left 3 2" xfId="25994" xr:uid="{773C123D-454E-45C3-9297-EA06437C0C06}"/>
    <cellStyle name="Border, Left 3 3" xfId="30491" xr:uid="{EE55264C-2D81-458A-B838-31E5D8C536E3}"/>
    <cellStyle name="Border, Left 4" xfId="14661" xr:uid="{6F59C0D0-6C70-4CF8-ABE9-97742285A221}"/>
    <cellStyle name="Border, Left 4 2" xfId="17726" xr:uid="{DA3D6166-C25B-40BC-8179-18F7C2E0CB4D}"/>
    <cellStyle name="Border, Left 4 3" xfId="19146" xr:uid="{73293FC6-89B3-47EF-A44E-4C500A7C7300}"/>
    <cellStyle name="Border, Left 4 4" xfId="27647" xr:uid="{39DB8EA7-FBE4-48E5-9529-45B30151CE34}"/>
    <cellStyle name="Border, Left 4 5" xfId="31953" xr:uid="{15073054-1464-4B0E-A310-52E198F64960}"/>
    <cellStyle name="Border, Left 4 6" xfId="37564" xr:uid="{A90A4FB9-38C1-4372-B370-3C33D12AF093}"/>
    <cellStyle name="Border, Left 5" xfId="14685" xr:uid="{D5A59A9E-CF2F-48DD-9B53-7A03B660EC64}"/>
    <cellStyle name="Border, Left 5 2" xfId="17750" xr:uid="{CD49396F-5F04-4F51-BEA4-24A6341F6258}"/>
    <cellStyle name="Border, Left 5 3" xfId="20584" xr:uid="{A4E24266-EC1E-49EB-98AA-4FAACC77B825}"/>
    <cellStyle name="Border, Left 5 4" xfId="27671" xr:uid="{B2F541F0-FCDC-417E-893C-B48DA532C131}"/>
    <cellStyle name="Border, Left 5 5" xfId="31974" xr:uid="{3CE5E774-1AD4-4FC7-8DD0-A9E9E0B0EF66}"/>
    <cellStyle name="Border, Left 5 6" xfId="36426" xr:uid="{F939B87C-5614-40D7-A701-D0EF01951D8D}"/>
    <cellStyle name="Border, Right" xfId="1386" xr:uid="{00000000-0005-0000-0000-0000F1020000}"/>
    <cellStyle name="Border, Top" xfId="1387" xr:uid="{00000000-0005-0000-0000-0000F2020000}"/>
    <cellStyle name="Border, Top 10" xfId="14774" xr:uid="{CCFA73AF-7635-44F4-8C9D-28C5161A992D}"/>
    <cellStyle name="Border, Top 10 10" xfId="30634" xr:uid="{C6C12236-3564-4B68-8070-C0AEC219CD17}"/>
    <cellStyle name="Border, Top 10 11" xfId="32036" xr:uid="{E175D0DB-C3E4-44E8-8B2F-517D2834F6CA}"/>
    <cellStyle name="Border, Top 10 12" xfId="33269" xr:uid="{D5000899-08F5-411B-A077-3C1C14A183CA}"/>
    <cellStyle name="Border, Top 10 13" xfId="34203" xr:uid="{86B05079-9F65-420D-BE17-E56C61ACCFB4}"/>
    <cellStyle name="Border, Top 10 14" xfId="35352" xr:uid="{0860FC77-453F-4E9C-89D9-44D386A0D148}"/>
    <cellStyle name="Border, Top 10 15" xfId="36488" xr:uid="{759D222C-FD39-4918-8526-0A50613F29E2}"/>
    <cellStyle name="Border, Top 10 16" xfId="37625" xr:uid="{B5A3D192-F585-4DC0-AF46-54D8F843787A}"/>
    <cellStyle name="Border, Top 10 2" xfId="17838" xr:uid="{7BB65026-DDF9-41C4-BD7A-C91A865361F9}"/>
    <cellStyle name="Border, Top 10 3" xfId="19241" xr:uid="{C01D912D-AB95-48A0-872D-08A9F105FDE5}"/>
    <cellStyle name="Border, Top 10 4" xfId="20652" xr:uid="{8302C5B9-C950-4E86-AD7C-BEA4950F1221}"/>
    <cellStyle name="Border, Top 10 5" xfId="23367" xr:uid="{E5032988-5E07-4829-B739-6B14058F5FD3}"/>
    <cellStyle name="Border, Top 10 6" xfId="24780" xr:uid="{23FE4A45-D68D-4591-946C-5DA69D1AA253}"/>
    <cellStyle name="Border, Top 10 7" xfId="26197" xr:uid="{3C63CF15-E2A0-4CE0-80C0-35DF4E9F876B}"/>
    <cellStyle name="Border, Top 10 8" xfId="27749" xr:uid="{6D725C52-7171-4C17-9B89-150EECBE67A5}"/>
    <cellStyle name="Border, Top 10 9" xfId="29222" xr:uid="{2043F7B0-F4FA-40C4-A3BC-A66064E298A6}"/>
    <cellStyle name="Border, Top 11" xfId="14592" xr:uid="{A2C2EA6C-9F86-4B45-81BB-0DD14B9C61CF}"/>
    <cellStyle name="Border, Top 11 10" xfId="29095" xr:uid="{007A9EE7-E625-4C80-BA6A-333ACB3F919A}"/>
    <cellStyle name="Border, Top 11 11" xfId="30512" xr:uid="{657B7461-2CF1-4452-805B-6313ED3EDA30}"/>
    <cellStyle name="Border, Top 11 12" xfId="31916" xr:uid="{46AD4D69-DD79-4D0A-8584-E3F4AB5A96F3}"/>
    <cellStyle name="Border, Top 11 13" xfId="33142" xr:uid="{1314E97F-8413-408C-8F97-6DAAB43556C9}"/>
    <cellStyle name="Border, Top 11 14" xfId="34099" xr:uid="{3C6DA4DE-3C44-48D2-BCB2-A559E6F90A0F}"/>
    <cellStyle name="Border, Top 11 15" xfId="35244" xr:uid="{E6080F9D-A7E8-440C-A918-D2C70FE3D5A3}"/>
    <cellStyle name="Border, Top 11 16" xfId="36383" xr:uid="{6C748D4A-32BE-4800-B2B1-2DB658793F87}"/>
    <cellStyle name="Border, Top 11 17" xfId="37544" xr:uid="{A85CD8DB-21A4-4B35-8AF8-74D4131EA45F}"/>
    <cellStyle name="Border, Top 11 2" xfId="17669" xr:uid="{FFC698B6-3A49-4F02-BAB7-99EDAE16A936}"/>
    <cellStyle name="Border, Top 11 3" xfId="19101" xr:uid="{3AE3A6F5-1D70-46AB-BAA3-C9BFED12BA7F}"/>
    <cellStyle name="Border, Top 11 4" xfId="20523" xr:uid="{E92332CC-09FF-4642-B252-ADEB0E9C8454}"/>
    <cellStyle name="Border, Top 11 5" xfId="21867" xr:uid="{E8D01F4A-2BA3-452E-B81A-B917066D0F3B}"/>
    <cellStyle name="Border, Top 11 6" xfId="23228" xr:uid="{AFFACA2C-19CA-4792-B627-FD16A3DB0824}"/>
    <cellStyle name="Border, Top 11 7" xfId="24605" xr:uid="{EF45A1F0-9A2E-4DAF-AC06-AB3A227BDC8B}"/>
    <cellStyle name="Border, Top 11 8" xfId="26022" xr:uid="{01FC7C49-2F4E-4422-B8AF-CCDCE35E5341}"/>
    <cellStyle name="Border, Top 11 9" xfId="27587" xr:uid="{C44E7BE7-D524-458D-88A1-A78B9840CA45}"/>
    <cellStyle name="Border, Top 12" xfId="14596" xr:uid="{0D95B628-14E3-49B3-9FA9-8489AB784B9E}"/>
    <cellStyle name="Border, Top 12 10" xfId="29098" xr:uid="{5882A3B0-5F27-4FF4-8CE4-EDA54B2B4DB1}"/>
    <cellStyle name="Border, Top 12 11" xfId="30515" xr:uid="{CDB92C4C-29B5-4D32-84CE-F324DD54B34B}"/>
    <cellStyle name="Border, Top 12 12" xfId="31919" xr:uid="{DEB5B0A5-D6CD-4E60-B372-2CC040163AEC}"/>
    <cellStyle name="Border, Top 12 13" xfId="33146" xr:uid="{587A0156-1DA7-4C70-9D20-A500B7345299}"/>
    <cellStyle name="Border, Top 12 14" xfId="34101" xr:uid="{38C86DDC-EF24-4F32-BE98-BC14EEC2F6D1}"/>
    <cellStyle name="Border, Top 12 15" xfId="35247" xr:uid="{D363F9F9-9CB4-4805-93DF-D58B1019E1DC}"/>
    <cellStyle name="Border, Top 12 16" xfId="36386" xr:uid="{1B2A162B-8CA4-490F-B54F-31F44654F918}"/>
    <cellStyle name="Border, Top 12 17" xfId="37546" xr:uid="{F03653F3-0A42-4788-A972-C25511542DEA}"/>
    <cellStyle name="Border, Top 12 2" xfId="17671" xr:uid="{4E5D6151-BAA0-40EF-A5B7-C7B23131C5CE}"/>
    <cellStyle name="Border, Top 12 3" xfId="19105" xr:uid="{BAFB0EC7-B634-443C-95BF-72ECE369FD05}"/>
    <cellStyle name="Border, Top 12 4" xfId="20526" xr:uid="{ED9A0A17-CEBA-4254-AD47-8D2ADD24292C}"/>
    <cellStyle name="Border, Top 12 5" xfId="21871" xr:uid="{4DB15393-4790-46D4-9A82-1D9DEE8EC74E}"/>
    <cellStyle name="Border, Top 12 6" xfId="23232" xr:uid="{89DA08C3-72A4-4326-A4A3-5A192B1D44C4}"/>
    <cellStyle name="Border, Top 12 7" xfId="24609" xr:uid="{FAD4304E-CBFC-4550-9137-AA9D722D06FC}"/>
    <cellStyle name="Border, Top 12 8" xfId="26026" xr:uid="{24ACB188-0D69-4934-AEA2-4991C9EE36AE}"/>
    <cellStyle name="Border, Top 12 9" xfId="27591" xr:uid="{C1B3E392-04E2-43D0-91E4-8BEEE94A5E7B}"/>
    <cellStyle name="Border, Top 13" xfId="14814" xr:uid="{1C489881-116F-447B-9A6D-543E1790A49A}"/>
    <cellStyle name="Border, Top 13 10" xfId="29254" xr:uid="{19270CA9-582C-4BAB-9D83-C1D06A99F207}"/>
    <cellStyle name="Border, Top 13 11" xfId="30658" xr:uid="{973B0194-2134-44FC-85AF-798B64D6A3D4}"/>
    <cellStyle name="Border, Top 13 12" xfId="32057" xr:uid="{C9920C88-FFAC-4594-B907-7F3DF3EE81B5}"/>
    <cellStyle name="Border, Top 13 13" xfId="33293" xr:uid="{A0FE7858-C14C-4B68-879E-65AE5CBE5DB6}"/>
    <cellStyle name="Border, Top 13 14" xfId="34224" xr:uid="{C2899C22-8967-4DE4-9D98-5E19F76614BA}"/>
    <cellStyle name="Border, Top 13 15" xfId="35374" xr:uid="{D2C983FE-2C02-49A2-9D99-52C5D244DBA9}"/>
    <cellStyle name="Border, Top 13 16" xfId="36500" xr:uid="{7D7C47EB-BD83-4F27-8577-F8EDA5093C8B}"/>
    <cellStyle name="Border, Top 13 17" xfId="37633" xr:uid="{4C0657E2-F21A-42CA-9F7E-E8B1FC9F5052}"/>
    <cellStyle name="Border, Top 13 2" xfId="17877" xr:uid="{17F2C9E0-EF0A-4238-8DC1-370345E274B9}"/>
    <cellStyle name="Border, Top 13 3" xfId="19278" xr:uid="{07920027-0029-420D-BABA-74474A66B2AD}"/>
    <cellStyle name="Border, Top 13 4" xfId="20691" xr:uid="{7D4182DA-861C-4FF9-9EA6-432D4129AD09}"/>
    <cellStyle name="Border, Top 13 5" xfId="22084" xr:uid="{79F8771B-BEE9-4DA0-AC62-0D2471308537}"/>
    <cellStyle name="Border, Top 13 6" xfId="23397" xr:uid="{CC59B4C0-67A2-449C-88BC-05759FCD99A1}"/>
    <cellStyle name="Border, Top 13 7" xfId="24816" xr:uid="{153570B1-9813-498C-A59F-6D866E6D2A77}"/>
    <cellStyle name="Border, Top 13 8" xfId="26234" xr:uid="{2F0290F8-BDEC-4892-BE6A-8AA86F7C0A46}"/>
    <cellStyle name="Border, Top 13 9" xfId="27771" xr:uid="{D2BC5521-A6F5-4F40-A3F7-84B1A49E1D3A}"/>
    <cellStyle name="Border, Top 14" xfId="14642" xr:uid="{B224C02A-16A0-4BBC-A45E-7B7C05E16C7C}"/>
    <cellStyle name="Border, Top 14 10" xfId="30547" xr:uid="{1376ED4F-BECA-4335-B548-6F3882B7D179}"/>
    <cellStyle name="Border, Top 14 11" xfId="31941" xr:uid="{B3374478-0CF1-48A7-BA0A-459DEB7C4A3A}"/>
    <cellStyle name="Border, Top 14 12" xfId="33174" xr:uid="{C4F031DE-A28A-4445-9258-5189ED58C931}"/>
    <cellStyle name="Border, Top 14 13" xfId="34124" xr:uid="{E55B7BE1-8795-4BFD-B226-EB645A616D40}"/>
    <cellStyle name="Border, Top 14 14" xfId="35274" xr:uid="{C3508800-9E22-48CC-944A-7548FFD20CA3}"/>
    <cellStyle name="Border, Top 14 15" xfId="36404" xr:uid="{7829ECED-1FA9-4071-B0C9-9254A48E651B}"/>
    <cellStyle name="Border, Top 14 16" xfId="37560" xr:uid="{C711A949-8EF4-449B-A60A-C0D20D83800A}"/>
    <cellStyle name="Border, Top 14 2" xfId="17708" xr:uid="{7CE8A367-51F0-4266-8947-733FCE3E366B}"/>
    <cellStyle name="Border, Top 14 3" xfId="19131" xr:uid="{51BAE797-A651-4FF5-885F-69E297B2894C}"/>
    <cellStyle name="Border, Top 14 4" xfId="20554" xr:uid="{97791F86-E2E2-481C-A511-CB4F92F7EAD6}"/>
    <cellStyle name="Border, Top 14 5" xfId="23270" xr:uid="{7093A08B-2CDB-4FB0-BB7E-DC1309DC7C17}"/>
    <cellStyle name="Border, Top 14 6" xfId="24653" xr:uid="{1B4ECB27-E3F7-4182-BF7E-6096362EBA9A}"/>
    <cellStyle name="Border, Top 14 7" xfId="26072" xr:uid="{D051435E-40AC-4C8F-BA78-A97E64150B9C}"/>
    <cellStyle name="Border, Top 14 8" xfId="27632" xr:uid="{94139AB6-27CC-4D02-8CAC-4315399C403A}"/>
    <cellStyle name="Border, Top 14 9" xfId="29127" xr:uid="{F0011064-4C6F-4E23-94C0-499523753F8E}"/>
    <cellStyle name="Border, Top 15" xfId="14822" xr:uid="{FD144215-1DEE-4AD4-A379-F46F57E01A15}"/>
    <cellStyle name="Border, Top 15 10" xfId="30665" xr:uid="{3A0D6408-249A-4F47-93D0-D97ECCBCD20D}"/>
    <cellStyle name="Border, Top 15 11" xfId="32063" xr:uid="{55B53786-7D50-49FD-B4AE-AF1CCFF9A39F}"/>
    <cellStyle name="Border, Top 15 12" xfId="33299" xr:uid="{194C4C53-C62A-449F-B66F-2D246143F7FE}"/>
    <cellStyle name="Border, Top 15 13" xfId="34232" xr:uid="{A4FDFAFE-42B2-41B8-8B13-38CE245E2AD6}"/>
    <cellStyle name="Border, Top 15 14" xfId="35381" xr:uid="{661A3D90-4237-4C67-BFD9-BF7675EC9F4F}"/>
    <cellStyle name="Border, Top 15 15" xfId="36506" xr:uid="{2A9D4120-C2A9-4AB0-B1C7-2E9744280752}"/>
    <cellStyle name="Border, Top 15 16" xfId="37637" xr:uid="{020BAD4A-EFB5-47F4-B887-570EC168D908}"/>
    <cellStyle name="Border, Top 15 2" xfId="17885" xr:uid="{825313D8-64AA-445D-86CE-95605DE906AA}"/>
    <cellStyle name="Border, Top 15 3" xfId="19286" xr:uid="{0464B2E0-D81B-4C78-8930-1CC7B5015160}"/>
    <cellStyle name="Border, Top 15 4" xfId="20699" xr:uid="{DAEA5255-44CE-402D-A20D-94A43082F3AC}"/>
    <cellStyle name="Border, Top 15 5" xfId="23405" xr:uid="{094E531E-DBD8-4534-BC2A-D2AC21B1F024}"/>
    <cellStyle name="Border, Top 15 6" xfId="24824" xr:uid="{CFD2DA66-925D-4D4E-8648-1DF5E70D49DA}"/>
    <cellStyle name="Border, Top 15 7" xfId="26242" xr:uid="{1FAC2DE9-7225-43AE-8AF5-62DFFC3CE6E1}"/>
    <cellStyle name="Border, Top 15 8" xfId="27778" xr:uid="{742ED771-DD09-418E-B648-04A7D5A8F2D0}"/>
    <cellStyle name="Border, Top 15 9" xfId="29261" xr:uid="{94F3033D-A421-426E-9ABB-430E8E7EAB2F}"/>
    <cellStyle name="Border, Top 16" xfId="14660" xr:uid="{B4140D91-B488-49B6-AFE2-501DF28082D8}"/>
    <cellStyle name="Border, Top 16 10" xfId="30558" xr:uid="{06EF95E4-FB15-4F42-9988-5BC6EA64EE85}"/>
    <cellStyle name="Border, Top 16 11" xfId="31952" xr:uid="{C19D07E6-5C94-42A8-93B8-5D6DA2CC1B22}"/>
    <cellStyle name="Border, Top 16 12" xfId="33185" xr:uid="{3DF25448-0A86-4BD4-94C1-D4494817953D}"/>
    <cellStyle name="Border, Top 16 13" xfId="34135" xr:uid="{F58F38D4-F4A0-4CA0-B8CB-80A3A38559C5}"/>
    <cellStyle name="Border, Top 16 14" xfId="35285" xr:uid="{F799D173-06D7-4D8A-8138-E3C3B5F7DAFB}"/>
    <cellStyle name="Border, Top 16 15" xfId="36410" xr:uid="{22A0ABBA-AE53-4A8C-A5C8-FF1A112219C9}"/>
    <cellStyle name="Border, Top 16 16" xfId="37563" xr:uid="{A266078D-FD2E-41DB-9C20-FFC5D5B62F7D}"/>
    <cellStyle name="Border, Top 16 2" xfId="17725" xr:uid="{A9885744-8311-4386-A144-A7637F1D2FEF}"/>
    <cellStyle name="Border, Top 16 3" xfId="19145" xr:uid="{73A0B0C2-B76D-4B81-9FD3-04BCFE046182}"/>
    <cellStyle name="Border, Top 16 4" xfId="20566" xr:uid="{80244EDA-96EB-4AB0-988E-9A0723CCA4E7}"/>
    <cellStyle name="Border, Top 16 5" xfId="23283" xr:uid="{82317099-C680-42FD-98A7-FC4CFA38CD45}"/>
    <cellStyle name="Border, Top 16 6" xfId="24669" xr:uid="{B1285DA1-3F39-441F-82B4-090BC345840B}"/>
    <cellStyle name="Border, Top 16 7" xfId="26089" xr:uid="{7145C73A-F93C-429B-98DC-0E07845EC4B9}"/>
    <cellStyle name="Border, Top 16 8" xfId="27646" xr:uid="{2F1CC902-EC33-4B6B-A7E2-3779E78C3F6B}"/>
    <cellStyle name="Border, Top 16 9" xfId="29138" xr:uid="{3F0AB105-5E14-48E8-A9E9-7545757D2455}"/>
    <cellStyle name="Border, Top 17" xfId="14839" xr:uid="{4F00A6B6-4739-48C1-85C8-DD9616B0C380}"/>
    <cellStyle name="Border, Top 17 10" xfId="30676" xr:uid="{B54F6A53-DC9B-456A-BF53-00998591A582}"/>
    <cellStyle name="Border, Top 17 11" xfId="32073" xr:uid="{F1548055-32FA-424F-AE66-AE545C5AEA55}"/>
    <cellStyle name="Border, Top 17 12" xfId="33309" xr:uid="{67D43820-35CE-4F8E-BDC2-048614884164}"/>
    <cellStyle name="Border, Top 17 13" xfId="34247" xr:uid="{2C20E828-B5B4-4D22-8FE5-B9CDB406FD64}"/>
    <cellStyle name="Border, Top 17 14" xfId="35397" xr:uid="{1BF1D583-10C9-4655-B7A5-CA83D30753ED}"/>
    <cellStyle name="Border, Top 17 15" xfId="36512" xr:uid="{CB584401-A2B5-48DC-B0AD-54B25201AB64}"/>
    <cellStyle name="Border, Top 17 16" xfId="37641" xr:uid="{293DE804-0BA3-499A-A0B4-99D340BAABD7}"/>
    <cellStyle name="Border, Top 17 2" xfId="17902" xr:uid="{30593129-20B9-42A3-920C-E4E35DBE7132}"/>
    <cellStyle name="Border, Top 17 3" xfId="19303" xr:uid="{47D7843B-D394-42A3-8650-6E532E929613}"/>
    <cellStyle name="Border, Top 17 4" xfId="20716" xr:uid="{D32DBA5F-E977-4222-8D86-378150FA45F7}"/>
    <cellStyle name="Border, Top 17 5" xfId="23421" xr:uid="{888E0BD4-9AEB-48F2-A79F-6B46F31CB2A8}"/>
    <cellStyle name="Border, Top 17 6" xfId="24839" xr:uid="{5405F256-BEC3-42B5-9D83-3B9D7BB5AB0D}"/>
    <cellStyle name="Border, Top 17 7" xfId="26259" xr:uid="{B471691B-6016-4579-B155-94A5F82ACFCD}"/>
    <cellStyle name="Border, Top 17 8" xfId="27793" xr:uid="{2A463E18-E6F5-47BC-AEE7-93ED70E072FE}"/>
    <cellStyle name="Border, Top 17 9" xfId="29277" xr:uid="{ED619D01-18EC-459B-BED8-8AD87EEF7BB2}"/>
    <cellStyle name="Border, Top 18" xfId="14676" xr:uid="{6C79B160-DA1E-4B88-AF45-0774CEFCEEAB}"/>
    <cellStyle name="Border, Top 18 10" xfId="30564" xr:uid="{82E19791-1CF7-4709-BD16-A1512F789759}"/>
    <cellStyle name="Border, Top 18 11" xfId="31965" xr:uid="{287C6F9F-2ED6-4B63-BD14-0F3D26980E4B}"/>
    <cellStyle name="Border, Top 18 12" xfId="33197" xr:uid="{AB0758D1-BB38-41DB-9E9D-EAF0CAD60613}"/>
    <cellStyle name="Border, Top 18 13" xfId="34142" xr:uid="{6E46A569-0B12-4A9A-B776-8A1F7B0066EA}"/>
    <cellStyle name="Border, Top 18 14" xfId="35292" xr:uid="{66CDB735-89E0-4405-B31A-885C9E9532CA}"/>
    <cellStyle name="Border, Top 18 15" xfId="36418" xr:uid="{3FF75543-7A88-4006-9AD0-B30C0D4C823A}"/>
    <cellStyle name="Border, Top 18 16" xfId="37575" xr:uid="{1AD48FBB-5302-47DB-BD7D-0F4C4B4A040F}"/>
    <cellStyle name="Border, Top 18 2" xfId="17741" xr:uid="{FADA4178-5DDA-4558-B989-EBB9BE2B01E1}"/>
    <cellStyle name="Border, Top 18 3" xfId="19161" xr:uid="{25D849BA-B26C-4E88-B977-22D22A128530}"/>
    <cellStyle name="Border, Top 18 4" xfId="20575" xr:uid="{6EABE382-4C58-4A57-B1F2-CDAB7BED4F1A}"/>
    <cellStyle name="Border, Top 18 5" xfId="23294" xr:uid="{65495CE7-22E9-448A-8DCA-85BC7A7C2294}"/>
    <cellStyle name="Border, Top 18 6" xfId="24684" xr:uid="{DEE81D16-7A02-4A4D-A484-C99EF4542CC7}"/>
    <cellStyle name="Border, Top 18 7" xfId="26103" xr:uid="{D15C9F5C-9BCB-49A7-A031-170D8A5F0E18}"/>
    <cellStyle name="Border, Top 18 8" xfId="27662" xr:uid="{18C4977C-6B6B-4003-BF1F-9670D7E71690}"/>
    <cellStyle name="Border, Top 18 9" xfId="29149" xr:uid="{07172666-0122-450D-9012-3663AF143B5D}"/>
    <cellStyle name="Border, Top 19" xfId="14846" xr:uid="{48240184-8597-41FB-AAA2-C72B9073C5F3}"/>
    <cellStyle name="Border, Top 19 10" xfId="29283" xr:uid="{247DE8F0-9745-4430-97C4-F9A08F2218A1}"/>
    <cellStyle name="Border, Top 19 11" xfId="30682" xr:uid="{3F38CC50-0E82-4ED7-87AC-8986CABDD132}"/>
    <cellStyle name="Border, Top 19 12" xfId="32078" xr:uid="{AB14360E-9C49-4A86-97B9-838813597A63}"/>
    <cellStyle name="Border, Top 19 13" xfId="33313" xr:uid="{EA107BD1-98C9-4F30-8860-9303DEA79A9F}"/>
    <cellStyle name="Border, Top 19 14" xfId="34252" xr:uid="{A88E5259-B7E1-4D65-9A7F-DAAAF36D6740}"/>
    <cellStyle name="Border, Top 19 15" xfId="35402" xr:uid="{4EA44227-61D1-4501-88AC-8D29174437B2}"/>
    <cellStyle name="Border, Top 19 16" xfId="36517" xr:uid="{06507A08-AB7B-4688-B338-43D3A1DCD9BE}"/>
    <cellStyle name="Border, Top 19 17" xfId="37644" xr:uid="{DDEDD8CF-5512-4CC7-B07A-62B64D9F9B01}"/>
    <cellStyle name="Border, Top 19 2" xfId="17909" xr:uid="{A07FD86D-BCE7-4460-BF80-CE8E00AB1BA7}"/>
    <cellStyle name="Border, Top 19 3" xfId="19310" xr:uid="{8C3AF493-8E5E-4A9A-9F24-6DCE3F560BDE}"/>
    <cellStyle name="Border, Top 19 4" xfId="20723" xr:uid="{C61A637A-49CF-45EF-A867-82108C5FA279}"/>
    <cellStyle name="Border, Top 19 5" xfId="22116" xr:uid="{415F2645-0EBA-4D5F-A3D9-4865DC13A790}"/>
    <cellStyle name="Border, Top 19 6" xfId="23427" xr:uid="{26A49A9A-D3F7-4715-9B56-3B2633C671ED}"/>
    <cellStyle name="Border, Top 19 7" xfId="24846" xr:uid="{70C23441-6C9A-475A-8431-FC6845A37499}"/>
    <cellStyle name="Border, Top 19 8" xfId="26265" xr:uid="{C32CC0E4-4C5A-4E8D-A6B3-0D7A9D581D48}"/>
    <cellStyle name="Border, Top 19 9" xfId="27799" xr:uid="{54D5CADA-A8CB-4BBA-BFE9-509E816749DE}"/>
    <cellStyle name="Border, Top 2" xfId="12950" xr:uid="{A83702CE-BCA0-4C3D-9B8D-B8D46C13DEA0}"/>
    <cellStyle name="Border, Top 2 10" xfId="12323" xr:uid="{70B23DC8-C583-4DE0-BBF8-2D29C507BACD}"/>
    <cellStyle name="Border, Top 2 11" xfId="31499" xr:uid="{EEA05CE9-C05A-46FB-AF1A-45D7179607A9}"/>
    <cellStyle name="Border, Top 2 12" xfId="32946" xr:uid="{F4E99FA0-A30F-43CF-BE59-F5985E32383F}"/>
    <cellStyle name="Border, Top 2 13" xfId="16331" xr:uid="{59422297-BC7A-4DBC-AF34-4BD4C9C42251}"/>
    <cellStyle name="Border, Top 2 14" xfId="16296" xr:uid="{FF300E00-38A2-4E54-B79B-FEE00B8EBFA2}"/>
    <cellStyle name="Border, Top 2 15" xfId="17598" xr:uid="{DAD1612D-8E7B-4C93-ACE5-B02C70D1C82A}"/>
    <cellStyle name="Border, Top 2 16" xfId="16941" xr:uid="{A961D75E-46E5-4071-BCD2-E6D2FCA186CF}"/>
    <cellStyle name="Border, Top 2 2" xfId="16230" xr:uid="{3E93D287-1873-4565-8B5B-8C7270FA0A86}"/>
    <cellStyle name="Border, Top 2 3" xfId="16379" xr:uid="{507C3B66-6D50-4731-BF10-C7710BCBEE52}"/>
    <cellStyle name="Border, Top 2 4" xfId="10022" xr:uid="{FA647029-2CA6-4BEB-9A5F-6D1B3827380F}"/>
    <cellStyle name="Border, Top 2 5" xfId="12031" xr:uid="{4E887345-0CF7-4C1E-A17E-1B840BF234E5}"/>
    <cellStyle name="Border, Top 2 6" xfId="23388" xr:uid="{D007E634-0E91-4680-99C6-0391875DBB63}"/>
    <cellStyle name="Border, Top 2 7" xfId="12175" xr:uid="{F9184235-1523-4407-8BAF-3CB2DE7F2D31}"/>
    <cellStyle name="Border, Top 2 8" xfId="24289" xr:uid="{50F9B89B-B1CC-43C2-AD0E-4DD012E5E3DF}"/>
    <cellStyle name="Border, Top 2 9" xfId="11612" xr:uid="{1E292471-28F3-4E7D-8823-3B4358386F62}"/>
    <cellStyle name="Border, Top 20" xfId="14680" xr:uid="{D934D3AD-3885-440A-B0FE-7D9972D92F3B}"/>
    <cellStyle name="Border, Top 20 10" xfId="29152" xr:uid="{17563C9A-B8CA-48E7-BC91-D1682714301F}"/>
    <cellStyle name="Border, Top 20 11" xfId="30567" xr:uid="{07EFA7F8-115E-423C-B495-794E9AC569E6}"/>
    <cellStyle name="Border, Top 20 12" xfId="31969" xr:uid="{12875330-8941-4010-AA2C-23E28C4F5F8A}"/>
    <cellStyle name="Border, Top 20 13" xfId="33200" xr:uid="{08154B31-A79B-4EFB-A497-9D17AAB7BDE8}"/>
    <cellStyle name="Border, Top 20 14" xfId="34145" xr:uid="{69FD83FE-5FBB-45EE-BF98-A601BE97E575}"/>
    <cellStyle name="Border, Top 20 15" xfId="35295" xr:uid="{1E3F8D28-B14B-4EF0-9C90-E7AD808C7B01}"/>
    <cellStyle name="Border, Top 20 16" xfId="36421" xr:uid="{21D1AAA7-3921-45DB-B68B-41322656E5AF}"/>
    <cellStyle name="Border, Top 20 17" xfId="37579" xr:uid="{626216A0-973F-45EB-B277-46468BCF8FE5}"/>
    <cellStyle name="Border, Top 20 2" xfId="17745" xr:uid="{2AD40AC0-5FAB-4699-8A42-39E1CEE1FFAE}"/>
    <cellStyle name="Border, Top 20 3" xfId="19165" xr:uid="{04178F91-BD7D-494A-8AA6-609758C1A460}"/>
    <cellStyle name="Border, Top 20 4" xfId="20579" xr:uid="{72DD350C-9149-4DE0-B093-94823A8CB4A5}"/>
    <cellStyle name="Border, Top 20 5" xfId="21953" xr:uid="{EA86990F-3392-40EE-AE28-F063E1E9CA6B}"/>
    <cellStyle name="Border, Top 20 6" xfId="23298" xr:uid="{40F78EC0-D128-4829-8D63-D700D5AD4B04}"/>
    <cellStyle name="Border, Top 20 7" xfId="24688" xr:uid="{A2A0FEF0-78A1-4F1A-89C6-E77FBB5F60AF}"/>
    <cellStyle name="Border, Top 20 8" xfId="26107" xr:uid="{ABAFDFCB-195E-4265-B734-0D0A8649595D}"/>
    <cellStyle name="Border, Top 20 9" xfId="27666" xr:uid="{7542DF4A-3769-4A29-8112-ED1798EABB0F}"/>
    <cellStyle name="Border, Top 21" xfId="14849" xr:uid="{76AB0396-2A26-4C53-A862-8A9999C001C2}"/>
    <cellStyle name="Border, Top 21 10" xfId="30685" xr:uid="{66CE6205-CD51-4DE9-98DF-9204F2954C02}"/>
    <cellStyle name="Border, Top 21 11" xfId="32081" xr:uid="{6059A210-6DC0-4CB6-B489-7B2B1A972E13}"/>
    <cellStyle name="Border, Top 21 12" xfId="33316" xr:uid="{FA84A476-585F-4312-B787-7244EDE91C00}"/>
    <cellStyle name="Border, Top 21 13" xfId="34255" xr:uid="{D078F62A-67FD-4D99-8647-C6D6FFC99EE7}"/>
    <cellStyle name="Border, Top 21 14" xfId="35405" xr:uid="{B3FAD4DF-7865-49E6-B9CE-D671818DB72B}"/>
    <cellStyle name="Border, Top 21 15" xfId="36520" xr:uid="{D66E6687-F4FE-4A15-BFD6-27D02B248EB7}"/>
    <cellStyle name="Border, Top 21 16" xfId="37647" xr:uid="{BB54A806-9AB4-4F02-91B3-43459DBE4749}"/>
    <cellStyle name="Border, Top 21 2" xfId="17912" xr:uid="{CB3488D0-661B-487A-9AE7-70C107F8B13C}"/>
    <cellStyle name="Border, Top 21 3" xfId="19313" xr:uid="{9CAB1CD7-C93D-4E12-82F5-A26F6D834DF5}"/>
    <cellStyle name="Border, Top 21 4" xfId="20726" xr:uid="{E9335E59-CA9E-4A88-B4D5-B6C0269A7469}"/>
    <cellStyle name="Border, Top 21 5" xfId="23430" xr:uid="{4D7E0DF8-9902-480C-BCC6-C1C222C1CFB0}"/>
    <cellStyle name="Border, Top 21 6" xfId="24849" xr:uid="{0A7970C7-6B57-4F29-8328-97B9ADF75B4E}"/>
    <cellStyle name="Border, Top 21 7" xfId="26268" xr:uid="{ED7FBD98-5E8A-4C6C-95FB-438E276CACC9}"/>
    <cellStyle name="Border, Top 21 8" xfId="27802" xr:uid="{58AC02A5-9AA2-4D4A-942F-F16809733F16}"/>
    <cellStyle name="Border, Top 21 9" xfId="29286" xr:uid="{ED6FA5E2-AE26-45C2-B5A4-BF07FBA692EB}"/>
    <cellStyle name="Border, Top 22" xfId="14684" xr:uid="{5A72E441-CC94-42FE-BE7D-B8A405915E81}"/>
    <cellStyle name="Border, Top 22 10" xfId="30571" xr:uid="{8E50C801-0E97-45EC-9D84-9F58031A3289}"/>
    <cellStyle name="Border, Top 22 11" xfId="31973" xr:uid="{51BFF46D-748C-4553-B43C-670DC098FA04}"/>
    <cellStyle name="Border, Top 22 12" xfId="33203" xr:uid="{1BB76361-B675-4E45-8AD7-F6DBCEA1292A}"/>
    <cellStyle name="Border, Top 22 13" xfId="34149" xr:uid="{4EC98396-479F-485F-A675-E12C17189BCD}"/>
    <cellStyle name="Border, Top 22 14" xfId="35299" xr:uid="{B63C9430-64BD-45D6-B408-0E5CA91D2F74}"/>
    <cellStyle name="Border, Top 22 15" xfId="36425" xr:uid="{86A89D19-FB13-4A01-AEE5-52E98DBCC0D2}"/>
    <cellStyle name="Border, Top 22 16" xfId="37583" xr:uid="{648AB3AE-008F-47DC-AA04-3393E4F2C35E}"/>
    <cellStyle name="Border, Top 22 2" xfId="17749" xr:uid="{8A7A49E9-62CF-48EA-B2D1-A5D9FB455D58}"/>
    <cellStyle name="Border, Top 22 3" xfId="19169" xr:uid="{3D90B00C-F37C-4389-B55D-AB97D01CD3D4}"/>
    <cellStyle name="Border, Top 22 4" xfId="20583" xr:uid="{17C43166-2CA4-483B-A779-58DB1EA2F71B}"/>
    <cellStyle name="Border, Top 22 5" xfId="23302" xr:uid="{A64B44C4-8D94-4455-98E5-E80F9D6D043F}"/>
    <cellStyle name="Border, Top 22 6" xfId="24692" xr:uid="{AF24350A-D93B-4107-BB16-EEA09206E3E7}"/>
    <cellStyle name="Border, Top 22 7" xfId="26111" xr:uid="{3ACE8DFC-170E-435A-BA1E-CA1D8B52D2D8}"/>
    <cellStyle name="Border, Top 22 8" xfId="27670" xr:uid="{44E2ADAC-ECA5-4205-B752-89A0B2BFF8A4}"/>
    <cellStyle name="Border, Top 22 9" xfId="29156" xr:uid="{E027C3E9-9A9D-4DB3-80A6-C9E608F6ACBD}"/>
    <cellStyle name="Border, Top 23" xfId="14694" xr:uid="{CEEE8D69-D424-4A1E-A1F0-0BFB78A1AE85}"/>
    <cellStyle name="Border, Top 23 10" xfId="34151" xr:uid="{261323B9-8F3C-47BA-8E38-757E20E7DF7C}"/>
    <cellStyle name="Border, Top 23 11" xfId="35301" xr:uid="{8E5139F0-850D-4D43-B288-1EFA0A009751}"/>
    <cellStyle name="Border, Top 23 12" xfId="36435" xr:uid="{F940D8FB-F39B-4A62-A7AF-D7426B83B5D8}"/>
    <cellStyle name="Border, Top 23 13" xfId="37585" xr:uid="{A905EE41-903E-45BB-BC19-2FBABDAE3E39}"/>
    <cellStyle name="Border, Top 23 2" xfId="19174" xr:uid="{A33EAB6A-0B75-4C48-BD41-03284F5C2833}"/>
    <cellStyle name="Border, Top 23 3" xfId="23307" xr:uid="{D2B1E6B3-D2C3-433B-B7F3-A884BF9FC8DA}"/>
    <cellStyle name="Border, Top 23 4" xfId="24702" xr:uid="{C4ABF1D1-AB8F-4B76-B773-2E6724ABA199}"/>
    <cellStyle name="Border, Top 23 5" xfId="26121" xr:uid="{30429430-A0E8-494D-A31E-CE98EBAD0A3A}"/>
    <cellStyle name="Border, Top 23 6" xfId="27680" xr:uid="{E8793433-0783-4644-B1FA-0EA0F0964586}"/>
    <cellStyle name="Border, Top 23 7" xfId="29159" xr:uid="{DC3078A2-ED1C-41EC-AF57-E548421DEAC2}"/>
    <cellStyle name="Border, Top 23 8" xfId="30575" xr:uid="{39BBC291-D9DC-41E1-8B58-F9D2DA7C4313}"/>
    <cellStyle name="Border, Top 23 9" xfId="31983" xr:uid="{026ADA4A-27DC-48EC-ADBE-65093D1A63DE}"/>
    <cellStyle name="Border, Top 24" xfId="14854" xr:uid="{769834F5-CC8B-4F9F-BC6E-38DB3C8EF28A}"/>
    <cellStyle name="Border, Top 24 10" xfId="34260" xr:uid="{5F67D0A1-119D-4D38-9891-FA15CAE7E508}"/>
    <cellStyle name="Border, Top 24 11" xfId="35410" xr:uid="{27AF1A2F-C725-4D6C-8314-E9BF02FEFF5A}"/>
    <cellStyle name="Border, Top 24 12" xfId="36525" xr:uid="{309E332E-F6DD-4F92-85DA-12D382B45AC6}"/>
    <cellStyle name="Border, Top 24 13" xfId="37652" xr:uid="{E0A6E71A-0CFD-487E-ACBC-C8D6164609BC}"/>
    <cellStyle name="Border, Top 24 2" xfId="19318" xr:uid="{4828F784-4835-468D-8A08-874B88AD6429}"/>
    <cellStyle name="Border, Top 24 3" xfId="23435" xr:uid="{46286319-3E17-48AC-A640-85B84892BD54}"/>
    <cellStyle name="Border, Top 24 4" xfId="24854" xr:uid="{1A984799-3660-435C-851C-3728C08BFB4F}"/>
    <cellStyle name="Border, Top 24 5" xfId="26273" xr:uid="{5B7A83B7-C950-4B3F-B4FB-075F8F6EAB71}"/>
    <cellStyle name="Border, Top 24 6" xfId="27807" xr:uid="{37D524C7-173E-4B60-8A5C-B9BBB7001EA6}"/>
    <cellStyle name="Border, Top 24 7" xfId="29291" xr:uid="{CB76CE0B-E8BC-4ABF-BF11-C1F34FD7D1D9}"/>
    <cellStyle name="Border, Top 24 8" xfId="30690" xr:uid="{59FBB9CF-16D0-48C3-A393-E9ADFD6EA05B}"/>
    <cellStyle name="Border, Top 24 9" xfId="32086" xr:uid="{DDB1F8D8-046C-4794-8D03-4BF419C62C55}"/>
    <cellStyle name="Border, Top 25" xfId="14699" xr:uid="{B600D207-A484-4B3A-A38C-D00915C4EE41}"/>
    <cellStyle name="Border, Top 25 10" xfId="34153" xr:uid="{B468937F-D527-44EB-BD87-32C8B9A9E174}"/>
    <cellStyle name="Border, Top 25 11" xfId="35303" xr:uid="{DF9215A5-DFF3-434E-AFFF-14B80B300303}"/>
    <cellStyle name="Border, Top 25 12" xfId="36438" xr:uid="{5CED6DF6-0E68-4E2A-B626-D527BBB42DE0}"/>
    <cellStyle name="Border, Top 25 13" xfId="37587" xr:uid="{8231751C-BD16-4D39-9AF1-431FE87761CB}"/>
    <cellStyle name="Border, Top 25 2" xfId="19177" xr:uid="{306FCF8A-03B0-4CC0-A494-FDD0E552F16C}"/>
    <cellStyle name="Border, Top 25 3" xfId="23310" xr:uid="{0846992F-DF2A-4477-B0A8-78EB352C4708}"/>
    <cellStyle name="Border, Top 25 4" xfId="24707" xr:uid="{FBA10C11-2DEE-43E1-83CD-969A48EBC8EE}"/>
    <cellStyle name="Border, Top 25 5" xfId="26125" xr:uid="{E446D8DB-B539-4EC6-A162-5B99F01FD812}"/>
    <cellStyle name="Border, Top 25 6" xfId="27685" xr:uid="{940CA4F0-380F-4103-9761-E790ABFA98C7}"/>
    <cellStyle name="Border, Top 25 7" xfId="29162" xr:uid="{10308272-4E40-4E04-AD0D-11D094C9C0C8}"/>
    <cellStyle name="Border, Top 25 8" xfId="30578" xr:uid="{B00541C4-FE95-40AF-9CCF-11B7BCB7E771}"/>
    <cellStyle name="Border, Top 25 9" xfId="31987" xr:uid="{D0DDC8CE-B76D-4705-92EA-C4FB5E512C85}"/>
    <cellStyle name="Border, Top 26" xfId="14862" xr:uid="{48497766-220B-474E-AF84-CC22C2FB037A}"/>
    <cellStyle name="Border, Top 26 10" xfId="29299" xr:uid="{C2DEEC59-E818-4210-9686-3D09108C5875}"/>
    <cellStyle name="Border, Top 26 11" xfId="30696" xr:uid="{69DAFFA1-6493-4E41-9881-00F857F8FFCD}"/>
    <cellStyle name="Border, Top 26 12" xfId="32092" xr:uid="{4EA11EE8-C27B-4E22-A906-28C462C9330F}"/>
    <cellStyle name="Border, Top 26 13" xfId="33324" xr:uid="{32E4C0C5-95FC-4CDA-9528-C71C2EBF8146}"/>
    <cellStyle name="Border, Top 26 14" xfId="34266" xr:uid="{C4E0A17E-75AD-422C-B687-763262D6480E}"/>
    <cellStyle name="Border, Top 26 15" xfId="35416" xr:uid="{3DF60157-CF9D-4460-B0E7-92A8EF7B4B6D}"/>
    <cellStyle name="Border, Top 26 16" xfId="36531" xr:uid="{EAA9DB58-62B4-4306-946A-DCF5EB0BEBC3}"/>
    <cellStyle name="Border, Top 26 17" xfId="37657" xr:uid="{3284E13A-A0E8-4E2D-ADA0-7CF99FEA73C8}"/>
    <cellStyle name="Border, Top 26 2" xfId="17925" xr:uid="{677053A1-81C6-48BF-AC4D-90163673534A}"/>
    <cellStyle name="Border, Top 26 3" xfId="19326" xr:uid="{040A1B33-6E9C-4C52-B299-FA2A34A8DB4F}"/>
    <cellStyle name="Border, Top 26 4" xfId="20739" xr:uid="{5854940C-C810-4ED7-B7DC-35AB7AEF10FB}"/>
    <cellStyle name="Border, Top 26 5" xfId="22132" xr:uid="{9BCE873B-460F-4756-8A27-C7B21E584D41}"/>
    <cellStyle name="Border, Top 26 6" xfId="23443" xr:uid="{02480AA3-AC9C-454D-B7A4-A0C4A8A2162D}"/>
    <cellStyle name="Border, Top 26 7" xfId="24860" xr:uid="{D0B36608-B838-49F7-84E8-07D3D23D784E}"/>
    <cellStyle name="Border, Top 26 8" xfId="26281" xr:uid="{61865DFC-7878-4059-9231-E55DDDE71BFB}"/>
    <cellStyle name="Border, Top 26 9" xfId="27814" xr:uid="{247A08E5-0EB4-4DD2-BD8A-0E97C59B7A09}"/>
    <cellStyle name="Border, Top 27" xfId="9880" xr:uid="{B302A8C5-098E-41EA-A05E-8EB65DD717E4}"/>
    <cellStyle name="Border, Top 28" xfId="11297" xr:uid="{960AB14D-A813-492F-B558-4B4C5555A6ED}"/>
    <cellStyle name="Border, Top 29" xfId="12497" xr:uid="{32FFDA52-F46C-4781-B95C-248AE012AD19}"/>
    <cellStyle name="Border, Top 3" xfId="14010" xr:uid="{E47D6C4B-D80B-4C04-9BA8-B7D4AEAC53ED}"/>
    <cellStyle name="Border, Top 3 10" xfId="28615" xr:uid="{556ED2D3-0202-4A4F-98C7-A929ECF77E65}"/>
    <cellStyle name="Border, Top 3 11" xfId="26119" xr:uid="{4F1DADC0-DFDD-41BE-9258-64B1D1054C98}"/>
    <cellStyle name="Border, Top 3 12" xfId="26962" xr:uid="{159F508C-01F4-4E62-AE99-AFDDBF101452}"/>
    <cellStyle name="Border, Top 3 13" xfId="29085" xr:uid="{69575C18-E3D4-4B59-9CF1-4907330B9C2F}"/>
    <cellStyle name="Border, Top 3 14" xfId="30537" xr:uid="{B5FD78AD-321D-4D94-9852-9A29AA23A380}"/>
    <cellStyle name="Border, Top 3 15" xfId="31991" xr:uid="{04A276B0-6183-4282-B34B-CDB7805BC6C0}"/>
    <cellStyle name="Border, Top 3 2" xfId="17144" xr:uid="{BF54277D-2FDB-4660-8F6D-EFDB94BDFDBA}"/>
    <cellStyle name="Border, Top 3 3" xfId="11756" xr:uid="{719EE3D3-7A62-4D41-9324-552784B3895D}"/>
    <cellStyle name="Border, Top 3 4" xfId="10267" xr:uid="{AD374AB8-DB9D-4B12-AE11-69E6EDE3CAB6}"/>
    <cellStyle name="Border, Top 3 5" xfId="16292" xr:uid="{B11F2E86-EF6C-495C-B749-6B53B3EEA7DA}"/>
    <cellStyle name="Border, Top 3 6" xfId="19100" xr:uid="{099267E2-9A72-4452-9958-CFC6F74073DE}"/>
    <cellStyle name="Border, Top 3 7" xfId="20637" xr:uid="{D4306D5C-A3DD-4EE1-8FED-BE728966B9C6}"/>
    <cellStyle name="Border, Top 3 8" xfId="21957" xr:uid="{014252EC-25FC-45CE-81D2-77B140EEAF86}"/>
    <cellStyle name="Border, Top 3 9" xfId="23209" xr:uid="{E03AC43D-F7B3-4F51-A8B0-C23846A59D46}"/>
    <cellStyle name="Border, Top 30" xfId="12111" xr:uid="{921DB5EE-6B68-4D8D-8C8A-25FCDD673EB9}"/>
    <cellStyle name="Border, Top 31" xfId="16533" xr:uid="{01B14A74-1961-40B4-B241-C843A911787A}"/>
    <cellStyle name="Border, Top 32" xfId="17124" xr:uid="{2A41776E-C7EF-4475-8DAA-FFA1A5BF2C58}"/>
    <cellStyle name="Border, Top 33" xfId="23152" xr:uid="{16A779F4-3368-4B9F-8996-064A8F347158}"/>
    <cellStyle name="Border, Top 34" xfId="25079" xr:uid="{A007DE69-A524-44E3-9942-BD8716CEC9F2}"/>
    <cellStyle name="Border, Top 4" xfId="14088" xr:uid="{505CFAEF-058A-4D77-9EE8-6EA142917DD6}"/>
    <cellStyle name="Border, Top 4 10" xfId="22167" xr:uid="{F1A9F880-5083-40D8-AB75-A90F3B9DF2E4}"/>
    <cellStyle name="Border, Top 4 11" xfId="23344" xr:uid="{95371754-39CE-43CB-87BD-EC311D46F2B9}"/>
    <cellStyle name="Border, Top 4 12" xfId="25203" xr:uid="{DA464843-E8F7-40E9-8ED2-0B12A5F2FC88}"/>
    <cellStyle name="Border, Top 4 13" xfId="26817" xr:uid="{74D52734-5D96-472F-BAD7-AD0EBCD420DB}"/>
    <cellStyle name="Border, Top 4 14" xfId="27485" xr:uid="{0C4DC573-8129-4DAD-9C0C-50CC243DAB24}"/>
    <cellStyle name="Border, Top 4 15" xfId="29198" xr:uid="{F387905A-BECA-4696-B70D-D501C9695508}"/>
    <cellStyle name="Border, Top 4 16" xfId="30656" xr:uid="{2863E0D6-400F-4951-BAF0-1F4BD9D21E73}"/>
    <cellStyle name="Border, Top 4 17" xfId="32173" xr:uid="{CBCA7409-6155-4004-AAA0-8EFE4AC37FDA}"/>
    <cellStyle name="Border, Top 4 2" xfId="17217" xr:uid="{CD7C44A0-B28F-4E09-9F31-98118062F278}"/>
    <cellStyle name="Border, Top 4 3" xfId="11830" xr:uid="{A43CB151-B37D-4A81-8AD7-75472396C8A4}"/>
    <cellStyle name="Border, Top 4 4" xfId="10292" xr:uid="{D77F06D0-6F12-4758-874C-43E30DD781FD}"/>
    <cellStyle name="Border, Top 4 5" xfId="16610" xr:uid="{6E32A8DA-19E3-4158-BA22-7411B7228302}"/>
    <cellStyle name="Border, Top 4 6" xfId="16985" xr:uid="{7C6D604B-FF1B-4B62-908E-ADFE2C563F5F}"/>
    <cellStyle name="Border, Top 4 7" xfId="17665" xr:uid="{A03EF045-8341-4BD0-8F68-C9213BD4D0B5}"/>
    <cellStyle name="Border, Top 4 8" xfId="19256" xr:uid="{5813952A-F5A8-4FA9-AB1D-AC21352D12AE}"/>
    <cellStyle name="Border, Top 4 9" xfId="20906" xr:uid="{172DC85B-C5BA-4EE4-853A-E17D36DE783D}"/>
    <cellStyle name="Border, Top 5" xfId="14358" xr:uid="{6C11287F-C061-4823-B7D0-E7E42A03EB8D}"/>
    <cellStyle name="Border, Top 5 10" xfId="28976" xr:uid="{132B3658-2470-4705-B11E-2F9FABA60433}"/>
    <cellStyle name="Border, Top 5 11" xfId="30380" xr:uid="{DE9BF6ED-4C22-4585-BA62-7AE649F3FFDA}"/>
    <cellStyle name="Border, Top 5 12" xfId="31790" xr:uid="{8DE16B39-30C5-47E0-8514-351E1D57212A}"/>
    <cellStyle name="Border, Top 5 13" xfId="33039" xr:uid="{DCD2F368-88C8-4DEB-89F5-DB5B63A16DEF}"/>
    <cellStyle name="Border, Top 5 14" xfId="28897" xr:uid="{6B853DD2-30DA-4332-A5DF-5B38A05317CF}"/>
    <cellStyle name="Border, Top 5 15" xfId="35163" xr:uid="{7E7294CF-7180-4978-855B-FBEF1EA2920F}"/>
    <cellStyle name="Border, Top 5 16" xfId="36324" xr:uid="{E4E8E914-1838-4DA6-AA87-CCA08EE55001}"/>
    <cellStyle name="Border, Top 5 17" xfId="37506" xr:uid="{E3769755-A6E2-4C74-9CC7-16F6276BDD7A}"/>
    <cellStyle name="Border, Top 5 2" xfId="17483" xr:uid="{EB6A0ED0-DF30-4E7F-A64F-ED62AF4CE970}"/>
    <cellStyle name="Border, Top 5 3" xfId="18971" xr:uid="{9303D211-8EF8-4BEB-9E0E-68C45F950188}"/>
    <cellStyle name="Border, Top 5 4" xfId="20372" xr:uid="{F899026F-5FBB-41AE-A6FA-5B03141479AB}"/>
    <cellStyle name="Border, Top 5 5" xfId="20770" xr:uid="{C9BBA103-B050-43DB-960C-3275E8318F56}"/>
    <cellStyle name="Border, Top 5 6" xfId="17447" xr:uid="{DC5E2563-AE20-4BF9-BC4D-AD8C1942A47B}"/>
    <cellStyle name="Border, Top 5 7" xfId="23313" xr:uid="{0195AFCD-41B6-4901-A2E3-6DA217FCCCEA}"/>
    <cellStyle name="Border, Top 5 8" xfId="25884" xr:uid="{87BD8082-D7BD-42F6-A220-87E9508F2053}"/>
    <cellStyle name="Border, Top 5 9" xfId="27426" xr:uid="{569CD83B-5FF7-4AA6-AAFB-3B83A18984AA}"/>
    <cellStyle name="Border, Top 6" xfId="14541" xr:uid="{CDAF3773-DBC4-4AEC-B69F-D85AA7553978}"/>
    <cellStyle name="Border, Top 6 10" xfId="30479" xr:uid="{A3561670-2C18-44D6-BF2E-CA04AB93D1B1}"/>
    <cellStyle name="Border, Top 6 11" xfId="31884" xr:uid="{826BF69E-2EFD-4AFB-959D-BE4213A3E9E6}"/>
    <cellStyle name="Border, Top 6 12" xfId="33109" xr:uid="{807B50FF-1C29-4EE5-8C2E-EB6AE6DEB25C}"/>
    <cellStyle name="Border, Top 6 13" xfId="34077" xr:uid="{599B1437-9EAA-4048-BD0F-54FB4A4ED5B5}"/>
    <cellStyle name="Border, Top 6 14" xfId="35223" xr:uid="{3D0C9601-F85F-4940-A319-471DED1C5DF7}"/>
    <cellStyle name="Border, Top 6 15" xfId="36364" xr:uid="{E79E647C-B7D6-48F4-A29A-023D2DB34BCB}"/>
    <cellStyle name="Border, Top 6 16" xfId="37531" xr:uid="{CA2C5115-A028-4B05-B9C5-2050201F281C}"/>
    <cellStyle name="Border, Top 6 2" xfId="17636" xr:uid="{27CB0F8E-2886-4241-9BCD-3E5FD2614A4C}"/>
    <cellStyle name="Border, Top 6 3" xfId="19068" xr:uid="{291BCA09-4E84-4715-BC4E-D6CFE19407E4}"/>
    <cellStyle name="Border, Top 6 4" xfId="20487" xr:uid="{1A9B509A-FD09-4D5B-AA68-1FC6051E1D43}"/>
    <cellStyle name="Border, Top 6 5" xfId="23193" xr:uid="{F3A94962-382B-41EE-B47B-C9C37B75C04B}"/>
    <cellStyle name="Border, Top 6 6" xfId="24554" xr:uid="{7549F9BC-F439-4620-A71B-1BC34DC471BF}"/>
    <cellStyle name="Border, Top 6 7" xfId="25974" xr:uid="{9F9DB3FD-9432-41F6-BF64-57BC7D3331AD}"/>
    <cellStyle name="Border, Top 6 8" xfId="27541" xr:uid="{FFAF6FC7-2C57-4301-9DE4-49FB407E80D9}"/>
    <cellStyle name="Border, Top 6 9" xfId="29067" xr:uid="{B5639A75-1A8C-4216-A70A-DE5BC4BB4A7C}"/>
    <cellStyle name="Border, Top 7" xfId="14736" xr:uid="{01616FA8-547F-4113-BAA9-F81039203707}"/>
    <cellStyle name="Border, Top 7 10" xfId="29195" xr:uid="{6A1D2142-44DC-4F18-97A7-A8356F32FA62}"/>
    <cellStyle name="Border, Top 7 11" xfId="30611" xr:uid="{E015C95A-558F-4F2F-A1FA-353B25B64FCC}"/>
    <cellStyle name="Border, Top 7 12" xfId="32018" xr:uid="{3E3BE8EF-4048-4EAE-83FC-71D88382BC1B}"/>
    <cellStyle name="Border, Top 7 13" xfId="33243" xr:uid="{5173DB64-D0C3-4AE3-B3BD-E5A988876E20}"/>
    <cellStyle name="Border, Top 7 14" xfId="34181" xr:uid="{719FC8CB-AA82-4F57-9E0E-CBB2F40970FE}"/>
    <cellStyle name="Border, Top 7 15" xfId="35331" xr:uid="{C13D7253-012A-4F07-AD49-5C4B157DD739}"/>
    <cellStyle name="Border, Top 7 16" xfId="36469" xr:uid="{D279C884-8E9A-4007-AB85-0E2BF6B55187}"/>
    <cellStyle name="Border, Top 7 17" xfId="37612" xr:uid="{DE8039EB-62D2-4115-B264-A72346334198}"/>
    <cellStyle name="Border, Top 7 2" xfId="17800" xr:uid="{95C59ECD-4392-49D8-B0BA-DF74B76FA237}"/>
    <cellStyle name="Border, Top 7 3" xfId="19206" xr:uid="{5BFFEB3B-EFBA-4715-AC07-D788E2A9BF92}"/>
    <cellStyle name="Border, Top 7 4" xfId="20625" xr:uid="{AE556C86-A5CC-4EEF-99D6-7962FD7C4DEC}"/>
    <cellStyle name="Border, Top 7 5" xfId="22009" xr:uid="{452E219C-7113-4E44-A223-C2BBA1E84628}"/>
    <cellStyle name="Border, Top 7 6" xfId="23339" xr:uid="{5FA31121-6562-48D7-81F4-A22BDAC4B781}"/>
    <cellStyle name="Border, Top 7 7" xfId="24743" xr:uid="{113EEFF7-F604-4A9C-B6E2-C9CE7287300B}"/>
    <cellStyle name="Border, Top 7 8" xfId="26161" xr:uid="{428AE77F-1390-4B5D-BEFC-BDEBDB6D1BFC}"/>
    <cellStyle name="Border, Top 7 9" xfId="27719" xr:uid="{C479CDCE-9EEE-41CB-B5D2-9F540C1A65FA}"/>
    <cellStyle name="Border, Top 8" xfId="14754" xr:uid="{371F369E-5097-41DB-B657-2A3E05A8E1FE}"/>
    <cellStyle name="Border, Top 8 10" xfId="29208" xr:uid="{CAE64AC4-2C43-45F1-81DE-EC296995A254}"/>
    <cellStyle name="Border, Top 8 11" xfId="30622" xr:uid="{6163456D-0D83-4A9D-A42A-62D0FBD50096}"/>
    <cellStyle name="Border, Top 8 12" xfId="32028" xr:uid="{AE1B4A1C-ECFF-47E9-B722-CD0A14D15FD1}"/>
    <cellStyle name="Border, Top 8 13" xfId="33256" xr:uid="{230C1C99-26EE-4E14-8E8D-154F6F8BC981}"/>
    <cellStyle name="Border, Top 8 14" xfId="34192" xr:uid="{3E333320-560B-4D9F-BEF8-2B419C03298C}"/>
    <cellStyle name="Border, Top 8 15" xfId="35341" xr:uid="{98129B4C-8A45-4E2F-9CB6-3EEF31B7CE61}"/>
    <cellStyle name="Border, Top 8 16" xfId="36478" xr:uid="{188F7C72-7022-42D8-8B90-DE1887F7849C}"/>
    <cellStyle name="Border, Top 8 17" xfId="37619" xr:uid="{1393BF8B-359C-4B89-9A17-0E5E49120B91}"/>
    <cellStyle name="Border, Top 8 2" xfId="17818" xr:uid="{35AAA5CF-CA7E-4EC4-85C7-C5EDDDB1226A}"/>
    <cellStyle name="Border, Top 8 3" xfId="19221" xr:uid="{9F4A67BD-E8A4-4F68-B10F-B455B7C7C675}"/>
    <cellStyle name="Border, Top 8 4" xfId="20638" xr:uid="{1B920D96-3A81-4785-BFCA-016E44749E79}"/>
    <cellStyle name="Border, Top 8 5" xfId="22026" xr:uid="{06508B6F-FD10-42BE-8601-23E6DFBAE952}"/>
    <cellStyle name="Border, Top 8 6" xfId="23352" xr:uid="{6ABDA8E7-8E5E-43FE-9363-0358858AE254}"/>
    <cellStyle name="Border, Top 8 7" xfId="24760" xr:uid="{B7F97D95-511D-4867-B800-D37CC8D7BFE6}"/>
    <cellStyle name="Border, Top 8 8" xfId="26179" xr:uid="{B4C15DD0-372B-48C0-A68C-D10BB336B63C}"/>
    <cellStyle name="Border, Top 8 9" xfId="27734" xr:uid="{973E994B-5BAE-407D-9555-6A886DB17A7A}"/>
    <cellStyle name="Border, Top 9" xfId="14569" xr:uid="{74A2AF0F-9038-425E-B8A3-487453486BD0}"/>
    <cellStyle name="Border, Top 9 10" xfId="29084" xr:uid="{1B46FBF4-0B47-47F1-88D1-80C3C3A7E4C4}"/>
    <cellStyle name="Border, Top 9 11" xfId="30494" xr:uid="{BE0C5249-204F-4686-8ADC-E3E1728EBD66}"/>
    <cellStyle name="Border, Top 9 12" xfId="31904" xr:uid="{E8753B5C-0DFF-4A51-AB54-B3BF2818F6D1}"/>
    <cellStyle name="Border, Top 9 13" xfId="33126" xr:uid="{DC3020CA-A001-44A7-BA6D-A6C2D375B270}"/>
    <cellStyle name="Border, Top 9 14" xfId="34089" xr:uid="{8B5FCD18-0A23-48F5-96A3-5E029F470A26}"/>
    <cellStyle name="Border, Top 9 15" xfId="35234" xr:uid="{ED7AEF51-FF00-4823-B5D9-3B7C572D4EA7}"/>
    <cellStyle name="Border, Top 9 16" xfId="36376" xr:uid="{4FFA7CD9-5752-4FAA-8B89-1A09A8241E10}"/>
    <cellStyle name="Border, Top 9 17" xfId="37538" xr:uid="{FB5C0368-3BBF-4E8D-B150-D56F7E0F2128}"/>
    <cellStyle name="Border, Top 9 2" xfId="17651" xr:uid="{683C0A81-2680-4234-ACC2-3C0672877EB1}"/>
    <cellStyle name="Border, Top 9 3" xfId="19088" xr:uid="{578C2D16-77AB-4800-B0EB-E50F49395747}"/>
    <cellStyle name="Border, Top 9 4" xfId="20502" xr:uid="{CAEF8EE8-1D7D-462B-AC7D-8E0B438CA785}"/>
    <cellStyle name="Border, Top 9 5" xfId="21847" xr:uid="{98D88A31-B2A6-49F3-A086-C02FCD2D1DAD}"/>
    <cellStyle name="Border, Top 9 6" xfId="23214" xr:uid="{75761E09-DA2C-4A37-A789-A05A0FC889C1}"/>
    <cellStyle name="Border, Top 9 7" xfId="24582" xr:uid="{8E222AC8-BDB2-488A-96FF-B99E61845D10}"/>
    <cellStyle name="Border, Top 9 8" xfId="25999" xr:uid="{CE715577-8229-4244-8CC3-6730FA2B08AD}"/>
    <cellStyle name="Border, Top 9 9" xfId="27568" xr:uid="{4D277D22-1BF7-4D62-BC22-C83F9E585F5A}"/>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 10" xfId="14563" xr:uid="{286E83E2-1FBD-4AC0-AE84-41E2C3F78232}"/>
    <cellStyle name="Calcul 10 10" xfId="29082" xr:uid="{5A979C1B-AC77-4576-9198-6028230CEF48}"/>
    <cellStyle name="Calcul 10 11" xfId="30490" xr:uid="{01686D74-03EF-468B-A91E-0CAE1E081F76}"/>
    <cellStyle name="Calcul 10 12" xfId="31901" xr:uid="{9D44BC26-7FAF-4A51-9464-4F4A1CBD4EBC}"/>
    <cellStyle name="Calcul 10 13" xfId="33123" xr:uid="{95E9B5F4-8F24-48BA-89CD-BFB7C6B5D2AC}"/>
    <cellStyle name="Calcul 10 14" xfId="34088" xr:uid="{C0E2D582-B0F5-4B45-A96F-2E0D4C7AC427}"/>
    <cellStyle name="Calcul 10 15" xfId="35232" xr:uid="{D579D111-84FC-4F7C-BFFE-3DC1F56D225B}"/>
    <cellStyle name="Calcul 10 16" xfId="36373" xr:uid="{F886D67B-E770-4981-8DE7-8842D407A3A4}"/>
    <cellStyle name="Calcul 10 17" xfId="37537" xr:uid="{881BE4A2-5246-4F6E-AC9D-608357D6C99A}"/>
    <cellStyle name="Calcul 10 2" xfId="17648" xr:uid="{894C08CE-C624-460E-851D-402AB22086AF}"/>
    <cellStyle name="Calcul 10 3" xfId="19084" xr:uid="{3333A250-3FC4-413D-843F-24CE6EA1F6C7}"/>
    <cellStyle name="Calcul 10 4" xfId="20499" xr:uid="{3A0C4761-212F-4D82-BD50-9A85581DC87C}"/>
    <cellStyle name="Calcul 10 5" xfId="21841" xr:uid="{1F82A125-16F9-47A3-840F-688847CC38B9}"/>
    <cellStyle name="Calcul 10 6" xfId="23210" xr:uid="{C0A3BDE0-CFB2-4A2C-A69F-981E1B5EEC20}"/>
    <cellStyle name="Calcul 10 7" xfId="24576" xr:uid="{C8721FB1-3F77-47B0-80A2-38DF4B867CA1}"/>
    <cellStyle name="Calcul 10 8" xfId="25993" xr:uid="{11AB6217-B756-4736-BCF6-87DE19EC50FD}"/>
    <cellStyle name="Calcul 10 9" xfId="27562" xr:uid="{D954DF79-CBBF-4DEB-8B76-B21148101113}"/>
    <cellStyle name="Calcul 11" xfId="14771" xr:uid="{E64AED17-2D83-435F-A400-BBC253C71C5F}"/>
    <cellStyle name="Calcul 11 10" xfId="29220" xr:uid="{20182F14-6034-4A9E-9F8C-8A0D0E73036A}"/>
    <cellStyle name="Calcul 11 11" xfId="30632" xr:uid="{8F37DBB5-C5BF-45A6-9B86-3F8C99C999A4}"/>
    <cellStyle name="Calcul 11 12" xfId="32034" xr:uid="{CADCF5EA-9937-4A95-9D64-989B47759F90}"/>
    <cellStyle name="Calcul 11 13" xfId="33267" xr:uid="{3661A815-59D1-4FEE-A48F-476262976D28}"/>
    <cellStyle name="Calcul 11 14" xfId="34201" xr:uid="{BCDED7BE-99E0-43F3-8D3C-DB86C957E7F8}"/>
    <cellStyle name="Calcul 11 15" xfId="35350" xr:uid="{5FA7F032-8C5E-47B3-B582-B42A1F52B63D}"/>
    <cellStyle name="Calcul 11 16" xfId="36486" xr:uid="{731078B1-8455-4225-B210-A3D9D206EB18}"/>
    <cellStyle name="Calcul 11 17" xfId="37623" xr:uid="{34089B2E-29B2-455E-8A07-A1839D9EA78E}"/>
    <cellStyle name="Calcul 11 2" xfId="17835" xr:uid="{0BCB2CEB-3605-42FB-923A-926E587F2C23}"/>
    <cellStyle name="Calcul 11 3" xfId="19238" xr:uid="{E357162C-1BE4-4415-B879-1444E17E77A3}"/>
    <cellStyle name="Calcul 11 4" xfId="20649" xr:uid="{7398F983-9400-422A-B95A-F82CDF464845}"/>
    <cellStyle name="Calcul 11 5" xfId="22042" xr:uid="{48002508-9598-483E-B804-58B6D362E8BB}"/>
    <cellStyle name="Calcul 11 6" xfId="23364" xr:uid="{91F3909E-91E5-416D-AA5B-79542AC9D3E8}"/>
    <cellStyle name="Calcul 11 7" xfId="24777" xr:uid="{D01A1D65-B4B8-46A1-87A7-F8A1C7F55BBF}"/>
    <cellStyle name="Calcul 11 8" xfId="26194" xr:uid="{0BED6DC5-AA85-45B5-AB93-9A4F697BD592}"/>
    <cellStyle name="Calcul 11 9" xfId="27747" xr:uid="{B5BDB0F7-21DE-47C1-A93C-46202ECF071B}"/>
    <cellStyle name="Calcul 12" xfId="14583" xr:uid="{8F29D4FB-3008-4FE1-B4B4-CDB0139AC856}"/>
    <cellStyle name="Calcul 12 10" xfId="29092" xr:uid="{E4D2DD3C-EDF6-4245-814B-F2823BBAD05A}"/>
    <cellStyle name="Calcul 12 11" xfId="30506" xr:uid="{47A12223-5E97-4780-980B-2936D079FC22}"/>
    <cellStyle name="Calcul 12 12" xfId="31911" xr:uid="{F4B769D3-35EC-45CB-9981-881711A577D4}"/>
    <cellStyle name="Calcul 12 13" xfId="33136" xr:uid="{E5DCD29C-1C6D-45E7-BFB7-AF02E9EC7079}"/>
    <cellStyle name="Calcul 12 14" xfId="34096" xr:uid="{8138E76B-ACA2-4BCA-8CE8-23797F2FC4A5}"/>
    <cellStyle name="Calcul 12 15" xfId="35241" xr:uid="{A44C945B-1DCF-4297-B8F0-B754CEC6E370}"/>
    <cellStyle name="Calcul 12 16" xfId="36380" xr:uid="{5FFBA3CA-8867-4435-8F52-AC360036BD82}"/>
    <cellStyle name="Calcul 12 17" xfId="37541" xr:uid="{FFA7EA91-CE46-4F5C-9D1B-5879FDD7D12C}"/>
    <cellStyle name="Calcul 12 2" xfId="17662" xr:uid="{B981DD14-9841-46D3-B135-9A79BBD43195}"/>
    <cellStyle name="Calcul 12 3" xfId="19096" xr:uid="{36C4EE1E-F2F7-4CED-8C66-6755D9CA5A13}"/>
    <cellStyle name="Calcul 12 4" xfId="20514" xr:uid="{65C3C6F3-55D7-4F02-846A-568E1FB2FA10}"/>
    <cellStyle name="Calcul 12 5" xfId="21858" xr:uid="{C732A1FD-2DB9-4596-9D30-98AB037B1BC5}"/>
    <cellStyle name="Calcul 12 6" xfId="23223" xr:uid="{83D81176-380F-4C6D-B072-2FF521187728}"/>
    <cellStyle name="Calcul 12 7" xfId="24596" xr:uid="{6C53914E-17BA-441C-AC26-F442F5558544}"/>
    <cellStyle name="Calcul 12 8" xfId="26013" xr:uid="{3989551C-59CB-4007-8CB7-CB2252D99A27}"/>
    <cellStyle name="Calcul 12 9" xfId="27579" xr:uid="{7765D48C-E563-4878-BF6D-96CA0ECA217C}"/>
    <cellStyle name="Calcul 13" xfId="14595" xr:uid="{CFF2E33A-3A47-4E12-8512-3307197F9E25}"/>
    <cellStyle name="Calcul 13 10" xfId="29097" xr:uid="{01406E24-D9F5-4010-A749-B1C3C0DC3EE2}"/>
    <cellStyle name="Calcul 13 11" xfId="30514" xr:uid="{459EDB43-4ABC-4EFF-A7CE-608C528018A8}"/>
    <cellStyle name="Calcul 13 12" xfId="31918" xr:uid="{423D8595-BFBF-4150-9414-3253000251E6}"/>
    <cellStyle name="Calcul 13 13" xfId="33145" xr:uid="{D35643A5-EEBB-40FC-A602-B5ABCDE390E6}"/>
    <cellStyle name="Calcul 13 14" xfId="34100" xr:uid="{0F4696E5-321A-4656-BBD7-F0E074AFE533}"/>
    <cellStyle name="Calcul 13 15" xfId="35246" xr:uid="{A56ABD15-72AD-4FB2-8900-462E18E49D65}"/>
    <cellStyle name="Calcul 13 16" xfId="36385" xr:uid="{3E24886A-FA62-47CD-98B3-F9AC4B0B3BA0}"/>
    <cellStyle name="Calcul 13 17" xfId="37545" xr:uid="{27A7DB9A-9F3D-46FE-87CB-E2CC1EF544FD}"/>
    <cellStyle name="Calcul 13 2" xfId="17670" xr:uid="{57E1258C-BB66-415B-8FF2-CECF49E350FB}"/>
    <cellStyle name="Calcul 13 3" xfId="19104" xr:uid="{D76FF8BF-CEB6-481E-903C-9C1A4703F3ED}"/>
    <cellStyle name="Calcul 13 4" xfId="20525" xr:uid="{2C3303F9-B6A5-49E0-8A48-F4518C8E8A20}"/>
    <cellStyle name="Calcul 13 5" xfId="21870" xr:uid="{4C1EFBF3-C5A0-40A3-A8E3-E5136C5D2B33}"/>
    <cellStyle name="Calcul 13 6" xfId="23231" xr:uid="{F4E8445A-FEFE-484D-83F5-7AD8F2B3B825}"/>
    <cellStyle name="Calcul 13 7" xfId="24608" xr:uid="{0130247C-32BF-410C-913C-07C3876292F9}"/>
    <cellStyle name="Calcul 13 8" xfId="26025" xr:uid="{8448F2E7-88A7-45D0-8FA9-0FA2C7BE4153}"/>
    <cellStyle name="Calcul 13 9" xfId="27590" xr:uid="{0C90497D-1347-422D-809B-5BDA82F4D83D}"/>
    <cellStyle name="Calcul 14" xfId="14806" xr:uid="{7D870692-633B-47CB-A18D-7CADFCF360A0}"/>
    <cellStyle name="Calcul 14 10" xfId="29247" xr:uid="{065F6239-5D7C-4173-A1BC-8B9DAD2A7A88}"/>
    <cellStyle name="Calcul 14 11" xfId="30652" xr:uid="{B8EBD464-1966-420A-A342-735211343A51}"/>
    <cellStyle name="Calcul 14 12" xfId="32054" xr:uid="{92BD489B-6519-4B6A-8F54-9B7FFC2A00BF}"/>
    <cellStyle name="Calcul 14 13" xfId="33287" xr:uid="{9B538178-AC7E-42E3-90B3-6346852F244B}"/>
    <cellStyle name="Calcul 14 14" xfId="34218" xr:uid="{A5EF2695-6EE7-45A5-A30A-E2AA05885596}"/>
    <cellStyle name="Calcul 14 15" xfId="35369" xr:uid="{0A79E257-4481-4537-859D-7E98B98E30AE}"/>
    <cellStyle name="Calcul 14 16" xfId="36498" xr:uid="{42C8FD48-9663-4C81-AFF9-3CEA43AEF578}"/>
    <cellStyle name="Calcul 14 17" xfId="37631" xr:uid="{D0C1B904-809C-4A89-9236-529B399A5544}"/>
    <cellStyle name="Calcul 14 2" xfId="17869" xr:uid="{C7F29AAF-72AA-417A-9A10-8BE6B999CC5C}"/>
    <cellStyle name="Calcul 14 3" xfId="19270" xr:uid="{CA02E57C-7A69-466A-BA48-7715DE2E866C}"/>
    <cellStyle name="Calcul 14 4" xfId="20683" xr:uid="{07546A1C-68D6-46AC-8BC1-D48C8274929E}"/>
    <cellStyle name="Calcul 14 5" xfId="22077" xr:uid="{051E7124-F0D2-4555-8BD4-DBE85F605042}"/>
    <cellStyle name="Calcul 14 6" xfId="23391" xr:uid="{315FACE6-1FA6-4055-A66C-E025AE8ED30F}"/>
    <cellStyle name="Calcul 14 7" xfId="24809" xr:uid="{D9D6207A-32D5-42E7-B2F5-8261EB191E07}"/>
    <cellStyle name="Calcul 14 8" xfId="26226" xr:uid="{CDF0CBC7-4855-4DF6-A530-63D4370DC5C4}"/>
    <cellStyle name="Calcul 14 9" xfId="27768" xr:uid="{38FDD140-00C0-48B2-A528-A398CBD2A1B6}"/>
    <cellStyle name="Calcul 15" xfId="14635" xr:uid="{4417D33C-AE61-437E-A257-0D11AE589C25}"/>
    <cellStyle name="Calcul 15 10" xfId="29121" xr:uid="{411A422B-48D2-4984-936E-BDB9287E7F43}"/>
    <cellStyle name="Calcul 15 11" xfId="30541" xr:uid="{1F0247EB-8043-4ACA-AB14-0F83102BA533}"/>
    <cellStyle name="Calcul 15 12" xfId="31936" xr:uid="{ABEC55E7-E7DC-4A77-B814-CBF57ECCFAC4}"/>
    <cellStyle name="Calcul 15 13" xfId="33168" xr:uid="{35458509-00C2-48E8-8083-F9AC2B88BB43}"/>
    <cellStyle name="Calcul 15 14" xfId="34118" xr:uid="{CE8945FD-2FF2-4B5A-8101-3D026992606D}"/>
    <cellStyle name="Calcul 15 15" xfId="35268" xr:uid="{B0806D66-2441-453D-9F10-6D17DD469ABD}"/>
    <cellStyle name="Calcul 15 16" xfId="36400" xr:uid="{6AA015D2-2CF5-423D-8490-F71902FECEB1}"/>
    <cellStyle name="Calcul 15 17" xfId="37556" xr:uid="{68A3A57B-2AB8-4058-BE79-57B5FC1D5EE0}"/>
    <cellStyle name="Calcul 15 2" xfId="17701" xr:uid="{CE9C9792-19D0-42B6-A580-D24FCDB64197}"/>
    <cellStyle name="Calcul 15 3" xfId="19125" xr:uid="{55D18DFD-6866-48D8-B765-BCE37274AEF2}"/>
    <cellStyle name="Calcul 15 4" xfId="20548" xr:uid="{4EC6DA20-AAEF-4B79-AE42-E2CF46684BBC}"/>
    <cellStyle name="Calcul 15 5" xfId="21908" xr:uid="{4DBD7B4B-965F-407C-B0B4-E04878DBAAC3}"/>
    <cellStyle name="Calcul 15 6" xfId="23263" xr:uid="{FFAB492B-C71B-4AEE-926F-CCD70049383C}"/>
    <cellStyle name="Calcul 15 7" xfId="24646" xr:uid="{667BA104-3DD1-4D8E-A3A9-8D84C00B6D27}"/>
    <cellStyle name="Calcul 15 8" xfId="26065" xr:uid="{AFFE3E98-0DFC-4EA2-87D0-23DC624B1F9E}"/>
    <cellStyle name="Calcul 15 9" xfId="27625" xr:uid="{B43FF726-2AC0-462C-828D-699793180038}"/>
    <cellStyle name="Calcul 16" xfId="14820" xr:uid="{668DB176-2910-464D-B53D-A0A70A8F2DFB}"/>
    <cellStyle name="Calcul 16 10" xfId="29259" xr:uid="{CCD3218E-7424-4A0E-895E-1CFC13CCE104}"/>
    <cellStyle name="Calcul 16 11" xfId="30663" xr:uid="{F1BE7EBC-4478-47CA-B826-47E05E697CDE}"/>
    <cellStyle name="Calcul 16 12" xfId="32062" xr:uid="{F919FC5E-D45D-42C6-8EDA-E8C29555E611}"/>
    <cellStyle name="Calcul 16 13" xfId="34230" xr:uid="{51FFF09C-1DFE-4BF3-8E67-C466F7407DEB}"/>
    <cellStyle name="Calcul 16 14" xfId="35380" xr:uid="{5BD63B09-0B9A-43B9-AB2B-E47D5F4E6846}"/>
    <cellStyle name="Calcul 16 15" xfId="36505" xr:uid="{3DB84788-7FB7-4B50-99CF-C0C4F08CA06D}"/>
    <cellStyle name="Calcul 16 16" xfId="37636" xr:uid="{D1E1F221-2171-430B-8D01-B0CE8D1DCE0D}"/>
    <cellStyle name="Calcul 16 2" xfId="17883" xr:uid="{B06EC980-AB88-4FE7-B782-A1D875A6971B}"/>
    <cellStyle name="Calcul 16 3" xfId="19284" xr:uid="{B083EA6E-C7A8-4C0D-A95E-D56C90413958}"/>
    <cellStyle name="Calcul 16 4" xfId="20697" xr:uid="{2A784295-47C4-43D6-BA60-16C39E959C22}"/>
    <cellStyle name="Calcul 16 5" xfId="22090" xr:uid="{02D6158C-3C28-4125-A1E7-62604BD47A2E}"/>
    <cellStyle name="Calcul 16 6" xfId="23403" xr:uid="{278A7DF6-0A4D-4C32-930E-EBBBC71B3AF1}"/>
    <cellStyle name="Calcul 16 7" xfId="24822" xr:uid="{F3E7ED2C-1C87-4B68-B156-721A0FFB711B}"/>
    <cellStyle name="Calcul 16 8" xfId="26240" xr:uid="{40D949C2-428C-47D6-A6DB-0DEF0817D68F}"/>
    <cellStyle name="Calcul 16 9" xfId="27776" xr:uid="{E08F1FFB-DA2A-4809-89D8-3B59DFBAF9BB}"/>
    <cellStyle name="Calcul 17" xfId="14656" xr:uid="{8F8D07EA-25F5-4A6A-AB56-2A39661DC914}"/>
    <cellStyle name="Calcul 17 10" xfId="29135" xr:uid="{B9886337-3E33-45B5-9D2E-B57B659001D7}"/>
    <cellStyle name="Calcul 17 11" xfId="30555" xr:uid="{2016D620-7878-4861-953A-7B986ABEACB9}"/>
    <cellStyle name="Calcul 17 12" xfId="31949" xr:uid="{685DAFEE-B8FF-4F82-AD65-A94CEB7A5CB8}"/>
    <cellStyle name="Calcul 17 13" xfId="34131" xr:uid="{45C7F5CC-4B3B-4A9F-AB48-BE7E8313E333}"/>
    <cellStyle name="Calcul 17 14" xfId="35282" xr:uid="{89CF9CA4-5277-4CE0-8171-F20B3CBE9DB8}"/>
    <cellStyle name="Calcul 17 15" xfId="36409" xr:uid="{D82282FA-E68E-4C79-9837-2AB717370915}"/>
    <cellStyle name="Calcul 17 16" xfId="37562" xr:uid="{B727E7C5-CF63-4FC4-B838-553AAA937AB4}"/>
    <cellStyle name="Calcul 17 2" xfId="17721" xr:uid="{66445FFC-B6A8-4671-A0B2-98C38FDC57B1}"/>
    <cellStyle name="Calcul 17 3" xfId="19141" xr:uid="{C29F4609-6568-4C75-863E-1E5FCE56448F}"/>
    <cellStyle name="Calcul 17 4" xfId="20562" xr:uid="{8C999572-E611-4DBB-BA53-CE195A111B50}"/>
    <cellStyle name="Calcul 17 5" xfId="21929" xr:uid="{13E41600-6636-495B-B8BD-6C898BD65273}"/>
    <cellStyle name="Calcul 17 6" xfId="23280" xr:uid="{5B364125-B558-4F25-AF31-DD54A3E93DAD}"/>
    <cellStyle name="Calcul 17 7" xfId="24665" xr:uid="{2DAAFDE5-4ABF-41D0-BFB4-4D35A7900469}"/>
    <cellStyle name="Calcul 17 8" xfId="26085" xr:uid="{66368348-B1C0-4DF6-BED9-D7DA740BD878}"/>
    <cellStyle name="Calcul 17 9" xfId="27642" xr:uid="{88AF8977-3016-4DD5-9FFC-E0E0ACDF1CF0}"/>
    <cellStyle name="Calcul 18" xfId="14836" xr:uid="{D5F2746B-6C2E-4C46-B3EE-05FD1F04FBFF}"/>
    <cellStyle name="Calcul 18 10" xfId="29274" xr:uid="{3E014F2A-90F3-4910-B4C2-E1B329263C1E}"/>
    <cellStyle name="Calcul 18 11" xfId="30673" xr:uid="{4B249EDE-522C-4C21-BD0B-15FCD1DCB393}"/>
    <cellStyle name="Calcul 18 12" xfId="32070" xr:uid="{7EA16396-102A-41C6-933D-EDCD312E734F}"/>
    <cellStyle name="Calcul 18 13" xfId="34244" xr:uid="{6A24E5FF-F93C-4CE8-B7E1-F7289775BC3C}"/>
    <cellStyle name="Calcul 18 14" xfId="35394" xr:uid="{E3C1D0AC-BC4F-48C9-8C72-D25281B1A2DA}"/>
    <cellStyle name="Calcul 18 15" xfId="36511" xr:uid="{A999E0C4-EF72-4204-9A6D-3AEFA5EFC0A8}"/>
    <cellStyle name="Calcul 18 16" xfId="37640" xr:uid="{818F45B6-A300-43D7-9E88-8FAC28A2BB18}"/>
    <cellStyle name="Calcul 18 2" xfId="17899" xr:uid="{7271E28D-8D39-4C34-B962-DE813079001E}"/>
    <cellStyle name="Calcul 18 3" xfId="19300" xr:uid="{852051C4-62D9-4086-9000-3E82E78D3B07}"/>
    <cellStyle name="Calcul 18 4" xfId="20713" xr:uid="{50B36EFC-4A07-4FA9-935D-154AF0518552}"/>
    <cellStyle name="Calcul 18 5" xfId="22106" xr:uid="{E335A1C0-EA1C-4484-8120-1745EFFD2191}"/>
    <cellStyle name="Calcul 18 6" xfId="23418" xr:uid="{9F35F311-8AFF-44E5-A8A0-552B357BA103}"/>
    <cellStyle name="Calcul 18 7" xfId="24836" xr:uid="{59AC5B19-E645-4AF8-95CC-0F504D7CD5AE}"/>
    <cellStyle name="Calcul 18 8" xfId="26256" xr:uid="{20F7DF81-A6E7-4358-B880-CFEFFA2CB49C}"/>
    <cellStyle name="Calcul 18 9" xfId="27791" xr:uid="{80080452-3BBB-472C-8A51-AD50742B4740}"/>
    <cellStyle name="Calcul 19" xfId="14843" xr:uid="{624AE673-64AC-4CE8-A264-68EFB4C80D22}"/>
    <cellStyle name="Calcul 19 10" xfId="29280" xr:uid="{820F06B2-4615-4ACC-9A85-0DBB883930D1}"/>
    <cellStyle name="Calcul 19 11" xfId="30679" xr:uid="{A75227A5-7ED7-4070-9661-4EB73592C67C}"/>
    <cellStyle name="Calcul 19 12" xfId="32075" xr:uid="{34BB4DE2-A79E-4577-A0F4-AB1EC5CBD589}"/>
    <cellStyle name="Calcul 19 13" xfId="33311" xr:uid="{FD5F919B-4C83-49F2-A000-9C48FF6BE6FC}"/>
    <cellStyle name="Calcul 19 14" xfId="34249" xr:uid="{B190566E-8765-4DC8-9B21-65C877F0FB67}"/>
    <cellStyle name="Calcul 19 15" xfId="35399" xr:uid="{8EC4A33C-1675-4587-9C23-AF9206F62F3A}"/>
    <cellStyle name="Calcul 19 16" xfId="36514" xr:uid="{95E46B19-58CB-47AD-84EE-83FDCDA14EA7}"/>
    <cellStyle name="Calcul 19 17" xfId="37642" xr:uid="{D4CA31B6-EC73-433F-B345-A02C295EE992}"/>
    <cellStyle name="Calcul 19 2" xfId="17906" xr:uid="{A8A72937-80EE-4772-B29E-EDBCCBE83C57}"/>
    <cellStyle name="Calcul 19 3" xfId="19307" xr:uid="{651FC900-31CF-4E79-A8DA-65088C0156F8}"/>
    <cellStyle name="Calcul 19 4" xfId="20720" xr:uid="{06F6F8FA-499A-4EAD-9FAB-D262D9985BE6}"/>
    <cellStyle name="Calcul 19 5" xfId="22113" xr:uid="{6D8C5C38-40FC-4AE8-A24D-3AF5C65FE392}"/>
    <cellStyle name="Calcul 19 6" xfId="23424" xr:uid="{541E9AB5-BB12-4E28-BE7B-3D5F23E210B3}"/>
    <cellStyle name="Calcul 19 7" xfId="24843" xr:uid="{DA2E4F25-4FFE-4C53-87CF-40D4CBC63A7A}"/>
    <cellStyle name="Calcul 19 8" xfId="26262" xr:uid="{D212051A-476D-495C-9C3A-561F157EC31A}"/>
    <cellStyle name="Calcul 19 9" xfId="27796" xr:uid="{DB4FFCBC-8B22-4A3C-BAB8-93C255887EB8}"/>
    <cellStyle name="Calcul 2" xfId="12952" xr:uid="{3F665BF7-A028-46B1-A38D-E2B835847133}"/>
    <cellStyle name="Calcul 2 10" xfId="12325" xr:uid="{2E8CEAC4-6597-4A5E-81F5-56E47F93F97A}"/>
    <cellStyle name="Calcul 2 11" xfId="31462" xr:uid="{788E4B19-DD64-40B0-88CB-BF7B8FE9CBFC}"/>
    <cellStyle name="Calcul 2 12" xfId="27469" xr:uid="{8DBDA70C-D1EB-43F9-AFB3-FD8F6A68A04D}"/>
    <cellStyle name="Calcul 2 13" xfId="32158" xr:uid="{E8535667-6B0E-4A53-8570-F06AB09F2DE0}"/>
    <cellStyle name="Calcul 2 14" xfId="16297" xr:uid="{41B049CF-A2B9-431F-BAC3-5938A31FAF0E}"/>
    <cellStyle name="Calcul 2 15" xfId="16477" xr:uid="{7A1129F3-8803-4311-AC9B-0293004B14F5}"/>
    <cellStyle name="Calcul 2 16" xfId="18962" xr:uid="{BE4EDFBD-E3FF-432A-9F20-10713AA62815}"/>
    <cellStyle name="Calcul 2 2" xfId="16232" xr:uid="{815DD4DD-A76C-45FA-A5E4-8C4425F6702A}"/>
    <cellStyle name="Calcul 2 3" xfId="10023" xr:uid="{782BE3CA-53D8-48D3-B4AD-4AF0FC385228}"/>
    <cellStyle name="Calcul 2 4" xfId="12033" xr:uid="{CEC7F187-A985-4EF0-B442-9C33B2270DBE}"/>
    <cellStyle name="Calcul 2 5" xfId="21937" xr:uid="{4731E3B7-CF22-4B0C-8689-DC41AD968C98}"/>
    <cellStyle name="Calcul 2 6" xfId="23375" xr:uid="{A50DAAEB-0E50-4ECA-A27B-974A9251B3B7}"/>
    <cellStyle name="Calcul 2 7" xfId="10584" xr:uid="{9ED409D9-217A-41DC-8F57-0FF55D5071F4}"/>
    <cellStyle name="Calcul 2 8" xfId="12224" xr:uid="{8AD1447C-1AA3-4C31-9F9D-27E37B28CDF4}"/>
    <cellStyle name="Calcul 2 9" xfId="10728" xr:uid="{65F75591-C603-4BA9-A170-0AE9290DB56C}"/>
    <cellStyle name="Calcul 20" xfId="14848" xr:uid="{BAE4A679-9BDD-46A2-88B4-E65B039DAC3F}"/>
    <cellStyle name="Calcul 20 10" xfId="29285" xr:uid="{C84E4F29-5E66-4820-9077-2E6C2FE4CF12}"/>
    <cellStyle name="Calcul 20 11" xfId="30684" xr:uid="{275730D7-3D56-4321-8251-1CA4C8F29C7A}"/>
    <cellStyle name="Calcul 20 12" xfId="32080" xr:uid="{F6DECAC7-C854-4E4B-B38D-14B145384510}"/>
    <cellStyle name="Calcul 20 13" xfId="33315" xr:uid="{7D0EC221-CC0E-47FE-8FDC-6F6A3412BBA9}"/>
    <cellStyle name="Calcul 20 14" xfId="34254" xr:uid="{A9EAEE2D-A063-4B0A-A193-B5C6BA8F8604}"/>
    <cellStyle name="Calcul 20 15" xfId="35404" xr:uid="{5C6DBEE1-6BEA-4547-8FB2-8A4AFF7F8A62}"/>
    <cellStyle name="Calcul 20 16" xfId="36519" xr:uid="{1C155527-7472-4386-961E-75F57C72DCE8}"/>
    <cellStyle name="Calcul 20 17" xfId="37646" xr:uid="{0431EE86-5B87-432F-88A6-B4771A37D3D7}"/>
    <cellStyle name="Calcul 20 2" xfId="17911" xr:uid="{E9467EBF-C838-46EC-85AA-0CAD96EE085A}"/>
    <cellStyle name="Calcul 20 3" xfId="19312" xr:uid="{1D969903-5544-46F6-B260-DBDA77E02547}"/>
    <cellStyle name="Calcul 20 4" xfId="20725" xr:uid="{6DCBEEEA-B54A-4E3B-BC0C-FC4A6B3764A7}"/>
    <cellStyle name="Calcul 20 5" xfId="22118" xr:uid="{F4B981A6-EACB-494C-BAA3-2FEE02DFA0ED}"/>
    <cellStyle name="Calcul 20 6" xfId="23429" xr:uid="{60D4A138-36D3-4EC6-8B17-4A72DE8656EC}"/>
    <cellStyle name="Calcul 20 7" xfId="24848" xr:uid="{29B03F34-556B-4D79-ACF1-22FD839F6B69}"/>
    <cellStyle name="Calcul 20 8" xfId="26267" xr:uid="{CCF58EA6-234B-46D2-9825-DAC25D311B47}"/>
    <cellStyle name="Calcul 20 9" xfId="27801" xr:uid="{EFF2C36E-7DEE-4EEF-9D44-61836BCB1693}"/>
    <cellStyle name="Calcul 21" xfId="14683" xr:uid="{75AA2AEC-F677-4F76-8A7A-CEDDD7407296}"/>
    <cellStyle name="Calcul 21 10" xfId="29155" xr:uid="{4EDF4182-9894-4BA8-A48F-D35DC7DC23D2}"/>
    <cellStyle name="Calcul 21 11" xfId="30570" xr:uid="{25ED8506-46A3-457E-A174-090D091AB842}"/>
    <cellStyle name="Calcul 21 12" xfId="31972" xr:uid="{4F9F7D50-9D17-4321-9B93-22EDDB012B40}"/>
    <cellStyle name="Calcul 21 13" xfId="34148" xr:uid="{F4C7849C-20D4-40C6-AE6B-72FEA3171E35}"/>
    <cellStyle name="Calcul 21 14" xfId="35298" xr:uid="{43207DF2-6465-4C69-A3FF-46E36CE6A92D}"/>
    <cellStyle name="Calcul 21 15" xfId="36424" xr:uid="{59DFC2FB-0BB5-4AEB-B132-CF510F9B176F}"/>
    <cellStyle name="Calcul 21 16" xfId="37582" xr:uid="{1EC3DCDF-AF49-4B1F-BA4E-7A7A923608A9}"/>
    <cellStyle name="Calcul 21 2" xfId="17748" xr:uid="{E8CECE45-D667-4A65-A668-8C407C9A1A41}"/>
    <cellStyle name="Calcul 21 3" xfId="19168" xr:uid="{137D6CFA-B9D9-4F8A-969D-34BDB5742BAB}"/>
    <cellStyle name="Calcul 21 4" xfId="20582" xr:uid="{FF531817-5630-4AEB-8120-92B674912264}"/>
    <cellStyle name="Calcul 21 5" xfId="21956" xr:uid="{CCE8903D-C27D-4594-B3D3-C80E538567E4}"/>
    <cellStyle name="Calcul 21 6" xfId="23301" xr:uid="{783B7A6F-03EC-4675-9B77-01EC7F9AE297}"/>
    <cellStyle name="Calcul 21 7" xfId="24691" xr:uid="{DD3E251D-6FDE-48F4-A752-3B9882532BE3}"/>
    <cellStyle name="Calcul 21 8" xfId="26110" xr:uid="{45CE858E-764C-4F3F-858E-11C1BA6A0CAE}"/>
    <cellStyle name="Calcul 21 9" xfId="27669" xr:uid="{282676B7-59E6-48BF-926E-F54DA8036CA5}"/>
    <cellStyle name="Calcul 22" xfId="14687" xr:uid="{01C5D34D-AB9E-4215-BB41-E161E0F73D95}"/>
    <cellStyle name="Calcul 22 10" xfId="30572" xr:uid="{B4EE4FB2-49EB-490E-B789-7307556A1A78}"/>
    <cellStyle name="Calcul 22 11" xfId="31976" xr:uid="{20C2B3DE-6C2B-4D28-B3D7-75ED495CEEA2}"/>
    <cellStyle name="Calcul 22 12" xfId="33205" xr:uid="{88AC161B-E339-41D8-8CCD-564C2965FC4E}"/>
    <cellStyle name="Calcul 22 13" xfId="34150" xr:uid="{063F4D0E-A31A-4B55-9670-02F5738E3FE7}"/>
    <cellStyle name="Calcul 22 14" xfId="35300" xr:uid="{DFD1EF9D-8310-4549-80C1-D0910B2F67B4}"/>
    <cellStyle name="Calcul 22 15" xfId="36428" xr:uid="{B30D237E-12E7-4B34-83A9-052FC9F712ED}"/>
    <cellStyle name="Calcul 22 16" xfId="37584" xr:uid="{11272A25-E407-4934-A4A7-A98B0875272A}"/>
    <cellStyle name="Calcul 22 2" xfId="17752" xr:uid="{F2E702F7-ADE7-499D-9ACB-C7C680FA1F43}"/>
    <cellStyle name="Calcul 22 3" xfId="19170" xr:uid="{090FDAD1-9D9B-4AEA-8FA0-2B92EC7E31DD}"/>
    <cellStyle name="Calcul 22 4" xfId="21960" xr:uid="{8C3F06B1-445D-45CE-8074-62E01AF12305}"/>
    <cellStyle name="Calcul 22 5" xfId="23303" xr:uid="{8A8F6C16-8CA8-46C8-89B0-3FEEA32E936C}"/>
    <cellStyle name="Calcul 22 6" xfId="24695" xr:uid="{14C37E54-3084-4C1E-BB0A-B56E067E0F84}"/>
    <cellStyle name="Calcul 22 7" xfId="26114" xr:uid="{10024B5D-4A70-4BDD-95DC-1FEDC66BEB2C}"/>
    <cellStyle name="Calcul 22 8" xfId="27673" xr:uid="{BF496223-1CB5-4542-894E-F6D2AAD21FBB}"/>
    <cellStyle name="Calcul 22 9" xfId="29158" xr:uid="{9921A382-3417-47BB-A449-2AA3423869BF}"/>
    <cellStyle name="Calcul 23" xfId="14851" xr:uid="{FCA729BA-2672-4D36-97B5-918551863195}"/>
    <cellStyle name="Calcul 23 10" xfId="34257" xr:uid="{3C09E392-E2EE-4ED1-A149-546153E50C4A}"/>
    <cellStyle name="Calcul 23 11" xfId="35407" xr:uid="{23DC039B-0201-43D8-97CD-7195A316E2C3}"/>
    <cellStyle name="Calcul 23 12" xfId="36522" xr:uid="{85259E06-D068-4814-9F4A-306168AA373F}"/>
    <cellStyle name="Calcul 23 13" xfId="37649" xr:uid="{CF5E410F-5155-4A46-B07B-59309C42D0C5}"/>
    <cellStyle name="Calcul 23 2" xfId="19315" xr:uid="{8597302D-E737-48F8-809B-1B5E874882B4}"/>
    <cellStyle name="Calcul 23 3" xfId="23432" xr:uid="{E2BCE263-C22F-4334-9476-1D9A538E584A}"/>
    <cellStyle name="Calcul 23 4" xfId="24851" xr:uid="{964898B9-B87D-4B0E-9D72-481ADA8094EC}"/>
    <cellStyle name="Calcul 23 5" xfId="26270" xr:uid="{7ED9C1E4-5D9C-447A-B0A6-25F340E8824C}"/>
    <cellStyle name="Calcul 23 6" xfId="27804" xr:uid="{880C1900-7764-4BA4-B553-754223ED2A2C}"/>
    <cellStyle name="Calcul 23 7" xfId="29288" xr:uid="{B2BBE3B1-9D3C-4567-BD02-3F4A05155B50}"/>
    <cellStyle name="Calcul 23 8" xfId="30687" xr:uid="{4BBC82CB-80AD-43D6-9E8E-8BBFD6929A42}"/>
    <cellStyle name="Calcul 23 9" xfId="32083" xr:uid="{419D6EFE-55D4-4A5F-AB57-D0B486C92911}"/>
    <cellStyle name="Calcul 24" xfId="14698" xr:uid="{A2EA9565-7AE6-4346-94E1-C4969CC68E56}"/>
    <cellStyle name="Calcul 24 10" xfId="29161" xr:uid="{039A638B-9A4F-4FCB-AB3E-97F57D5AB8EB}"/>
    <cellStyle name="Calcul 24 11" xfId="30577" xr:uid="{FC5D5D52-7BB6-40D9-BDF0-7CE23F09C0CF}"/>
    <cellStyle name="Calcul 24 12" xfId="31986" xr:uid="{13992EC2-66DF-4F44-87BD-9ECDDAE7165F}"/>
    <cellStyle name="Calcul 24 13" xfId="33212" xr:uid="{312705B4-C0C3-44B9-9B77-1F814F97826F}"/>
    <cellStyle name="Calcul 24 14" xfId="34152" xr:uid="{1414FCC9-F00F-4FF8-AFEF-45F91BA01276}"/>
    <cellStyle name="Calcul 24 15" xfId="35302" xr:uid="{A4FE9C51-F00D-486A-89B7-947BA9E14118}"/>
    <cellStyle name="Calcul 24 16" xfId="36437" xr:uid="{8B12B113-E5F6-4DAC-A2B8-CC7EFBB7FFCE}"/>
    <cellStyle name="Calcul 24 17" xfId="37586" xr:uid="{C87D125A-20CD-4E4D-BC77-8E4FE5F04B90}"/>
    <cellStyle name="Calcul 24 2" xfId="17762" xr:uid="{2AFE3CE1-FF39-4A0D-99A0-DA5EB895825B}"/>
    <cellStyle name="Calcul 24 3" xfId="19176" xr:uid="{F4ACD4C0-772D-4C97-B61B-B2D9BA85729F}"/>
    <cellStyle name="Calcul 24 4" xfId="20595" xr:uid="{99FF52E2-FAE5-403B-9CA5-01A2FE44B9EA}"/>
    <cellStyle name="Calcul 24 5" xfId="21971" xr:uid="{881BA9B6-FE40-4CF4-9D8C-191C7D308B5C}"/>
    <cellStyle name="Calcul 24 6" xfId="23309" xr:uid="{C8B8EE4E-BF26-4DD8-B52C-E5EA0369EAAA}"/>
    <cellStyle name="Calcul 24 7" xfId="24706" xr:uid="{5B0A7767-4009-406A-B195-6D95DB645951}"/>
    <cellStyle name="Calcul 24 8" xfId="26124" xr:uid="{A6774EA7-A633-454A-939E-C3879710338B}"/>
    <cellStyle name="Calcul 24 9" xfId="27684" xr:uid="{E50272FB-2F86-471E-8CDF-7CF4F0FE4E88}"/>
    <cellStyle name="Calcul 25" xfId="14861" xr:uid="{A28579C1-B673-488D-854B-2BA29E8E53B6}"/>
    <cellStyle name="Calcul 25 10" xfId="29298" xr:uid="{6B1046A1-F3A4-4CF6-B5FD-2850C90DA56E}"/>
    <cellStyle name="Calcul 25 11" xfId="30695" xr:uid="{23DEF42D-03B1-4049-91D6-7B571E9174CF}"/>
    <cellStyle name="Calcul 25 12" xfId="32091" xr:uid="{8A9D6EE6-51E6-464A-825A-00A925B8ABDA}"/>
    <cellStyle name="Calcul 25 13" xfId="33323" xr:uid="{0F1568D6-6676-41DA-8D1B-5E3FC7839237}"/>
    <cellStyle name="Calcul 25 14" xfId="34265" xr:uid="{6F59922F-F134-47C9-B1B1-722E419D3253}"/>
    <cellStyle name="Calcul 25 15" xfId="35415" xr:uid="{7718A9D4-3912-4EBE-BA5C-71FA49E26EE3}"/>
    <cellStyle name="Calcul 25 16" xfId="36530" xr:uid="{78DB939C-21B5-4C75-819C-03811821BF39}"/>
    <cellStyle name="Calcul 25 17" xfId="37656" xr:uid="{D6FABAE7-C0CF-490D-879C-3203DEA54ED8}"/>
    <cellStyle name="Calcul 25 2" xfId="17924" xr:uid="{C716CB20-8C40-434A-A4E2-71670413141B}"/>
    <cellStyle name="Calcul 25 3" xfId="19325" xr:uid="{0D6BE1A4-23A4-48FE-BFAF-C19818AF4266}"/>
    <cellStyle name="Calcul 25 4" xfId="20738" xr:uid="{BCDCE855-6BD6-46DC-93D5-CA37C5E2306C}"/>
    <cellStyle name="Calcul 25 5" xfId="22131" xr:uid="{3ED693D9-BEF6-47E2-8400-93D88920B436}"/>
    <cellStyle name="Calcul 25 6" xfId="23442" xr:uid="{AB4F435F-DD2D-4A20-8FD1-BFB3E874C88C}"/>
    <cellStyle name="Calcul 25 7" xfId="24859" xr:uid="{FA05952D-A972-4CEC-BF30-1D0FFDEBD259}"/>
    <cellStyle name="Calcul 25 8" xfId="26280" xr:uid="{11772B66-BC78-4398-836F-F692363CADBD}"/>
    <cellStyle name="Calcul 25 9" xfId="27813" xr:uid="{22955DB2-25A9-4A65-988A-85C109E51BBC}"/>
    <cellStyle name="Calcul 26" xfId="9881" xr:uid="{46FA7097-2242-4726-BE46-594E1DE75583}"/>
    <cellStyle name="Calcul 27" xfId="12136" xr:uid="{0B2246C8-CDCD-42AF-A656-6EED21C9ACFC}"/>
    <cellStyle name="Calcul 28" xfId="12077" xr:uid="{DAD9BAC6-D1D8-480C-B153-91E715137886}"/>
    <cellStyle name="Calcul 29" xfId="16513" xr:uid="{42E37449-0F62-476A-9940-10F165E20811}"/>
    <cellStyle name="Calcul 3" xfId="14003" xr:uid="{B3B8D159-2027-41E0-85A0-316CB76F40DA}"/>
    <cellStyle name="Calcul 3 10" xfId="21940" xr:uid="{8BADAE3A-52D8-45D4-A984-761A86DB4422}"/>
    <cellStyle name="Calcul 3 11" xfId="23196" xr:uid="{E8BB7983-00BF-4CF5-A895-E4958168DC34}"/>
    <cellStyle name="Calcul 3 12" xfId="24739" xr:uid="{D9B037C3-78A6-49C1-8BDB-766AE00A5CD3}"/>
    <cellStyle name="Calcul 3 13" xfId="26104" xr:uid="{24AB12E8-47D6-4519-A8E6-F4AC2E85629B}"/>
    <cellStyle name="Calcul 3 14" xfId="26910" xr:uid="{5F0C4073-3B29-4B0C-A95C-DFA320CE7616}"/>
    <cellStyle name="Calcul 3 15" xfId="29081" xr:uid="{58DC2B64-DB3B-4771-AA74-32638C679DEA}"/>
    <cellStyle name="Calcul 3 16" xfId="30525" xr:uid="{CB1D2AF9-278D-4865-9108-AB7F376F9CB9}"/>
    <cellStyle name="Calcul 3 17" xfId="31951" xr:uid="{7032DFE9-F89D-4775-B038-ADBA4050B394}"/>
    <cellStyle name="Calcul 3 2" xfId="17137" xr:uid="{82738DDD-F126-4E99-ACB4-A04D66101AA7}"/>
    <cellStyle name="Calcul 3 3" xfId="11749" xr:uid="{485C3B1F-8683-4123-81AB-5DCC41B7286F}"/>
    <cellStyle name="Calcul 3 4" xfId="10263" xr:uid="{C94C9E72-1F97-4671-82E1-4DED45735F3E}"/>
    <cellStyle name="Calcul 3 5" xfId="16534" xr:uid="{4C8994EB-3616-446F-9DEF-D35533DB25F3}"/>
    <cellStyle name="Calcul 3 6" xfId="16286" xr:uid="{99AD684D-C42C-407D-8EA9-8B1A4A10F810}"/>
    <cellStyle name="Calcul 3 7" xfId="17577" xr:uid="{861D2C3D-8BE7-4688-92C5-8F0F6457A3A2}"/>
    <cellStyle name="Calcul 3 8" xfId="19092" xr:uid="{7278FCB8-1760-4130-9228-EF1C767D0BF8}"/>
    <cellStyle name="Calcul 3 9" xfId="20626" xr:uid="{368803A9-1F80-41A8-A6C8-C39B6E446473}"/>
    <cellStyle name="Calcul 30" xfId="17028" xr:uid="{34635E1A-A430-4530-9BF4-71D2BFB4B1F2}"/>
    <cellStyle name="Calcul 31" xfId="23125" xr:uid="{B37E7D5A-F1E9-4853-8C68-B7F08348EBA5}"/>
    <cellStyle name="Calcul 32" xfId="24902" xr:uid="{F216C021-E400-4F74-8940-A52B749880E1}"/>
    <cellStyle name="Calcul 4" xfId="14533" xr:uid="{77320B90-39D7-43C2-AD4C-D00D7945041B}"/>
    <cellStyle name="Calcul 4 10" xfId="29061" xr:uid="{30615155-33A4-4148-8252-43EE00391812}"/>
    <cellStyle name="Calcul 4 11" xfId="30475" xr:uid="{70F92CF8-09A0-4EDC-BD60-D986C5D8040C}"/>
    <cellStyle name="Calcul 4 12" xfId="31879" xr:uid="{BAE41425-499D-4555-9A55-1EA663E40110}"/>
    <cellStyle name="Calcul 4 13" xfId="33105" xr:uid="{5D3DBAE8-A331-453C-AC5D-F19A330B9B0F}"/>
    <cellStyle name="Calcul 4 14" xfId="34073" xr:uid="{BDC5FBF9-8C2C-478C-9644-ABD294602389}"/>
    <cellStyle name="Calcul 4 15" xfId="35219" xr:uid="{233FF420-0614-4DDE-9E5C-F958EE7DC185}"/>
    <cellStyle name="Calcul 4 16" xfId="36360" xr:uid="{AD0C7451-CA1B-41CB-8110-81930D2A5962}"/>
    <cellStyle name="Calcul 4 17" xfId="37529" xr:uid="{E6259361-86CD-45E9-9659-98E75D6701DE}"/>
    <cellStyle name="Calcul 4 2" xfId="17630" xr:uid="{E2651D86-2859-40F8-BCC6-23686E7216BD}"/>
    <cellStyle name="Calcul 4 3" xfId="19063" xr:uid="{DE5C0B8C-DD64-40F5-B02B-2D5680C0BD5C}"/>
    <cellStyle name="Calcul 4 4" xfId="20480" xr:uid="{633A9D86-BDA3-4AAF-9D13-0015CE38D7EC}"/>
    <cellStyle name="Calcul 4 5" xfId="21825" xr:uid="{B3F89663-A3B5-4393-8C09-95D0B8AC15E8}"/>
    <cellStyle name="Calcul 4 6" xfId="23187" xr:uid="{B0161F4C-B7C1-40C3-A8B5-EAE2828ACFBF}"/>
    <cellStyle name="Calcul 4 7" xfId="24546" xr:uid="{0A20DB70-1AC5-40B2-9C42-58CAD9150673}"/>
    <cellStyle name="Calcul 4 8" xfId="25970" xr:uid="{5390EE18-255E-4B94-B182-45C023675553}"/>
    <cellStyle name="Calcul 4 9" xfId="27533" xr:uid="{ADF3275D-8930-4AC6-B0D0-52BFC8FA5241}"/>
    <cellStyle name="Calcul 5" xfId="14053" xr:uid="{D0D537B7-DAF1-481D-9A4C-1414AFF30490}"/>
    <cellStyle name="Calcul 5 10" xfId="22045" xr:uid="{692053BB-56CC-4236-A931-436E44A10915}"/>
    <cellStyle name="Calcul 5 11" xfId="23284" xr:uid="{E43AC147-675E-4A49-961F-463C0401E46D}"/>
    <cellStyle name="Calcul 5 12" xfId="28653" xr:uid="{93F110C8-6C18-4B75-BB1F-12968424B32B}"/>
    <cellStyle name="Calcul 5 13" xfId="26218" xr:uid="{E5135AEB-9584-4037-AA14-219CBFE2A921}"/>
    <cellStyle name="Calcul 5 14" xfId="27459" xr:uid="{43FF5B3E-B628-4808-8F72-0A566C1D4842}"/>
    <cellStyle name="Calcul 5 15" xfId="29130" xr:uid="{B07AC800-1641-4FC4-8727-35564548B8C6}"/>
    <cellStyle name="Calcul 5 16" xfId="30613" xr:uid="{1EDEE462-D9C0-45D3-9DBD-93CDFB3115FF}"/>
    <cellStyle name="Calcul 5 17" xfId="32053" xr:uid="{91F79BA9-C71A-446D-8F8D-12D95BB37373}"/>
    <cellStyle name="Calcul 5 2" xfId="17183" xr:uid="{B17AE52A-206C-43DD-BBE1-C69EFA4551C5}"/>
    <cellStyle name="Calcul 5 3" xfId="11798" xr:uid="{41B20CB8-61D2-4CE7-9101-29BD24B774BD}"/>
    <cellStyle name="Calcul 5 4" xfId="10277" xr:uid="{E829C998-4FC3-4694-96B1-2398AD9A89B9}"/>
    <cellStyle name="Calcul 5 5" xfId="16579" xr:uid="{8C633E4D-8308-4FD0-8D61-6C092C12EF0E}"/>
    <cellStyle name="Calcul 5 6" xfId="16946" xr:uid="{207DA032-4ED3-4B0E-BD61-DE0136BD31A5}"/>
    <cellStyle name="Calcul 5 7" xfId="17627" xr:uid="{79469CE7-4962-4F5D-936C-2D479E540E64}"/>
    <cellStyle name="Calcul 5 8" xfId="19192" xr:uid="{8FEA92E5-1C66-42F1-8AC1-7307C26B778D}"/>
    <cellStyle name="Calcul 5 9" xfId="20734" xr:uid="{F1EAD66B-4CB9-4F32-A5EA-F7AF66C1D879}"/>
    <cellStyle name="Calcul 6" xfId="14092" xr:uid="{45550796-28F2-43AC-BFA2-F7D8C52B6A08}"/>
    <cellStyle name="Calcul 6 10" xfId="22186" xr:uid="{72A55BFE-2B98-427F-B002-77240B7367A6}"/>
    <cellStyle name="Calcul 6 11" xfId="23353" xr:uid="{2F568EEE-2B61-4705-84DB-0B61D820ED20}"/>
    <cellStyle name="Calcul 6 12" xfId="25254" xr:uid="{330AFC49-F2F1-46B5-9296-6BBCF23D4CB1}"/>
    <cellStyle name="Calcul 6 13" xfId="27147" xr:uid="{9364C6CC-29FB-4EF6-A9FD-2B7F8A68C4CF}"/>
    <cellStyle name="Calcul 6 14" xfId="27487" xr:uid="{C3F0F002-7000-4020-AB75-7CB126D03FBA}"/>
    <cellStyle name="Calcul 6 15" xfId="29200" xr:uid="{46A0BD0C-9768-4FB0-9EE8-DEB4BC315E12}"/>
    <cellStyle name="Calcul 6 16" xfId="30668" xr:uid="{E3176DCB-7FE9-4B33-AF58-AF8DA14534BA}"/>
    <cellStyle name="Calcul 6 17" xfId="32282" xr:uid="{1EB94823-8C5A-4603-AF2F-9EFA0B5B1E2C}"/>
    <cellStyle name="Calcul 6 2" xfId="17221" xr:uid="{C687A113-BEA9-4B95-AF0E-8D7E08730261}"/>
    <cellStyle name="Calcul 6 3" xfId="11834" xr:uid="{7EF3B71B-7F95-49B3-B946-1D45C800639A}"/>
    <cellStyle name="Calcul 6 4" xfId="10294" xr:uid="{0BF85012-6809-4FDE-A76D-7C767E8995CB}"/>
    <cellStyle name="Calcul 6 5" xfId="16614" xr:uid="{C41531F6-6537-4223-9B22-4B7092781261}"/>
    <cellStyle name="Calcul 6 6" xfId="16989" xr:uid="{054897AD-C4A2-4228-8D7C-8C76C084FD36}"/>
    <cellStyle name="Calcul 6 7" xfId="17668" xr:uid="{C5EFDBDC-F165-4EE2-A2CF-B87EBADF1176}"/>
    <cellStyle name="Calcul 6 8" xfId="19261" xr:uid="{EDB8C2E1-E5F2-48A4-BC81-B7A011CF8A63}"/>
    <cellStyle name="Calcul 6 9" xfId="20956" xr:uid="{4BE3825C-1080-4D1C-856A-E922FE327219}"/>
    <cellStyle name="Calcul 7" xfId="14537" xr:uid="{6A41ECC9-904D-423A-9F60-4E00D80C8B7F}"/>
    <cellStyle name="Calcul 7 10" xfId="29065" xr:uid="{0295939E-6FA7-4CE1-94A7-9187B9BF91AA}"/>
    <cellStyle name="Calcul 7 11" xfId="30478" xr:uid="{CFB8D415-A5E5-4A5E-9773-A97D3F4D0E06}"/>
    <cellStyle name="Calcul 7 12" xfId="31882" xr:uid="{3C38353B-EDA4-4CD7-8265-637D5500D8D3}"/>
    <cellStyle name="Calcul 7 13" xfId="33108" xr:uid="{FEEF9C0B-EF6B-407B-87BE-D2B06D718E3C}"/>
    <cellStyle name="Calcul 7 14" xfId="34076" xr:uid="{CFF29122-3A35-486E-9135-0C28664431A0}"/>
    <cellStyle name="Calcul 7 15" xfId="35222" xr:uid="{87BA51B8-7547-44FF-9900-F942A11C1E5B}"/>
    <cellStyle name="Calcul 7 16" xfId="36363" xr:uid="{E1B03FAC-A695-4B5F-BF45-8DFF091157E6}"/>
    <cellStyle name="Calcul 7 17" xfId="37530" xr:uid="{A1215151-B775-419D-B9C4-899AD7E35DC5}"/>
    <cellStyle name="Calcul 7 2" xfId="17634" xr:uid="{54C2546E-1353-4FFA-90F2-FF3266E479B8}"/>
    <cellStyle name="Calcul 7 3" xfId="19067" xr:uid="{3B8E24A6-65F6-4435-AA0E-E14149A911FD}"/>
    <cellStyle name="Calcul 7 4" xfId="20484" xr:uid="{002DAB8D-35B6-44CE-B92E-33007B882B40}"/>
    <cellStyle name="Calcul 7 5" xfId="21828" xr:uid="{B44F65A8-0FA7-4E8E-B747-22D351E4DE8A}"/>
    <cellStyle name="Calcul 7 6" xfId="23190" xr:uid="{CBBFAB8C-0D40-4348-B14A-1DB498308F11}"/>
    <cellStyle name="Calcul 7 7" xfId="24550" xr:uid="{6A01F2BE-1A5B-44D6-9085-B8E997420108}"/>
    <cellStyle name="Calcul 7 8" xfId="25973" xr:uid="{DE1E8AF8-54CC-40A1-BA81-91A40C993B13}"/>
    <cellStyle name="Calcul 7 9" xfId="27537" xr:uid="{7ADA322B-2145-45C4-908C-6E78BA886AFB}"/>
    <cellStyle name="Calcul 8" xfId="14731" xr:uid="{D1DD210D-7652-44B8-A8FB-E53C4662FA35}"/>
    <cellStyle name="Calcul 8 10" xfId="29191" xr:uid="{F6EBE30F-FEAD-491C-A53C-F970597B4F0E}"/>
    <cellStyle name="Calcul 8 11" xfId="30608" xr:uid="{52576E2A-A815-482B-8C25-C1881A6583B9}"/>
    <cellStyle name="Calcul 8 12" xfId="32015" xr:uid="{7BF18629-2B53-4872-9C08-764169ED3DF1}"/>
    <cellStyle name="Calcul 8 13" xfId="33241" xr:uid="{2119FE28-3F14-4FE4-8E1D-A0F692390BA2}"/>
    <cellStyle name="Calcul 8 14" xfId="34178" xr:uid="{959175FE-D90D-4BD7-89AF-680E9F9E9418}"/>
    <cellStyle name="Calcul 8 15" xfId="35328" xr:uid="{939C8345-DAD3-4559-BBAE-6E999D6DEDD8}"/>
    <cellStyle name="Calcul 8 16" xfId="36466" xr:uid="{DC7EB7E2-9798-48ED-AC96-9DFD2AF1394A}"/>
    <cellStyle name="Calcul 8 17" xfId="37610" xr:uid="{28544779-C264-4894-9AAB-0C1C2493AB64}"/>
    <cellStyle name="Calcul 8 2" xfId="17795" xr:uid="{4ECFADC3-E371-43F0-B91C-7662A0F5714E}"/>
    <cellStyle name="Calcul 8 3" xfId="19203" xr:uid="{5467A842-451A-4EE2-AAE1-678A0892D0E5}"/>
    <cellStyle name="Calcul 8 4" xfId="20622" xr:uid="{DB3FF9E2-7392-4E6B-A59C-FB4A31EC16B1}"/>
    <cellStyle name="Calcul 8 5" xfId="22004" xr:uid="{64C09876-1237-4390-A8BC-1613A5E5496B}"/>
    <cellStyle name="Calcul 8 6" xfId="23337" xr:uid="{6CFF0411-1A57-4B99-B4DF-417CCA3623C2}"/>
    <cellStyle name="Calcul 8 7" xfId="24738" xr:uid="{B9AFF0FC-2D26-45CA-A644-7D46241126A0}"/>
    <cellStyle name="Calcul 8 8" xfId="26156" xr:uid="{D8C177CE-3D92-4424-BB1F-D534FFA33483}"/>
    <cellStyle name="Calcul 8 9" xfId="27715" xr:uid="{204E14EC-F508-4226-9748-F0108350F568}"/>
    <cellStyle name="Calcul 9" xfId="14748" xr:uid="{7D395FD3-A7C4-44E5-AC70-067791B50705}"/>
    <cellStyle name="Calcul 9 10" xfId="29203" xr:uid="{6B1B0FAB-C975-4D75-B2B7-F850454F5804}"/>
    <cellStyle name="Calcul 9 11" xfId="30618" xr:uid="{C991A404-47F1-46F4-B080-BBC7FA9B36A2}"/>
    <cellStyle name="Calcul 9 12" xfId="32024" xr:uid="{05CCAD63-F1ED-416D-A501-659B2661F7E4}"/>
    <cellStyle name="Calcul 9 13" xfId="33251" xr:uid="{F86E7F76-79C4-4B8A-99B0-1A388B259864}"/>
    <cellStyle name="Calcul 9 14" xfId="34188" xr:uid="{FFFB340E-E0E5-49E7-843A-3F80C6325DF1}"/>
    <cellStyle name="Calcul 9 15" xfId="35337" xr:uid="{8477D140-9049-4AE6-82A4-749F09368EEB}"/>
    <cellStyle name="Calcul 9 16" xfId="36474" xr:uid="{F7DF7444-DA64-43F8-9012-6A3E20A4ACF3}"/>
    <cellStyle name="Calcul 9 17" xfId="37615" xr:uid="{FCFAFF77-E95C-4DDA-8696-D8A0E2A72A8D}"/>
    <cellStyle name="Calcul 9 2" xfId="17812" xr:uid="{7D460075-663C-4845-A402-26F1CF5232EA}"/>
    <cellStyle name="Calcul 9 3" xfId="19215" xr:uid="{366142A0-359C-4C93-8127-89936A3D4839}"/>
    <cellStyle name="Calcul 9 4" xfId="20633" xr:uid="{8AE5EB13-2963-4C38-9101-6E2A187694A8}"/>
    <cellStyle name="Calcul 9 5" xfId="22020" xr:uid="{18FC9AA4-3C5C-41FE-AC97-84A4172FBAC7}"/>
    <cellStyle name="Calcul 9 6" xfId="23346" xr:uid="{7F98D612-FE5E-4C3D-A863-F01331CBB045}"/>
    <cellStyle name="Calcul 9 7" xfId="24754" xr:uid="{62846243-C5EE-45E2-BD22-BAFC64A195FF}"/>
    <cellStyle name="Calcul 9 8" xfId="26173" xr:uid="{EC3DB59D-B288-447C-AC65-EFC0FB4262C4}"/>
    <cellStyle name="Calcul 9 9" xfId="27728" xr:uid="{C3379966-6128-4C71-AA15-C24F91D10F9C}"/>
    <cellStyle name="Calculation 2" xfId="36" xr:uid="{00000000-0005-0000-0000-0000FF020000}"/>
    <cellStyle name="Calculation 2 10" xfId="9745" xr:uid="{00000000-0005-0000-0000-000000030000}"/>
    <cellStyle name="Calculation 2 10 10" xfId="15289" xr:uid="{4C8CF8CD-F1D9-4844-BBDA-FFE8A840C264}"/>
    <cellStyle name="Calculation 2 10 10 10" xfId="29718" xr:uid="{FBB53CF7-BE62-4026-BACC-B0FFFD838738}"/>
    <cellStyle name="Calculation 2 10 10 11" xfId="31109" xr:uid="{3F09B01B-D81D-4E69-82F8-A1C44C992EB3}"/>
    <cellStyle name="Calculation 2 10 10 12" xfId="32478" xr:uid="{DDFE6ED2-1E67-414A-B176-A7FAC4CEAFE9}"/>
    <cellStyle name="Calculation 2 10 10 13" xfId="33676" xr:uid="{5C73EFF8-1869-4178-899E-91DB7017E33C}"/>
    <cellStyle name="Calculation 2 10 10 14" xfId="34641" xr:uid="{B60DC887-E1FD-48BD-92E2-3A6F13BFC4F7}"/>
    <cellStyle name="Calculation 2 10 10 15" xfId="35799" xr:uid="{9687E963-6B9D-45B2-B4F4-C8C4E4F87630}"/>
    <cellStyle name="Calculation 2 10 10 16" xfId="36908" xr:uid="{CD248F6A-62D6-497C-B8E4-194D79BF60A1}"/>
    <cellStyle name="Calculation 2 10 10 17" xfId="38009" xr:uid="{7AE0155A-FF88-40EE-9A3E-05C82B120DF1}"/>
    <cellStyle name="Calculation 2 10 10 2" xfId="18351" xr:uid="{7A3B8BFD-7AA7-4450-AE77-BD085650801C}"/>
    <cellStyle name="Calculation 2 10 10 3" xfId="19746" xr:uid="{DA299D95-21D1-4A2F-B805-393599D1DCE4}"/>
    <cellStyle name="Calculation 2 10 10 4" xfId="21158" xr:uid="{8B69C602-FBDB-49F9-BC6E-64E372C33FCD}"/>
    <cellStyle name="Calculation 2 10 10 5" xfId="22555" xr:uid="{CEBAA40D-B856-4FD9-B7F2-4B49CC1E1CDB}"/>
    <cellStyle name="Calculation 2 10 10 6" xfId="23867" xr:uid="{AD82E91F-8F65-486C-A6BF-E720F32B528C}"/>
    <cellStyle name="Calculation 2 10 10 7" xfId="25267" xr:uid="{D272E77D-127C-4D0E-BE4E-89C4C1D74B71}"/>
    <cellStyle name="Calculation 2 10 10 8" xfId="26703" xr:uid="{6CA6753C-70C2-43AE-8747-0D54F6605771}"/>
    <cellStyle name="Calculation 2 10 10 9" xfId="28228" xr:uid="{D385B215-009E-4BE5-B9CA-02147B77CF5D}"/>
    <cellStyle name="Calculation 2 10 11" xfId="15342" xr:uid="{FAFE55BF-6511-42DC-994A-D6B4DA8F5F70}"/>
    <cellStyle name="Calculation 2 10 11 10" xfId="29769" xr:uid="{B1141EDF-C49B-4CAD-9E27-27D2AFB55C5A}"/>
    <cellStyle name="Calculation 2 10 11 11" xfId="31160" xr:uid="{AB0599D0-F089-48D0-9ACA-EA27B8717423}"/>
    <cellStyle name="Calculation 2 10 11 12" xfId="32527" xr:uid="{3E4650BE-4165-41BF-BE52-D9AE08D9274E}"/>
    <cellStyle name="Calculation 2 10 11 13" xfId="33722" xr:uid="{CD4835DE-E0AD-4379-BD63-E77E461B6A1D}"/>
    <cellStyle name="Calculation 2 10 11 14" xfId="34688" xr:uid="{124F9A98-15F1-4AF7-8533-ECF97F605BA8}"/>
    <cellStyle name="Calculation 2 10 11 15" xfId="35844" xr:uid="{5A129A70-B8BB-4678-A36B-FB1823EB1C75}"/>
    <cellStyle name="Calculation 2 10 11 16" xfId="36955" xr:uid="{AA673BCB-F977-4C56-A113-A6F3B45C262E}"/>
    <cellStyle name="Calculation 2 10 11 17" xfId="38053" xr:uid="{E3762F3F-3EA5-4A1D-8F0E-01E378F9B7E0}"/>
    <cellStyle name="Calculation 2 10 11 2" xfId="18404" xr:uid="{67789EB1-2159-43BA-B69D-2CABB79C74CB}"/>
    <cellStyle name="Calculation 2 10 11 3" xfId="19799" xr:uid="{CDBD9CC5-7FF4-4698-8367-5930810131DD}"/>
    <cellStyle name="Calculation 2 10 11 4" xfId="21210" xr:uid="{5FBFB04B-DFB1-48F9-9042-88A0C9FEB986}"/>
    <cellStyle name="Calculation 2 10 11 5" xfId="22608" xr:uid="{6902B826-6967-474E-8CE8-81DCAA535F04}"/>
    <cellStyle name="Calculation 2 10 11 6" xfId="23918" xr:uid="{FF41B269-4E43-4F83-93C4-DE0EAC86DFC2}"/>
    <cellStyle name="Calculation 2 10 11 7" xfId="25316" xr:uid="{66493387-EA8F-4624-BFA7-80DDDB909D4F}"/>
    <cellStyle name="Calculation 2 10 11 8" xfId="26754" xr:uid="{2622F4CB-D027-469A-9C34-CFF5CCD8DE1F}"/>
    <cellStyle name="Calculation 2 10 11 9" xfId="28275" xr:uid="{52338ECA-7476-40D2-8C07-DDF700EEF9C0}"/>
    <cellStyle name="Calculation 2 10 12" xfId="15421" xr:uid="{E93AA653-C89D-44C9-8142-6439C6C165F3}"/>
    <cellStyle name="Calculation 2 10 12 10" xfId="29845" xr:uid="{566BA8C3-7A9A-4CB3-B657-462D8F4DFC4A}"/>
    <cellStyle name="Calculation 2 10 12 11" xfId="31236" xr:uid="{50AFC887-09F1-4D2F-90B9-8DCDDB9D56D4}"/>
    <cellStyle name="Calculation 2 10 12 12" xfId="32599" xr:uid="{86F1A80B-762A-4C1E-8621-B86ACF26E91E}"/>
    <cellStyle name="Calculation 2 10 12 13" xfId="33774" xr:uid="{7A953573-5FC3-47A5-A1C8-6BF125FB58BA}"/>
    <cellStyle name="Calculation 2 10 12 14" xfId="34751" xr:uid="{D3A1215C-5FD9-4302-A932-31EDD85425B8}"/>
    <cellStyle name="Calculation 2 10 12 15" xfId="35908" xr:uid="{75E1AF63-A458-416F-A03B-53F3FDE613DC}"/>
    <cellStyle name="Calculation 2 10 12 16" xfId="37019" xr:uid="{4BDE592B-0D45-4638-9D55-1F8CB993C37A}"/>
    <cellStyle name="Calculation 2 10 12 17" xfId="38114" xr:uid="{25DC5393-13B1-435E-872A-4F886F1FC2BC}"/>
    <cellStyle name="Calculation 2 10 12 2" xfId="18482" xr:uid="{3ABAD878-00E7-44A1-B42B-94F00E11CB5F}"/>
    <cellStyle name="Calculation 2 10 12 3" xfId="19877" xr:uid="{577DD604-7B8D-4EE9-9615-63F4CFB180DA}"/>
    <cellStyle name="Calculation 2 10 12 4" xfId="21289" xr:uid="{DC39BB21-6E3C-4DB9-96F0-4F9956BCC092}"/>
    <cellStyle name="Calculation 2 10 12 5" xfId="22687" xr:uid="{5E75DB09-76D3-41F3-81DD-4ED05D6C9BDD}"/>
    <cellStyle name="Calculation 2 10 12 6" xfId="23992" xr:uid="{74098A55-17BE-4F67-8256-1748AD48B686}"/>
    <cellStyle name="Calculation 2 10 12 7" xfId="25391" xr:uid="{B915C464-EDE7-4ADD-9FF0-4EA2DADC7B35}"/>
    <cellStyle name="Calculation 2 10 12 8" xfId="26828" xr:uid="{1251A151-CBA6-40DD-80A3-20C925CE71A3}"/>
    <cellStyle name="Calculation 2 10 12 9" xfId="28348" xr:uid="{2C2E17C5-7D60-45A9-997B-FA00C687F142}"/>
    <cellStyle name="Calculation 2 10 13" xfId="15467" xr:uid="{F413B488-39AD-49B8-B0F4-848CAE9DE0B4}"/>
    <cellStyle name="Calculation 2 10 13 10" xfId="29887" xr:uid="{8DECBC54-A121-468F-83D8-200C39AE7DB1}"/>
    <cellStyle name="Calculation 2 10 13 11" xfId="31278" xr:uid="{D7C02ABF-C665-4E1E-9F31-7F2D6C825679}"/>
    <cellStyle name="Calculation 2 10 13 12" xfId="32641" xr:uid="{35D52B34-6F8C-4E92-9A4B-07290ABEFD10}"/>
    <cellStyle name="Calculation 2 10 13 13" xfId="34788" xr:uid="{3939B7D7-CC90-4CAC-8E98-8AA478728D58}"/>
    <cellStyle name="Calculation 2 10 13 14" xfId="35945" xr:uid="{88522414-C233-44DD-8F16-3CF70C31784D}"/>
    <cellStyle name="Calculation 2 10 13 15" xfId="37057" xr:uid="{C0E46556-074C-43F1-BFE7-358AB02B6F4D}"/>
    <cellStyle name="Calculation 2 10 13 16" xfId="38150" xr:uid="{0779D6E2-0648-4CBE-A609-34AC7C9898C6}"/>
    <cellStyle name="Calculation 2 10 13 2" xfId="18526" xr:uid="{55FF4D18-7870-4CE5-AFFF-0C9C55210591}"/>
    <cellStyle name="Calculation 2 10 13 3" xfId="19919" xr:uid="{3E5090B6-F2A3-4530-84FE-A96EF012B309}"/>
    <cellStyle name="Calculation 2 10 13 4" xfId="21335" xr:uid="{3049E473-F3FE-4B89-BD49-6895E5092F72}"/>
    <cellStyle name="Calculation 2 10 13 5" xfId="22732" xr:uid="{F1B964CE-B2BD-4BEF-B065-827982194D13}"/>
    <cellStyle name="Calculation 2 10 13 6" xfId="24034" xr:uid="{393CD5DD-369A-4356-9CD3-86938995C0C5}"/>
    <cellStyle name="Calculation 2 10 13 7" xfId="25432" xr:uid="{EFAAD6AD-3809-4AE3-89DF-E8FC75332180}"/>
    <cellStyle name="Calculation 2 10 13 8" xfId="26872" xr:uid="{6D22CF46-345B-476B-B4BC-A67DDBF5FECF}"/>
    <cellStyle name="Calculation 2 10 13 9" xfId="28392" xr:uid="{F0204DAC-391A-4036-80C2-C357E6F39C35}"/>
    <cellStyle name="Calculation 2 10 14" xfId="14941" xr:uid="{24D58A37-CBCC-4880-9F58-8A64F6B636CF}"/>
    <cellStyle name="Calculation 2 10 14 10" xfId="29378" xr:uid="{49415A5B-A609-417A-92EE-F4BF2E2CB93C}"/>
    <cellStyle name="Calculation 2 10 14 11" xfId="30769" xr:uid="{59EB1FD0-8F63-40CC-96A2-6C7F04F31D13}"/>
    <cellStyle name="Calculation 2 10 14 12" xfId="32157" xr:uid="{D408CA3C-06A3-4167-BF9F-FA3CA00CA091}"/>
    <cellStyle name="Calculation 2 10 14 13" xfId="34325" xr:uid="{00389DDA-9D9D-4269-9DBA-8677E20C7BAC}"/>
    <cellStyle name="Calculation 2 10 14 14" xfId="35478" xr:uid="{0A682C5D-206B-4447-B544-C037682DF89A}"/>
    <cellStyle name="Calculation 2 10 14 15" xfId="36603" xr:uid="{D0D6587B-3175-48D6-84A7-E27CFED32DD8}"/>
    <cellStyle name="Calculation 2 10 14 16" xfId="37711" xr:uid="{CF901B65-6A87-433D-AC61-309B69A2C4A0}"/>
    <cellStyle name="Calculation 2 10 14 2" xfId="18004" xr:uid="{17A300BF-AFF2-4B61-863E-18E7FA83272A}"/>
    <cellStyle name="Calculation 2 10 14 3" xfId="19400" xr:uid="{2A79A2F8-EE6C-4BF6-904D-B1847F924BCA}"/>
    <cellStyle name="Calculation 2 10 14 4" xfId="20818" xr:uid="{115F6557-7A57-4A74-A07E-816343B1932E}"/>
    <cellStyle name="Calculation 2 10 14 5" xfId="22210" xr:uid="{E0053562-1A3B-4E05-AAFF-11A76485866A}"/>
    <cellStyle name="Calculation 2 10 14 6" xfId="23521" xr:uid="{33C8DE26-ECF2-49A7-823F-2E2492845FBD}"/>
    <cellStyle name="Calculation 2 10 14 7" xfId="24934" xr:uid="{CDB9C5B4-8F02-497A-8497-6917C9124BF9}"/>
    <cellStyle name="Calculation 2 10 14 8" xfId="26360" xr:uid="{73A9E123-BCBA-4899-903D-7E52E708CB39}"/>
    <cellStyle name="Calculation 2 10 14 9" xfId="27891" xr:uid="{C363887D-F1B0-4080-BC77-08EEAE183381}"/>
    <cellStyle name="Calculation 2 10 15" xfId="15565" xr:uid="{816667F6-00FA-4F44-8EEA-F4D45CA243BC}"/>
    <cellStyle name="Calculation 2 10 15 10" xfId="29979" xr:uid="{91806C49-6285-45FF-8BC2-B289523799DF}"/>
    <cellStyle name="Calculation 2 10 15 11" xfId="31374" xr:uid="{DC8AE3CA-E1DA-4A52-9F68-DA0E12A929AE}"/>
    <cellStyle name="Calculation 2 10 15 12" xfId="32729" xr:uid="{532E8ACF-BE22-4DDC-AA0E-9B6719BEC61E}"/>
    <cellStyle name="Calculation 2 10 15 13" xfId="34872" xr:uid="{D3D47F30-FE1D-4CF0-AD7E-B42E09496BB5}"/>
    <cellStyle name="Calculation 2 10 15 14" xfId="36028" xr:uid="{16F78AEF-06BC-485F-A047-0353D5D2550B}"/>
    <cellStyle name="Calculation 2 10 15 15" xfId="37142" xr:uid="{1F4B7886-8C5C-414B-BCF8-0099E1CFA5F8}"/>
    <cellStyle name="Calculation 2 10 15 16" xfId="38233" xr:uid="{62D2DA42-447A-4437-9C61-4F5B76BC1E33}"/>
    <cellStyle name="Calculation 2 10 15 2" xfId="18621" xr:uid="{35D8F731-8887-424A-97EB-37B5C8471A0D}"/>
    <cellStyle name="Calculation 2 10 15 3" xfId="20016" xr:uid="{F665FF58-925A-4D3D-A5A8-7B5E83EC061D}"/>
    <cellStyle name="Calculation 2 10 15 4" xfId="21432" xr:uid="{CF595850-F555-4745-B6F1-5AFB99F5BD69}"/>
    <cellStyle name="Calculation 2 10 15 5" xfId="22826" xr:uid="{2FF9DDF7-B024-4EAC-905A-4957996F97C1}"/>
    <cellStyle name="Calculation 2 10 15 6" xfId="24124" xr:uid="{BECDCB3E-FB4D-4DAA-BE74-7A02F41D0D43}"/>
    <cellStyle name="Calculation 2 10 15 7" xfId="25523" xr:uid="{8105BAEC-747F-4CFB-A6D8-CFDE8AD2CA07}"/>
    <cellStyle name="Calculation 2 10 15 8" xfId="26963" xr:uid="{E84B4E9D-EA40-4BF0-AB00-5CE147A890B9}"/>
    <cellStyle name="Calculation 2 10 15 9" xfId="28484" xr:uid="{9D9FBB4B-F1CA-4A87-A26E-077A978E074A}"/>
    <cellStyle name="Calculation 2 10 16" xfId="15631" xr:uid="{239DCECE-4DCD-4DA5-A91A-F8F3FB5466C7}"/>
    <cellStyle name="Calculation 2 10 16 10" xfId="30042" xr:uid="{DAD95EFE-9743-41A2-90FB-D41A4EB5E2AD}"/>
    <cellStyle name="Calculation 2 10 16 11" xfId="31436" xr:uid="{3C40DB83-BA74-4213-A3BA-C88FCA73BC38}"/>
    <cellStyle name="Calculation 2 10 16 12" xfId="32792" xr:uid="{6360DE2F-8D78-4CC1-9A42-2829FB5C723E}"/>
    <cellStyle name="Calculation 2 10 16 13" xfId="33886" xr:uid="{4E08D292-07FD-4F8B-B951-B53C89E0C3F4}"/>
    <cellStyle name="Calculation 2 10 16 14" xfId="34930" xr:uid="{BE44152F-5E7C-4DB0-8A91-808A4D11C18C}"/>
    <cellStyle name="Calculation 2 10 16 15" xfId="36086" xr:uid="{0B296F39-DE47-468B-A60B-EF0EE1A76A74}"/>
    <cellStyle name="Calculation 2 10 16 16" xfId="37203" xr:uid="{05DEF450-8F8A-46E7-9BAA-C26C38C6828D}"/>
    <cellStyle name="Calculation 2 10 16 17" xfId="38291" xr:uid="{F5AD8611-F654-445D-AE60-6DCF45660E41}"/>
    <cellStyle name="Calculation 2 10 16 2" xfId="18681" xr:uid="{A85A67DF-A921-417E-B236-CA2C5307FD15}"/>
    <cellStyle name="Calculation 2 10 16 3" xfId="20078" xr:uid="{6800F62F-695A-456A-B787-A78E6FAD0022}"/>
    <cellStyle name="Calculation 2 10 16 4" xfId="21498" xr:uid="{BDFF3C5F-F479-4CF5-9545-2158B8499C66}"/>
    <cellStyle name="Calculation 2 10 16 5" xfId="22884" xr:uid="{B11DEF4C-E07C-4155-A516-4C9CFE6EC364}"/>
    <cellStyle name="Calculation 2 10 16 6" xfId="24186" xr:uid="{113A39D9-00C0-43D1-B635-9DCEAB32AACD}"/>
    <cellStyle name="Calculation 2 10 16 7" xfId="25585" xr:uid="{77A31149-2379-4291-B111-C1A7EEB48318}"/>
    <cellStyle name="Calculation 2 10 16 8" xfId="27027" xr:uid="{993F21BF-2463-4B35-80B9-E37B1ED70D93}"/>
    <cellStyle name="Calculation 2 10 16 9" xfId="28549" xr:uid="{DE465A39-8F92-4C41-918D-A726FA390D4C}"/>
    <cellStyle name="Calculation 2 10 17" xfId="15660" xr:uid="{E91A65FD-5EE5-4CD6-A6C1-F2C890821510}"/>
    <cellStyle name="Calculation 2 10 17 10" xfId="30071" xr:uid="{B133D3A8-5718-4919-A183-468813E123B1}"/>
    <cellStyle name="Calculation 2 10 17 11" xfId="31463" xr:uid="{F9B3D6FA-6446-49DE-922B-586C40A1EA39}"/>
    <cellStyle name="Calculation 2 10 17 12" xfId="32818" xr:uid="{CA6E67D8-92F7-42F7-8C1A-8188125A25EC}"/>
    <cellStyle name="Calculation 2 10 17 13" xfId="33912" xr:uid="{A7A4EC9B-8470-4268-8794-81D50B6BD83F}"/>
    <cellStyle name="Calculation 2 10 17 14" xfId="34958" xr:uid="{7B2C6CDE-8C72-46AE-A45F-F2B3B5BCED5B}"/>
    <cellStyle name="Calculation 2 10 17 15" xfId="36112" xr:uid="{06A4FB8B-0B85-4E1B-B3E7-CA6D507A91FA}"/>
    <cellStyle name="Calculation 2 10 17 16" xfId="37230" xr:uid="{3C7FD8FC-B7C3-4779-A48C-433ABEA2E1BA}"/>
    <cellStyle name="Calculation 2 10 17 17" xfId="38317" xr:uid="{47A6B8E1-0BF9-4AF0-B23B-48C5CFD16AE1}"/>
    <cellStyle name="Calculation 2 10 17 2" xfId="18710" xr:uid="{2C74AD12-4673-4C02-B0C6-BDFE6A3FC0E0}"/>
    <cellStyle name="Calculation 2 10 17 3" xfId="20106" xr:uid="{28CD2A6A-6744-48D0-B0CF-0D106314B43B}"/>
    <cellStyle name="Calculation 2 10 17 4" xfId="21527" xr:uid="{43C53DE3-74DE-4645-A2E0-6165AD9EB3FF}"/>
    <cellStyle name="Calculation 2 10 17 5" xfId="22913" xr:uid="{55D3D888-3674-4487-9077-677DD26FEFD4}"/>
    <cellStyle name="Calculation 2 10 17 6" xfId="24215" xr:uid="{F0E4A086-5582-4101-ADA4-6C2247C33145}"/>
    <cellStyle name="Calculation 2 10 17 7" xfId="25614" xr:uid="{81C0BF6E-50EE-42F1-9533-84FA6630024D}"/>
    <cellStyle name="Calculation 2 10 17 8" xfId="27056" xr:uid="{8E66BD31-56E9-448D-B526-1B79C90900F9}"/>
    <cellStyle name="Calculation 2 10 17 9" xfId="28578" xr:uid="{E98198E6-552C-4B89-BC97-BA3C47819696}"/>
    <cellStyle name="Calculation 2 10 18" xfId="15700" xr:uid="{A4AD6C2E-76C8-4027-8480-F1B8671B9BDC}"/>
    <cellStyle name="Calculation 2 10 18 10" xfId="30110" xr:uid="{1B09E1D5-3375-411A-B9DB-7F2D04419B78}"/>
    <cellStyle name="Calculation 2 10 18 11" xfId="31502" xr:uid="{F7E0E741-552E-4398-A9B4-F1A8E48677CE}"/>
    <cellStyle name="Calculation 2 10 18 12" xfId="32853" xr:uid="{CC873AA2-6104-400D-AD48-66908E51ABBF}"/>
    <cellStyle name="Calculation 2 10 18 13" xfId="34992" xr:uid="{DDB791C3-2D6E-47D9-AB71-95501C1EF17D}"/>
    <cellStyle name="Calculation 2 10 18 14" xfId="36146" xr:uid="{3A58271F-DDDD-434B-9B25-5F4FCDA6BD4B}"/>
    <cellStyle name="Calculation 2 10 18 15" xfId="37266" xr:uid="{C4103972-7533-41D9-AE35-D5F3D66CCCC1}"/>
    <cellStyle name="Calculation 2 10 18 16" xfId="38351" xr:uid="{E1C9B59E-A7E9-4D1E-93B7-0B5B2814C371}"/>
    <cellStyle name="Calculation 2 10 18 2" xfId="18750" xr:uid="{23764C55-7C21-4578-991C-4F6CB15900DA}"/>
    <cellStyle name="Calculation 2 10 18 3" xfId="20145" xr:uid="{FEC8A506-30CD-4320-857C-0539AE242B2D}"/>
    <cellStyle name="Calculation 2 10 18 4" xfId="21567" xr:uid="{E22C7A30-4821-4BB4-8AAD-4FFBE5EDA769}"/>
    <cellStyle name="Calculation 2 10 18 5" xfId="22951" xr:uid="{EBA09AF0-1B94-4693-8B42-F425C67298AC}"/>
    <cellStyle name="Calculation 2 10 18 6" xfId="24253" xr:uid="{51AF1A88-5589-4B6E-AB7D-25EC401C3450}"/>
    <cellStyle name="Calculation 2 10 18 7" xfId="25651" xr:uid="{9766C59A-4ED8-4F9E-A275-DD2100498820}"/>
    <cellStyle name="Calculation 2 10 18 8" xfId="27094" xr:uid="{C6D0D749-3897-4227-8473-69E99454999A}"/>
    <cellStyle name="Calculation 2 10 18 9" xfId="28616" xr:uid="{CE936885-5CFE-4AFF-BB6B-FFC04AFD64F8}"/>
    <cellStyle name="Calculation 2 10 19" xfId="15760" xr:uid="{2920E856-23E4-4ECE-B9E0-90D757562C8C}"/>
    <cellStyle name="Calculation 2 10 19 10" xfId="31561" xr:uid="{38DEB781-8436-4EF6-B811-509590BA25E4}"/>
    <cellStyle name="Calculation 2 10 19 11" xfId="32907" xr:uid="{743A947A-3429-4554-8863-CD6CDBFC8D4D}"/>
    <cellStyle name="Calculation 2 10 19 12" xfId="33956" xr:uid="{AA678BC4-14AB-42D1-9F77-73C2D64E76EE}"/>
    <cellStyle name="Calculation 2 10 19 13" xfId="35043" xr:uid="{1D42CA8B-BB9E-4D2B-BC99-33B2F69E7E5E}"/>
    <cellStyle name="Calculation 2 10 19 14" xfId="36197" xr:uid="{D5E501B3-B5E7-453F-9FD5-E2272D84E42D}"/>
    <cellStyle name="Calculation 2 10 19 15" xfId="37320" xr:uid="{F0C347AD-C14C-4BDB-A9DA-E9F305EAFC81}"/>
    <cellStyle name="Calculation 2 10 19 16" xfId="38402" xr:uid="{691F9795-AB50-4AC7-85A9-2892ED083ACB}"/>
    <cellStyle name="Calculation 2 10 19 2" xfId="18810" xr:uid="{83CDFA85-6235-44C1-8DC6-B95ACEC1AFD5}"/>
    <cellStyle name="Calculation 2 10 19 3" xfId="20203" xr:uid="{EB43D94C-25DA-4885-9A73-753A11C70D3F}"/>
    <cellStyle name="Calculation 2 10 19 4" xfId="22995" xr:uid="{F535FA88-DB12-4F8E-A9B9-A375B28986D3}"/>
    <cellStyle name="Calculation 2 10 19 5" xfId="24311" xr:uid="{6A3102EE-934B-4481-A548-740524F97FBD}"/>
    <cellStyle name="Calculation 2 10 19 6" xfId="25710" xr:uid="{12506CD5-5DAC-45EF-BAE6-10E20A843DEC}"/>
    <cellStyle name="Calculation 2 10 19 7" xfId="27151" xr:uid="{0E649556-6616-4791-8D9B-3DD070541B2D}"/>
    <cellStyle name="Calculation 2 10 19 8" xfId="28674" xr:uid="{9443CEF7-7116-4729-B755-C888E8CA3DCA}"/>
    <cellStyle name="Calculation 2 10 19 9" xfId="30169" xr:uid="{BFE22E10-691B-48A6-97A7-2C7CD976C860}"/>
    <cellStyle name="Calculation 2 10 2" xfId="14990" xr:uid="{7E5A564F-E7B0-423A-8363-60DFEAE1AC6F}"/>
    <cellStyle name="Calculation 2 10 2 10" xfId="29425" xr:uid="{1C45EF4D-4AE0-4E27-B329-554A350EF1A8}"/>
    <cellStyle name="Calculation 2 10 2 11" xfId="30816" xr:uid="{261A1E8B-0E1D-4A39-BACB-69E207DD79F2}"/>
    <cellStyle name="Calculation 2 10 2 12" xfId="32200" xr:uid="{2C1F8A4A-DB26-4393-B822-E1E719E3DA8D}"/>
    <cellStyle name="Calculation 2 10 2 13" xfId="33417" xr:uid="{70898102-47AC-478F-A40B-D9EF49567240}"/>
    <cellStyle name="Calculation 2 10 2 14" xfId="34366" xr:uid="{AC93DF7F-F757-4FFD-B4D0-0BBF64CA4332}"/>
    <cellStyle name="Calculation 2 10 2 15" xfId="35521" xr:uid="{6185340F-30FE-4268-9418-0661419A48EA}"/>
    <cellStyle name="Calculation 2 10 2 16" xfId="36644" xr:uid="{9AF8272A-31D6-489D-B415-A517C42D16A0}"/>
    <cellStyle name="Calculation 2 10 2 17" xfId="37749" xr:uid="{E8E2566F-4375-43C4-A996-024B9FCCA7C8}"/>
    <cellStyle name="Calculation 2 10 2 2" xfId="18053" xr:uid="{BE8BE86B-C6E0-41D6-A06A-58D850E6F4C8}"/>
    <cellStyle name="Calculation 2 10 2 3" xfId="19449" xr:uid="{62D78C1B-AFE8-42F9-8CE9-33FB0A5BBE83}"/>
    <cellStyle name="Calculation 2 10 2 4" xfId="20866" xr:uid="{AA853828-5D59-4AC1-BB5F-D1D2F0DB73C4}"/>
    <cellStyle name="Calculation 2 10 2 5" xfId="22256" xr:uid="{29298868-51E7-4356-8580-76B2E965B9CF}"/>
    <cellStyle name="Calculation 2 10 2 6" xfId="23569" xr:uid="{8FF82CE3-AF9D-4840-8D4D-79CE384A134A}"/>
    <cellStyle name="Calculation 2 10 2 7" xfId="24977" xr:uid="{8705F65E-20DA-44DA-BEDA-6D9EC793C1A9}"/>
    <cellStyle name="Calculation 2 10 2 8" xfId="26409" xr:uid="{5180231D-6695-4D8B-83B6-43F5E02F4A80}"/>
    <cellStyle name="Calculation 2 10 2 9" xfId="27940" xr:uid="{0B767167-EE14-4567-82EF-285C569EB489}"/>
    <cellStyle name="Calculation 2 10 20" xfId="15792" xr:uid="{9DDB5111-E315-46C4-A2B8-AFB3C8E3CDE3}"/>
    <cellStyle name="Calculation 2 10 20 10" xfId="35070" xr:uid="{ADA5BCE9-0F09-477D-A326-7B72C1128AD6}"/>
    <cellStyle name="Calculation 2 10 20 11" xfId="36224" xr:uid="{4F79D89A-1132-4C66-AEB7-D26BF4667973}"/>
    <cellStyle name="Calculation 2 10 20 12" xfId="37349" xr:uid="{7DE7EF4F-68EC-4ADC-AA59-4A90BACBEC00}"/>
    <cellStyle name="Calculation 2 10 20 13" xfId="38429" xr:uid="{7F680F79-9DA0-4219-A154-5CB956BA1989}"/>
    <cellStyle name="Calculation 2 10 20 2" xfId="20235" xr:uid="{E9612E2D-C863-4871-9708-D65826EC576B}"/>
    <cellStyle name="Calculation 2 10 20 3" xfId="24339" xr:uid="{375A5159-769B-4F8A-BD16-D2FBF3FAF7C1}"/>
    <cellStyle name="Calculation 2 10 20 4" xfId="25742" xr:uid="{824C3322-174B-4153-A2DD-E194F516111E}"/>
    <cellStyle name="Calculation 2 10 20 5" xfId="27183" xr:uid="{BC0FEFFB-2A37-4DF8-8A3E-AF54F86A29D1}"/>
    <cellStyle name="Calculation 2 10 20 6" xfId="28706" xr:uid="{C915351C-AF71-48F1-AD14-54D6DB6850DA}"/>
    <cellStyle name="Calculation 2 10 20 7" xfId="30200" xr:uid="{BB6B5D94-060F-491D-A1C4-B5F639C58A02}"/>
    <cellStyle name="Calculation 2 10 20 8" xfId="31593" xr:uid="{E52C68DB-8A33-4629-AAE2-2E3C9EAFA7E1}"/>
    <cellStyle name="Calculation 2 10 20 9" xfId="32934" xr:uid="{C464B4E3-8DD9-4022-92D5-3855B096AF41}"/>
    <cellStyle name="Calculation 2 10 21" xfId="15842" xr:uid="{F166FEC3-69CA-4D22-AAA5-FFB0C628E802}"/>
    <cellStyle name="Calculation 2 10 21 10" xfId="30249" xr:uid="{6F2F4E35-CD0A-4CE7-8C5C-92619BB17B83}"/>
    <cellStyle name="Calculation 2 10 21 11" xfId="31643" xr:uid="{62669955-F4E8-42DA-A760-4949B2D2C9DE}"/>
    <cellStyle name="Calculation 2 10 21 12" xfId="32980" xr:uid="{8430B8DF-C185-4125-A7F7-CEF8857E884E}"/>
    <cellStyle name="Calculation 2 10 21 13" xfId="34012" xr:uid="{3816D3DD-B8F2-41AB-A80C-67272669FA99}"/>
    <cellStyle name="Calculation 2 10 21 14" xfId="35114" xr:uid="{55B4F8C0-9BAD-4583-A376-D1E5BB59C395}"/>
    <cellStyle name="Calculation 2 10 21 15" xfId="36268" xr:uid="{43D376C4-D8DD-4B76-ACBD-6B3BD7DAB152}"/>
    <cellStyle name="Calculation 2 10 21 16" xfId="37395" xr:uid="{AB515679-4727-4ABA-B8A7-200E479A4CB9}"/>
    <cellStyle name="Calculation 2 10 21 17" xfId="38473" xr:uid="{26A3CC22-2EAE-4E46-B746-CAD48956C146}"/>
    <cellStyle name="Calculation 2 10 21 2" xfId="18891" xr:uid="{B7B72E3C-902A-4C8B-A5CA-A22A47A95F53}"/>
    <cellStyle name="Calculation 2 10 21 3" xfId="20283" xr:uid="{0DD6A1E9-EEF4-4F9C-8DA0-E5389AB1BF4B}"/>
    <cellStyle name="Calculation 2 10 21 4" xfId="21685" xr:uid="{1ADF0415-E281-4F2C-B7F8-32168547EF5E}"/>
    <cellStyle name="Calculation 2 10 21 5" xfId="23066" xr:uid="{F4DC43B6-403E-48A0-B0A5-6F30411619D5}"/>
    <cellStyle name="Calculation 2 10 21 6" xfId="24386" xr:uid="{D44A24AD-30FC-4407-A652-AB39DD757530}"/>
    <cellStyle name="Calculation 2 10 21 7" xfId="25790" xr:uid="{245FF82B-0A07-4924-91C3-D62D2BFF1810}"/>
    <cellStyle name="Calculation 2 10 21 8" xfId="27231" xr:uid="{0711546C-33B7-48C4-BCF8-BF6A293958F1}"/>
    <cellStyle name="Calculation 2 10 21 9" xfId="28755" xr:uid="{A233F93A-95AD-42C3-9100-865497662231}"/>
    <cellStyle name="Calculation 2 10 22" xfId="15875" xr:uid="{6F7B4A6A-7015-40F8-874B-064DB159AC2E}"/>
    <cellStyle name="Calculation 2 10 22 10" xfId="30281" xr:uid="{D7DA7736-C186-4160-91BE-568A288870B9}"/>
    <cellStyle name="Calculation 2 10 22 11" xfId="31676" xr:uid="{EE5406A1-4046-4147-9076-30CD5C982A11}"/>
    <cellStyle name="Calculation 2 10 22 12" xfId="33012" xr:uid="{DC03987F-6E38-41AA-9C4A-98EC1F86E438}"/>
    <cellStyle name="Calculation 2 10 22 13" xfId="34044" xr:uid="{39DF6397-0538-4314-834F-2531D83ECFDA}"/>
    <cellStyle name="Calculation 2 10 22 14" xfId="35146" xr:uid="{B23B68DC-1668-4A36-9596-DC8C9B8DA4D0}"/>
    <cellStyle name="Calculation 2 10 22 15" xfId="36300" xr:uid="{6EB2A736-65A7-45D0-B5AE-610BF0F4E5DD}"/>
    <cellStyle name="Calculation 2 10 22 16" xfId="37427" xr:uid="{E76BF6E3-0BA4-4136-ACFD-738155581EC1}"/>
    <cellStyle name="Calculation 2 10 22 17" xfId="38505" xr:uid="{1E958EAC-D2D0-48B4-B1D6-4A18E87D3000}"/>
    <cellStyle name="Calculation 2 10 22 2" xfId="18924" xr:uid="{A5A16671-7569-48BC-BBC2-9F8261595C66}"/>
    <cellStyle name="Calculation 2 10 22 3" xfId="20316" xr:uid="{71AD63C5-BCD8-47D5-9658-A84CE69ED68D}"/>
    <cellStyle name="Calculation 2 10 22 4" xfId="21717" xr:uid="{24A6CE82-615E-44DE-ACD7-A2263025F93F}"/>
    <cellStyle name="Calculation 2 10 22 5" xfId="23099" xr:uid="{E0A7DD23-AEDD-4781-8D67-09132A40183B}"/>
    <cellStyle name="Calculation 2 10 22 6" xfId="24418" xr:uid="{0BE2A278-82C7-49CB-B27B-53C4CA1AFC58}"/>
    <cellStyle name="Calculation 2 10 22 7" xfId="25823" xr:uid="{98278B7A-F918-4D36-97BF-86408EEB16E4}"/>
    <cellStyle name="Calculation 2 10 22 8" xfId="27264" xr:uid="{47E0E351-A683-4C7B-8389-080DA73EB366}"/>
    <cellStyle name="Calculation 2 10 22 9" xfId="28788" xr:uid="{33EA1180-3F2D-4764-9E27-EF99397011D8}"/>
    <cellStyle name="Calculation 2 10 23" xfId="15897" xr:uid="{3A2E5A30-AF6D-423D-877A-A129E023DD57}"/>
    <cellStyle name="Calculation 2 10 24" xfId="19081" xr:uid="{2119E5CD-958D-4ABE-A609-860ADA4D09DF}"/>
    <cellStyle name="Calculation 2 10 25" xfId="10024" xr:uid="{CD2183A9-77E1-459F-B206-57F16DE08877}"/>
    <cellStyle name="Calculation 2 10 3" xfId="14708" xr:uid="{5E08A75E-B8DA-4CAC-9473-61F6C3CC70C0}"/>
    <cellStyle name="Calculation 2 10 3 10" xfId="29170" xr:uid="{7F9227C3-88F4-4811-8969-55B83E6C5391}"/>
    <cellStyle name="Calculation 2 10 3 11" xfId="30586" xr:uid="{3A656CDE-D614-4B21-BC87-3C00F51C71E8}"/>
    <cellStyle name="Calculation 2 10 3 12" xfId="31995" xr:uid="{C39DC49B-8866-4CE7-A613-B5D236ED050F}"/>
    <cellStyle name="Calculation 2 10 3 13" xfId="33221" xr:uid="{6624112A-52EB-467B-AD06-8E3E656AD6B9}"/>
    <cellStyle name="Calculation 2 10 3 14" xfId="34159" xr:uid="{6A066FAD-A17B-40C7-8230-7866C0716C10}"/>
    <cellStyle name="Calculation 2 10 3 15" xfId="35309" xr:uid="{E1234F63-7E7E-4FA2-9853-FA5D83C6C5A5}"/>
    <cellStyle name="Calculation 2 10 3 16" xfId="36446" xr:uid="{A3FB7C92-332D-4746-B666-E3DB8DF0674B}"/>
    <cellStyle name="Calculation 2 10 3 17" xfId="37593" xr:uid="{8B2708C8-B751-4C13-9008-C1557BCD5E67}"/>
    <cellStyle name="Calculation 2 10 3 2" xfId="17772" xr:uid="{C7F5EFE1-A90D-46EA-B17D-D4D96DAA666F}"/>
    <cellStyle name="Calculation 2 10 3 3" xfId="19184" xr:uid="{34ABE15F-7BCF-4474-8E4B-18B517A2E98D}"/>
    <cellStyle name="Calculation 2 10 3 4" xfId="20603" xr:uid="{094BEA5C-0F46-4472-9465-E84EA54146AF}"/>
    <cellStyle name="Calculation 2 10 3 5" xfId="21981" xr:uid="{A75E04AC-9A90-4F60-9D5B-E0D8C4D3D828}"/>
    <cellStyle name="Calculation 2 10 3 6" xfId="23318" xr:uid="{53351C69-2CD1-4E2B-A4E0-BE9B5F2E0F93}"/>
    <cellStyle name="Calculation 2 10 3 7" xfId="24716" xr:uid="{62FD4403-5DAA-4629-8D09-B5A6B139C9A7}"/>
    <cellStyle name="Calculation 2 10 3 8" xfId="26133" xr:uid="{E4234ED8-85DA-405D-BE76-9EDCF8522DED}"/>
    <cellStyle name="Calculation 2 10 3 9" xfId="27694" xr:uid="{B5104EB3-1901-4FAB-928A-7444BDE3A43E}"/>
    <cellStyle name="Calculation 2 10 4" xfId="14747" xr:uid="{5C758D1E-5293-4923-ADC0-B5324DA1B724}"/>
    <cellStyle name="Calculation 2 10 4 10" xfId="29202" xr:uid="{9CB60E96-7F84-4634-B37B-63052EF42F8B}"/>
    <cellStyle name="Calculation 2 10 4 11" xfId="30617" xr:uid="{ED0C3DDC-D0C4-4318-A9E4-6807A8E557B1}"/>
    <cellStyle name="Calculation 2 10 4 12" xfId="32023" xr:uid="{322914CD-7F92-4169-B6EF-6E7D9261F4BD}"/>
    <cellStyle name="Calculation 2 10 4 13" xfId="33250" xr:uid="{60092C38-29AF-4672-B99E-FDFEA7135A17}"/>
    <cellStyle name="Calculation 2 10 4 14" xfId="34187" xr:uid="{ED083986-E2CD-405D-A48F-29487A89CD9A}"/>
    <cellStyle name="Calculation 2 10 4 15" xfId="35336" xr:uid="{030EF760-4FD3-461F-857F-0F81BA0AEADC}"/>
    <cellStyle name="Calculation 2 10 4 16" xfId="36473" xr:uid="{E3297536-AC76-40F0-86E9-22BC0FB3A1FA}"/>
    <cellStyle name="Calculation 2 10 4 17" xfId="37614" xr:uid="{31A2C94E-3C9C-4106-B16A-0F57C3D47374}"/>
    <cellStyle name="Calculation 2 10 4 2" xfId="17811" xr:uid="{0F045B6B-24EE-4C4A-A80E-C7F64FA0B372}"/>
    <cellStyle name="Calculation 2 10 4 3" xfId="19214" xr:uid="{5A27F763-857D-459E-B301-D7AB8E70A54A}"/>
    <cellStyle name="Calculation 2 10 4 4" xfId="20632" xr:uid="{EAFBA14E-52B1-41E5-AC7B-7C97A27B406A}"/>
    <cellStyle name="Calculation 2 10 4 5" xfId="22019" xr:uid="{7ADB59EC-60AB-424D-8FDF-4A778A0D675E}"/>
    <cellStyle name="Calculation 2 10 4 6" xfId="23345" xr:uid="{1ADF2A3F-85E7-47E0-8797-E566BAB42ADA}"/>
    <cellStyle name="Calculation 2 10 4 7" xfId="24753" xr:uid="{12034DDD-51D0-4316-8772-6A12070C3989}"/>
    <cellStyle name="Calculation 2 10 4 8" xfId="26172" xr:uid="{8E390B40-DE28-412F-8268-8B8D0F598061}"/>
    <cellStyle name="Calculation 2 10 4 9" xfId="27727" xr:uid="{D1D429FB-5FBD-4247-AA27-33887F5FAEC6}"/>
    <cellStyle name="Calculation 2 10 5" xfId="14871" xr:uid="{741C5FD0-38A5-45FA-AE20-444754C02AF9}"/>
    <cellStyle name="Calculation 2 10 5 10" xfId="29308" xr:uid="{CDEEC638-5FE2-4AE7-8BBB-8AD08AD0C8B3}"/>
    <cellStyle name="Calculation 2 10 5 11" xfId="30703" xr:uid="{26AFF779-3924-444D-8165-99AD1770786A}"/>
    <cellStyle name="Calculation 2 10 5 12" xfId="32100" xr:uid="{662CE2F0-2F99-469F-9257-E8623E932156}"/>
    <cellStyle name="Calculation 2 10 5 13" xfId="33331" xr:uid="{D417CFAD-6CA0-43CD-B31D-CF4664234172}"/>
    <cellStyle name="Calculation 2 10 5 14" xfId="34274" xr:uid="{AABF2B62-89A9-4889-B11D-13E689E351C3}"/>
    <cellStyle name="Calculation 2 10 5 15" xfId="35423" xr:uid="{ED6F1B60-D9C6-490C-A027-8861CE54281C}"/>
    <cellStyle name="Calculation 2 10 5 16" xfId="36539" xr:uid="{502D6621-8A3B-4F25-9105-8526E5AD7CA9}"/>
    <cellStyle name="Calculation 2 10 5 17" xfId="37664" xr:uid="{A04691F2-7765-4618-946A-D6DCC3A38930}"/>
    <cellStyle name="Calculation 2 10 5 2" xfId="17934" xr:uid="{9B0759A4-89F1-45DA-AA10-90BAC8522E19}"/>
    <cellStyle name="Calculation 2 10 5 3" xfId="19334" xr:uid="{044B62E0-D596-48E6-8F5A-682CCCA89A70}"/>
    <cellStyle name="Calculation 2 10 5 4" xfId="20748" xr:uid="{935DB9BB-F106-4389-BA4C-891CFE294682}"/>
    <cellStyle name="Calculation 2 10 5 5" xfId="22141" xr:uid="{351560C8-23D1-4595-AA76-677DFEFE42B0}"/>
    <cellStyle name="Calculation 2 10 5 6" xfId="23452" xr:uid="{5FFC2CA9-5704-4F3C-81C8-AF2F5169C57F}"/>
    <cellStyle name="Calculation 2 10 5 7" xfId="24869" xr:uid="{39C07B94-5545-4972-8196-8D7BE653FBCB}"/>
    <cellStyle name="Calculation 2 10 5 8" xfId="26290" xr:uid="{9019A994-6A53-4B7B-A402-F83DAB566930}"/>
    <cellStyle name="Calculation 2 10 5 9" xfId="27822" xr:uid="{4BA92A78-3C04-4AEB-94F8-A800A90E834F}"/>
    <cellStyle name="Calculation 2 10 6" xfId="15108" xr:uid="{B7D83C4A-6319-4B6D-B22F-E235EBCB62CB}"/>
    <cellStyle name="Calculation 2 10 6 10" xfId="29542" xr:uid="{B7C296F0-D138-402B-A758-A016F44CA968}"/>
    <cellStyle name="Calculation 2 10 6 11" xfId="30932" xr:uid="{6ED212FB-A963-4F7C-AD94-38E46EFE9BB0}"/>
    <cellStyle name="Calculation 2 10 6 12" xfId="32313" xr:uid="{912DF199-E6A0-45FC-B85A-7BAE1145FF8F}"/>
    <cellStyle name="Calculation 2 10 6 13" xfId="33523" xr:uid="{1C127FFA-F56D-4DA9-A29C-DB0FCEAE45FA}"/>
    <cellStyle name="Calculation 2 10 6 14" xfId="34475" xr:uid="{92A3AB5A-8DEC-47D0-B180-706EDCB5BEB1}"/>
    <cellStyle name="Calculation 2 10 6 15" xfId="35630" xr:uid="{EB6A5B1B-623D-4271-88EE-0587CF67BEE7}"/>
    <cellStyle name="Calculation 2 10 6 16" xfId="36752" xr:uid="{46E8F4F5-8CF5-4962-AB82-9D0B82F5E367}"/>
    <cellStyle name="Calculation 2 10 6 17" xfId="37856" xr:uid="{82082B96-EFED-4B53-84D9-1B323A3132A1}"/>
    <cellStyle name="Calculation 2 10 6 2" xfId="18170" xr:uid="{2036D824-C981-447E-B3E0-54BE92BCA84C}"/>
    <cellStyle name="Calculation 2 10 6 3" xfId="19567" xr:uid="{C122DE34-4090-40C7-9013-0277E65828DD}"/>
    <cellStyle name="Calculation 2 10 6 4" xfId="20983" xr:uid="{57C206A8-57C5-41A8-877F-B62CA29D5105}"/>
    <cellStyle name="Calculation 2 10 6 5" xfId="22374" xr:uid="{2A6BEF0B-7A9C-491B-B859-A0B89161F8A2}"/>
    <cellStyle name="Calculation 2 10 6 6" xfId="23686" xr:uid="{C06365A7-ECFB-419D-A109-8DAA537B913C}"/>
    <cellStyle name="Calculation 2 10 6 7" xfId="25090" xr:uid="{29298D4A-36D1-4DA0-8E11-DA6FA1A80D59}"/>
    <cellStyle name="Calculation 2 10 6 8" xfId="26525" xr:uid="{20F48588-F866-4577-9F89-02F035847DD1}"/>
    <cellStyle name="Calculation 2 10 6 9" xfId="28053" xr:uid="{19640099-02D3-4527-9323-D7C1BB3AFA0C}"/>
    <cellStyle name="Calculation 2 10 7" xfId="15156" xr:uid="{414D12DC-75FF-49FC-91B7-2028656E6FB8}"/>
    <cellStyle name="Calculation 2 10 7 10" xfId="29590" xr:uid="{78E29C0B-3994-4983-BDFF-41170897F47B}"/>
    <cellStyle name="Calculation 2 10 7 11" xfId="30979" xr:uid="{7E6BEBDD-BF3A-427D-B024-138C63A7770D}"/>
    <cellStyle name="Calculation 2 10 7 12" xfId="32357" xr:uid="{06469500-E187-4652-BBAD-04DC016FAAB8}"/>
    <cellStyle name="Calculation 2 10 7 13" xfId="33565" xr:uid="{CB118DFC-CFCC-486E-A5E0-AAB9E0E302DD}"/>
    <cellStyle name="Calculation 2 10 7 14" xfId="34520" xr:uid="{5B39D1C8-418D-45AB-8DDF-E616A3CCEF12}"/>
    <cellStyle name="Calculation 2 10 7 15" xfId="35675" xr:uid="{F89B7F40-C70B-4510-9B78-7668D914A930}"/>
    <cellStyle name="Calculation 2 10 7 16" xfId="36795" xr:uid="{2D72A542-4C1D-4C87-AB4B-B3447D05E32D}"/>
    <cellStyle name="Calculation 2 10 7 17" xfId="37898" xr:uid="{D794D68D-0F8C-439F-BF27-C2349309B399}"/>
    <cellStyle name="Calculation 2 10 7 2" xfId="18218" xr:uid="{5E3601AB-5CFD-42A9-8347-C938AB7CD04C}"/>
    <cellStyle name="Calculation 2 10 7 3" xfId="19615" xr:uid="{68CB7F99-6203-4416-8F4E-060C9DC791C4}"/>
    <cellStyle name="Calculation 2 10 7 4" xfId="21030" xr:uid="{FA4147A4-F188-46A0-AD0C-9546F22CC3FA}"/>
    <cellStyle name="Calculation 2 10 7 5" xfId="22422" xr:uid="{4F498970-228D-4E8E-8BDD-7B019687C0C4}"/>
    <cellStyle name="Calculation 2 10 7 6" xfId="23734" xr:uid="{3372A9FA-DD71-4BD7-A7C8-E14139DD0B05}"/>
    <cellStyle name="Calculation 2 10 7 7" xfId="25137" xr:uid="{0D5D996D-D2FA-419C-B245-BF88725FAC1F}"/>
    <cellStyle name="Calculation 2 10 7 8" xfId="26573" xr:uid="{B27BB798-BBD0-479A-9C6A-EBBE1283B3FF}"/>
    <cellStyle name="Calculation 2 10 7 9" xfId="28100" xr:uid="{67BA7CAE-380E-4392-AB31-BDE28BA0067E}"/>
    <cellStyle name="Calculation 2 10 8" xfId="14901" xr:uid="{902AF3A3-0C93-40CB-AA8F-A91E1309D8D4}"/>
    <cellStyle name="Calculation 2 10 8 10" xfId="29338" xr:uid="{83711038-2CA0-440C-9A6E-B206720A6A7D}"/>
    <cellStyle name="Calculation 2 10 8 11" xfId="30731" xr:uid="{36EC79D5-0282-4F66-9182-A35977518B55}"/>
    <cellStyle name="Calculation 2 10 8 12" xfId="32125" xr:uid="{0252137B-4B9C-40D9-9E00-1CCDD90348EF}"/>
    <cellStyle name="Calculation 2 10 8 13" xfId="33356" xr:uid="{9F4303C5-A8F5-4528-8916-3A947AF68940}"/>
    <cellStyle name="Calculation 2 10 8 14" xfId="34297" xr:uid="{D7E4477F-9542-46C4-8F93-2AAD2823170F}"/>
    <cellStyle name="Calculation 2 10 8 15" xfId="35448" xr:uid="{F5CD40C8-D21F-4328-9284-8D918D19D5B5}"/>
    <cellStyle name="Calculation 2 10 8 16" xfId="36568" xr:uid="{E1BB2363-F610-4CDC-97D2-C60AC46EFAB9}"/>
    <cellStyle name="Calculation 2 10 8 17" xfId="37687" xr:uid="{C611534D-7B10-4074-9C31-E8911A73AFF6}"/>
    <cellStyle name="Calculation 2 10 8 2" xfId="17964" xr:uid="{DC5C854C-7F89-45B5-B783-8C02C0FDB79F}"/>
    <cellStyle name="Calculation 2 10 8 3" xfId="19360" xr:uid="{D1447A7B-7BE5-4F62-B5C2-F59C1AA1EBCA}"/>
    <cellStyle name="Calculation 2 10 8 4" xfId="20778" xr:uid="{21F772CD-F3A0-436F-894C-71FCC7BE9A2F}"/>
    <cellStyle name="Calculation 2 10 8 5" xfId="22171" xr:uid="{72A8CAA8-25E2-44A7-9E5D-3A4548C18D57}"/>
    <cellStyle name="Calculation 2 10 8 6" xfId="23482" xr:uid="{17E93515-31E3-48FB-BE1D-20B5C47DE5BB}"/>
    <cellStyle name="Calculation 2 10 8 7" xfId="24896" xr:uid="{DF043A96-1C3F-44C0-AB13-9BCECA576F17}"/>
    <cellStyle name="Calculation 2 10 8 8" xfId="26320" xr:uid="{7255D632-5C7F-4FF2-8C55-608259DBF934}"/>
    <cellStyle name="Calculation 2 10 8 9" xfId="27851" xr:uid="{8B438A0A-BE11-444B-8997-33DF49399C3A}"/>
    <cellStyle name="Calculation 2 10 9" xfId="15232" xr:uid="{C2C8B58E-9C63-42C8-A560-FA23E2472777}"/>
    <cellStyle name="Calculation 2 10 9 10" xfId="29662" xr:uid="{57C82C3E-3DBE-453B-8C3B-A0DD8934A512}"/>
    <cellStyle name="Calculation 2 10 9 11" xfId="31054" xr:uid="{5067187D-E3E3-4544-8FC5-9F90841DA56F}"/>
    <cellStyle name="Calculation 2 10 9 12" xfId="32426" xr:uid="{C6A2569F-88F2-46BE-B21E-1990FFB3CCD1}"/>
    <cellStyle name="Calculation 2 10 9 13" xfId="33627" xr:uid="{6489632D-097C-476F-AED2-9EA518300B36}"/>
    <cellStyle name="Calculation 2 10 9 14" xfId="34588" xr:uid="{40B147FA-CA7B-4DCC-80D7-3FCA7975E006}"/>
    <cellStyle name="Calculation 2 10 9 15" xfId="35745" xr:uid="{3695BAB7-9B8E-4C5B-A3AF-22813F76D591}"/>
    <cellStyle name="Calculation 2 10 9 16" xfId="36857" xr:uid="{96F90C2B-8179-42C9-B660-8984E2F38D1E}"/>
    <cellStyle name="Calculation 2 10 9 17" xfId="37959" xr:uid="{E55C1045-938F-4B07-AF5C-6DC7868FA712}"/>
    <cellStyle name="Calculation 2 10 9 2" xfId="18294" xr:uid="{A194DC3C-59FC-4990-9FC2-DB40C42A7192}"/>
    <cellStyle name="Calculation 2 10 9 3" xfId="19689" xr:uid="{EEBFB256-076C-4583-AB2E-91D09242EB08}"/>
    <cellStyle name="Calculation 2 10 9 4" xfId="21103" xr:uid="{A0821903-831E-4CA3-815A-8A08C248B51F}"/>
    <cellStyle name="Calculation 2 10 9 5" xfId="22498" xr:uid="{61182F83-AB79-4AA2-BE29-E70CA3DECCFF}"/>
    <cellStyle name="Calculation 2 10 9 6" xfId="23810" xr:uid="{E1DB0B8B-B6D6-4F17-875F-1967217DB421}"/>
    <cellStyle name="Calculation 2 10 9 7" xfId="25212" xr:uid="{3388228E-D5ED-4837-9D97-A6EEF157E386}"/>
    <cellStyle name="Calculation 2 10 9 8" xfId="26646" xr:uid="{CCCB6115-53C8-43A8-B9B9-38A9A65F612B}"/>
    <cellStyle name="Calculation 2 10 9 9" xfId="28172" xr:uid="{DF8F3BD2-3CEA-4D12-B3E5-95801178DC89}"/>
    <cellStyle name="Calculation 2 11" xfId="15017" xr:uid="{D44C1294-139F-4BF5-B742-D65C0D3F1522}"/>
    <cellStyle name="Calculation 2 11 10" xfId="29452" xr:uid="{7EE67C2E-FBD2-4424-932C-F2FCE3FCFE08}"/>
    <cellStyle name="Calculation 2 11 11" xfId="30843" xr:uid="{5163B762-EC5B-4724-8756-2E028D17B51F}"/>
    <cellStyle name="Calculation 2 11 12" xfId="32227" xr:uid="{F9670EEA-913A-420E-BF24-F0022849F2E3}"/>
    <cellStyle name="Calculation 2 11 13" xfId="33443" xr:uid="{E284794A-29E3-4292-BE70-0F4E1568A6B4}"/>
    <cellStyle name="Calculation 2 11 14" xfId="34393" xr:uid="{8F79D30F-08EB-45D2-B577-FC51B9E82E6F}"/>
    <cellStyle name="Calculation 2 11 15" xfId="35548" xr:uid="{5BAFF7E9-A52A-4B76-9F3A-620CE786C213}"/>
    <cellStyle name="Calculation 2 11 16" xfId="36671" xr:uid="{AE8B1F0A-1A3D-490A-98F9-22E5E0C28EA6}"/>
    <cellStyle name="Calculation 2 11 17" xfId="37776" xr:uid="{4C474223-3FC5-4469-9081-1504A5A0C89C}"/>
    <cellStyle name="Calculation 2 11 2" xfId="18080" xr:uid="{3FE3F84C-08FD-48A8-803A-D32FCF16EBB9}"/>
    <cellStyle name="Calculation 2 11 3" xfId="19476" xr:uid="{2093AB70-1B28-478C-82CE-F02A2D63BE21}"/>
    <cellStyle name="Calculation 2 11 4" xfId="20893" xr:uid="{889F68FD-7F10-4C60-AB3F-A2D3C4B22ACE}"/>
    <cellStyle name="Calculation 2 11 5" xfId="22283" xr:uid="{53AA3C42-11D5-4E04-B8CE-8A5AD4423377}"/>
    <cellStyle name="Calculation 2 11 6" xfId="23596" xr:uid="{67067D2F-9D4F-4301-8BE8-B6D9E350D0BE}"/>
    <cellStyle name="Calculation 2 11 7" xfId="25004" xr:uid="{81E95A1B-EDB7-4EF3-AB34-5D7CCB2EB580}"/>
    <cellStyle name="Calculation 2 11 8" xfId="26436" xr:uid="{B88AD817-B235-4760-882C-96A89966BB1E}"/>
    <cellStyle name="Calculation 2 11 9" xfId="27967" xr:uid="{77673540-77C4-4E81-B783-27A903D3F564}"/>
    <cellStyle name="Calculation 2 12" xfId="15047" xr:uid="{94F22F58-D455-45AA-A583-F0F663436117}"/>
    <cellStyle name="Calculation 2 12 10" xfId="29482" xr:uid="{4C486EBA-702D-4FEE-9E62-03524C1967DC}"/>
    <cellStyle name="Calculation 2 12 11" xfId="30872" xr:uid="{6EA64321-39F6-42F1-B9F9-B6047BDA7B2D}"/>
    <cellStyle name="Calculation 2 12 12" xfId="32256" xr:uid="{BD2A5BBE-7330-4A43-AF3D-37187F1CB537}"/>
    <cellStyle name="Calculation 2 12 13" xfId="33469" xr:uid="{87225B01-91E6-4477-BCCA-F23C85D7251A}"/>
    <cellStyle name="Calculation 2 12 14" xfId="34422" xr:uid="{4FD3E6DD-496C-4E05-B3D3-ED7B4508D8A8}"/>
    <cellStyle name="Calculation 2 12 15" xfId="35577" xr:uid="{AF6FF35F-777E-484E-B5BD-EE6BE4832950}"/>
    <cellStyle name="Calculation 2 12 16" xfId="36699" xr:uid="{5E96781A-BCE7-446F-8C1C-6741387632ED}"/>
    <cellStyle name="Calculation 2 12 17" xfId="37804" xr:uid="{48D76D19-D9DA-4EAF-A42E-8241F4F1F6F9}"/>
    <cellStyle name="Calculation 2 12 2" xfId="18110" xr:uid="{12016EE2-B17B-40A2-88F5-643220BC0961}"/>
    <cellStyle name="Calculation 2 12 3" xfId="19506" xr:uid="{323230E5-7B05-45AF-8DAA-E3A6D354414D}"/>
    <cellStyle name="Calculation 2 12 4" xfId="20923" xr:uid="{D8CF1BE3-10C8-4146-B02E-057C9041D44A}"/>
    <cellStyle name="Calculation 2 12 5" xfId="22313" xr:uid="{20ECADD4-5041-4913-A6D1-49405152F9A9}"/>
    <cellStyle name="Calculation 2 12 6" xfId="23626" xr:uid="{10591D97-886E-467A-9A02-FB325FF20984}"/>
    <cellStyle name="Calculation 2 12 7" xfId="25034" xr:uid="{1959FBD0-1D7C-4754-96B1-0ACC099F9F76}"/>
    <cellStyle name="Calculation 2 12 8" xfId="26466" xr:uid="{967FE840-FA64-45F1-8DF6-837F6B418128}"/>
    <cellStyle name="Calculation 2 12 9" xfId="27996" xr:uid="{615A968C-4442-4230-86EB-51C049D16F0D}"/>
    <cellStyle name="Calculation 2 13" xfId="15096" xr:uid="{79CAFB19-E0F3-433C-884A-375E060123E8}"/>
    <cellStyle name="Calculation 2 13 10" xfId="29531" xr:uid="{9FEC854B-1544-4FA7-B3B8-03FC93BECC4B}"/>
    <cellStyle name="Calculation 2 13 11" xfId="30921" xr:uid="{9B3E65F8-D36B-4B82-A5A9-6989C0E6E4D0}"/>
    <cellStyle name="Calculation 2 13 12" xfId="32302" xr:uid="{FD6FAEAF-F5FA-4AC7-9211-0A99E61C1DC1}"/>
    <cellStyle name="Calculation 2 13 13" xfId="33514" xr:uid="{AAC59DDD-0F9D-49E4-825C-A7E896D2DE74}"/>
    <cellStyle name="Calculation 2 13 14" xfId="34466" xr:uid="{35DA7D6C-71BF-4CDF-9312-66E19A8FB91A}"/>
    <cellStyle name="Calculation 2 13 15" xfId="35621" xr:uid="{E6286116-4C86-4E76-8F5E-61B6978126DE}"/>
    <cellStyle name="Calculation 2 13 16" xfId="36743" xr:uid="{CCF3E22F-10DA-444C-A710-9ABC76C2827D}"/>
    <cellStyle name="Calculation 2 13 17" xfId="37847" xr:uid="{E20D7398-0C5A-4BCB-85D6-181F7DE71E8A}"/>
    <cellStyle name="Calculation 2 13 2" xfId="18159" xr:uid="{8AD1A654-0ACC-4685-9BA0-B09E1B5A9E79}"/>
    <cellStyle name="Calculation 2 13 3" xfId="19555" xr:uid="{724617C9-6E8F-4C46-BCD1-0BD6C9C09268}"/>
    <cellStyle name="Calculation 2 13 4" xfId="20971" xr:uid="{A88CED0C-3EC4-47C7-AE56-DA8C7B4622B6}"/>
    <cellStyle name="Calculation 2 13 5" xfId="22362" xr:uid="{FA3F3080-F96C-44C5-A0DA-E028E515E10D}"/>
    <cellStyle name="Calculation 2 13 6" xfId="23674" xr:uid="{88B5717B-69B5-40F8-925C-9833A6451968}"/>
    <cellStyle name="Calculation 2 13 7" xfId="25080" xr:uid="{84EC5ABA-A063-4AC2-937C-9B6066240346}"/>
    <cellStyle name="Calculation 2 13 8" xfId="26514" xr:uid="{0E1E32E9-2F2E-4BAE-A28E-3EE5BBB32D0B}"/>
    <cellStyle name="Calculation 2 13 9" xfId="28043" xr:uid="{745F0B13-7ADD-4B5B-8135-4301F3461BC9}"/>
    <cellStyle name="Calculation 2 14" xfId="15155" xr:uid="{39230193-FA47-485D-BF53-9992841A709F}"/>
    <cellStyle name="Calculation 2 14 10" xfId="29589" xr:uid="{7252C857-9CB2-4A64-B441-5C87C0FDA283}"/>
    <cellStyle name="Calculation 2 14 11" xfId="30978" xr:uid="{FEB56852-4E74-411B-B018-492C40A0CC06}"/>
    <cellStyle name="Calculation 2 14 12" xfId="32356" xr:uid="{8BCD634B-1661-40D1-ABFD-D770DC296A64}"/>
    <cellStyle name="Calculation 2 14 13" xfId="33564" xr:uid="{977AF0BB-AA50-4CB1-BACE-DC3246476E11}"/>
    <cellStyle name="Calculation 2 14 14" xfId="34519" xr:uid="{02188D06-1416-4121-9E8F-9B16B1B20D3F}"/>
    <cellStyle name="Calculation 2 14 15" xfId="35674" xr:uid="{7DE5F142-F6B3-4EE0-8459-0FB5C3306F59}"/>
    <cellStyle name="Calculation 2 14 16" xfId="36794" xr:uid="{408FBD9D-62F8-43AC-BD2A-8E3103D3B80B}"/>
    <cellStyle name="Calculation 2 14 17" xfId="37897" xr:uid="{FD171CE4-1417-4DAD-9877-465F3BD84CE4}"/>
    <cellStyle name="Calculation 2 14 2" xfId="18217" xr:uid="{72E05829-34D6-43ED-9CE7-6A0CA3CCF8FD}"/>
    <cellStyle name="Calculation 2 14 3" xfId="19614" xr:uid="{30C82315-134E-44EB-B5EB-54322409BA32}"/>
    <cellStyle name="Calculation 2 14 4" xfId="21029" xr:uid="{7A6B0E20-3B4F-4AEE-8A72-EC8AA903194D}"/>
    <cellStyle name="Calculation 2 14 5" xfId="22421" xr:uid="{80EAE114-36A7-46A3-857F-CC68CFC06ED5}"/>
    <cellStyle name="Calculation 2 14 6" xfId="23733" xr:uid="{31FEAE3A-99A2-49EF-9443-48317EE20BAF}"/>
    <cellStyle name="Calculation 2 14 7" xfId="25136" xr:uid="{2EEE90D4-A189-46B1-B83C-509161F08BCF}"/>
    <cellStyle name="Calculation 2 14 8" xfId="26572" xr:uid="{78B89C4A-67AB-4698-BAEE-88A5E3DFE0EB}"/>
    <cellStyle name="Calculation 2 14 9" xfId="28099" xr:uid="{C2306017-2168-42F1-85B5-FC2E185E40C2}"/>
    <cellStyle name="Calculation 2 15" xfId="15256" xr:uid="{22A990C0-1C89-4EB2-8CA4-5BB32E796AEB}"/>
    <cellStyle name="Calculation 2 15 10" xfId="29686" xr:uid="{EEA5AF42-1D21-4261-BF97-67F3FF77CB18}"/>
    <cellStyle name="Calculation 2 15 11" xfId="31078" xr:uid="{48AF7626-94B0-477E-B92C-2A2D36E8FE1C}"/>
    <cellStyle name="Calculation 2 15 12" xfId="32450" xr:uid="{DEE2FD38-CEF0-44DD-AA66-D92CEE305B11}"/>
    <cellStyle name="Calculation 2 15 13" xfId="33651" xr:uid="{B933CAF3-1410-4079-A069-A5611A27D04A}"/>
    <cellStyle name="Calculation 2 15 14" xfId="34612" xr:uid="{1384F58C-068C-4BF1-8C54-931CAAB72B1D}"/>
    <cellStyle name="Calculation 2 15 15" xfId="35769" xr:uid="{3F06EDD0-EB30-40F0-A02A-E7038FA21FD3}"/>
    <cellStyle name="Calculation 2 15 16" xfId="36881" xr:uid="{B344A3E9-3552-45FE-9A4B-745BABC46867}"/>
    <cellStyle name="Calculation 2 15 17" xfId="37983" xr:uid="{2CAFA074-E1E7-4FB1-94C3-4F40D3387EE8}"/>
    <cellStyle name="Calculation 2 15 2" xfId="18318" xr:uid="{C5F9BC9E-F41D-4CE0-AFCB-188AFC7E4850}"/>
    <cellStyle name="Calculation 2 15 3" xfId="19713" xr:uid="{94673A9C-F029-4FC0-9728-DAA5115EFFA1}"/>
    <cellStyle name="Calculation 2 15 4" xfId="21127" xr:uid="{07B08875-7E1E-4C21-B0F1-0FF6C2972D32}"/>
    <cellStyle name="Calculation 2 15 5" xfId="22522" xr:uid="{2BACFB8C-BAC7-48DC-9D70-C8BEB5508116}"/>
    <cellStyle name="Calculation 2 15 6" xfId="23834" xr:uid="{9BC6E11C-CE92-492F-B659-5DC56039E8DE}"/>
    <cellStyle name="Calculation 2 15 7" xfId="25236" xr:uid="{1611F190-3038-4590-9067-4B4817693F4D}"/>
    <cellStyle name="Calculation 2 15 8" xfId="26670" xr:uid="{D894D66C-B8BE-42FC-94D0-FFB4BE5EDA3C}"/>
    <cellStyle name="Calculation 2 15 9" xfId="28196" xr:uid="{2978D1C5-F81E-4E0F-A1E8-A95CEE4F239F}"/>
    <cellStyle name="Calculation 2 16" xfId="15315" xr:uid="{6D9B8623-F124-494B-AD77-D350A2BA8EFD}"/>
    <cellStyle name="Calculation 2 16 10" xfId="29744" xr:uid="{E5C851D1-107D-4721-B3D7-FD118EE69149}"/>
    <cellStyle name="Calculation 2 16 11" xfId="31135" xr:uid="{41D53D48-0D6B-4C6F-A872-5E6BA0F50B08}"/>
    <cellStyle name="Calculation 2 16 12" xfId="32504" xr:uid="{98FFF7D5-8474-4BAF-B005-E4AA512270A0}"/>
    <cellStyle name="Calculation 2 16 13" xfId="33702" xr:uid="{9EF90C8F-C5B5-43AD-A999-87557306DC3B}"/>
    <cellStyle name="Calculation 2 16 14" xfId="34667" xr:uid="{643E0B45-5435-4613-A91D-8A827752005D}"/>
    <cellStyle name="Calculation 2 16 15" xfId="35825" xr:uid="{D609E2AE-ABB8-479E-8147-5F8C28954D71}"/>
    <cellStyle name="Calculation 2 16 16" xfId="36934" xr:uid="{4044C99D-75A2-4F82-8959-EDB8B3BE2287}"/>
    <cellStyle name="Calculation 2 16 17" xfId="38035" xr:uid="{1022BE32-7316-4200-88FC-F965F546B48F}"/>
    <cellStyle name="Calculation 2 16 2" xfId="18377" xr:uid="{111C750E-F1D1-4FC5-BAF8-D3E283606188}"/>
    <cellStyle name="Calculation 2 16 3" xfId="19772" xr:uid="{F50A4ACC-89B5-48D1-8AB2-01146C4CB755}"/>
    <cellStyle name="Calculation 2 16 4" xfId="21184" xr:uid="{14D6B2E3-F5E3-4F19-A5E5-8E668DC771D7}"/>
    <cellStyle name="Calculation 2 16 5" xfId="22581" xr:uid="{7CDEA2EE-464F-43F0-8928-0051218D50BB}"/>
    <cellStyle name="Calculation 2 16 6" xfId="23893" xr:uid="{AABF6B9A-9717-40AF-913A-7E9830E4257E}"/>
    <cellStyle name="Calculation 2 16 7" xfId="25293" xr:uid="{6DDA9449-D323-4917-9EA2-F7BF68E32144}"/>
    <cellStyle name="Calculation 2 16 8" xfId="26729" xr:uid="{7C1B4674-D158-4A34-8B68-E30EE1F25C79}"/>
    <cellStyle name="Calculation 2 16 9" xfId="28254" xr:uid="{61FE378B-31BE-4D3E-9972-F820441FD41F}"/>
    <cellStyle name="Calculation 2 17" xfId="15392" xr:uid="{41677C94-8E98-48BC-B0E3-7DD897557695}"/>
    <cellStyle name="Calculation 2 17 10" xfId="29817" xr:uid="{083D78A8-94F6-498D-A49C-9BF5D8E2C78F}"/>
    <cellStyle name="Calculation 2 17 11" xfId="31208" xr:uid="{52878E53-6D4A-4C61-AA65-239157FD8EAA}"/>
    <cellStyle name="Calculation 2 17 12" xfId="32572" xr:uid="{A667DCB5-4392-4E66-BC8F-BA1CC106359D}"/>
    <cellStyle name="Calculation 2 17 13" xfId="33762" xr:uid="{D4585969-9ADF-42F2-82CD-84294E8D2986}"/>
    <cellStyle name="Calculation 2 17 14" xfId="34729" xr:uid="{52F960A1-5C30-443C-9B63-D5C59DCBBDB8}"/>
    <cellStyle name="Calculation 2 17 15" xfId="35886" xr:uid="{44FF4600-9C18-4FA5-AF8E-B34BD90A2888}"/>
    <cellStyle name="Calculation 2 17 16" xfId="36996" xr:uid="{7ED42EBF-BDD0-4FC6-A44A-ACD31E2BA1E3}"/>
    <cellStyle name="Calculation 2 17 17" xfId="38092" xr:uid="{B3BA2387-C01E-4654-B48F-F06E6AF5E946}"/>
    <cellStyle name="Calculation 2 17 2" xfId="18454" xr:uid="{374579C0-6CA4-410D-9340-3DFB916EBABE}"/>
    <cellStyle name="Calculation 2 17 3" xfId="19849" xr:uid="{1C8598C9-5546-4F52-9A23-0609263776F9}"/>
    <cellStyle name="Calculation 2 17 4" xfId="21260" xr:uid="{3E2E8FCC-1370-4D3C-B32D-2A8E07318B4D}"/>
    <cellStyle name="Calculation 2 17 5" xfId="22658" xr:uid="{EAB90EB1-9DA1-4A80-9BE0-C4728150698E}"/>
    <cellStyle name="Calculation 2 17 6" xfId="23965" xr:uid="{90B7D1FD-479F-4EE5-9520-70C33D4924E5}"/>
    <cellStyle name="Calculation 2 17 7" xfId="25363" xr:uid="{18F04467-3623-4A33-BAB3-F9916BF9D4F4}"/>
    <cellStyle name="Calculation 2 17 8" xfId="26799" xr:uid="{D5DD263C-51E8-4EE8-8DD1-BADEE1F4BD88}"/>
    <cellStyle name="Calculation 2 17 9" xfId="28319" xr:uid="{31678773-35C2-4943-9787-823C7EB2C7E9}"/>
    <cellStyle name="Calculation 2 18" xfId="15455" xr:uid="{06AC19D8-DC64-4E76-9332-468651E2D2D9}"/>
    <cellStyle name="Calculation 2 18 10" xfId="29879" xr:uid="{075344B6-E992-4575-A048-A2615E3E27DF}"/>
    <cellStyle name="Calculation 2 18 11" xfId="31270" xr:uid="{B233ADE5-8C34-4795-A7D6-640BD901ACF0}"/>
    <cellStyle name="Calculation 2 18 12" xfId="32633" xr:uid="{1B2A3747-8596-405B-B73C-584151A66B91}"/>
    <cellStyle name="Calculation 2 18 13" xfId="34785" xr:uid="{1669AC12-5DCD-4335-8283-7690C133FB86}"/>
    <cellStyle name="Calculation 2 18 14" xfId="35942" xr:uid="{6A407978-0D9E-4E01-8299-0971C165D49A}"/>
    <cellStyle name="Calculation 2 18 15" xfId="37053" xr:uid="{292C79F5-4597-4389-86DA-73ADD64E6596}"/>
    <cellStyle name="Calculation 2 18 16" xfId="38147" xr:uid="{75B74CCC-FA97-4E2C-BF0F-EC944977A58A}"/>
    <cellStyle name="Calculation 2 18 2" xfId="18515" xr:uid="{ADC6C3B0-F34F-4B0A-93B8-8AD3C5E3478A}"/>
    <cellStyle name="Calculation 2 18 3" xfId="19911" xr:uid="{29F89501-3F21-4BEC-B0AD-4D19CE68E3E0}"/>
    <cellStyle name="Calculation 2 18 4" xfId="21323" xr:uid="{D004B543-04AB-4D84-A2F2-EC3D9E9AE338}"/>
    <cellStyle name="Calculation 2 18 5" xfId="22721" xr:uid="{36C8EB6D-E799-4B95-B3DB-715FC361EBFC}"/>
    <cellStyle name="Calculation 2 18 6" xfId="24026" xr:uid="{30FF27DF-8F14-4553-B94B-3A7740263767}"/>
    <cellStyle name="Calculation 2 18 7" xfId="25424" xr:uid="{74FAF5BB-BBEA-42C9-AE88-05E3EEE81280}"/>
    <cellStyle name="Calculation 2 18 8" xfId="26862" xr:uid="{ADDAD0DB-5935-4220-A1E7-F56460129256}"/>
    <cellStyle name="Calculation 2 18 9" xfId="28382" xr:uid="{2242A5F7-01BD-42C5-8703-8032EB90F9AC}"/>
    <cellStyle name="Calculation 2 19" xfId="15525" xr:uid="{75FC42A5-10E4-4A3B-8BC2-F7466800DD5E}"/>
    <cellStyle name="Calculation 2 19 10" xfId="29944" xr:uid="{4DE36348-2301-489A-B4F5-4819B848A3A4}"/>
    <cellStyle name="Calculation 2 19 11" xfId="31336" xr:uid="{470D2540-088F-41A5-BAE6-534703ADD272}"/>
    <cellStyle name="Calculation 2 19 12" xfId="32695" xr:uid="{1D053004-FCBD-4533-80BF-A2873275000C}"/>
    <cellStyle name="Calculation 2 19 13" xfId="34840" xr:uid="{F31CC250-6748-4840-AACC-5F4A8D8305A0}"/>
    <cellStyle name="Calculation 2 19 14" xfId="35996" xr:uid="{04DD5F50-88A9-48BA-8932-D9ECDD90E1AF}"/>
    <cellStyle name="Calculation 2 19 15" xfId="37109" xr:uid="{C0726F54-F6F9-4864-AFB3-D36E4E5EA072}"/>
    <cellStyle name="Calculation 2 19 16" xfId="38201" xr:uid="{ECDFD8C5-EE1C-4AC3-B4D2-720326B93655}"/>
    <cellStyle name="Calculation 2 19 2" xfId="18584" xr:uid="{C4565AF3-4359-47DD-B3C4-CA6352D9491B}"/>
    <cellStyle name="Calculation 2 19 3" xfId="19976" xr:uid="{652A4406-E5C7-4DC0-A407-D4F573A341E6}"/>
    <cellStyle name="Calculation 2 19 4" xfId="21393" xr:uid="{79938330-C541-4514-8238-A7B22FF46CEF}"/>
    <cellStyle name="Calculation 2 19 5" xfId="22789" xr:uid="{F9E485DB-177F-442D-A340-693C3AA37213}"/>
    <cellStyle name="Calculation 2 19 6" xfId="24090" xr:uid="{CA2C8243-83AA-431F-9E82-D028276C47AA}"/>
    <cellStyle name="Calculation 2 19 7" xfId="25488" xr:uid="{B3351C04-0989-4CB9-B310-09E0507EFC5E}"/>
    <cellStyle name="Calculation 2 19 8" xfId="26927" xr:uid="{6AF5EE8F-57E2-4BA2-90EA-DF2AE6ABC551}"/>
    <cellStyle name="Calculation 2 19 9" xfId="28448" xr:uid="{974388AD-2113-4017-BAB3-47A8035388C1}"/>
    <cellStyle name="Calculation 2 2" xfId="64" xr:uid="{00000000-0005-0000-0000-000001030000}"/>
    <cellStyle name="Calculation 2 2 10" xfId="15379" xr:uid="{FFBFCE03-0722-4677-AC22-14EF825B6786}"/>
    <cellStyle name="Calculation 2 2 10 10" xfId="29804" xr:uid="{0F35200C-04C3-4AFF-A3AF-BAA834F64E95}"/>
    <cellStyle name="Calculation 2 2 10 11" xfId="31195" xr:uid="{29B6919B-C081-48A1-96D6-4054D69BFA84}"/>
    <cellStyle name="Calculation 2 2 10 12" xfId="32561" xr:uid="{AED5F274-7795-4E8F-B585-B9EDB8102A99}"/>
    <cellStyle name="Calculation 2 2 10 13" xfId="33752" xr:uid="{A0247C4A-A720-4AC9-B139-3FB96C5033D6}"/>
    <cellStyle name="Calculation 2 2 10 14" xfId="34718" xr:uid="{15302935-4D9B-416E-BA8F-9BD773895540}"/>
    <cellStyle name="Calculation 2 2 10 15" xfId="35875" xr:uid="{0AB9416A-301F-4590-9062-643682BF6712}"/>
    <cellStyle name="Calculation 2 2 10 16" xfId="36985" xr:uid="{B11FCDFA-A7BB-4D8B-9FD4-0406CE67215E}"/>
    <cellStyle name="Calculation 2 2 10 17" xfId="38081" xr:uid="{EC59C366-0B10-4404-A81E-14002BDC5D03}"/>
    <cellStyle name="Calculation 2 2 10 2" xfId="18441" xr:uid="{F6D214F0-20E7-41D7-93F3-F826FA5A16D3}"/>
    <cellStyle name="Calculation 2 2 10 3" xfId="19836" xr:uid="{6CC509D6-C49E-4F44-86ED-EB0E424BFC83}"/>
    <cellStyle name="Calculation 2 2 10 4" xfId="21247" xr:uid="{AEAF6456-42C6-4EC9-8850-5C23AF1D3C09}"/>
    <cellStyle name="Calculation 2 2 10 5" xfId="22645" xr:uid="{2CED785D-364B-49B3-B4A0-E3E1442313A0}"/>
    <cellStyle name="Calculation 2 2 10 6" xfId="23953" xr:uid="{9DEA36EC-600E-4868-97C0-B01A141DE194}"/>
    <cellStyle name="Calculation 2 2 10 7" xfId="25350" xr:uid="{844396EB-5517-4BB2-9008-8B8F9A7D48DC}"/>
    <cellStyle name="Calculation 2 2 10 8" xfId="26786" xr:uid="{9D288935-9F7A-4C9C-9BF5-8878B6FBAA1E}"/>
    <cellStyle name="Calculation 2 2 10 9" xfId="28307" xr:uid="{1EA79CBE-3C88-405D-9174-87C4FC90C451}"/>
    <cellStyle name="Calculation 2 2 11" xfId="15418" xr:uid="{28F95963-0091-4B7A-B8E8-1063A9985543}"/>
    <cellStyle name="Calculation 2 2 11 10" xfId="29843" xr:uid="{C61E57A1-7913-46E5-8412-24A5B75EE2BA}"/>
    <cellStyle name="Calculation 2 2 11 11" xfId="31234" xr:uid="{B4F4142B-7F3B-49E1-A69A-32CA5D1331C1}"/>
    <cellStyle name="Calculation 2 2 11 12" xfId="32596" xr:uid="{3562042D-A96F-4865-BD5A-429BBCC2AE6D}"/>
    <cellStyle name="Calculation 2 2 11 13" xfId="34750" xr:uid="{49D13E62-BEF4-43F4-BB6B-F4E1F1446A17}"/>
    <cellStyle name="Calculation 2 2 11 14" xfId="35907" xr:uid="{281E6DB7-3173-44AF-AF31-00A55F2D6CD5}"/>
    <cellStyle name="Calculation 2 2 11 15" xfId="37017" xr:uid="{7A2DD860-47E0-4907-BAD0-AEFA2DAC05DB}"/>
    <cellStyle name="Calculation 2 2 11 16" xfId="38113" xr:uid="{14849E4A-B816-4ECF-A092-B3C370EC6809}"/>
    <cellStyle name="Calculation 2 2 11 2" xfId="18479" xr:uid="{E44E8031-5852-493B-B75B-66FB4116A53F}"/>
    <cellStyle name="Calculation 2 2 11 3" xfId="19875" xr:uid="{F97A471B-7C4E-401A-AAF8-7B9932FB75A5}"/>
    <cellStyle name="Calculation 2 2 11 4" xfId="21286" xr:uid="{F3DAB5BA-D209-43F0-B340-C27A75186272}"/>
    <cellStyle name="Calculation 2 2 11 5" xfId="22684" xr:uid="{AF8A1E2F-F8E7-4C94-AF17-DC9C357A3A42}"/>
    <cellStyle name="Calculation 2 2 11 6" xfId="23990" xr:uid="{0A5BDC45-5140-4DEB-97CA-345B3AE094EF}"/>
    <cellStyle name="Calculation 2 2 11 7" xfId="25389" xr:uid="{1C9EEA29-A455-43AE-916B-D571A4DB9B14}"/>
    <cellStyle name="Calculation 2 2 11 8" xfId="26825" xr:uid="{86F05F79-4711-4529-A333-87136B5666C8}"/>
    <cellStyle name="Calculation 2 2 11 9" xfId="28345" xr:uid="{6FCE7FE7-7166-44FD-8D26-B3BAADEBDE48}"/>
    <cellStyle name="Calculation 2 2 12" xfId="15512" xr:uid="{4898AC9E-422F-4D0F-AB4A-7043679C56BF}"/>
    <cellStyle name="Calculation 2 2 12 10" xfId="29932" xr:uid="{94C0FDE0-F308-4DE3-9764-6F36C6524052}"/>
    <cellStyle name="Calculation 2 2 12 11" xfId="31323" xr:uid="{6B327040-923C-43C8-B3E2-AD40E4262F6A}"/>
    <cellStyle name="Calculation 2 2 12 12" xfId="32684" xr:uid="{F37933AE-46E6-4A72-A775-7875920E4FD8}"/>
    <cellStyle name="Calculation 2 2 12 13" xfId="34829" xr:uid="{67CA2858-19FC-4875-8F49-20798C1A92FB}"/>
    <cellStyle name="Calculation 2 2 12 14" xfId="35986" xr:uid="{F1F090CD-5FB1-4D95-828F-490E738286F1}"/>
    <cellStyle name="Calculation 2 2 12 15" xfId="37098" xr:uid="{D281BC02-9336-4E0A-AC26-4E0B02584126}"/>
    <cellStyle name="Calculation 2 2 12 16" xfId="38191" xr:uid="{724E09EB-47E3-44BA-B353-6E68B1B6AA01}"/>
    <cellStyle name="Calculation 2 2 12 2" xfId="18571" xr:uid="{CAFDB914-6CFF-4A4D-BC85-006A7468BC7A}"/>
    <cellStyle name="Calculation 2 2 12 3" xfId="19963" xr:uid="{29CFC643-38FD-4CDB-B850-23331B6A277F}"/>
    <cellStyle name="Calculation 2 2 12 4" xfId="21380" xr:uid="{97E5FB3F-DC05-46B6-86F2-9B34B6BC0579}"/>
    <cellStyle name="Calculation 2 2 12 5" xfId="22776" xr:uid="{4C97655E-5421-49EC-9CC7-3DCC8BD5C268}"/>
    <cellStyle name="Calculation 2 2 12 6" xfId="24078" xr:uid="{95B7E2C7-FC2E-456C-89A6-FFE4B504753C}"/>
    <cellStyle name="Calculation 2 2 12 7" xfId="25475" xr:uid="{2C888A3C-A700-46D4-93CE-84846AD5EA9A}"/>
    <cellStyle name="Calculation 2 2 12 8" xfId="26916" xr:uid="{313C1413-214E-4578-9697-49622F46751D}"/>
    <cellStyle name="Calculation 2 2 12 9" xfId="28436" xr:uid="{C7C3EACE-6788-48B0-8D25-22B90C973651}"/>
    <cellStyle name="Calculation 2 2 13" xfId="15598" xr:uid="{89505F96-8D86-4329-BD98-A4DEA3F1171C}"/>
    <cellStyle name="Calculation 2 2 13 10" xfId="30011" xr:uid="{FE212299-3D58-4E1A-8876-BE68295B2733}"/>
    <cellStyle name="Calculation 2 2 13 11" xfId="31406" xr:uid="{6020A8AE-ADF1-4148-85F4-0781757DA567}"/>
    <cellStyle name="Calculation 2 2 13 12" xfId="32761" xr:uid="{C2F4E24C-8E8E-4EEE-BB89-C6DC9F9A0B01}"/>
    <cellStyle name="Calculation 2 2 13 13" xfId="33871" xr:uid="{BE58FEF5-8326-4243-9094-32AFBF2B0E18}"/>
    <cellStyle name="Calculation 2 2 13 14" xfId="34903" xr:uid="{78C54872-C665-44DA-AE3D-471D6EB063F7}"/>
    <cellStyle name="Calculation 2 2 13 15" xfId="36059" xr:uid="{357CB64D-D269-42DA-928F-1A818A3FD23C}"/>
    <cellStyle name="Calculation 2 2 13 16" xfId="37174" xr:uid="{14938779-92A5-4079-8EFA-681300535CD0}"/>
    <cellStyle name="Calculation 2 2 13 17" xfId="38264" xr:uid="{2CDAA2F4-9578-437F-B1E6-23E8E0ECD8CA}"/>
    <cellStyle name="Calculation 2 2 13 2" xfId="18653" xr:uid="{EB4531AA-9A35-4783-943F-AF6D504FBE8A}"/>
    <cellStyle name="Calculation 2 2 13 3" xfId="20048" xr:uid="{9B3EA546-DE7E-42DA-A68B-E27990B74A6F}"/>
    <cellStyle name="Calculation 2 2 13 4" xfId="21465" xr:uid="{4CB1C5F0-12CA-456A-9269-1ECD0890ED69}"/>
    <cellStyle name="Calculation 2 2 13 5" xfId="22856" xr:uid="{C562979C-46E6-4B4C-8FF4-91287B37245D}"/>
    <cellStyle name="Calculation 2 2 13 6" xfId="24156" xr:uid="{09CB99A5-AC63-4FC0-A2AA-F14D2CACAB25}"/>
    <cellStyle name="Calculation 2 2 13 7" xfId="25555" xr:uid="{5A4A03DC-5B7D-47BE-8E50-139D0419647F}"/>
    <cellStyle name="Calculation 2 2 13 8" xfId="26996" xr:uid="{15DAA12A-C993-4B5C-8B4C-C5BADD611FF1}"/>
    <cellStyle name="Calculation 2 2 13 9" xfId="28516" xr:uid="{88DD2371-9B98-4789-AF75-2BA327D8D793}"/>
    <cellStyle name="Calculation 2 2 14" xfId="15630" xr:uid="{230670BD-9797-4729-890C-33148B03C4C7}"/>
    <cellStyle name="Calculation 2 2 14 10" xfId="30041" xr:uid="{A0C24E8C-8FD0-4DDF-9996-62870BE8F949}"/>
    <cellStyle name="Calculation 2 2 14 11" xfId="31435" xr:uid="{AD0B4D71-B462-4B35-807F-BC72749A921C}"/>
    <cellStyle name="Calculation 2 2 14 12" xfId="32791" xr:uid="{1F268BF7-5149-43AD-97C3-C7352942F92A}"/>
    <cellStyle name="Calculation 2 2 14 13" xfId="34929" xr:uid="{C0C2BB65-1EED-47BE-B6FC-D37585572276}"/>
    <cellStyle name="Calculation 2 2 14 14" xfId="36085" xr:uid="{2E595745-31AB-4444-8957-D9AB61003553}"/>
    <cellStyle name="Calculation 2 2 14 15" xfId="37202" xr:uid="{4EFED661-1F45-41CC-9965-8752A83EAA84}"/>
    <cellStyle name="Calculation 2 2 14 16" xfId="38290" xr:uid="{D3378796-56EE-4150-BA64-18E6AB0376F5}"/>
    <cellStyle name="Calculation 2 2 14 2" xfId="18680" xr:uid="{7AEFDB25-4FD5-4BC8-BA8F-8A7FE82E943E}"/>
    <cellStyle name="Calculation 2 2 14 3" xfId="20077" xr:uid="{201E306D-B7F6-4FD8-B257-29A0795D938A}"/>
    <cellStyle name="Calculation 2 2 14 4" xfId="21497" xr:uid="{CDA0A905-E362-4981-A8B0-29ECD647C30A}"/>
    <cellStyle name="Calculation 2 2 14 5" xfId="22883" xr:uid="{2C7F3472-CDA2-434F-866B-1ABEC20E5D9E}"/>
    <cellStyle name="Calculation 2 2 14 6" xfId="24185" xr:uid="{406528F9-E6F8-4F51-8B07-C2EA98320AA1}"/>
    <cellStyle name="Calculation 2 2 14 7" xfId="25584" xr:uid="{6E2891D2-9D4D-43B3-BBDB-7B05F1C7D859}"/>
    <cellStyle name="Calculation 2 2 14 8" xfId="27026" xr:uid="{1D9DE288-5B8C-4380-92BB-B255FA9CD0F0}"/>
    <cellStyle name="Calculation 2 2 14 9" xfId="28548" xr:uid="{DCEF70F1-09B6-4E01-9AFC-0B165CDB4E30}"/>
    <cellStyle name="Calculation 2 2 15" xfId="15746" xr:uid="{27363016-FFEA-44AC-A65A-6EECF8A420F9}"/>
    <cellStyle name="Calculation 2 2 15 10" xfId="35033" xr:uid="{A231F6A2-AB89-448C-872E-87309318CCD9}"/>
    <cellStyle name="Calculation 2 2 15 11" xfId="36187" xr:uid="{F91E164F-538B-46EA-B9AF-9021607F9EEC}"/>
    <cellStyle name="Calculation 2 2 15 12" xfId="37309" xr:uid="{D9062ADC-C2E6-4082-80C1-CCE04E9377C0}"/>
    <cellStyle name="Calculation 2 2 15 13" xfId="38392" xr:uid="{FB8C2B54-08EA-46E5-9FC7-AE73D43DC8D0}"/>
    <cellStyle name="Calculation 2 2 15 2" xfId="20189" xr:uid="{758214C0-98E2-4437-A3F0-42CF42E287DE}"/>
    <cellStyle name="Calculation 2 2 15 3" xfId="24298" xr:uid="{92FE6223-DBFF-4544-813A-9F1071D5B163}"/>
    <cellStyle name="Calculation 2 2 15 4" xfId="25697" xr:uid="{43954205-DD2E-4D7A-9411-27485B95BAEC}"/>
    <cellStyle name="Calculation 2 2 15 5" xfId="27137" xr:uid="{56165F06-AF51-464C-B0A7-44EFF8696DF1}"/>
    <cellStyle name="Calculation 2 2 15 6" xfId="28661" xr:uid="{65A2F51A-DCA3-4264-85DA-596CA085FD13}"/>
    <cellStyle name="Calculation 2 2 15 7" xfId="30155" xr:uid="{3030AFB9-C7F4-4889-ADB8-ACED38CA7350}"/>
    <cellStyle name="Calculation 2 2 15 8" xfId="31547" xr:uid="{57533276-875D-4903-B37C-5C3B098A0568}"/>
    <cellStyle name="Calculation 2 2 15 9" xfId="32896" xr:uid="{C5BA5789-674A-4A76-A4AB-835BC74BBEB6}"/>
    <cellStyle name="Calculation 2 2 16" xfId="15840" xr:uid="{D70C59D7-050A-48E6-BDDA-E56AB532DBBA}"/>
    <cellStyle name="Calculation 2 2 16 10" xfId="30247" xr:uid="{61FAF517-3A77-4F93-9A36-E7159C96728B}"/>
    <cellStyle name="Calculation 2 2 16 11" xfId="31641" xr:uid="{6F9E76AD-CA0F-4A89-BBB2-EF3FEBA1BC5F}"/>
    <cellStyle name="Calculation 2 2 16 12" xfId="32979" xr:uid="{A57140E5-F999-438D-9D61-E29BE0F5DDEF}"/>
    <cellStyle name="Calculation 2 2 16 13" xfId="34011" xr:uid="{2FA87480-B4ED-4421-A51D-81B5FE979F17}"/>
    <cellStyle name="Calculation 2 2 16 14" xfId="35113" xr:uid="{AE70858B-0A11-42CC-9774-4345E8794046}"/>
    <cellStyle name="Calculation 2 2 16 15" xfId="36267" xr:uid="{AE706622-BBF5-4EB5-B13F-846DC800C5E0}"/>
    <cellStyle name="Calculation 2 2 16 16" xfId="37394" xr:uid="{4F004BB5-0A0A-4CFA-B13A-64D4C9544890}"/>
    <cellStyle name="Calculation 2 2 16 17" xfId="38472" xr:uid="{AA5058D9-7A7E-4E44-BD8B-D9753350A500}"/>
    <cellStyle name="Calculation 2 2 16 2" xfId="18889" xr:uid="{1AAD37EA-7F81-45E6-86D6-946412836493}"/>
    <cellStyle name="Calculation 2 2 16 3" xfId="20282" xr:uid="{2DC03F71-E13B-4686-8602-775A3E35645B}"/>
    <cellStyle name="Calculation 2 2 16 4" xfId="21683" xr:uid="{0D9F532A-D1CF-4F09-8A14-6427BDCE0E98}"/>
    <cellStyle name="Calculation 2 2 16 5" xfId="23065" xr:uid="{59539C1B-AFE1-49DE-9805-22DEA27D964C}"/>
    <cellStyle name="Calculation 2 2 16 6" xfId="24385" xr:uid="{8AA65EE5-07D0-4A03-BE68-60F14ED73D15}"/>
    <cellStyle name="Calculation 2 2 16 7" xfId="25789" xr:uid="{AC73BA6D-4EC4-4C71-ADD7-2B835DD308D1}"/>
    <cellStyle name="Calculation 2 2 16 8" xfId="27230" xr:uid="{F12012A5-79D0-4532-948E-84585589210B}"/>
    <cellStyle name="Calculation 2 2 16 9" xfId="28754" xr:uid="{49E3301F-151D-4482-9594-A4A75C6827ED}"/>
    <cellStyle name="Calculation 2 2 17" xfId="23767" xr:uid="{63427E9A-2237-459A-9375-79DC7F2118B1}"/>
    <cellStyle name="Calculation 2 2 18" xfId="25184" xr:uid="{618899F6-7EC1-4827-B328-41DAA1B92A9E}"/>
    <cellStyle name="Calculation 2 2 19" xfId="26619" xr:uid="{2B6B6EA2-76D2-438F-8E94-3217F8F2D97C}"/>
    <cellStyle name="Calculation 2 2 2" xfId="84" xr:uid="{00000000-0005-0000-0000-000002030000}"/>
    <cellStyle name="Calculation 2 2 2 10" xfId="15401" xr:uid="{CFFBD22B-AAD7-4BC7-9917-439B9CA15AF9}"/>
    <cellStyle name="Calculation 2 2 2 10 10" xfId="29826" xr:uid="{4AA67A26-5B83-458C-9993-B1E2E5CFB480}"/>
    <cellStyle name="Calculation 2 2 2 10 11" xfId="31217" xr:uid="{5437267F-B43F-40A0-9ECB-9A797470B76B}"/>
    <cellStyle name="Calculation 2 2 2 10 12" xfId="32581" xr:uid="{C53FE6EB-28A3-417B-B6EF-C90AC304E2AD}"/>
    <cellStyle name="Calculation 2 2 2 10 13" xfId="34738" xr:uid="{2E2FFD1C-19F7-445F-81E2-E3FE5B2165AB}"/>
    <cellStyle name="Calculation 2 2 2 10 14" xfId="35895" xr:uid="{F2A41E8E-FD68-44DC-8BEA-1C24AD11900D}"/>
    <cellStyle name="Calculation 2 2 2 10 15" xfId="37005" xr:uid="{1EE7ECD2-C701-4C75-A3DC-B9AF05E8343F}"/>
    <cellStyle name="Calculation 2 2 2 10 16" xfId="38101" xr:uid="{59C457F7-3AE3-4011-B794-49022EA9AB94}"/>
    <cellStyle name="Calculation 2 2 2 10 2" xfId="18463" xr:uid="{E2FBD23C-8793-422E-A14A-3D2EED860DE2}"/>
    <cellStyle name="Calculation 2 2 2 10 3" xfId="19858" xr:uid="{053BFDA7-3CB0-4DAF-B232-DF2BB2E7D994}"/>
    <cellStyle name="Calculation 2 2 2 10 4" xfId="21269" xr:uid="{DFEE4D99-3653-42DD-86FA-C5E349054069}"/>
    <cellStyle name="Calculation 2 2 2 10 5" xfId="22667" xr:uid="{E93F1263-4EC9-4F4B-A569-4A3BD8DE7F92}"/>
    <cellStyle name="Calculation 2 2 2 10 6" xfId="23974" xr:uid="{4DAC5D58-5E89-408B-B451-7D8B224C1E1B}"/>
    <cellStyle name="Calculation 2 2 2 10 7" xfId="25372" xr:uid="{5C46CA52-7AEB-4F78-A2F1-4963B747CBD8}"/>
    <cellStyle name="Calculation 2 2 2 10 8" xfId="26808" xr:uid="{858AA8BE-60C1-49C9-A53D-9890F97C1AE0}"/>
    <cellStyle name="Calculation 2 2 2 10 9" xfId="28328" xr:uid="{15C0949A-5CBF-401A-BC2F-4DFEC3B97390}"/>
    <cellStyle name="Calculation 2 2 2 11" xfId="15498" xr:uid="{545990B1-3D0D-4D68-AFB6-D2F737E91033}"/>
    <cellStyle name="Calculation 2 2 2 11 10" xfId="29918" xr:uid="{CEC2C987-4171-45F3-9767-B3D764C6E489}"/>
    <cellStyle name="Calculation 2 2 2 11 11" xfId="31309" xr:uid="{C6402A4B-6814-4B14-8C9F-D7DB0608B6C3}"/>
    <cellStyle name="Calculation 2 2 2 11 12" xfId="32671" xr:uid="{6B3CA464-6128-46D0-9BB9-14E102C62AD2}"/>
    <cellStyle name="Calculation 2 2 2 11 13" xfId="34817" xr:uid="{5853A839-FACA-4A3F-809B-D040B482C7C3}"/>
    <cellStyle name="Calculation 2 2 2 11 14" xfId="35974" xr:uid="{AC15F450-5AAE-4608-8FE4-BA440947A63A}"/>
    <cellStyle name="Calculation 2 2 2 11 15" xfId="37086" xr:uid="{12E8F9D2-D81F-4E12-B4D2-0524AEB5B3D4}"/>
    <cellStyle name="Calculation 2 2 2 11 16" xfId="38179" xr:uid="{609E9601-E4BF-4D4E-8F33-F8A3461950A3}"/>
    <cellStyle name="Calculation 2 2 2 11 2" xfId="18557" xr:uid="{02E1DB31-02C6-4A17-8D79-E9964AD640E4}"/>
    <cellStyle name="Calculation 2 2 2 11 3" xfId="19950" xr:uid="{DB42ECF4-CD78-4A2B-AE9D-106657890E80}"/>
    <cellStyle name="Calculation 2 2 2 11 4" xfId="21366" xr:uid="{A165B4BE-D00F-40B8-BF88-BD279019A036}"/>
    <cellStyle name="Calculation 2 2 2 11 5" xfId="22763" xr:uid="{C1F817D3-6B65-4DB7-AAE3-84C9864AE6D0}"/>
    <cellStyle name="Calculation 2 2 2 11 6" xfId="24064" xr:uid="{A33AE159-3BB4-4FEB-A03C-34C8A8CA985C}"/>
    <cellStyle name="Calculation 2 2 2 11 7" xfId="25463" xr:uid="{9431C10F-F908-4781-BA63-F96685A2D399}"/>
    <cellStyle name="Calculation 2 2 2 11 8" xfId="26902" xr:uid="{3853756B-E4E9-453B-ACB8-C770BC3F6571}"/>
    <cellStyle name="Calculation 2 2 2 11 9" xfId="28422" xr:uid="{B3E7E71F-D2FC-4E0A-A66E-C09AD83D3BDB}"/>
    <cellStyle name="Calculation 2 2 2 12" xfId="15550" xr:uid="{DEFA6A57-117D-4404-B451-8E3A46F5001B}"/>
    <cellStyle name="Calculation 2 2 2 12 10" xfId="29967" xr:uid="{1EE4B724-3892-41E8-A7B2-95163CDC5DB8}"/>
    <cellStyle name="Calculation 2 2 2 12 11" xfId="31360" xr:uid="{9305D9A2-A325-4471-AA29-00ED882F7DE8}"/>
    <cellStyle name="Calculation 2 2 2 12 12" xfId="32718" xr:uid="{C5C322C3-DA43-490F-842C-A8993638E1F8}"/>
    <cellStyle name="Calculation 2 2 2 12 13" xfId="33846" xr:uid="{B37CE665-D713-4FD3-8A8E-68F9F9003432}"/>
    <cellStyle name="Calculation 2 2 2 12 14" xfId="34863" xr:uid="{42B30401-719E-454D-A48E-8A20041F7647}"/>
    <cellStyle name="Calculation 2 2 2 12 15" xfId="36019" xr:uid="{51B34F25-11CB-4BDA-8347-5DB27605450C}"/>
    <cellStyle name="Calculation 2 2 2 12 16" xfId="37132" xr:uid="{5DD6251D-11E2-42AB-BE71-6FEB2E424491}"/>
    <cellStyle name="Calculation 2 2 2 12 17" xfId="38224" xr:uid="{595A185F-BAB7-414C-9497-E55AFEFBECBA}"/>
    <cellStyle name="Calculation 2 2 2 12 2" xfId="18609" xr:uid="{699EF551-A770-4FFA-AF44-2990FDA557E4}"/>
    <cellStyle name="Calculation 2 2 2 12 3" xfId="20001" xr:uid="{3DF17314-BBEB-4EEF-B4B3-CB0B200C15D1}"/>
    <cellStyle name="Calculation 2 2 2 12 4" xfId="21418" xr:uid="{BAEA3F67-DCED-4895-A0B0-D985344EB71E}"/>
    <cellStyle name="Calculation 2 2 2 12 5" xfId="22812" xr:uid="{E21F4D9D-A660-4624-A9AF-B01B1E4FF963}"/>
    <cellStyle name="Calculation 2 2 2 12 6" xfId="24114" xr:uid="{7BFA7BCF-0DFC-4861-8011-E5EDCBB6B5E2}"/>
    <cellStyle name="Calculation 2 2 2 12 7" xfId="25512" xr:uid="{11B3E0CB-8CF5-4AA8-97E9-67E99D8B505F}"/>
    <cellStyle name="Calculation 2 2 2 12 8" xfId="26950" xr:uid="{82458649-3D05-4B5C-A41D-2588F42B62A7}"/>
    <cellStyle name="Calculation 2 2 2 12 9" xfId="28472" xr:uid="{5E4D4FF7-EDC9-4779-B364-91DD8797A99F}"/>
    <cellStyle name="Calculation 2 2 2 13" xfId="15615" xr:uid="{21ED6B23-65A9-4D99-A768-EECDD8DACD32}"/>
    <cellStyle name="Calculation 2 2 2 13 10" xfId="30027" xr:uid="{ECCF40E0-E4A3-4042-A8D6-F13C160116C5}"/>
    <cellStyle name="Calculation 2 2 2 13 11" xfId="31422" xr:uid="{B5CF13CE-746A-48A1-BED6-DF0B243FA6CE}"/>
    <cellStyle name="Calculation 2 2 2 13 12" xfId="32777" xr:uid="{C4A57AF6-501F-4A6B-9CF3-32C91E286B39}"/>
    <cellStyle name="Calculation 2 2 2 13 13" xfId="34917" xr:uid="{6AF3512E-7CF3-453B-A6BC-E16DF8041494}"/>
    <cellStyle name="Calculation 2 2 2 13 14" xfId="36073" xr:uid="{123BA731-61D5-4F4B-A3CE-94ED8AB532C3}"/>
    <cellStyle name="Calculation 2 2 2 13 15" xfId="37189" xr:uid="{4B83D3A9-2EFB-4A22-9BE7-E1C86F4E34B4}"/>
    <cellStyle name="Calculation 2 2 2 13 16" xfId="38278" xr:uid="{3A9012D7-52DA-4E25-9890-0A582D93DA3A}"/>
    <cellStyle name="Calculation 2 2 2 13 2" xfId="18667" xr:uid="{EA0D97F1-63C8-4DFE-AF40-8C17DA61DD88}"/>
    <cellStyle name="Calculation 2 2 2 13 3" xfId="20064" xr:uid="{39B95AA4-F2FE-410F-BF69-9500761522AB}"/>
    <cellStyle name="Calculation 2 2 2 13 4" xfId="21482" xr:uid="{5B4F50EB-D698-4932-A268-86D94F386794}"/>
    <cellStyle name="Calculation 2 2 2 13 5" xfId="22871" xr:uid="{6B63FB64-68C9-4918-ACC1-8219D620160B}"/>
    <cellStyle name="Calculation 2 2 2 13 6" xfId="24171" xr:uid="{2CCD6DC6-5AA1-4C6F-A5A3-10FE2F8659F3}"/>
    <cellStyle name="Calculation 2 2 2 13 7" xfId="25571" xr:uid="{39034566-E37F-4506-BE13-0B04CA91C996}"/>
    <cellStyle name="Calculation 2 2 2 13 8" xfId="27012" xr:uid="{69CCB024-060B-420B-88F9-0849BCA43D5F}"/>
    <cellStyle name="Calculation 2 2 2 13 9" xfId="28533" xr:uid="{26897B88-290F-4DB0-9227-20095F8D6D2F}"/>
    <cellStyle name="Calculation 2 2 2 14" xfId="15729" xr:uid="{C40EE1ED-B508-4766-B77D-0C1B6019A9A5}"/>
    <cellStyle name="Calculation 2 2 2 14 10" xfId="35021" xr:uid="{960B9D51-7F02-4D93-B518-B9BB24989528}"/>
    <cellStyle name="Calculation 2 2 2 14 11" xfId="36175" xr:uid="{071580FD-CFC0-4218-A891-DB4813FFF941}"/>
    <cellStyle name="Calculation 2 2 2 14 12" xfId="37295" xr:uid="{8B4F7857-004D-4752-B6EF-F5A89D5E07A0}"/>
    <cellStyle name="Calculation 2 2 2 14 13" xfId="38380" xr:uid="{3D682870-6A2D-4785-B7A2-598C8090AB89}"/>
    <cellStyle name="Calculation 2 2 2 14 2" xfId="20174" xr:uid="{9B83FC97-0AE4-43C8-8DA5-124C4FAB3CCE}"/>
    <cellStyle name="Calculation 2 2 2 14 3" xfId="24282" xr:uid="{2D2EAD6C-BBCF-43A9-B6A8-04C9AB9A3ABC}"/>
    <cellStyle name="Calculation 2 2 2 14 4" xfId="25680" xr:uid="{2ABC711D-5078-4C30-839A-1AF32BBD202D}"/>
    <cellStyle name="Calculation 2 2 2 14 5" xfId="27123" xr:uid="{96814124-81EB-4F62-93CB-379B70F2B27B}"/>
    <cellStyle name="Calculation 2 2 2 14 6" xfId="28645" xr:uid="{66E3CD8F-9330-4B8E-A8EF-44E453D5927B}"/>
    <cellStyle name="Calculation 2 2 2 14 7" xfId="30139" xr:uid="{3E76DCE6-07C2-414B-9D06-7BE00DC335F5}"/>
    <cellStyle name="Calculation 2 2 2 14 8" xfId="31531" xr:uid="{F88C1D7C-FBEF-4111-BA7E-8D5CA14E7CAD}"/>
    <cellStyle name="Calculation 2 2 2 14 9" xfId="32882" xr:uid="{91F1DDFD-5F0E-44E4-9567-B3BBB3C44BBF}"/>
    <cellStyle name="Calculation 2 2 2 15" xfId="15823" xr:uid="{4FC5F264-A204-4AA7-9F11-77B600AA7618}"/>
    <cellStyle name="Calculation 2 2 2 15 10" xfId="30231" xr:uid="{FBC34C1B-C8B7-491D-998C-ECE87CAC6FF9}"/>
    <cellStyle name="Calculation 2 2 2 15 11" xfId="31624" xr:uid="{FA27EEBC-DEBE-4575-ADFD-ABD4321765AD}"/>
    <cellStyle name="Calculation 2 2 2 15 12" xfId="32964" xr:uid="{80203C9E-F87A-44D0-B5A4-B778E24B36DF}"/>
    <cellStyle name="Calculation 2 2 2 15 13" xfId="33997" xr:uid="{C61420B5-3399-4552-ACBD-0CCDCCE36EA0}"/>
    <cellStyle name="Calculation 2 2 2 15 14" xfId="35099" xr:uid="{CCBE2F48-E87D-423E-9FDA-AB384E4BEACC}"/>
    <cellStyle name="Calculation 2 2 2 15 15" xfId="36253" xr:uid="{E1C81975-A45E-4325-A74C-3E9FF8DC74A3}"/>
    <cellStyle name="Calculation 2 2 2 15 16" xfId="37379" xr:uid="{72D44A9C-70A2-49C1-8A87-ED7C2EF2263A}"/>
    <cellStyle name="Calculation 2 2 2 15 17" xfId="38458" xr:uid="{E5DFD40F-4543-4123-A927-935CD162D718}"/>
    <cellStyle name="Calculation 2 2 2 15 2" xfId="18872" xr:uid="{7093B8B0-564B-4996-A404-7D9EE4C5712C}"/>
    <cellStyle name="Calculation 2 2 2 15 3" xfId="20266" xr:uid="{6CE71E96-C8AB-4249-A176-C8570E74284F}"/>
    <cellStyle name="Calculation 2 2 2 15 4" xfId="21667" xr:uid="{773E0856-29E8-4453-A493-447AA923F759}"/>
    <cellStyle name="Calculation 2 2 2 15 5" xfId="23049" xr:uid="{95F877E6-882E-4FDB-831E-4A732817B41B}"/>
    <cellStyle name="Calculation 2 2 2 15 6" xfId="24369" xr:uid="{AFD3B5F7-3E07-44BE-8E7C-6CB8E3A5AD91}"/>
    <cellStyle name="Calculation 2 2 2 15 7" xfId="25773" xr:uid="{7F138D29-BAD6-4316-9B18-191A6A581976}"/>
    <cellStyle name="Calculation 2 2 2 15 8" xfId="27214" xr:uid="{1383B403-CC49-4A9D-BB09-5EB7B19B9BF9}"/>
    <cellStyle name="Calculation 2 2 2 15 9" xfId="28737" xr:uid="{9CA09456-A6C9-4066-886E-3A6AF31DA063}"/>
    <cellStyle name="Calculation 2 2 2 16" xfId="23519" xr:uid="{B2B94FF7-A1BE-4DFA-BABF-226B52A3ABD3}"/>
    <cellStyle name="Calculation 2 2 2 17" xfId="24871" xr:uid="{262BC52E-4E75-4912-B9A8-55D7BD8A9A0C}"/>
    <cellStyle name="Calculation 2 2 2 18" xfId="26251" xr:uid="{27C75EB1-F9F7-4333-9B8F-DC84E33F98A9}"/>
    <cellStyle name="Calculation 2 2 2 19" xfId="27786" xr:uid="{D5DC8B04-895B-4BC8-988A-646D502E8A2C}"/>
    <cellStyle name="Calculation 2 2 2 2" xfId="9766" xr:uid="{00000000-0005-0000-0000-000003030000}"/>
    <cellStyle name="Calculation 2 2 2 2 10" xfId="15309" xr:uid="{3EDE5A98-9C85-4883-8582-AD6DAAD5101F}"/>
    <cellStyle name="Calculation 2 2 2 2 10 10" xfId="29738" xr:uid="{C19EFCE2-FE09-4711-A00C-E8CB6DA324D8}"/>
    <cellStyle name="Calculation 2 2 2 2 10 11" xfId="31129" xr:uid="{A382BD6C-DD29-477C-B566-9C39DB48A900}"/>
    <cellStyle name="Calculation 2 2 2 2 10 12" xfId="32498" xr:uid="{C1C986EA-9506-4375-8B39-BC7FA5170802}"/>
    <cellStyle name="Calculation 2 2 2 2 10 13" xfId="33696" xr:uid="{193FFD08-2738-44E3-AFEC-DF7460ABD3F9}"/>
    <cellStyle name="Calculation 2 2 2 2 10 14" xfId="34661" xr:uid="{46A071EA-1C92-42D3-B995-B6F49B0F5203}"/>
    <cellStyle name="Calculation 2 2 2 2 10 15" xfId="35819" xr:uid="{C144132B-C68D-416F-933A-BE2AD39D9E32}"/>
    <cellStyle name="Calculation 2 2 2 2 10 16" xfId="36928" xr:uid="{235D8C68-531A-4524-9BB8-6CB32958FBFB}"/>
    <cellStyle name="Calculation 2 2 2 2 10 17" xfId="38029" xr:uid="{D6B7A9AD-E463-41A2-992D-B5A81665627E}"/>
    <cellStyle name="Calculation 2 2 2 2 10 2" xfId="18371" xr:uid="{6A0154AB-D03B-4B77-B4D0-E9693D2C6B77}"/>
    <cellStyle name="Calculation 2 2 2 2 10 3" xfId="19766" xr:uid="{2B623599-742F-483D-A7D9-DAB30BF3217C}"/>
    <cellStyle name="Calculation 2 2 2 2 10 4" xfId="21178" xr:uid="{B754445F-7E9C-45D2-BFEF-F9CB90A10CF4}"/>
    <cellStyle name="Calculation 2 2 2 2 10 5" xfId="22575" xr:uid="{BED68858-55E0-4652-B149-EF236943AB98}"/>
    <cellStyle name="Calculation 2 2 2 2 10 6" xfId="23887" xr:uid="{CA76667C-1CF7-49E5-BC2A-B6E9008A5978}"/>
    <cellStyle name="Calculation 2 2 2 2 10 7" xfId="25287" xr:uid="{D9AF8B83-15BD-405A-8C92-026AC9E5D8F8}"/>
    <cellStyle name="Calculation 2 2 2 2 10 8" xfId="26723" xr:uid="{B834C664-63DD-4AA3-8115-31877C870323}"/>
    <cellStyle name="Calculation 2 2 2 2 10 9" xfId="28248" xr:uid="{81D2A107-1240-4E33-9924-BFC9FEDE409D}"/>
    <cellStyle name="Calculation 2 2 2 2 11" xfId="15360" xr:uid="{ED4CBC03-ADD3-4291-9FCD-7E444CD6DBC3}"/>
    <cellStyle name="Calculation 2 2 2 2 11 10" xfId="29787" xr:uid="{0AA4E1BA-4A05-474D-807C-2642955A1D24}"/>
    <cellStyle name="Calculation 2 2 2 2 11 11" xfId="31178" xr:uid="{8D6B3A61-95FD-4DC0-81D2-98936047A203}"/>
    <cellStyle name="Calculation 2 2 2 2 11 12" xfId="32545" xr:uid="{A98C274A-6BFC-404E-B821-87045B58C86B}"/>
    <cellStyle name="Calculation 2 2 2 2 11 13" xfId="33740" xr:uid="{F2B07DA1-F7E7-4DB1-8EC6-4D5FC1DB68BF}"/>
    <cellStyle name="Calculation 2 2 2 2 11 14" xfId="34706" xr:uid="{FE6FCDC6-8E52-454D-A320-EA3CAAB1405E}"/>
    <cellStyle name="Calculation 2 2 2 2 11 15" xfId="35862" xr:uid="{B646C429-4898-42DE-A26A-A68EF3685B1F}"/>
    <cellStyle name="Calculation 2 2 2 2 11 16" xfId="36973" xr:uid="{2FB49742-6822-4A19-891C-79BC63AF60E1}"/>
    <cellStyle name="Calculation 2 2 2 2 11 17" xfId="38071" xr:uid="{2FAF1874-9F9B-4CD3-8923-95A3FD853714}"/>
    <cellStyle name="Calculation 2 2 2 2 11 2" xfId="18422" xr:uid="{92DE5AC8-500B-4CAF-B5AE-6B9EE9A7E8D6}"/>
    <cellStyle name="Calculation 2 2 2 2 11 3" xfId="19817" xr:uid="{5D227597-5F2F-4426-B618-792471BBCA7A}"/>
    <cellStyle name="Calculation 2 2 2 2 11 4" xfId="21228" xr:uid="{A986AC00-96F9-43FF-BE8D-CAE8E1D4F219}"/>
    <cellStyle name="Calculation 2 2 2 2 11 5" xfId="22626" xr:uid="{9AAFDAD1-F11A-42DA-8E29-C9B2E65AB4C3}"/>
    <cellStyle name="Calculation 2 2 2 2 11 6" xfId="23936" xr:uid="{F0C8F88A-C9F9-416C-AA0F-2A822DAA6E53}"/>
    <cellStyle name="Calculation 2 2 2 2 11 7" xfId="25334" xr:uid="{3B839AC8-204A-4414-A3E3-6083032649EF}"/>
    <cellStyle name="Calculation 2 2 2 2 11 8" xfId="26772" xr:uid="{729A4062-A6B8-4B46-9EC4-888B9B9C94E9}"/>
    <cellStyle name="Calculation 2 2 2 2 11 9" xfId="28293" xr:uid="{537068A1-2B6B-4AEC-AD4B-CDFF5AB1CC77}"/>
    <cellStyle name="Calculation 2 2 2 2 12" xfId="15441" xr:uid="{8930BA48-196E-4526-910E-622E79E787B0}"/>
    <cellStyle name="Calculation 2 2 2 2 12 10" xfId="29865" xr:uid="{57A8729A-348B-4A50-90E9-DC3533617CDE}"/>
    <cellStyle name="Calculation 2 2 2 2 12 11" xfId="31256" xr:uid="{C60FBDCB-B25F-4582-9332-E2E7F0FA7243}"/>
    <cellStyle name="Calculation 2 2 2 2 12 12" xfId="32619" xr:uid="{CD4C8BDE-5047-4298-9443-F564FB46B964}"/>
    <cellStyle name="Calculation 2 2 2 2 12 13" xfId="33794" xr:uid="{D28DF347-81BB-4247-B057-937F9FE0CDFF}"/>
    <cellStyle name="Calculation 2 2 2 2 12 14" xfId="34771" xr:uid="{506A91AC-7651-4E8D-9456-4DA30E53CBF6}"/>
    <cellStyle name="Calculation 2 2 2 2 12 15" xfId="35928" xr:uid="{C11DCFF2-233B-43E5-8543-432728398F7B}"/>
    <cellStyle name="Calculation 2 2 2 2 12 16" xfId="37039" xr:uid="{EAF2603F-0C2B-41B8-9653-9DE23E0DC28E}"/>
    <cellStyle name="Calculation 2 2 2 2 12 17" xfId="38134" xr:uid="{DF4421C7-2962-46DF-A8E2-D847C15AA5CE}"/>
    <cellStyle name="Calculation 2 2 2 2 12 2" xfId="18502" xr:uid="{1F7481FE-FD8F-4883-860E-12EF524074D2}"/>
    <cellStyle name="Calculation 2 2 2 2 12 3" xfId="19897" xr:uid="{C0404C1E-AEB0-4777-8B67-393E820E04DA}"/>
    <cellStyle name="Calculation 2 2 2 2 12 4" xfId="21309" xr:uid="{57319891-9549-4436-B718-74E4F8D288F6}"/>
    <cellStyle name="Calculation 2 2 2 2 12 5" xfId="22707" xr:uid="{1459BC7B-04C5-4978-B91D-00A00D5F60BA}"/>
    <cellStyle name="Calculation 2 2 2 2 12 6" xfId="24012" xr:uid="{046A279B-7715-464E-B57E-0FF8ED1B45A6}"/>
    <cellStyle name="Calculation 2 2 2 2 12 7" xfId="25411" xr:uid="{A6100107-C380-4BC9-BB67-6B2C7A3C3AA8}"/>
    <cellStyle name="Calculation 2 2 2 2 12 8" xfId="26848" xr:uid="{FBE39D2F-ADA2-45C1-B53B-CDA52EDBA6B3}"/>
    <cellStyle name="Calculation 2 2 2 2 12 9" xfId="28368" xr:uid="{56BF1993-CC88-4AFC-95FB-D6E763DD5FCB}"/>
    <cellStyle name="Calculation 2 2 2 2 13" xfId="15485" xr:uid="{AC763C9F-A6EB-4568-B7FC-3376A9B8F2F3}"/>
    <cellStyle name="Calculation 2 2 2 2 13 10" xfId="29905" xr:uid="{94BC77D0-FF82-4D6A-8189-18259B03CE6E}"/>
    <cellStyle name="Calculation 2 2 2 2 13 11" xfId="31296" xr:uid="{2715F225-8315-4583-BB76-51F9B23E3126}"/>
    <cellStyle name="Calculation 2 2 2 2 13 12" xfId="32659" xr:uid="{742F904B-19CE-48A5-8A5C-BDE6B6679F4E}"/>
    <cellStyle name="Calculation 2 2 2 2 13 13" xfId="34806" xr:uid="{5637794D-7941-4CF0-8042-A23D1C086B14}"/>
    <cellStyle name="Calculation 2 2 2 2 13 14" xfId="35963" xr:uid="{B8BAE194-65F9-449C-968D-1098800495A0}"/>
    <cellStyle name="Calculation 2 2 2 2 13 15" xfId="37075" xr:uid="{5B47EF75-1C35-4162-B3DD-A2213A89F44B}"/>
    <cellStyle name="Calculation 2 2 2 2 13 16" xfId="38168" xr:uid="{34A6C33F-A559-408A-A0D0-05EFDA3F8535}"/>
    <cellStyle name="Calculation 2 2 2 2 13 2" xfId="18544" xr:uid="{FAE1BA23-87EA-471B-B8AC-FCCB1EBBB1A0}"/>
    <cellStyle name="Calculation 2 2 2 2 13 3" xfId="19937" xr:uid="{A4CC37FA-52DB-486F-A408-5CB15C59380B}"/>
    <cellStyle name="Calculation 2 2 2 2 13 4" xfId="21353" xr:uid="{DE73F29E-EA99-4104-8C41-CDD17F05ACE5}"/>
    <cellStyle name="Calculation 2 2 2 2 13 5" xfId="22750" xr:uid="{66780EF5-EC27-48B3-961F-D9CFDC01050A}"/>
    <cellStyle name="Calculation 2 2 2 2 13 6" xfId="24052" xr:uid="{85F2AABF-8B1D-4704-8DB3-17840FA117EC}"/>
    <cellStyle name="Calculation 2 2 2 2 13 7" xfId="25450" xr:uid="{937D2F15-4ECA-4938-951B-6B20DA13A34C}"/>
    <cellStyle name="Calculation 2 2 2 2 13 8" xfId="26890" xr:uid="{8CA51C0C-B7AC-4941-A8CD-DBC5EDB5D47C}"/>
    <cellStyle name="Calculation 2 2 2 2 13 9" xfId="28410" xr:uid="{2D67F8FC-E6C5-411B-8CC5-33E5F06F3F12}"/>
    <cellStyle name="Calculation 2 2 2 2 14" xfId="15541" xr:uid="{0BEDF83B-7121-4403-869D-5CD714933827}"/>
    <cellStyle name="Calculation 2 2 2 2 14 10" xfId="29958" xr:uid="{1AF1D096-6945-485C-92F7-52BE342C4358}"/>
    <cellStyle name="Calculation 2 2 2 2 14 11" xfId="31351" xr:uid="{BD1AC30A-28A8-4824-8F98-8082E4C8F955}"/>
    <cellStyle name="Calculation 2 2 2 2 14 12" xfId="32709" xr:uid="{983D9D46-DCBE-4745-BEE8-339E19791C04}"/>
    <cellStyle name="Calculation 2 2 2 2 14 13" xfId="34854" xr:uid="{2D268E99-D3AD-4C56-A504-AF76BDFF8414}"/>
    <cellStyle name="Calculation 2 2 2 2 14 14" xfId="36010" xr:uid="{B28FF626-D85B-414D-8488-98312AE5AA63}"/>
    <cellStyle name="Calculation 2 2 2 2 14 15" xfId="37123" xr:uid="{491D4E5E-8579-4769-A315-8766C3D3FB97}"/>
    <cellStyle name="Calculation 2 2 2 2 14 16" xfId="38215" xr:uid="{AD34F699-5FAF-4949-8E39-DF8B2D20CC7F}"/>
    <cellStyle name="Calculation 2 2 2 2 14 2" xfId="18600" xr:uid="{68E7E4CF-458A-46D9-8886-5300C288FEDD}"/>
    <cellStyle name="Calculation 2 2 2 2 14 3" xfId="19992" xr:uid="{9A40C6F7-1C91-4BE2-A617-CA82D5AF641D}"/>
    <cellStyle name="Calculation 2 2 2 2 14 4" xfId="21409" xr:uid="{7D11CD71-7037-4F62-A1B9-D1A075F8B7CA}"/>
    <cellStyle name="Calculation 2 2 2 2 14 5" xfId="22804" xr:uid="{7C1408D8-6641-484D-86FF-29C938CC1131}"/>
    <cellStyle name="Calculation 2 2 2 2 14 6" xfId="24105" xr:uid="{72DB7CFF-DD9E-40CB-AEC5-A79C2D94CCD3}"/>
    <cellStyle name="Calculation 2 2 2 2 14 7" xfId="25503" xr:uid="{F9139B83-B23F-42A2-848A-E063308368B7}"/>
    <cellStyle name="Calculation 2 2 2 2 14 8" xfId="26941" xr:uid="{C08F8B04-D09D-4F32-854D-30B668B1EF6F}"/>
    <cellStyle name="Calculation 2 2 2 2 14 9" xfId="28463" xr:uid="{A3E5C91C-CA2E-4328-B87E-AAFFAEE9C04A}"/>
    <cellStyle name="Calculation 2 2 2 2 15" xfId="15585" xr:uid="{41EE53A4-2A36-4CA7-B85B-495E664E1F46}"/>
    <cellStyle name="Calculation 2 2 2 2 15 10" xfId="29999" xr:uid="{6E7E3F32-9AE2-4A9C-ABF5-EB76B11196BD}"/>
    <cellStyle name="Calculation 2 2 2 2 15 11" xfId="31394" xr:uid="{BF4DC675-F20F-45B9-9C35-EBA2D3186A9F}"/>
    <cellStyle name="Calculation 2 2 2 2 15 12" xfId="32749" xr:uid="{1970EAFF-9D2E-4A9F-983C-AF941DFE3CA8}"/>
    <cellStyle name="Calculation 2 2 2 2 15 13" xfId="34892" xr:uid="{FC6DA526-3BA4-4877-A07C-559E80734690}"/>
    <cellStyle name="Calculation 2 2 2 2 15 14" xfId="36048" xr:uid="{F5A88528-B237-4CB4-BA38-1EFFF2801E29}"/>
    <cellStyle name="Calculation 2 2 2 2 15 15" xfId="37162" xr:uid="{880A870B-1461-44BE-8209-9DCA9B8EACE1}"/>
    <cellStyle name="Calculation 2 2 2 2 15 16" xfId="38253" xr:uid="{B97A08BE-2914-41EB-B433-9727AE1FF495}"/>
    <cellStyle name="Calculation 2 2 2 2 15 2" xfId="18641" xr:uid="{7E804145-7215-4843-843A-833C5702D747}"/>
    <cellStyle name="Calculation 2 2 2 2 15 3" xfId="20036" xr:uid="{BF74EC3E-72DB-4B4A-9EB7-F86674A9EB85}"/>
    <cellStyle name="Calculation 2 2 2 2 15 4" xfId="21452" xr:uid="{5E4BEF89-FB4A-4141-8F7F-66987D67BEDE}"/>
    <cellStyle name="Calculation 2 2 2 2 15 5" xfId="22845" xr:uid="{B04574D3-3C66-4FCA-95C9-DCF3B5C0BA0E}"/>
    <cellStyle name="Calculation 2 2 2 2 15 6" xfId="24144" xr:uid="{D1226FBC-C5BF-4008-BAF2-D3E4534C5B84}"/>
    <cellStyle name="Calculation 2 2 2 2 15 7" xfId="25543" xr:uid="{9E16D82B-89E4-4F0B-9BB0-991449F69E48}"/>
    <cellStyle name="Calculation 2 2 2 2 15 8" xfId="26983" xr:uid="{5228C8D7-D80B-4D74-953A-BECD65D6D5C8}"/>
    <cellStyle name="Calculation 2 2 2 2 15 9" xfId="28504" xr:uid="{1A7B3925-CD05-49C5-B01F-06FF6D7AD410}"/>
    <cellStyle name="Calculation 2 2 2 2 16" xfId="15651" xr:uid="{B1F41CA3-F52A-4820-9CE1-648809F690E0}"/>
    <cellStyle name="Calculation 2 2 2 2 16 10" xfId="30062" xr:uid="{A6549019-E5A5-4FBC-8DF7-273A4E48007B}"/>
    <cellStyle name="Calculation 2 2 2 2 16 11" xfId="31456" xr:uid="{B3FC0264-24D7-496C-9616-C73FBF6AD8FB}"/>
    <cellStyle name="Calculation 2 2 2 2 16 12" xfId="32812" xr:uid="{F1794283-C932-4911-A2F5-E9F97901141D}"/>
    <cellStyle name="Calculation 2 2 2 2 16 13" xfId="33906" xr:uid="{FB2A582B-E7B9-4B88-8749-318BCEC8D9BC}"/>
    <cellStyle name="Calculation 2 2 2 2 16 14" xfId="34950" xr:uid="{7E96DEAB-82F5-48C6-B88D-340DA5274AE5}"/>
    <cellStyle name="Calculation 2 2 2 2 16 15" xfId="36106" xr:uid="{BB0D38A2-0B76-4B34-A240-ECED8951D13F}"/>
    <cellStyle name="Calculation 2 2 2 2 16 16" xfId="37223" xr:uid="{29512045-AB93-40D2-8E68-AD5630E30BFD}"/>
    <cellStyle name="Calculation 2 2 2 2 16 17" xfId="38311" xr:uid="{1793C47D-7133-42C4-9CEF-DADD50AFFC6B}"/>
    <cellStyle name="Calculation 2 2 2 2 16 2" xfId="18701" xr:uid="{5BFCBE21-06E1-4269-8B50-554DFED5D445}"/>
    <cellStyle name="Calculation 2 2 2 2 16 3" xfId="20098" xr:uid="{189DDB9E-3DC7-4D92-A9EE-D0809739679A}"/>
    <cellStyle name="Calculation 2 2 2 2 16 4" xfId="21518" xr:uid="{016303BF-F90A-4BA9-98F7-9BF6CA50092F}"/>
    <cellStyle name="Calculation 2 2 2 2 16 5" xfId="22904" xr:uid="{95EA390C-1BA6-4D83-95E4-29BF9B074F3D}"/>
    <cellStyle name="Calculation 2 2 2 2 16 6" xfId="24206" xr:uid="{A4017046-FA64-4984-AAB1-9D17E839D8DC}"/>
    <cellStyle name="Calculation 2 2 2 2 16 7" xfId="25605" xr:uid="{E1317BF3-DDE9-4218-A29E-CE5F8D378810}"/>
    <cellStyle name="Calculation 2 2 2 2 16 8" xfId="27047" xr:uid="{ACC76B59-1889-48B4-A2AB-CEC49F498BB5}"/>
    <cellStyle name="Calculation 2 2 2 2 16 9" xfId="28569" xr:uid="{0C1D4AA4-6C00-45B7-9C8B-4586CB70DA75}"/>
    <cellStyle name="Calculation 2 2 2 2 17" xfId="15680" xr:uid="{A38E1AD7-4B2E-4A17-86A0-9F6AA8E69B67}"/>
    <cellStyle name="Calculation 2 2 2 2 17 10" xfId="30091" xr:uid="{8DEF81CB-BDAD-4D32-8790-EB5B2CDBF143}"/>
    <cellStyle name="Calculation 2 2 2 2 17 11" xfId="31483" xr:uid="{83AB688B-63FD-4A69-838D-B68A86A76894}"/>
    <cellStyle name="Calculation 2 2 2 2 17 12" xfId="32838" xr:uid="{5ED213BB-8135-4AB1-92F8-CA814A56CABD}"/>
    <cellStyle name="Calculation 2 2 2 2 17 13" xfId="33932" xr:uid="{3EBD7660-55D1-448F-AF41-6B820122394F}"/>
    <cellStyle name="Calculation 2 2 2 2 17 14" xfId="34978" xr:uid="{D8D711BA-6110-40AF-879E-86BAEA34638C}"/>
    <cellStyle name="Calculation 2 2 2 2 17 15" xfId="36132" xr:uid="{B8080010-9967-42AE-89FD-40F97B459BA3}"/>
    <cellStyle name="Calculation 2 2 2 2 17 16" xfId="37250" xr:uid="{5DDBABD6-184A-4159-9D39-CA2E6E581DA7}"/>
    <cellStyle name="Calculation 2 2 2 2 17 17" xfId="38337" xr:uid="{98510E05-C5BC-4EB4-9CBA-F60AF0D333EE}"/>
    <cellStyle name="Calculation 2 2 2 2 17 2" xfId="18730" xr:uid="{50F58ECC-C265-4E89-964E-06955C2C6EC7}"/>
    <cellStyle name="Calculation 2 2 2 2 17 3" xfId="20126" xr:uid="{D702F9A7-4882-4DB1-912D-9AA9EBE6E4B1}"/>
    <cellStyle name="Calculation 2 2 2 2 17 4" xfId="21547" xr:uid="{2C211A8F-81A3-4837-9436-51C10D7BD59A}"/>
    <cellStyle name="Calculation 2 2 2 2 17 5" xfId="22933" xr:uid="{9C04B977-9A01-4F65-B26B-3160EC7DBC2C}"/>
    <cellStyle name="Calculation 2 2 2 2 17 6" xfId="24235" xr:uid="{40FD932A-3258-4DB4-845B-6E6901045730}"/>
    <cellStyle name="Calculation 2 2 2 2 17 7" xfId="25634" xr:uid="{4716F5DD-E31D-415C-AD61-C3232B64DA7B}"/>
    <cellStyle name="Calculation 2 2 2 2 17 8" xfId="27076" xr:uid="{120B0C90-64FE-4D5E-9B09-AE41527444EE}"/>
    <cellStyle name="Calculation 2 2 2 2 17 9" xfId="28598" xr:uid="{D6C8A980-C09F-4BFF-9D2C-B37A1BC2A20C}"/>
    <cellStyle name="Calculation 2 2 2 2 18" xfId="15718" xr:uid="{DD047EBB-1DBA-4B45-B2EF-F73EE6CDEB42}"/>
    <cellStyle name="Calculation 2 2 2 2 18 10" xfId="30128" xr:uid="{D1B44CD1-C949-4119-A573-54E5C876A981}"/>
    <cellStyle name="Calculation 2 2 2 2 18 11" xfId="31520" xr:uid="{3843EFE3-DF19-4583-BEF6-09618A9BE532}"/>
    <cellStyle name="Calculation 2 2 2 2 18 12" xfId="32871" xr:uid="{A87A91CA-FFB7-48EB-8D9B-359D8453F607}"/>
    <cellStyle name="Calculation 2 2 2 2 18 13" xfId="35010" xr:uid="{CB29353D-AA3E-42FE-81C1-768D228CCB04}"/>
    <cellStyle name="Calculation 2 2 2 2 18 14" xfId="36164" xr:uid="{2288463D-2E88-4251-89F1-C1B9444931FF}"/>
    <cellStyle name="Calculation 2 2 2 2 18 15" xfId="37284" xr:uid="{48AD27B5-A348-4404-807E-3F23AAE1FFC7}"/>
    <cellStyle name="Calculation 2 2 2 2 18 16" xfId="38369" xr:uid="{5F4ACA4D-E090-49FB-AFFE-687F97F3A960}"/>
    <cellStyle name="Calculation 2 2 2 2 18 2" xfId="18768" xr:uid="{0F1E2AAF-9EC2-4C53-A3B0-46FCE1C30FC1}"/>
    <cellStyle name="Calculation 2 2 2 2 18 3" xfId="20163" xr:uid="{AA218E26-5ADC-43E3-BD7F-1A7C9F410F75}"/>
    <cellStyle name="Calculation 2 2 2 2 18 4" xfId="21585" xr:uid="{6CDA9ECE-52F5-464D-9F0E-08F3E80FD7FF}"/>
    <cellStyle name="Calculation 2 2 2 2 18 5" xfId="22967" xr:uid="{71D1F24F-7BA6-4D09-9D8A-3553441E1E44}"/>
    <cellStyle name="Calculation 2 2 2 2 18 6" xfId="24271" xr:uid="{8D834246-6791-4E71-8CED-57765E0B2E06}"/>
    <cellStyle name="Calculation 2 2 2 2 18 7" xfId="25669" xr:uid="{164E018A-BDA9-4EEA-B814-13A90E37CD61}"/>
    <cellStyle name="Calculation 2 2 2 2 18 8" xfId="27112" xr:uid="{0C0C8626-D715-47C6-B0AD-5F7C5E027A54}"/>
    <cellStyle name="Calculation 2 2 2 2 18 9" xfId="28634" xr:uid="{C90CEF24-7D30-43C2-86D0-E6C398B7BC91}"/>
    <cellStyle name="Calculation 2 2 2 2 19" xfId="15780" xr:uid="{FDBDCE0B-F2F0-4F9A-80C2-24F425B4A3EA}"/>
    <cellStyle name="Calculation 2 2 2 2 19 10" xfId="31581" xr:uid="{C723E76D-CC95-448F-8204-42EA4A35E964}"/>
    <cellStyle name="Calculation 2 2 2 2 19 11" xfId="32927" xr:uid="{8A947EE2-A195-4A62-AC06-C6D9273ECD20}"/>
    <cellStyle name="Calculation 2 2 2 2 19 12" xfId="33976" xr:uid="{9A1BAC7A-999D-4C1F-9F78-8A675872B003}"/>
    <cellStyle name="Calculation 2 2 2 2 19 13" xfId="35063" xr:uid="{B37A21E4-0E9D-4F38-992A-1866D230247A}"/>
    <cellStyle name="Calculation 2 2 2 2 19 14" xfId="36217" xr:uid="{263E3EF7-C50A-4F59-9091-0B3784A48819}"/>
    <cellStyle name="Calculation 2 2 2 2 19 15" xfId="37340" xr:uid="{C6C415AD-A6A2-40A9-BAF3-343FF459EED6}"/>
    <cellStyle name="Calculation 2 2 2 2 19 16" xfId="38422" xr:uid="{09BD3E47-C094-4C75-BB58-E0B1A67A6DEA}"/>
    <cellStyle name="Calculation 2 2 2 2 19 2" xfId="18830" xr:uid="{23058E78-44B0-4BDD-BBDF-A5BC1B520D31}"/>
    <cellStyle name="Calculation 2 2 2 2 19 3" xfId="20223" xr:uid="{88672082-156C-4B54-BA83-204B5B3F397E}"/>
    <cellStyle name="Calculation 2 2 2 2 19 4" xfId="23015" xr:uid="{31863EBD-CECB-4312-9ECF-15D618DBD413}"/>
    <cellStyle name="Calculation 2 2 2 2 19 5" xfId="24331" xr:uid="{877731CE-D18E-4259-A13C-C13E06C9EF39}"/>
    <cellStyle name="Calculation 2 2 2 2 19 6" xfId="25730" xr:uid="{E456C811-DE0C-436D-AEBA-8184828E7ADC}"/>
    <cellStyle name="Calculation 2 2 2 2 19 7" xfId="27171" xr:uid="{5A5B3584-D405-4D8E-953C-7A178CAAB746}"/>
    <cellStyle name="Calculation 2 2 2 2 19 8" xfId="28694" xr:uid="{6994582E-8740-40A0-979E-3AE31105FCDD}"/>
    <cellStyle name="Calculation 2 2 2 2 19 9" xfId="30189" xr:uid="{060D81A1-F79C-49E2-ABF9-0D392D7CC3BF}"/>
    <cellStyle name="Calculation 2 2 2 2 2" xfId="15006" xr:uid="{7FB831F6-D3CA-4FAC-94FE-26FC15ADD411}"/>
    <cellStyle name="Calculation 2 2 2 2 2 10" xfId="29441" xr:uid="{37EB6630-BC54-4BB3-B730-79BEC354625F}"/>
    <cellStyle name="Calculation 2 2 2 2 2 11" xfId="30832" xr:uid="{170318EB-8F27-4F26-B2F7-D54ABE663D1F}"/>
    <cellStyle name="Calculation 2 2 2 2 2 12" xfId="32216" xr:uid="{EEE5FA2A-9600-452D-B5EA-9DE8F248666F}"/>
    <cellStyle name="Calculation 2 2 2 2 2 13" xfId="33432" xr:uid="{758AB8BA-3669-4587-8C36-48AC3BC185B3}"/>
    <cellStyle name="Calculation 2 2 2 2 2 14" xfId="34382" xr:uid="{15AC5249-121A-443B-9D90-3AF43951175A}"/>
    <cellStyle name="Calculation 2 2 2 2 2 15" xfId="35537" xr:uid="{CA300E54-83B5-4D52-853E-99A77CC92D38}"/>
    <cellStyle name="Calculation 2 2 2 2 2 16" xfId="36660" xr:uid="{79976CD7-1AB8-4515-93F3-7C1528AD5DEA}"/>
    <cellStyle name="Calculation 2 2 2 2 2 17" xfId="37765" xr:uid="{334440B5-CE0B-481F-A9F6-AF71645B51E9}"/>
    <cellStyle name="Calculation 2 2 2 2 2 2" xfId="18069" xr:uid="{6CD93808-B46F-473F-85C6-24F53D38F50B}"/>
    <cellStyle name="Calculation 2 2 2 2 2 3" xfId="19465" xr:uid="{8F05165B-FA01-4A73-A81E-2ADE2444013B}"/>
    <cellStyle name="Calculation 2 2 2 2 2 4" xfId="20882" xr:uid="{DCE305BC-9006-4BDC-8973-6EF5113CD89B}"/>
    <cellStyle name="Calculation 2 2 2 2 2 5" xfId="22272" xr:uid="{FE93BB2A-7D18-4D68-A5D1-E3C1722020BE}"/>
    <cellStyle name="Calculation 2 2 2 2 2 6" xfId="23585" xr:uid="{6DDB193C-FCB0-4DCA-87D2-47EF31233C76}"/>
    <cellStyle name="Calculation 2 2 2 2 2 7" xfId="24993" xr:uid="{79317B93-CEB1-4CBD-8FBE-1D15F67CFAE2}"/>
    <cellStyle name="Calculation 2 2 2 2 2 8" xfId="26425" xr:uid="{05C02A7C-BE35-4C79-B677-5DD161B9FE01}"/>
    <cellStyle name="Calculation 2 2 2 2 2 9" xfId="27956" xr:uid="{CB617066-DF01-4932-925D-41C4B723AFF0}"/>
    <cellStyle name="Calculation 2 2 2 2 20" xfId="15811" xr:uid="{37C14FEA-A900-4F75-AF06-80AE98C69F21}"/>
    <cellStyle name="Calculation 2 2 2 2 20 10" xfId="35088" xr:uid="{526EB94F-676A-404D-A49F-45858EA38229}"/>
    <cellStyle name="Calculation 2 2 2 2 20 11" xfId="36242" xr:uid="{75EF2145-47F4-4D3C-90A1-2C22184349AB}"/>
    <cellStyle name="Calculation 2 2 2 2 20 12" xfId="37368" xr:uid="{0D4DBF16-4AB3-4360-8295-53F6650E411F}"/>
    <cellStyle name="Calculation 2 2 2 2 20 13" xfId="38447" xr:uid="{2D3FA26E-552C-43DE-AFD3-3EC38A2D9690}"/>
    <cellStyle name="Calculation 2 2 2 2 20 2" xfId="20254" xr:uid="{3D1B9F13-5789-4882-8BDC-47FF213A6A77}"/>
    <cellStyle name="Calculation 2 2 2 2 20 3" xfId="24358" xr:uid="{C365F3D8-27F6-4291-A900-9926DC660C14}"/>
    <cellStyle name="Calculation 2 2 2 2 20 4" xfId="25761" xr:uid="{8355C7D2-3805-4262-A7C2-7DDC64465008}"/>
    <cellStyle name="Calculation 2 2 2 2 20 5" xfId="27202" xr:uid="{96E2CBD9-4FCC-44F6-8CC1-7F987CA05BAE}"/>
    <cellStyle name="Calculation 2 2 2 2 20 6" xfId="28725" xr:uid="{E88E57AE-EFE6-4FC6-936F-42C5A5EAADA6}"/>
    <cellStyle name="Calculation 2 2 2 2 20 7" xfId="30219" xr:uid="{3DE832F8-C477-4187-B585-6FC9FC7E39AD}"/>
    <cellStyle name="Calculation 2 2 2 2 20 8" xfId="31612" xr:uid="{88A40BD0-158F-4E6A-BBE1-B33D8BFC21AD}"/>
    <cellStyle name="Calculation 2 2 2 2 20 9" xfId="32953" xr:uid="{781B31E0-69F4-4AE9-92D8-74DE73709B11}"/>
    <cellStyle name="Calculation 2 2 2 2 21" xfId="15862" xr:uid="{CE96A953-2E5D-4300-A7B1-4DFF705C94F9}"/>
    <cellStyle name="Calculation 2 2 2 2 21 10" xfId="30269" xr:uid="{DFBA854B-CCE1-47BA-9B76-87B2253AEA91}"/>
    <cellStyle name="Calculation 2 2 2 2 21 11" xfId="31663" xr:uid="{8AF6A099-174A-4677-A73D-C5DDC40181C0}"/>
    <cellStyle name="Calculation 2 2 2 2 21 12" xfId="33000" xr:uid="{A611E0B0-20DF-45A3-9BA5-C1939E5D13FE}"/>
    <cellStyle name="Calculation 2 2 2 2 21 13" xfId="34032" xr:uid="{D7D6C2DF-7EBC-4455-B703-CD4F3D0B6A1B}"/>
    <cellStyle name="Calculation 2 2 2 2 21 14" xfId="35134" xr:uid="{1AC80D49-6ECB-4EC0-8EAE-C1EB334B2446}"/>
    <cellStyle name="Calculation 2 2 2 2 21 15" xfId="36288" xr:uid="{DD2AB54E-2A7D-4E4D-90DD-F0E53EAB8080}"/>
    <cellStyle name="Calculation 2 2 2 2 21 16" xfId="37415" xr:uid="{348B02C8-305F-4B85-80F4-D7E009E8C2FE}"/>
    <cellStyle name="Calculation 2 2 2 2 21 17" xfId="38493" xr:uid="{F0B664EE-705B-4FAA-B1CA-68FEC1F8E887}"/>
    <cellStyle name="Calculation 2 2 2 2 21 2" xfId="18911" xr:uid="{06377CE9-783D-426E-8D0B-D28C32D29291}"/>
    <cellStyle name="Calculation 2 2 2 2 21 3" xfId="20303" xr:uid="{B54C3F36-3BF9-436A-B7A2-A01A34C3A8C2}"/>
    <cellStyle name="Calculation 2 2 2 2 21 4" xfId="21705" xr:uid="{B8FAACD9-3E23-4BD8-AC24-3DF5F87B5D03}"/>
    <cellStyle name="Calculation 2 2 2 2 21 5" xfId="23086" xr:uid="{03D1CE2C-16AF-452A-A4C2-D2418D342A89}"/>
    <cellStyle name="Calculation 2 2 2 2 21 6" xfId="24406" xr:uid="{8A7782F0-46B1-4A31-9D35-6A8198908654}"/>
    <cellStyle name="Calculation 2 2 2 2 21 7" xfId="25810" xr:uid="{928242CF-7D81-47EC-8B07-AF290A8738FE}"/>
    <cellStyle name="Calculation 2 2 2 2 21 8" xfId="27251" xr:uid="{DED01837-E199-4934-8024-171106EAD64A}"/>
    <cellStyle name="Calculation 2 2 2 2 21 9" xfId="28775" xr:uid="{C0F5BCAD-12D4-4A80-992C-67CB8A01AC80}"/>
    <cellStyle name="Calculation 2 2 2 2 22" xfId="15887" xr:uid="{3401F720-31B3-477B-9709-6B04B136AAA7}"/>
    <cellStyle name="Calculation 2 2 2 2 22 10" xfId="30293" xr:uid="{7535EA75-6CC2-446F-994A-0BCA68E2E43B}"/>
    <cellStyle name="Calculation 2 2 2 2 22 11" xfId="31688" xr:uid="{5975D131-2A82-44E3-BA0F-60F193C5DEAF}"/>
    <cellStyle name="Calculation 2 2 2 2 22 12" xfId="33024" xr:uid="{484A9DD7-0A9E-4840-9E7C-0510986DC8B3}"/>
    <cellStyle name="Calculation 2 2 2 2 22 13" xfId="34056" xr:uid="{0497121B-4130-49BD-9C7C-F3B5B260E1B7}"/>
    <cellStyle name="Calculation 2 2 2 2 22 14" xfId="35158" xr:uid="{2B5B3EAB-1B38-417F-8E00-2BAC11DE12D9}"/>
    <cellStyle name="Calculation 2 2 2 2 22 15" xfId="36312" xr:uid="{F268FBBD-0968-4826-8E03-EFD67F23D13F}"/>
    <cellStyle name="Calculation 2 2 2 2 22 16" xfId="37439" xr:uid="{9B056A97-F642-4489-8F6E-5F122E157641}"/>
    <cellStyle name="Calculation 2 2 2 2 22 17" xfId="38517" xr:uid="{4C5898F7-D2FF-4E29-AB6E-8423B8332784}"/>
    <cellStyle name="Calculation 2 2 2 2 22 2" xfId="18936" xr:uid="{F3C8E34F-F197-4F64-AD43-08EDE42B6290}"/>
    <cellStyle name="Calculation 2 2 2 2 22 3" xfId="20328" xr:uid="{553B2A5C-83F8-4E49-8221-4AD7ABF85294}"/>
    <cellStyle name="Calculation 2 2 2 2 22 4" xfId="21729" xr:uid="{B994269C-A311-44D8-98AC-20358D8292EE}"/>
    <cellStyle name="Calculation 2 2 2 2 22 5" xfId="23111" xr:uid="{31B39772-2FE5-436D-B995-C31BE139EDEA}"/>
    <cellStyle name="Calculation 2 2 2 2 22 6" xfId="24430" xr:uid="{192C4DAD-922A-4A71-AE95-7557C97779AF}"/>
    <cellStyle name="Calculation 2 2 2 2 22 7" xfId="25835" xr:uid="{9566B08A-2810-4E85-A577-030F55CC2F76}"/>
    <cellStyle name="Calculation 2 2 2 2 22 8" xfId="27276" xr:uid="{2BD1F5F0-F220-46A5-9769-5671034C1CB0}"/>
    <cellStyle name="Calculation 2 2 2 2 22 9" xfId="28800" xr:uid="{F443FEA2-A8F1-4FA6-B8B1-0765FB0058E8}"/>
    <cellStyle name="Calculation 2 2 2 2 23" xfId="15918" xr:uid="{E7FD3C1F-F350-4718-8D7E-B2768DD5B651}"/>
    <cellStyle name="Calculation 2 2 2 2 24" xfId="9940" xr:uid="{2B61B4BA-1F16-46BA-A1F1-9FEB78AA5BB8}"/>
    <cellStyle name="Calculation 2 2 2 2 25" xfId="10617" xr:uid="{DF546BDF-4E92-4238-9A4C-6FFF8F236BF2}"/>
    <cellStyle name="Calculation 2 2 2 2 3" xfId="15024" xr:uid="{3549A08E-3B7B-4ADB-8A16-067E57219202}"/>
    <cellStyle name="Calculation 2 2 2 2 3 10" xfId="29459" xr:uid="{BBC01895-C85B-4CA7-9F90-F4FA157BCA04}"/>
    <cellStyle name="Calculation 2 2 2 2 3 11" xfId="30850" xr:uid="{9B90C748-898F-4E42-A5AF-2E7F484845AE}"/>
    <cellStyle name="Calculation 2 2 2 2 3 12" xfId="32234" xr:uid="{8F384824-3436-4361-808A-2DDF15A817E3}"/>
    <cellStyle name="Calculation 2 2 2 2 3 13" xfId="33450" xr:uid="{C00ED768-862C-4ECF-8148-B1E272F53C1F}"/>
    <cellStyle name="Calculation 2 2 2 2 3 14" xfId="34400" xr:uid="{57505409-1F5B-4178-8118-B8A804E1C5B4}"/>
    <cellStyle name="Calculation 2 2 2 2 3 15" xfId="35555" xr:uid="{63EBB2EF-6F7E-4169-9345-FA872EA034D2}"/>
    <cellStyle name="Calculation 2 2 2 2 3 16" xfId="36678" xr:uid="{6814C113-A052-47E1-8A63-48509E57F116}"/>
    <cellStyle name="Calculation 2 2 2 2 3 17" xfId="37783" xr:uid="{519355E5-4E61-407E-9F96-0B6461B7F71F}"/>
    <cellStyle name="Calculation 2 2 2 2 3 2" xfId="18087" xr:uid="{ACDD86F4-AE94-4055-A656-3060F07B0862}"/>
    <cellStyle name="Calculation 2 2 2 2 3 3" xfId="19483" xr:uid="{503E32B1-F621-4732-9AB7-06337147BF84}"/>
    <cellStyle name="Calculation 2 2 2 2 3 4" xfId="20900" xr:uid="{6CC87E11-A5D3-44C2-B1DA-4DE2ED1E1FC5}"/>
    <cellStyle name="Calculation 2 2 2 2 3 5" xfId="22290" xr:uid="{0F122192-4F7F-4773-B06D-AEF8B8016268}"/>
    <cellStyle name="Calculation 2 2 2 2 3 6" xfId="23603" xr:uid="{990E7116-DA2B-4DF5-852D-D7C40A790F53}"/>
    <cellStyle name="Calculation 2 2 2 2 3 7" xfId="25011" xr:uid="{8B2005AD-B9E4-482F-A1D2-0D72B6D7E4EC}"/>
    <cellStyle name="Calculation 2 2 2 2 3 8" xfId="26443" xr:uid="{946F4A59-D3F4-4B7A-99E1-EA2477325C7D}"/>
    <cellStyle name="Calculation 2 2 2 2 3 9" xfId="27974" xr:uid="{2832AE8C-D199-44E1-8744-7DDD860A6C8D}"/>
    <cellStyle name="Calculation 2 2 2 2 4" xfId="15054" xr:uid="{828D6BCC-E38D-4055-882A-E45FE5BFFEAE}"/>
    <cellStyle name="Calculation 2 2 2 2 4 10" xfId="29489" xr:uid="{88718D3E-3079-403F-B83E-9BAC69787119}"/>
    <cellStyle name="Calculation 2 2 2 2 4 11" xfId="30879" xr:uid="{25D6E71A-0016-42E1-BBC9-E2DA0B3FDD45}"/>
    <cellStyle name="Calculation 2 2 2 2 4 12" xfId="32263" xr:uid="{DF3AB3C7-D2B6-4F05-9724-728A3E6B0455}"/>
    <cellStyle name="Calculation 2 2 2 2 4 13" xfId="33476" xr:uid="{2CAF0D1B-8DDC-448F-B997-55CA87BD33F6}"/>
    <cellStyle name="Calculation 2 2 2 2 4 14" xfId="34429" xr:uid="{E7535BD5-4FAA-4B51-BE3B-B5766615A79A}"/>
    <cellStyle name="Calculation 2 2 2 2 4 15" xfId="35584" xr:uid="{B734570D-7211-47C0-B59B-D09D079B308A}"/>
    <cellStyle name="Calculation 2 2 2 2 4 16" xfId="36706" xr:uid="{E1FE3FF5-E2D1-4A3D-AA26-D965DAE993D2}"/>
    <cellStyle name="Calculation 2 2 2 2 4 17" xfId="37811" xr:uid="{CF34FA17-B84B-4B9A-B017-759FCD9DC396}"/>
    <cellStyle name="Calculation 2 2 2 2 4 2" xfId="18117" xr:uid="{DC207981-C254-4DD1-9710-3F11641FBF1C}"/>
    <cellStyle name="Calculation 2 2 2 2 4 3" xfId="19513" xr:uid="{3B4A2C9E-ABB1-47FB-B1B5-257A1DBFF5A2}"/>
    <cellStyle name="Calculation 2 2 2 2 4 4" xfId="20930" xr:uid="{CFBC3E0B-A236-407B-8330-1B30B8DF9F46}"/>
    <cellStyle name="Calculation 2 2 2 2 4 5" xfId="22320" xr:uid="{E455F293-916A-4002-A7F6-4C0915504714}"/>
    <cellStyle name="Calculation 2 2 2 2 4 6" xfId="23633" xr:uid="{CCC89487-6C7B-4F0C-BE0A-D57FB3C87A10}"/>
    <cellStyle name="Calculation 2 2 2 2 4 7" xfId="25041" xr:uid="{A68D9019-6EB8-4928-9BDC-2CF8122386CD}"/>
    <cellStyle name="Calculation 2 2 2 2 4 8" xfId="26473" xr:uid="{3B0A5599-1C62-4442-A823-C28494D2A469}"/>
    <cellStyle name="Calculation 2 2 2 2 4 9" xfId="28003" xr:uid="{BA1237C7-3E69-4DAA-9CE8-848BA4CE133A}"/>
    <cellStyle name="Calculation 2 2 2 2 5" xfId="14725" xr:uid="{0C6D3779-F3D3-4873-A116-F782EDE02689}"/>
    <cellStyle name="Calculation 2 2 2 2 5 10" xfId="29186" xr:uid="{354661CF-5E19-4788-8B0A-31E189CC6D54}"/>
    <cellStyle name="Calculation 2 2 2 2 5 11" xfId="30602" xr:uid="{0540F277-A5D0-480D-9792-B01F1C0A2F48}"/>
    <cellStyle name="Calculation 2 2 2 2 5 12" xfId="32010" xr:uid="{2CAFB0D6-2001-4C86-A876-6E975DDEC329}"/>
    <cellStyle name="Calculation 2 2 2 2 5 13" xfId="33236" xr:uid="{109CBA96-3CC6-46F6-9A03-9DE95885B24B}"/>
    <cellStyle name="Calculation 2 2 2 2 5 14" xfId="34173" xr:uid="{6EC17228-E3AA-4BB8-8760-8E90DB946792}"/>
    <cellStyle name="Calculation 2 2 2 2 5 15" xfId="35323" xr:uid="{4CBAC43D-AF05-4CC6-B029-B8C410D49C9A}"/>
    <cellStyle name="Calculation 2 2 2 2 5 16" xfId="36462" xr:uid="{8B99BE09-77ED-4F4D-AA97-1714D5C9B2C5}"/>
    <cellStyle name="Calculation 2 2 2 2 5 17" xfId="37606" xr:uid="{4385C15D-DEAC-40D7-804A-40B33D8A69FA}"/>
    <cellStyle name="Calculation 2 2 2 2 5 2" xfId="17789" xr:uid="{0BBB6D10-2211-44E2-9BE6-EB0FC83E8DC5}"/>
    <cellStyle name="Calculation 2 2 2 2 5 3" xfId="19198" xr:uid="{B3A5C352-2648-461F-956F-26E4E4111524}"/>
    <cellStyle name="Calculation 2 2 2 2 5 4" xfId="20617" xr:uid="{4DFE8FAD-EFF3-4E70-9E1C-BBC988ED51E0}"/>
    <cellStyle name="Calculation 2 2 2 2 5 5" xfId="21998" xr:uid="{1CEBF389-2D98-41F0-9CFC-3EF2DF07E3DA}"/>
    <cellStyle name="Calculation 2 2 2 2 5 6" xfId="23331" xr:uid="{7D0CBB4B-56EC-4728-BF01-0A9FA835616A}"/>
    <cellStyle name="Calculation 2 2 2 2 5 7" xfId="24732" xr:uid="{7BD2F64D-54D6-4D18-9531-FF255C41ADA1}"/>
    <cellStyle name="Calculation 2 2 2 2 5 8" xfId="26150" xr:uid="{B847AF8B-EFC3-429A-B0C2-28188794C2F4}"/>
    <cellStyle name="Calculation 2 2 2 2 5 9" xfId="27711" xr:uid="{9A1DDC64-7B59-461B-AB9F-C5695D285B57}"/>
    <cellStyle name="Calculation 2 2 2 2 6" xfId="15129" xr:uid="{2EF2C928-20CF-4197-B724-0B7FDC699E71}"/>
    <cellStyle name="Calculation 2 2 2 2 6 10" xfId="29563" xr:uid="{D622D127-2A94-420A-BEF3-76A1A3750300}"/>
    <cellStyle name="Calculation 2 2 2 2 6 11" xfId="30953" xr:uid="{815D5B2C-6C5C-4D23-B830-1838D1197685}"/>
    <cellStyle name="Calculation 2 2 2 2 6 12" xfId="32334" xr:uid="{736B7177-7066-4AE1-B08F-442FAB71D649}"/>
    <cellStyle name="Calculation 2 2 2 2 6 13" xfId="33544" xr:uid="{449E9868-1296-4DDD-9976-2A3C37D408B3}"/>
    <cellStyle name="Calculation 2 2 2 2 6 14" xfId="34496" xr:uid="{604725A7-8FFC-4B72-A8F5-8D1934AB3D30}"/>
    <cellStyle name="Calculation 2 2 2 2 6 15" xfId="35651" xr:uid="{8F270741-B9A2-4FBC-9040-1D301F05A1A3}"/>
    <cellStyle name="Calculation 2 2 2 2 6 16" xfId="36773" xr:uid="{F0EEF068-14BB-4FC5-BCC5-4FD3EA806CBC}"/>
    <cellStyle name="Calculation 2 2 2 2 6 17" xfId="37877" xr:uid="{959D9A60-A3CD-48AB-BA6D-244F66C4EA10}"/>
    <cellStyle name="Calculation 2 2 2 2 6 2" xfId="18191" xr:uid="{CA225C2A-EB43-4B1E-96DA-22E47B008DDA}"/>
    <cellStyle name="Calculation 2 2 2 2 6 3" xfId="19588" xr:uid="{0BC18CD7-4DF1-4AC4-849F-C2B1E3330D0B}"/>
    <cellStyle name="Calculation 2 2 2 2 6 4" xfId="21004" xr:uid="{16B22569-3E8F-4B20-9C98-A25B86A0AE46}"/>
    <cellStyle name="Calculation 2 2 2 2 6 5" xfId="22395" xr:uid="{481272AF-7C1E-4FFC-B11C-C9D26F673331}"/>
    <cellStyle name="Calculation 2 2 2 2 6 6" xfId="23707" xr:uid="{1C305BB7-5CF8-463F-8F71-8B4756463049}"/>
    <cellStyle name="Calculation 2 2 2 2 6 7" xfId="25111" xr:uid="{63511511-D54A-488B-9659-31792B4685DC}"/>
    <cellStyle name="Calculation 2 2 2 2 6 8" xfId="26546" xr:uid="{C0EFDEAD-6F4A-4377-8FB6-093DE6ACC354}"/>
    <cellStyle name="Calculation 2 2 2 2 6 9" xfId="28074" xr:uid="{00F67E3D-17AE-40A2-9F54-73E3CF75F2A9}"/>
    <cellStyle name="Calculation 2 2 2 2 7" xfId="15174" xr:uid="{88AC481B-48A9-420F-94BF-2AF68474C3BF}"/>
    <cellStyle name="Calculation 2 2 2 2 7 10" xfId="29608" xr:uid="{0D2E1CD5-6BFB-401A-A208-8EFF45D9B0B6}"/>
    <cellStyle name="Calculation 2 2 2 2 7 11" xfId="30997" xr:uid="{D9B7BAC1-F99B-437C-BF4C-1658CB8D7A90}"/>
    <cellStyle name="Calculation 2 2 2 2 7 12" xfId="32375" xr:uid="{FB430E16-D470-4B7B-9A94-57EE70E9EB68}"/>
    <cellStyle name="Calculation 2 2 2 2 7 13" xfId="33583" xr:uid="{B50354A1-E8E5-495C-BF69-D338867CC01B}"/>
    <cellStyle name="Calculation 2 2 2 2 7 14" xfId="34538" xr:uid="{956F3C8F-59DE-4DE1-A055-B3AD1CB4CD5B}"/>
    <cellStyle name="Calculation 2 2 2 2 7 15" xfId="35693" xr:uid="{DFC9057F-C995-4EB4-AB84-6D8DC2F135B6}"/>
    <cellStyle name="Calculation 2 2 2 2 7 16" xfId="36813" xr:uid="{7ED5BBEE-36C1-4DF7-9850-AD74015BB62D}"/>
    <cellStyle name="Calculation 2 2 2 2 7 17" xfId="37916" xr:uid="{0D2E00AE-92D3-484B-AD42-BD96EFF173EE}"/>
    <cellStyle name="Calculation 2 2 2 2 7 2" xfId="18236" xr:uid="{4ABDBD58-4E3B-4154-BFA6-C2A429AD10B4}"/>
    <cellStyle name="Calculation 2 2 2 2 7 3" xfId="19633" xr:uid="{8280F794-2C58-4549-8F81-23393A9BBA94}"/>
    <cellStyle name="Calculation 2 2 2 2 7 4" xfId="21048" xr:uid="{5C50AB9E-4D34-4D50-BB04-2FDB858F8078}"/>
    <cellStyle name="Calculation 2 2 2 2 7 5" xfId="22440" xr:uid="{6CE599D4-5496-4914-B6B2-20BBBE2C8F8D}"/>
    <cellStyle name="Calculation 2 2 2 2 7 6" xfId="23752" xr:uid="{F4DAC880-9F24-40D1-9791-6FF34E60686A}"/>
    <cellStyle name="Calculation 2 2 2 2 7 7" xfId="25155" xr:uid="{3A1514E0-A09C-461B-900B-3A591DF3D13B}"/>
    <cellStyle name="Calculation 2 2 2 2 7 8" xfId="26591" xr:uid="{40F10677-B72B-4742-8501-C92F2313B3A1}"/>
    <cellStyle name="Calculation 2 2 2 2 7 9" xfId="28118" xr:uid="{0474B96E-43B9-42C6-ADAA-AA5E00ADE644}"/>
    <cellStyle name="Calculation 2 2 2 2 8" xfId="15215" xr:uid="{D2ACA909-E193-4068-A9BF-27339EEDCC84}"/>
    <cellStyle name="Calculation 2 2 2 2 8 10" xfId="29647" xr:uid="{9D96EA18-E4D9-401F-A887-19B1E9B1C8B5}"/>
    <cellStyle name="Calculation 2 2 2 2 8 11" xfId="31038" xr:uid="{AFE10A68-6015-4FDC-A05D-E2E81F26DEFF}"/>
    <cellStyle name="Calculation 2 2 2 2 8 12" xfId="32410" xr:uid="{71B79C69-257B-4003-8586-6B4B47400D51}"/>
    <cellStyle name="Calculation 2 2 2 2 8 13" xfId="33615" xr:uid="{4B875C41-027C-40C9-A948-C69D31FDD670}"/>
    <cellStyle name="Calculation 2 2 2 2 8 14" xfId="34575" xr:uid="{F752BC10-1C96-40CF-8684-88662C63862A}"/>
    <cellStyle name="Calculation 2 2 2 2 8 15" xfId="35732" xr:uid="{31E51B7E-B683-4644-82FD-8718F0627776}"/>
    <cellStyle name="Calculation 2 2 2 2 8 16" xfId="36845" xr:uid="{A8A486FE-1D30-415B-90EF-5E6BB5725672}"/>
    <cellStyle name="Calculation 2 2 2 2 8 17" xfId="37947" xr:uid="{52817CD3-89E9-41EC-A253-516D16997A3C}"/>
    <cellStyle name="Calculation 2 2 2 2 8 2" xfId="18277" xr:uid="{BDCDF0D8-5175-42B7-8704-B1C8D2E22B67}"/>
    <cellStyle name="Calculation 2 2 2 2 8 3" xfId="19672" xr:uid="{3C728228-5076-4425-84D9-05BE8A67F4B3}"/>
    <cellStyle name="Calculation 2 2 2 2 8 4" xfId="21087" xr:uid="{00CEFDAC-805A-4CA3-BE91-50213AC14AFB}"/>
    <cellStyle name="Calculation 2 2 2 2 8 5" xfId="22481" xr:uid="{683F5C2B-E2E0-47BA-89E5-71D1A64124AF}"/>
    <cellStyle name="Calculation 2 2 2 2 8 6" xfId="23793" xr:uid="{36C8A48A-8694-4A4A-9AA3-E48B182781C8}"/>
    <cellStyle name="Calculation 2 2 2 2 8 7" xfId="25195" xr:uid="{8D527C89-DFD6-4815-9A89-628622913F60}"/>
    <cellStyle name="Calculation 2 2 2 2 8 8" xfId="26630" xr:uid="{D31C2AA7-CE73-45B6-AA3A-84BA08795380}"/>
    <cellStyle name="Calculation 2 2 2 2 8 9" xfId="28157" xr:uid="{6DF1BA07-5DD6-46AE-86C3-E9014DBA1F13}"/>
    <cellStyle name="Calculation 2 2 2 2 9" xfId="15247" xr:uid="{CF727567-C562-4BCE-BE1B-0F55E8D65AC3}"/>
    <cellStyle name="Calculation 2 2 2 2 9 10" xfId="29677" xr:uid="{721609A6-945E-4BB3-9997-B96617F818FD}"/>
    <cellStyle name="Calculation 2 2 2 2 9 11" xfId="31069" xr:uid="{4117B5CF-DFF8-4B67-973B-EA18D03EA293}"/>
    <cellStyle name="Calculation 2 2 2 2 9 12" xfId="32441" xr:uid="{4FEAFEC8-29AE-481E-9710-EC109BACCDF3}"/>
    <cellStyle name="Calculation 2 2 2 2 9 13" xfId="33642" xr:uid="{201D1322-B8A2-4C2C-8146-1280CB5F43DD}"/>
    <cellStyle name="Calculation 2 2 2 2 9 14" xfId="34603" xr:uid="{827B0402-7DAD-4306-90F5-FCEB978557D6}"/>
    <cellStyle name="Calculation 2 2 2 2 9 15" xfId="35760" xr:uid="{145581B1-C5B8-4CBD-920D-8BB242CB94AD}"/>
    <cellStyle name="Calculation 2 2 2 2 9 16" xfId="36872" xr:uid="{4D1C6561-EB74-4048-A5B6-241F53320942}"/>
    <cellStyle name="Calculation 2 2 2 2 9 17" xfId="37974" xr:uid="{9B45DEA2-7BA7-46D0-8FD2-799DFB285E05}"/>
    <cellStyle name="Calculation 2 2 2 2 9 2" xfId="18309" xr:uid="{4D5EFCF6-8556-47A0-A534-D8EAED1B79E5}"/>
    <cellStyle name="Calculation 2 2 2 2 9 3" xfId="19704" xr:uid="{ADAB5E99-8DD5-46D3-A0E3-B700C53E8FBC}"/>
    <cellStyle name="Calculation 2 2 2 2 9 4" xfId="21118" xr:uid="{48CCE351-2E40-4A99-9C38-516D840D96C3}"/>
    <cellStyle name="Calculation 2 2 2 2 9 5" xfId="22513" xr:uid="{D2C014DD-F395-4B81-9A80-92DB3D686A34}"/>
    <cellStyle name="Calculation 2 2 2 2 9 6" xfId="23825" xr:uid="{4D8CA5AF-DFED-4DBD-BFCB-343DC1AD09D0}"/>
    <cellStyle name="Calculation 2 2 2 2 9 7" xfId="25227" xr:uid="{62A45579-C56B-4C4F-AABD-7B3DE2B985AF}"/>
    <cellStyle name="Calculation 2 2 2 2 9 8" xfId="26661" xr:uid="{FA439BAD-2531-402D-899F-7076B681EA9F}"/>
    <cellStyle name="Calculation 2 2 2 2 9 9" xfId="28187" xr:uid="{FE9F5362-C0B6-481F-A96E-C39A1D104AD1}"/>
    <cellStyle name="Calculation 2 2 2 20" xfId="34238" xr:uid="{D3DE695F-E32F-48B3-9D14-4B6A9F32F4A4}"/>
    <cellStyle name="Calculation 2 2 2 21" xfId="35389" xr:uid="{812070E9-33F7-45C7-974D-892BCDFF086B}"/>
    <cellStyle name="Calculation 2 2 2 3" xfId="14953" xr:uid="{D59B64D0-2854-4DE3-BA3D-3CB794C51A5A}"/>
    <cellStyle name="Calculation 2 2 2 3 10" xfId="29390" xr:uid="{6939AB3F-3E4A-4152-BF43-3ED0628F546E}"/>
    <cellStyle name="Calculation 2 2 2 3 11" xfId="30780" xr:uid="{95836C83-5B6F-499F-86B3-B3F9EF732321}"/>
    <cellStyle name="Calculation 2 2 2 3 12" xfId="32166" xr:uid="{2D64E5D4-5FC5-4B17-B5B3-12E4B8673588}"/>
    <cellStyle name="Calculation 2 2 2 3 13" xfId="33385" xr:uid="{63C27BF7-5101-48D9-9E42-2C61842BF90C}"/>
    <cellStyle name="Calculation 2 2 2 3 14" xfId="34332" xr:uid="{85642C7B-28BC-4C76-AF4F-B9831CB93F78}"/>
    <cellStyle name="Calculation 2 2 2 3 15" xfId="35486" xr:uid="{D4CF65B3-945F-49EB-8D53-0C830FB50034}"/>
    <cellStyle name="Calculation 2 2 2 3 16" xfId="36610" xr:uid="{E8AB40E0-9C5A-4306-9DC2-C957AA4E42AB}"/>
    <cellStyle name="Calculation 2 2 2 3 17" xfId="37717" xr:uid="{47AE9802-AF3A-4C2A-BCAF-D6E829C3DB2F}"/>
    <cellStyle name="Calculation 2 2 2 3 2" xfId="18016" xr:uid="{7D898219-BC64-45F9-A948-086850E42A80}"/>
    <cellStyle name="Calculation 2 2 2 3 3" xfId="19412" xr:uid="{6938B231-E6B3-49E6-BA3C-D269A1562DAF}"/>
    <cellStyle name="Calculation 2 2 2 3 4" xfId="20830" xr:uid="{39405F10-C743-4D9C-9CAA-E196FB6505A8}"/>
    <cellStyle name="Calculation 2 2 2 3 5" xfId="22220" xr:uid="{660ABD58-845C-47C3-9C6C-2D2FD5853157}"/>
    <cellStyle name="Calculation 2 2 2 3 6" xfId="23532" xr:uid="{1BAFFE89-6D3C-41D6-A353-87095A3363BC}"/>
    <cellStyle name="Calculation 2 2 2 3 7" xfId="24942" xr:uid="{BC2A9CD9-9899-4C7B-8BCD-0EC403C875FB}"/>
    <cellStyle name="Calculation 2 2 2 3 8" xfId="26372" xr:uid="{48974C86-0F97-492F-A044-A9BF4493121C}"/>
    <cellStyle name="Calculation 2 2 2 3 9" xfId="27903" xr:uid="{0F26EFE3-B73D-4596-B922-95E56E1E85C0}"/>
    <cellStyle name="Calculation 2 2 2 4" xfId="14980" xr:uid="{BFA7EACB-1590-4983-AE51-F2F2FA6AC415}"/>
    <cellStyle name="Calculation 2 2 2 4 10" xfId="29415" xr:uid="{3D15FCC4-C8B5-4F97-9B89-3A932FA2C3BD}"/>
    <cellStyle name="Calculation 2 2 2 4 11" xfId="30806" xr:uid="{CF3C5A75-A441-48D3-AFC2-2B8BF2FABE65}"/>
    <cellStyle name="Calculation 2 2 2 4 12" xfId="32190" xr:uid="{95C46569-AD82-4F69-BE68-9370156EE1CA}"/>
    <cellStyle name="Calculation 2 2 2 4 13" xfId="33407" xr:uid="{44F7FF69-C39F-4BA0-9AB5-3FE9698F0561}"/>
    <cellStyle name="Calculation 2 2 2 4 14" xfId="34356" xr:uid="{080DC436-7A0B-438D-A4B1-BD669A1153F7}"/>
    <cellStyle name="Calculation 2 2 2 4 15" xfId="35511" xr:uid="{EA027EBA-D769-4A7C-A114-2962434DB504}"/>
    <cellStyle name="Calculation 2 2 2 4 16" xfId="36634" xr:uid="{9790A5B7-EE99-4557-8D7A-6B23A2050650}"/>
    <cellStyle name="Calculation 2 2 2 4 17" xfId="37739" xr:uid="{1D474553-2083-45EC-8E15-24AB88995B57}"/>
    <cellStyle name="Calculation 2 2 2 4 2" xfId="18043" xr:uid="{3CF4F5B6-858A-4BA5-8B0B-95769265B235}"/>
    <cellStyle name="Calculation 2 2 2 4 3" xfId="19439" xr:uid="{75C002E7-3F3C-4D4E-AD62-5F402D2EDCC6}"/>
    <cellStyle name="Calculation 2 2 2 4 4" xfId="20856" xr:uid="{E03AC379-A1F4-4146-B21F-A3D8D028576B}"/>
    <cellStyle name="Calculation 2 2 2 4 5" xfId="22246" xr:uid="{BC503DAD-63E1-4FC0-8B16-86F9A3C29E20}"/>
    <cellStyle name="Calculation 2 2 2 4 6" xfId="23559" xr:uid="{C6FF6D2D-E8EB-4AE0-A47A-841CE9B4124C}"/>
    <cellStyle name="Calculation 2 2 2 4 7" xfId="24967" xr:uid="{82DF5D33-52FE-4DA8-A2F7-D842A1568E7A}"/>
    <cellStyle name="Calculation 2 2 2 4 8" xfId="26399" xr:uid="{5F6CE299-4737-421F-ADBF-D6227F94CF78}"/>
    <cellStyle name="Calculation 2 2 2 4 9" xfId="27930" xr:uid="{E52521F7-B6E8-4376-A636-49856F027154}"/>
    <cellStyle name="Calculation 2 2 2 5" xfId="15065" xr:uid="{A28115F4-6A5A-400D-88D2-8CF72474EB22}"/>
    <cellStyle name="Calculation 2 2 2 5 10" xfId="29500" xr:uid="{EEB86AF8-D52E-40A7-834F-F3883495DABC}"/>
    <cellStyle name="Calculation 2 2 2 5 11" xfId="30890" xr:uid="{F1586245-8577-4833-89C8-76A97A3C7FEB}"/>
    <cellStyle name="Calculation 2 2 2 5 12" xfId="32274" xr:uid="{56BE3A0E-B667-4B43-9665-F177CFC706B5}"/>
    <cellStyle name="Calculation 2 2 2 5 13" xfId="33487" xr:uid="{5385A067-5360-4053-A672-A017E3E2FC79}"/>
    <cellStyle name="Calculation 2 2 2 5 14" xfId="34440" xr:uid="{C3E6C7AD-DC3A-42E4-A433-0DD373F11F4D}"/>
    <cellStyle name="Calculation 2 2 2 5 15" xfId="35595" xr:uid="{CB0ECB82-CD49-473D-A436-48C6E4CC521F}"/>
    <cellStyle name="Calculation 2 2 2 5 16" xfId="36717" xr:uid="{E448492B-BBC1-4FD6-A9C5-6E8DE7995844}"/>
    <cellStyle name="Calculation 2 2 2 5 17" xfId="37822" xr:uid="{7039ADDE-4877-4B38-B894-02A59E69D46F}"/>
    <cellStyle name="Calculation 2 2 2 5 2" xfId="18128" xr:uid="{566154E5-4BF3-4DC3-893E-3D4FB471931B}"/>
    <cellStyle name="Calculation 2 2 2 5 3" xfId="19524" xr:uid="{C3EE83B2-854E-4492-AB66-56126ABCBCC7}"/>
    <cellStyle name="Calculation 2 2 2 5 4" xfId="20941" xr:uid="{EE214AC0-5BB9-4C2C-B176-A923AD156BE5}"/>
    <cellStyle name="Calculation 2 2 2 5 5" xfId="22331" xr:uid="{B19EE67B-6CCA-4B74-9604-1A3114EBBDE2}"/>
    <cellStyle name="Calculation 2 2 2 5 6" xfId="23644" xr:uid="{D2B1232F-390F-4754-B619-BC36C255370E}"/>
    <cellStyle name="Calculation 2 2 2 5 7" xfId="25052" xr:uid="{07BD32FA-589F-4CDB-BE61-669513D259F0}"/>
    <cellStyle name="Calculation 2 2 2 5 8" xfId="26484" xr:uid="{30AEF3D0-67EA-48F9-B464-A51FF04FA123}"/>
    <cellStyle name="Calculation 2 2 2 5 9" xfId="28014" xr:uid="{C4EF797E-3659-448B-B3EF-DAB11C8EB227}"/>
    <cellStyle name="Calculation 2 2 2 6" xfId="15102" xr:uid="{D79436B4-F139-41D2-8103-426E6F50DEB2}"/>
    <cellStyle name="Calculation 2 2 2 6 10" xfId="29537" xr:uid="{F9F78F51-FE2A-4C3C-8AB4-263EE24828F8}"/>
    <cellStyle name="Calculation 2 2 2 6 11" xfId="30927" xr:uid="{759CB830-4632-4D51-9F36-83A37ADC7209}"/>
    <cellStyle name="Calculation 2 2 2 6 12" xfId="32308" xr:uid="{2D83B7EE-536B-4EFE-8993-03CDA1215C40}"/>
    <cellStyle name="Calculation 2 2 2 6 13" xfId="33520" xr:uid="{70DFB75E-DBED-4640-BFA3-91A898E07C17}"/>
    <cellStyle name="Calculation 2 2 2 6 14" xfId="34472" xr:uid="{A94AE9A9-20AD-49DE-AAEA-FEED54B526E6}"/>
    <cellStyle name="Calculation 2 2 2 6 15" xfId="35627" xr:uid="{2C86B727-AE46-4499-9EC7-94A62781CEFC}"/>
    <cellStyle name="Calculation 2 2 2 6 16" xfId="36749" xr:uid="{1FED6BBE-F705-4A26-BA30-DDA04AFC189B}"/>
    <cellStyle name="Calculation 2 2 2 6 17" xfId="37853" xr:uid="{55C5C641-440E-4845-9F97-523E28D64786}"/>
    <cellStyle name="Calculation 2 2 2 6 2" xfId="18165" xr:uid="{39BEA2B9-C9BF-4633-A339-9887173533BC}"/>
    <cellStyle name="Calculation 2 2 2 6 3" xfId="19561" xr:uid="{4BA0CADD-50F9-41FD-A1FD-0CAF77154FB8}"/>
    <cellStyle name="Calculation 2 2 2 6 4" xfId="20977" xr:uid="{297CCB19-8730-47A2-BEA7-A915620CA37E}"/>
    <cellStyle name="Calculation 2 2 2 6 5" xfId="22368" xr:uid="{A19FA5C2-C724-41F2-865E-B0029532F434}"/>
    <cellStyle name="Calculation 2 2 2 6 6" xfId="23680" xr:uid="{B497C341-7B12-49F4-8A11-6F8FC99CF069}"/>
    <cellStyle name="Calculation 2 2 2 6 7" xfId="25086" xr:uid="{AE492552-F23F-4375-BC43-14751D25CA28}"/>
    <cellStyle name="Calculation 2 2 2 6 8" xfId="26520" xr:uid="{B4CA7A95-57D4-4BE6-9BC1-4D2C776523DD}"/>
    <cellStyle name="Calculation 2 2 2 6 9" xfId="28049" xr:uid="{54842F7C-0C1A-4903-8ECC-3604C13147D8}"/>
    <cellStyle name="Calculation 2 2 2 7" xfId="15195" xr:uid="{1FFF1D28-263D-429C-B18D-93FCD520B663}"/>
    <cellStyle name="Calculation 2 2 2 7 10" xfId="29629" xr:uid="{034363E9-85DF-4081-9ADF-C35CB0877025}"/>
    <cellStyle name="Calculation 2 2 2 7 11" xfId="31018" xr:uid="{3751D366-8E91-4757-BEC7-D228E54777E0}"/>
    <cellStyle name="Calculation 2 2 2 7 12" xfId="32393" xr:uid="{2F26CB34-B323-41F2-A0A2-0E8E7E81CBCA}"/>
    <cellStyle name="Calculation 2 2 2 7 13" xfId="33601" xr:uid="{DFAAA74E-21B4-4873-B79E-3E8DB2DA3915}"/>
    <cellStyle name="Calculation 2 2 2 7 14" xfId="34556" xr:uid="{C3E08F3A-05A3-4087-80F9-95B5F1CA3594}"/>
    <cellStyle name="Calculation 2 2 2 7 15" xfId="35713" xr:uid="{2D63516F-1E5E-47C5-80DE-0E37C2DC8DFF}"/>
    <cellStyle name="Calculation 2 2 2 7 16" xfId="36831" xr:uid="{23F8BC35-7ED0-4023-9BE0-9AF8D3B5E2D4}"/>
    <cellStyle name="Calculation 2 2 2 7 17" xfId="37933" xr:uid="{4F3142EE-FC78-4C56-B9E1-88220DE757DE}"/>
    <cellStyle name="Calculation 2 2 2 7 2" xfId="18257" xr:uid="{1D6B4367-6186-4CA6-83D7-FB3313E53533}"/>
    <cellStyle name="Calculation 2 2 2 7 3" xfId="19653" xr:uid="{650FB893-1508-4B4A-A80F-702589A1232D}"/>
    <cellStyle name="Calculation 2 2 2 7 4" xfId="21068" xr:uid="{0E87229D-B62C-4E79-A028-B869933F6273}"/>
    <cellStyle name="Calculation 2 2 2 7 5" xfId="22461" xr:uid="{22C0364B-D588-49AE-8CE4-90AC30450FCF}"/>
    <cellStyle name="Calculation 2 2 2 7 6" xfId="23773" xr:uid="{74A02037-948F-4535-8CB3-22D27648790E}"/>
    <cellStyle name="Calculation 2 2 2 7 7" xfId="25175" xr:uid="{B2EED3CA-E011-4B5E-ACD1-5EDD938ABEBF}"/>
    <cellStyle name="Calculation 2 2 2 7 8" xfId="26611" xr:uid="{340F6D6D-0804-4F82-BCAA-10B5C9E7B801}"/>
    <cellStyle name="Calculation 2 2 2 7 9" xfId="28138" xr:uid="{7815314E-84B5-461D-93DE-140E8BD0B205}"/>
    <cellStyle name="Calculation 2 2 2 8" xfId="15258" xr:uid="{3C17A171-1CF3-49FA-ADB7-300C75312B04}"/>
    <cellStyle name="Calculation 2 2 2 8 10" xfId="29688" xr:uid="{6A5AE350-93E4-471F-8AEB-3C59651D7B04}"/>
    <cellStyle name="Calculation 2 2 2 8 11" xfId="31080" xr:uid="{922844B7-1341-4280-A5E7-7139754F9C7E}"/>
    <cellStyle name="Calculation 2 2 2 8 12" xfId="32452" xr:uid="{09B5DFDC-783A-4BED-9071-7EECEC57AB59}"/>
    <cellStyle name="Calculation 2 2 2 8 13" xfId="33653" xr:uid="{5515AA2C-9D77-41DB-B4EB-EFC76E97BB0D}"/>
    <cellStyle name="Calculation 2 2 2 8 14" xfId="34614" xr:uid="{F5C62BC5-53D1-4061-B07A-ECAC78444BFA}"/>
    <cellStyle name="Calculation 2 2 2 8 15" xfId="35771" xr:uid="{8A205F55-4B42-4682-923B-20DD4D333A15}"/>
    <cellStyle name="Calculation 2 2 2 8 16" xfId="36883" xr:uid="{2E651E81-B1D6-4CEA-95DF-DCA01AC3E1A6}"/>
    <cellStyle name="Calculation 2 2 2 8 17" xfId="37985" xr:uid="{3A342088-A029-4F9E-BFE4-BD8DE4F11EFF}"/>
    <cellStyle name="Calculation 2 2 2 8 2" xfId="18320" xr:uid="{FB4C542C-2C63-462C-A162-89734C9EE76E}"/>
    <cellStyle name="Calculation 2 2 2 8 3" xfId="19715" xr:uid="{85F24F89-E4A1-40A1-B690-5F80C2DB4326}"/>
    <cellStyle name="Calculation 2 2 2 8 4" xfId="21129" xr:uid="{AE628B6A-302D-4BB7-AE9D-A15F0F062DEF}"/>
    <cellStyle name="Calculation 2 2 2 8 5" xfId="22524" xr:uid="{2428B443-525F-405A-BC3B-7DE1D9DD6B82}"/>
    <cellStyle name="Calculation 2 2 2 8 6" xfId="23836" xr:uid="{D1FCAD19-72B3-4C9A-B30F-083C4E69B89A}"/>
    <cellStyle name="Calculation 2 2 2 8 7" xfId="25238" xr:uid="{434020CF-F060-4571-A465-5E028A9461D7}"/>
    <cellStyle name="Calculation 2 2 2 8 8" xfId="26672" xr:uid="{9787B48D-3A34-4AA9-A4FB-B3F0DA78E43F}"/>
    <cellStyle name="Calculation 2 2 2 8 9" xfId="28198" xr:uid="{4A1B2B3B-EE9F-48FD-A5CC-9CF2C92A802D}"/>
    <cellStyle name="Calculation 2 2 2 9" xfId="15328" xr:uid="{C2605C60-3897-40FD-9C69-0568DB9E7248}"/>
    <cellStyle name="Calculation 2 2 2 9 10" xfId="29755" xr:uid="{1F025156-310A-4301-B0AC-27EFE9B75980}"/>
    <cellStyle name="Calculation 2 2 2 9 11" xfId="31146" xr:uid="{C6DBBFB3-6F12-42ED-AE5F-7D7C0ACD70DF}"/>
    <cellStyle name="Calculation 2 2 2 9 12" xfId="32515" xr:uid="{B11AEFC3-CF06-4CD1-AC75-0986B1AC5152}"/>
    <cellStyle name="Calculation 2 2 2 9 13" xfId="33711" xr:uid="{0B438220-2301-444D-9CA0-F4935B50A1AA}"/>
    <cellStyle name="Calculation 2 2 2 9 14" xfId="34678" xr:uid="{289BB909-89C3-426D-9AD9-A3A486665225}"/>
    <cellStyle name="Calculation 2 2 2 9 15" xfId="35834" xr:uid="{D4D17695-1017-4E10-B2BE-CB61754E34A3}"/>
    <cellStyle name="Calculation 2 2 2 9 16" xfId="36944" xr:uid="{13203B8E-1A2B-40B1-8939-0BAC66E0DC87}"/>
    <cellStyle name="Calculation 2 2 2 9 17" xfId="38043" xr:uid="{A220F726-DC8C-4CB5-8D22-406CB2A6BC50}"/>
    <cellStyle name="Calculation 2 2 2 9 2" xfId="18390" xr:uid="{1824F63A-22DC-4477-8643-A2AC25C99FE5}"/>
    <cellStyle name="Calculation 2 2 2 9 3" xfId="19785" xr:uid="{6FF22912-11A5-499D-BDAF-3C1F422BBDAF}"/>
    <cellStyle name="Calculation 2 2 2 9 4" xfId="21196" xr:uid="{18C6385C-B7A1-41CB-A893-F799411A8E7D}"/>
    <cellStyle name="Calculation 2 2 2 9 5" xfId="22594" xr:uid="{F1F24077-E209-4D57-988A-E5FBFBD4C35B}"/>
    <cellStyle name="Calculation 2 2 2 9 6" xfId="23905" xr:uid="{84ACF9B4-07FC-480F-B879-57E1FD5A30D9}"/>
    <cellStyle name="Calculation 2 2 2 9 7" xfId="25304" xr:uid="{25BF9A1D-21E0-4FA7-8E43-8AF5C0F86BDB}"/>
    <cellStyle name="Calculation 2 2 2 9 8" xfId="26740" xr:uid="{E28B4E5F-86B1-4A1B-A95C-BC4BE4211B3D}"/>
    <cellStyle name="Calculation 2 2 2 9 9" xfId="28264" xr:uid="{7BAA3A7C-0F50-4EF4-8B51-70C5781175A5}"/>
    <cellStyle name="Calculation 2 2 20" xfId="28146" xr:uid="{6F8BC213-8B24-43E9-90A3-5192306B22A8}"/>
    <cellStyle name="Calculation 2 2 21" xfId="34565" xr:uid="{168193FC-6F61-4D76-AA01-10F973BA5B32}"/>
    <cellStyle name="Calculation 2 2 22" xfId="35722" xr:uid="{C486BD42-2EBB-43B8-9709-FC2A9A304E4C}"/>
    <cellStyle name="Calculation 2 2 3" xfId="9752" xr:uid="{00000000-0005-0000-0000-000004030000}"/>
    <cellStyle name="Calculation 2 2 3 10" xfId="15295" xr:uid="{B0DE57BB-2C24-4F20-81A4-00BD20CC9544}"/>
    <cellStyle name="Calculation 2 2 3 10 10" xfId="29724" xr:uid="{856529C0-0764-4DE4-8CA8-A03707B20C0F}"/>
    <cellStyle name="Calculation 2 2 3 10 11" xfId="31115" xr:uid="{210F5CAA-CE63-40FE-A640-FDCAB095CBC8}"/>
    <cellStyle name="Calculation 2 2 3 10 12" xfId="32484" xr:uid="{5D2BF582-1A74-4D58-8396-5BE8D7735EE4}"/>
    <cellStyle name="Calculation 2 2 3 10 13" xfId="33682" xr:uid="{136F0D32-0EA0-437B-B497-EF88FA5509D0}"/>
    <cellStyle name="Calculation 2 2 3 10 14" xfId="34647" xr:uid="{3EFCE389-18B1-4339-9B6F-6642916625BA}"/>
    <cellStyle name="Calculation 2 2 3 10 15" xfId="35805" xr:uid="{7B3B887F-E941-405C-B66F-EAD828A14B2A}"/>
    <cellStyle name="Calculation 2 2 3 10 16" xfId="36914" xr:uid="{F4042DFB-9249-4A36-9047-80D435DF54DC}"/>
    <cellStyle name="Calculation 2 2 3 10 17" xfId="38015" xr:uid="{F8E02837-756C-49AE-8F23-5D4C09BC9EC0}"/>
    <cellStyle name="Calculation 2 2 3 10 2" xfId="18357" xr:uid="{10792EF7-3A98-486E-9311-B610B4C1A47A}"/>
    <cellStyle name="Calculation 2 2 3 10 3" xfId="19752" xr:uid="{2DECDB0D-CF6A-4310-B082-0FB003837BFF}"/>
    <cellStyle name="Calculation 2 2 3 10 4" xfId="21164" xr:uid="{AB39FF30-1DE0-4D45-A516-AA651429E511}"/>
    <cellStyle name="Calculation 2 2 3 10 5" xfId="22561" xr:uid="{252B73C9-D5EC-463D-85C3-940ACA0C59EA}"/>
    <cellStyle name="Calculation 2 2 3 10 6" xfId="23873" xr:uid="{E70849E9-5881-4D96-A2BB-136539763E0E}"/>
    <cellStyle name="Calculation 2 2 3 10 7" xfId="25273" xr:uid="{FD55AF0C-E1BC-4B9D-8C1F-FD4CCBE9605E}"/>
    <cellStyle name="Calculation 2 2 3 10 8" xfId="26709" xr:uid="{45F128BC-5B09-4BD8-AE5A-D136B9F41A16}"/>
    <cellStyle name="Calculation 2 2 3 10 9" xfId="28234" xr:uid="{F76E61A8-505A-4118-B883-DE4CF2FF4CF5}"/>
    <cellStyle name="Calculation 2 2 3 11" xfId="15348" xr:uid="{778FAEC7-DDAB-44F1-A242-FE5201B6DFDB}"/>
    <cellStyle name="Calculation 2 2 3 11 10" xfId="29775" xr:uid="{ACB41317-07B6-45F4-96B8-7F4D91C07158}"/>
    <cellStyle name="Calculation 2 2 3 11 11" xfId="31166" xr:uid="{196E4801-9B63-4A74-8459-B5B629FF0C08}"/>
    <cellStyle name="Calculation 2 2 3 11 12" xfId="32533" xr:uid="{49307177-264D-46F3-AF07-E770A077DFB6}"/>
    <cellStyle name="Calculation 2 2 3 11 13" xfId="33728" xr:uid="{80475715-E9DB-4858-9763-4A8B93A3EC7F}"/>
    <cellStyle name="Calculation 2 2 3 11 14" xfId="34694" xr:uid="{6AD78244-107D-41CA-A5B6-DE35C583FFEC}"/>
    <cellStyle name="Calculation 2 2 3 11 15" xfId="35850" xr:uid="{747DCA8E-15DC-4A7E-87DC-AF855C009021}"/>
    <cellStyle name="Calculation 2 2 3 11 16" xfId="36961" xr:uid="{386A8139-3A6D-47E4-957C-8D164D967454}"/>
    <cellStyle name="Calculation 2 2 3 11 17" xfId="38059" xr:uid="{74FEB1C0-573A-44FD-81BF-6070E35D7E6D}"/>
    <cellStyle name="Calculation 2 2 3 11 2" xfId="18410" xr:uid="{FBDEDA42-5530-4A26-82FE-717DDC4ED05A}"/>
    <cellStyle name="Calculation 2 2 3 11 3" xfId="19805" xr:uid="{D7704313-870A-4079-A655-C65A3B548767}"/>
    <cellStyle name="Calculation 2 2 3 11 4" xfId="21216" xr:uid="{E28221F0-16AA-4E2F-96EB-467CDA4F112C}"/>
    <cellStyle name="Calculation 2 2 3 11 5" xfId="22614" xr:uid="{E8427988-FC12-45ED-8B50-8D03C372D4DF}"/>
    <cellStyle name="Calculation 2 2 3 11 6" xfId="23924" xr:uid="{3D7005D0-8928-4DD5-A439-06E4F2251655}"/>
    <cellStyle name="Calculation 2 2 3 11 7" xfId="25322" xr:uid="{9F38DF3A-2A50-46FF-888E-344808C62A02}"/>
    <cellStyle name="Calculation 2 2 3 11 8" xfId="26760" xr:uid="{14547218-AA8C-4E2F-8AA6-263ACF06F81A}"/>
    <cellStyle name="Calculation 2 2 3 11 9" xfId="28281" xr:uid="{8DC9C5AF-2BE7-456C-B106-92F111FA403F}"/>
    <cellStyle name="Calculation 2 2 3 12" xfId="15427" xr:uid="{03354A2A-0A1A-4664-B04F-1CCE6E585A75}"/>
    <cellStyle name="Calculation 2 2 3 12 10" xfId="29851" xr:uid="{2CF47C2C-83D4-4FD4-B1AD-4AAD2893AD17}"/>
    <cellStyle name="Calculation 2 2 3 12 11" xfId="31242" xr:uid="{A9C8E25C-7212-442F-B81B-BA583DBE029A}"/>
    <cellStyle name="Calculation 2 2 3 12 12" xfId="32605" xr:uid="{E87D4DB4-E53A-4919-9477-E26481F2064D}"/>
    <cellStyle name="Calculation 2 2 3 12 13" xfId="33780" xr:uid="{EE589A63-4CB6-4C96-AB87-9BAD8BE4EF6F}"/>
    <cellStyle name="Calculation 2 2 3 12 14" xfId="34757" xr:uid="{2A90C5A4-3BD1-46D7-92C0-DEC1A69CA9F1}"/>
    <cellStyle name="Calculation 2 2 3 12 15" xfId="35914" xr:uid="{5AFB0987-1C87-473A-9A64-BDB19F374E33}"/>
    <cellStyle name="Calculation 2 2 3 12 16" xfId="37025" xr:uid="{283A75BA-CC97-44C8-8957-7E757B69168C}"/>
    <cellStyle name="Calculation 2 2 3 12 17" xfId="38120" xr:uid="{5CD26547-B44B-4B9A-9D44-F1972ADDCCEB}"/>
    <cellStyle name="Calculation 2 2 3 12 2" xfId="18488" xr:uid="{F37B4979-B719-41D6-B5D0-808606A59CC8}"/>
    <cellStyle name="Calculation 2 2 3 12 3" xfId="19883" xr:uid="{6968A3E6-6E7B-473E-976E-C915E7908043}"/>
    <cellStyle name="Calculation 2 2 3 12 4" xfId="21295" xr:uid="{A6AC1EA5-DD5B-4168-8A5D-176AEB5CAC35}"/>
    <cellStyle name="Calculation 2 2 3 12 5" xfId="22693" xr:uid="{41E99079-2861-4AA9-A8A4-256DB81B88D3}"/>
    <cellStyle name="Calculation 2 2 3 12 6" xfId="23998" xr:uid="{F759FFA7-0EF1-4493-929C-9FE89EDA51A7}"/>
    <cellStyle name="Calculation 2 2 3 12 7" xfId="25397" xr:uid="{9ECD073A-C55A-4B10-991E-3772FBA559A3}"/>
    <cellStyle name="Calculation 2 2 3 12 8" xfId="26834" xr:uid="{958EF742-20DF-48B7-BB1E-AF379C329BAD}"/>
    <cellStyle name="Calculation 2 2 3 12 9" xfId="28354" xr:uid="{7B9DE475-EA64-45D4-A53C-A38278B76211}"/>
    <cellStyle name="Calculation 2 2 3 13" xfId="15473" xr:uid="{19F87F3E-FF91-4D75-B12E-4116A64E3809}"/>
    <cellStyle name="Calculation 2 2 3 13 10" xfId="29893" xr:uid="{D36BF288-87F3-42B4-8A59-FD64FB082D46}"/>
    <cellStyle name="Calculation 2 2 3 13 11" xfId="31284" xr:uid="{06F7F54F-FD58-4F5F-B6D5-763502198BEA}"/>
    <cellStyle name="Calculation 2 2 3 13 12" xfId="32647" xr:uid="{F75FAB12-C5FD-49AE-B51A-667652B42175}"/>
    <cellStyle name="Calculation 2 2 3 13 13" xfId="34794" xr:uid="{F711FBDA-2249-4992-A24A-3065926B0091}"/>
    <cellStyle name="Calculation 2 2 3 13 14" xfId="35951" xr:uid="{D0CB6B26-CC41-401E-BF63-B277814FEAFB}"/>
    <cellStyle name="Calculation 2 2 3 13 15" xfId="37063" xr:uid="{058396AF-B21D-4F6F-BD8D-F0FF1FA3F413}"/>
    <cellStyle name="Calculation 2 2 3 13 16" xfId="38156" xr:uid="{3220B111-E6B5-480E-AA18-DCD2F7AACEA9}"/>
    <cellStyle name="Calculation 2 2 3 13 2" xfId="18532" xr:uid="{941E3B39-5392-4ABB-8F9D-CC1F7BD0FBE4}"/>
    <cellStyle name="Calculation 2 2 3 13 3" xfId="19925" xr:uid="{0F2A66FD-1ADE-463E-A1A8-F5543A1A4A44}"/>
    <cellStyle name="Calculation 2 2 3 13 4" xfId="21341" xr:uid="{1DD56BD7-948F-46DD-8B02-01F9FD265D96}"/>
    <cellStyle name="Calculation 2 2 3 13 5" xfId="22738" xr:uid="{44C53FD7-19AA-473E-BA22-F7EA9404DB58}"/>
    <cellStyle name="Calculation 2 2 3 13 6" xfId="24040" xr:uid="{A75D49B6-CEF7-448C-BE14-0B27F3DB3B61}"/>
    <cellStyle name="Calculation 2 2 3 13 7" xfId="25438" xr:uid="{4A1216E0-235F-44E3-8D06-E415F082910E}"/>
    <cellStyle name="Calculation 2 2 3 13 8" xfId="26878" xr:uid="{194FEAA6-0A9E-4AF2-8F6A-F7F9C8EDADAE}"/>
    <cellStyle name="Calculation 2 2 3 13 9" xfId="28398" xr:uid="{1A2E6F5E-EAE9-4C14-A464-081653423DCF}"/>
    <cellStyle name="Calculation 2 2 3 14" xfId="15531" xr:uid="{C93FEE9D-4B86-42B8-B63C-DD8460A1F67E}"/>
    <cellStyle name="Calculation 2 2 3 14 10" xfId="29948" xr:uid="{27AE8022-D4A2-44C0-80A7-379A95F26698}"/>
    <cellStyle name="Calculation 2 2 3 14 11" xfId="31341" xr:uid="{B83FA50B-A5CC-4C6D-A215-491FAEAEAC3A}"/>
    <cellStyle name="Calculation 2 2 3 14 12" xfId="32699" xr:uid="{3F0AFFE7-3107-4085-90A3-41208AB4C830}"/>
    <cellStyle name="Calculation 2 2 3 14 13" xfId="34844" xr:uid="{44695AB8-5587-4FDD-801C-B19C747B221D}"/>
    <cellStyle name="Calculation 2 2 3 14 14" xfId="36000" xr:uid="{97F24C0F-A8B9-44CE-A342-C26516388205}"/>
    <cellStyle name="Calculation 2 2 3 14 15" xfId="37113" xr:uid="{1B7289D0-E2CB-4D0B-AE95-0E896456F0DB}"/>
    <cellStyle name="Calculation 2 2 3 14 16" xfId="38205" xr:uid="{A2BA6B85-B452-4017-ABA4-46A43F1035C1}"/>
    <cellStyle name="Calculation 2 2 3 14 2" xfId="18590" xr:uid="{7F8B120B-FAE5-4A88-82C1-1D1EF4C754F7}"/>
    <cellStyle name="Calculation 2 2 3 14 3" xfId="19982" xr:uid="{687E70A8-1D16-4476-BCD6-33848F634E9F}"/>
    <cellStyle name="Calculation 2 2 3 14 4" xfId="21399" xr:uid="{224A82A9-797C-4A62-B36A-B5284D00E3C7}"/>
    <cellStyle name="Calculation 2 2 3 14 5" xfId="22794" xr:uid="{96D2AF96-A0D1-40D9-AD8E-036F41EA0B82}"/>
    <cellStyle name="Calculation 2 2 3 14 6" xfId="24095" xr:uid="{5624B30F-BF20-488C-B5DA-E340E63F29CB}"/>
    <cellStyle name="Calculation 2 2 3 14 7" xfId="25493" xr:uid="{F7B7594B-4C46-4E6F-B3DB-7B3FB67E7DF3}"/>
    <cellStyle name="Calculation 2 2 3 14 8" xfId="26931" xr:uid="{EA8C714B-7E82-44B6-8F80-F88EF4E1E749}"/>
    <cellStyle name="Calculation 2 2 3 14 9" xfId="28453" xr:uid="{A91DE5CD-FA16-4BFA-BBFF-7130628F4BE9}"/>
    <cellStyle name="Calculation 2 2 3 15" xfId="15571" xr:uid="{DA0D9CE8-B03B-44F0-8F12-D3C7E87617D6}"/>
    <cellStyle name="Calculation 2 2 3 15 10" xfId="29985" xr:uid="{C080C27B-7DF8-489B-A05A-840F6C26F5CF}"/>
    <cellStyle name="Calculation 2 2 3 15 11" xfId="31380" xr:uid="{A2ED116B-F960-4633-A297-73002A5FDD57}"/>
    <cellStyle name="Calculation 2 2 3 15 12" xfId="32735" xr:uid="{0A86482A-1394-4D5B-990E-EC756A2F8270}"/>
    <cellStyle name="Calculation 2 2 3 15 13" xfId="34878" xr:uid="{DB7756D3-63E3-4854-812D-E18D6F470626}"/>
    <cellStyle name="Calculation 2 2 3 15 14" xfId="36034" xr:uid="{68EFBD78-8200-4209-93BB-3DA2FAE409EC}"/>
    <cellStyle name="Calculation 2 2 3 15 15" xfId="37148" xr:uid="{E817F251-50FA-4CFC-8A73-E354511BF3B5}"/>
    <cellStyle name="Calculation 2 2 3 15 16" xfId="38239" xr:uid="{FAF2E15D-6D47-457E-BCC2-C5F601D8FD24}"/>
    <cellStyle name="Calculation 2 2 3 15 2" xfId="18627" xr:uid="{A2938ECB-F9C2-4C3E-94F9-80751383D630}"/>
    <cellStyle name="Calculation 2 2 3 15 3" xfId="20022" xr:uid="{2FA4C2C8-A07F-46D5-AA24-9223632504E4}"/>
    <cellStyle name="Calculation 2 2 3 15 4" xfId="21438" xr:uid="{12BC1EB6-6706-4E1F-B3BF-F408FFFFE42A}"/>
    <cellStyle name="Calculation 2 2 3 15 5" xfId="22832" xr:uid="{C91C53C5-CE78-40E3-AAA1-FA8B813F020D}"/>
    <cellStyle name="Calculation 2 2 3 15 6" xfId="24130" xr:uid="{5F80AD21-FF62-4C87-B93B-C14F9F26D6E1}"/>
    <cellStyle name="Calculation 2 2 3 15 7" xfId="25529" xr:uid="{2FB9C433-97B0-4C45-ADF5-6C669BCC3C3C}"/>
    <cellStyle name="Calculation 2 2 3 15 8" xfId="26969" xr:uid="{4BBDF78C-69FF-406C-B1DB-2D0EAC90A2F6}"/>
    <cellStyle name="Calculation 2 2 3 15 9" xfId="28490" xr:uid="{D8B072B1-DAF5-4E0B-96C1-861E9703CF43}"/>
    <cellStyle name="Calculation 2 2 3 16" xfId="15637" xr:uid="{C403D5C6-71EE-4F19-9885-E0015B184671}"/>
    <cellStyle name="Calculation 2 2 3 16 10" xfId="30048" xr:uid="{77700801-0489-4A8A-B959-659646BC3003}"/>
    <cellStyle name="Calculation 2 2 3 16 11" xfId="31442" xr:uid="{AEAA13EE-6A25-4784-B841-86B4449F5512}"/>
    <cellStyle name="Calculation 2 2 3 16 12" xfId="32798" xr:uid="{10D32419-31A3-4445-AAB4-0D4A3E6B32E7}"/>
    <cellStyle name="Calculation 2 2 3 16 13" xfId="33892" xr:uid="{7069B0A1-CA4F-4126-95D6-EC93216503D1}"/>
    <cellStyle name="Calculation 2 2 3 16 14" xfId="34936" xr:uid="{D653D4EA-8DD5-4C0E-A05A-140A51A72985}"/>
    <cellStyle name="Calculation 2 2 3 16 15" xfId="36092" xr:uid="{0F09D279-727D-47E6-A8DD-3173E50873F1}"/>
    <cellStyle name="Calculation 2 2 3 16 16" xfId="37209" xr:uid="{F1DCFBDE-CB64-4E9F-B84D-41DD367A4BEB}"/>
    <cellStyle name="Calculation 2 2 3 16 17" xfId="38297" xr:uid="{3BE89CDB-79C4-4E28-A5A7-FD4EF9269031}"/>
    <cellStyle name="Calculation 2 2 3 16 2" xfId="18687" xr:uid="{3607501C-6991-4B77-8875-F32683C47311}"/>
    <cellStyle name="Calculation 2 2 3 16 3" xfId="20084" xr:uid="{73B78EB9-B20A-470F-B689-D96E4F9EE34D}"/>
    <cellStyle name="Calculation 2 2 3 16 4" xfId="21504" xr:uid="{01EA774C-E339-405E-98C8-0560FFEC8814}"/>
    <cellStyle name="Calculation 2 2 3 16 5" xfId="22890" xr:uid="{62A6C2A9-C9BE-4474-A8FC-A273CEB1F118}"/>
    <cellStyle name="Calculation 2 2 3 16 6" xfId="24192" xr:uid="{7028800E-D3E0-43BA-9037-E5D2496A2708}"/>
    <cellStyle name="Calculation 2 2 3 16 7" xfId="25591" xr:uid="{4BC81AF4-C030-4291-A27C-7411BB7A8349}"/>
    <cellStyle name="Calculation 2 2 3 16 8" xfId="27033" xr:uid="{49C05AEB-C4A9-4BAC-8661-F013EBF0A867}"/>
    <cellStyle name="Calculation 2 2 3 16 9" xfId="28555" xr:uid="{2026210A-6C26-46B4-88FE-3D9160208CC3}"/>
    <cellStyle name="Calculation 2 2 3 17" xfId="15666" xr:uid="{548CF18B-60D7-47A8-AB47-0652D93FD009}"/>
    <cellStyle name="Calculation 2 2 3 17 10" xfId="30077" xr:uid="{FC9186DD-D481-4B84-B86F-26230C837E6A}"/>
    <cellStyle name="Calculation 2 2 3 17 11" xfId="31469" xr:uid="{2DF2950B-550A-4577-9190-86853BE905E8}"/>
    <cellStyle name="Calculation 2 2 3 17 12" xfId="32824" xr:uid="{98B1142D-F967-47F9-8B3B-7B9ED1BFD597}"/>
    <cellStyle name="Calculation 2 2 3 17 13" xfId="33918" xr:uid="{3C8A4C3F-BB96-4615-B95A-F6F96D0C76F2}"/>
    <cellStyle name="Calculation 2 2 3 17 14" xfId="34964" xr:uid="{6FCD7497-5FC3-4DAC-B0B5-C59881D87ABE}"/>
    <cellStyle name="Calculation 2 2 3 17 15" xfId="36118" xr:uid="{DE708C2E-345C-4079-A5D4-D8416673DB7F}"/>
    <cellStyle name="Calculation 2 2 3 17 16" xfId="37236" xr:uid="{17C2D095-ACE5-489F-8B4D-638D2330D961}"/>
    <cellStyle name="Calculation 2 2 3 17 17" xfId="38323" xr:uid="{77CB0364-5992-4BF9-8AFC-636AAE65ED38}"/>
    <cellStyle name="Calculation 2 2 3 17 2" xfId="18716" xr:uid="{075004B9-DBED-4130-9CD1-9ADEBBB87B85}"/>
    <cellStyle name="Calculation 2 2 3 17 3" xfId="20112" xr:uid="{1EA12858-1BC7-4709-A5E1-417A262C2072}"/>
    <cellStyle name="Calculation 2 2 3 17 4" xfId="21533" xr:uid="{81B21E56-8283-4DE2-A430-69B26C1C65BF}"/>
    <cellStyle name="Calculation 2 2 3 17 5" xfId="22919" xr:uid="{D81B2DC2-9260-4739-9045-63B55F4EF3CA}"/>
    <cellStyle name="Calculation 2 2 3 17 6" xfId="24221" xr:uid="{B5BEBA03-0788-4E93-9331-DAA0440B827E}"/>
    <cellStyle name="Calculation 2 2 3 17 7" xfId="25620" xr:uid="{44FA25DA-6F6C-43DA-BCFF-F960C4CCC18B}"/>
    <cellStyle name="Calculation 2 2 3 17 8" xfId="27062" xr:uid="{A6938FB0-3BCB-49FA-88C9-A5364A96A1E1}"/>
    <cellStyle name="Calculation 2 2 3 17 9" xfId="28584" xr:uid="{AAD1F09C-1531-4A85-BDDB-50D201452DFF}"/>
    <cellStyle name="Calculation 2 2 3 18" xfId="15706" xr:uid="{2FBABC3B-A1CC-4A54-8AD3-5F1A8ACE7D3D}"/>
    <cellStyle name="Calculation 2 2 3 18 10" xfId="30116" xr:uid="{A75F1D07-37A9-4AF7-ABF0-556830A9AF2E}"/>
    <cellStyle name="Calculation 2 2 3 18 11" xfId="31508" xr:uid="{76C18C78-B29C-4B4D-A421-B6E902135EEB}"/>
    <cellStyle name="Calculation 2 2 3 18 12" xfId="32859" xr:uid="{85CE9B5B-C08A-4362-BB53-F2F0C8299E15}"/>
    <cellStyle name="Calculation 2 2 3 18 13" xfId="34998" xr:uid="{5B6E1C3A-8C2B-4FAE-8C02-48C5887DC6F2}"/>
    <cellStyle name="Calculation 2 2 3 18 14" xfId="36152" xr:uid="{C0A78F42-D36D-4787-BE62-B792AABFC721}"/>
    <cellStyle name="Calculation 2 2 3 18 15" xfId="37272" xr:uid="{1F032D11-FC71-4CDD-8849-F489FDDABB11}"/>
    <cellStyle name="Calculation 2 2 3 18 16" xfId="38357" xr:uid="{272F0BBF-8682-40B4-B46B-0D92CA401E1D}"/>
    <cellStyle name="Calculation 2 2 3 18 2" xfId="18756" xr:uid="{B04F2C1C-656B-4BB8-AA30-6D9B40A8D20C}"/>
    <cellStyle name="Calculation 2 2 3 18 3" xfId="20151" xr:uid="{EC04CE09-B114-4730-A0B1-A01FFF050696}"/>
    <cellStyle name="Calculation 2 2 3 18 4" xfId="21573" xr:uid="{B7CC263B-451D-43B9-880B-1024043B7BF3}"/>
    <cellStyle name="Calculation 2 2 3 18 5" xfId="22956" xr:uid="{3F4D06C2-4061-434C-B2AE-CD9B874A0085}"/>
    <cellStyle name="Calculation 2 2 3 18 6" xfId="24259" xr:uid="{0ECBB0FD-1FD3-402C-9EC9-C98A780DA35C}"/>
    <cellStyle name="Calculation 2 2 3 18 7" xfId="25657" xr:uid="{22DEE6B0-D1E4-41AA-A726-6116C17729B8}"/>
    <cellStyle name="Calculation 2 2 3 18 8" xfId="27100" xr:uid="{8C5E25E0-927B-400D-B8C7-1029EB33D94E}"/>
    <cellStyle name="Calculation 2 2 3 18 9" xfId="28622" xr:uid="{AC49B77E-8E13-4DF2-90C1-A6F5E746CA96}"/>
    <cellStyle name="Calculation 2 2 3 19" xfId="15766" xr:uid="{869E9B09-252A-4357-8AEB-37E070DA3AE9}"/>
    <cellStyle name="Calculation 2 2 3 19 10" xfId="31567" xr:uid="{D8A898C5-27B1-4C88-B3D6-6A7AB234E79E}"/>
    <cellStyle name="Calculation 2 2 3 19 11" xfId="32913" xr:uid="{6E7F62FC-C552-4DC5-B512-2A602B7FC45B}"/>
    <cellStyle name="Calculation 2 2 3 19 12" xfId="33962" xr:uid="{3A1A9D5F-53ED-4246-AB23-9A77370BCAFE}"/>
    <cellStyle name="Calculation 2 2 3 19 13" xfId="35049" xr:uid="{54447657-DB3B-4C73-9084-F83BF01D84F9}"/>
    <cellStyle name="Calculation 2 2 3 19 14" xfId="36203" xr:uid="{90A63843-AA6A-4BEF-BFF1-FE329E189F43}"/>
    <cellStyle name="Calculation 2 2 3 19 15" xfId="37326" xr:uid="{B9BE78AB-03CA-43EA-91AD-C248BD15C20F}"/>
    <cellStyle name="Calculation 2 2 3 19 16" xfId="38408" xr:uid="{7BEC47FA-13CE-4D7A-9E9F-47E7D7AA9A50}"/>
    <cellStyle name="Calculation 2 2 3 19 2" xfId="18816" xr:uid="{BFC56763-12C1-40D8-87CD-5C076C3C8CB9}"/>
    <cellStyle name="Calculation 2 2 3 19 3" xfId="20209" xr:uid="{33D3BC00-5018-4364-85BB-FE1B48BED02C}"/>
    <cellStyle name="Calculation 2 2 3 19 4" xfId="23001" xr:uid="{8BA90752-A247-4EA7-8778-DCBB998A526C}"/>
    <cellStyle name="Calculation 2 2 3 19 5" xfId="24317" xr:uid="{AF389F00-2B0D-4A04-B8DE-8CEC6D7F524A}"/>
    <cellStyle name="Calculation 2 2 3 19 6" xfId="25716" xr:uid="{407B058F-99B8-4DDB-8CA8-F44E6BD72B0A}"/>
    <cellStyle name="Calculation 2 2 3 19 7" xfId="27157" xr:uid="{703C62D8-1EA0-44B5-BBED-4251299D5DE9}"/>
    <cellStyle name="Calculation 2 2 3 19 8" xfId="28680" xr:uid="{3D9800BD-E028-43EC-B7A9-4C356D759785}"/>
    <cellStyle name="Calculation 2 2 3 19 9" xfId="30175" xr:uid="{147895D6-E92D-41AD-B426-D1875C4FB989}"/>
    <cellStyle name="Calculation 2 2 3 2" xfId="14994" xr:uid="{CA1CD094-B033-4193-98B0-423DE2E63BEA}"/>
    <cellStyle name="Calculation 2 2 3 2 10" xfId="29429" xr:uid="{F3C2F40B-7029-4BD6-90C9-B20A8CBDA143}"/>
    <cellStyle name="Calculation 2 2 3 2 11" xfId="30820" xr:uid="{8A2BD00D-DB9D-4E5E-AAE6-2602C4AE6963}"/>
    <cellStyle name="Calculation 2 2 3 2 12" xfId="32204" xr:uid="{D34F4D24-6795-47B3-BFB6-4DB3EEEB46D6}"/>
    <cellStyle name="Calculation 2 2 3 2 13" xfId="33421" xr:uid="{0643F194-0D81-4B20-9A2D-4B61A5808B00}"/>
    <cellStyle name="Calculation 2 2 3 2 14" xfId="34370" xr:uid="{F083A500-AF85-439F-96DD-EBA94498F49B}"/>
    <cellStyle name="Calculation 2 2 3 2 15" xfId="35525" xr:uid="{B3AF3212-84E6-4E8E-B5F2-BCB3644A3B9F}"/>
    <cellStyle name="Calculation 2 2 3 2 16" xfId="36648" xr:uid="{9697F70A-B294-4165-A7F0-2BD3164CEC3A}"/>
    <cellStyle name="Calculation 2 2 3 2 17" xfId="37753" xr:uid="{8EAC7758-95AB-4E30-95CF-11BAF69E9B39}"/>
    <cellStyle name="Calculation 2 2 3 2 2" xfId="18057" xr:uid="{54CA599D-1B59-4D4D-9AF1-968E84B61FB5}"/>
    <cellStyle name="Calculation 2 2 3 2 3" xfId="19453" xr:uid="{347B54E3-52C3-4CDA-8755-292E785F1256}"/>
    <cellStyle name="Calculation 2 2 3 2 4" xfId="20870" xr:uid="{E0BFAF08-5F3D-4D1C-991F-99AE8BAC41A2}"/>
    <cellStyle name="Calculation 2 2 3 2 5" xfId="22260" xr:uid="{FB1F1418-173A-436D-8E99-2845C6EB27DC}"/>
    <cellStyle name="Calculation 2 2 3 2 6" xfId="23573" xr:uid="{89FB61C7-99D6-4986-8240-76FB893E4FE1}"/>
    <cellStyle name="Calculation 2 2 3 2 7" xfId="24981" xr:uid="{7CBFF5DE-BB50-4FBA-8E72-A901EC95F214}"/>
    <cellStyle name="Calculation 2 2 3 2 8" xfId="26413" xr:uid="{D8D115E7-0BAF-4F83-8471-6E6A9A2BA753}"/>
    <cellStyle name="Calculation 2 2 3 2 9" xfId="27944" xr:uid="{6589FF18-F9F2-4AB8-8A25-44E0ECFA5892}"/>
    <cellStyle name="Calculation 2 2 3 20" xfId="15798" xr:uid="{28A1601A-A767-4AB0-8DF4-9D9C60DE9A7E}"/>
    <cellStyle name="Calculation 2 2 3 20 10" xfId="35076" xr:uid="{E239CE0A-DA38-4880-AFFE-D6FD227DD240}"/>
    <cellStyle name="Calculation 2 2 3 20 11" xfId="36230" xr:uid="{861BB3D1-0434-41CB-AD4E-A0C8FE594096}"/>
    <cellStyle name="Calculation 2 2 3 20 12" xfId="37355" xr:uid="{A4FE0017-8C0C-4493-B68D-5FE97EFCF136}"/>
    <cellStyle name="Calculation 2 2 3 20 13" xfId="38435" xr:uid="{02961ECD-E3B8-4C60-AA66-4801BD734D82}"/>
    <cellStyle name="Calculation 2 2 3 20 2" xfId="20241" xr:uid="{43EA0A7E-081B-4DF5-BBA5-5CCE2969A9B6}"/>
    <cellStyle name="Calculation 2 2 3 20 3" xfId="24345" xr:uid="{6228F5AC-4F22-4D98-BC08-7EF6F27E431F}"/>
    <cellStyle name="Calculation 2 2 3 20 4" xfId="25748" xr:uid="{57DFB94E-13EC-4D7E-AED3-0560C5700C21}"/>
    <cellStyle name="Calculation 2 2 3 20 5" xfId="27189" xr:uid="{E077ECAE-F271-40D1-B609-8D9C7A3EF1FE}"/>
    <cellStyle name="Calculation 2 2 3 20 6" xfId="28712" xr:uid="{425DA624-55D1-482B-A17C-E63D49999E1E}"/>
    <cellStyle name="Calculation 2 2 3 20 7" xfId="30206" xr:uid="{0D3A0810-B63B-4B87-90FD-6858DA8AFA2C}"/>
    <cellStyle name="Calculation 2 2 3 20 8" xfId="31599" xr:uid="{A08C3676-3FEE-4DF3-B8B1-44862296C284}"/>
    <cellStyle name="Calculation 2 2 3 20 9" xfId="32940" xr:uid="{5C49D57A-D9DE-49FE-A1AF-AD54348751AF}"/>
    <cellStyle name="Calculation 2 2 3 21" xfId="15848" xr:uid="{D88D557A-C839-4167-9950-2F62703C10EB}"/>
    <cellStyle name="Calculation 2 2 3 21 10" xfId="30255" xr:uid="{A1388BB3-1D84-49FD-AABE-28C62AD44F8A}"/>
    <cellStyle name="Calculation 2 2 3 21 11" xfId="31649" xr:uid="{59718195-2B92-4F25-BA2B-902E91420755}"/>
    <cellStyle name="Calculation 2 2 3 21 12" xfId="32986" xr:uid="{C54AFE2B-3F74-4769-A778-2E75BD8138EB}"/>
    <cellStyle name="Calculation 2 2 3 21 13" xfId="34018" xr:uid="{D7BDDB2C-BC44-4EAD-BE3C-C4CE79B2F0C1}"/>
    <cellStyle name="Calculation 2 2 3 21 14" xfId="35120" xr:uid="{79CF1C0C-DE48-4CB8-9076-9BCD180CAC6E}"/>
    <cellStyle name="Calculation 2 2 3 21 15" xfId="36274" xr:uid="{126F3E44-03EB-4568-B83B-2E28F91E0186}"/>
    <cellStyle name="Calculation 2 2 3 21 16" xfId="37401" xr:uid="{D7655A67-DD8B-4080-A8DE-5CB6C4CE8923}"/>
    <cellStyle name="Calculation 2 2 3 21 17" xfId="38479" xr:uid="{6940FF49-7070-4ABB-BFFD-16A41587DDFE}"/>
    <cellStyle name="Calculation 2 2 3 21 2" xfId="18897" xr:uid="{BA326F76-2356-44A6-8001-853BCEA0AFC0}"/>
    <cellStyle name="Calculation 2 2 3 21 3" xfId="20289" xr:uid="{8FA46482-F0E4-4917-9DF3-C8264511E13E}"/>
    <cellStyle name="Calculation 2 2 3 21 4" xfId="21691" xr:uid="{E1CAFBBE-FA82-413D-9CA6-1EA851ABFD10}"/>
    <cellStyle name="Calculation 2 2 3 21 5" xfId="23072" xr:uid="{6AEB9C5C-E311-4D7B-BDFE-6063E69D6E90}"/>
    <cellStyle name="Calculation 2 2 3 21 6" xfId="24392" xr:uid="{C761514C-EFCD-4114-B5E0-6F529F2B3C62}"/>
    <cellStyle name="Calculation 2 2 3 21 7" xfId="25796" xr:uid="{74F2111F-3399-448C-B4B4-184FA4D3AB58}"/>
    <cellStyle name="Calculation 2 2 3 21 8" xfId="27237" xr:uid="{31C54505-3FA0-4150-9E29-66C48274793F}"/>
    <cellStyle name="Calculation 2 2 3 21 9" xfId="28761" xr:uid="{13776963-901C-41E4-B225-6099F4445228}"/>
    <cellStyle name="Calculation 2 2 3 22" xfId="15879" xr:uid="{18CBB1AE-A009-41DA-9B6C-5C0FB0769CC5}"/>
    <cellStyle name="Calculation 2 2 3 22 10" xfId="30285" xr:uid="{36BDFEA0-6FAC-4A56-9490-6332F1CB3D32}"/>
    <cellStyle name="Calculation 2 2 3 22 11" xfId="31680" xr:uid="{7439719D-D68A-43E8-8533-F17980BA32A0}"/>
    <cellStyle name="Calculation 2 2 3 22 12" xfId="33016" xr:uid="{8D4B7549-FF1C-49C3-BF58-4264C3CAF3EB}"/>
    <cellStyle name="Calculation 2 2 3 22 13" xfId="34048" xr:uid="{A5E4E507-945A-4483-B6CB-8D73BF60121A}"/>
    <cellStyle name="Calculation 2 2 3 22 14" xfId="35150" xr:uid="{0A964AA5-2F32-4983-9C94-AEE2A91B1368}"/>
    <cellStyle name="Calculation 2 2 3 22 15" xfId="36304" xr:uid="{A71AF347-5DE3-4AE9-B344-8566943430B1}"/>
    <cellStyle name="Calculation 2 2 3 22 16" xfId="37431" xr:uid="{502CF1A3-BE3A-41F0-B5CC-BF8F3423BB87}"/>
    <cellStyle name="Calculation 2 2 3 22 17" xfId="38509" xr:uid="{B4FF1B3B-0087-401A-993D-6D901785826D}"/>
    <cellStyle name="Calculation 2 2 3 22 2" xfId="18928" xr:uid="{27CA2895-34C1-42B9-A328-E6A509AAB24D}"/>
    <cellStyle name="Calculation 2 2 3 22 3" xfId="20320" xr:uid="{B8FB7DAA-CDD9-4E6F-836A-EA7E5C5FD6DB}"/>
    <cellStyle name="Calculation 2 2 3 22 4" xfId="21721" xr:uid="{FCD04F99-4721-4F1D-90D2-CDC11CE03D6F}"/>
    <cellStyle name="Calculation 2 2 3 22 5" xfId="23103" xr:uid="{E98A10A3-44A4-47F3-A98C-8C08727C439D}"/>
    <cellStyle name="Calculation 2 2 3 22 6" xfId="24422" xr:uid="{2688F744-C042-4840-82A0-5F16D772B8F4}"/>
    <cellStyle name="Calculation 2 2 3 22 7" xfId="25827" xr:uid="{B74CC633-88E7-423B-A7F1-A3E338D3DE14}"/>
    <cellStyle name="Calculation 2 2 3 22 8" xfId="27268" xr:uid="{A9D8F7C6-CADA-488E-8ED4-3B57AC4106FC}"/>
    <cellStyle name="Calculation 2 2 3 22 9" xfId="28792" xr:uid="{53DF9A16-6610-42B3-AAE9-D3F77BF99E8A}"/>
    <cellStyle name="Calculation 2 2 3 23" xfId="15904" xr:uid="{1DEBAB34-4455-4B7A-B60D-B950BBD372C5}"/>
    <cellStyle name="Calculation 2 2 3 24" xfId="11808" xr:uid="{5AB1B16F-0A53-4F97-B7E4-C0FD192E2D15}"/>
    <cellStyle name="Calculation 2 2 3 25" xfId="10026" xr:uid="{177C052E-57AA-4A63-9AAD-ADACC58D24D3}"/>
    <cellStyle name="Calculation 2 2 3 3" xfId="15011" xr:uid="{BAEA80EA-20F8-4FC1-9E39-F6464FF9DF99}"/>
    <cellStyle name="Calculation 2 2 3 3 10" xfId="29446" xr:uid="{30A43BC4-6554-4D04-811D-97827B3E5254}"/>
    <cellStyle name="Calculation 2 2 3 3 11" xfId="30837" xr:uid="{3DC193F7-C8E5-4A21-BDD4-0EADFBCAFE5A}"/>
    <cellStyle name="Calculation 2 2 3 3 12" xfId="32221" xr:uid="{49E6728C-821A-4C02-A180-5865BC1CE9A0}"/>
    <cellStyle name="Calculation 2 2 3 3 13" xfId="33437" xr:uid="{22D43C3E-D612-41E2-95EA-BD0B02A5CD7F}"/>
    <cellStyle name="Calculation 2 2 3 3 14" xfId="34387" xr:uid="{A927EEBB-ADDD-4F56-B09B-0226AF821F1D}"/>
    <cellStyle name="Calculation 2 2 3 3 15" xfId="35542" xr:uid="{1729125F-28F2-4C4E-9AC2-856C7E0E0F1C}"/>
    <cellStyle name="Calculation 2 2 3 3 16" xfId="36665" xr:uid="{9CA08EDD-A524-4CAD-AD0D-B087C2DFD15C}"/>
    <cellStyle name="Calculation 2 2 3 3 17" xfId="37770" xr:uid="{31A8FA17-7512-4B00-8BCE-A991412AB18C}"/>
    <cellStyle name="Calculation 2 2 3 3 2" xfId="18074" xr:uid="{A72D9050-D25E-4AA5-A54F-56BA343D243E}"/>
    <cellStyle name="Calculation 2 2 3 3 3" xfId="19470" xr:uid="{57F8427C-8806-4E7B-9A6E-C3B1CAD1C04E}"/>
    <cellStyle name="Calculation 2 2 3 3 4" xfId="20887" xr:uid="{8573EB1D-C498-454F-B5A0-62A9C0F6F7A9}"/>
    <cellStyle name="Calculation 2 2 3 3 5" xfId="22277" xr:uid="{D1E3E75D-A031-439D-8690-E17EE5CE6381}"/>
    <cellStyle name="Calculation 2 2 3 3 6" xfId="23590" xr:uid="{A99090A1-2234-4C4B-B0C4-91F7E8A06630}"/>
    <cellStyle name="Calculation 2 2 3 3 7" xfId="24998" xr:uid="{2935CD0A-79FF-45B9-932C-12C1A5E3A98D}"/>
    <cellStyle name="Calculation 2 2 3 3 8" xfId="26430" xr:uid="{69F61CDA-7386-47B3-A995-9098C6032A88}"/>
    <cellStyle name="Calculation 2 2 3 3 9" xfId="27961" xr:uid="{2B0A84ED-2536-4EE7-BE8A-B492277A2816}"/>
    <cellStyle name="Calculation 2 2 3 4" xfId="14707" xr:uid="{076378C0-DA03-4CE9-8E9D-E2D91ED48C3A}"/>
    <cellStyle name="Calculation 2 2 3 4 10" xfId="29169" xr:uid="{B1F370FA-BFF4-4813-822C-6383C0322CE0}"/>
    <cellStyle name="Calculation 2 2 3 4 11" xfId="30585" xr:uid="{41A6AF90-D17B-47B5-86B6-C1AD3F8F99BF}"/>
    <cellStyle name="Calculation 2 2 3 4 12" xfId="31994" xr:uid="{E070631D-3485-4B69-804A-65B368DC09FC}"/>
    <cellStyle name="Calculation 2 2 3 4 13" xfId="33220" xr:uid="{19BC7E67-6C90-4D30-84B5-5772D9862638}"/>
    <cellStyle name="Calculation 2 2 3 4 14" xfId="34158" xr:uid="{0A65B619-8E00-4287-A0D6-5473CCD94E83}"/>
    <cellStyle name="Calculation 2 2 3 4 15" xfId="35308" xr:uid="{DF4016B9-A7C0-485F-B325-588E7F8562EB}"/>
    <cellStyle name="Calculation 2 2 3 4 16" xfId="36445" xr:uid="{8B0058EC-8844-4A86-8440-0B441A1B9167}"/>
    <cellStyle name="Calculation 2 2 3 4 17" xfId="37592" xr:uid="{7633A8AD-6E5F-48D3-8A39-E21E54D5C49E}"/>
    <cellStyle name="Calculation 2 2 3 4 2" xfId="17771" xr:uid="{FD88BB96-14BE-4CAD-AD14-A9B0D91D9E2C}"/>
    <cellStyle name="Calculation 2 2 3 4 3" xfId="19183" xr:uid="{96F88C95-1960-4F8E-B879-D400BCDB1129}"/>
    <cellStyle name="Calculation 2 2 3 4 4" xfId="20602" xr:uid="{ED132AED-3A61-42AE-98EF-BF27EE5154BA}"/>
    <cellStyle name="Calculation 2 2 3 4 5" xfId="21980" xr:uid="{AF98DEB6-343D-4E46-9DDB-F55DDC7E9001}"/>
    <cellStyle name="Calculation 2 2 3 4 6" xfId="23317" xr:uid="{D0F89D62-8CFA-4A16-8683-EDD3D571DF14}"/>
    <cellStyle name="Calculation 2 2 3 4 7" xfId="24715" xr:uid="{E2A85AAA-E088-4505-A034-9BCA9EF64920}"/>
    <cellStyle name="Calculation 2 2 3 4 8" xfId="26132" xr:uid="{17B19EB6-588A-44F6-96EB-FC4B90E574FB}"/>
    <cellStyle name="Calculation 2 2 3 4 9" xfId="27693" xr:uid="{0003D5A0-65D6-48B9-B865-63B7F540E936}"/>
    <cellStyle name="Calculation 2 2 3 5" xfId="14876" xr:uid="{566E32BF-BC10-4302-940C-53554E72B5FA}"/>
    <cellStyle name="Calculation 2 2 3 5 10" xfId="29313" xr:uid="{761C7BBD-C3EF-4D9C-8C95-1DFED10A7184}"/>
    <cellStyle name="Calculation 2 2 3 5 11" xfId="30707" xr:uid="{F46C6E56-43C2-4AE6-BD0A-B3916AAAAFD7}"/>
    <cellStyle name="Calculation 2 2 3 5 12" xfId="32105" xr:uid="{E6B9C0B9-3AFF-44FF-B3CB-FAEF20AD2823}"/>
    <cellStyle name="Calculation 2 2 3 5 13" xfId="33335" xr:uid="{192FAE75-F07D-447C-8A6C-F80D4375CC89}"/>
    <cellStyle name="Calculation 2 2 3 5 14" xfId="34278" xr:uid="{F51E034B-A221-4E5E-B125-DE5FC84EC301}"/>
    <cellStyle name="Calculation 2 2 3 5 15" xfId="35427" xr:uid="{E25265C9-4B45-4A03-9BEE-F302E82A86DC}"/>
    <cellStyle name="Calculation 2 2 3 5 16" xfId="36544" xr:uid="{B118D8C7-DE09-4D61-8079-5EE7D50E235D}"/>
    <cellStyle name="Calculation 2 2 3 5 17" xfId="37668" xr:uid="{657A3FD5-A2D5-4F70-9F06-FE1702D6E8A6}"/>
    <cellStyle name="Calculation 2 2 3 5 2" xfId="17939" xr:uid="{B89C3352-482A-46E3-B53A-CA3310F6B5D7}"/>
    <cellStyle name="Calculation 2 2 3 5 3" xfId="19339" xr:uid="{B9A37E6F-5215-4083-8F4B-E1909986589E}"/>
    <cellStyle name="Calculation 2 2 3 5 4" xfId="20753" xr:uid="{EB5F26EF-E9F8-4224-8DB4-188ED250030D}"/>
    <cellStyle name="Calculation 2 2 3 5 5" xfId="22146" xr:uid="{B0D01BB5-AA4E-41B3-AD9E-03103BEFCCD6}"/>
    <cellStyle name="Calculation 2 2 3 5 6" xfId="23457" xr:uid="{E24984BE-AB94-485D-867F-0637A187E1A7}"/>
    <cellStyle name="Calculation 2 2 3 5 7" xfId="24874" xr:uid="{33A60244-F4CE-4155-A618-FFAD61350C6C}"/>
    <cellStyle name="Calculation 2 2 3 5 8" xfId="26295" xr:uid="{CDAA8FD4-39C2-4938-A6F0-DFE8CCE2D32C}"/>
    <cellStyle name="Calculation 2 2 3 5 9" xfId="27827" xr:uid="{96DA973E-0EDF-4F63-B434-7BE019F51DC9}"/>
    <cellStyle name="Calculation 2 2 3 6" xfId="15115" xr:uid="{F44121CC-183D-46F5-9AB0-A68DFEAE59CD}"/>
    <cellStyle name="Calculation 2 2 3 6 10" xfId="29549" xr:uid="{E4796225-1398-444A-B529-8160CD8F918C}"/>
    <cellStyle name="Calculation 2 2 3 6 11" xfId="30939" xr:uid="{96955173-F2D3-40F5-9783-1728F2E376B6}"/>
    <cellStyle name="Calculation 2 2 3 6 12" xfId="32320" xr:uid="{AC737C11-A796-492D-8841-7C400DEFB51C}"/>
    <cellStyle name="Calculation 2 2 3 6 13" xfId="33530" xr:uid="{210117BA-1D67-4414-8EFC-9D04DB62CDEB}"/>
    <cellStyle name="Calculation 2 2 3 6 14" xfId="34482" xr:uid="{4BAD2B4A-8979-4C36-B051-E324EDC0A174}"/>
    <cellStyle name="Calculation 2 2 3 6 15" xfId="35637" xr:uid="{3AF6A439-2E2E-4BFF-BB55-B7CD6DAE197D}"/>
    <cellStyle name="Calculation 2 2 3 6 16" xfId="36759" xr:uid="{B3B2CD9B-9575-4409-A57C-9192168BAFAD}"/>
    <cellStyle name="Calculation 2 2 3 6 17" xfId="37863" xr:uid="{7C94BEA4-66DD-4236-9FCC-C0CBB5BF2FB9}"/>
    <cellStyle name="Calculation 2 2 3 6 2" xfId="18177" xr:uid="{6A8046F6-94BB-463F-9180-70295472C927}"/>
    <cellStyle name="Calculation 2 2 3 6 3" xfId="19574" xr:uid="{B433C4DB-FC03-4535-9935-5EE2BFB6B1AB}"/>
    <cellStyle name="Calculation 2 2 3 6 4" xfId="20990" xr:uid="{34915916-B476-4B70-A533-5734D9EE2CB4}"/>
    <cellStyle name="Calculation 2 2 3 6 5" xfId="22381" xr:uid="{A22A5671-3057-4C80-BB89-2AD12F814332}"/>
    <cellStyle name="Calculation 2 2 3 6 6" xfId="23693" xr:uid="{29D74662-4EB6-4E90-8D56-B0FBCAC407CD}"/>
    <cellStyle name="Calculation 2 2 3 6 7" xfId="25097" xr:uid="{E1E4CFAB-5A5A-465A-A15A-C618B7B6CDDB}"/>
    <cellStyle name="Calculation 2 2 3 6 8" xfId="26532" xr:uid="{670E9663-447C-411F-A8F1-D108440F993B}"/>
    <cellStyle name="Calculation 2 2 3 6 9" xfId="28060" xr:uid="{5339D928-319C-451E-BE92-9B732FFD9250}"/>
    <cellStyle name="Calculation 2 2 3 7" xfId="15162" xr:uid="{B04F92B7-41F3-4CB3-9615-EB67E6C87F49}"/>
    <cellStyle name="Calculation 2 2 3 7 10" xfId="29596" xr:uid="{4BD43FEB-A8CC-4BBF-ADE6-937DB5FD9A2F}"/>
    <cellStyle name="Calculation 2 2 3 7 11" xfId="30985" xr:uid="{5E0B927C-7135-4C90-B598-43C161AA25F0}"/>
    <cellStyle name="Calculation 2 2 3 7 12" xfId="32363" xr:uid="{230C5553-B222-4957-AEF0-B9380A00CDFB}"/>
    <cellStyle name="Calculation 2 2 3 7 13" xfId="33571" xr:uid="{010C03F6-B074-4DF1-BF3A-8A89E39252FA}"/>
    <cellStyle name="Calculation 2 2 3 7 14" xfId="34526" xr:uid="{021FE864-EE7C-43A6-873F-02DD8D833C9B}"/>
    <cellStyle name="Calculation 2 2 3 7 15" xfId="35681" xr:uid="{228BD6A2-A593-4D9B-819E-AD8EDB1ED3AB}"/>
    <cellStyle name="Calculation 2 2 3 7 16" xfId="36801" xr:uid="{B9367CF2-DE23-44D0-A6C2-B077E44ADD10}"/>
    <cellStyle name="Calculation 2 2 3 7 17" xfId="37904" xr:uid="{A4704E56-DE6E-402E-8661-DE1B9863F2A5}"/>
    <cellStyle name="Calculation 2 2 3 7 2" xfId="18224" xr:uid="{D00281BF-0806-4528-8297-0837DA78CEE0}"/>
    <cellStyle name="Calculation 2 2 3 7 3" xfId="19621" xr:uid="{5578E431-8E85-4767-8D6E-4D5B4592AFF8}"/>
    <cellStyle name="Calculation 2 2 3 7 4" xfId="21036" xr:uid="{AF51EDBF-4DD2-4016-AFE6-AFDCE4BE5EDF}"/>
    <cellStyle name="Calculation 2 2 3 7 5" xfId="22428" xr:uid="{A8613E1C-11F6-4A1D-AE84-75D4B29256AD}"/>
    <cellStyle name="Calculation 2 2 3 7 6" xfId="23740" xr:uid="{2ED15EF9-1F3D-429E-A697-AD51FFE3B3FE}"/>
    <cellStyle name="Calculation 2 2 3 7 7" xfId="25143" xr:uid="{7F451269-3844-4336-B9D1-C6B7C1292A24}"/>
    <cellStyle name="Calculation 2 2 3 7 8" xfId="26579" xr:uid="{B74EBCA3-0028-4AF9-AA67-16103A81C445}"/>
    <cellStyle name="Calculation 2 2 3 7 9" xfId="28106" xr:uid="{3849255B-9DC5-4F22-9332-E06A4D220CEE}"/>
    <cellStyle name="Calculation 2 2 3 8" xfId="14905" xr:uid="{4DE29DA2-68B3-49D4-A1C3-EB33A4C35A7C}"/>
    <cellStyle name="Calculation 2 2 3 8 10" xfId="29342" xr:uid="{3F13A6FE-A417-416F-AB0C-9B25E703A875}"/>
    <cellStyle name="Calculation 2 2 3 8 11" xfId="30735" xr:uid="{F280CEDF-C5C5-427D-B842-4FDC8D8D46BC}"/>
    <cellStyle name="Calculation 2 2 3 8 12" xfId="32129" xr:uid="{AF119028-8DED-4F7A-8D9F-A85BC2EB2ABA}"/>
    <cellStyle name="Calculation 2 2 3 8 13" xfId="33360" xr:uid="{AD973E09-D5C6-4C20-BDED-6CA81EAA7181}"/>
    <cellStyle name="Calculation 2 2 3 8 14" xfId="34301" xr:uid="{0A22BFF7-673E-4E0D-AB89-DABFE0C75407}"/>
    <cellStyle name="Calculation 2 2 3 8 15" xfId="35452" xr:uid="{088CE314-F960-4E3D-97CE-E307A6968743}"/>
    <cellStyle name="Calculation 2 2 3 8 16" xfId="36572" xr:uid="{6BB9D98F-7653-4E86-A593-5E1274E4097A}"/>
    <cellStyle name="Calculation 2 2 3 8 17" xfId="37691" xr:uid="{0845B743-2307-49A6-83C6-ACC83F354F77}"/>
    <cellStyle name="Calculation 2 2 3 8 2" xfId="17968" xr:uid="{2A9C51A1-3A39-406A-A3C7-AEF875258195}"/>
    <cellStyle name="Calculation 2 2 3 8 3" xfId="19364" xr:uid="{AFD19152-776C-42E6-8275-5F36386D770E}"/>
    <cellStyle name="Calculation 2 2 3 8 4" xfId="20782" xr:uid="{AF3DA4CE-C89D-4884-AA04-DF530CA62723}"/>
    <cellStyle name="Calculation 2 2 3 8 5" xfId="22175" xr:uid="{E9EBD03B-7A68-4110-B999-629BBDE8F9A7}"/>
    <cellStyle name="Calculation 2 2 3 8 6" xfId="23486" xr:uid="{D54D93BB-E50B-4442-B1EC-0C85F6323BA7}"/>
    <cellStyle name="Calculation 2 2 3 8 7" xfId="24900" xr:uid="{C3499E8A-1826-4380-A275-5B670D845419}"/>
    <cellStyle name="Calculation 2 2 3 8 8" xfId="26324" xr:uid="{9FA0FF16-A742-472D-8951-778878C609BA}"/>
    <cellStyle name="Calculation 2 2 3 8 9" xfId="27855" xr:uid="{F35B1179-B928-4C13-9ECD-C7CF590C4212}"/>
    <cellStyle name="Calculation 2 2 3 9" xfId="15237" xr:uid="{5235840E-3C1D-4AF1-8616-075EB5B626F3}"/>
    <cellStyle name="Calculation 2 2 3 9 10" xfId="29667" xr:uid="{7C31832F-82B5-4EB7-AAAE-E617AC84DCD6}"/>
    <cellStyle name="Calculation 2 2 3 9 11" xfId="31059" xr:uid="{9357503F-08AD-43B2-9AB0-8C4AA296492D}"/>
    <cellStyle name="Calculation 2 2 3 9 12" xfId="32431" xr:uid="{697F84AE-F6CF-47A6-B302-BF4893365477}"/>
    <cellStyle name="Calculation 2 2 3 9 13" xfId="33632" xr:uid="{EE078735-11A4-4D63-A16C-F206AD0979F7}"/>
    <cellStyle name="Calculation 2 2 3 9 14" xfId="34593" xr:uid="{A1D8A70E-4559-4850-8B62-D0D775A187FA}"/>
    <cellStyle name="Calculation 2 2 3 9 15" xfId="35750" xr:uid="{D2CC694A-B448-4F30-8143-FA57A7F01CCB}"/>
    <cellStyle name="Calculation 2 2 3 9 16" xfId="36862" xr:uid="{AE218B8E-F1D4-4083-BFAE-C09367637042}"/>
    <cellStyle name="Calculation 2 2 3 9 17" xfId="37964" xr:uid="{E464E0FF-5B98-4CA4-AE19-1E70161394B5}"/>
    <cellStyle name="Calculation 2 2 3 9 2" xfId="18299" xr:uid="{D08C9A0D-6A6F-402E-A304-AC857C781A2D}"/>
    <cellStyle name="Calculation 2 2 3 9 3" xfId="19694" xr:uid="{CF5EB0DF-A781-428F-A6F9-3C271220F1E8}"/>
    <cellStyle name="Calculation 2 2 3 9 4" xfId="21108" xr:uid="{896E79AA-B6B8-4C86-869D-5455DF0D42C9}"/>
    <cellStyle name="Calculation 2 2 3 9 5" xfId="22503" xr:uid="{14567166-9ADE-494F-8A11-9EBE8286B756}"/>
    <cellStyle name="Calculation 2 2 3 9 6" xfId="23815" xr:uid="{0FC859DC-4370-4AE0-9C34-7BB9D4B2B9EC}"/>
    <cellStyle name="Calculation 2 2 3 9 7" xfId="25217" xr:uid="{BCA70415-6A75-43B0-9AC5-600BA189682D}"/>
    <cellStyle name="Calculation 2 2 3 9 8" xfId="26651" xr:uid="{15F3BE23-B4A4-4B51-9887-BA966A82E73D}"/>
    <cellStyle name="Calculation 2 2 3 9 9" xfId="28177" xr:uid="{B814D952-2878-4D6B-A0F5-E39B689AD2F6}"/>
    <cellStyle name="Calculation 2 2 4" xfId="14969" xr:uid="{6E647A05-DCB8-47BA-866C-10D0F7BFF9BB}"/>
    <cellStyle name="Calculation 2 2 4 10" xfId="29404" xr:uid="{A34871D5-3CB4-45B0-A10B-7AF47723BD5A}"/>
    <cellStyle name="Calculation 2 2 4 11" xfId="30795" xr:uid="{3C5F7363-6AF6-4741-98CA-FF5C4F209392}"/>
    <cellStyle name="Calculation 2 2 4 12" xfId="32179" xr:uid="{387F8B3C-431F-4046-9C47-5490143989DC}"/>
    <cellStyle name="Calculation 2 2 4 13" xfId="33397" xr:uid="{2DD6ACFD-58A3-4394-A419-2DCE0841E838}"/>
    <cellStyle name="Calculation 2 2 4 14" xfId="34346" xr:uid="{D9BFC551-4C92-4E39-BDB3-A76E73C2A1FC}"/>
    <cellStyle name="Calculation 2 2 4 15" xfId="35501" xr:uid="{CA8B67B5-356E-4C69-BF26-4AC5F608B598}"/>
    <cellStyle name="Calculation 2 2 4 16" xfId="36623" xr:uid="{D80B6011-E15C-4FDA-B9C0-0DC8E6BEE1D4}"/>
    <cellStyle name="Calculation 2 2 4 17" xfId="37729" xr:uid="{16984C22-0AB3-45E9-802D-B1115C218A69}"/>
    <cellStyle name="Calculation 2 2 4 2" xfId="18032" xr:uid="{C025BA5F-861F-47D9-B8A7-6D7A045BB15F}"/>
    <cellStyle name="Calculation 2 2 4 3" xfId="19428" xr:uid="{4E5B3360-2D83-4AAD-BECB-BCFB19410FAA}"/>
    <cellStyle name="Calculation 2 2 4 4" xfId="20845" xr:uid="{D261188A-02F5-49B9-B834-937DFC7F22BB}"/>
    <cellStyle name="Calculation 2 2 4 5" xfId="22235" xr:uid="{6A4170CE-9C2A-47A9-9AB8-F956971B824D}"/>
    <cellStyle name="Calculation 2 2 4 6" xfId="23548" xr:uid="{4FF6B756-3F64-40DF-9568-BBCC36BF400C}"/>
    <cellStyle name="Calculation 2 2 4 7" xfId="24956" xr:uid="{FBB428CB-2A27-4900-837E-77064DB611FD}"/>
    <cellStyle name="Calculation 2 2 4 8" xfId="26388" xr:uid="{0503F9F7-B30F-43C2-9949-7D97F9E4B9C0}"/>
    <cellStyle name="Calculation 2 2 4 9" xfId="27919" xr:uid="{0C6C9535-4FE0-487D-AB1F-CDCDC02738EC}"/>
    <cellStyle name="Calculation 2 2 5" xfId="15037" xr:uid="{43635090-9351-41A7-B521-CB54430A0E63}"/>
    <cellStyle name="Calculation 2 2 5 10" xfId="29472" xr:uid="{A72FBF72-963D-4828-8E35-EC43D92C537F}"/>
    <cellStyle name="Calculation 2 2 5 11" xfId="30862" xr:uid="{0884A8C0-1448-4963-BE8C-DC821D17C691}"/>
    <cellStyle name="Calculation 2 2 5 12" xfId="32246" xr:uid="{84294AB9-709A-43C1-8680-7738EE29E8D6}"/>
    <cellStyle name="Calculation 2 2 5 13" xfId="33461" xr:uid="{85AABCEF-F00A-48EC-AAAD-A53C8126FF81}"/>
    <cellStyle name="Calculation 2 2 5 14" xfId="34412" xr:uid="{1AB84A5E-CE79-4E64-B830-03B579293702}"/>
    <cellStyle name="Calculation 2 2 5 15" xfId="35567" xr:uid="{7E724614-E9E9-4518-B482-3E7B49199EA0}"/>
    <cellStyle name="Calculation 2 2 5 16" xfId="36689" xr:uid="{5BF363A1-827C-4F64-AACF-9C3EEC7BA539}"/>
    <cellStyle name="Calculation 2 2 5 17" xfId="37794" xr:uid="{057DFA00-5089-4982-8FBB-23B4EDC0326C}"/>
    <cellStyle name="Calculation 2 2 5 2" xfId="18100" xr:uid="{E9984E96-20AC-41A0-A886-6FCC26BD9D99}"/>
    <cellStyle name="Calculation 2 2 5 3" xfId="19496" xr:uid="{425D1463-0813-4D98-84A0-6EB029EF2684}"/>
    <cellStyle name="Calculation 2 2 5 4" xfId="20913" xr:uid="{22D85487-D1EF-40A5-9B5E-15BF6214E926}"/>
    <cellStyle name="Calculation 2 2 5 5" xfId="22303" xr:uid="{AC3F9E54-22AB-4B48-9CC9-81324FD30510}"/>
    <cellStyle name="Calculation 2 2 5 6" xfId="23616" xr:uid="{6D54BA76-547F-44F7-BC90-D3892D4828D8}"/>
    <cellStyle name="Calculation 2 2 5 7" xfId="25024" xr:uid="{20ADEA54-8933-4484-AD27-692E262BFA25}"/>
    <cellStyle name="Calculation 2 2 5 8" xfId="26456" xr:uid="{3087E014-3FEF-4C55-AB3B-2EE5F4652461}"/>
    <cellStyle name="Calculation 2 2 5 9" xfId="27986" xr:uid="{2EEA44BE-514A-449B-AEF4-E8DE1A01536E}"/>
    <cellStyle name="Calculation 2 2 6" xfId="15079" xr:uid="{2F01CC4A-F756-48FE-BEDA-8293DF4EA206}"/>
    <cellStyle name="Calculation 2 2 6 10" xfId="29514" xr:uid="{B88EAA91-5091-4D2E-B85C-E427E2718832}"/>
    <cellStyle name="Calculation 2 2 6 11" xfId="30904" xr:uid="{CF919105-0F95-48E1-A9E0-9A26FC7A5293}"/>
    <cellStyle name="Calculation 2 2 6 12" xfId="32288" xr:uid="{38D5D6E1-95DA-4ABD-9276-76AFF37B9EC0}"/>
    <cellStyle name="Calculation 2 2 6 13" xfId="33499" xr:uid="{F8069B03-C939-452C-9172-755BC3C43E1B}"/>
    <cellStyle name="Calculation 2 2 6 14" xfId="34453" xr:uid="{737067A7-1F23-44B8-99C4-B17C731E6444}"/>
    <cellStyle name="Calculation 2 2 6 15" xfId="35607" xr:uid="{498B8F3A-8BAC-4D4D-939B-B082FD26915C}"/>
    <cellStyle name="Calculation 2 2 6 16" xfId="36729" xr:uid="{E40DEEED-E6BE-4000-A204-22C5942AB489}"/>
    <cellStyle name="Calculation 2 2 6 17" xfId="37834" xr:uid="{5DAD163A-56E9-4921-B0CE-FD6339886983}"/>
    <cellStyle name="Calculation 2 2 6 2" xfId="18142" xr:uid="{947A4B0D-FE66-488A-9FCC-DFCEB64DCA5F}"/>
    <cellStyle name="Calculation 2 2 6 3" xfId="19538" xr:uid="{FEC31AEB-6288-4552-9FBC-0F46AEFF7E40}"/>
    <cellStyle name="Calculation 2 2 6 4" xfId="20954" xr:uid="{B0ED8F14-8C8E-4B93-A68F-98437D0F6A7F}"/>
    <cellStyle name="Calculation 2 2 6 5" xfId="22345" xr:uid="{6622246B-7FF1-4A91-B348-6D00A7578921}"/>
    <cellStyle name="Calculation 2 2 6 6" xfId="23658" xr:uid="{7B57A342-BF6F-4585-A71F-21C30ED1B591}"/>
    <cellStyle name="Calculation 2 2 6 7" xfId="25065" xr:uid="{573B5224-3656-444D-A9C7-521001FA5F18}"/>
    <cellStyle name="Calculation 2 2 6 8" xfId="26498" xr:uid="{B0C89902-6240-429B-984D-049998CEAC7B}"/>
    <cellStyle name="Calculation 2 2 6 9" xfId="28027" xr:uid="{CD8A7A16-D98E-4AB3-B344-0B2F955947D3}"/>
    <cellStyle name="Calculation 2 2 7" xfId="15147" xr:uid="{B624B18C-5B85-4473-82BE-43EAE3831871}"/>
    <cellStyle name="Calculation 2 2 7 10" xfId="29581" xr:uid="{4A27C765-90F7-4AA9-A635-81B25A96CE51}"/>
    <cellStyle name="Calculation 2 2 7 11" xfId="30971" xr:uid="{5DE5E4C9-65A8-497B-97A5-F117868EC2FE}"/>
    <cellStyle name="Calculation 2 2 7 12" xfId="32350" xr:uid="{E06A0F46-F0D9-4DF8-A03A-13830F338575}"/>
    <cellStyle name="Calculation 2 2 7 13" xfId="33558" xr:uid="{CC4EC422-B8E8-448E-9B56-420FFFFF9B4D}"/>
    <cellStyle name="Calculation 2 2 7 14" xfId="34512" xr:uid="{8AAB46B9-0E6C-42E1-BB49-E4248B321081}"/>
    <cellStyle name="Calculation 2 2 7 15" xfId="35667" xr:uid="{21138C54-BC51-4E4B-98E1-0FB28FA5DB07}"/>
    <cellStyle name="Calculation 2 2 7 16" xfId="36787" xr:uid="{60EFA05B-8929-48D6-858D-4824C86F4384}"/>
    <cellStyle name="Calculation 2 2 7 17" xfId="37891" xr:uid="{11C88155-2269-415A-B2E4-450FDEE459F9}"/>
    <cellStyle name="Calculation 2 2 7 2" xfId="18209" xr:uid="{82F1331F-927F-4EF9-B61B-88D995D28CD6}"/>
    <cellStyle name="Calculation 2 2 7 3" xfId="19606" xr:uid="{40B9CD4A-9C02-4202-BDCE-34FBD5D5FBA6}"/>
    <cellStyle name="Calculation 2 2 7 4" xfId="21022" xr:uid="{3685ACF5-B498-438D-AA4D-986BAD0E485B}"/>
    <cellStyle name="Calculation 2 2 7 5" xfId="22413" xr:uid="{69EA5076-8ADB-4631-9688-ABD97C6278AD}"/>
    <cellStyle name="Calculation 2 2 7 6" xfId="23725" xr:uid="{F6B54FE8-3DA3-45F6-A05A-5FE6CBAB9AF5}"/>
    <cellStyle name="Calculation 2 2 7 7" xfId="25129" xr:uid="{1391C3F9-6E3D-47DD-A8C2-BE9E5DB8E38C}"/>
    <cellStyle name="Calculation 2 2 7 8" xfId="26564" xr:uid="{7E1825FD-BF0E-4527-8BE0-943C2D0F765C}"/>
    <cellStyle name="Calculation 2 2 7 9" xfId="28091" xr:uid="{C1B67992-BA8C-4AD7-BE9D-7C7FDD166F25}"/>
    <cellStyle name="Calculation 2 2 8" xfId="15221" xr:uid="{8667DEAF-E4D9-45E0-8D5F-0B8FB2164315}"/>
    <cellStyle name="Calculation 2 2 8 10" xfId="29653" xr:uid="{752BFA4A-037B-46BE-86DC-E0C2B6F68615}"/>
    <cellStyle name="Calculation 2 2 8 11" xfId="31044" xr:uid="{A026186B-1C5E-41B6-8FA1-102FDAE64524}"/>
    <cellStyle name="Calculation 2 2 8 12" xfId="32416" xr:uid="{7CD92A73-B80E-415A-AEDB-31EFFA39D673}"/>
    <cellStyle name="Calculation 2 2 8 13" xfId="33621" xr:uid="{0EBD4013-0B07-4A29-8B11-43145E23CF9E}"/>
    <cellStyle name="Calculation 2 2 8 14" xfId="34581" xr:uid="{DD68EADC-BB48-42B9-854C-99955E4382B4}"/>
    <cellStyle name="Calculation 2 2 8 15" xfId="35738" xr:uid="{0A5644B5-A841-4BF1-ADC9-0DD72B745145}"/>
    <cellStyle name="Calculation 2 2 8 16" xfId="36851" xr:uid="{33CB564A-8EA3-4787-895E-B9C9965A2679}"/>
    <cellStyle name="Calculation 2 2 8 17" xfId="37953" xr:uid="{9EFC4C9A-3A5B-4898-8C87-1AD3E559EAB2}"/>
    <cellStyle name="Calculation 2 2 8 2" xfId="18283" xr:uid="{189C1AE8-5202-4813-9ED7-F4728E02B490}"/>
    <cellStyle name="Calculation 2 2 8 3" xfId="19678" xr:uid="{C366D4AB-2F7F-4CEC-8474-80E67392E9EF}"/>
    <cellStyle name="Calculation 2 2 8 4" xfId="21093" xr:uid="{C8098142-06C6-4610-9B58-051764E42574}"/>
    <cellStyle name="Calculation 2 2 8 5" xfId="22487" xr:uid="{CA090407-631B-46A0-9B78-C5A1DD112FA2}"/>
    <cellStyle name="Calculation 2 2 8 6" xfId="23799" xr:uid="{0E55EC67-3781-44A2-9879-217C77A9EF84}"/>
    <cellStyle name="Calculation 2 2 8 7" xfId="25201" xr:uid="{277F3ED1-53A9-44B3-9DA4-C98E259E5B82}"/>
    <cellStyle name="Calculation 2 2 8 8" xfId="26636" xr:uid="{71B500F6-8139-4CBA-85B9-2685BC272D19}"/>
    <cellStyle name="Calculation 2 2 8 9" xfId="28163" xr:uid="{F460560B-8135-4E05-9162-96A11C292C18}"/>
    <cellStyle name="Calculation 2 2 9" xfId="15272" xr:uid="{0132DCFB-2B05-4038-993C-822008B78D0B}"/>
    <cellStyle name="Calculation 2 2 9 10" xfId="29702" xr:uid="{ED00CD53-4577-410D-8362-E4BFBB284E02}"/>
    <cellStyle name="Calculation 2 2 9 11" xfId="31093" xr:uid="{0F23756A-28DA-410E-B23B-9FEB0960FBC6}"/>
    <cellStyle name="Calculation 2 2 9 12" xfId="32464" xr:uid="{0E730041-C218-44E9-A97E-A71F53054605}"/>
    <cellStyle name="Calculation 2 2 9 13" xfId="33665" xr:uid="{FF96B6E3-F4F8-4D13-B13E-811FCAD528CB}"/>
    <cellStyle name="Calculation 2 2 9 14" xfId="34627" xr:uid="{A3AF89A8-4CA5-475A-82FE-A8FD103CAA23}"/>
    <cellStyle name="Calculation 2 2 9 15" xfId="35784" xr:uid="{CDFFF46C-89FF-4B2D-B2E9-D58FF4A0AF31}"/>
    <cellStyle name="Calculation 2 2 9 16" xfId="36895" xr:uid="{25CF7042-7FF3-4238-B2BA-C2056C61EAB2}"/>
    <cellStyle name="Calculation 2 2 9 17" xfId="37997" xr:uid="{81FF81E0-4F22-43A3-8839-91A6069578C5}"/>
    <cellStyle name="Calculation 2 2 9 2" xfId="18334" xr:uid="{6FEEF478-1B7F-43CB-B291-E41C517CCF7B}"/>
    <cellStyle name="Calculation 2 2 9 3" xfId="19729" xr:uid="{6BA6E2C6-CCAC-412C-9552-7BB1362B7FDF}"/>
    <cellStyle name="Calculation 2 2 9 4" xfId="21141" xr:uid="{B9E03C7F-0C06-4510-BF45-C0BAC304D854}"/>
    <cellStyle name="Calculation 2 2 9 5" xfId="22538" xr:uid="{10C5AFE8-2547-4FAC-AAAF-4D3F089221B7}"/>
    <cellStyle name="Calculation 2 2 9 6" xfId="23850" xr:uid="{CAE90C46-7E5B-4545-9E01-4135F977A4BB}"/>
    <cellStyle name="Calculation 2 2 9 7" xfId="25252" xr:uid="{189FF2BC-5D77-4781-83E6-680E4F0C0646}"/>
    <cellStyle name="Calculation 2 2 9 8" xfId="26686" xr:uid="{60906E59-B4ED-4B7A-AFA5-D487A80CB754}"/>
    <cellStyle name="Calculation 2 2 9 9" xfId="28212" xr:uid="{7E635B57-E575-4A32-A868-E09BAD6F55CD}"/>
    <cellStyle name="Calculation 2 20" xfId="15606" xr:uid="{2AEA1007-E134-46CD-9132-8C5A4FD94071}"/>
    <cellStyle name="Calculation 2 20 10" xfId="30019" xr:uid="{E5174DDC-EEFB-4260-B261-9C9221EE9DDB}"/>
    <cellStyle name="Calculation 2 20 11" xfId="31414" xr:uid="{8C7A7886-82F0-4E2A-B7CD-16BB18903028}"/>
    <cellStyle name="Calculation 2 20 12" xfId="32769" xr:uid="{49C39F73-8577-4D96-8E8A-DFF7480442DF}"/>
    <cellStyle name="Calculation 2 20 13" xfId="33879" xr:uid="{8E3F30B0-AD88-4181-8AB5-7763E3149B7D}"/>
    <cellStyle name="Calculation 2 20 14" xfId="34911" xr:uid="{FEECEDA1-F85A-4041-842E-838EB86AD75B}"/>
    <cellStyle name="Calculation 2 20 15" xfId="36067" xr:uid="{9429D8DF-839C-4B7F-8FE1-A7AAB654C4B8}"/>
    <cellStyle name="Calculation 2 20 16" xfId="37182" xr:uid="{3A1AE29D-0AEF-4C17-B118-1EDDC8E2230F}"/>
    <cellStyle name="Calculation 2 20 17" xfId="38272" xr:uid="{1EB60C9F-2B38-42E3-82DF-92C6F6FF8A60}"/>
    <cellStyle name="Calculation 2 20 2" xfId="18661" xr:uid="{C48C717B-EC2C-4B3E-B42D-4A0D0765650F}"/>
    <cellStyle name="Calculation 2 20 3" xfId="20056" xr:uid="{4E6F6541-A785-4B1E-B676-A77CD4AE0A05}"/>
    <cellStyle name="Calculation 2 20 4" xfId="21473" xr:uid="{15CB844B-05D8-4007-A0C1-1B2FEC84683C}"/>
    <cellStyle name="Calculation 2 20 5" xfId="22864" xr:uid="{1CA8EE33-34F3-4F2D-BA9D-39EA59DCAF97}"/>
    <cellStyle name="Calculation 2 20 6" xfId="24164" xr:uid="{34E853AF-CE4B-4A4F-A143-3FF84FCE2C85}"/>
    <cellStyle name="Calculation 2 20 7" xfId="25563" xr:uid="{A624F68C-FAB5-4161-BDC8-B1C6FF8DDE4C}"/>
    <cellStyle name="Calculation 2 20 8" xfId="27004" xr:uid="{C0D11A00-CF31-4F42-8A61-89FBB1DA405F}"/>
    <cellStyle name="Calculation 2 20 9" xfId="28524" xr:uid="{957E291F-F3E7-423A-A60F-DD7EFEFC6827}"/>
    <cellStyle name="Calculation 2 21" xfId="15691" xr:uid="{8F66035C-8DEB-496C-A454-70C99BCADE33}"/>
    <cellStyle name="Calculation 2 21 10" xfId="30102" xr:uid="{7AEF8091-EB8C-4306-9B5C-04B50C6784C5}"/>
    <cellStyle name="Calculation 2 21 11" xfId="31494" xr:uid="{E96D83BE-0C29-4EA2-B5FF-6A7B39660053}"/>
    <cellStyle name="Calculation 2 21 12" xfId="32849" xr:uid="{F3992EAF-CF8E-4318-8DB3-9D633742DF4F}"/>
    <cellStyle name="Calculation 2 21 13" xfId="34989" xr:uid="{AA42869D-E554-4160-A683-52215AEE136F}"/>
    <cellStyle name="Calculation 2 21 14" xfId="36143" xr:uid="{6FA422A5-3E0B-40D8-8654-9324C323CA0D}"/>
    <cellStyle name="Calculation 2 21 15" xfId="37261" xr:uid="{46C07431-CE4B-43D5-9056-9590A6FCD0F2}"/>
    <cellStyle name="Calculation 2 21 16" xfId="38348" xr:uid="{EB7B9D5E-C584-45BA-84F3-3430800685E2}"/>
    <cellStyle name="Calculation 2 21 2" xfId="18741" xr:uid="{5169C429-5CB5-4036-931B-486B10A26C3E}"/>
    <cellStyle name="Calculation 2 21 3" xfId="20137" xr:uid="{B48031EC-3CCB-4B80-8AC2-7116D9E47E7D}"/>
    <cellStyle name="Calculation 2 21 4" xfId="21558" xr:uid="{AC4D9985-BF7D-473C-8540-12C25C5D0755}"/>
    <cellStyle name="Calculation 2 21 5" xfId="22943" xr:uid="{E38DD612-9275-4CF5-8891-912D8D8A6717}"/>
    <cellStyle name="Calculation 2 21 6" xfId="24246" xr:uid="{9899CE99-1F0E-4C66-9552-CD840089B939}"/>
    <cellStyle name="Calculation 2 21 7" xfId="25645" xr:uid="{9BE0499D-89A1-4FE1-BBC2-687729100DB2}"/>
    <cellStyle name="Calculation 2 21 8" xfId="27087" xr:uid="{44235AA8-0E45-45FD-BCFB-12170AF833B6}"/>
    <cellStyle name="Calculation 2 21 9" xfId="28609" xr:uid="{2709A62E-EF76-4F44-86A0-F1CB852E7751}"/>
    <cellStyle name="Calculation 2 22" xfId="15786" xr:uid="{B163F592-C4C8-4A45-A26A-DC39D0C0FBED}"/>
    <cellStyle name="Calculation 2 22 10" xfId="35069" xr:uid="{7B82056A-E26F-42FA-88F3-A2F0FED830CB}"/>
    <cellStyle name="Calculation 2 22 11" xfId="36223" xr:uid="{E1C4DEC0-613D-48D1-821A-9F3F210737C5}"/>
    <cellStyle name="Calculation 2 22 12" xfId="37346" xr:uid="{0DBF0183-0B1A-4343-979E-7CF866CAD3CE}"/>
    <cellStyle name="Calculation 2 22 13" xfId="38428" xr:uid="{049208A2-B295-4C11-845B-FC46B9278B07}"/>
    <cellStyle name="Calculation 2 22 2" xfId="20229" xr:uid="{B7ED27EB-DC07-4A59-BAB5-C50578B4F47A}"/>
    <cellStyle name="Calculation 2 22 3" xfId="24337" xr:uid="{7B6FE491-8A7C-4E0F-92DC-86EEF733F464}"/>
    <cellStyle name="Calculation 2 22 4" xfId="25736" xr:uid="{91BE4C7D-59D5-4378-9227-2AA1FC7804EA}"/>
    <cellStyle name="Calculation 2 22 5" xfId="27177" xr:uid="{1177CF72-5F62-413E-A48A-8844062C7B7B}"/>
    <cellStyle name="Calculation 2 22 6" xfId="28700" xr:uid="{117A2E3E-27C5-4F27-B828-6B614B90B9CB}"/>
    <cellStyle name="Calculation 2 22 7" xfId="30195" xr:uid="{3B36DEF1-43A7-425B-BC6F-1FD7E88371E8}"/>
    <cellStyle name="Calculation 2 22 8" xfId="31587" xr:uid="{FD9BF5AB-9027-41E1-9073-EBF1BE5C9FDA}"/>
    <cellStyle name="Calculation 2 22 9" xfId="32933" xr:uid="{22620B04-1D7D-4357-85FB-0EE954D44E55}"/>
    <cellStyle name="Calculation 2 23" xfId="15873" xr:uid="{F8EAF57E-1B12-41D9-82B8-0BBB4E64E3A6}"/>
    <cellStyle name="Calculation 2 23 10" xfId="30280" xr:uid="{820AB36B-F546-4FD4-AC0C-34CB4B8E914F}"/>
    <cellStyle name="Calculation 2 23 11" xfId="31674" xr:uid="{15120CE0-E040-46ED-B2B6-50F5A16D0726}"/>
    <cellStyle name="Calculation 2 23 12" xfId="33011" xr:uid="{3B988E77-224C-4E1D-878F-3667376170BF}"/>
    <cellStyle name="Calculation 2 23 13" xfId="34043" xr:uid="{453F66FD-D3E9-4159-9139-285457722F6E}"/>
    <cellStyle name="Calculation 2 23 14" xfId="35145" xr:uid="{DBE9C34F-E42A-4756-9BB9-9E7FEA4AA8AF}"/>
    <cellStyle name="Calculation 2 23 15" xfId="36299" xr:uid="{5331ECCC-C667-4709-9160-CB808F9FFC16}"/>
    <cellStyle name="Calculation 2 23 16" xfId="37426" xr:uid="{140F5661-5D21-4C34-BE28-0485CB68CFE6}"/>
    <cellStyle name="Calculation 2 23 17" xfId="38504" xr:uid="{4CE84939-0943-4178-AAC1-9C8E0137739C}"/>
    <cellStyle name="Calculation 2 23 2" xfId="18922" xr:uid="{99C8FB5C-148D-4923-8135-3CD7A8670460}"/>
    <cellStyle name="Calculation 2 23 3" xfId="20314" xr:uid="{87DB8519-6F8F-4968-A7F3-17C6CBC2DA82}"/>
    <cellStyle name="Calculation 2 23 4" xfId="21716" xr:uid="{B8EC1663-AB35-4549-AD0D-0999515F21EC}"/>
    <cellStyle name="Calculation 2 23 5" xfId="23097" xr:uid="{EC343047-C6DC-45A4-879C-AC01439710CB}"/>
    <cellStyle name="Calculation 2 23 6" xfId="24417" xr:uid="{98251BBC-4678-4CD3-9906-683E97CBBE28}"/>
    <cellStyle name="Calculation 2 23 7" xfId="25821" xr:uid="{B7C40B6F-0C0D-43EC-8FFA-1318268096F1}"/>
    <cellStyle name="Calculation 2 23 8" xfId="27262" xr:uid="{5EE262BF-A31C-4779-9F77-A2394864864F}"/>
    <cellStyle name="Calculation 2 23 9" xfId="28786" xr:uid="{21975C2B-CB0A-4F24-B76D-6F3983A9BC8F}"/>
    <cellStyle name="Calculation 2 24" xfId="24030" xr:uid="{1130338F-D048-4A50-B88B-B199EB1695DE}"/>
    <cellStyle name="Calculation 2 25" xfId="25431" xr:uid="{34D8E0FE-A123-453A-9A59-2BB03AC10AF8}"/>
    <cellStyle name="Calculation 2 26" xfId="26871" xr:uid="{1885FE34-169F-4371-9D9A-F32359BD04C0}"/>
    <cellStyle name="Calculation 2 27" xfId="28391" xr:uid="{97C10F8E-F2CA-4340-BBE5-D376B91489F1}"/>
    <cellStyle name="Calculation 2 3" xfId="78" xr:uid="{00000000-0005-0000-0000-000005030000}"/>
    <cellStyle name="Calculation 2 3 10" xfId="15407" xr:uid="{1FE6D06C-842D-4179-A3E2-F6C8809F8BB7}"/>
    <cellStyle name="Calculation 2 3 10 10" xfId="29832" xr:uid="{EF9DC9DE-E45D-42CB-B141-C7A584CF265A}"/>
    <cellStyle name="Calculation 2 3 10 11" xfId="31223" xr:uid="{01EFA9AF-9B1B-4FB2-A7E1-7623C91CFCD9}"/>
    <cellStyle name="Calculation 2 3 10 12" xfId="32587" xr:uid="{C400F96B-5F34-450C-B63C-6052F19DD895}"/>
    <cellStyle name="Calculation 2 3 10 13" xfId="34744" xr:uid="{B4ACDDC1-3458-46D0-8DA5-D07E0F03102D}"/>
    <cellStyle name="Calculation 2 3 10 14" xfId="35901" xr:uid="{608855EE-01E6-4355-BBB1-173093A4C8C6}"/>
    <cellStyle name="Calculation 2 3 10 15" xfId="37011" xr:uid="{E51F4D86-1EEB-40B7-AE26-9141BCE1B91E}"/>
    <cellStyle name="Calculation 2 3 10 16" xfId="38107" xr:uid="{5FC66281-B98D-486E-8A63-C7115BB9D7D4}"/>
    <cellStyle name="Calculation 2 3 10 2" xfId="18469" xr:uid="{F71B0C6B-AC55-4D8C-A305-71AA90901E83}"/>
    <cellStyle name="Calculation 2 3 10 3" xfId="19864" xr:uid="{6CAC9EE3-CCCE-46A6-BC8E-56A3ECA4A3E5}"/>
    <cellStyle name="Calculation 2 3 10 4" xfId="21275" xr:uid="{B628E902-B773-41AC-86E9-19CB07E1E3A1}"/>
    <cellStyle name="Calculation 2 3 10 5" xfId="22673" xr:uid="{6735DEFE-9600-466A-97E8-7AE8EF3C2759}"/>
    <cellStyle name="Calculation 2 3 10 6" xfId="23980" xr:uid="{084B06BE-B951-43EB-8384-48EB9B5E2ABD}"/>
    <cellStyle name="Calculation 2 3 10 7" xfId="25378" xr:uid="{7E09AA02-464B-400E-A6DC-36C319E15E03}"/>
    <cellStyle name="Calculation 2 3 10 8" xfId="26814" xr:uid="{668629F3-F563-470B-8141-574A4C28036F}"/>
    <cellStyle name="Calculation 2 3 10 9" xfId="28334" xr:uid="{CA3FD20D-B831-4560-877C-58F5A9A84693}"/>
    <cellStyle name="Calculation 2 3 11" xfId="15504" xr:uid="{9DEA5ACB-E0EB-4ADC-A45F-90B6E6456FF1}"/>
    <cellStyle name="Calculation 2 3 11 10" xfId="29924" xr:uid="{CD1D4450-B4D0-4AE5-A015-48B5E4B53E26}"/>
    <cellStyle name="Calculation 2 3 11 11" xfId="31315" xr:uid="{6DCF9B39-D371-4070-9FA9-7E5056BD331F}"/>
    <cellStyle name="Calculation 2 3 11 12" xfId="32677" xr:uid="{2220E8A9-8244-4924-9235-02F2C06AF805}"/>
    <cellStyle name="Calculation 2 3 11 13" xfId="34823" xr:uid="{2ACCDE24-8C5A-4CD4-BDA3-C46B25B5B363}"/>
    <cellStyle name="Calculation 2 3 11 14" xfId="35980" xr:uid="{66C274E5-E775-4C66-B77B-53DA2614A481}"/>
    <cellStyle name="Calculation 2 3 11 15" xfId="37092" xr:uid="{2989F671-B0F5-4EB7-B92F-24C81B8025BB}"/>
    <cellStyle name="Calculation 2 3 11 16" xfId="38185" xr:uid="{1270CEDA-33EF-433B-B0F1-0BBE67A718CF}"/>
    <cellStyle name="Calculation 2 3 11 2" xfId="18563" xr:uid="{A63AEC66-6FA3-469B-9BD3-A02763677106}"/>
    <cellStyle name="Calculation 2 3 11 3" xfId="19956" xr:uid="{039C173E-BAB5-4F60-8894-E56B9BDBAD62}"/>
    <cellStyle name="Calculation 2 3 11 4" xfId="21372" xr:uid="{03FCA60C-FD2B-42AC-A156-AE5D00172EE5}"/>
    <cellStyle name="Calculation 2 3 11 5" xfId="22769" xr:uid="{315EA767-7ECC-43E6-8551-E46F606B81DC}"/>
    <cellStyle name="Calculation 2 3 11 6" xfId="24070" xr:uid="{B64CB693-003A-4FEF-ACC3-7E2CA7137269}"/>
    <cellStyle name="Calculation 2 3 11 7" xfId="25469" xr:uid="{BE74CDD5-C0B1-4BF5-A13A-F388338D2E22}"/>
    <cellStyle name="Calculation 2 3 11 8" xfId="26908" xr:uid="{7AD0224A-9ED0-457B-B140-B3217EE0CADF}"/>
    <cellStyle name="Calculation 2 3 11 9" xfId="28428" xr:uid="{583567D9-E06C-42B5-9F94-5D037B4B5BDF}"/>
    <cellStyle name="Calculation 2 3 12" xfId="15557" xr:uid="{F98C5D4E-EF96-403F-8823-BCE2BCEF0827}"/>
    <cellStyle name="Calculation 2 3 12 10" xfId="29973" xr:uid="{B0612F5F-EBCC-4E1F-A7AB-B7F52DD4995F}"/>
    <cellStyle name="Calculation 2 3 12 11" xfId="31367" xr:uid="{DE911B44-0D63-4681-8A62-52B374221139}"/>
    <cellStyle name="Calculation 2 3 12 12" xfId="32724" xr:uid="{C660E709-0A9C-4943-A362-2BC8C3A7FCD9}"/>
    <cellStyle name="Calculation 2 3 12 13" xfId="33852" xr:uid="{9765813D-9064-4E31-A09B-B502052DBABD}"/>
    <cellStyle name="Calculation 2 3 12 14" xfId="34869" xr:uid="{9A580A68-789A-44B6-82F9-F42EC6F7A427}"/>
    <cellStyle name="Calculation 2 3 12 15" xfId="36025" xr:uid="{68E34D8F-3C53-4FE9-A49F-9F70DB7329BC}"/>
    <cellStyle name="Calculation 2 3 12 16" xfId="37138" xr:uid="{377D40F3-CC2B-47BB-B654-15088CF9DCB6}"/>
    <cellStyle name="Calculation 2 3 12 17" xfId="38230" xr:uid="{70B60A0D-C90F-4A1B-9FE7-8501DDBC26A0}"/>
    <cellStyle name="Calculation 2 3 12 2" xfId="18616" xr:uid="{59BE15B8-DBE0-407B-AEA2-7B797E875432}"/>
    <cellStyle name="Calculation 2 3 12 3" xfId="20008" xr:uid="{6942BDD2-585C-43F8-82F9-439B0406995A}"/>
    <cellStyle name="Calculation 2 3 12 4" xfId="21425" xr:uid="{776C74E2-858F-44B9-9E1C-A975CBD37152}"/>
    <cellStyle name="Calculation 2 3 12 5" xfId="22818" xr:uid="{E7943E78-2299-49C6-B93B-5749695EE73F}"/>
    <cellStyle name="Calculation 2 3 12 6" xfId="24120" xr:uid="{DB3ACBEB-E224-4275-9A11-D2EB15F1CCB4}"/>
    <cellStyle name="Calculation 2 3 12 7" xfId="25519" xr:uid="{F76619D7-DF0C-478F-88FE-8F334D7DFE84}"/>
    <cellStyle name="Calculation 2 3 12 8" xfId="26957" xr:uid="{779D1F23-90BD-4BAE-A26F-4672D5BAC197}"/>
    <cellStyle name="Calculation 2 3 12 9" xfId="28479" xr:uid="{03F38C18-9709-4C73-956A-BA61FCDE5ADB}"/>
    <cellStyle name="Calculation 2 3 13" xfId="15621" xr:uid="{45792AD6-534C-4964-9A6D-051FD71BB5D5}"/>
    <cellStyle name="Calculation 2 3 13 10" xfId="30033" xr:uid="{DD3A5CAE-83FA-4F5F-B8AA-E9DCC6B62DCB}"/>
    <cellStyle name="Calculation 2 3 13 11" xfId="31428" xr:uid="{BFFC046F-FF54-4E39-91B8-EF06B79CEC3D}"/>
    <cellStyle name="Calculation 2 3 13 12" xfId="32783" xr:uid="{92CC6756-2AC0-4F17-BDB8-C9F76157D3B9}"/>
    <cellStyle name="Calculation 2 3 13 13" xfId="34923" xr:uid="{CD6BD9D2-1850-4C14-A6F9-E4BDF30E4EAE}"/>
    <cellStyle name="Calculation 2 3 13 14" xfId="36079" xr:uid="{9E3068F4-A6BC-48B5-B0F6-7A3BA4F096E2}"/>
    <cellStyle name="Calculation 2 3 13 15" xfId="37195" xr:uid="{DC1218F8-E3CA-4299-907A-0F8D7B8CD071}"/>
    <cellStyle name="Calculation 2 3 13 16" xfId="38284" xr:uid="{91791100-4287-4CC1-BEFC-0A49365661F2}"/>
    <cellStyle name="Calculation 2 3 13 2" xfId="18673" xr:uid="{B6B6EE6A-3826-47F4-A436-6ACB875F89D8}"/>
    <cellStyle name="Calculation 2 3 13 3" xfId="20070" xr:uid="{FFC0B221-8058-48A6-9E41-C43E07D41549}"/>
    <cellStyle name="Calculation 2 3 13 4" xfId="21488" xr:uid="{50125A90-446F-4230-890B-43DD2484F1ED}"/>
    <cellStyle name="Calculation 2 3 13 5" xfId="22876" xr:uid="{3C2DBDAD-E1CC-4A61-AD0F-0A9809C43CDC}"/>
    <cellStyle name="Calculation 2 3 13 6" xfId="24177" xr:uid="{6C99BD0D-93E1-4076-AD9B-47C99FE2089E}"/>
    <cellStyle name="Calculation 2 3 13 7" xfId="25577" xr:uid="{AEEE6762-5FF1-4F9D-ACE8-C1488D145AA7}"/>
    <cellStyle name="Calculation 2 3 13 8" xfId="27018" xr:uid="{7BC7A3FE-1586-4CD7-80E6-8471AA323883}"/>
    <cellStyle name="Calculation 2 3 13 9" xfId="28539" xr:uid="{A25D3DEF-14C4-4F08-8CCE-61188BBDA526}"/>
    <cellStyle name="Calculation 2 3 14" xfId="15735" xr:uid="{56AA7894-97CF-45B6-A831-8ECC88AE2059}"/>
    <cellStyle name="Calculation 2 3 14 10" xfId="35027" xr:uid="{B2C4D425-3D42-4F86-86EB-AC71665F947D}"/>
    <cellStyle name="Calculation 2 3 14 11" xfId="36181" xr:uid="{F613F8BD-2FA7-4AAD-9284-CAA10243BD43}"/>
    <cellStyle name="Calculation 2 3 14 12" xfId="37301" xr:uid="{295FD534-CC7F-4567-89A1-FEF86B16B9E7}"/>
    <cellStyle name="Calculation 2 3 14 13" xfId="38386" xr:uid="{3CF8F12A-7423-4E15-9D37-129A72EF3AEC}"/>
    <cellStyle name="Calculation 2 3 14 2" xfId="20180" xr:uid="{0C6E6363-EE12-4251-8F06-3334D125CDFA}"/>
    <cellStyle name="Calculation 2 3 14 3" xfId="24288" xr:uid="{41B7AFD1-F50E-4561-8FDC-70653CC1DADF}"/>
    <cellStyle name="Calculation 2 3 14 4" xfId="25686" xr:uid="{D0D68934-37E1-4BF1-A74C-499943042B15}"/>
    <cellStyle name="Calculation 2 3 14 5" xfId="27129" xr:uid="{FD60E2A1-0423-435F-9570-2B60BE11F0FF}"/>
    <cellStyle name="Calculation 2 3 14 6" xfId="28651" xr:uid="{14613CA8-49BE-4EEA-8628-94FBEB8191D8}"/>
    <cellStyle name="Calculation 2 3 14 7" xfId="30145" xr:uid="{905BB058-FBB3-468B-8FA7-ED119928EEE6}"/>
    <cellStyle name="Calculation 2 3 14 8" xfId="31537" xr:uid="{DD8ECFDE-3485-41DF-BD88-610E5668DF83}"/>
    <cellStyle name="Calculation 2 3 14 9" xfId="32888" xr:uid="{7F4BD640-F171-4200-BFF4-520686F6385E}"/>
    <cellStyle name="Calculation 2 3 15" xfId="15829" xr:uid="{FAC5814D-3D52-4A6E-9180-AF00910C5DEE}"/>
    <cellStyle name="Calculation 2 3 15 10" xfId="30237" xr:uid="{9CDB1967-E4AF-4170-9820-CE5313FBD61F}"/>
    <cellStyle name="Calculation 2 3 15 11" xfId="31630" xr:uid="{4DFB2C44-002A-4AF4-B58F-5DE7C7DC1C6B}"/>
    <cellStyle name="Calculation 2 3 15 12" xfId="32970" xr:uid="{EC90E958-F22B-48A3-8FAD-0C6767352D83}"/>
    <cellStyle name="Calculation 2 3 15 13" xfId="34003" xr:uid="{DDF34EF6-C6E4-4CAD-B926-052C277FE1D1}"/>
    <cellStyle name="Calculation 2 3 15 14" xfId="35105" xr:uid="{B13AA911-1ADD-40F5-8545-963BF2A81F65}"/>
    <cellStyle name="Calculation 2 3 15 15" xfId="36259" xr:uid="{D95A0508-B810-4901-8B12-C274358DE629}"/>
    <cellStyle name="Calculation 2 3 15 16" xfId="37385" xr:uid="{7B8BB9DD-CF77-492F-A703-B9A2223C76CE}"/>
    <cellStyle name="Calculation 2 3 15 17" xfId="38464" xr:uid="{E965189A-6A95-4385-A006-0010111A78B8}"/>
    <cellStyle name="Calculation 2 3 15 2" xfId="18878" xr:uid="{8C9C4700-6F69-4E6C-B4F6-C8E6C95AB67B}"/>
    <cellStyle name="Calculation 2 3 15 3" xfId="20272" xr:uid="{245E2A68-1CF3-4DFC-8D21-3569ED03C96F}"/>
    <cellStyle name="Calculation 2 3 15 4" xfId="21673" xr:uid="{FFAE3D80-CB9B-4D52-8146-7CBE86B0C1BA}"/>
    <cellStyle name="Calculation 2 3 15 5" xfId="23055" xr:uid="{81F26E9E-7F50-4C7D-AD33-51A6085843F8}"/>
    <cellStyle name="Calculation 2 3 15 6" xfId="24375" xr:uid="{1D3A9013-52D8-4B4D-8197-0A3EEBBECBD2}"/>
    <cellStyle name="Calculation 2 3 15 7" xfId="25779" xr:uid="{6407D42C-5599-435A-9002-760413CDE306}"/>
    <cellStyle name="Calculation 2 3 15 8" xfId="27220" xr:uid="{174F6A6D-52ED-4578-9DFB-CEC9B81015D0}"/>
    <cellStyle name="Calculation 2 3 15 9" xfId="28743" xr:uid="{1D7575B7-0F08-4CFE-A417-5FFA9557470E}"/>
    <cellStyle name="Calculation 2 3 16" xfId="23579" xr:uid="{ACF58551-099B-4AF1-BD35-2F81A9B6755B}"/>
    <cellStyle name="Calculation 2 3 17" xfId="24950" xr:uid="{F9C09DC2-B786-4692-AB51-CD41A61F621F}"/>
    <cellStyle name="Calculation 2 3 18" xfId="26379" xr:uid="{4D1F5EF9-FC87-4D11-84E9-D590AB217353}"/>
    <cellStyle name="Calculation 2 3 19" xfId="27896" xr:uid="{3B5C0E07-58F0-40D1-B84D-0F5EBFA2FEA0}"/>
    <cellStyle name="Calculation 2 3 2" xfId="9760" xr:uid="{00000000-0005-0000-0000-000006030000}"/>
    <cellStyle name="Calculation 2 3 2 10" xfId="15303" xr:uid="{98723315-FE57-4E97-90F7-E1C9D2E0CF99}"/>
    <cellStyle name="Calculation 2 3 2 10 10" xfId="29732" xr:uid="{9245571C-37CF-4197-9CDC-4D54849C4CBA}"/>
    <cellStyle name="Calculation 2 3 2 10 11" xfId="31123" xr:uid="{40782209-4F32-4176-BD4A-1DCA0AAB6DD9}"/>
    <cellStyle name="Calculation 2 3 2 10 12" xfId="32492" xr:uid="{F1B42B57-727F-4BBD-B80C-E8C46307D709}"/>
    <cellStyle name="Calculation 2 3 2 10 13" xfId="33690" xr:uid="{AD8D8D13-1F5D-49E9-82C3-A4EC7085EE36}"/>
    <cellStyle name="Calculation 2 3 2 10 14" xfId="34655" xr:uid="{3C456E18-B55B-427A-B7B1-A9B50A589F93}"/>
    <cellStyle name="Calculation 2 3 2 10 15" xfId="35813" xr:uid="{C1E81F9B-C6ED-4663-A729-65F4AE9F14B9}"/>
    <cellStyle name="Calculation 2 3 2 10 16" xfId="36922" xr:uid="{01D14FD3-1391-42ED-A6CE-9909B058FD78}"/>
    <cellStyle name="Calculation 2 3 2 10 17" xfId="38023" xr:uid="{2F392243-3902-4E16-A6E0-4AB60705145C}"/>
    <cellStyle name="Calculation 2 3 2 10 2" xfId="18365" xr:uid="{16FAFD41-E6B0-4569-981F-88E4046AE5DA}"/>
    <cellStyle name="Calculation 2 3 2 10 3" xfId="19760" xr:uid="{8A61CC7A-9A78-4D26-857A-E90699BEFF12}"/>
    <cellStyle name="Calculation 2 3 2 10 4" xfId="21172" xr:uid="{9D516D56-8E86-49FE-A8DB-8282A0E723B1}"/>
    <cellStyle name="Calculation 2 3 2 10 5" xfId="22569" xr:uid="{7380989F-8E12-4464-8E2F-9C931B5DBBBF}"/>
    <cellStyle name="Calculation 2 3 2 10 6" xfId="23881" xr:uid="{3D1D0A9E-A979-4E41-BF8E-66B6B85D6EA1}"/>
    <cellStyle name="Calculation 2 3 2 10 7" xfId="25281" xr:uid="{9D02C1CF-A19E-4E5E-BD31-3F47F503478D}"/>
    <cellStyle name="Calculation 2 3 2 10 8" xfId="26717" xr:uid="{729E482C-9E7D-4A55-934F-3D39BE4EB0B6}"/>
    <cellStyle name="Calculation 2 3 2 10 9" xfId="28242" xr:uid="{BDC93F61-3BC5-4134-91A3-D2DA16B6048F}"/>
    <cellStyle name="Calculation 2 3 2 11" xfId="15354" xr:uid="{C956106B-7E34-4655-B90F-1AE1D90CF72B}"/>
    <cellStyle name="Calculation 2 3 2 11 10" xfId="29781" xr:uid="{A65561BC-F138-4047-946D-948DF81A9597}"/>
    <cellStyle name="Calculation 2 3 2 11 11" xfId="31172" xr:uid="{17080450-0955-4DD0-9AE0-FDAB8A34E0F6}"/>
    <cellStyle name="Calculation 2 3 2 11 12" xfId="32539" xr:uid="{052287BD-2A68-47F8-AB63-C536C1CFD354}"/>
    <cellStyle name="Calculation 2 3 2 11 13" xfId="33734" xr:uid="{009D9714-6D8A-4884-81E5-F4B1C9077B97}"/>
    <cellStyle name="Calculation 2 3 2 11 14" xfId="34700" xr:uid="{8339F1C9-D826-48C8-850C-6F9050826739}"/>
    <cellStyle name="Calculation 2 3 2 11 15" xfId="35856" xr:uid="{804C64AB-9B75-4B4A-B4BD-7A4042BE77FA}"/>
    <cellStyle name="Calculation 2 3 2 11 16" xfId="36967" xr:uid="{778A8D62-2561-4E5A-98B5-EFA9657C2E3C}"/>
    <cellStyle name="Calculation 2 3 2 11 17" xfId="38065" xr:uid="{34CB8050-79AB-44D1-950A-E99B2E8AFF5A}"/>
    <cellStyle name="Calculation 2 3 2 11 2" xfId="18416" xr:uid="{06A984D6-9ACC-43B4-8A13-5B694618EE82}"/>
    <cellStyle name="Calculation 2 3 2 11 3" xfId="19811" xr:uid="{1B241746-B788-4F0E-9EF0-DA905ABDC8CE}"/>
    <cellStyle name="Calculation 2 3 2 11 4" xfId="21222" xr:uid="{6CE24117-D153-4C1E-AF7E-D982DD8731F5}"/>
    <cellStyle name="Calculation 2 3 2 11 5" xfId="22620" xr:uid="{E96C3F8C-1050-48CE-842E-E7DF41F05CD1}"/>
    <cellStyle name="Calculation 2 3 2 11 6" xfId="23930" xr:uid="{FCDC3ABE-4FDA-445C-98A4-0C000A8CA847}"/>
    <cellStyle name="Calculation 2 3 2 11 7" xfId="25328" xr:uid="{7257ADFC-1CB9-4FF2-9170-35135EE3EF8C}"/>
    <cellStyle name="Calculation 2 3 2 11 8" xfId="26766" xr:uid="{FE46826B-D907-4AFE-AAB9-5E28E33BDA23}"/>
    <cellStyle name="Calculation 2 3 2 11 9" xfId="28287" xr:uid="{42E4176D-D360-45AC-AE7E-7209DA3A954F}"/>
    <cellStyle name="Calculation 2 3 2 12" xfId="15435" xr:uid="{0554A1A2-0AF0-4F6D-B659-A388F2A871B7}"/>
    <cellStyle name="Calculation 2 3 2 12 10" xfId="29859" xr:uid="{7FC2ED62-32E4-49D2-9451-1690D28D6C3B}"/>
    <cellStyle name="Calculation 2 3 2 12 11" xfId="31250" xr:uid="{4DD510C3-AACF-4CE9-B6E3-B5437ED03D45}"/>
    <cellStyle name="Calculation 2 3 2 12 12" xfId="32613" xr:uid="{4EF25AE1-299F-4A02-A49A-E9F7DE770010}"/>
    <cellStyle name="Calculation 2 3 2 12 13" xfId="33788" xr:uid="{4056BC1F-360D-40B7-90D1-E8FDB055A432}"/>
    <cellStyle name="Calculation 2 3 2 12 14" xfId="34765" xr:uid="{B1888426-A29F-41C8-BCE3-6E666DC05F3D}"/>
    <cellStyle name="Calculation 2 3 2 12 15" xfId="35922" xr:uid="{6F34209D-9AD9-4A2E-A4BB-ADCE73E77EEF}"/>
    <cellStyle name="Calculation 2 3 2 12 16" xfId="37033" xr:uid="{E50EB720-488B-418F-83A3-5D402F5D5ADA}"/>
    <cellStyle name="Calculation 2 3 2 12 17" xfId="38128" xr:uid="{E1D48337-C024-42D0-A740-EBF03D213FA4}"/>
    <cellStyle name="Calculation 2 3 2 12 2" xfId="18496" xr:uid="{9CFF2C53-BEFB-4446-8970-BF78FB2D4B98}"/>
    <cellStyle name="Calculation 2 3 2 12 3" xfId="19891" xr:uid="{1836E955-6B28-4247-8037-D4018696F77B}"/>
    <cellStyle name="Calculation 2 3 2 12 4" xfId="21303" xr:uid="{E2CD3C69-14A5-4D3C-83F4-9766D02CE44B}"/>
    <cellStyle name="Calculation 2 3 2 12 5" xfId="22701" xr:uid="{D91042BE-3E59-44A0-97BB-6A9571049592}"/>
    <cellStyle name="Calculation 2 3 2 12 6" xfId="24006" xr:uid="{23338547-774D-443F-9C5B-0DFEE38227A5}"/>
    <cellStyle name="Calculation 2 3 2 12 7" xfId="25405" xr:uid="{D06FAA16-9C9F-449B-9C53-D018BEB4D67A}"/>
    <cellStyle name="Calculation 2 3 2 12 8" xfId="26842" xr:uid="{960C1BE9-A1D2-4A7F-BB62-00E3A0F2D5CF}"/>
    <cellStyle name="Calculation 2 3 2 12 9" xfId="28362" xr:uid="{6FD1F922-278F-4FFF-A6B0-8269FA3DFC19}"/>
    <cellStyle name="Calculation 2 3 2 13" xfId="15479" xr:uid="{BFB6E606-67EC-4DD7-BF86-E5EDAE953335}"/>
    <cellStyle name="Calculation 2 3 2 13 10" xfId="29899" xr:uid="{63F3255C-0776-48AB-BB37-AB35F7E8DCE2}"/>
    <cellStyle name="Calculation 2 3 2 13 11" xfId="31290" xr:uid="{58D3C695-7D42-43F5-A5E7-E411B24E4F45}"/>
    <cellStyle name="Calculation 2 3 2 13 12" xfId="32653" xr:uid="{8E695B9B-125C-45BD-98A5-50A213B260F6}"/>
    <cellStyle name="Calculation 2 3 2 13 13" xfId="34800" xr:uid="{855DEC70-EA4B-499A-804E-FEC843CA8B12}"/>
    <cellStyle name="Calculation 2 3 2 13 14" xfId="35957" xr:uid="{FE17EFB0-C8BF-458F-8ABF-8F5A76E1C6A8}"/>
    <cellStyle name="Calculation 2 3 2 13 15" xfId="37069" xr:uid="{DBEC6CD2-05B5-4B2B-833B-BA78D6E47882}"/>
    <cellStyle name="Calculation 2 3 2 13 16" xfId="38162" xr:uid="{E1D1F499-CE0C-44F2-A36A-60DA712FA478}"/>
    <cellStyle name="Calculation 2 3 2 13 2" xfId="18538" xr:uid="{B42E1065-30E6-47EE-8DCC-85393F76D04A}"/>
    <cellStyle name="Calculation 2 3 2 13 3" xfId="19931" xr:uid="{87D1D93C-FFF0-40BE-825F-CF8453089F33}"/>
    <cellStyle name="Calculation 2 3 2 13 4" xfId="21347" xr:uid="{8BF819A6-940A-409A-8C99-44B79A234639}"/>
    <cellStyle name="Calculation 2 3 2 13 5" xfId="22744" xr:uid="{D910B2F7-5194-4124-A2C0-CB514F78125B}"/>
    <cellStyle name="Calculation 2 3 2 13 6" xfId="24046" xr:uid="{662C3F83-4823-4943-917F-A5E5B0FA7631}"/>
    <cellStyle name="Calculation 2 3 2 13 7" xfId="25444" xr:uid="{3CF50981-4538-407D-8316-D048B8E1FF7E}"/>
    <cellStyle name="Calculation 2 3 2 13 8" xfId="26884" xr:uid="{7C13BB62-4B25-4E31-B50E-35E950CF1854}"/>
    <cellStyle name="Calculation 2 3 2 13 9" xfId="28404" xr:uid="{1CFCC314-18A6-4BA5-B3BD-3F0570DC8F9F}"/>
    <cellStyle name="Calculation 2 3 2 14" xfId="15537" xr:uid="{9E6808FE-8D13-429A-ABF2-3BFD45E9F585}"/>
    <cellStyle name="Calculation 2 3 2 14 10" xfId="29954" xr:uid="{366E790F-7935-441F-B4E4-F8E5953FFE50}"/>
    <cellStyle name="Calculation 2 3 2 14 11" xfId="31347" xr:uid="{AC26A2E7-DE3A-479D-97A8-D15D0F68A9D6}"/>
    <cellStyle name="Calculation 2 3 2 14 12" xfId="32705" xr:uid="{B12BFC35-D953-400C-AC7C-81F94046393E}"/>
    <cellStyle name="Calculation 2 3 2 14 13" xfId="34850" xr:uid="{300FDFEF-5380-4C06-A5F9-7585D85100A2}"/>
    <cellStyle name="Calculation 2 3 2 14 14" xfId="36006" xr:uid="{B4C53B34-3536-481A-9DF5-C19DBEAC87AD}"/>
    <cellStyle name="Calculation 2 3 2 14 15" xfId="37119" xr:uid="{F2B82788-0334-4770-9F4A-ECFB910B1843}"/>
    <cellStyle name="Calculation 2 3 2 14 16" xfId="38211" xr:uid="{29887511-9B2C-4564-B13F-22F12D4E6608}"/>
    <cellStyle name="Calculation 2 3 2 14 2" xfId="18596" xr:uid="{275C3CDB-F7D5-42EB-B250-3BEF7CA7A382}"/>
    <cellStyle name="Calculation 2 3 2 14 3" xfId="19988" xr:uid="{68CF0CC8-C885-4CC7-8514-6CDC274D198B}"/>
    <cellStyle name="Calculation 2 3 2 14 4" xfId="21405" xr:uid="{1A9A8EEF-738E-46B2-BECD-FE8A57878F16}"/>
    <cellStyle name="Calculation 2 3 2 14 5" xfId="22800" xr:uid="{AB630695-9E93-499F-97A1-3638CDA20631}"/>
    <cellStyle name="Calculation 2 3 2 14 6" xfId="24101" xr:uid="{21AD4D51-9598-4787-82EC-5A90A993ED29}"/>
    <cellStyle name="Calculation 2 3 2 14 7" xfId="25499" xr:uid="{B5A1FB51-5180-4423-BE8F-60BD21528289}"/>
    <cellStyle name="Calculation 2 3 2 14 8" xfId="26937" xr:uid="{04C4C9B3-28AF-4FC3-96AE-BEDF80B9A5C4}"/>
    <cellStyle name="Calculation 2 3 2 14 9" xfId="28459" xr:uid="{AF0A2074-4234-4523-9730-024701E196E5}"/>
    <cellStyle name="Calculation 2 3 2 15" xfId="15579" xr:uid="{6F882017-148E-4986-83A2-AEA071FF7394}"/>
    <cellStyle name="Calculation 2 3 2 15 10" xfId="29993" xr:uid="{D1EF5071-3098-4645-A4EA-29F8F3222127}"/>
    <cellStyle name="Calculation 2 3 2 15 11" xfId="31388" xr:uid="{C185284C-1778-4BF7-85FB-4087DC60F152}"/>
    <cellStyle name="Calculation 2 3 2 15 12" xfId="32743" xr:uid="{2BF88B04-7EEB-4023-96C8-723195EB27EC}"/>
    <cellStyle name="Calculation 2 3 2 15 13" xfId="34886" xr:uid="{EF34B620-BD78-48D4-A8FB-9E3E362565F6}"/>
    <cellStyle name="Calculation 2 3 2 15 14" xfId="36042" xr:uid="{56311441-7E00-463D-B2EA-21B094E7CA5E}"/>
    <cellStyle name="Calculation 2 3 2 15 15" xfId="37156" xr:uid="{3563D9CA-2561-4376-A72D-99F6C9C1A298}"/>
    <cellStyle name="Calculation 2 3 2 15 16" xfId="38247" xr:uid="{45CEE5DF-172E-45A6-8301-2144F12209C6}"/>
    <cellStyle name="Calculation 2 3 2 15 2" xfId="18635" xr:uid="{95318992-642A-416F-A7EF-B2A62A937A37}"/>
    <cellStyle name="Calculation 2 3 2 15 3" xfId="20030" xr:uid="{5137E24C-35BF-4878-9BD0-F19FA2BC0230}"/>
    <cellStyle name="Calculation 2 3 2 15 4" xfId="21446" xr:uid="{85DB400A-3CA9-4D19-B407-B727578C41AE}"/>
    <cellStyle name="Calculation 2 3 2 15 5" xfId="22839" xr:uid="{970BA025-70AA-47DD-B79D-BA30B4EC1581}"/>
    <cellStyle name="Calculation 2 3 2 15 6" xfId="24138" xr:uid="{F0414C38-220B-4D7B-A7A2-A13F4DC9B81F}"/>
    <cellStyle name="Calculation 2 3 2 15 7" xfId="25537" xr:uid="{82B17F09-4559-454A-B0F1-E4D284D2BFDF}"/>
    <cellStyle name="Calculation 2 3 2 15 8" xfId="26977" xr:uid="{8865A2EA-48CF-4474-B337-72A3C89CD325}"/>
    <cellStyle name="Calculation 2 3 2 15 9" xfId="28498" xr:uid="{BFF329D7-9845-4E5A-87B3-92B68F1CF941}"/>
    <cellStyle name="Calculation 2 3 2 16" xfId="15645" xr:uid="{26C69F4E-5A64-49A4-B3E6-8060A3DBDA0C}"/>
    <cellStyle name="Calculation 2 3 2 16 10" xfId="30056" xr:uid="{07D19092-36CA-4B44-BE27-65028B27C2E6}"/>
    <cellStyle name="Calculation 2 3 2 16 11" xfId="31450" xr:uid="{89241909-42F0-43DE-9975-915E600522E4}"/>
    <cellStyle name="Calculation 2 3 2 16 12" xfId="32806" xr:uid="{A8240C6F-54D1-4E97-8C5D-B4E636D3159E}"/>
    <cellStyle name="Calculation 2 3 2 16 13" xfId="33900" xr:uid="{FCC968EE-2019-4705-95DC-3A91827358AA}"/>
    <cellStyle name="Calculation 2 3 2 16 14" xfId="34944" xr:uid="{B112454D-9745-4D25-A5BF-8C4191E74E1A}"/>
    <cellStyle name="Calculation 2 3 2 16 15" xfId="36100" xr:uid="{4A0D9488-513E-4152-8260-1FAD030627FA}"/>
    <cellStyle name="Calculation 2 3 2 16 16" xfId="37217" xr:uid="{1BD38347-8DE6-43A6-A8BB-DEF875E89D71}"/>
    <cellStyle name="Calculation 2 3 2 16 17" xfId="38305" xr:uid="{979232E0-14A6-42B9-A03E-DFA107835112}"/>
    <cellStyle name="Calculation 2 3 2 16 2" xfId="18695" xr:uid="{A589E742-90B8-439B-B4A7-EEEE4B199346}"/>
    <cellStyle name="Calculation 2 3 2 16 3" xfId="20092" xr:uid="{0BC7EE8D-993F-405A-8F7D-D3D843981F04}"/>
    <cellStyle name="Calculation 2 3 2 16 4" xfId="21512" xr:uid="{D2C0B293-4BCE-4710-B4EB-81F852D6CCA5}"/>
    <cellStyle name="Calculation 2 3 2 16 5" xfId="22898" xr:uid="{B40FE5DD-F5ED-4E80-B3AB-E05C009D837C}"/>
    <cellStyle name="Calculation 2 3 2 16 6" xfId="24200" xr:uid="{6854E891-9DC2-4AAC-B88C-4B354B455D01}"/>
    <cellStyle name="Calculation 2 3 2 16 7" xfId="25599" xr:uid="{2A6BE625-87DD-4062-A219-4AA6287D1D53}"/>
    <cellStyle name="Calculation 2 3 2 16 8" xfId="27041" xr:uid="{B265B6E2-5908-49BE-B2F5-F904BEABB4B1}"/>
    <cellStyle name="Calculation 2 3 2 16 9" xfId="28563" xr:uid="{EF3E73DF-4C70-4892-B511-331680EBF0FC}"/>
    <cellStyle name="Calculation 2 3 2 17" xfId="15674" xr:uid="{D58587DE-2286-4119-B9D1-D352EDA0C0C2}"/>
    <cellStyle name="Calculation 2 3 2 17 10" xfId="30085" xr:uid="{5057B648-77CD-4BAE-80A7-8B3AAA0393AA}"/>
    <cellStyle name="Calculation 2 3 2 17 11" xfId="31477" xr:uid="{B4DC07C5-F8B7-4A45-8046-273E560951D1}"/>
    <cellStyle name="Calculation 2 3 2 17 12" xfId="32832" xr:uid="{46047FA9-C2B4-4D10-AB42-9E6F0B2CFCC8}"/>
    <cellStyle name="Calculation 2 3 2 17 13" xfId="33926" xr:uid="{D387CB4C-D759-4681-8C96-160D636F5301}"/>
    <cellStyle name="Calculation 2 3 2 17 14" xfId="34972" xr:uid="{081E9181-799B-474E-9E15-99C95AF9AB74}"/>
    <cellStyle name="Calculation 2 3 2 17 15" xfId="36126" xr:uid="{4CDD9759-B748-4ABD-B77A-B55F9DDCBECF}"/>
    <cellStyle name="Calculation 2 3 2 17 16" xfId="37244" xr:uid="{B46A136B-AD99-4F05-983A-EA6BA712BEEF}"/>
    <cellStyle name="Calculation 2 3 2 17 17" xfId="38331" xr:uid="{BF096262-B856-426F-A481-513B59844A10}"/>
    <cellStyle name="Calculation 2 3 2 17 2" xfId="18724" xr:uid="{56DCFF41-ED5E-42C9-A050-25692D1EA994}"/>
    <cellStyle name="Calculation 2 3 2 17 3" xfId="20120" xr:uid="{DD20FFC3-B732-4C36-8F41-4784EDA926DF}"/>
    <cellStyle name="Calculation 2 3 2 17 4" xfId="21541" xr:uid="{CDE9BF63-AC92-414B-A4E9-71F020908AE5}"/>
    <cellStyle name="Calculation 2 3 2 17 5" xfId="22927" xr:uid="{32C903BC-FD41-4442-91A6-FB574B9B3E53}"/>
    <cellStyle name="Calculation 2 3 2 17 6" xfId="24229" xr:uid="{8B922950-CC86-48B8-B506-347E99749ECC}"/>
    <cellStyle name="Calculation 2 3 2 17 7" xfId="25628" xr:uid="{D9DE33DA-A2BE-43FF-B41F-5273DD9F2C8A}"/>
    <cellStyle name="Calculation 2 3 2 17 8" xfId="27070" xr:uid="{08BC8D65-496B-4EA2-9070-002974C2901E}"/>
    <cellStyle name="Calculation 2 3 2 17 9" xfId="28592" xr:uid="{4C55A73B-2FAE-4103-B6F3-3160248EDE9A}"/>
    <cellStyle name="Calculation 2 3 2 18" xfId="15712" xr:uid="{A3C3415A-8D95-499C-A6AC-C99E9652601A}"/>
    <cellStyle name="Calculation 2 3 2 18 10" xfId="30122" xr:uid="{DED87525-6428-4773-9CFB-58B921B84355}"/>
    <cellStyle name="Calculation 2 3 2 18 11" xfId="31514" xr:uid="{A367A487-6F07-4ADC-94B8-2BA71D3D91F0}"/>
    <cellStyle name="Calculation 2 3 2 18 12" xfId="32865" xr:uid="{40D651F2-07AE-48B8-80D1-5A17C0CCA036}"/>
    <cellStyle name="Calculation 2 3 2 18 13" xfId="35004" xr:uid="{EDE5B908-899F-4DFB-9695-8479C3249904}"/>
    <cellStyle name="Calculation 2 3 2 18 14" xfId="36158" xr:uid="{EFDFBC5D-1196-4F7E-AC7F-AA9189E88476}"/>
    <cellStyle name="Calculation 2 3 2 18 15" xfId="37278" xr:uid="{44554A90-D86D-46A5-9E0D-5A3EBF628C6E}"/>
    <cellStyle name="Calculation 2 3 2 18 16" xfId="38363" xr:uid="{5716EC64-08DF-4F98-867D-8C5EEA0D756B}"/>
    <cellStyle name="Calculation 2 3 2 18 2" xfId="18762" xr:uid="{26C8E29E-EB42-44FD-A0A8-63F3437C83BF}"/>
    <cellStyle name="Calculation 2 3 2 18 3" xfId="20157" xr:uid="{40D90A90-2748-457C-81C7-80AC56D1558B}"/>
    <cellStyle name="Calculation 2 3 2 18 4" xfId="21579" xr:uid="{72111D6E-C32C-4546-9E10-02516508BED7}"/>
    <cellStyle name="Calculation 2 3 2 18 5" xfId="22962" xr:uid="{A5E6C244-63B0-4A04-A421-C058113523D1}"/>
    <cellStyle name="Calculation 2 3 2 18 6" xfId="24265" xr:uid="{93439F8A-3BAD-40E8-AA90-C4CF0CBEDFDF}"/>
    <cellStyle name="Calculation 2 3 2 18 7" xfId="25663" xr:uid="{E4382463-D2E4-4D7C-A80A-607C24BAB534}"/>
    <cellStyle name="Calculation 2 3 2 18 8" xfId="27106" xr:uid="{FC33F2FF-A74C-47FA-A562-1500639A3AE8}"/>
    <cellStyle name="Calculation 2 3 2 18 9" xfId="28628" xr:uid="{A1B15A52-9D6D-405E-B9AE-614244EE1BD1}"/>
    <cellStyle name="Calculation 2 3 2 19" xfId="15774" xr:uid="{E2D1D0E2-AD0C-459F-9086-4B031D24BF30}"/>
    <cellStyle name="Calculation 2 3 2 19 10" xfId="31575" xr:uid="{3F405F74-3278-4EC2-BB8A-839504A6C933}"/>
    <cellStyle name="Calculation 2 3 2 19 11" xfId="32921" xr:uid="{610B500D-11C5-429A-BD1D-28B355D5C02C}"/>
    <cellStyle name="Calculation 2 3 2 19 12" xfId="33970" xr:uid="{2815542B-CC9C-495B-83AD-E55D38706B1C}"/>
    <cellStyle name="Calculation 2 3 2 19 13" xfId="35057" xr:uid="{4F26F89E-812D-41A7-9E85-4F8B147B4662}"/>
    <cellStyle name="Calculation 2 3 2 19 14" xfId="36211" xr:uid="{38E825F4-A968-4C7D-A4CE-AD1740B5BACF}"/>
    <cellStyle name="Calculation 2 3 2 19 15" xfId="37334" xr:uid="{06C5F11D-705C-488C-874A-5963C192BAC7}"/>
    <cellStyle name="Calculation 2 3 2 19 16" xfId="38416" xr:uid="{9080E643-33F9-4F01-A81C-5B5BF9BEF141}"/>
    <cellStyle name="Calculation 2 3 2 19 2" xfId="18824" xr:uid="{8F3BDF00-E779-466D-B62E-37643F203BCB}"/>
    <cellStyle name="Calculation 2 3 2 19 3" xfId="20217" xr:uid="{05FE0000-168B-447E-B1D5-CF7FD06096B5}"/>
    <cellStyle name="Calculation 2 3 2 19 4" xfId="23009" xr:uid="{4B83B736-A797-4A32-9FDF-A8439452D09F}"/>
    <cellStyle name="Calculation 2 3 2 19 5" xfId="24325" xr:uid="{4013057B-1813-4CB2-860E-B6610D9002DA}"/>
    <cellStyle name="Calculation 2 3 2 19 6" xfId="25724" xr:uid="{FE54B01F-1660-4BBB-AB07-114C322389E3}"/>
    <cellStyle name="Calculation 2 3 2 19 7" xfId="27165" xr:uid="{8039D6F4-2DD2-4986-BB56-4E3560A50DF4}"/>
    <cellStyle name="Calculation 2 3 2 19 8" xfId="28688" xr:uid="{78EB1437-B1C8-4C9E-BAE6-70D6DBE9A0A0}"/>
    <cellStyle name="Calculation 2 3 2 19 9" xfId="30183" xr:uid="{7D8979CE-D06D-45D7-AB21-FAFE8E1A0ED2}"/>
    <cellStyle name="Calculation 2 3 2 2" xfId="15002" xr:uid="{FD212E5C-8986-4879-9501-F13D8D8898A4}"/>
    <cellStyle name="Calculation 2 3 2 2 10" xfId="29437" xr:uid="{48DD49C1-C7EF-48F0-B716-4A5CF9034DB2}"/>
    <cellStyle name="Calculation 2 3 2 2 11" xfId="30828" xr:uid="{1B7DDCD6-E032-42E7-A805-7D6C83644751}"/>
    <cellStyle name="Calculation 2 3 2 2 12" xfId="32212" xr:uid="{9B995310-C222-4DCF-8BBE-0E03CF6B86B8}"/>
    <cellStyle name="Calculation 2 3 2 2 13" xfId="33428" xr:uid="{085D1E10-9352-4C06-B0A5-627F30044467}"/>
    <cellStyle name="Calculation 2 3 2 2 14" xfId="34378" xr:uid="{C765741D-8EF7-4760-941B-5DC946A6457B}"/>
    <cellStyle name="Calculation 2 3 2 2 15" xfId="35533" xr:uid="{A3C122FA-77FC-4A41-B142-479BADD573FF}"/>
    <cellStyle name="Calculation 2 3 2 2 16" xfId="36656" xr:uid="{C4F33569-13EB-442F-85EE-1302A19BA977}"/>
    <cellStyle name="Calculation 2 3 2 2 17" xfId="37761" xr:uid="{0E68D8C7-9DE9-4237-8D38-68564C10753A}"/>
    <cellStyle name="Calculation 2 3 2 2 2" xfId="18065" xr:uid="{0EA06C83-DD97-46D6-82FC-825041FC8D28}"/>
    <cellStyle name="Calculation 2 3 2 2 3" xfId="19461" xr:uid="{191CBBA3-3942-4B25-9A03-6C23C0E348E1}"/>
    <cellStyle name="Calculation 2 3 2 2 4" xfId="20878" xr:uid="{B21EC620-20AB-4970-A4C9-FEF85E9977A3}"/>
    <cellStyle name="Calculation 2 3 2 2 5" xfId="22268" xr:uid="{DA4420C8-490F-4F77-BA44-2126FF5358B8}"/>
    <cellStyle name="Calculation 2 3 2 2 6" xfId="23581" xr:uid="{AA4BF701-7F59-4576-A549-25440DC78673}"/>
    <cellStyle name="Calculation 2 3 2 2 7" xfId="24989" xr:uid="{2AD2D6C8-BD13-4B09-9D59-A4FF4C5FF74A}"/>
    <cellStyle name="Calculation 2 3 2 2 8" xfId="26421" xr:uid="{C3EDE7A7-373E-4E4A-9468-E0D92EA26B34}"/>
    <cellStyle name="Calculation 2 3 2 2 9" xfId="27952" xr:uid="{993BCAEE-CE5C-44CF-AC76-195DD33753E8}"/>
    <cellStyle name="Calculation 2 3 2 20" xfId="15805" xr:uid="{6A32BEC3-CF1F-4D58-B6B8-0331806389F3}"/>
    <cellStyle name="Calculation 2 3 2 20 10" xfId="35082" xr:uid="{73EE5DD5-A393-4D86-9360-A13F3D882DCB}"/>
    <cellStyle name="Calculation 2 3 2 20 11" xfId="36236" xr:uid="{3DC42DAD-4E05-4917-8615-379D38611AC4}"/>
    <cellStyle name="Calculation 2 3 2 20 12" xfId="37362" xr:uid="{F0BDE68E-A4CC-43CE-86EF-84EA4B4856F6}"/>
    <cellStyle name="Calculation 2 3 2 20 13" xfId="38441" xr:uid="{E112A2BB-385C-44DF-A788-D0896302A74D}"/>
    <cellStyle name="Calculation 2 3 2 20 2" xfId="20248" xr:uid="{F62CEC15-D885-470A-99DF-47448C0B2BB6}"/>
    <cellStyle name="Calculation 2 3 2 20 3" xfId="24352" xr:uid="{5091CBA4-EB82-4E1C-BB40-80BF575713C8}"/>
    <cellStyle name="Calculation 2 3 2 20 4" xfId="25755" xr:uid="{AE182B85-75E1-44E8-8063-AD97218F1570}"/>
    <cellStyle name="Calculation 2 3 2 20 5" xfId="27196" xr:uid="{A77E18FF-793C-4870-A97A-115A110AC825}"/>
    <cellStyle name="Calculation 2 3 2 20 6" xfId="28719" xr:uid="{2E725D61-7377-4EBF-8411-9D8D65F4DEB7}"/>
    <cellStyle name="Calculation 2 3 2 20 7" xfId="30213" xr:uid="{9E6E98DE-4961-4948-9472-4B1D88929613}"/>
    <cellStyle name="Calculation 2 3 2 20 8" xfId="31606" xr:uid="{450DF482-DDC8-4CFA-9048-DE7C423A1832}"/>
    <cellStyle name="Calculation 2 3 2 20 9" xfId="32947" xr:uid="{196BFA6E-A40D-41C8-B5B4-27D2FD6DB84B}"/>
    <cellStyle name="Calculation 2 3 2 21" xfId="15856" xr:uid="{367B5656-605C-49FC-A284-EE55BB2D9286}"/>
    <cellStyle name="Calculation 2 3 2 21 10" xfId="30263" xr:uid="{EFE606D0-B6A5-403A-9B70-3C2A9475461E}"/>
    <cellStyle name="Calculation 2 3 2 21 11" xfId="31657" xr:uid="{F9A6093B-AE89-444A-BFC0-0C208626F896}"/>
    <cellStyle name="Calculation 2 3 2 21 12" xfId="32994" xr:uid="{1E6D4372-C713-499F-A1B4-4F6B36440D91}"/>
    <cellStyle name="Calculation 2 3 2 21 13" xfId="34026" xr:uid="{C96EC07B-ECEF-4C1F-B753-141270C66B01}"/>
    <cellStyle name="Calculation 2 3 2 21 14" xfId="35128" xr:uid="{89B43A98-1767-4846-B1BE-A0A1DB44FFCA}"/>
    <cellStyle name="Calculation 2 3 2 21 15" xfId="36282" xr:uid="{8CD98BF6-C660-40EE-8419-CE8577C6D37E}"/>
    <cellStyle name="Calculation 2 3 2 21 16" xfId="37409" xr:uid="{AECB5ED1-D2DD-4449-B1D9-9E0DC69FD2EE}"/>
    <cellStyle name="Calculation 2 3 2 21 17" xfId="38487" xr:uid="{1C911499-5AB2-428A-89BF-8C24EDBEC62B}"/>
    <cellStyle name="Calculation 2 3 2 21 2" xfId="18905" xr:uid="{0AD97AE2-0256-4DF1-914C-FC0B354541C1}"/>
    <cellStyle name="Calculation 2 3 2 21 3" xfId="20297" xr:uid="{9C9CBDDD-C717-4AEA-9A51-852D67F8B104}"/>
    <cellStyle name="Calculation 2 3 2 21 4" xfId="21699" xr:uid="{2ADDB50F-9DCA-4039-AD77-00C75E94F458}"/>
    <cellStyle name="Calculation 2 3 2 21 5" xfId="23080" xr:uid="{23831DD3-7C86-438E-BC3C-85C748B54E68}"/>
    <cellStyle name="Calculation 2 3 2 21 6" xfId="24400" xr:uid="{BBCFBE7F-A250-4489-B3CB-84780196960E}"/>
    <cellStyle name="Calculation 2 3 2 21 7" xfId="25804" xr:uid="{F15ADF64-3CD0-4FD6-B032-6F1411BCC0BB}"/>
    <cellStyle name="Calculation 2 3 2 21 8" xfId="27245" xr:uid="{5557B640-4182-4A77-803E-0EB8F516421A}"/>
    <cellStyle name="Calculation 2 3 2 21 9" xfId="28769" xr:uid="{6691F8BB-E86F-425A-8FBB-0F185F74187F}"/>
    <cellStyle name="Calculation 2 3 2 22" xfId="15883" xr:uid="{FDFC6987-82E0-41B1-954C-68C7C3AF19FE}"/>
    <cellStyle name="Calculation 2 3 2 22 10" xfId="30289" xr:uid="{732831A8-D37F-448F-BF22-67FD1523F795}"/>
    <cellStyle name="Calculation 2 3 2 22 11" xfId="31684" xr:uid="{7A8211E7-9498-4A97-A512-F08015269D47}"/>
    <cellStyle name="Calculation 2 3 2 22 12" xfId="33020" xr:uid="{AED4365C-DAEE-4552-A3D0-3B062BE1CA60}"/>
    <cellStyle name="Calculation 2 3 2 22 13" xfId="34052" xr:uid="{B9C674F7-94B0-469F-BB6B-FF4C821E9372}"/>
    <cellStyle name="Calculation 2 3 2 22 14" xfId="35154" xr:uid="{DB169090-C3A5-403F-80AC-691B193374BE}"/>
    <cellStyle name="Calculation 2 3 2 22 15" xfId="36308" xr:uid="{53EAE56D-1843-48EF-891E-EC0E2DA19E9E}"/>
    <cellStyle name="Calculation 2 3 2 22 16" xfId="37435" xr:uid="{5175B6CC-815B-4D2F-9608-01A9AABAEB8B}"/>
    <cellStyle name="Calculation 2 3 2 22 17" xfId="38513" xr:uid="{B58C4983-F2FB-4877-B30D-EE33F64B4AB2}"/>
    <cellStyle name="Calculation 2 3 2 22 2" xfId="18932" xr:uid="{40D5769E-71E1-41DE-A3AA-17DDAF2E9E47}"/>
    <cellStyle name="Calculation 2 3 2 22 3" xfId="20324" xr:uid="{5A9F802A-8A1A-4ABF-9F2E-BCFE37DEC169}"/>
    <cellStyle name="Calculation 2 3 2 22 4" xfId="21725" xr:uid="{D391D8BC-71C6-40D5-9B64-78052D2C8909}"/>
    <cellStyle name="Calculation 2 3 2 22 5" xfId="23107" xr:uid="{084B2CFD-D0C5-4CCF-9964-E8DE038622A6}"/>
    <cellStyle name="Calculation 2 3 2 22 6" xfId="24426" xr:uid="{C76E7413-9277-4713-91ED-63A208ADF5EA}"/>
    <cellStyle name="Calculation 2 3 2 22 7" xfId="25831" xr:uid="{893E8E92-E73F-4657-9EF8-C92C3B6D43FF}"/>
    <cellStyle name="Calculation 2 3 2 22 8" xfId="27272" xr:uid="{ABCAF71E-26D9-44D6-8967-9C298599FCEF}"/>
    <cellStyle name="Calculation 2 3 2 22 9" xfId="28796" xr:uid="{54431FC3-835D-44FB-B800-50F1944D74B8}"/>
    <cellStyle name="Calculation 2 3 2 23" xfId="15912" xr:uid="{5BE1BC0F-B52E-45D5-9388-FA29801CBF64}"/>
    <cellStyle name="Calculation 2 3 2 24" xfId="16300" xr:uid="{84390949-72D7-4FB7-9E8D-A4B35458DA27}"/>
    <cellStyle name="Calculation 2 3 2 25" xfId="10061" xr:uid="{211EFA00-8B09-4A8A-92D0-CF6C75047B0E}"/>
    <cellStyle name="Calculation 2 3 2 3" xfId="15018" xr:uid="{96459241-77BC-4792-96DD-C3FD03F62B45}"/>
    <cellStyle name="Calculation 2 3 2 3 10" xfId="29453" xr:uid="{A8B07B66-BE78-412D-BB32-7DC1CDB5ECF2}"/>
    <cellStyle name="Calculation 2 3 2 3 11" xfId="30844" xr:uid="{E6C3B3CC-94A1-4819-BB53-50F3B94E3A93}"/>
    <cellStyle name="Calculation 2 3 2 3 12" xfId="32228" xr:uid="{CC9FC62E-0CAA-4F82-8215-DEFB5D19B275}"/>
    <cellStyle name="Calculation 2 3 2 3 13" xfId="33444" xr:uid="{F5A63FE4-AE7C-4D8E-AB04-8E31320BB042}"/>
    <cellStyle name="Calculation 2 3 2 3 14" xfId="34394" xr:uid="{17DAAF04-B7FA-4937-ADAB-707D39C6354F}"/>
    <cellStyle name="Calculation 2 3 2 3 15" xfId="35549" xr:uid="{1264B5A2-5601-40FD-98AE-D53C6003B293}"/>
    <cellStyle name="Calculation 2 3 2 3 16" xfId="36672" xr:uid="{DA5B7E8C-FC66-424E-8AC4-78E1EB75FFCA}"/>
    <cellStyle name="Calculation 2 3 2 3 17" xfId="37777" xr:uid="{B7A51C98-715B-4890-86B4-0D1F7E34AF50}"/>
    <cellStyle name="Calculation 2 3 2 3 2" xfId="18081" xr:uid="{E7813968-D9D2-4647-B1BD-E427392C1CE4}"/>
    <cellStyle name="Calculation 2 3 2 3 3" xfId="19477" xr:uid="{A03E78E6-84C5-4694-9B35-C8A545247C03}"/>
    <cellStyle name="Calculation 2 3 2 3 4" xfId="20894" xr:uid="{E8E7CF53-39F4-4751-9B96-32E05FCA583C}"/>
    <cellStyle name="Calculation 2 3 2 3 5" xfId="22284" xr:uid="{84519A5E-7DFF-4DD9-9196-3F2CB161BB05}"/>
    <cellStyle name="Calculation 2 3 2 3 6" xfId="23597" xr:uid="{EAF5BCB1-AAE8-4A68-9E41-D5861DA8D3CC}"/>
    <cellStyle name="Calculation 2 3 2 3 7" xfId="25005" xr:uid="{086E3989-632B-42F2-8F50-579675FD3AD9}"/>
    <cellStyle name="Calculation 2 3 2 3 8" xfId="26437" xr:uid="{F1EEEB8F-98D1-47F3-BFFD-975C9C2C857F}"/>
    <cellStyle name="Calculation 2 3 2 3 9" xfId="27968" xr:uid="{0E407A68-5629-4891-8A7D-FAA94D20E23C}"/>
    <cellStyle name="Calculation 2 3 2 4" xfId="15048" xr:uid="{7E3CD651-D99C-41F6-9A0D-BE3173FAC1A7}"/>
    <cellStyle name="Calculation 2 3 2 4 10" xfId="29483" xr:uid="{4089A4C4-3671-47CD-9FD4-B720B448377F}"/>
    <cellStyle name="Calculation 2 3 2 4 11" xfId="30873" xr:uid="{038AEFBC-5615-4895-A886-370FC1485620}"/>
    <cellStyle name="Calculation 2 3 2 4 12" xfId="32257" xr:uid="{904B1A07-41E2-468B-8F41-1CA85B7DFC81}"/>
    <cellStyle name="Calculation 2 3 2 4 13" xfId="33470" xr:uid="{72DFD49F-11CC-4127-8A48-85D25179AA62}"/>
    <cellStyle name="Calculation 2 3 2 4 14" xfId="34423" xr:uid="{0CFCD4A3-A362-4586-8A52-5951FE17E240}"/>
    <cellStyle name="Calculation 2 3 2 4 15" xfId="35578" xr:uid="{406AACC4-228B-4550-84FB-80D121A9BA7C}"/>
    <cellStyle name="Calculation 2 3 2 4 16" xfId="36700" xr:uid="{F55019CC-D9F9-4654-84CD-3423A5DCE557}"/>
    <cellStyle name="Calculation 2 3 2 4 17" xfId="37805" xr:uid="{39F36E54-F323-4F91-A999-000AE81008F1}"/>
    <cellStyle name="Calculation 2 3 2 4 2" xfId="18111" xr:uid="{25D84333-D7E0-48E1-B628-ED46BC9F455B}"/>
    <cellStyle name="Calculation 2 3 2 4 3" xfId="19507" xr:uid="{278B42B6-CC89-440A-9774-8D8E7A7837A6}"/>
    <cellStyle name="Calculation 2 3 2 4 4" xfId="20924" xr:uid="{16193DE9-45A8-4E44-9AE4-9B0784885DF6}"/>
    <cellStyle name="Calculation 2 3 2 4 5" xfId="22314" xr:uid="{25C29456-5F7B-4009-B411-527D5079FDB1}"/>
    <cellStyle name="Calculation 2 3 2 4 6" xfId="23627" xr:uid="{7EEB999D-EF66-478C-9EB9-04D2E09F44A5}"/>
    <cellStyle name="Calculation 2 3 2 4 7" xfId="25035" xr:uid="{E5F74A2F-9D27-481F-9DB9-EC53786F7FC5}"/>
    <cellStyle name="Calculation 2 3 2 4 8" xfId="26467" xr:uid="{F0A1D7B7-4246-4736-8D4D-7A16CF588360}"/>
    <cellStyle name="Calculation 2 3 2 4 9" xfId="27997" xr:uid="{9084EC1C-E480-4850-958D-F8068F22A9CB}"/>
    <cellStyle name="Calculation 2 3 2 5" xfId="14722" xr:uid="{57289A1D-405A-4E16-8E06-CD6962D84ACF}"/>
    <cellStyle name="Calculation 2 3 2 5 10" xfId="29184" xr:uid="{1297A32A-4441-47A8-8A06-ABF9AE9BECC6}"/>
    <cellStyle name="Calculation 2 3 2 5 11" xfId="30600" xr:uid="{034810AE-C7E5-435A-8F59-B2C45044B221}"/>
    <cellStyle name="Calculation 2 3 2 5 12" xfId="32008" xr:uid="{B2786636-A73B-46CB-BB0E-000141B9771B}"/>
    <cellStyle name="Calculation 2 3 2 5 13" xfId="33234" xr:uid="{E0B2BF24-34C9-48F3-B8CA-2B1261625AB8}"/>
    <cellStyle name="Calculation 2 3 2 5 14" xfId="34171" xr:uid="{3F13B66D-4F43-4A11-97AC-9DD2560D4C57}"/>
    <cellStyle name="Calculation 2 3 2 5 15" xfId="35321" xr:uid="{A6843BCB-7B07-4668-AC0A-186417F4AAE6}"/>
    <cellStyle name="Calculation 2 3 2 5 16" xfId="36460" xr:uid="{48795CD1-BECC-4548-9BA8-22F5214C50B8}"/>
    <cellStyle name="Calculation 2 3 2 5 17" xfId="37604" xr:uid="{45DDD15D-FD6A-4137-9765-8B73A7252726}"/>
    <cellStyle name="Calculation 2 3 2 5 2" xfId="17786" xr:uid="{02AB43B4-2169-438C-95FF-B0F9BEEB0590}"/>
    <cellStyle name="Calculation 2 3 2 5 3" xfId="19196" xr:uid="{D4307596-C028-4B12-8D9F-7D0585E766BA}"/>
    <cellStyle name="Calculation 2 3 2 5 4" xfId="20615" xr:uid="{7828EEB3-A5C9-4636-9482-16D5210D51E7}"/>
    <cellStyle name="Calculation 2 3 2 5 5" xfId="21995" xr:uid="{7132CBE7-396D-4D81-A46A-254C296B0A36}"/>
    <cellStyle name="Calculation 2 3 2 5 6" xfId="23328" xr:uid="{0FC74191-6D96-47C0-8420-C63E75996F8D}"/>
    <cellStyle name="Calculation 2 3 2 5 7" xfId="24729" xr:uid="{7A865686-C61F-452A-A586-31A9445C4931}"/>
    <cellStyle name="Calculation 2 3 2 5 8" xfId="26147" xr:uid="{10858C70-2A83-407B-9BAC-6D678F5CD82B}"/>
    <cellStyle name="Calculation 2 3 2 5 9" xfId="27708" xr:uid="{83070243-F767-4DFE-BF23-2FD5507F20E9}"/>
    <cellStyle name="Calculation 2 3 2 6" xfId="15123" xr:uid="{22C0A299-0E68-4E38-A2DB-E068C051162E}"/>
    <cellStyle name="Calculation 2 3 2 6 10" xfId="29557" xr:uid="{DC94969C-9A18-4FC2-BA25-D85B7C69DEA3}"/>
    <cellStyle name="Calculation 2 3 2 6 11" xfId="30947" xr:uid="{B75E9835-B696-4F1A-8322-10B93C73BD2F}"/>
    <cellStyle name="Calculation 2 3 2 6 12" xfId="32328" xr:uid="{013FF487-8F45-4C64-A487-53284EF3C7AD}"/>
    <cellStyle name="Calculation 2 3 2 6 13" xfId="33538" xr:uid="{4DCC3A65-DA44-438E-8035-27D51A275B0A}"/>
    <cellStyle name="Calculation 2 3 2 6 14" xfId="34490" xr:uid="{A2AD395F-27B5-4700-9F5F-B2876D435502}"/>
    <cellStyle name="Calculation 2 3 2 6 15" xfId="35645" xr:uid="{2269C74A-9172-4A46-98F6-C67F06F875E8}"/>
    <cellStyle name="Calculation 2 3 2 6 16" xfId="36767" xr:uid="{D93D575F-8407-4D8E-B929-ECFE06FA2500}"/>
    <cellStyle name="Calculation 2 3 2 6 17" xfId="37871" xr:uid="{3E2C45CC-AF4B-4792-ABA6-892BD806AEB1}"/>
    <cellStyle name="Calculation 2 3 2 6 2" xfId="18185" xr:uid="{4B1E6443-791E-409A-A22D-566243D8E199}"/>
    <cellStyle name="Calculation 2 3 2 6 3" xfId="19582" xr:uid="{F843231A-7647-40BD-8E56-B8A18B130AB3}"/>
    <cellStyle name="Calculation 2 3 2 6 4" xfId="20998" xr:uid="{CE578C9E-42B5-4A62-B4EB-05633852D61A}"/>
    <cellStyle name="Calculation 2 3 2 6 5" xfId="22389" xr:uid="{5242C6FB-5588-412A-AD9C-9C10FEF1398D}"/>
    <cellStyle name="Calculation 2 3 2 6 6" xfId="23701" xr:uid="{3CA27AB4-23E0-41A6-A33E-716DCACA2F46}"/>
    <cellStyle name="Calculation 2 3 2 6 7" xfId="25105" xr:uid="{47FAD200-0B6F-4B6C-B0A0-7BE445B5636B}"/>
    <cellStyle name="Calculation 2 3 2 6 8" xfId="26540" xr:uid="{3A735C5A-766B-4B14-AF1F-595F2844E158}"/>
    <cellStyle name="Calculation 2 3 2 6 9" xfId="28068" xr:uid="{FA513631-29F5-40D8-9D84-5FD395987B6B}"/>
    <cellStyle name="Calculation 2 3 2 7" xfId="15168" xr:uid="{D3F4BC31-60FE-4AEC-B796-685F74698D4F}"/>
    <cellStyle name="Calculation 2 3 2 7 10" xfId="29602" xr:uid="{8191D817-C701-4E24-8DF2-DA32B69B6F05}"/>
    <cellStyle name="Calculation 2 3 2 7 11" xfId="30991" xr:uid="{C9A28D8A-F52E-4A3D-A933-CF37F881EF62}"/>
    <cellStyle name="Calculation 2 3 2 7 12" xfId="32369" xr:uid="{F234F26C-9B7B-4A4C-ACE8-85FA745DD7C7}"/>
    <cellStyle name="Calculation 2 3 2 7 13" xfId="33577" xr:uid="{20391568-B49E-4B80-87C6-6C382453B2C6}"/>
    <cellStyle name="Calculation 2 3 2 7 14" xfId="34532" xr:uid="{BE354B35-AF70-4D7E-A4B7-729A976FB4D3}"/>
    <cellStyle name="Calculation 2 3 2 7 15" xfId="35687" xr:uid="{59A184E9-3CD0-470C-8E2E-644AD0578921}"/>
    <cellStyle name="Calculation 2 3 2 7 16" xfId="36807" xr:uid="{3E2AC9BF-C697-473E-AA34-F7DD4B30CE14}"/>
    <cellStyle name="Calculation 2 3 2 7 17" xfId="37910" xr:uid="{0167F388-A18B-4889-B1D8-E52F4E1A1107}"/>
    <cellStyle name="Calculation 2 3 2 7 2" xfId="18230" xr:uid="{B9587AC9-BE31-4B77-8560-9C9CCDC60A7B}"/>
    <cellStyle name="Calculation 2 3 2 7 3" xfId="19627" xr:uid="{FA700E75-E484-47CA-988F-EC8B59B40F96}"/>
    <cellStyle name="Calculation 2 3 2 7 4" xfId="21042" xr:uid="{EA82BC20-DC1F-4C1B-B3DC-762289F62597}"/>
    <cellStyle name="Calculation 2 3 2 7 5" xfId="22434" xr:uid="{D03953AD-35A6-41D7-B29E-4C1CEBCE5F1A}"/>
    <cellStyle name="Calculation 2 3 2 7 6" xfId="23746" xr:uid="{5B134923-D6AF-4CC6-A727-0EF23E5C6801}"/>
    <cellStyle name="Calculation 2 3 2 7 7" xfId="25149" xr:uid="{A60BB1F8-AD14-4CB8-A646-7867B59C1D84}"/>
    <cellStyle name="Calculation 2 3 2 7 8" xfId="26585" xr:uid="{E4CA7A94-C9F5-4338-8C61-F997D046A8E7}"/>
    <cellStyle name="Calculation 2 3 2 7 9" xfId="28112" xr:uid="{6FD00E2E-5F3B-407D-9C78-4A165376258D}"/>
    <cellStyle name="Calculation 2 3 2 8" xfId="14889" xr:uid="{40C8778D-178C-4448-B580-0689B8EE4744}"/>
    <cellStyle name="Calculation 2 3 2 8 10" xfId="29326" xr:uid="{16940F7E-5C67-4B51-A31F-481F9374808A}"/>
    <cellStyle name="Calculation 2 3 2 8 11" xfId="30720" xr:uid="{95E6D617-2155-496A-87F2-1ACAFEC5EE11}"/>
    <cellStyle name="Calculation 2 3 2 8 12" xfId="32117" xr:uid="{7747AA4A-347B-43E6-AB72-BBA1ED6316D9}"/>
    <cellStyle name="Calculation 2 3 2 8 13" xfId="33347" xr:uid="{C825D336-ADC6-476F-9B17-46AD3B1DDC6F}"/>
    <cellStyle name="Calculation 2 3 2 8 14" xfId="34289" xr:uid="{A43E455E-5E5E-4015-8615-37C8974722BF}"/>
    <cellStyle name="Calculation 2 3 2 8 15" xfId="35439" xr:uid="{867E4496-648C-4A3D-9E92-99666F73A5EF}"/>
    <cellStyle name="Calculation 2 3 2 8 16" xfId="36557" xr:uid="{E0BA5442-F567-4326-8DB0-5ADD1BDE758A}"/>
    <cellStyle name="Calculation 2 3 2 8 17" xfId="37679" xr:uid="{E42729F5-DDA4-44E0-ACEC-79152EAB4073}"/>
    <cellStyle name="Calculation 2 3 2 8 2" xfId="17952" xr:uid="{8502565F-025A-40E8-84A7-B6657A470A7B}"/>
    <cellStyle name="Calculation 2 3 2 8 3" xfId="19351" xr:uid="{E6C3A7AF-33C4-4232-8589-1367F87D8E9C}"/>
    <cellStyle name="Calculation 2 3 2 8 4" xfId="20766" xr:uid="{9A1C48B0-C7CE-4B1B-815F-A1A08018FB9E}"/>
    <cellStyle name="Calculation 2 3 2 8 5" xfId="22159" xr:uid="{98DD5F41-2EB4-48E8-A59F-E4F95D648F2E}"/>
    <cellStyle name="Calculation 2 3 2 8 6" xfId="23470" xr:uid="{F599A4D4-486B-42EF-88DC-3BE6C3D54436}"/>
    <cellStyle name="Calculation 2 3 2 8 7" xfId="24886" xr:uid="{BAF28CFE-5139-4289-AB9E-3EF343E71456}"/>
    <cellStyle name="Calculation 2 3 2 8 8" xfId="26308" xr:uid="{297C309F-EE87-49BE-90CF-ED96B769B288}"/>
    <cellStyle name="Calculation 2 3 2 8 9" xfId="27840" xr:uid="{730792B5-B45D-47AB-8BA5-1E3E19C6E91B}"/>
    <cellStyle name="Calculation 2 3 2 9" xfId="15243" xr:uid="{F4985D96-FBBB-481B-9E4A-0EA29E833186}"/>
    <cellStyle name="Calculation 2 3 2 9 10" xfId="29673" xr:uid="{E0ED6176-FAC7-4DA8-A436-DB07727C1215}"/>
    <cellStyle name="Calculation 2 3 2 9 11" xfId="31065" xr:uid="{F1EABFDC-50F6-482A-A8D9-95A0FD2C40C2}"/>
    <cellStyle name="Calculation 2 3 2 9 12" xfId="32437" xr:uid="{F0B42375-ECF6-4027-90A5-959F07187CAD}"/>
    <cellStyle name="Calculation 2 3 2 9 13" xfId="33638" xr:uid="{7FCD1F2D-412D-4F3B-916F-A24B15E899FF}"/>
    <cellStyle name="Calculation 2 3 2 9 14" xfId="34599" xr:uid="{8F7032D9-A3A6-4273-BA73-7B508555AA82}"/>
    <cellStyle name="Calculation 2 3 2 9 15" xfId="35756" xr:uid="{A799DBE7-DE6D-43F9-ACB2-B68DB4F1AFCD}"/>
    <cellStyle name="Calculation 2 3 2 9 16" xfId="36868" xr:uid="{2D138817-C307-48AB-92B7-A36BE56D590E}"/>
    <cellStyle name="Calculation 2 3 2 9 17" xfId="37970" xr:uid="{E4641430-4A2B-4502-A7BC-CC87B1F01DF6}"/>
    <cellStyle name="Calculation 2 3 2 9 2" xfId="18305" xr:uid="{2D64E09E-6ADA-4DF8-8C31-D17FB2DC6C18}"/>
    <cellStyle name="Calculation 2 3 2 9 3" xfId="19700" xr:uid="{478B5A8D-7B43-431C-AC41-072D82523B00}"/>
    <cellStyle name="Calculation 2 3 2 9 4" xfId="21114" xr:uid="{055DEDAE-9251-45D0-B3FE-C4958F133209}"/>
    <cellStyle name="Calculation 2 3 2 9 5" xfId="22509" xr:uid="{9CC4F924-7B61-4E3B-8AA5-27B44A0F25BF}"/>
    <cellStyle name="Calculation 2 3 2 9 6" xfId="23821" xr:uid="{2455E03B-7B63-4080-8B0B-15A694DDF694}"/>
    <cellStyle name="Calculation 2 3 2 9 7" xfId="25223" xr:uid="{597C2E10-9D44-4CAF-AAEE-4942F6D5B856}"/>
    <cellStyle name="Calculation 2 3 2 9 8" xfId="26657" xr:uid="{F0E41D60-DDFF-4167-80CB-7C4D38C8A6F7}"/>
    <cellStyle name="Calculation 2 3 2 9 9" xfId="28183" xr:uid="{A642F8ED-AB9E-40DC-9F78-10F3CAC3493E}"/>
    <cellStyle name="Calculation 2 3 20" xfId="34339" xr:uid="{704EC2D4-C7EA-48E0-8653-C713D08D556F}"/>
    <cellStyle name="Calculation 2 3 21" xfId="35493" xr:uid="{6DE75778-1521-4687-8EF5-672D54546CD3}"/>
    <cellStyle name="Calculation 2 3 3" xfId="14959" xr:uid="{C86A0C73-B047-477B-AC29-CAD801894875}"/>
    <cellStyle name="Calculation 2 3 3 10" xfId="29396" xr:uid="{055CB28C-0359-4AFA-835F-090A3DFD57FA}"/>
    <cellStyle name="Calculation 2 3 3 11" xfId="30786" xr:uid="{20F81473-9B7B-4CED-A523-ECCFBDE5F681}"/>
    <cellStyle name="Calculation 2 3 3 12" xfId="32172" xr:uid="{15955ADB-79D9-48E2-B317-52529AA873C6}"/>
    <cellStyle name="Calculation 2 3 3 13" xfId="33391" xr:uid="{20EBC581-7BB3-4FF8-B50A-ADBDD4A844E5}"/>
    <cellStyle name="Calculation 2 3 3 14" xfId="34338" xr:uid="{7E500551-5236-42BB-B8D6-665072727901}"/>
    <cellStyle name="Calculation 2 3 3 15" xfId="35492" xr:uid="{40257290-48CC-4E33-9357-21FF37452BDA}"/>
    <cellStyle name="Calculation 2 3 3 16" xfId="36616" xr:uid="{5E4A19EA-71C7-4C7D-9A9F-68C18222B85B}"/>
    <cellStyle name="Calculation 2 3 3 17" xfId="37723" xr:uid="{7897302C-F89C-4159-B3B7-BB0DBAEA205F}"/>
    <cellStyle name="Calculation 2 3 3 2" xfId="18022" xr:uid="{9BBAE395-FD09-408E-A9CB-545AA6D6A710}"/>
    <cellStyle name="Calculation 2 3 3 3" xfId="19418" xr:uid="{5BE69E1E-A7B9-4C00-8B98-761C8541C2A8}"/>
    <cellStyle name="Calculation 2 3 3 4" xfId="20836" xr:uid="{E5BC6999-1020-48F3-B141-2F65A21CD6DA}"/>
    <cellStyle name="Calculation 2 3 3 5" xfId="22226" xr:uid="{F20F581D-EFC8-4026-968D-BD8282BF842F}"/>
    <cellStyle name="Calculation 2 3 3 6" xfId="23538" xr:uid="{DA0E27A3-BB37-41CA-9241-83722B459DDA}"/>
    <cellStyle name="Calculation 2 3 3 7" xfId="24948" xr:uid="{0EE00C97-371B-49CB-846F-38805F5EB9A6}"/>
    <cellStyle name="Calculation 2 3 3 8" xfId="26378" xr:uid="{C9AC4420-EA8D-4A58-BA6E-C3F96D656AA8}"/>
    <cellStyle name="Calculation 2 3 3 9" xfId="27909" xr:uid="{9425BFEE-F316-4570-8202-30C916BB5740}"/>
    <cellStyle name="Calculation 2 3 4" xfId="14987" xr:uid="{9683757A-A4A5-4676-B942-6AE881716B0E}"/>
    <cellStyle name="Calculation 2 3 4 10" xfId="29422" xr:uid="{38EAB905-CCCC-427B-9DE7-85D2884CEBEF}"/>
    <cellStyle name="Calculation 2 3 4 11" xfId="30813" xr:uid="{E60A1683-5C0A-435F-AB69-D5A3F3E1555D}"/>
    <cellStyle name="Calculation 2 3 4 12" xfId="32197" xr:uid="{81FE6DD1-C0BC-4A72-BDCE-F6A6EAC1AB8D}"/>
    <cellStyle name="Calculation 2 3 4 13" xfId="33414" xr:uid="{0A4B8FF5-B121-4423-98DC-F9C4A570E115}"/>
    <cellStyle name="Calculation 2 3 4 14" xfId="34363" xr:uid="{9141D329-E7C2-4E4F-B52D-45C4582705D0}"/>
    <cellStyle name="Calculation 2 3 4 15" xfId="35518" xr:uid="{7ACE58AA-3B1E-4CB1-B31F-E54000217A93}"/>
    <cellStyle name="Calculation 2 3 4 16" xfId="36641" xr:uid="{5624599B-4B93-49A0-A023-3BF792923086}"/>
    <cellStyle name="Calculation 2 3 4 17" xfId="37746" xr:uid="{AFBE36AC-11FE-4DD8-BDBD-8424AA85EF32}"/>
    <cellStyle name="Calculation 2 3 4 2" xfId="18050" xr:uid="{93A43AB9-4355-45F3-9901-23C1157D0C82}"/>
    <cellStyle name="Calculation 2 3 4 3" xfId="19446" xr:uid="{AFB6F220-826A-45E3-BC34-6521DEAD87D7}"/>
    <cellStyle name="Calculation 2 3 4 4" xfId="20863" xr:uid="{AC723CF0-731F-4F43-99A4-E9885A584421}"/>
    <cellStyle name="Calculation 2 3 4 5" xfId="22253" xr:uid="{621C0F5B-9F12-4D75-A3EB-EC655B80E848}"/>
    <cellStyle name="Calculation 2 3 4 6" xfId="23566" xr:uid="{3B787766-7A2E-45BE-8BDA-0A626B4EB374}"/>
    <cellStyle name="Calculation 2 3 4 7" xfId="24974" xr:uid="{528B4A9B-0FEB-4E34-A122-8BC7C0AF305B}"/>
    <cellStyle name="Calculation 2 3 4 8" xfId="26406" xr:uid="{A53300A2-2B03-4AAE-81AE-1BF4922082D2}"/>
    <cellStyle name="Calculation 2 3 4 9" xfId="27937" xr:uid="{EEF071D6-5E6C-4D96-81AF-5DC4C62F5B65}"/>
    <cellStyle name="Calculation 2 3 5" xfId="15071" xr:uid="{DDA84792-BC39-496F-BC63-44BD898F42BF}"/>
    <cellStyle name="Calculation 2 3 5 10" xfId="29506" xr:uid="{CDE52852-000D-4694-9BDB-ED1E4A300BC5}"/>
    <cellStyle name="Calculation 2 3 5 11" xfId="30896" xr:uid="{1AA49D93-5BDA-480B-9203-AB49A95BC489}"/>
    <cellStyle name="Calculation 2 3 5 12" xfId="32280" xr:uid="{0D8E2291-14F7-4084-9BCF-BEBE27A14106}"/>
    <cellStyle name="Calculation 2 3 5 13" xfId="33493" xr:uid="{C897E0C7-09E4-4311-8785-19376C025FEC}"/>
    <cellStyle name="Calculation 2 3 5 14" xfId="34446" xr:uid="{78A250F3-12E5-472B-BC3E-8FA8273444F2}"/>
    <cellStyle name="Calculation 2 3 5 15" xfId="35601" xr:uid="{EA3B8954-1B4E-4999-AA2C-2B42877104FD}"/>
    <cellStyle name="Calculation 2 3 5 16" xfId="36723" xr:uid="{D24F21E5-1DAB-4B33-B7BB-C030CD5CF7CA}"/>
    <cellStyle name="Calculation 2 3 5 17" xfId="37828" xr:uid="{641CACD3-9596-43F2-A341-5382646C0C02}"/>
    <cellStyle name="Calculation 2 3 5 2" xfId="18134" xr:uid="{0BCDAD4F-CEE3-40E7-A3FB-90C719CE8E19}"/>
    <cellStyle name="Calculation 2 3 5 3" xfId="19530" xr:uid="{EB76342C-3EBC-4809-A385-584E8EBEFDB2}"/>
    <cellStyle name="Calculation 2 3 5 4" xfId="20947" xr:uid="{AEC3D6B8-0FFD-4888-9152-6103597F6FB5}"/>
    <cellStyle name="Calculation 2 3 5 5" xfId="22337" xr:uid="{FC1B083E-8094-4A4B-BF62-67FFBADB491C}"/>
    <cellStyle name="Calculation 2 3 5 6" xfId="23650" xr:uid="{54CDDAFD-A0C7-4627-B01E-A8E02041D9C9}"/>
    <cellStyle name="Calculation 2 3 5 7" xfId="25058" xr:uid="{D861DBFF-5607-4CF0-9425-9EB8A33ED244}"/>
    <cellStyle name="Calculation 2 3 5 8" xfId="26490" xr:uid="{7F9D93D4-69D8-497C-9A2A-020E4615BCFD}"/>
    <cellStyle name="Calculation 2 3 5 9" xfId="28020" xr:uid="{620E3C3E-8DD0-40FB-8576-B8F2120E46CA}"/>
    <cellStyle name="Calculation 2 3 6" xfId="15137" xr:uid="{D9E9ECD3-7F0C-4719-BE9B-935E84F77C75}"/>
    <cellStyle name="Calculation 2 3 6 10" xfId="29571" xr:uid="{E60C2873-BEC1-41EC-A9E1-9E0A8F7A87AC}"/>
    <cellStyle name="Calculation 2 3 6 11" xfId="30961" xr:uid="{C4486A10-199C-4C12-AD18-FE42BEC81522}"/>
    <cellStyle name="Calculation 2 3 6 12" xfId="32342" xr:uid="{AC04BD4E-6500-4C3E-9E08-FFB108B1E00E}"/>
    <cellStyle name="Calculation 2 3 6 13" xfId="33552" xr:uid="{10611CCD-01B7-47BE-AE69-C5886CAC5C95}"/>
    <cellStyle name="Calculation 2 3 6 14" xfId="34504" xr:uid="{361E4C8B-ECFB-4024-8C0E-EA85FA5F263F}"/>
    <cellStyle name="Calculation 2 3 6 15" xfId="35659" xr:uid="{89A52278-43C9-45DF-A6F7-29DF87431A3F}"/>
    <cellStyle name="Calculation 2 3 6 16" xfId="36781" xr:uid="{4B34A0B4-0F7A-4D4A-9B1E-3B1302AB77BC}"/>
    <cellStyle name="Calculation 2 3 6 17" xfId="37885" xr:uid="{8F3F2718-A0CD-4671-99BD-A077F26F046B}"/>
    <cellStyle name="Calculation 2 3 6 2" xfId="18199" xr:uid="{022C72A5-34DD-46A9-9A61-74B765BA8960}"/>
    <cellStyle name="Calculation 2 3 6 3" xfId="19596" xr:uid="{6373399D-DBC5-4491-925D-22EE1873F4FA}"/>
    <cellStyle name="Calculation 2 3 6 4" xfId="21012" xr:uid="{55000BF3-37D9-4157-B3F9-5DA142F74E55}"/>
    <cellStyle name="Calculation 2 3 6 5" xfId="22403" xr:uid="{EECDC4D1-F914-41EE-B0BC-126BC6043B3D}"/>
    <cellStyle name="Calculation 2 3 6 6" xfId="23715" xr:uid="{D9C27AEF-BF77-4A65-9657-0EB9C8C34E5A}"/>
    <cellStyle name="Calculation 2 3 6 7" xfId="25119" xr:uid="{5D2753FD-26FD-4081-8DD2-29410CFE989C}"/>
    <cellStyle name="Calculation 2 3 6 8" xfId="26554" xr:uid="{6ED1FEBE-79A0-4090-9597-EC323480D917}"/>
    <cellStyle name="Calculation 2 3 6 9" xfId="28082" xr:uid="{240892BC-CED7-4CBD-B44B-1A9E0AED3645}"/>
    <cellStyle name="Calculation 2 3 7" xfId="15201" xr:uid="{60B5D700-2A11-44EA-9B4D-816F0E9DDBA0}"/>
    <cellStyle name="Calculation 2 3 7 10" xfId="29635" xr:uid="{1DCDF76E-EFA5-416E-A4AC-A9810C61609D}"/>
    <cellStyle name="Calculation 2 3 7 11" xfId="31024" xr:uid="{EA493FA3-D55A-4C6B-970A-A15FB863EBAC}"/>
    <cellStyle name="Calculation 2 3 7 12" xfId="32399" xr:uid="{B4253F68-706B-4F02-BFEF-BE079514EDAC}"/>
    <cellStyle name="Calculation 2 3 7 13" xfId="33607" xr:uid="{E2BF5427-6B35-4C0F-917F-0FF01BC2C6C5}"/>
    <cellStyle name="Calculation 2 3 7 14" xfId="34562" xr:uid="{FD777F9C-6957-4440-822E-CD167803A5D2}"/>
    <cellStyle name="Calculation 2 3 7 15" xfId="35719" xr:uid="{4CE8105C-07C9-4CC9-84BB-4E10286FA3D9}"/>
    <cellStyle name="Calculation 2 3 7 16" xfId="36837" xr:uid="{ABA5E2A2-F451-472C-A862-48F5607017EF}"/>
    <cellStyle name="Calculation 2 3 7 17" xfId="37939" xr:uid="{4C18DE0A-88CE-4A5C-8462-EFAE20F15685}"/>
    <cellStyle name="Calculation 2 3 7 2" xfId="18263" xr:uid="{8CCBB9BE-AA22-4FE1-BA46-667D817D7700}"/>
    <cellStyle name="Calculation 2 3 7 3" xfId="19659" xr:uid="{502C766D-B0A5-4874-AB45-CD66D451185E}"/>
    <cellStyle name="Calculation 2 3 7 4" xfId="21074" xr:uid="{CEF9D059-415A-411C-8BB1-A1BDC9B82E44}"/>
    <cellStyle name="Calculation 2 3 7 5" xfId="22467" xr:uid="{756604B5-BADA-4B9B-83C6-E2AF8EF68BB4}"/>
    <cellStyle name="Calculation 2 3 7 6" xfId="23779" xr:uid="{F0715931-17CA-4C72-98A5-0EF846191C31}"/>
    <cellStyle name="Calculation 2 3 7 7" xfId="25181" xr:uid="{2C9D7FE3-2F85-4E36-AEAD-1394058AFC77}"/>
    <cellStyle name="Calculation 2 3 7 8" xfId="26617" xr:uid="{962CCF2D-3738-46E9-8737-AB425B095394}"/>
    <cellStyle name="Calculation 2 3 7 9" xfId="28144" xr:uid="{51DF0B6A-8455-4BC6-9D6B-5804AE1C8547}"/>
    <cellStyle name="Calculation 2 3 8" xfId="15264" xr:uid="{A32ECDB0-41EB-4407-8153-B7608663E38D}"/>
    <cellStyle name="Calculation 2 3 8 10" xfId="29694" xr:uid="{7E4A4C7E-B5CD-4B80-8BBE-B3106BAB91BA}"/>
    <cellStyle name="Calculation 2 3 8 11" xfId="31086" xr:uid="{B64523DC-4A75-422A-AA7F-2332BA17ED31}"/>
    <cellStyle name="Calculation 2 3 8 12" xfId="32458" xr:uid="{2E0BA292-E8F1-4EB6-9FAC-AD8A76042F13}"/>
    <cellStyle name="Calculation 2 3 8 13" xfId="33659" xr:uid="{6A62AAC4-8CC7-4964-A661-24DF505FD628}"/>
    <cellStyle name="Calculation 2 3 8 14" xfId="34620" xr:uid="{327C5834-F6EF-4801-AC81-614BC46AF071}"/>
    <cellStyle name="Calculation 2 3 8 15" xfId="35777" xr:uid="{53F9E0B8-1E13-447C-9FC6-A9705433D045}"/>
    <cellStyle name="Calculation 2 3 8 16" xfId="36889" xr:uid="{1460CC40-417B-4F3D-BEA4-E17A5BCDB40D}"/>
    <cellStyle name="Calculation 2 3 8 17" xfId="37991" xr:uid="{E80A62C3-4825-4319-9FCF-EDEEF876924B}"/>
    <cellStyle name="Calculation 2 3 8 2" xfId="18326" xr:uid="{16039BA9-18C8-421F-A9F0-3A04EDF95BF0}"/>
    <cellStyle name="Calculation 2 3 8 3" xfId="19721" xr:uid="{37663BFF-C8EA-4A53-816B-47C164A2AE16}"/>
    <cellStyle name="Calculation 2 3 8 4" xfId="21135" xr:uid="{565451D5-4098-4926-AF07-8D7A99101568}"/>
    <cellStyle name="Calculation 2 3 8 5" xfId="22530" xr:uid="{C193F87D-0202-46BA-9BD4-8F84C849DA4F}"/>
    <cellStyle name="Calculation 2 3 8 6" xfId="23842" xr:uid="{6497DA5D-0168-4517-BEAD-75B427DDCF9C}"/>
    <cellStyle name="Calculation 2 3 8 7" xfId="25244" xr:uid="{4E8C5639-3A8D-416E-AC48-1169DC560896}"/>
    <cellStyle name="Calculation 2 3 8 8" xfId="26678" xr:uid="{BF7132C5-3601-418C-971A-ED5765ED79F6}"/>
    <cellStyle name="Calculation 2 3 8 9" xfId="28204" xr:uid="{3AFDF3E0-52B9-44FF-A6CF-B3BFB25DB3E0}"/>
    <cellStyle name="Calculation 2 3 9" xfId="15334" xr:uid="{DB2615E8-F5C6-4BD2-AFD0-47050A965A9B}"/>
    <cellStyle name="Calculation 2 3 9 10" xfId="29761" xr:uid="{1C1537D3-6083-43C9-B4C9-6648036C8B85}"/>
    <cellStyle name="Calculation 2 3 9 11" xfId="31152" xr:uid="{491A5899-F849-4387-915D-E9BFAC2F3293}"/>
    <cellStyle name="Calculation 2 3 9 12" xfId="32521" xr:uid="{36767C2B-2841-40E5-BF69-AF86C58137BE}"/>
    <cellStyle name="Calculation 2 3 9 13" xfId="33717" xr:uid="{8C0DDBBE-EF83-40CF-A82B-E353CAEF913D}"/>
    <cellStyle name="Calculation 2 3 9 14" xfId="34684" xr:uid="{01C27929-8611-46E4-AEFB-6B5C0B0EB0DA}"/>
    <cellStyle name="Calculation 2 3 9 15" xfId="35840" xr:uid="{466297D5-A692-40B1-8482-5F3ED0FF119F}"/>
    <cellStyle name="Calculation 2 3 9 16" xfId="36950" xr:uid="{FAC5FC19-C107-4906-9D14-4E00DF411FD6}"/>
    <cellStyle name="Calculation 2 3 9 17" xfId="38049" xr:uid="{30976BE7-7CFF-42E6-BC54-7D72DB330C3C}"/>
    <cellStyle name="Calculation 2 3 9 2" xfId="18396" xr:uid="{5FA71AA3-CD17-46B2-BD5B-8BF7F1B1935E}"/>
    <cellStyle name="Calculation 2 3 9 3" xfId="19791" xr:uid="{A1FDDC33-CCE0-4DFF-AAC5-FAABEE4F4567}"/>
    <cellStyle name="Calculation 2 3 9 4" xfId="21202" xr:uid="{3517EDC9-B429-4D8D-ACD6-E6CEFF7467A4}"/>
    <cellStyle name="Calculation 2 3 9 5" xfId="22600" xr:uid="{BFA600CE-914A-4093-8D66-B0779AE39BA4}"/>
    <cellStyle name="Calculation 2 3 9 6" xfId="23911" xr:uid="{FC6AED94-C81E-4702-B0BF-D7AB584BB39C}"/>
    <cellStyle name="Calculation 2 3 9 7" xfId="25310" xr:uid="{052CF509-0E6F-4171-89AC-C7FEDB7E09BE}"/>
    <cellStyle name="Calculation 2 3 9 8" xfId="26746" xr:uid="{21141FC5-8D83-427B-A01D-311973E38457}"/>
    <cellStyle name="Calculation 2 3 9 9" xfId="28270" xr:uid="{9016C3CB-D650-4D84-975E-E706355B5B43}"/>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 2" xfId="12954" xr:uid="{362BCE4D-AB3D-4F68-B017-33E59DCA2C94}"/>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2 2" xfId="12956" xr:uid="{924C5F74-9DF1-4CCE-92C2-F0038DE70E71}"/>
    <cellStyle name="Comma 10 3" xfId="1442" xr:uid="{00000000-0005-0000-0000-000033030000}"/>
    <cellStyle name="Comma 10 3 2" xfId="12957" xr:uid="{48A3FEFB-E9B3-474D-83CC-A13071DC9385}"/>
    <cellStyle name="Comma 10 4" xfId="1443" xr:uid="{00000000-0005-0000-0000-000034030000}"/>
    <cellStyle name="Comma 10 4 2" xfId="12958" xr:uid="{FE501B56-1EF0-44B9-B242-AA743E1BF21F}"/>
    <cellStyle name="Comma 10 5" xfId="1444" xr:uid="{00000000-0005-0000-0000-000035030000}"/>
    <cellStyle name="Comma 10 5 2" xfId="12959" xr:uid="{68A27A7C-8FC6-46F6-9C15-E31A7D78E449}"/>
    <cellStyle name="Comma 10 6" xfId="12955" xr:uid="{B86BA4BE-260B-4360-88BD-5A1F7688CEF5}"/>
    <cellStyle name="Comma 11" xfId="1445" xr:uid="{00000000-0005-0000-0000-000036030000}"/>
    <cellStyle name="Comma 11 2" xfId="12960" xr:uid="{5683384E-6511-42F9-9D54-8848298E75AB}"/>
    <cellStyle name="Comma 12" xfId="1446" xr:uid="{00000000-0005-0000-0000-000037030000}"/>
    <cellStyle name="Comma 12 2" xfId="12961" xr:uid="{946A368E-3671-47FA-AEB3-79C4C4910494}"/>
    <cellStyle name="Comma 13" xfId="132" xr:uid="{00000000-0005-0000-0000-000038030000}"/>
    <cellStyle name="Comma 13 2" xfId="12675" xr:uid="{BFF7FA0B-DEB2-4556-92B7-A78E333E4775}"/>
    <cellStyle name="Comma 14" xfId="6210" xr:uid="{00000000-0005-0000-0000-000039030000}"/>
    <cellStyle name="Comma 14 2" xfId="14105" xr:uid="{CC980FA8-8559-401A-B0E3-888367F2F036}"/>
    <cellStyle name="Comma 15" xfId="6262" xr:uid="{00000000-0005-0000-0000-00003A030000}"/>
    <cellStyle name="Comma 15 2" xfId="14114" xr:uid="{2F5F442F-CD52-4A60-824A-F502C3A89ABD}"/>
    <cellStyle name="Comma 16" xfId="6264" xr:uid="{00000000-0005-0000-0000-00003B030000}"/>
    <cellStyle name="Comma 16 2" xfId="14116" xr:uid="{5FD7A8F2-B783-4BF4-9064-261F5CFFDBB7}"/>
    <cellStyle name="Comma 17" xfId="6263" xr:uid="{00000000-0005-0000-0000-00003C030000}"/>
    <cellStyle name="Comma 17 2" xfId="14115" xr:uid="{44026ED7-E48E-42EE-8B61-647A35F10AA8}"/>
    <cellStyle name="Comma 18" xfId="12648" xr:uid="{8C02199E-9944-4E12-AFF5-C71E33167D3E}"/>
    <cellStyle name="Comma 19" xfId="14857" xr:uid="{074CD33B-18C5-4AA1-81BD-63500F1ADBF9}"/>
    <cellStyle name="Comma 2" xfId="1" xr:uid="{00000000-0005-0000-0000-00003D030000}"/>
    <cellStyle name="Comma 2 10" xfId="1447" xr:uid="{00000000-0005-0000-0000-00003E030000}"/>
    <cellStyle name="Comma 2 10 2" xfId="12962" xr:uid="{374244D3-953D-45BC-9413-E595D616C6C7}"/>
    <cellStyle name="Comma 2 11" xfId="1448" xr:uid="{00000000-0005-0000-0000-00003F030000}"/>
    <cellStyle name="Comma 2 11 2" xfId="1449" xr:uid="{00000000-0005-0000-0000-000040030000}"/>
    <cellStyle name="Comma 2 11 2 2" xfId="1450" xr:uid="{00000000-0005-0000-0000-000041030000}"/>
    <cellStyle name="Comma 2 11 2 2 2" xfId="12965" xr:uid="{4F30EF50-EAE9-4696-8748-865E5ABEFE16}"/>
    <cellStyle name="Comma 2 11 2 3" xfId="12964" xr:uid="{B13C2417-BCF4-4768-AD0D-4534255C7011}"/>
    <cellStyle name="Comma 2 11 3" xfId="1451" xr:uid="{00000000-0005-0000-0000-000042030000}"/>
    <cellStyle name="Comma 2 11 3 2" xfId="12966" xr:uid="{F1630EF3-0093-494A-96E3-2BE0A155D81B}"/>
    <cellStyle name="Comma 2 11 4" xfId="12963" xr:uid="{E5DC73F6-7E1D-4DEA-90B3-6478BBCEFB07}"/>
    <cellStyle name="Comma 2 12" xfId="1452" xr:uid="{00000000-0005-0000-0000-000043030000}"/>
    <cellStyle name="Comma 2 12 2" xfId="1453" xr:uid="{00000000-0005-0000-0000-000044030000}"/>
    <cellStyle name="Comma 2 12 2 2" xfId="12968" xr:uid="{AB9782A7-1AF5-4B90-B972-CC04586CBAC8}"/>
    <cellStyle name="Comma 2 12 3" xfId="12967" xr:uid="{B0AB9926-2305-4F1E-A8DD-1A0274E5818D}"/>
    <cellStyle name="Comma 2 13" xfId="1454" xr:uid="{00000000-0005-0000-0000-000045030000}"/>
    <cellStyle name="Comma 2 13 2" xfId="12969" xr:uid="{8278045D-F9EA-4CA3-BEEE-22DC1FC8D6FF}"/>
    <cellStyle name="Comma 2 14" xfId="1455" xr:uid="{00000000-0005-0000-0000-000046030000}"/>
    <cellStyle name="Comma 2 14 2" xfId="12970" xr:uid="{ABD80E96-9DB4-4183-9D21-A7430BBA379C}"/>
    <cellStyle name="Comma 2 15" xfId="1456" xr:uid="{00000000-0005-0000-0000-000047030000}"/>
    <cellStyle name="Comma 2 15 2" xfId="12971" xr:uid="{4FAC8D91-B8DA-4546-901F-5285A6D335C4}"/>
    <cellStyle name="Comma 2 16" xfId="1457" xr:uid="{00000000-0005-0000-0000-000048030000}"/>
    <cellStyle name="Comma 2 16 2" xfId="12972" xr:uid="{3D6BA972-8041-4B19-9022-0515E0FBD0C1}"/>
    <cellStyle name="Comma 2 17" xfId="1458" xr:uid="{00000000-0005-0000-0000-000049030000}"/>
    <cellStyle name="Comma 2 17 2" xfId="12973" xr:uid="{5E302B37-807E-4DE2-AADF-AB1F13801D89}"/>
    <cellStyle name="Comma 2 18" xfId="1459" xr:uid="{00000000-0005-0000-0000-00004A030000}"/>
    <cellStyle name="Comma 2 18 2" xfId="12974" xr:uid="{6A87CFE9-5BA7-4C5B-8A0F-7A178CE427A2}"/>
    <cellStyle name="Comma 2 19" xfId="1460" xr:uid="{00000000-0005-0000-0000-00004B030000}"/>
    <cellStyle name="Comma 2 19 2" xfId="12975" xr:uid="{6D652084-85E6-407A-94AC-558164894712}"/>
    <cellStyle name="Comma 2 2" xfId="2" xr:uid="{00000000-0005-0000-0000-00004C030000}"/>
    <cellStyle name="Comma 2 2 10" xfId="1461" xr:uid="{00000000-0005-0000-0000-00004D030000}"/>
    <cellStyle name="Comma 2 2 10 2" xfId="12976" xr:uid="{DD22DA5A-B5DA-45EB-94F2-4BF029274E7B}"/>
    <cellStyle name="Comma 2 2 11" xfId="1462" xr:uid="{00000000-0005-0000-0000-00004E030000}"/>
    <cellStyle name="Comma 2 2 11 2" xfId="12977" xr:uid="{E16EDF07-DC70-4BA6-95EA-BC59B57E1EA1}"/>
    <cellStyle name="Comma 2 2 12" xfId="12642" xr:uid="{F8BB3F60-1BD7-478E-95AE-46A89AD052C1}"/>
    <cellStyle name="Comma 2 2 2" xfId="1463" xr:uid="{00000000-0005-0000-0000-00004F030000}"/>
    <cellStyle name="Comma 2 2 2 2" xfId="1464" xr:uid="{00000000-0005-0000-0000-000050030000}"/>
    <cellStyle name="Comma 2 2 2 2 2" xfId="12979" xr:uid="{13F7AB29-771A-4357-BD5B-F23575A15E35}"/>
    <cellStyle name="Comma 2 2 2 3" xfId="12978" xr:uid="{8C514758-4CA0-4059-977C-E8A054F48C16}"/>
    <cellStyle name="Comma 2 2 3" xfId="1465" xr:uid="{00000000-0005-0000-0000-000051030000}"/>
    <cellStyle name="Comma 2 2 3 2" xfId="12980" xr:uid="{E05E04E4-F9B0-407F-B238-64228663443B}"/>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8 2" xfId="12981" xr:uid="{94AC18EF-783B-4ACF-BE26-7435E29EE352}"/>
    <cellStyle name="Comma 2 2 9" xfId="1471" xr:uid="{00000000-0005-0000-0000-000057030000}"/>
    <cellStyle name="Comma 2 2 9 2" xfId="12982" xr:uid="{94255DD3-E66E-451E-87F1-E25A882BF32A}"/>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6 2" xfId="12983" xr:uid="{1D5D1151-B791-4B9E-BF6C-5D9D794A7058}"/>
    <cellStyle name="Comma 2 3 7" xfId="1477" xr:uid="{00000000-0005-0000-0000-00005E030000}"/>
    <cellStyle name="Comma 2 3 7 2" xfId="12984" xr:uid="{310BB030-0400-4ED7-88A8-17D36AF40CCE}"/>
    <cellStyle name="Comma 2 3 8" xfId="1478" xr:uid="{00000000-0005-0000-0000-00005F030000}"/>
    <cellStyle name="Comma 2 3 8 2" xfId="12985" xr:uid="{28375888-943C-470A-B34E-DE298D9B33A1}"/>
    <cellStyle name="Comma 2 3 9" xfId="12645" xr:uid="{BDBE4C75-E3F3-4CF1-BA4D-473D219813C7}"/>
    <cellStyle name="Comma 2 4" xfId="1479" xr:uid="{00000000-0005-0000-0000-000060030000}"/>
    <cellStyle name="Comma 2 4 2" xfId="1480" xr:uid="{00000000-0005-0000-0000-000061030000}"/>
    <cellStyle name="Comma 2 4 2 2" xfId="12987" xr:uid="{2A08D8EF-1587-4E83-B521-30D230D0B053}"/>
    <cellStyle name="Comma 2 4 3" xfId="1481" xr:uid="{00000000-0005-0000-0000-000062030000}"/>
    <cellStyle name="Comma 2 4 3 2" xfId="12988" xr:uid="{AF1F17CD-4A10-46DA-91E2-647C2529F417}"/>
    <cellStyle name="Comma 2 4 4" xfId="12986" xr:uid="{1EB9648D-6CC2-4E96-B68F-BDE4451C4114}"/>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2 2 2" xfId="12993" xr:uid="{E5A2F6F2-A479-47C4-BDC7-9DD8BF3FF69C}"/>
    <cellStyle name="Comma 2 5 2 2 2 3" xfId="12992" xr:uid="{6591ADFC-04D9-48A6-A442-E1397802E964}"/>
    <cellStyle name="Comma 2 5 2 2 3" xfId="1487" xr:uid="{00000000-0005-0000-0000-000068030000}"/>
    <cellStyle name="Comma 2 5 2 2 3 2" xfId="12994" xr:uid="{64844A7B-2B15-4B27-964F-60221E5AEC66}"/>
    <cellStyle name="Comma 2 5 2 2 4" xfId="12991" xr:uid="{69B0CAF3-45CB-4233-877A-5C40E0A1DECE}"/>
    <cellStyle name="Comma 2 5 2 3" xfId="1488" xr:uid="{00000000-0005-0000-0000-000069030000}"/>
    <cellStyle name="Comma 2 5 2 3 2" xfId="1489" xr:uid="{00000000-0005-0000-0000-00006A030000}"/>
    <cellStyle name="Comma 2 5 2 3 2 2" xfId="12996" xr:uid="{95114174-0B18-4F21-B4CE-0DFB02A6BF92}"/>
    <cellStyle name="Comma 2 5 2 3 3" xfId="12995" xr:uid="{E91259E6-4B41-4C15-90E5-9B144E613F2D}"/>
    <cellStyle name="Comma 2 5 2 4" xfId="1490" xr:uid="{00000000-0005-0000-0000-00006B030000}"/>
    <cellStyle name="Comma 2 5 2 4 2" xfId="12997" xr:uid="{F8B9431C-1ED8-4773-A411-C01EF070CE46}"/>
    <cellStyle name="Comma 2 5 2 5" xfId="12990" xr:uid="{13C2FE7C-79F7-413B-A520-50F18939B4A2}"/>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2 2 2" xfId="13001" xr:uid="{FA761051-2010-4E01-AC7D-C1376C272093}"/>
    <cellStyle name="Comma 2 5 3 2 2 3" xfId="13000" xr:uid="{74CB6D0D-33EE-4CAF-8E3E-AFD4A7C5C7FF}"/>
    <cellStyle name="Comma 2 5 3 2 3" xfId="1495" xr:uid="{00000000-0005-0000-0000-000070030000}"/>
    <cellStyle name="Comma 2 5 3 2 3 2" xfId="13002" xr:uid="{BD243790-A1A2-4313-A183-BBEA0A53740D}"/>
    <cellStyle name="Comma 2 5 3 2 4" xfId="12999" xr:uid="{C521812E-13BD-4E2D-9F56-A55DC5279EB3}"/>
    <cellStyle name="Comma 2 5 3 3" xfId="1496" xr:uid="{00000000-0005-0000-0000-000071030000}"/>
    <cellStyle name="Comma 2 5 3 3 2" xfId="1497" xr:uid="{00000000-0005-0000-0000-000072030000}"/>
    <cellStyle name="Comma 2 5 3 3 2 2" xfId="13004" xr:uid="{7A0DD35C-22CA-455D-82F8-CC6B9615DF69}"/>
    <cellStyle name="Comma 2 5 3 3 3" xfId="13003" xr:uid="{708434D0-67B9-48DD-8746-8F17B3FDD72C}"/>
    <cellStyle name="Comma 2 5 3 4" xfId="1498" xr:uid="{00000000-0005-0000-0000-000073030000}"/>
    <cellStyle name="Comma 2 5 3 4 2" xfId="13005" xr:uid="{37526700-7262-4B6A-8358-151C0D638756}"/>
    <cellStyle name="Comma 2 5 3 5" xfId="12998" xr:uid="{536919A5-5449-4D15-B09E-42B21B4E6F29}"/>
    <cellStyle name="Comma 2 5 4" xfId="1499" xr:uid="{00000000-0005-0000-0000-000074030000}"/>
    <cellStyle name="Comma 2 5 4 2" xfId="1500" xr:uid="{00000000-0005-0000-0000-000075030000}"/>
    <cellStyle name="Comma 2 5 4 2 2" xfId="1501" xr:uid="{00000000-0005-0000-0000-000076030000}"/>
    <cellStyle name="Comma 2 5 4 2 2 2" xfId="13008" xr:uid="{64B303A6-06D7-43ED-A04E-158E6C36708C}"/>
    <cellStyle name="Comma 2 5 4 2 3" xfId="13007" xr:uid="{90289FA4-B255-4EE3-926E-DF4FE7C00E87}"/>
    <cellStyle name="Comma 2 5 4 3" xfId="1502" xr:uid="{00000000-0005-0000-0000-000077030000}"/>
    <cellStyle name="Comma 2 5 4 3 2" xfId="13009" xr:uid="{7AB4A708-89F0-4500-AB4F-49B2D9EDE0A7}"/>
    <cellStyle name="Comma 2 5 4 4" xfId="13006" xr:uid="{EDD68A9C-6524-4356-967C-D04E34303421}"/>
    <cellStyle name="Comma 2 5 5" xfId="1503" xr:uid="{00000000-0005-0000-0000-000078030000}"/>
    <cellStyle name="Comma 2 5 5 2" xfId="1504" xr:uid="{00000000-0005-0000-0000-000079030000}"/>
    <cellStyle name="Comma 2 5 5 2 2" xfId="13011" xr:uid="{46B21796-397F-4A31-A3F0-C04DE14CF746}"/>
    <cellStyle name="Comma 2 5 5 3" xfId="13010" xr:uid="{52852C00-8A85-4B4C-8923-FF019A0F1016}"/>
    <cellStyle name="Comma 2 5 6" xfId="1505" xr:uid="{00000000-0005-0000-0000-00007A030000}"/>
    <cellStyle name="Comma 2 5 6 2" xfId="13012" xr:uid="{5180BCDD-CE50-4AE8-ADA9-7D513127A0E3}"/>
    <cellStyle name="Comma 2 5 7" xfId="12989" xr:uid="{5D884771-A00E-448C-8342-F7C980BFFFC4}"/>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2 2 2" xfId="13016" xr:uid="{C653A8FA-52A7-41A5-B86E-EB8EAF9D8306}"/>
    <cellStyle name="Comma 2 6 2 2 3" xfId="13015" xr:uid="{1C1406D6-559F-46CB-BE94-6F11F37B44BF}"/>
    <cellStyle name="Comma 2 6 2 3" xfId="1510" xr:uid="{00000000-0005-0000-0000-00007F030000}"/>
    <cellStyle name="Comma 2 6 2 3 2" xfId="13017" xr:uid="{A9D15F99-85FC-4756-B0A9-FBEE8186762C}"/>
    <cellStyle name="Comma 2 6 2 4" xfId="13014" xr:uid="{36BDEC88-B92D-4C63-9F7F-B00DFB21931E}"/>
    <cellStyle name="Comma 2 6 3" xfId="1511" xr:uid="{00000000-0005-0000-0000-000080030000}"/>
    <cellStyle name="Comma 2 6 3 2" xfId="1512" xr:uid="{00000000-0005-0000-0000-000081030000}"/>
    <cellStyle name="Comma 2 6 3 2 2" xfId="13019" xr:uid="{6C21644E-4672-4FFF-A2F9-49419FF0BDC2}"/>
    <cellStyle name="Comma 2 6 3 3" xfId="13018" xr:uid="{3855AEB1-B35A-4E9D-B20F-4CA3F7A5B4CF}"/>
    <cellStyle name="Comma 2 6 4" xfId="1513" xr:uid="{00000000-0005-0000-0000-000082030000}"/>
    <cellStyle name="Comma 2 6 4 2" xfId="13020" xr:uid="{40D68CEE-B569-4907-8E61-1E1EDCF03A6F}"/>
    <cellStyle name="Comma 2 6 5" xfId="13013" xr:uid="{0C988A12-BB57-4C92-989B-F028EAB74D7A}"/>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2 2 2" xfId="13024" xr:uid="{4D3F557F-4EFC-45E7-862C-4A0C0FAFDF0E}"/>
    <cellStyle name="Comma 2 7 2 2 3" xfId="13023" xr:uid="{DE770360-0C4D-4BD4-A98C-31A5A974E076}"/>
    <cellStyle name="Comma 2 7 2 3" xfId="1518" xr:uid="{00000000-0005-0000-0000-000087030000}"/>
    <cellStyle name="Comma 2 7 2 3 2" xfId="13025" xr:uid="{AEEEBEE1-6C95-4E52-9504-D031F341DCF6}"/>
    <cellStyle name="Comma 2 7 2 4" xfId="13022" xr:uid="{477770CC-4FDF-4EEB-9B6E-E0B906DFC077}"/>
    <cellStyle name="Comma 2 7 3" xfId="1519" xr:uid="{00000000-0005-0000-0000-000088030000}"/>
    <cellStyle name="Comma 2 7 3 2" xfId="1520" xr:uid="{00000000-0005-0000-0000-000089030000}"/>
    <cellStyle name="Comma 2 7 3 2 2" xfId="13027" xr:uid="{F932DF53-C7C9-4632-B17C-B45E31289FE6}"/>
    <cellStyle name="Comma 2 7 3 3" xfId="13026" xr:uid="{D6AD3960-9192-4002-B4F1-AD1458366C56}"/>
    <cellStyle name="Comma 2 7 4" xfId="1521" xr:uid="{00000000-0005-0000-0000-00008A030000}"/>
    <cellStyle name="Comma 2 7 4 2" xfId="13028" xr:uid="{ABAE769E-8135-42FF-B862-7462AC78B7FF}"/>
    <cellStyle name="Comma 2 7 5" xfId="13021" xr:uid="{174ADF68-E044-48D9-81F4-503623909B00}"/>
    <cellStyle name="Comma 2 8" xfId="1522" xr:uid="{00000000-0005-0000-0000-00008B030000}"/>
    <cellStyle name="Comma 2 8 2" xfId="13029" xr:uid="{D9EFB466-5F4B-467A-AA8B-EB26044CCAAD}"/>
    <cellStyle name="Comma 2 9" xfId="1523" xr:uid="{00000000-0005-0000-0000-00008C030000}"/>
    <cellStyle name="Comma 2 9 2" xfId="1524" xr:uid="{00000000-0005-0000-0000-00008D030000}"/>
    <cellStyle name="Comma 2 9 2 2" xfId="1525" xr:uid="{00000000-0005-0000-0000-00008E030000}"/>
    <cellStyle name="Comma 2 9 2 2 2" xfId="13032" xr:uid="{5B3280D2-8CA3-464D-ADF8-CDABACB2E9E4}"/>
    <cellStyle name="Comma 2 9 2 3" xfId="13031" xr:uid="{E3C29620-FFAF-4EB0-AED6-09C0F9AAA651}"/>
    <cellStyle name="Comma 2 9 3" xfId="1526" xr:uid="{00000000-0005-0000-0000-00008F030000}"/>
    <cellStyle name="Comma 2 9 3 2" xfId="13033" xr:uid="{B5BC68A9-8A81-4B07-A7D4-E593F94F212A}"/>
    <cellStyle name="Comma 2 9 4" xfId="13030" xr:uid="{15EC29BB-E4DD-4E84-A8B5-CF9D35B4B146}"/>
    <cellStyle name="Comma 2*" xfId="1527" xr:uid="{00000000-0005-0000-0000-000090030000}"/>
    <cellStyle name="Comma 20" xfId="14945" xr:uid="{F5BD1A60-D3D3-47C2-8487-1BA6A8127DB3}"/>
    <cellStyle name="Comma 21" xfId="14931" xr:uid="{60212F4D-076F-4366-85A1-CECF51332AAF}"/>
    <cellStyle name="Comma 22" xfId="14962" xr:uid="{85F6C808-7E6A-486E-A547-7271ADACEC1F}"/>
    <cellStyle name="Comma 23" xfId="14942" xr:uid="{B047C3AA-199B-40BE-AB2A-A1D83AC703EC}"/>
    <cellStyle name="Comma 24" xfId="15030" xr:uid="{3800F839-88F0-4EE6-9102-9B985349080F}"/>
    <cellStyle name="Comma 25" xfId="14947" xr:uid="{DC58D64B-6C8C-453E-AB3D-F3BF98A1E272}"/>
    <cellStyle name="Comma 26" xfId="15072" xr:uid="{698E8043-BABD-4BA1-B9E0-A707E752BEEF}"/>
    <cellStyle name="Comma 27" xfId="15081" xr:uid="{12BFE8D1-5E7D-4B54-856B-B01BB785600D}"/>
    <cellStyle name="Comma 28" xfId="15105" xr:uid="{E6DD219F-B759-4AC0-A094-DD78E2A2E791}"/>
    <cellStyle name="Comma 29" xfId="15138" xr:uid="{E2985B81-2D75-4817-B8DD-1E8F2328C570}"/>
    <cellStyle name="Comma 3" xfId="3" xr:uid="{00000000-0005-0000-0000-000091030000}"/>
    <cellStyle name="Comma 3 10" xfId="12643" xr:uid="{F97E8AEB-FA7A-4522-BDAF-7C023D301449}"/>
    <cellStyle name="Comma 3 2" xfId="40" xr:uid="{00000000-0005-0000-0000-000092030000}"/>
    <cellStyle name="Comma 3 2 2" xfId="1528" xr:uid="{00000000-0005-0000-0000-000093030000}"/>
    <cellStyle name="Comma 3 2 2 2" xfId="13034" xr:uid="{446AB8BC-5727-4B14-A0D7-990381013692}"/>
    <cellStyle name="Comma 3 2 3" xfId="12646" xr:uid="{0886CA84-5BD4-46AB-A62B-437B6F783F6D}"/>
    <cellStyle name="Comma 3 3" xfId="1529" xr:uid="{00000000-0005-0000-0000-000094030000}"/>
    <cellStyle name="Comma 3 3 2" xfId="1530" xr:uid="{00000000-0005-0000-0000-000095030000}"/>
    <cellStyle name="Comma 3 3 2 2" xfId="1531" xr:uid="{00000000-0005-0000-0000-000096030000}"/>
    <cellStyle name="Comma 3 3 2 2 2" xfId="13037" xr:uid="{EBBF0CCF-326D-42B5-AB26-F03CAA848896}"/>
    <cellStyle name="Comma 3 3 2 3" xfId="13036" xr:uid="{26AE23A4-6BFB-4620-A642-6157AFDB57B0}"/>
    <cellStyle name="Comma 3 3 3" xfId="1532" xr:uid="{00000000-0005-0000-0000-000097030000}"/>
    <cellStyle name="Comma 3 3 3 2" xfId="13038" xr:uid="{78BE6246-F5ED-42F4-87F0-177D5E4CA912}"/>
    <cellStyle name="Comma 3 3 4" xfId="1533" xr:uid="{00000000-0005-0000-0000-000098030000}"/>
    <cellStyle name="Comma 3 3 4 2" xfId="13039" xr:uid="{0120840C-7E40-4FD4-88FF-316E33621A71}"/>
    <cellStyle name="Comma 3 3 5" xfId="13035" xr:uid="{52517304-40F3-47C4-9DA1-811F012A080C}"/>
    <cellStyle name="Comma 3 4" xfId="1534" xr:uid="{00000000-0005-0000-0000-000099030000}"/>
    <cellStyle name="Comma 3 4 2" xfId="1535" xr:uid="{00000000-0005-0000-0000-00009A030000}"/>
    <cellStyle name="Comma 3 4 2 2" xfId="13041" xr:uid="{2CBEE25E-FF8E-48DA-9F1F-AF1ACDBCAE65}"/>
    <cellStyle name="Comma 3 4 3" xfId="1536" xr:uid="{00000000-0005-0000-0000-00009B030000}"/>
    <cellStyle name="Comma 3 4 3 2" xfId="13042" xr:uid="{AF9ACD7F-FEA0-439F-BD00-B5A8B36428FC}"/>
    <cellStyle name="Comma 3 4 4" xfId="13040" xr:uid="{080756E3-59D0-4F6E-B678-02672BEE49B7}"/>
    <cellStyle name="Comma 3 5" xfId="1537" xr:uid="{00000000-0005-0000-0000-00009C030000}"/>
    <cellStyle name="Comma 3 5 2" xfId="13043" xr:uid="{0C3A6C82-2761-4267-A4D3-F88894E1104E}"/>
    <cellStyle name="Comma 3 6" xfId="1538" xr:uid="{00000000-0005-0000-0000-00009D030000}"/>
    <cellStyle name="Comma 3 6 2" xfId="13044" xr:uid="{3D169564-8F4D-4493-9D91-8C1498B5A4F3}"/>
    <cellStyle name="Comma 3 7" xfId="1539" xr:uid="{00000000-0005-0000-0000-00009E030000}"/>
    <cellStyle name="Comma 3 7 2" xfId="13045" xr:uid="{D3140A03-A4B1-4014-8549-E349F38BCBAB}"/>
    <cellStyle name="Comma 3 8" xfId="1540" xr:uid="{00000000-0005-0000-0000-00009F030000}"/>
    <cellStyle name="Comma 3 8 2" xfId="13046" xr:uid="{1E2C04CB-D94E-41B4-876F-FEB7190A2815}"/>
    <cellStyle name="Comma 3 9" xfId="1541" xr:uid="{00000000-0005-0000-0000-0000A0030000}"/>
    <cellStyle name="Comma 3 9 2" xfId="13047" xr:uid="{055871D8-8E58-4904-8420-222FBEF44946}"/>
    <cellStyle name="Comma 30" xfId="15180" xr:uid="{CA6B2C43-DC1D-4E81-B2EF-3506099C556D}"/>
    <cellStyle name="Comma 31" xfId="15140" xr:uid="{ECD721DE-EA67-4366-8504-7C2C1ED19F9D}"/>
    <cellStyle name="Comma 32" xfId="15208" xr:uid="{6D74B6B7-EA3C-4025-B489-8D5AEFAD7955}"/>
    <cellStyle name="Comma 33" xfId="15202" xr:uid="{23639970-9FD9-46B0-A7E7-64CCC281A0DE}"/>
    <cellStyle name="Comma 34" xfId="15226" xr:uid="{8095953E-4732-497B-B4B1-DCB2DCD1AC7D}"/>
    <cellStyle name="Comma 35" xfId="15265" xr:uid="{D2B208BE-E709-42C2-A01A-90BAE00A27C3}"/>
    <cellStyle name="Comma 36" xfId="15281" xr:uid="{52FA1850-BE13-4E2A-A6B8-24713EDA2C97}"/>
    <cellStyle name="Comma 37" xfId="15367" xr:uid="{19004027-B7E4-4C8F-B44A-58ECF2FB9139}"/>
    <cellStyle name="Comma 38" xfId="15317" xr:uid="{12087BFB-A724-49B5-A69D-04E0A6A4D037}"/>
    <cellStyle name="Comma 39" xfId="15371" xr:uid="{DB948F60-4791-4187-A88D-FDB7796215DB}"/>
    <cellStyle name="Comma 4" xfId="38" xr:uid="{00000000-0005-0000-0000-0000A1030000}"/>
    <cellStyle name="Comma 4 10" xfId="1542" xr:uid="{00000000-0005-0000-0000-0000A2030000}"/>
    <cellStyle name="Comma 4 10 2" xfId="13048" xr:uid="{7BA5A2C1-1053-4962-AE04-C5BFD21FFE42}"/>
    <cellStyle name="Comma 4 11" xfId="1543" xr:uid="{00000000-0005-0000-0000-0000A3030000}"/>
    <cellStyle name="Comma 4 11 2" xfId="13049" xr:uid="{BB4065BF-FBA5-45FD-8B36-19F5FDB7BDC6}"/>
    <cellStyle name="Comma 4 12" xfId="1544" xr:uid="{00000000-0005-0000-0000-0000A4030000}"/>
    <cellStyle name="Comma 4 12 2" xfId="13050" xr:uid="{22665C64-66B9-4581-9BD8-540BFC8372EC}"/>
    <cellStyle name="Comma 4 13" xfId="1545" xr:uid="{00000000-0005-0000-0000-0000A5030000}"/>
    <cellStyle name="Comma 4 13 2" xfId="13051" xr:uid="{8A7CD5E9-1F61-4504-BE46-22DD51172D2E}"/>
    <cellStyle name="Comma 4 14" xfId="1546" xr:uid="{00000000-0005-0000-0000-0000A6030000}"/>
    <cellStyle name="Comma 4 14 2" xfId="13052" xr:uid="{B6C2E3B6-2A40-442B-AC8D-07FB6EB75235}"/>
    <cellStyle name="Comma 4 15" xfId="12644" xr:uid="{AE2949B5-601B-4DD5-B3C9-EAACEF5225BB}"/>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2 2 2" xfId="13056" xr:uid="{CE1D25F3-1F30-48AC-BABD-A36BE0CCE6D6}"/>
    <cellStyle name="Comma 4 2 2 2 3" xfId="13055" xr:uid="{97B70390-FC05-44FF-A8ED-714B68C36E42}"/>
    <cellStyle name="Comma 4 2 2 3" xfId="1551" xr:uid="{00000000-0005-0000-0000-0000AB030000}"/>
    <cellStyle name="Comma 4 2 2 3 2" xfId="13057" xr:uid="{6CCDAB5B-AF18-4D49-8944-6203B4AA629E}"/>
    <cellStyle name="Comma 4 2 2 4" xfId="13054" xr:uid="{C2C189FF-9254-45F3-AD69-7176CD1329C9}"/>
    <cellStyle name="Comma 4 2 3" xfId="1552" xr:uid="{00000000-0005-0000-0000-0000AC030000}"/>
    <cellStyle name="Comma 4 2 3 2" xfId="1553" xr:uid="{00000000-0005-0000-0000-0000AD030000}"/>
    <cellStyle name="Comma 4 2 3 2 2" xfId="13059" xr:uid="{884B0605-D9FF-40CA-9E5F-0E4147905078}"/>
    <cellStyle name="Comma 4 2 3 3" xfId="13058" xr:uid="{21EC3D53-3B5C-4C8F-800E-70742832C669}"/>
    <cellStyle name="Comma 4 2 4" xfId="1554" xr:uid="{00000000-0005-0000-0000-0000AE030000}"/>
    <cellStyle name="Comma 4 2 4 2" xfId="13060" xr:uid="{CDA11763-6891-4E54-A2CA-6D556D3DB13F}"/>
    <cellStyle name="Comma 4 2 5" xfId="1555" xr:uid="{00000000-0005-0000-0000-0000AF030000}"/>
    <cellStyle name="Comma 4 2 5 2" xfId="13061" xr:uid="{268561CD-685B-47E0-B576-1E2B5FB4B137}"/>
    <cellStyle name="Comma 4 2 6" xfId="13053" xr:uid="{BC5CF761-2460-4C05-A55E-36D6A2437C17}"/>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2 2 2" xfId="13065" xr:uid="{99B954B0-B58E-4168-9A4E-DFFB78FCFF09}"/>
    <cellStyle name="Comma 4 3 2 2 3" xfId="13064" xr:uid="{2FA5F15D-9F7C-41B7-9C53-D6F526AEA3E6}"/>
    <cellStyle name="Comma 4 3 2 3" xfId="1560" xr:uid="{00000000-0005-0000-0000-0000B4030000}"/>
    <cellStyle name="Comma 4 3 2 3 2" xfId="13066" xr:uid="{93BC696C-AFB3-4989-8466-8A31E7775DB1}"/>
    <cellStyle name="Comma 4 3 2 4" xfId="13063" xr:uid="{BE693E7C-7C5D-47E5-9D3F-1D83789BFAEA}"/>
    <cellStyle name="Comma 4 3 3" xfId="1561" xr:uid="{00000000-0005-0000-0000-0000B5030000}"/>
    <cellStyle name="Comma 4 3 3 2" xfId="1562" xr:uid="{00000000-0005-0000-0000-0000B6030000}"/>
    <cellStyle name="Comma 4 3 3 2 2" xfId="13068" xr:uid="{BB2B0A7E-1CFB-4D3E-80E3-DC43DDEC1FC5}"/>
    <cellStyle name="Comma 4 3 3 3" xfId="13067" xr:uid="{B6638D74-AAD2-4FD5-9C18-656D1C544A43}"/>
    <cellStyle name="Comma 4 3 4" xfId="1563" xr:uid="{00000000-0005-0000-0000-0000B7030000}"/>
    <cellStyle name="Comma 4 3 4 2" xfId="13069" xr:uid="{D240B08E-9DD0-4C0F-8F1C-3759F0649090}"/>
    <cellStyle name="Comma 4 3 5" xfId="13062" xr:uid="{8DBA8BB3-CDC7-45A0-961A-198B3A71E5C8}"/>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2 2 2" xfId="13072" xr:uid="{6273CC21-7528-4AC2-9139-E010B7DEA1CD}"/>
    <cellStyle name="Comma 4 4 2 2 3" xfId="13071" xr:uid="{BF094C16-C3D6-4083-9706-74458F83EA5A}"/>
    <cellStyle name="Comma 4 4 2 3" xfId="1568" xr:uid="{00000000-0005-0000-0000-0000BC030000}"/>
    <cellStyle name="Comma 4 4 2 3 2" xfId="13073" xr:uid="{CFDEA47C-7E5A-4B6F-8B97-F24A1A88831C}"/>
    <cellStyle name="Comma 4 4 2 4" xfId="13070" xr:uid="{AC5613BC-C7F5-49AC-A4A7-D151D64F4700}"/>
    <cellStyle name="Comma 4 4 3" xfId="1569" xr:uid="{00000000-0005-0000-0000-0000BD030000}"/>
    <cellStyle name="Comma 4 4 3 2" xfId="1570" xr:uid="{00000000-0005-0000-0000-0000BE030000}"/>
    <cellStyle name="Comma 4 4 3 2 2" xfId="13075" xr:uid="{A63B8C83-03B0-4761-BF91-369E8C0DD435}"/>
    <cellStyle name="Comma 4 4 3 3" xfId="13074" xr:uid="{7B6B7D07-A8CD-40FD-BF69-02561368676C}"/>
    <cellStyle name="Comma 4 4 4" xfId="1571" xr:uid="{00000000-0005-0000-0000-0000BF030000}"/>
    <cellStyle name="Comma 4 4 4 2" xfId="13076" xr:uid="{1A0F3F97-6C1C-4C8E-98D6-421C83B4476B}"/>
    <cellStyle name="Comma 4 5" xfId="1572" xr:uid="{00000000-0005-0000-0000-0000C0030000}"/>
    <cellStyle name="Comma 4 5 2" xfId="1573" xr:uid="{00000000-0005-0000-0000-0000C1030000}"/>
    <cellStyle name="Comma 4 5 2 2" xfId="1574" xr:uid="{00000000-0005-0000-0000-0000C2030000}"/>
    <cellStyle name="Comma 4 5 2 2 2" xfId="13079" xr:uid="{E91A99E4-CAEE-4F27-9A2A-CC8230D9C357}"/>
    <cellStyle name="Comma 4 5 2 3" xfId="13078" xr:uid="{0AC80618-EBE6-433E-94EC-DE37270C0EC4}"/>
    <cellStyle name="Comma 4 5 3" xfId="1575" xr:uid="{00000000-0005-0000-0000-0000C3030000}"/>
    <cellStyle name="Comma 4 5 3 2" xfId="13080" xr:uid="{F0BAADC9-C89C-4ED4-9BD1-9FA747A51D8F}"/>
    <cellStyle name="Comma 4 5 4" xfId="13077" xr:uid="{4DBE1E34-9391-4E27-A087-3A5768E03010}"/>
    <cellStyle name="Comma 4 6" xfId="1576" xr:uid="{00000000-0005-0000-0000-0000C4030000}"/>
    <cellStyle name="Comma 4 6 2" xfId="1577" xr:uid="{00000000-0005-0000-0000-0000C5030000}"/>
    <cellStyle name="Comma 4 6 2 2" xfId="1578" xr:uid="{00000000-0005-0000-0000-0000C6030000}"/>
    <cellStyle name="Comma 4 6 2 2 2" xfId="13083" xr:uid="{1AF882FE-B7A2-4C9F-B52A-ECC58E0F1783}"/>
    <cellStyle name="Comma 4 6 2 3" xfId="13082" xr:uid="{C5FFF3DB-FC55-4D1C-A7BF-1719B292FD9B}"/>
    <cellStyle name="Comma 4 6 3" xfId="1579" xr:uid="{00000000-0005-0000-0000-0000C7030000}"/>
    <cellStyle name="Comma 4 6 3 2" xfId="13084" xr:uid="{18FB707E-107D-42BB-8DE1-A792BE246F6A}"/>
    <cellStyle name="Comma 4 6 4" xfId="13081" xr:uid="{1B2CA7D1-9E38-4074-8E54-E60C5DA49B76}"/>
    <cellStyle name="Comma 4 7" xfId="1580" xr:uid="{00000000-0005-0000-0000-0000C8030000}"/>
    <cellStyle name="Comma 4 7 2" xfId="1581" xr:uid="{00000000-0005-0000-0000-0000C9030000}"/>
    <cellStyle name="Comma 4 7 2 2" xfId="13086" xr:uid="{15F19E60-3469-4009-8613-094A3E2D2384}"/>
    <cellStyle name="Comma 4 7 3" xfId="13085" xr:uid="{D5A1DD12-3DA5-4E4E-9CA0-CD9B2DA9588D}"/>
    <cellStyle name="Comma 4 8" xfId="1582" xr:uid="{00000000-0005-0000-0000-0000CA030000}"/>
    <cellStyle name="Comma 4 8 2" xfId="13087" xr:uid="{2516FE02-EBC4-4111-AB5A-7D5E696F6498}"/>
    <cellStyle name="Comma 4 9" xfId="1583" xr:uid="{00000000-0005-0000-0000-0000CB030000}"/>
    <cellStyle name="Comma 4 9 2" xfId="13088" xr:uid="{C0C091D3-6BC8-40FA-9C1E-4EF9A9535299}"/>
    <cellStyle name="Comma 40" xfId="15336" xr:uid="{CC3ECF7E-F4F2-4376-9B07-158B9E901082}"/>
    <cellStyle name="Comma 41" xfId="15374" xr:uid="{DF01E10F-D285-4AAE-903F-3B1A697F2EF6}"/>
    <cellStyle name="Comma 42" xfId="15409" xr:uid="{8FC4A14B-61B7-4D86-BEAA-BEE30E1E2AA8}"/>
    <cellStyle name="Comma 43" xfId="15416" xr:uid="{81139AC1-C983-492A-89CB-D26718DF9AEC}"/>
    <cellStyle name="Comma 44" xfId="15457" xr:uid="{E53207D0-46F6-4951-A6F0-A9A209817365}"/>
    <cellStyle name="Comma 45" xfId="15460" xr:uid="{BF0DFA0B-7D03-414C-B4FF-5A29A09B22FA}"/>
    <cellStyle name="Comma 46" xfId="15491" xr:uid="{8AA9996F-7044-4765-85CB-13D9602B55D1}"/>
    <cellStyle name="Comma 47" xfId="15464" xr:uid="{4CAE38C8-3D09-433F-BE1B-A4D7B06C7C7B}"/>
    <cellStyle name="Comma 48" xfId="15505" xr:uid="{0CB5695D-A1C0-45BC-B70B-14845C5E5521}"/>
    <cellStyle name="Comma 49" xfId="15558" xr:uid="{14E52D47-CCDD-47CD-8FE6-77E64B75F016}"/>
    <cellStyle name="Comma 5" xfId="90" xr:uid="{00000000-0005-0000-0000-0000CC030000}"/>
    <cellStyle name="Comma 5 10" xfId="1584" xr:uid="{00000000-0005-0000-0000-0000CD030000}"/>
    <cellStyle name="Comma 5 10 2" xfId="13089" xr:uid="{C6A7AC33-89C7-441A-B8AC-22AB41601ED5}"/>
    <cellStyle name="Comma 5 11" xfId="1585" xr:uid="{00000000-0005-0000-0000-0000CE030000}"/>
    <cellStyle name="Comma 5 11 2" xfId="13090" xr:uid="{8413D8BF-BD30-4EE7-B464-C693240B6018}"/>
    <cellStyle name="Comma 5 12" xfId="1586" xr:uid="{00000000-0005-0000-0000-0000CF030000}"/>
    <cellStyle name="Comma 5 12 2" xfId="13091" xr:uid="{7C0DB3D0-2A7D-4F5C-8975-2C2304ECFDBE}"/>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2 2 2" xfId="13095" xr:uid="{087B2D14-4426-4327-B6E5-44F9AF5E9537}"/>
    <cellStyle name="Comma 5 2 2 2 3" xfId="13094" xr:uid="{DFD83DD8-C3B9-4C18-9293-CEB0BD6E4898}"/>
    <cellStyle name="Comma 5 2 2 3" xfId="1591" xr:uid="{00000000-0005-0000-0000-0000D4030000}"/>
    <cellStyle name="Comma 5 2 2 3 2" xfId="13096" xr:uid="{762AA0A1-FDD1-4987-BA6B-1FAC78AEC330}"/>
    <cellStyle name="Comma 5 2 2 4" xfId="13093" xr:uid="{5E877BED-7579-46DC-9B86-2F136007B277}"/>
    <cellStyle name="Comma 5 2 3" xfId="1592" xr:uid="{00000000-0005-0000-0000-0000D5030000}"/>
    <cellStyle name="Comma 5 2 3 2" xfId="1593" xr:uid="{00000000-0005-0000-0000-0000D6030000}"/>
    <cellStyle name="Comma 5 2 3 2 2" xfId="13098" xr:uid="{0DDB559B-B964-4C03-9279-5E93EF640966}"/>
    <cellStyle name="Comma 5 2 3 3" xfId="13097" xr:uid="{6383528C-1627-46E1-82B5-6937C42A4367}"/>
    <cellStyle name="Comma 5 2 4" xfId="1594" xr:uid="{00000000-0005-0000-0000-0000D7030000}"/>
    <cellStyle name="Comma 5 2 4 2" xfId="13099" xr:uid="{FDA73A80-C556-4980-B9EF-0590285EFCFD}"/>
    <cellStyle name="Comma 5 2 5" xfId="13092" xr:uid="{8C50F9CE-A89C-444A-88D4-E7E0F66229AA}"/>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2 2 2" xfId="13103" xr:uid="{B4EE0608-8C4F-4C71-9A5D-82441DB2889E}"/>
    <cellStyle name="Comma 5 3 2 2 3" xfId="13102" xr:uid="{FFBF473C-127D-4603-8C26-BF59025546F7}"/>
    <cellStyle name="Comma 5 3 2 3" xfId="1599" xr:uid="{00000000-0005-0000-0000-0000DC030000}"/>
    <cellStyle name="Comma 5 3 2 3 2" xfId="13104" xr:uid="{44465B9C-3CC3-4527-81DC-7F8C48781481}"/>
    <cellStyle name="Comma 5 3 2 4" xfId="13101" xr:uid="{6BD5E4F0-2496-4809-BB0D-A279618AAEB4}"/>
    <cellStyle name="Comma 5 3 3" xfId="1600" xr:uid="{00000000-0005-0000-0000-0000DD030000}"/>
    <cellStyle name="Comma 5 3 3 2" xfId="1601" xr:uid="{00000000-0005-0000-0000-0000DE030000}"/>
    <cellStyle name="Comma 5 3 3 2 2" xfId="13106" xr:uid="{D9B2DC24-392C-4672-A87A-76373D0D0135}"/>
    <cellStyle name="Comma 5 3 3 3" xfId="13105" xr:uid="{A3876817-DDC0-4515-B851-75659549B0EC}"/>
    <cellStyle name="Comma 5 3 4" xfId="1602" xr:uid="{00000000-0005-0000-0000-0000DF030000}"/>
    <cellStyle name="Comma 5 3 4 2" xfId="13107" xr:uid="{D27214A9-AEAC-4926-8D37-732F9D7AC8D6}"/>
    <cellStyle name="Comma 5 3 5" xfId="13100" xr:uid="{15F7DF92-87F5-4F13-A073-145232436E57}"/>
    <cellStyle name="Comma 5 4" xfId="1603" xr:uid="{00000000-0005-0000-0000-0000E0030000}"/>
    <cellStyle name="Comma 5 4 2" xfId="1604" xr:uid="{00000000-0005-0000-0000-0000E1030000}"/>
    <cellStyle name="Comma 5 4 2 2" xfId="1605" xr:uid="{00000000-0005-0000-0000-0000E2030000}"/>
    <cellStyle name="Comma 5 4 2 2 2" xfId="13110" xr:uid="{2BDD9205-A6E6-4E84-8956-85C62B471B38}"/>
    <cellStyle name="Comma 5 4 2 3" xfId="13109" xr:uid="{BACB3229-257E-4815-BB14-EBF617E63715}"/>
    <cellStyle name="Comma 5 4 3" xfId="1606" xr:uid="{00000000-0005-0000-0000-0000E3030000}"/>
    <cellStyle name="Comma 5 4 3 2" xfId="13111" xr:uid="{E64D33CE-315E-4A88-A600-CC77D9A8511D}"/>
    <cellStyle name="Comma 5 4 4" xfId="13108" xr:uid="{74DC5A7F-9873-473E-8BCA-03329DA3E028}"/>
    <cellStyle name="Comma 5 5" xfId="1607" xr:uid="{00000000-0005-0000-0000-0000E4030000}"/>
    <cellStyle name="Comma 5 5 2" xfId="1608" xr:uid="{00000000-0005-0000-0000-0000E5030000}"/>
    <cellStyle name="Comma 5 5 2 2" xfId="1609" xr:uid="{00000000-0005-0000-0000-0000E6030000}"/>
    <cellStyle name="Comma 5 5 2 2 2" xfId="13114" xr:uid="{061C2109-9C7C-4249-A790-2C8C9057B5F3}"/>
    <cellStyle name="Comma 5 5 2 3" xfId="13113" xr:uid="{A4C9B73E-4AFC-4347-B53F-A8D4A51907D2}"/>
    <cellStyle name="Comma 5 5 3" xfId="1610" xr:uid="{00000000-0005-0000-0000-0000E7030000}"/>
    <cellStyle name="Comma 5 5 3 2" xfId="13115" xr:uid="{8FACA17A-99D5-4763-A81A-8931A71C4270}"/>
    <cellStyle name="Comma 5 5 4" xfId="13112" xr:uid="{B02FEBFC-0BD0-4F48-93EA-E6E171663711}"/>
    <cellStyle name="Comma 5 6" xfId="1611" xr:uid="{00000000-0005-0000-0000-0000E8030000}"/>
    <cellStyle name="Comma 5 6 2" xfId="1612" xr:uid="{00000000-0005-0000-0000-0000E9030000}"/>
    <cellStyle name="Comma 5 6 2 2" xfId="13117" xr:uid="{AAD3D593-543D-49E9-8263-18E3C0584D53}"/>
    <cellStyle name="Comma 5 6 3" xfId="13116" xr:uid="{D8D45498-EBD0-4439-B6D7-9194F36537C5}"/>
    <cellStyle name="Comma 5 7" xfId="1613" xr:uid="{00000000-0005-0000-0000-0000EA030000}"/>
    <cellStyle name="Comma 5 7 2" xfId="13118" xr:uid="{540A6FEE-44F7-4710-A33A-BBA68E1402A0}"/>
    <cellStyle name="Comma 5 8" xfId="1614" xr:uid="{00000000-0005-0000-0000-0000EB030000}"/>
    <cellStyle name="Comma 5 8 2" xfId="13119" xr:uid="{EC887EF4-C4CB-45B0-A4F7-66BF2BFC2693}"/>
    <cellStyle name="Comma 5 9" xfId="1615" xr:uid="{00000000-0005-0000-0000-0000EC030000}"/>
    <cellStyle name="Comma 5 9 2" xfId="13120" xr:uid="{B2972F5B-CA5F-4021-80FC-965556A35817}"/>
    <cellStyle name="Comma 50" xfId="15591" xr:uid="{BC644097-FD25-47F9-AAEA-CA26A9427DD3}"/>
    <cellStyle name="Comma 51" xfId="15562" xr:uid="{0655F7F1-F971-41A3-A29B-8A2E04B19770}"/>
    <cellStyle name="Comma 52" xfId="15608" xr:uid="{6A8392DD-F3FE-458E-B3CC-D3B309DEADA5}"/>
    <cellStyle name="Comma 53" xfId="15622" xr:uid="{EF17C230-C8DA-4E63-BC79-0EED15098DFB}"/>
    <cellStyle name="Comma 54" xfId="15657" xr:uid="{DF94CF85-DD80-4FB0-AF5B-D59A35CB9335}"/>
    <cellStyle name="Comma 55" xfId="15695" xr:uid="{404B11C4-6960-4C50-80B7-85EE8025A1F5}"/>
    <cellStyle name="Comma 56" xfId="15697" xr:uid="{3BC33858-D695-4E70-B62E-A693DAF55F83}"/>
    <cellStyle name="Comma 57" xfId="15736" xr:uid="{95868A5A-08FD-4AEC-9857-650F0923BEE7}"/>
    <cellStyle name="Comma 58" xfId="15739" xr:uid="{5D9F2833-34B6-4F8E-984A-210F39822525}"/>
    <cellStyle name="Comma 59" xfId="15755" xr:uid="{0DAF2AEB-2091-4197-96EC-5404E895CD8F}"/>
    <cellStyle name="Comma 6" xfId="111" xr:uid="{00000000-0005-0000-0000-0000ED030000}"/>
    <cellStyle name="Comma 6 2" xfId="1616" xr:uid="{00000000-0005-0000-0000-0000EE030000}"/>
    <cellStyle name="Comma 6 2 2" xfId="13121" xr:uid="{DB0F18AD-2ECB-4208-B29F-DBC9368191B0}"/>
    <cellStyle name="Comma 6 3" xfId="1617" xr:uid="{00000000-0005-0000-0000-0000EF030000}"/>
    <cellStyle name="Comma 6 3 2" xfId="13122" xr:uid="{476A0CF1-979E-4E07-B9D2-97722AD1ADF5}"/>
    <cellStyle name="Comma 6 4" xfId="1618" xr:uid="{00000000-0005-0000-0000-0000F0030000}"/>
    <cellStyle name="Comma 6 4 2" xfId="13123" xr:uid="{4262B513-ABB4-4F66-80F0-50B3FE1D0925}"/>
    <cellStyle name="Comma 6 5" xfId="1619" xr:uid="{00000000-0005-0000-0000-0000F1030000}"/>
    <cellStyle name="Comma 6 5 2" xfId="13124" xr:uid="{3BD1A1CC-91D7-4A18-9DFD-7DF1A4122E11}"/>
    <cellStyle name="Comma 6 6" xfId="1620" xr:uid="{00000000-0005-0000-0000-0000F2030000}"/>
    <cellStyle name="Comma 6 6 2" xfId="13125" xr:uid="{817CCA9D-EB48-492E-B356-9604F7B8DBE6}"/>
    <cellStyle name="Comma 6 7" xfId="622" xr:uid="{00000000-0005-0000-0000-0000F3030000}"/>
    <cellStyle name="Comma 6 7 2" xfId="12809" xr:uid="{A1C0EFFC-2FBB-473F-A805-F4413CDBE41E}"/>
    <cellStyle name="Comma 60" xfId="15804" xr:uid="{55A70DBA-D303-4CA1-919A-EDBADF654AFB}"/>
    <cellStyle name="Comma 61" xfId="15789" xr:uid="{1AA1009D-EC79-476E-8963-F2D69D775E82}"/>
    <cellStyle name="Comma 62" xfId="15830" xr:uid="{CDB49081-20D7-42E2-9FAB-F91D6D9AC60D}"/>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2 2 2" xfId="13129" xr:uid="{1D6A590F-36E0-4717-BC45-42D5CA8000A8}"/>
    <cellStyle name="Comma 7 2 2 3" xfId="13128" xr:uid="{F6D3A100-9E34-45D7-A4EB-830230C9EC6C}"/>
    <cellStyle name="Comma 7 2 3" xfId="1625" xr:uid="{00000000-0005-0000-0000-0000F8030000}"/>
    <cellStyle name="Comma 7 2 3 2" xfId="13130" xr:uid="{7219CA77-8E4A-4F1D-BFBF-C958AA36A3A3}"/>
    <cellStyle name="Comma 7 2 4" xfId="13127" xr:uid="{3BE1E9F4-8C92-4BBB-8485-7403474FA4FF}"/>
    <cellStyle name="Comma 7 3" xfId="1626" xr:uid="{00000000-0005-0000-0000-0000F9030000}"/>
    <cellStyle name="Comma 7 3 2" xfId="1627" xr:uid="{00000000-0005-0000-0000-0000FA030000}"/>
    <cellStyle name="Comma 7 3 2 2" xfId="13132" xr:uid="{3FAEC039-5DF8-4D0E-A090-665523717B80}"/>
    <cellStyle name="Comma 7 3 3" xfId="13131" xr:uid="{49E0823D-B1C9-495E-AB94-4EE3DAF7C2F6}"/>
    <cellStyle name="Comma 7 4" xfId="1628" xr:uid="{00000000-0005-0000-0000-0000FB030000}"/>
    <cellStyle name="Comma 7 4 2" xfId="13133" xr:uid="{3FDCB5D6-5B45-4C19-995B-654F13C1AE56}"/>
    <cellStyle name="Comma 7 5" xfId="1629" xr:uid="{00000000-0005-0000-0000-0000FC030000}"/>
    <cellStyle name="Comma 7 5 2" xfId="13134" xr:uid="{03E5E724-4F77-4933-8838-7867FA2F64FA}"/>
    <cellStyle name="Comma 7 6" xfId="1630" xr:uid="{00000000-0005-0000-0000-0000FD030000}"/>
    <cellStyle name="Comma 7 6 2" xfId="13135" xr:uid="{854F0583-8D89-46C3-A902-EA796DF1AE05}"/>
    <cellStyle name="Comma 7 7" xfId="1631" xr:uid="{00000000-0005-0000-0000-0000FE030000}"/>
    <cellStyle name="Comma 7 7 2" xfId="13136" xr:uid="{B3920AD8-1266-424D-93EC-CA733AA8737D}"/>
    <cellStyle name="Comma 7 8" xfId="1632" xr:uid="{00000000-0005-0000-0000-0000FF030000}"/>
    <cellStyle name="Comma 7 8 2" xfId="13137" xr:uid="{366A653F-3C0B-40C0-B07A-BC8733649741}"/>
    <cellStyle name="Comma 7 9" xfId="13126" xr:uid="{5FCB5D70-54F3-4C7A-A0C5-AD9491D766A0}"/>
    <cellStyle name="Comma 8" xfId="1633" xr:uid="{00000000-0005-0000-0000-000000040000}"/>
    <cellStyle name="Comma 8 2" xfId="1634" xr:uid="{00000000-0005-0000-0000-000001040000}"/>
    <cellStyle name="Comma 8 2 2" xfId="1635" xr:uid="{00000000-0005-0000-0000-000002040000}"/>
    <cellStyle name="Comma 8 2 2 2" xfId="13140" xr:uid="{19F39076-7769-4425-B53D-3F1ED12B3F99}"/>
    <cellStyle name="Comma 8 2 3" xfId="13139" xr:uid="{17AE8CC0-0D25-431F-B984-80B1A39C0F65}"/>
    <cellStyle name="Comma 8 3" xfId="1636" xr:uid="{00000000-0005-0000-0000-000003040000}"/>
    <cellStyle name="Comma 8 3 2" xfId="13141" xr:uid="{0B464239-2D9C-41EF-B2B7-7ED37C5D9222}"/>
    <cellStyle name="Comma 8 4" xfId="1637" xr:uid="{00000000-0005-0000-0000-000004040000}"/>
    <cellStyle name="Comma 8 4 2" xfId="13142" xr:uid="{340A7267-EA88-4242-8C84-2CCF6B440675}"/>
    <cellStyle name="Comma 8 5" xfId="1638" xr:uid="{00000000-0005-0000-0000-000005040000}"/>
    <cellStyle name="Comma 8 5 2" xfId="13143" xr:uid="{D5682CB6-1B95-4525-9D18-90C6546D738E}"/>
    <cellStyle name="Comma 8 6" xfId="1639" xr:uid="{00000000-0005-0000-0000-000006040000}"/>
    <cellStyle name="Comma 8 6 2" xfId="13144" xr:uid="{831BF155-8D1D-4F73-A79C-27F47915D3A6}"/>
    <cellStyle name="Comma 8 7" xfId="1640" xr:uid="{00000000-0005-0000-0000-000007040000}"/>
    <cellStyle name="Comma 8 7 2" xfId="13145" xr:uid="{4C08FAE0-DC68-404D-A10C-01B9F95EBCE2}"/>
    <cellStyle name="Comma 8 8" xfId="13138" xr:uid="{4B3694B2-55DF-47D9-A365-EB04A8A8342A}"/>
    <cellStyle name="Comma 9" xfId="1641" xr:uid="{00000000-0005-0000-0000-000008040000}"/>
    <cellStyle name="Comma 9 2" xfId="1642" xr:uid="{00000000-0005-0000-0000-000009040000}"/>
    <cellStyle name="Comma 9 2 2" xfId="13147" xr:uid="{0F6433C2-103A-4A96-A488-6AC1FC82C113}"/>
    <cellStyle name="Comma 9 3" xfId="1643" xr:uid="{00000000-0005-0000-0000-00000A040000}"/>
    <cellStyle name="Comma 9 3 2" xfId="13148" xr:uid="{E034250D-AB76-4895-AE91-BCE87616E80C}"/>
    <cellStyle name="Comma 9 4" xfId="1644" xr:uid="{00000000-0005-0000-0000-00000B040000}"/>
    <cellStyle name="Comma 9 4 2" xfId="13149" xr:uid="{BFA954E9-0FF1-43D4-BECE-CF3CD15D2731}"/>
    <cellStyle name="Comma 9 5" xfId="1645" xr:uid="{00000000-0005-0000-0000-00000C040000}"/>
    <cellStyle name="Comma 9 5 2" xfId="13150" xr:uid="{37255D06-5359-4D46-A8CB-237A47EA9F2B}"/>
    <cellStyle name="Comma 9 6" xfId="13146" xr:uid="{F9D5EE56-6075-41C0-B132-F5D5B8C3C139}"/>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mentaire 10" xfId="14070" xr:uid="{F138C4CE-1236-4E90-A2F7-74A652CB0650}"/>
    <cellStyle name="Commentaire 10 10" xfId="22076" xr:uid="{7A880687-3843-48C9-966D-9FF03A191431}"/>
    <cellStyle name="Commentaire 10 11" xfId="23306" xr:uid="{6E5AD86E-8B8F-4AFE-8C9A-1BC05A3AB269}"/>
    <cellStyle name="Commentaire 10 12" xfId="24936" xr:uid="{17108EB9-19AF-46BC-8560-A5107291244C}"/>
    <cellStyle name="Commentaire 10 13" xfId="26492" xr:uid="{1FCC4704-C01F-42A2-8ACE-C22BE8F0870F}"/>
    <cellStyle name="Commentaire 10 14" xfId="27470" xr:uid="{50F30844-CF85-4CE6-B067-6A748BB8B637}"/>
    <cellStyle name="Commentaire 10 15" xfId="29157" xr:uid="{8516471E-9740-4F28-B893-D5123C60F294}"/>
    <cellStyle name="Commentaire 10 16" xfId="30635" xr:uid="{4D7FD89D-444A-480A-828D-5A05955AC77A}"/>
    <cellStyle name="Commentaire 10 17" xfId="32088" xr:uid="{EEE7FB36-73C8-49B7-97DF-366FF96DBA2B}"/>
    <cellStyle name="Commentaire 10 2" xfId="17199" xr:uid="{0471FF31-7BD1-404A-831A-9E4B5B994D7C}"/>
    <cellStyle name="Commentaire 10 3" xfId="11815" xr:uid="{465D8231-E2DB-438D-B552-87D21B39A4D4}"/>
    <cellStyle name="Commentaire 10 4" xfId="10283" xr:uid="{CE80489E-EBF4-4999-A186-F26575CACC10}"/>
    <cellStyle name="Commentaire 10 5" xfId="16594" xr:uid="{2B26DF14-85C0-433A-93F2-34F33E08C1E9}"/>
    <cellStyle name="Commentaire 10 6" xfId="16964" xr:uid="{08DB2F79-CA75-4495-B752-31918A1F5632}"/>
    <cellStyle name="Commentaire 10 7" xfId="17640" xr:uid="{A35DDA2D-96DC-4E65-8C59-6DAE8D6642D1}"/>
    <cellStyle name="Commentaire 10 8" xfId="19227" xr:uid="{176CF169-C04C-447B-8543-4615D704B65F}"/>
    <cellStyle name="Commentaire 10 9" xfId="20801" xr:uid="{9419CE74-7131-41F2-9E13-3493668256E3}"/>
    <cellStyle name="Commentaire 11" xfId="14516" xr:uid="{8F99AA50-0511-4AB2-A3B4-C93C1BE213BD}"/>
    <cellStyle name="Commentaire 11 10" xfId="29054" xr:uid="{4F51266D-97CF-47E1-996C-EEB616B66D37}"/>
    <cellStyle name="Commentaire 11 11" xfId="30466" xr:uid="{69A6F95B-5FA8-4C8B-BD32-DD4106CC4EA3}"/>
    <cellStyle name="Commentaire 11 12" xfId="31872" xr:uid="{FD2D3533-30DB-4CAB-8B68-77FC8676511E}"/>
    <cellStyle name="Commentaire 11 13" xfId="33097" xr:uid="{2EB2067C-ACB0-4BF7-ACD7-54BF62D24294}"/>
    <cellStyle name="Commentaire 11 14" xfId="34067" xr:uid="{BDE09F4D-CB00-4019-92D9-1B66051B2D37}"/>
    <cellStyle name="Commentaire 11 15" xfId="35212" xr:uid="{43442732-AA11-4E8F-A2A4-5DEAEA3BCD0F}"/>
    <cellStyle name="Commentaire 11 16" xfId="36355" xr:uid="{557135DF-48F8-49B7-BA09-4E43FAF0D234}"/>
    <cellStyle name="Commentaire 11 17" xfId="37527" xr:uid="{A2FA9ADA-110D-43A5-AB72-6F89C57DEC57}"/>
    <cellStyle name="Commentaire 11 2" xfId="17620" xr:uid="{33E6157C-2247-4125-A3DC-EEB61BC60850}"/>
    <cellStyle name="Commentaire 11 3" xfId="19055" xr:uid="{79EB9DD9-1E7B-496D-A9F4-52FC3A0C15DD}"/>
    <cellStyle name="Commentaire 11 4" xfId="20470" xr:uid="{81CDED82-1498-4C3E-BFDA-8B7572903E90}"/>
    <cellStyle name="Commentaire 11 5" xfId="21815" xr:uid="{62A3E563-D5F1-48DC-BAA6-B561D400336A}"/>
    <cellStyle name="Commentaire 11 6" xfId="23174" xr:uid="{2098B957-9E11-47CB-AD50-4BC5CE9FA439}"/>
    <cellStyle name="Commentaire 11 7" xfId="24529" xr:uid="{60EB6E7A-706B-42B6-B561-3830C0DE514C}"/>
    <cellStyle name="Commentaire 11 8" xfId="25962" xr:uid="{DEF69185-B72C-406B-B7FF-EE9235C951A0}"/>
    <cellStyle name="Commentaire 11 9" xfId="27518" xr:uid="{CC6F5075-899C-4D55-BCD0-701573483CFE}"/>
    <cellStyle name="Commentaire 12" xfId="14108" xr:uid="{67FC9651-EDCC-4EA0-A3DF-F3F36E153BF1}"/>
    <cellStyle name="Commentaire 12 10" xfId="22227" xr:uid="{A8DEFDD1-3D5B-4AE2-B3CB-2F6C3459DE53}"/>
    <cellStyle name="Commentaire 12 11" xfId="23377" xr:uid="{3A5F1A43-4239-4E28-91C3-3E685BDCEF6B}"/>
    <cellStyle name="Commentaire 12 12" xfId="25359" xr:uid="{9F1F808C-8683-4FD0-BC88-BBB35D5C1374}"/>
    <cellStyle name="Commentaire 12 13" xfId="27493" xr:uid="{5DF8CCF3-03B5-4D89-BA2E-9FC7D5A67588}"/>
    <cellStyle name="Commentaire 12 14" xfId="29224" xr:uid="{946613F1-E7D3-45E3-95BD-F57B23CCD76B}"/>
    <cellStyle name="Commentaire 12 15" xfId="30740" xr:uid="{E107D17C-A1FE-48CA-8130-ADC7C8C6F093}"/>
    <cellStyle name="Commentaire 12 16" xfId="32523" xr:uid="{3CC2A464-935B-43FA-80CA-BC65408A232F}"/>
    <cellStyle name="Commentaire 12 2" xfId="17237" xr:uid="{D5F40D04-C976-4C00-A26B-4D89CFA62704}"/>
    <cellStyle name="Commentaire 12 3" xfId="11850" xr:uid="{038F9A7A-7B30-433B-A321-68166FF07F91}"/>
    <cellStyle name="Commentaire 12 4" xfId="10299" xr:uid="{BF647524-C45F-415D-A9CD-67038B30E612}"/>
    <cellStyle name="Commentaire 12 5" xfId="16628" xr:uid="{468D0DD7-3E83-4DDC-A501-CAAA2A0D36C2}"/>
    <cellStyle name="Commentaire 12 6" xfId="17005" xr:uid="{6E17EEE2-75D0-4339-810A-4C0060AD4B8A}"/>
    <cellStyle name="Commentaire 12 7" xfId="21656" xr:uid="{F18E8659-A9AC-4CEE-B51E-96B6E91DCFAA}"/>
    <cellStyle name="Commentaire 12 8" xfId="19321" xr:uid="{63F04F41-CC20-4E4F-9E90-71504DD9ED56}"/>
    <cellStyle name="Commentaire 12 9" xfId="21062" xr:uid="{21A82BD0-7C06-4976-8D44-9DB2D376E7F8}"/>
    <cellStyle name="Commentaire 13" xfId="14752" xr:uid="{8351CD51-0392-437C-804C-4D9D7792EFFA}"/>
    <cellStyle name="Commentaire 13 10" xfId="29206" xr:uid="{9FA8E9CD-AEEC-4CC1-AAF7-5A05945B63D8}"/>
    <cellStyle name="Commentaire 13 11" xfId="30621" xr:uid="{30E23BCC-0CC3-4D0B-96C8-6F84788C8365}"/>
    <cellStyle name="Commentaire 13 12" xfId="32027" xr:uid="{C284121F-DFC9-4378-931C-598C33485FF1}"/>
    <cellStyle name="Commentaire 13 13" xfId="34191" xr:uid="{4EB81775-C79B-45C9-96DB-8A224BC19B47}"/>
    <cellStyle name="Commentaire 13 14" xfId="35340" xr:uid="{178F699D-8EF2-4CA9-82BC-2F8EE1225327}"/>
    <cellStyle name="Commentaire 13 15" xfId="36477" xr:uid="{CDA1F950-CFEC-4B70-A404-C2AAB77E6A10}"/>
    <cellStyle name="Commentaire 13 16" xfId="37618" xr:uid="{304508A2-EBD1-4688-BC12-5D24786AB138}"/>
    <cellStyle name="Commentaire 13 2" xfId="17816" xr:uid="{ADD0788F-C7F5-4F6E-A07D-D28346718836}"/>
    <cellStyle name="Commentaire 13 3" xfId="19219" xr:uid="{973BCE8C-90F2-4C74-AAB3-D02A0834AA7C}"/>
    <cellStyle name="Commentaire 13 4" xfId="20636" xr:uid="{008F4BF7-A8F5-4CE9-BF66-7EFD5EB4BFD6}"/>
    <cellStyle name="Commentaire 13 5" xfId="22024" xr:uid="{4B60B19C-B186-44A7-B505-BDB63ADFBB59}"/>
    <cellStyle name="Commentaire 13 6" xfId="23350" xr:uid="{222F9F90-D8D8-4F0E-8496-C1532CE97223}"/>
    <cellStyle name="Commentaire 13 7" xfId="24758" xr:uid="{F0559DF6-F40A-4AF9-950F-607FCD2A1838}"/>
    <cellStyle name="Commentaire 13 8" xfId="26177" xr:uid="{1E98D086-2607-48D2-BDBE-C47D0885876C}"/>
    <cellStyle name="Commentaire 13 9" xfId="27732" xr:uid="{88CD84A8-3FA3-4829-BCA0-5639574D8105}"/>
    <cellStyle name="Commentaire 14" xfId="14773" xr:uid="{4BFC6BD6-31BB-44EB-910B-0B7DD79D8E66}"/>
    <cellStyle name="Commentaire 14 10" xfId="29221" xr:uid="{86EE5465-A761-461B-BC9C-8A2C9F90C551}"/>
    <cellStyle name="Commentaire 14 11" xfId="30633" xr:uid="{595B4E91-4D29-4B62-8D85-78D6E962C024}"/>
    <cellStyle name="Commentaire 14 12" xfId="32035" xr:uid="{7FFE8D2E-698C-4C20-B61F-3AAB3F1C59BC}"/>
    <cellStyle name="Commentaire 14 13" xfId="33268" xr:uid="{CF01D51D-EFC6-4242-B231-39FB749392C8}"/>
    <cellStyle name="Commentaire 14 14" xfId="34202" xr:uid="{CD083762-8135-4E98-A6C3-3305957B7767}"/>
    <cellStyle name="Commentaire 14 15" xfId="35351" xr:uid="{9AFD4393-7FB2-49F7-B023-E6DA5B8EF288}"/>
    <cellStyle name="Commentaire 14 16" xfId="36487" xr:uid="{05F67FAC-3709-4783-AFAA-36F08F67325D}"/>
    <cellStyle name="Commentaire 14 17" xfId="37624" xr:uid="{B6016057-4B82-4D92-B89E-A85FFF5A1B55}"/>
    <cellStyle name="Commentaire 14 2" xfId="17837" xr:uid="{F1172EF8-9EB8-4B5D-B89A-5624CF0E5911}"/>
    <cellStyle name="Commentaire 14 3" xfId="19240" xr:uid="{BEB173E8-8BD0-4AA5-B962-E4909FA7A85B}"/>
    <cellStyle name="Commentaire 14 4" xfId="20651" xr:uid="{8757DBC3-DB68-4B7E-83E5-EC5D78C7EA33}"/>
    <cellStyle name="Commentaire 14 5" xfId="22044" xr:uid="{0AB2771E-9280-4D22-AEA7-32218059E48E}"/>
    <cellStyle name="Commentaire 14 6" xfId="23366" xr:uid="{6856B0C6-B3A5-4E2E-A3CE-24DF88B7F2F1}"/>
    <cellStyle name="Commentaire 14 7" xfId="24779" xr:uid="{6834D7C2-98AB-4990-BB6B-47879104A03C}"/>
    <cellStyle name="Commentaire 14 8" xfId="26196" xr:uid="{B46BEC69-1775-4CDB-B058-6860415DBF21}"/>
    <cellStyle name="Commentaire 14 9" xfId="27748" xr:uid="{CF9B6287-FD66-42D4-A343-3598D656E08E}"/>
    <cellStyle name="Commentaire 15" xfId="14791" xr:uid="{DB7BC08D-DCF7-4A0B-B461-9A43E7CCCAF7}"/>
    <cellStyle name="Commentaire 15 10" xfId="29232" xr:uid="{B400A344-8ED2-4CB2-8788-4846C721879E}"/>
    <cellStyle name="Commentaire 15 11" xfId="30642" xr:uid="{055F4F4F-FFF2-4477-8A77-64E8E31F6419}"/>
    <cellStyle name="Commentaire 15 12" xfId="32045" xr:uid="{93D2A2E2-9E52-46CF-B899-C342BCA5FE61}"/>
    <cellStyle name="Commentaire 15 13" xfId="33275" xr:uid="{41B30394-527F-4CCE-84A7-28FEE09EA54F}"/>
    <cellStyle name="Commentaire 15 14" xfId="34209" xr:uid="{DE1165F9-EB51-41E1-B181-6692CEB5D484}"/>
    <cellStyle name="Commentaire 15 15" xfId="35359" xr:uid="{A392B907-1E27-415B-9137-CD34DDDCE82B}"/>
    <cellStyle name="Commentaire 15 16" xfId="36492" xr:uid="{48EFB6DA-2ECC-4B93-A63C-DA0B7AB80A5E}"/>
    <cellStyle name="Commentaire 15 17" xfId="37627" xr:uid="{14F0D111-A3DE-4CFE-8563-41A83E99FBF9}"/>
    <cellStyle name="Commentaire 15 2" xfId="17855" xr:uid="{10BFBF03-2AA0-4B85-B068-07903F12E931}"/>
    <cellStyle name="Commentaire 15 3" xfId="19255" xr:uid="{5ABD748F-5860-419E-9AED-C621944A9D48}"/>
    <cellStyle name="Commentaire 15 4" xfId="20669" xr:uid="{9D3E50B0-0542-44ED-AD9A-873D7A130DEF}"/>
    <cellStyle name="Commentaire 15 5" xfId="22062" xr:uid="{E52AFED2-30E8-47CB-8159-C1CFCCE69261}"/>
    <cellStyle name="Commentaire 15 6" xfId="23378" xr:uid="{F600612D-FCAC-405E-A6DB-C95568B9C72C}"/>
    <cellStyle name="Commentaire 15 7" xfId="24795" xr:uid="{99CFA975-BDCE-4614-85D7-349ACC219241}"/>
    <cellStyle name="Commentaire 15 8" xfId="26213" xr:uid="{E356D1A2-4FAC-4A3E-B255-8AE04FE573B9}"/>
    <cellStyle name="Commentaire 15 9" xfId="27758" xr:uid="{F32C111C-1FC0-418B-97E1-C6C06E19BF95}"/>
    <cellStyle name="Commentaire 16" xfId="14625" xr:uid="{2CB706F1-7D11-413F-AAD7-44CA0519373D}"/>
    <cellStyle name="Commentaire 16 10" xfId="29114" xr:uid="{CB0884BF-50DB-47B3-A9B7-5361A378C9F9}"/>
    <cellStyle name="Commentaire 16 11" xfId="30533" xr:uid="{563FEDCE-94EA-4CDE-9514-DC0A3C72F0DD}"/>
    <cellStyle name="Commentaire 16 12" xfId="31930" xr:uid="{DA7210CB-824A-4281-80F6-B3D0DCFC75F0}"/>
    <cellStyle name="Commentaire 16 13" xfId="34114" xr:uid="{5E8D53FB-AD44-47D2-B34A-104FEF4EDB46}"/>
    <cellStyle name="Commentaire 16 14" xfId="35262" xr:uid="{5FF14EB5-AF25-42EE-B5B2-AFEFEBE6D71E}"/>
    <cellStyle name="Commentaire 16 15" xfId="36395" xr:uid="{0C12D34F-C6C9-4A7A-888E-23DFB8B7C32B}"/>
    <cellStyle name="Commentaire 16 16" xfId="37552" xr:uid="{C3448375-77F6-4122-B82D-9CAC7CA247F1}"/>
    <cellStyle name="Commentaire 16 2" xfId="17691" xr:uid="{AA1A2B65-9DAC-49F9-A59E-6B4E2D81010B}"/>
    <cellStyle name="Commentaire 16 3" xfId="19119" xr:uid="{0BD97F54-FFD9-40DB-AEBC-B868CBF8C86B}"/>
    <cellStyle name="Commentaire 16 4" xfId="20542" xr:uid="{039FAFCD-BD31-4D26-A958-47F923FFB71A}"/>
    <cellStyle name="Commentaire 16 5" xfId="21898" xr:uid="{C26DBB38-86F5-49DF-A339-4853C5D670FC}"/>
    <cellStyle name="Commentaire 16 6" xfId="23255" xr:uid="{7AD17B89-26A1-42BE-A293-E4A1CE846B9F}"/>
    <cellStyle name="Commentaire 16 7" xfId="24636" xr:uid="{D46E6DC0-E1E4-4FCA-83D5-36A768502C90}"/>
    <cellStyle name="Commentaire 16 8" xfId="26055" xr:uid="{4C14DA84-4738-4A7E-9F9D-CDD98C021A27}"/>
    <cellStyle name="Commentaire 16 9" xfId="27616" xr:uid="{7C8C6634-E2B6-4743-B7DF-C5A5049C1363}"/>
    <cellStyle name="Commentaire 17" xfId="14654" xr:uid="{BA526A8B-51F7-4DF0-9F22-42B9B4C41A37}"/>
    <cellStyle name="Commentaire 17 10" xfId="30553" xr:uid="{A9DD63B8-3C8D-473F-8E24-8ED95C7933D8}"/>
    <cellStyle name="Commentaire 17 11" xfId="31947" xr:uid="{F9B82CA4-B812-4DAB-B02B-E1DB590378DE}"/>
    <cellStyle name="Commentaire 17 12" xfId="33180" xr:uid="{3F841EB7-7B40-47C6-B5D0-0FB0E3D088B0}"/>
    <cellStyle name="Commentaire 17 13" xfId="34130" xr:uid="{8BC770B4-DC78-4EDD-9D87-63D741673CEA}"/>
    <cellStyle name="Commentaire 17 14" xfId="35280" xr:uid="{22E5D224-9C89-465E-B4B0-3C474F84AA44}"/>
    <cellStyle name="Commentaire 17 15" xfId="36407" xr:uid="{E206211A-BC7F-4044-BF26-C16CA825C58E}"/>
    <cellStyle name="Commentaire 17 16" xfId="37561" xr:uid="{CBE3782A-B59A-423F-B98B-C1442A98F07D}"/>
    <cellStyle name="Commentaire 17 2" xfId="17719" xr:uid="{59D528E9-2069-43C5-9528-841EF0A84DFF}"/>
    <cellStyle name="Commentaire 17 3" xfId="19139" xr:uid="{CB559A39-B2FB-4C27-A4B4-FC9A52DE97CF}"/>
    <cellStyle name="Commentaire 17 4" xfId="21927" xr:uid="{004ED87A-8CE1-4E80-BF51-458A9449783C}"/>
    <cellStyle name="Commentaire 17 5" xfId="23278" xr:uid="{933BE956-E6A2-4B72-9D42-B63EB6401362}"/>
    <cellStyle name="Commentaire 17 6" xfId="24663" xr:uid="{2ECE37C4-E14F-4D82-9F6C-33F9E4E4B8FD}"/>
    <cellStyle name="Commentaire 17 7" xfId="26083" xr:uid="{30BE18B4-F8EC-4218-949E-05B0C83BF579}"/>
    <cellStyle name="Commentaire 17 8" xfId="27640" xr:uid="{F80EC339-79B3-4018-AB2E-4648C6D7EE92}"/>
    <cellStyle name="Commentaire 17 9" xfId="29133" xr:uid="{BB229261-AB57-4FAA-8556-115394CFC061}"/>
    <cellStyle name="Commentaire 18" xfId="14826" xr:uid="{1D897204-56F3-471B-86AA-9DC52F18707B}"/>
    <cellStyle name="Commentaire 18 10" xfId="34236" xr:uid="{CB2B7EA3-23A5-4493-B3C3-CC4119F03193}"/>
    <cellStyle name="Commentaire 18 11" xfId="35385" xr:uid="{BC559CC5-AA03-4121-8FDA-48BA3F08D63B}"/>
    <cellStyle name="Commentaire 18 12" xfId="36508" xr:uid="{5805F91D-B47D-4C08-AAA9-91C14731A993}"/>
    <cellStyle name="Commentaire 18 13" xfId="37638" xr:uid="{6BC06408-2024-4FAB-91DC-3063A3B69B78}"/>
    <cellStyle name="Commentaire 18 2" xfId="19290" xr:uid="{87B62EBC-59C5-4DEB-A0C4-D98A4896FA69}"/>
    <cellStyle name="Commentaire 18 3" xfId="23409" xr:uid="{F7CA602C-72D8-47E6-B243-66E470F780EB}"/>
    <cellStyle name="Commentaire 18 4" xfId="24828" xr:uid="{0E7731D4-0092-468C-9A52-2F33B536534E}"/>
    <cellStyle name="Commentaire 18 5" xfId="26246" xr:uid="{77B260F5-64E8-422B-90B5-7B1A63DF3EF9}"/>
    <cellStyle name="Commentaire 18 6" xfId="27781" xr:uid="{06998698-EBEF-4636-B5C7-E143E46259F6}"/>
    <cellStyle name="Commentaire 18 7" xfId="29265" xr:uid="{69457650-7C2F-4811-9A65-C28BEC54F1EF}"/>
    <cellStyle name="Commentaire 18 8" xfId="30669" xr:uid="{E7AA80D1-9331-40F4-BBB6-71B58AB64B73}"/>
    <cellStyle name="Commentaire 18 9" xfId="32066" xr:uid="{E8D2B956-8BEC-4070-91C4-DF15731EA2A0}"/>
    <cellStyle name="Commentaire 19" xfId="14675" xr:uid="{377A5609-2C53-4CEF-B43C-463ADD0A2CAC}"/>
    <cellStyle name="Commentaire 19 10" xfId="29148" xr:uid="{C4822BF8-4851-448B-A3F2-7379E62285CE}"/>
    <cellStyle name="Commentaire 19 11" xfId="30563" xr:uid="{8D3265F4-B5A3-4395-9D30-2B1E8489FD43}"/>
    <cellStyle name="Commentaire 19 12" xfId="31964" xr:uid="{8C81C3D9-8C70-440F-B332-29B876930418}"/>
    <cellStyle name="Commentaire 19 13" xfId="33196" xr:uid="{4CC704C9-4C7F-4177-A8DE-6E91B55FF839}"/>
    <cellStyle name="Commentaire 19 14" xfId="34141" xr:uid="{015CDB49-BA95-4AD3-971F-20B23E2FAD4D}"/>
    <cellStyle name="Commentaire 19 15" xfId="35291" xr:uid="{3F529393-5F24-4853-9D93-8A0BE71A830F}"/>
    <cellStyle name="Commentaire 19 16" xfId="36417" xr:uid="{5D88E664-27DE-40C0-BD78-D05F8C16DDE5}"/>
    <cellStyle name="Commentaire 19 17" xfId="37574" xr:uid="{967F4A16-812C-428B-BF1D-9DBCA235A759}"/>
    <cellStyle name="Commentaire 19 2" xfId="17740" xr:uid="{B67FB1E4-4549-43F2-9F49-D15FEE57DFE0}"/>
    <cellStyle name="Commentaire 19 3" xfId="19160" xr:uid="{C1227B4F-BC2B-459F-8137-35022ED6A628}"/>
    <cellStyle name="Commentaire 19 4" xfId="20574" xr:uid="{9EE4B69D-C23E-4F3A-A980-646BA5645B45}"/>
    <cellStyle name="Commentaire 19 5" xfId="21948" xr:uid="{858AE0AA-068E-4DFC-A123-4F1D786DBEA1}"/>
    <cellStyle name="Commentaire 19 6" xfId="23293" xr:uid="{9AAF6B77-5918-4A91-A393-D8951E65EF56}"/>
    <cellStyle name="Commentaire 19 7" xfId="24683" xr:uid="{E39A2677-1A94-44A6-AD63-4ADF01F8FBD9}"/>
    <cellStyle name="Commentaire 19 8" xfId="26102" xr:uid="{808CE0BE-BF1D-4784-B9B4-AD015B2B97D7}"/>
    <cellStyle name="Commentaire 19 9" xfId="27661" xr:uid="{36722503-3962-4407-AC49-21529998E80F}"/>
    <cellStyle name="Commentaire 2" xfId="13151" xr:uid="{556BBB5C-9425-403E-A1A3-3B61E166C2EA}"/>
    <cellStyle name="Commentaire 2 10" xfId="11592" xr:uid="{0DFA4427-F510-4CD4-BE97-54CC8101BA9E}"/>
    <cellStyle name="Commentaire 2 11" xfId="16236" xr:uid="{236904CA-D47B-4902-876C-813D4F58C2E7}"/>
    <cellStyle name="Commentaire 2 12" xfId="16588" xr:uid="{152A6772-60D6-4B47-94C3-E13060386CAC}"/>
    <cellStyle name="Commentaire 2 13" xfId="16506" xr:uid="{5E7AF7DA-28CB-414E-94C3-11736F6A9564}"/>
    <cellStyle name="Commentaire 2 14" xfId="17048" xr:uid="{03526CFD-B9ED-4F8C-9ABC-8EB1BC2E872A}"/>
    <cellStyle name="Commentaire 2 15" xfId="18397" xr:uid="{72CBB240-5DA5-43D4-ACEF-D8748CE813A8}"/>
    <cellStyle name="Commentaire 2 16" xfId="17626" xr:uid="{8048F396-992B-4136-8A6C-08217E4389E1}"/>
    <cellStyle name="Commentaire 2 2" xfId="16383" xr:uid="{5CF46F49-8418-493B-8C20-0F520CEA2EC2}"/>
    <cellStyle name="Commentaire 2 3" xfId="10056" xr:uid="{39C1C029-3E33-43C7-ACE5-F0D527ACDA93}"/>
    <cellStyle name="Commentaire 2 4" xfId="10042" xr:uid="{DE29616A-D9D3-4D82-BE07-9114150DE92A}"/>
    <cellStyle name="Commentaire 2 5" xfId="11292" xr:uid="{9B385886-4793-4F72-880C-82633C1D2DD9}"/>
    <cellStyle name="Commentaire 2 6" xfId="23949" xr:uid="{4918F79C-F9C2-4F30-8CB0-BF56575D89D5}"/>
    <cellStyle name="Commentaire 2 7" xfId="24376" xr:uid="{44F687E9-475C-481A-AEA7-25D4D89258E5}"/>
    <cellStyle name="Commentaire 2 8" xfId="11637" xr:uid="{C68B3ABD-651E-44F9-A8BB-96DA82DF2E1B}"/>
    <cellStyle name="Commentaire 2 9" xfId="12218" xr:uid="{C7C86EC2-720F-4AC2-8B03-7BCF17ED693A}"/>
    <cellStyle name="Commentaire 20" xfId="14847" xr:uid="{D614DC37-9E2C-4F8A-BFEF-9B41B945D461}"/>
    <cellStyle name="Commentaire 20 10" xfId="29284" xr:uid="{64B4143B-E65A-423B-A5EB-C8B0FF7B8A0C}"/>
    <cellStyle name="Commentaire 20 11" xfId="30683" xr:uid="{E797EA6D-DD21-4C5B-AECE-E38EBEFCDEF9}"/>
    <cellStyle name="Commentaire 20 12" xfId="32079" xr:uid="{F4E35F29-6F15-44DA-8C8E-3B0E67241CED}"/>
    <cellStyle name="Commentaire 20 13" xfId="33314" xr:uid="{E391A4AD-CCB2-49EC-A386-A7B7642B0AEE}"/>
    <cellStyle name="Commentaire 20 14" xfId="34253" xr:uid="{3F812962-BFFB-45F8-8CE1-86B93CD21E25}"/>
    <cellStyle name="Commentaire 20 15" xfId="35403" xr:uid="{16E2FA8C-CEBA-404D-8D09-A5CFFA7D47C2}"/>
    <cellStyle name="Commentaire 20 16" xfId="36518" xr:uid="{C8BC16A4-62DB-4529-B11D-E89AE0D64C57}"/>
    <cellStyle name="Commentaire 20 17" xfId="37645" xr:uid="{7DBCE174-4101-42A5-B714-868ABEEDE5B3}"/>
    <cellStyle name="Commentaire 20 2" xfId="17910" xr:uid="{5E768038-4470-40D6-8B17-4A5DC85A2C6E}"/>
    <cellStyle name="Commentaire 20 3" xfId="19311" xr:uid="{2E19FAAB-2619-4FBA-ACF7-F5B5EE6271DE}"/>
    <cellStyle name="Commentaire 20 4" xfId="20724" xr:uid="{A2C37310-C026-4B8B-B2E7-454435130DB0}"/>
    <cellStyle name="Commentaire 20 5" xfId="22117" xr:uid="{6231A39D-4937-40A2-B29A-B26580C5F2ED}"/>
    <cellStyle name="Commentaire 20 6" xfId="23428" xr:uid="{FD94C834-F86A-41E1-AAF7-FD7BA1548EFD}"/>
    <cellStyle name="Commentaire 20 7" xfId="24847" xr:uid="{CC0F42D4-3207-4328-A4A3-58E57452E35D}"/>
    <cellStyle name="Commentaire 20 8" xfId="26266" xr:uid="{9D96C5D8-B9F5-47A3-88AD-B38A6FF838FD}"/>
    <cellStyle name="Commentaire 20 9" xfId="27800" xr:uid="{A5330A19-25F2-4A2B-AA57-6B2A9AF2F9E0}"/>
    <cellStyle name="Commentaire 21" xfId="9890" xr:uid="{06B2A6F9-918E-40FE-ACC7-9316A8BA15C7}"/>
    <cellStyle name="Commentaire 22" xfId="11382" xr:uid="{16D8672C-68CA-4B25-9042-68D5A90BA6BD}"/>
    <cellStyle name="Commentaire 23" xfId="12279" xr:uid="{345491A7-B1DF-4222-B005-AAB8D407C3F7}"/>
    <cellStyle name="Commentaire 24" xfId="12055" xr:uid="{6C8D549D-2768-46F1-AF3F-B8426669C58D}"/>
    <cellStyle name="Commentaire 25" xfId="19396" xr:uid="{55B8FA27-6CE5-4ABF-A040-728E90A49E85}"/>
    <cellStyle name="Commentaire 3" xfId="14405" xr:uid="{D5525323-F482-4443-90DF-708386CA1EBE}"/>
    <cellStyle name="Commentaire 3 10" xfId="29003" xr:uid="{994F3D49-2CDA-40AF-93B3-F8339DED1D43}"/>
    <cellStyle name="Commentaire 3 11" xfId="30403" xr:uid="{B0E27EED-F937-4134-A13B-4A696026CF0F}"/>
    <cellStyle name="Commentaire 3 12" xfId="31815" xr:uid="{4EFC0699-09AF-45FB-B533-C9CED29BCB89}"/>
    <cellStyle name="Commentaire 3 13" xfId="33051" xr:uid="{F2B617A9-F8C6-44E8-AA5A-C51954A3B468}"/>
    <cellStyle name="Commentaire 3 14" xfId="28957" xr:uid="{ABFABA4E-1841-4725-9C88-D7742BFFC234}"/>
    <cellStyle name="Commentaire 3 15" xfId="35174" xr:uid="{9861EE8F-DCD9-42A7-AE1C-44135286A35C}"/>
    <cellStyle name="Commentaire 3 16" xfId="36334" xr:uid="{16C8EDE8-26AE-45CE-B7D3-925F10691EC2}"/>
    <cellStyle name="Commentaire 3 17" xfId="37516" xr:uid="{42671F4D-2E56-44FB-B63D-8CED0A4E1CE8}"/>
    <cellStyle name="Commentaire 3 2" xfId="17530" xr:uid="{280C9240-399F-4262-A8DB-6A95FB6F2C26}"/>
    <cellStyle name="Commentaire 3 3" xfId="18994" xr:uid="{A27FF6CD-5364-464D-B65D-D92C39BD4F32}"/>
    <cellStyle name="Commentaire 3 4" xfId="20403" xr:uid="{F7709CA7-F0C5-46DD-88F2-671751ED04A7}"/>
    <cellStyle name="Commentaire 3 5" xfId="21754" xr:uid="{835C461C-48CB-4410-A226-492FE9550808}"/>
    <cellStyle name="Commentaire 3 6" xfId="22197" xr:uid="{4BD93870-359A-4A83-BCC2-89083D109D46}"/>
    <cellStyle name="Commentaire 3 7" xfId="24450" xr:uid="{A47036A6-6D33-4976-ABA3-909C2B70F3DD}"/>
    <cellStyle name="Commentaire 3 8" xfId="25914" xr:uid="{B4A372E3-A6E6-46F5-9043-E44875B9D5CA}"/>
    <cellStyle name="Commentaire 3 9" xfId="27456" xr:uid="{A6106F41-CCB5-45ED-A124-D006C125CA47}"/>
    <cellStyle name="Commentaire 4" xfId="13910" xr:uid="{C37C583A-B449-4BB6-B00F-7141CDA2DC7D}"/>
    <cellStyle name="Commentaire 4 10" xfId="21809" xr:uid="{7574400F-15A2-442E-9676-895A97A789A0}"/>
    <cellStyle name="Commentaire 4 11" xfId="23034" xr:uid="{11F1D759-C287-415F-B49D-254B91DB994F}"/>
    <cellStyle name="Commentaire 4 12" xfId="24545" xr:uid="{5ED02EFC-CFBB-4C43-8BCF-B110091E2504}"/>
    <cellStyle name="Commentaire 4 13" xfId="25956" xr:uid="{5B0010C4-EDD0-4363-BD8F-D7D06E485349}"/>
    <cellStyle name="Commentaire 4 14" xfId="23220" xr:uid="{FDF03022-8FCE-4C2C-9C97-32BECEA4DCD6}"/>
    <cellStyle name="Commentaire 4 15" xfId="29012" xr:uid="{B8855198-5E33-4DBA-ADB2-B0779F1A1ED1}"/>
    <cellStyle name="Commentaire 4 16" xfId="30429" xr:uid="{1F8A7814-6782-4954-8DCB-AE26C65781C7}"/>
    <cellStyle name="Commentaire 4 17" xfId="31861" xr:uid="{2F732F6A-23D2-4C0B-AB12-4E752CB6F723}"/>
    <cellStyle name="Commentaire 4 2" xfId="17044" xr:uid="{F271C449-E496-4173-942C-E97BB3C3CCEC}"/>
    <cellStyle name="Commentaire 4 3" xfId="11658" xr:uid="{71828910-4198-4945-981B-67EF8390DAA9}"/>
    <cellStyle name="Commentaire 4 4" xfId="10232" xr:uid="{CD69E452-D732-429B-B4BB-9C34C0156819}"/>
    <cellStyle name="Commentaire 4 5" xfId="16473" xr:uid="{B417A9D9-3C5F-4613-979C-F188F370350D}"/>
    <cellStyle name="Commentaire 4 6" xfId="12590" xr:uid="{ACE1A3A2-7934-46A5-A83F-08CF29A67C01}"/>
    <cellStyle name="Commentaire 4 7" xfId="16843" xr:uid="{D3B94131-3A37-48E5-848D-89B2C0EED490}"/>
    <cellStyle name="Commentaire 4 8" xfId="19000" xr:uid="{BC6AA8CB-0F69-4BBF-B179-39A272F1F09B}"/>
    <cellStyle name="Commentaire 4 9" xfId="20479" xr:uid="{DB870498-C20A-4EFA-BE6A-04792D6D10A7}"/>
    <cellStyle name="Commentaire 5" xfId="13919" xr:uid="{F4763D29-E13E-45AF-AEA9-E136F8EEAF23}"/>
    <cellStyle name="Commentaire 5 10" xfId="21822" xr:uid="{D45193FF-C989-4D6E-95F3-A68564E29AF1}"/>
    <cellStyle name="Commentaire 5 11" xfId="23057" xr:uid="{CC986FCB-64D7-4686-A6C8-987802A739DE}"/>
    <cellStyle name="Commentaire 5 12" xfId="24560" xr:uid="{B1309850-A60A-4D9A-9799-C592E26FB848}"/>
    <cellStyle name="Commentaire 5 13" xfId="25967" xr:uid="{699623F6-F2DE-4A0C-9E8B-54EDF156245F}"/>
    <cellStyle name="Commentaire 5 14" xfId="23233" xr:uid="{555489A3-3B9A-4068-AF4D-67A347DC0384}"/>
    <cellStyle name="Commentaire 5 15" xfId="29019" xr:uid="{77379301-9D7D-49C2-8672-7D521187BBEC}"/>
    <cellStyle name="Commentaire 5 16" xfId="30438" xr:uid="{C9DFA4C8-D509-4017-A280-42D1B3E15F86}"/>
    <cellStyle name="Commentaire 5 17" xfId="31874" xr:uid="{5D60EB39-6DEB-4045-9B3D-8C49871C1957}"/>
    <cellStyle name="Commentaire 5 2" xfId="17053" xr:uid="{2FB1C653-31AD-420B-870D-0FBA68DF55E5}"/>
    <cellStyle name="Commentaire 5 3" xfId="11667" xr:uid="{9DE685D0-B3D5-4286-AED8-A445E8373725}"/>
    <cellStyle name="Commentaire 5 4" xfId="10235" xr:uid="{EBEBD075-E468-485B-A04A-04D7B8796467}"/>
    <cellStyle name="Commentaire 5 5" xfId="16480" xr:uid="{B2AB768B-5FFD-4E02-BA27-B2A275DC92A3}"/>
    <cellStyle name="Commentaire 5 6" xfId="12606" xr:uid="{34E850AA-D525-4AA7-9D4E-20B5402C5715}"/>
    <cellStyle name="Commentaire 5 7" xfId="17466" xr:uid="{6B04CA24-C644-4448-BAAD-A203634BB71E}"/>
    <cellStyle name="Commentaire 5 8" xfId="19008" xr:uid="{8AFA91A6-526F-4D9A-A348-2C25DF886A09}"/>
    <cellStyle name="Commentaire 5 9" xfId="20488" xr:uid="{4403F9B4-7830-4D71-80BE-32363C6CF202}"/>
    <cellStyle name="Commentaire 6" xfId="13933" xr:uid="{B33D4F2F-D33B-4163-87F7-BCBC32354166}"/>
    <cellStyle name="Commentaire 6 10" xfId="21829" xr:uid="{FE29F0CE-B149-4424-825B-FFDAE4E04D69}"/>
    <cellStyle name="Commentaire 6 11" xfId="23127" xr:uid="{755CD301-A497-43F7-800E-1D7375C98EAB}"/>
    <cellStyle name="Commentaire 6 12" xfId="24584" xr:uid="{D6273176-B6DB-47F6-990D-22AFB031D4B3}"/>
    <cellStyle name="Commentaire 6 13" xfId="25975" xr:uid="{BF76776B-215B-4979-8933-9BB386D14A82}"/>
    <cellStyle name="Commentaire 6 14" xfId="23281" xr:uid="{0F2EA0C3-BF0F-4BC9-9D6B-822AA431A4D8}"/>
    <cellStyle name="Commentaire 6 15" xfId="29028" xr:uid="{732CEBC6-6FEC-48FD-9CA6-E9A124A53EEC}"/>
    <cellStyle name="Commentaire 6 16" xfId="30443" xr:uid="{B0DD9BA8-9BEF-40B3-BEF6-9B7D3C9B5834}"/>
    <cellStyle name="Commentaire 6 17" xfId="31883" xr:uid="{6D0245BE-754A-41DC-B92F-1B886A628113}"/>
    <cellStyle name="Commentaire 6 2" xfId="17067" xr:uid="{1FB319FC-526F-4133-A5EF-BD8251878589}"/>
    <cellStyle name="Commentaire 6 3" xfId="11681" xr:uid="{A4F01FC8-8261-40D2-9AEB-A317115F0602}"/>
    <cellStyle name="Commentaire 6 4" xfId="10237" xr:uid="{7CDA8D9A-D046-43E6-9A0A-E4EA66603B2E}"/>
    <cellStyle name="Commentaire 6 5" xfId="16484" xr:uid="{B87B68B6-626C-43DF-9C31-259E692D8864}"/>
    <cellStyle name="Commentaire 6 6" xfId="15894" xr:uid="{10C4A7D9-1B1F-4FB0-8C12-7AF1BE713B41}"/>
    <cellStyle name="Commentaire 6 7" xfId="17478" xr:uid="{B62D3EF8-A847-4A07-B3E7-56DEF4715024}"/>
    <cellStyle name="Commentaire 6 8" xfId="19018" xr:uid="{0F0699A8-E180-442E-8188-D028D63C4BD6}"/>
    <cellStyle name="Commentaire 6 9" xfId="20500" xr:uid="{6F1660F8-473D-4595-8D00-B3CE1D31010C}"/>
    <cellStyle name="Commentaire 7" xfId="14433" xr:uid="{61759985-CC94-49A8-B13A-C6C275B9C4C4}"/>
    <cellStyle name="Commentaire 7 10" xfId="29014" xr:uid="{B66DB64D-E006-45F5-93E5-431FE80E7601}"/>
    <cellStyle name="Commentaire 7 11" xfId="30419" xr:uid="{17F23077-3E1F-4F99-A957-0A8008512DE1}"/>
    <cellStyle name="Commentaire 7 12" xfId="31829" xr:uid="{7BAD1A0A-7F53-4C45-9FE5-E83D9E93C1DF}"/>
    <cellStyle name="Commentaire 7 13" xfId="33059" xr:uid="{AB3C7CE6-C4CB-4B44-8214-C260D7B42B66}"/>
    <cellStyle name="Commentaire 7 14" xfId="28983" xr:uid="{A1484D2F-12F7-46AE-BF69-F280E39F11BE}"/>
    <cellStyle name="Commentaire 7 15" xfId="35181" xr:uid="{77992162-D8EB-46ED-BECC-4569BB93EA89}"/>
    <cellStyle name="Commentaire 7 16" xfId="36340" xr:uid="{7BDA12A7-5F81-4038-9ACD-DBDFA55E84EB}"/>
    <cellStyle name="Commentaire 7 17" xfId="37521" xr:uid="{D24C1EE2-892B-4726-893B-F99D8A41030B}"/>
    <cellStyle name="Commentaire 7 2" xfId="17558" xr:uid="{AE9A3F15-B21E-4B35-94FC-3956C2C6FC96}"/>
    <cellStyle name="Commentaire 7 3" xfId="19007" xr:uid="{652BE185-3AAE-44B6-866C-63BB658D0C58}"/>
    <cellStyle name="Commentaire 7 4" xfId="20420" xr:uid="{BB2B6676-646B-48CA-9499-C429D5E8A6B4}"/>
    <cellStyle name="Commentaire 7 5" xfId="21769" xr:uid="{7B674FC0-7CB8-4A72-AEE0-81A21A97AB71}"/>
    <cellStyle name="Commentaire 7 6" xfId="23118" xr:uid="{AC7D5B3E-8698-4050-8118-6E4AB40D72A0}"/>
    <cellStyle name="Commentaire 7 7" xfId="24464" xr:uid="{9C5DD134-51B5-4893-9664-36C1880DF2E6}"/>
    <cellStyle name="Commentaire 7 8" xfId="25930" xr:uid="{64F532C6-45B6-49D8-AECB-10557B64EF7A}"/>
    <cellStyle name="Commentaire 7 9" xfId="27468" xr:uid="{70F273C9-0BB4-492A-8E79-9A2AD3EE5464}"/>
    <cellStyle name="Commentaire 8" xfId="14446" xr:uid="{EE7BA88F-F2EF-4801-BDA1-16CB652B11B0}"/>
    <cellStyle name="Commentaire 8 10" xfId="29021" xr:uid="{ABFC22F7-5C32-4500-97BC-CD49E933F5E9}"/>
    <cellStyle name="Commentaire 8 11" xfId="30426" xr:uid="{8CDC36B8-E96F-42FD-871F-E2C00B735257}"/>
    <cellStyle name="Commentaire 8 12" xfId="31833" xr:uid="{B5E311FA-BF29-4448-89B1-8AB22407794D}"/>
    <cellStyle name="Commentaire 8 13" xfId="33065" xr:uid="{3A0FB9D5-9E6D-4BAE-B4D0-C4BB706F38E9}"/>
    <cellStyle name="Commentaire 8 14" xfId="33423" xr:uid="{026625DF-837C-4E9C-89F4-BAEFC156373B}"/>
    <cellStyle name="Commentaire 8 15" xfId="35185" xr:uid="{B6D8D8C0-E1B9-4650-A8C0-A9DF83C096D6}"/>
    <cellStyle name="Commentaire 8 16" xfId="36343" xr:uid="{5633EFF0-34C3-4AD3-9B39-B555FE1EBA79}"/>
    <cellStyle name="Commentaire 8 17" xfId="37522" xr:uid="{F01DEB56-ECA5-4A07-ABDD-8582A92A25F6}"/>
    <cellStyle name="Commentaire 8 2" xfId="17571" xr:uid="{04E02C61-8C9B-4DA9-B1C5-258C4F5E2CF8}"/>
    <cellStyle name="Commentaire 8 3" xfId="19013" xr:uid="{B829128A-DCC0-4F17-9105-9C939605632D}"/>
    <cellStyle name="Commentaire 8 4" xfId="20427" xr:uid="{9F3A4F0C-C8C6-421E-B45A-584E87A0C8C7}"/>
    <cellStyle name="Commentaire 8 5" xfId="21777" xr:uid="{E951F582-6E4D-4648-9247-0A2569D22234}"/>
    <cellStyle name="Commentaire 8 6" xfId="23128" xr:uid="{BF4EA923-DFF6-457C-84BD-CAF2BA4833F3}"/>
    <cellStyle name="Commentaire 8 7" xfId="24473" xr:uid="{AD3DAD45-55AB-4BCE-BB98-52D034B145E1}"/>
    <cellStyle name="Commentaire 8 8" xfId="25935" xr:uid="{30547F5C-E6E8-4105-AB74-06CA4006815C}"/>
    <cellStyle name="Commentaire 8 9" xfId="27473" xr:uid="{E7EDE4F4-3B69-4271-BE12-586310D2F2BF}"/>
    <cellStyle name="Commentaire 9" xfId="14459" xr:uid="{D720F181-8164-4AC2-91E5-D42E115EB4D7}"/>
    <cellStyle name="Commentaire 9 10" xfId="29026" xr:uid="{4942A92F-A9AF-43F4-86F2-71B80243A7A3}"/>
    <cellStyle name="Commentaire 9 11" xfId="30434" xr:uid="{A64B4C5C-F06B-4E43-B6EB-9B52D462F5B9}"/>
    <cellStyle name="Commentaire 9 12" xfId="31842" xr:uid="{EC688116-7375-4483-A2BA-DD4B0FC6E614}"/>
    <cellStyle name="Commentaire 9 13" xfId="33071" xr:uid="{7D0C6D7A-A0EA-45AD-A108-9267F87D5B7C}"/>
    <cellStyle name="Commentaire 9 14" xfId="33773" xr:uid="{284ADDBA-5AD3-4CB4-9D84-2DE0E366A72F}"/>
    <cellStyle name="Commentaire 9 15" xfId="35190" xr:uid="{457D0D2C-D690-4923-BAAE-F78BB67F6CCF}"/>
    <cellStyle name="Commentaire 9 16" xfId="36346" xr:uid="{D1C05CD7-F7DF-485B-9358-635401A10DAE}"/>
    <cellStyle name="Commentaire 9 17" xfId="37524" xr:uid="{D3DED6B4-ECC0-4D83-8C28-DFDFEEE08831}"/>
    <cellStyle name="Commentaire 9 2" xfId="17584" xr:uid="{F57422ED-A823-4D70-B713-139AD2B70A20}"/>
    <cellStyle name="Commentaire 9 3" xfId="19019" xr:uid="{735F0BCA-F0D5-459C-9E03-7E550251F58E}"/>
    <cellStyle name="Commentaire 9 4" xfId="20434" xr:uid="{CA781D5F-1C9D-471B-8420-1E3B61B3D0A7}"/>
    <cellStyle name="Commentaire 9 5" xfId="21783" xr:uid="{B5CDA41D-FCC9-4213-B7D3-3B15075D63E5}"/>
    <cellStyle name="Commentaire 9 6" xfId="23138" xr:uid="{C8B65B59-F168-401B-85E8-D314AF6BFA34}"/>
    <cellStyle name="Commentaire 9 7" xfId="24481" xr:uid="{8C40604A-4B28-4A74-A85B-AB4F2948DECB}"/>
    <cellStyle name="Commentaire 9 8" xfId="25940" xr:uid="{FD9DD1F3-137A-4F65-8C05-94D2A127A286}"/>
    <cellStyle name="Commentaire 9 9" xfId="27482" xr:uid="{CF576F08-D5BA-4C6B-967B-C15F2078C37E}"/>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10" xfId="14455" xr:uid="{9A8F30B0-9CF0-4CD9-98D0-59FA7EBAF66B}"/>
    <cellStyle name="Currency [2] 10 10" xfId="29025" xr:uid="{D6A3554F-8404-4BEA-A938-2A4A44CDB633}"/>
    <cellStyle name="Currency [2] 10 11" xfId="30433" xr:uid="{B7A8A814-2791-42EB-980B-1420B3E31B83}"/>
    <cellStyle name="Currency [2] 10 12" xfId="31839" xr:uid="{02F84D41-04E6-484D-9222-3214C84B0358}"/>
    <cellStyle name="Currency [2] 10 13" xfId="33070" xr:uid="{DD697371-3FEF-4408-AA29-97F6E407BB35}"/>
    <cellStyle name="Currency [2] 10 14" xfId="33216" xr:uid="{E4D5E575-ADB9-4341-B10C-9F09F53AAD94}"/>
    <cellStyle name="Currency [2] 10 15" xfId="35189" xr:uid="{E8051582-630D-4E02-B6BE-B74169A28B87}"/>
    <cellStyle name="Currency [2] 10 16" xfId="36345" xr:uid="{A3801F9D-9077-44AA-BA4A-82DFB93CD78D}"/>
    <cellStyle name="Currency [2] 10 17" xfId="37523" xr:uid="{BF2B68A8-8E43-4226-A4C7-691C32D9987E}"/>
    <cellStyle name="Currency [2] 10 2" xfId="17580" xr:uid="{AD274FE1-B1D9-4F34-9C12-CBEA2CBD0EEE}"/>
    <cellStyle name="Currency [2] 10 3" xfId="19017" xr:uid="{0A824CB6-1D13-4E6D-B9ED-ED399A80FDAD}"/>
    <cellStyle name="Currency [2] 10 4" xfId="20433" xr:uid="{898E52BC-730F-41F0-BC47-0F1C046563E4}"/>
    <cellStyle name="Currency [2] 10 5" xfId="21780" xr:uid="{4CBB2EE0-D14B-4C70-ACE3-4AEADCA1BFC8}"/>
    <cellStyle name="Currency [2] 10 6" xfId="23134" xr:uid="{24B52957-28C5-4EFB-9A4E-B2B5C4E2FA61}"/>
    <cellStyle name="Currency [2] 10 7" xfId="24478" xr:uid="{8C216A1A-EDAE-409D-ABA3-57219D40263F}"/>
    <cellStyle name="Currency [2] 10 8" xfId="25939" xr:uid="{AC5C9D15-23EA-4CD2-9E7B-874F5DFA054D}"/>
    <cellStyle name="Currency [2] 10 9" xfId="27480" xr:uid="{A2FA3E37-9ACF-4E16-9C0B-B37B5799B247}"/>
    <cellStyle name="Currency [2] 11" xfId="14041" xr:uid="{36727027-CA99-4D0C-8A0E-045052DC5F5A}"/>
    <cellStyle name="Currency [2] 11 10" xfId="22025" xr:uid="{18163CDD-2710-4101-B0E2-285CAAB16E89}"/>
    <cellStyle name="Currency [2] 11 11" xfId="23259" xr:uid="{854F7C26-134C-49B4-8335-05C33244C7D9}"/>
    <cellStyle name="Currency [2] 11 12" xfId="24825" xr:uid="{9D3EED16-4654-45B4-86FA-161F5C331DC1}"/>
    <cellStyle name="Currency [2] 11 13" xfId="26201" xr:uid="{963EBDA1-4D19-40BA-813D-26C11459D3A8}"/>
    <cellStyle name="Currency [2] 11 14" xfId="27449" xr:uid="{A7398741-B3FA-4694-A6FA-93E9D346468B}"/>
    <cellStyle name="Currency [2] 11 15" xfId="29111" xr:uid="{1D0B1086-F6C1-4247-BFE1-0CD421A6E5BA}"/>
    <cellStyle name="Currency [2] 11 16" xfId="30574" xr:uid="{1968B267-762B-43DD-8D2D-AA3CBBA4752D}"/>
    <cellStyle name="Currency [2] 11 17" xfId="32038" xr:uid="{C1E9F63E-7E16-42AF-ABDB-58C99335C7B6}"/>
    <cellStyle name="Currency [2] 11 2" xfId="17174" xr:uid="{15C2C0CB-26D3-400F-AEC1-778127651EB9}"/>
    <cellStyle name="Currency [2] 11 3" xfId="11786" xr:uid="{0A506E4C-A415-497F-A374-E1922FC3C5D9}"/>
    <cellStyle name="Currency [2] 11 4" xfId="10273" xr:uid="{C12B60AA-5949-41AE-8AD1-30DE00E64113}"/>
    <cellStyle name="Currency [2] 11 5" xfId="16568" xr:uid="{4212B83A-889A-4D91-BF47-CD8F6E166371}"/>
    <cellStyle name="Currency [2] 11 6" xfId="16455" xr:uid="{3D7056D4-AF45-437B-B1B8-AEDF9E4AD73C}"/>
    <cellStyle name="Currency [2] 11 7" xfId="17613" xr:uid="{2CCDA1DF-3451-41E3-87C9-1ABC2D82177D}"/>
    <cellStyle name="Currency [2] 11 8" xfId="19171" xr:uid="{D489DDFE-09C6-4690-958F-EDBD6F3FE18D}"/>
    <cellStyle name="Currency [2] 11 9" xfId="20703" xr:uid="{4044731D-2C98-4DDD-9C2C-2E29A1BF872D}"/>
    <cellStyle name="Currency [2] 12" xfId="14493" xr:uid="{15AA51E5-B529-4BFE-ACDC-68DCDBDC57A4}"/>
    <cellStyle name="Currency [2] 12 10" xfId="29045" xr:uid="{304E111D-E5D2-40DC-ABDD-1B78BA3A05CF}"/>
    <cellStyle name="Currency [2] 12 11" xfId="30451" xr:uid="{4F6ABE86-F0FF-4839-A85F-BEE936BB4D49}"/>
    <cellStyle name="Currency [2] 12 12" xfId="31857" xr:uid="{3B79639A-1FDF-4BAF-B3EF-11826AD892B4}"/>
    <cellStyle name="Currency [2] 12 13" xfId="33086" xr:uid="{15638EBB-778E-496B-86D8-5C8F2894CEFA}"/>
    <cellStyle name="Currency [2] 12 14" xfId="33345" xr:uid="{35AB79A3-7776-44BD-BE69-5AACAEA28621}"/>
    <cellStyle name="Currency [2] 12 15" xfId="35201" xr:uid="{D5BAFA65-E723-434E-8126-B672A41F759C}"/>
    <cellStyle name="Currency [2] 12 16" xfId="36349" xr:uid="{8AE58A07-54AB-4182-A65E-5D01FD638350}"/>
    <cellStyle name="Currency [2] 12 17" xfId="37525" xr:uid="{B6A207D7-E364-40B3-B75E-DA9F4D39B915}"/>
    <cellStyle name="Currency [2] 12 2" xfId="17607" xr:uid="{CD2F7344-A57D-45B5-8228-3618634929EB}"/>
    <cellStyle name="Currency [2] 12 3" xfId="19042" xr:uid="{AC347507-AF31-4DCE-A2C9-58D63EA7D1CD}"/>
    <cellStyle name="Currency [2] 12 4" xfId="20455" xr:uid="{44FB08F7-4675-42D0-93A0-9EF43C84AF0B}"/>
    <cellStyle name="Currency [2] 12 5" xfId="21800" xr:uid="{4044F66B-0DE1-4D13-996A-0957787BCC1F}"/>
    <cellStyle name="Currency [2] 12 6" xfId="23160" xr:uid="{740078C2-7CA1-43A5-B2B3-C8CE658E5623}"/>
    <cellStyle name="Currency [2] 12 7" xfId="24506" xr:uid="{1DE5612B-F400-4346-9CA0-25ACDD6918CB}"/>
    <cellStyle name="Currency [2] 12 8" xfId="25951" xr:uid="{AD315BD6-D077-44EF-ABF2-421907E64DA1}"/>
    <cellStyle name="Currency [2] 12 9" xfId="27498" xr:uid="{C12F6381-110D-47AB-A2DF-41AB10008D6A}"/>
    <cellStyle name="Currency [2] 13" xfId="14065" xr:uid="{6B62F687-25CF-45D4-ADA1-5F966AAD0199}"/>
    <cellStyle name="Currency [2] 13 10" xfId="22063" xr:uid="{EE27C76D-6BEF-4A23-A173-81C019AE745B}"/>
    <cellStyle name="Currency [2] 13 11" xfId="23305" xr:uid="{987E1EB0-FDE7-4CC3-8C55-ADBE9B6B2631}"/>
    <cellStyle name="Currency [2] 13 12" xfId="24931" xr:uid="{F0DF7E9E-3FF2-442D-8320-934D40A4C8FF}"/>
    <cellStyle name="Currency [2] 13 13" xfId="26260" xr:uid="{CA13599D-EF7E-4E7A-B1AA-E36FD9B884A5}"/>
    <cellStyle name="Currency [2] 13 14" xfId="27466" xr:uid="{5C53716B-3B45-4323-8ACC-D3E0649FE644}"/>
    <cellStyle name="Currency [2] 13 15" xfId="29144" xr:uid="{CFFDEC5C-672F-49BC-A71B-7A881CC7063B}"/>
    <cellStyle name="Currency [2] 13 16" xfId="30627" xr:uid="{318B9630-0D82-4708-B1D3-9404FF0A4A3E}"/>
    <cellStyle name="Currency [2] 13 17" xfId="32069" xr:uid="{64D918F2-380D-431A-BC39-1B704C2309E0}"/>
    <cellStyle name="Currency [2] 13 2" xfId="17195" xr:uid="{24CA6E6D-95FD-40B2-8004-DE59DF12127A}"/>
    <cellStyle name="Currency [2] 13 3" xfId="11810" xr:uid="{6C0F04E8-1FBD-461E-BBF9-E2574ECFD40B}"/>
    <cellStyle name="Currency [2] 13 4" xfId="10282" xr:uid="{D50FE235-B52B-460D-ABBA-8016D62A4DD2}"/>
    <cellStyle name="Currency [2] 13 5" xfId="16589" xr:uid="{2B08EE5B-628A-46A3-BB21-04BE015E1730}"/>
    <cellStyle name="Currency [2] 13 6" xfId="16959" xr:uid="{43D2EB6A-2F69-4D0B-B1EB-54DD2C4F9B14}"/>
    <cellStyle name="Currency [2] 13 7" xfId="21655" xr:uid="{16CB43EF-91AF-4688-B4B3-4C87A041EA80}"/>
    <cellStyle name="Currency [2] 13 8" xfId="19212" xr:uid="{545FECC7-46D6-48CB-910D-940C6DD43F15}"/>
    <cellStyle name="Currency [2] 13 9" xfId="20794" xr:uid="{1F82A9F4-A966-4441-8114-349CE99833CD}"/>
    <cellStyle name="Currency [2] 14" xfId="14549" xr:uid="{7092AA3D-71F1-4003-9777-A645B0045E11}"/>
    <cellStyle name="Currency [2] 14 10" xfId="29072" xr:uid="{84BBF5F7-989B-48F6-87B7-8F2702064D23}"/>
    <cellStyle name="Currency [2] 14 11" xfId="30482" xr:uid="{21E2391D-D9D4-4296-8F2C-2C6EB55D63A3}"/>
    <cellStyle name="Currency [2] 14 12" xfId="31888" xr:uid="{48BE27F4-7547-4494-8F15-36900982818A}"/>
    <cellStyle name="Currency [2] 14 13" xfId="33113" xr:uid="{99E0F404-99F2-4C0A-8F44-E8A06E7968F9}"/>
    <cellStyle name="Currency [2] 14 14" xfId="34080" xr:uid="{3372129C-77E9-4188-BF9D-6E97F39ACC4B}"/>
    <cellStyle name="Currency [2] 14 15" xfId="35225" xr:uid="{AD8F8FC5-B27F-481C-8336-C698267955AD}"/>
    <cellStyle name="Currency [2] 14 16" xfId="36367" xr:uid="{10A4C86E-487F-4797-9610-F338EA9205EA}"/>
    <cellStyle name="Currency [2] 14 17" xfId="37532" xr:uid="{379D40DE-3496-4E82-B36F-72862C908B2D}"/>
    <cellStyle name="Currency [2] 14 2" xfId="17639" xr:uid="{BB04B6FB-AC1E-41E7-8F85-C233E0741989}"/>
    <cellStyle name="Currency [2] 14 3" xfId="19073" xr:uid="{10C826C5-0B2D-4BA7-B443-AF9A422A2F52}"/>
    <cellStyle name="Currency [2] 14 4" xfId="20492" xr:uid="{4BD0AE3C-611A-43ED-A3A0-0208907E271D}"/>
    <cellStyle name="Currency [2] 14 5" xfId="21830" xr:uid="{0D027EAD-1F8C-4B0A-9470-4E50682DE473}"/>
    <cellStyle name="Currency [2] 14 6" xfId="23199" xr:uid="{CA3E79F4-9DDA-42BF-81E8-A406E3E1AD63}"/>
    <cellStyle name="Currency [2] 14 7" xfId="24562" xr:uid="{87DDA36E-7693-4443-9E1A-6DD95D3B2636}"/>
    <cellStyle name="Currency [2] 14 8" xfId="25979" xr:uid="{642AFA18-B80A-4EA4-B5F2-10920CE39B6F}"/>
    <cellStyle name="Currency [2] 14 9" xfId="27549" xr:uid="{1843BFC7-43CD-412E-B0BE-F906D6A59B2E}"/>
    <cellStyle name="Currency [2] 15" xfId="14585" xr:uid="{D2D9D2DB-0D60-422A-A9C1-74D31E2811B5}"/>
    <cellStyle name="Currency [2] 15 10" xfId="29093" xr:uid="{53C17BA9-FC10-4628-895D-2C89D2C25724}"/>
    <cellStyle name="Currency [2] 15 11" xfId="30507" xr:uid="{9E3CEA02-AC06-4E19-81BD-410F3F290DFF}"/>
    <cellStyle name="Currency [2] 15 12" xfId="31912" xr:uid="{744FD0D6-BD88-433D-8AB5-F97AF8E2431B}"/>
    <cellStyle name="Currency [2] 15 13" xfId="33137" xr:uid="{BEA00E1C-96EB-4670-8899-93DA8FC474BA}"/>
    <cellStyle name="Currency [2] 15 14" xfId="34097" xr:uid="{225EE1FD-F00A-4573-99A1-701016445DB3}"/>
    <cellStyle name="Currency [2] 15 15" xfId="35242" xr:uid="{4F6EA797-8589-4B73-AB5B-DB89670E57AD}"/>
    <cellStyle name="Currency [2] 15 16" xfId="36381" xr:uid="{A2AD5883-2131-4193-B33E-556FE6B002DF}"/>
    <cellStyle name="Currency [2] 15 17" xfId="37542" xr:uid="{ADEF6193-F465-4675-9CC8-1B82AE9A4E3A}"/>
    <cellStyle name="Currency [2] 15 2" xfId="17664" xr:uid="{58CC3BB2-8C16-4234-A6F1-4D6CEEE3E1D1}"/>
    <cellStyle name="Currency [2] 15 3" xfId="19097" xr:uid="{37421CB5-2891-45CA-B733-21ED09AADF4C}"/>
    <cellStyle name="Currency [2] 15 4" xfId="20516" xr:uid="{63F6183A-A270-4146-9589-816428AA2536}"/>
    <cellStyle name="Currency [2] 15 5" xfId="21860" xr:uid="{3405D800-7CCC-4F07-9135-32073B7E4521}"/>
    <cellStyle name="Currency [2] 15 6" xfId="23224" xr:uid="{23FA893D-784B-4BB1-89D2-66A8E0B1D400}"/>
    <cellStyle name="Currency [2] 15 7" xfId="24598" xr:uid="{13C3ABC3-F79A-4C7A-94C5-AD943D75E035}"/>
    <cellStyle name="Currency [2] 15 8" xfId="26015" xr:uid="{30F07AD4-4711-445B-922F-0383A7F65458}"/>
    <cellStyle name="Currency [2] 15 9" xfId="27581" xr:uid="{00AA43A8-AE59-4AF5-90F6-EADC65C0C6CD}"/>
    <cellStyle name="Currency [2] 16" xfId="14603" xr:uid="{1F30BAB5-D9DF-4793-9841-784B80A8E21C}"/>
    <cellStyle name="Currency [2] 16 10" xfId="29100" xr:uid="{2B2833BB-4FBA-479D-8C53-0B725248C986}"/>
    <cellStyle name="Currency [2] 16 11" xfId="30519" xr:uid="{C9DF779A-093A-48F2-9BBC-D67935C93011}"/>
    <cellStyle name="Currency [2] 16 12" xfId="31921" xr:uid="{F6237297-EFF9-4212-B2E5-0C7B1C0B11E2}"/>
    <cellStyle name="Currency [2] 16 13" xfId="33147" xr:uid="{72948CDE-4DEA-4C3B-B20C-284B89A1ABA7}"/>
    <cellStyle name="Currency [2] 16 14" xfId="34103" xr:uid="{45BF249F-DE5C-4DB6-A400-F0A396A429AC}"/>
    <cellStyle name="Currency [2] 16 15" xfId="35249" xr:uid="{05F4E485-F3B3-4FD1-9514-AF1CA0B09CCE}"/>
    <cellStyle name="Currency [2] 16 16" xfId="36388" xr:uid="{6256204E-A833-4712-A068-7C4FAB2E356A}"/>
    <cellStyle name="Currency [2] 16 17" xfId="37547" xr:uid="{18B90E24-B063-46B7-9C4E-0638FA608BBD}"/>
    <cellStyle name="Currency [2] 16 2" xfId="17675" xr:uid="{D882C754-C221-4A1D-AA24-9D368BD3F045}"/>
    <cellStyle name="Currency [2] 16 3" xfId="19108" xr:uid="{D36700C7-5ABF-4A52-999F-99AD2F2AA5D3}"/>
    <cellStyle name="Currency [2] 16 4" xfId="20529" xr:uid="{4AC479DF-1BA3-4D14-8A14-E2697A1C5BA1}"/>
    <cellStyle name="Currency [2] 16 5" xfId="21877" xr:uid="{0C4B9C56-6782-419B-9BA8-1F94B4C44E42}"/>
    <cellStyle name="Currency [2] 16 6" xfId="23238" xr:uid="{7C16D1C0-402F-457A-8B6B-187D5BB80332}"/>
    <cellStyle name="Currency [2] 16 7" xfId="24616" xr:uid="{CEC9B8F4-53F6-4BAE-86BD-1D0EE368EDC8}"/>
    <cellStyle name="Currency [2] 16 8" xfId="26033" xr:uid="{7B6EDDE9-0D4E-47B9-8515-C2EBE16BD709}"/>
    <cellStyle name="Currency [2] 16 9" xfId="27597" xr:uid="{03800388-717D-4249-99B4-C33C41673E61}"/>
    <cellStyle name="Currency [2] 17" xfId="14788" xr:uid="{36730B8D-45D2-4412-908E-EC5BF3FA6FF5}"/>
    <cellStyle name="Currency [2] 17 10" xfId="29231" xr:uid="{F15F8EAE-641C-4E9B-824D-2CB60646A366}"/>
    <cellStyle name="Currency [2] 17 11" xfId="30640" xr:uid="{46C04522-8EEA-41AC-AC01-5538BC88E3BE}"/>
    <cellStyle name="Currency [2] 17 12" xfId="32043" xr:uid="{35C6960E-18CF-4055-9091-82662250CC22}"/>
    <cellStyle name="Currency [2] 17 13" xfId="33274" xr:uid="{DE4798C0-CF97-4222-8690-52FEDEF68D76}"/>
    <cellStyle name="Currency [2] 17 14" xfId="34208" xr:uid="{77D35121-08F8-4F48-BCD4-D26E5C1E9BF1}"/>
    <cellStyle name="Currency [2] 17 15" xfId="35358" xr:uid="{16069ED1-6D75-4266-B5E9-5F9E2E2B3646}"/>
    <cellStyle name="Currency [2] 17 16" xfId="36491" xr:uid="{609528EF-8881-4A09-B3E7-C782669118FB}"/>
    <cellStyle name="Currency [2] 17 17" xfId="37626" xr:uid="{025645E7-8482-46A1-A264-33638C4D702C}"/>
    <cellStyle name="Currency [2] 17 2" xfId="17852" xr:uid="{C2BDCFB0-183A-438D-A77B-80A88A4C4E87}"/>
    <cellStyle name="Currency [2] 17 3" xfId="19252" xr:uid="{F3242A8A-B9BB-4494-9C2D-F06A0347C346}"/>
    <cellStyle name="Currency [2] 17 4" xfId="20666" xr:uid="{688B8848-CBF3-45AC-97DF-C4255674F31E}"/>
    <cellStyle name="Currency [2] 17 5" xfId="22059" xr:uid="{B19FF2D7-C87D-49F2-9EDD-01D01FE024D5}"/>
    <cellStyle name="Currency [2] 17 6" xfId="23376" xr:uid="{028E8FFD-8251-494D-BC3C-6E4281917646}"/>
    <cellStyle name="Currency [2] 17 7" xfId="24793" xr:uid="{A7F70FDD-49AA-44CD-BE6B-25E83AE0B41B}"/>
    <cellStyle name="Currency [2] 17 8" xfId="26211" xr:uid="{9C7A3F47-6E5C-45BC-8598-388A43941CA9}"/>
    <cellStyle name="Currency [2] 17 9" xfId="27756" xr:uid="{F3657F85-5717-44CD-9BB9-68A8EC7B26D8}"/>
    <cellStyle name="Currency [2] 18" xfId="14817" xr:uid="{27D375E6-F33A-4E47-B457-FA2C1C05CC7B}"/>
    <cellStyle name="Currency [2] 18 10" xfId="29256" xr:uid="{CD96C526-4AC3-407B-81A6-FABC313D0306}"/>
    <cellStyle name="Currency [2] 18 11" xfId="30660" xr:uid="{A49E2398-7194-4377-8A9D-5BC103F6EEF2}"/>
    <cellStyle name="Currency [2] 18 12" xfId="32059" xr:uid="{E72354A6-11AA-4EED-B3DA-BD6D9341D1D5}"/>
    <cellStyle name="Currency [2] 18 13" xfId="33295" xr:uid="{88E3128E-352A-4C94-8FD2-82858A6ED82C}"/>
    <cellStyle name="Currency [2] 18 14" xfId="34227" xr:uid="{443D5558-EF93-4F13-B369-1515F48D4CB8}"/>
    <cellStyle name="Currency [2] 18 15" xfId="35377" xr:uid="{53A33467-E58B-4B5C-BB0C-2ADA473F855F}"/>
    <cellStyle name="Currency [2] 18 16" xfId="36502" xr:uid="{5EE6205E-B96D-4D76-8512-1743A448C810}"/>
    <cellStyle name="Currency [2] 18 17" xfId="37634" xr:uid="{37DC4EA4-92A6-4652-8628-FAB8A5085546}"/>
    <cellStyle name="Currency [2] 18 2" xfId="17880" xr:uid="{C56604C5-B907-4922-9814-F206BF092F21}"/>
    <cellStyle name="Currency [2] 18 3" xfId="19281" xr:uid="{1FE03BFE-52C4-47CD-84DE-E3341070E9AD}"/>
    <cellStyle name="Currency [2] 18 4" xfId="20694" xr:uid="{4B7DD891-A386-4774-9BFA-BBDBA104EEE6}"/>
    <cellStyle name="Currency [2] 18 5" xfId="22087" xr:uid="{4CEE2BB8-A674-4C9E-9813-3005EED758C8}"/>
    <cellStyle name="Currency [2] 18 6" xfId="23400" xr:uid="{073116EB-2F35-485C-978A-75802941A44B}"/>
    <cellStyle name="Currency [2] 18 7" xfId="24819" xr:uid="{7FF4E32D-F4D2-4EBF-B387-A6C0CB50C50A}"/>
    <cellStyle name="Currency [2] 18 8" xfId="26237" xr:uid="{4972FCE1-CD09-439B-B4FC-957E22AB4E08}"/>
    <cellStyle name="Currency [2] 18 9" xfId="27773" xr:uid="{120ACC92-67B1-4462-9D40-45B222EE6CD2}"/>
    <cellStyle name="Currency [2] 19" xfId="14834" xr:uid="{43B1B339-D3FC-4156-AFCA-076D593ADD19}"/>
    <cellStyle name="Currency [2] 19 10" xfId="29272" xr:uid="{314CE914-D7EC-44FC-8076-A1377109A56E}"/>
    <cellStyle name="Currency [2] 19 11" xfId="30672" xr:uid="{8DDB4050-3B9C-4E02-B5FD-41E111725328}"/>
    <cellStyle name="Currency [2] 19 12" xfId="32068" xr:uid="{14E9C277-FF56-420D-A45B-29357A437522}"/>
    <cellStyle name="Currency [2] 19 13" xfId="33305" xr:uid="{17BBBD08-62C4-4FB5-A13F-E2F5381A2317}"/>
    <cellStyle name="Currency [2] 19 14" xfId="34242" xr:uid="{B41BE7E7-6F32-41FD-964E-985076681633}"/>
    <cellStyle name="Currency [2] 19 15" xfId="35393" xr:uid="{A9BC1047-A6F1-49EE-9FEA-6DAEF5E952C3}"/>
    <cellStyle name="Currency [2] 19 16" xfId="36510" xr:uid="{B51AA3D5-605C-449C-B082-7209BFDE4FB6}"/>
    <cellStyle name="Currency [2] 19 17" xfId="37639" xr:uid="{D8948174-AFEC-42D9-B8D7-93857EADF944}"/>
    <cellStyle name="Currency [2] 19 2" xfId="17897" xr:uid="{36AE9F5D-C1C3-4CF0-8171-9C5354C4CF2C}"/>
    <cellStyle name="Currency [2] 19 3" xfId="19298" xr:uid="{FC14D467-4CEF-4013-A3B5-50F7C3E755C6}"/>
    <cellStyle name="Currency [2] 19 4" xfId="20711" xr:uid="{AB23D9D7-99E2-472C-AE56-53F7CACD722B}"/>
    <cellStyle name="Currency [2] 19 5" xfId="22104" xr:uid="{B4B1F3A8-0FE5-42C5-A0D6-58C8AAAEB81C}"/>
    <cellStyle name="Currency [2] 19 6" xfId="23416" xr:uid="{26D22DFB-0333-446A-BF3C-65907771519E}"/>
    <cellStyle name="Currency [2] 19 7" xfId="24834" xr:uid="{C9038A96-3166-4630-A2F4-AFA4D0673A59}"/>
    <cellStyle name="Currency [2] 19 8" xfId="26254" xr:uid="{CFD9AB1F-1966-4F13-AF25-D8AE99FB2CA6}"/>
    <cellStyle name="Currency [2] 19 9" xfId="27789" xr:uid="{94AD2696-64A0-4909-B421-A551F91A2CBD}"/>
    <cellStyle name="Currency [2] 2" xfId="6862" xr:uid="{00000000-0005-0000-0000-000018040000}"/>
    <cellStyle name="Currency [2] 2 10" xfId="14133" xr:uid="{9DB69B20-CF87-40DB-9B32-9FAC336BD1E2}"/>
    <cellStyle name="Currency [2] 2 10 10" xfId="28304" xr:uid="{5F7DB005-ADE1-4E6B-8515-638A9EEEFBD6}"/>
    <cellStyle name="Currency [2] 2 10 11" xfId="23505" xr:uid="{12CF2894-6281-428B-8FBD-DAB6BCA03844}"/>
    <cellStyle name="Currency [2] 2 10 12" xfId="25754" xr:uid="{D94FAD31-BE2D-4EBB-B115-C32D9A9DB73A}"/>
    <cellStyle name="Currency [2] 2 10 13" xfId="27345" xr:uid="{993C7CCB-179F-4E68-8926-13F4E46CB2F5}"/>
    <cellStyle name="Currency [2] 2 10 14" xfId="27522" xr:uid="{598A2C4D-B126-4A7A-A53A-95EDD8739C03}"/>
    <cellStyle name="Currency [2] 2 10 15" xfId="29267" xr:uid="{F534A2DD-2394-4752-A33E-893962FD3ED1}"/>
    <cellStyle name="Currency [2] 2 10 16" xfId="31049" xr:uid="{4B5C0C55-5E73-480D-8E78-6DE5A4C5590E}"/>
    <cellStyle name="Currency [2] 2 10 17" xfId="32404" xr:uid="{F01782DB-08CD-4A56-BDAF-AA93797B8601}"/>
    <cellStyle name="Currency [2] 2 10 2" xfId="17262" xr:uid="{2245D292-830A-473E-824F-B92B310F672A}"/>
    <cellStyle name="Currency [2] 2 10 3" xfId="11873" xr:uid="{7ABCFEBA-CABC-41F4-8D8D-D9EF46DD665B}"/>
    <cellStyle name="Currency [2] 2 10 4" xfId="10323" xr:uid="{6E0CE222-4A0C-42A5-8A7C-D23DA02F25DA}"/>
    <cellStyle name="Currency [2] 2 10 5" xfId="16652" xr:uid="{A4955018-7AE6-4CE2-8F2C-2A6BC54732FD}"/>
    <cellStyle name="Currency [2] 2 10 6" xfId="17038" xr:uid="{B72EA7FF-6CF2-42EC-9043-27CD37D3077D}"/>
    <cellStyle name="Currency [2] 2 10 7" xfId="17793" xr:uid="{0566C050-FF6E-4BB6-AEDB-D69505CCCEDC}"/>
    <cellStyle name="Currency [2] 2 10 8" xfId="19392" xr:uid="{29719D5B-258B-4CD2-A70A-1B033354817E}"/>
    <cellStyle name="Currency [2] 2 10 9" xfId="21276" xr:uid="{D04AE5EF-F665-4609-A87F-B1FA18B312E0}"/>
    <cellStyle name="Currency [2] 2 11" xfId="13689" xr:uid="{4CBC84FE-85AA-4420-A6CA-4982D2D1D586}"/>
    <cellStyle name="Currency [2] 2 11 10" xfId="18863" xr:uid="{8E76521C-08E3-4F01-94AE-880BA83DEB3A}"/>
    <cellStyle name="Currency [2] 2 11 11" xfId="19377" xr:uid="{06D40254-EB3D-46E1-BE08-7780849F4229}"/>
    <cellStyle name="Currency [2] 2 11 12" xfId="20740" xr:uid="{19531E4F-9DA7-4521-829C-A40DAF5F0D64}"/>
    <cellStyle name="Currency [2] 2 11 13" xfId="21905" xr:uid="{2413616E-8AAE-4465-9E91-D937C8144A85}"/>
    <cellStyle name="Currency [2] 2 11 14" xfId="10440" xr:uid="{F9CE9150-9A9B-45EB-AE3C-18E47DD484FD}"/>
    <cellStyle name="Currency [2] 2 11 15" xfId="24559" xr:uid="{B58A5625-9944-4226-847F-9031FC484520}"/>
    <cellStyle name="Currency [2] 2 11 16" xfId="26051" xr:uid="{BA6E59E4-0249-4B40-8FBB-BD7AE023C41A}"/>
    <cellStyle name="Currency [2] 2 11 17" xfId="28858" xr:uid="{4F3C55CB-532F-45CE-91C4-FC78900FC172}"/>
    <cellStyle name="Currency [2] 2 11 2" xfId="16854" xr:uid="{737F135A-BE94-428A-AD02-A43813C96EB8}"/>
    <cellStyle name="Currency [2] 2 11 3" xfId="11452" xr:uid="{6CA25993-F9D1-4471-85AB-8BBBA80C3540}"/>
    <cellStyle name="Currency [2] 2 11 4" xfId="10113" xr:uid="{A58C6FCC-1CE8-4A7A-BCA5-ADCA2823C4BF}"/>
    <cellStyle name="Currency [2] 2 11 5" xfId="12378" xr:uid="{39F2EAC1-DA79-4B8B-B47C-94EFD02FAFF8}"/>
    <cellStyle name="Currency [2] 2 11 6" xfId="11694" xr:uid="{4FAE42DE-850B-4A56-A627-4450B8972998}"/>
    <cellStyle name="Currency [2] 2 11 7" xfId="23295" xr:uid="{5C43D965-B920-4EBD-A15C-0A4D21CC602A}"/>
    <cellStyle name="Currency [2] 2 11 8" xfId="16573" xr:uid="{06397063-54C2-4366-B8D5-43AF05C26A37}"/>
    <cellStyle name="Currency [2] 2 11 9" xfId="17322" xr:uid="{96C81198-5776-451E-9659-2AF4F258F8B3}"/>
    <cellStyle name="Currency [2] 2 12" xfId="14130" xr:uid="{7C6E30F3-6421-417D-A8B7-F32ACD713532}"/>
    <cellStyle name="Currency [2] 2 12 10" xfId="28381" xr:uid="{24ACCF18-2A7A-4BDB-878E-16EECDE6C52D}"/>
    <cellStyle name="Currency [2] 2 12 11" xfId="23500" xr:uid="{8E0F7F93-5408-4A13-B7E3-0EFACCB2B1E6}"/>
    <cellStyle name="Currency [2] 2 12 12" xfId="25739" xr:uid="{7ACB8931-26C6-45E9-AC75-F4D865C8AA21}"/>
    <cellStyle name="Currency [2] 2 12 13" xfId="27341" xr:uid="{3AE82228-B844-4CE4-8939-9738976E33EC}"/>
    <cellStyle name="Currency [2] 2 12 14" xfId="27513" xr:uid="{0D76BF5D-2C91-49C1-837B-EA2DD756CD01}"/>
    <cellStyle name="Currency [2] 2 12 15" xfId="29260" xr:uid="{4BAB0C59-96FC-4123-9DED-E7481706EBDD}"/>
    <cellStyle name="Currency [2] 2 12 16" xfId="31032" xr:uid="{724590D5-EB4B-47D7-B446-904A08120661}"/>
    <cellStyle name="Currency [2] 2 12 17" xfId="32725" xr:uid="{36C753BB-BCE0-4DAF-8460-A9CBBAF82E8D}"/>
    <cellStyle name="Currency [2] 2 12 2" xfId="17259" xr:uid="{956C4D9E-71ED-475F-BED7-0710AD90196A}"/>
    <cellStyle name="Currency [2] 2 12 3" xfId="11870" xr:uid="{715F1B5F-C31D-4A45-A894-B656423400FC}"/>
    <cellStyle name="Currency [2] 2 12 4" xfId="10320" xr:uid="{BB5B61A7-F130-4745-BA32-653997AC131A}"/>
    <cellStyle name="Currency [2] 2 12 5" xfId="18855" xr:uid="{8AA19719-8F0C-4827-BE8D-D179478F181C}"/>
    <cellStyle name="Currency [2] 2 12 6" xfId="17035" xr:uid="{301BFA0C-E433-4E10-93AD-E7C81D45F5ED}"/>
    <cellStyle name="Currency [2] 2 12 7" xfId="17780" xr:uid="{F542C83A-1A28-49BE-A4D4-6546BE319252}"/>
    <cellStyle name="Currency [2] 2 12 8" xfId="19386" xr:uid="{92421148-2FFB-43AA-95E2-D73FAF62E1AF}"/>
    <cellStyle name="Currency [2] 2 12 9" xfId="21256" xr:uid="{8282E022-0CF7-4477-BD13-A90CDF915EB2}"/>
    <cellStyle name="Currency [2] 2 13" xfId="13692" xr:uid="{6C97A444-AC14-4F8D-BEDF-234819430049}"/>
    <cellStyle name="Currency [2] 2 13 10" xfId="18866" xr:uid="{90A8B038-6FF2-43A8-9004-CE56933BC0D1}"/>
    <cellStyle name="Currency [2] 2 13 11" xfId="19597" xr:uid="{27CDB45D-91EF-4446-8235-BE293CA3860D}"/>
    <cellStyle name="Currency [2] 2 13 12" xfId="20760" xr:uid="{27098EEE-5785-4A0C-BC85-C01666070C83}"/>
    <cellStyle name="Currency [2] 2 13 13" xfId="21916" xr:uid="{5324F078-530E-41FF-9084-2D0FE4F19BE8}"/>
    <cellStyle name="Currency [2] 2 13 14" xfId="33188" xr:uid="{EE28533D-F008-4E29-9F52-C83334495822}"/>
    <cellStyle name="Currency [2] 2 13 15" xfId="24573" xr:uid="{1BC9DE84-4411-4FA7-9378-A11D30E0023F}"/>
    <cellStyle name="Currency [2] 2 13 16" xfId="26063" xr:uid="{B21FE7EF-EF30-4657-8A74-FBDE681C65A0}"/>
    <cellStyle name="Currency [2] 2 13 17" xfId="28863" xr:uid="{6B70336D-CB07-4EE0-A193-E91C24AC82EE}"/>
    <cellStyle name="Currency [2] 2 13 2" xfId="16857" xr:uid="{3989ED7E-5996-4F09-AA2A-C95594557E70}"/>
    <cellStyle name="Currency [2] 2 13 3" xfId="11455" xr:uid="{0F71D580-7C23-4595-814B-1211D767FF07}"/>
    <cellStyle name="Currency [2] 2 13 4" xfId="10116" xr:uid="{D2817450-D7A0-4762-B51D-E36DB68E8B42}"/>
    <cellStyle name="Currency [2] 2 13 5" xfId="12380" xr:uid="{4847EE94-48A5-4B22-8A62-A5D3C1765F78}"/>
    <cellStyle name="Currency [2] 2 13 6" xfId="11697" xr:uid="{2446B8CA-5B3C-4EE6-8AFB-36EB8D47C57A}"/>
    <cellStyle name="Currency [2] 2 13 7" xfId="10829" xr:uid="{4104FB9F-0D00-46F6-A7A4-9DB6AD081B61}"/>
    <cellStyle name="Currency [2] 2 13 8" xfId="16577" xr:uid="{C75AB350-B36E-44AA-B113-E6A9DFFB4A82}"/>
    <cellStyle name="Currency [2] 2 13 9" xfId="17338" xr:uid="{E7B4A211-E5D0-4A15-A42F-C20469BFEF8B}"/>
    <cellStyle name="Currency [2] 2 14" xfId="14137" xr:uid="{91A216B7-98E0-4FE6-BC0F-973830C3180C}"/>
    <cellStyle name="Currency [2] 2 14 10" xfId="28271" xr:uid="{13E165B0-888C-4D17-A737-D47A1A5E9574}"/>
    <cellStyle name="Currency [2] 2 14 11" xfId="23511" xr:uid="{084D8D63-22E1-4D15-8148-6CBC3F5C6D94}"/>
    <cellStyle name="Currency [2] 2 14 12" xfId="25839" xr:uid="{B21EB0E9-AAD7-44FB-96EB-D878DBF7D8CB}"/>
    <cellStyle name="Currency [2] 2 14 13" xfId="27350" xr:uid="{7D014692-8E30-449E-AD90-582868183E08}"/>
    <cellStyle name="Currency [2] 2 14 14" xfId="27527" xr:uid="{4C87D5D1-1D49-4489-8939-0FAD0C8C697F}"/>
    <cellStyle name="Currency [2] 2 14 15" xfId="32889" xr:uid="{13C39236-3046-463C-9304-65D30B84A967}"/>
    <cellStyle name="Currency [2] 2 14 16" xfId="31102" xr:uid="{66CE1BE0-165D-4E3C-8584-6F900188F397}"/>
    <cellStyle name="Currency [2] 2 14 17" xfId="36534" xr:uid="{E891FCBE-DF72-4B1D-9939-F5741A6B4FF6}"/>
    <cellStyle name="Currency [2] 2 14 2" xfId="17266" xr:uid="{F0585BE6-2BE4-41CB-BE4E-C1EFCD6DA799}"/>
    <cellStyle name="Currency [2] 2 14 3" xfId="11877" xr:uid="{9C560D6E-AD38-4CD2-A61E-517EEBA10AC7}"/>
    <cellStyle name="Currency [2] 2 14 4" xfId="10327" xr:uid="{D93DB3D3-123A-425E-A340-91CCCEE45A85}"/>
    <cellStyle name="Currency [2] 2 14 5" xfId="16656" xr:uid="{C6EF41AC-17BF-49E1-947D-51EA4E73B1F4}"/>
    <cellStyle name="Currency [2] 2 14 6" xfId="17046" xr:uid="{80136C6F-FFB1-4885-8A6E-4C8697F239D2}"/>
    <cellStyle name="Currency [2] 2 14 7" xfId="17801" xr:uid="{84B7B040-2D92-4273-BE31-C41079EF20C7}"/>
    <cellStyle name="Currency [2] 2 14 8" xfId="19397" xr:uid="{A48232DF-C7DA-425B-ABED-223CE03246F4}"/>
    <cellStyle name="Currency [2] 2 14 9" xfId="21288" xr:uid="{F5736B81-5143-4F2B-8493-A470D51EE3CB}"/>
    <cellStyle name="Currency [2] 2 15" xfId="13695" xr:uid="{AB19DF3C-F1A7-4C07-BF00-A359DFF3CAF7}"/>
    <cellStyle name="Currency [2] 2 15 10" xfId="18941" xr:uid="{4489E682-1601-4EBC-AECF-4B7D4F103FB7}"/>
    <cellStyle name="Currency [2] 2 15 11" xfId="19773" xr:uid="{1DFDC357-756E-4A5A-84F4-0A7B858CB02D}"/>
    <cellStyle name="Currency [2] 2 15 12" xfId="20775" xr:uid="{50433EFF-533A-4CA5-B6FF-FA0254B5A6B2}"/>
    <cellStyle name="Currency [2] 2 15 13" xfId="21926" xr:uid="{64D55651-E153-42FE-8B8E-7FB874BAED87}"/>
    <cellStyle name="Currency [2] 2 15 14" xfId="11847" xr:uid="{0940D3EA-4875-46E9-ACF8-F58EF016337A}"/>
    <cellStyle name="Currency [2] 2 15 15" xfId="32771" xr:uid="{DDEC5C3D-F1FB-4F2E-8E31-89E0407C73E5}"/>
    <cellStyle name="Currency [2] 2 15 16" xfId="26071" xr:uid="{FD267453-A0EB-4749-A24F-51F558B4F5ED}"/>
    <cellStyle name="Currency [2] 2 15 17" xfId="28870" xr:uid="{0A93632E-ABED-41DD-839C-F4F6F2121CA9}"/>
    <cellStyle name="Currency [2] 2 15 2" xfId="16860" xr:uid="{8FBE819A-465A-4D21-B8C8-13812218C87B}"/>
    <cellStyle name="Currency [2] 2 15 3" xfId="11458" xr:uid="{6FFBC848-6BBB-42C8-A2AE-DDEFFBAA741E}"/>
    <cellStyle name="Currency [2] 2 15 4" xfId="10119" xr:uid="{AA5A6527-1042-4074-A721-955CEE8E1BF9}"/>
    <cellStyle name="Currency [2] 2 15 5" xfId="12383" xr:uid="{2A93627B-C1E3-4D91-AF82-5D38A58E9BBE}"/>
    <cellStyle name="Currency [2] 2 15 6" xfId="11700" xr:uid="{13BA30EA-8147-4E6B-8E97-A924C4D71B60}"/>
    <cellStyle name="Currency [2] 2 15 7" xfId="10832" xr:uid="{D0C6B7B8-41EE-48A4-8F8A-FFCD04672699}"/>
    <cellStyle name="Currency [2] 2 15 8" xfId="16581" xr:uid="{C9772C3E-D365-4026-A9B7-DD4C1DD29294}"/>
    <cellStyle name="Currency [2] 2 15 9" xfId="17346" xr:uid="{38D14FD0-D89D-44A2-91BE-B0ACA60E0DB2}"/>
    <cellStyle name="Currency [2] 2 16" xfId="13698" xr:uid="{7F7A3006-6D49-4A62-AA4B-9DA1AD72B289}"/>
    <cellStyle name="Currency [2] 2 16 10" xfId="18945" xr:uid="{D2A18671-8821-4017-8B44-4CED87146456}"/>
    <cellStyle name="Currency [2] 2 16 11" xfId="19913" xr:uid="{BE29867B-4DEB-4664-9E61-F56177954BFB}"/>
    <cellStyle name="Currency [2] 2 16 12" xfId="20796" xr:uid="{C8D52A1B-0702-4FFB-9D92-BC89FC8705EC}"/>
    <cellStyle name="Currency [2] 2 16 13" xfId="21941" xr:uid="{95E1A941-9C88-4AB3-BBB0-C17C915FFE35}"/>
    <cellStyle name="Currency [2] 2 16 14" xfId="22098" xr:uid="{BBC716E6-3302-49A4-A7CE-E3FD461A58FC}"/>
    <cellStyle name="Currency [2] 2 16 15" xfId="24580" xr:uid="{BB6FE23C-C1A9-48BF-982E-23352AFF1AD0}"/>
    <cellStyle name="Currency [2] 2 16 16" xfId="26080" xr:uid="{40F4C059-12D8-4AA4-B77F-1A295B77179E}"/>
    <cellStyle name="Currency [2] 2 16 17" xfId="28876" xr:uid="{04F9796D-B102-4C31-AC50-65035CBB875B}"/>
    <cellStyle name="Currency [2] 2 16 2" xfId="16863" xr:uid="{A7AD0DD6-2831-464D-845A-F06490823754}"/>
    <cellStyle name="Currency [2] 2 16 3" xfId="11461" xr:uid="{EB2B8834-6389-4992-89DD-657A90824137}"/>
    <cellStyle name="Currency [2] 2 16 4" xfId="10122" xr:uid="{8D08EFC6-DAC2-4E3C-BC25-27126D4B7763}"/>
    <cellStyle name="Currency [2] 2 16 5" xfId="12386" xr:uid="{F7935C9E-1BF6-4BEF-986D-DEFEA7174A6D}"/>
    <cellStyle name="Currency [2] 2 16 6" xfId="19968" xr:uid="{0C3ADC7D-DB1F-4133-8CB6-FADC827727B8}"/>
    <cellStyle name="Currency [2] 2 16 7" xfId="10835" xr:uid="{3D7059B5-5628-4317-92D6-AA29A1D5EADE}"/>
    <cellStyle name="Currency [2] 2 16 8" xfId="16586" xr:uid="{F5B1590B-70C0-406E-9D29-F734A0FE13B7}"/>
    <cellStyle name="Currency [2] 2 16 9" xfId="17357" xr:uid="{89DA34C0-961D-4437-8220-A1B7F4F8B3F4}"/>
    <cellStyle name="Currency [2] 2 17" xfId="13701" xr:uid="{84BE0FF0-E11B-47C3-948E-6D84B045A84B}"/>
    <cellStyle name="Currency [2] 2 17 10" xfId="18948" xr:uid="{7A711B0C-3F9E-41D4-B119-CF280255734B}"/>
    <cellStyle name="Currency [2] 2 17 11" xfId="20199" xr:uid="{215F972B-7392-4F69-86FB-B84E651C2E70}"/>
    <cellStyle name="Currency [2] 2 17 12" xfId="20804" xr:uid="{08D9107A-C621-4766-AE79-519324D8BEC7}"/>
    <cellStyle name="Currency [2] 2 17 13" xfId="21947" xr:uid="{15F68F01-DAA5-4B83-A7AC-AD66E842C3CC}"/>
    <cellStyle name="Currency [2] 2 17 14" xfId="33128" xr:uid="{74191364-6622-4ED5-8ABF-D0DE1D2D7034}"/>
    <cellStyle name="Currency [2] 2 17 15" xfId="24587" xr:uid="{F1BB53FC-17F2-427A-BFFF-4AC4FECB9EC8}"/>
    <cellStyle name="Currency [2] 2 17 16" xfId="26098" xr:uid="{6F91EF3C-3253-4DF3-AAEF-8545FC9BC65B}"/>
    <cellStyle name="Currency [2] 2 17 17" xfId="28879" xr:uid="{EFD59AB7-2814-42ED-B69C-777DB9ED0138}"/>
    <cellStyle name="Currency [2] 2 17 2" xfId="16866" xr:uid="{6E328870-176C-4893-8B0D-E28EA002B8FF}"/>
    <cellStyle name="Currency [2] 2 17 3" xfId="11464" xr:uid="{027D89D6-E814-41CA-B6E9-FEADAB90DBEB}"/>
    <cellStyle name="Currency [2] 2 17 4" xfId="10125" xr:uid="{2C42AA3C-8F18-441B-9533-86504B5C8ABD}"/>
    <cellStyle name="Currency [2] 2 17 5" xfId="18840" xr:uid="{288FC262-959C-4A64-86D0-383E8F843314}"/>
    <cellStyle name="Currency [2] 2 17 6" xfId="11706" xr:uid="{97937583-FE27-49BB-AF10-09DE27AB4AC0}"/>
    <cellStyle name="Currency [2] 2 17 7" xfId="10838" xr:uid="{040E7E27-C559-419F-8299-A7E442439B0A}"/>
    <cellStyle name="Currency [2] 2 17 8" xfId="16592" xr:uid="{2073A059-4782-47DB-827E-5838D472C7EF}"/>
    <cellStyle name="Currency [2] 2 17 9" xfId="17368" xr:uid="{3A5DE171-F926-4E8D-9001-25765FF094C4}"/>
    <cellStyle name="Currency [2] 2 18" xfId="14141" xr:uid="{04C20140-E029-4DE1-A82A-A3C0BF49002C}"/>
    <cellStyle name="Currency [2] 2 18 10" xfId="28131" xr:uid="{C2A4E12F-3F07-4C87-A7FB-A00B10E0FE6C}"/>
    <cellStyle name="Currency [2] 2 18 11" xfId="23524" xr:uid="{F78CE898-7887-4F98-B54F-ADEE5BCC2D41}"/>
    <cellStyle name="Currency [2] 2 18 12" xfId="25842" xr:uid="{FAED695F-9452-4706-AC82-9CFB514F8DB1}"/>
    <cellStyle name="Currency [2] 2 18 13" xfId="27358" xr:uid="{500F566D-E490-470A-8D0C-0BAC8A1CBBEE}"/>
    <cellStyle name="Currency [2] 2 18 14" xfId="27531" xr:uid="{BB5A1A3B-3D8B-498A-A066-2E77DD917E28}"/>
    <cellStyle name="Currency [2] 2 18 15" xfId="29293" xr:uid="{D23C85D0-522F-4370-A2DD-FE949CCBE993}"/>
    <cellStyle name="Currency [2] 2 18 16" xfId="31155" xr:uid="{31AF3E2A-3725-4DDD-B4AD-B381E87A145D}"/>
    <cellStyle name="Currency [2] 2 18 17" xfId="37103" xr:uid="{F078FADA-C8EE-4C0C-85D2-9116A5743122}"/>
    <cellStyle name="Currency [2] 2 18 2" xfId="17270" xr:uid="{1C2BE456-36C4-4702-8A1F-FB0438774CE3}"/>
    <cellStyle name="Currency [2] 2 18 3" xfId="11881" xr:uid="{A51A77DF-8F37-4464-A6EE-FBA0AAFC649F}"/>
    <cellStyle name="Currency [2] 2 18 4" xfId="10334" xr:uid="{0B758E8C-602A-4A82-977A-A8E96E306F3C}"/>
    <cellStyle name="Currency [2] 2 18 5" xfId="16660" xr:uid="{AD2753C5-8656-455D-B070-12E415CCAD82}"/>
    <cellStyle name="Currency [2] 2 18 6" xfId="17052" xr:uid="{98FAB06C-6DD1-4079-A171-18F498C0C1E0}"/>
    <cellStyle name="Currency [2] 2 18 7" xfId="17805" xr:uid="{9D3A8B5A-C32C-4BF7-A777-B1BA58ACDB0D}"/>
    <cellStyle name="Currency [2] 2 18 8" xfId="19419" xr:uid="{FFA068F2-89C3-48E1-9D39-B688B34C4793}"/>
    <cellStyle name="Currency [2] 2 18 9" xfId="21326" xr:uid="{056488AC-05A3-49C1-A006-C4BCB4C772DF}"/>
    <cellStyle name="Currency [2] 2 19" xfId="13705" xr:uid="{594D7432-698F-4FA5-9019-16E3BBFBD2FF}"/>
    <cellStyle name="Currency [2] 2 19 10" xfId="18952" xr:uid="{7AEFA0F7-65B9-41CF-9B1F-247519BB02F4}"/>
    <cellStyle name="Currency [2] 2 19 11" xfId="20332" xr:uid="{F5DE0E4F-B8BE-4BAD-9844-C7CED730C9E0}"/>
    <cellStyle name="Currency [2] 2 19 12" xfId="20809" xr:uid="{DDB81E30-B3E7-40F3-A575-DC85A29FE0D6}"/>
    <cellStyle name="Currency [2] 2 19 13" xfId="21963" xr:uid="{FEE0F761-3131-453C-8E8E-D395D034EB06}"/>
    <cellStyle name="Currency [2] 2 19 14" xfId="22214" xr:uid="{34D61D00-9430-422F-9A39-CA66A37E7F44}"/>
    <cellStyle name="Currency [2] 2 19 15" xfId="24597" xr:uid="{90E3CCF3-B06C-4B95-9B15-684FDF56A542}"/>
    <cellStyle name="Currency [2] 2 19 16" xfId="26117" xr:uid="{10DB2BD5-7C5B-48F6-818E-A8A83E4BFA79}"/>
    <cellStyle name="Currency [2] 2 19 17" xfId="28884" xr:uid="{3E2778B2-C458-4176-9C58-EDD7237ACB7E}"/>
    <cellStyle name="Currency [2] 2 19 2" xfId="16870" xr:uid="{9DFA7EE0-5E5E-4701-9099-BD50A16B32F1}"/>
    <cellStyle name="Currency [2] 2 19 3" xfId="11468" xr:uid="{6BC06F9B-48DD-40B7-89C6-26DABDF1DC4B}"/>
    <cellStyle name="Currency [2] 2 19 4" xfId="10129" xr:uid="{F3875364-AE43-466A-B01C-22950CC912B7}"/>
    <cellStyle name="Currency [2] 2 19 5" xfId="12392" xr:uid="{A1094069-3D41-496F-B47A-0CB56E2AE7F4}"/>
    <cellStyle name="Currency [2] 2 19 6" xfId="11710" xr:uid="{DBC83380-34A1-4553-A04C-D6D5A905F14F}"/>
    <cellStyle name="Currency [2] 2 19 7" xfId="10841" xr:uid="{6C19EE26-018D-4D78-A707-62A0B1347EC3}"/>
    <cellStyle name="Currency [2] 2 19 8" xfId="16598" xr:uid="{7D37EB3B-95C5-4506-A4C4-24F5DF0B872C}"/>
    <cellStyle name="Currency [2] 2 19 9" xfId="17377" xr:uid="{4FCB3D71-2704-4868-9943-C92EE79A583D}"/>
    <cellStyle name="Currency [2] 2 2" xfId="14157" xr:uid="{0D0F183A-43F4-49A2-ACD3-E2D10817817C}"/>
    <cellStyle name="Currency [2] 2 2 10" xfId="23766" xr:uid="{210E711F-68A4-48D5-A672-73EAEE53B83D}"/>
    <cellStyle name="Currency [2] 2 2 11" xfId="25867" xr:uid="{4E5932CB-A9D1-4D7F-80B4-4BEC8F9CE8B6}"/>
    <cellStyle name="Currency [2] 2 2 12" xfId="27378" xr:uid="{AD83D7DD-9FA3-4A01-890C-87E67D803620}"/>
    <cellStyle name="Currency [2] 2 2 13" xfId="27559" xr:uid="{998E6300-A58C-4C1C-8BA8-1CEE5FF53E5E}"/>
    <cellStyle name="Currency [2] 2 2 14" xfId="29522" xr:uid="{5D2B55C4-33CE-43BA-807C-B13CA8ACE3AF}"/>
    <cellStyle name="Currency [2] 2 2 15" xfId="31558" xr:uid="{B2E3F5A4-7BF2-4204-AA11-42ABF220EF0F}"/>
    <cellStyle name="Currency [2] 2 2 16" xfId="36625" xr:uid="{73EDB8F8-BA18-42FD-A46E-CE4827A37A3A}"/>
    <cellStyle name="Currency [2] 2 2 2" xfId="17286" xr:uid="{E9DFDC45-D943-4FC1-BB22-48B95D8DB07B}"/>
    <cellStyle name="Currency [2] 2 2 3" xfId="11897" xr:uid="{368428A7-C42D-4550-8FA3-24241763B28E}"/>
    <cellStyle name="Currency [2] 2 2 4" xfId="10352" xr:uid="{A712557F-76C0-4735-9311-4B11F468BFBA}"/>
    <cellStyle name="Currency [2] 2 2 5" xfId="16676" xr:uid="{FC478731-790E-49E0-90E1-A9A89F5663FA}"/>
    <cellStyle name="Currency [2] 2 2 6" xfId="17073" xr:uid="{834A69DF-08ED-4094-8069-7BE990A4AA95}"/>
    <cellStyle name="Currency [2] 2 2 7" xfId="17840" xr:uid="{43D8922B-FE3D-4201-94AF-1E4741DD9D75}"/>
    <cellStyle name="Currency [2] 2 2 8" xfId="26285" xr:uid="{0CD04229-8029-4DE3-BBBA-4367B3E41833}"/>
    <cellStyle name="Currency [2] 2 2 9" xfId="27867" xr:uid="{1AD3C983-03F4-4EE9-BDEB-231AC6CC440D}"/>
    <cellStyle name="Currency [2] 2 20" xfId="14147" xr:uid="{AFA69E25-FD0E-4C6D-95E0-8BA256F540CD}"/>
    <cellStyle name="Currency [2] 2 20 10" xfId="27688" xr:uid="{66494FDB-3A08-426C-B915-ACC97E3B9412}"/>
    <cellStyle name="Currency [2] 2 20 11" xfId="23651" xr:uid="{9DFEC22B-9855-41F2-A20C-0A7B9AF331CF}"/>
    <cellStyle name="Currency [2] 2 20 12" xfId="25849" xr:uid="{083101B1-C5F7-4E5E-9583-E24CD108E2F7}"/>
    <cellStyle name="Currency [2] 2 20 13" xfId="27366" xr:uid="{E7F16DBF-1B4B-4674-AE15-EB3099C1BB59}"/>
    <cellStyle name="Currency [2] 2 20 14" xfId="27542" xr:uid="{95E76421-4F0C-4DB7-A7D6-8AA4E0F91CB0}"/>
    <cellStyle name="Currency [2] 2 20 15" xfId="29357" xr:uid="{E3978C44-2DDA-4940-B6BC-F4868A5FB292}"/>
    <cellStyle name="Currency [2] 2 20 16" xfId="31204" xr:uid="{AFA7B943-4A91-41B5-971A-965A92A207A2}"/>
    <cellStyle name="Currency [2] 2 20 17" xfId="36936" xr:uid="{C755058A-DF84-4396-A6E7-B931567CBCE6}"/>
    <cellStyle name="Currency [2] 2 20 2" xfId="17276" xr:uid="{2088D495-24A2-4920-8684-A1CCF37A59B5}"/>
    <cellStyle name="Currency [2] 2 20 3" xfId="11887" xr:uid="{EDACBE88-F5C4-4DB2-AA65-B474567EB45C}"/>
    <cellStyle name="Currency [2] 2 20 4" xfId="10343" xr:uid="{CF6432AD-E0D3-4E46-9A80-88177CE48FF5}"/>
    <cellStyle name="Currency [2] 2 20 5" xfId="16666" xr:uid="{51A3D926-B9EC-4DA1-B247-0CCF7FE7DF08}"/>
    <cellStyle name="Currency [2] 2 20 6" xfId="17061" xr:uid="{5B01EF57-F2B9-4916-83B1-5CB631E5AA03}"/>
    <cellStyle name="Currency [2] 2 20 7" xfId="17821" xr:uid="{FD54E40F-902C-4637-84EC-A39B941BB8B7}"/>
    <cellStyle name="Currency [2] 2 20 8" xfId="19542" xr:uid="{F50491A0-72D7-48F9-9715-1D4F7ACFD93F}"/>
    <cellStyle name="Currency [2] 2 20 9" xfId="21374" xr:uid="{EC014B02-98D1-4558-B7DD-E09C666F3F2C}"/>
    <cellStyle name="Currency [2] 2 21" xfId="13707" xr:uid="{73924D84-AC25-4FE0-AA1D-7478FFB18B0C}"/>
    <cellStyle name="Currency [2] 2 21 10" xfId="19566" xr:uid="{20C2CBC3-CC52-42A0-87AF-9B4890BC7DF3}"/>
    <cellStyle name="Currency [2] 2 21 11" xfId="20340" xr:uid="{EAFDF1F7-0F9E-4360-966C-02A63A4920DD}"/>
    <cellStyle name="Currency [2] 2 21 12" xfId="20815" xr:uid="{79E313B3-8C23-40A4-9CBB-14E63089C29E}"/>
    <cellStyle name="Currency [2] 2 21 13" xfId="21965" xr:uid="{64CAA8E4-2F63-49FC-9AE6-11198E4562E3}"/>
    <cellStyle name="Currency [2] 2 21 14" xfId="22338" xr:uid="{1EE2F76D-9F30-4E88-8293-04AB38C2906D}"/>
    <cellStyle name="Currency [2] 2 21 15" xfId="24614" xr:uid="{CB3C1D44-3A24-4CE3-AA36-330C980CFB15}"/>
    <cellStyle name="Currency [2] 2 21 16" xfId="26120" xr:uid="{A1037C57-543F-43C7-913E-724171DCA914}"/>
    <cellStyle name="Currency [2] 2 21 17" xfId="28891" xr:uid="{ED68C2C5-91D8-4F56-8AED-5FE8905396B4}"/>
    <cellStyle name="Currency [2] 2 21 2" xfId="16872" xr:uid="{0ECE972F-6959-4F49-AA50-B8EC2D650A06}"/>
    <cellStyle name="Currency [2] 2 21 3" xfId="11470" xr:uid="{2E8CEFEF-2B41-4197-B869-A830F5C17DBD}"/>
    <cellStyle name="Currency [2] 2 21 4" xfId="10131" xr:uid="{E1F6F5E7-AD11-48B5-8CED-8316FD0A6F17}"/>
    <cellStyle name="Currency [2] 2 21 5" xfId="12394" xr:uid="{268CB836-5B47-4FEE-8465-CA2F539247FE}"/>
    <cellStyle name="Currency [2] 2 21 6" xfId="11714" xr:uid="{0F143EFE-96D8-40E1-BE54-E1D43C44507E}"/>
    <cellStyle name="Currency [2] 2 21 7" xfId="10843" xr:uid="{FB62DFE8-440A-4F7D-8FF7-B1065A7411F5}"/>
    <cellStyle name="Currency [2] 2 21 8" xfId="16600" xr:uid="{033BA8A3-8C3F-4B44-B2A5-9E6F323A7804}"/>
    <cellStyle name="Currency [2] 2 21 9" xfId="17379" xr:uid="{A9702A0E-7D82-4A25-B97F-CE4D9F0F575E}"/>
    <cellStyle name="Currency [2] 2 22" xfId="14144" xr:uid="{55664E99-DAD7-4E8D-A0D1-F44B8A594540}"/>
    <cellStyle name="Currency [2] 2 22 10" xfId="27911" xr:uid="{353B519A-34E0-455A-9E00-3804A40359DD}"/>
    <cellStyle name="Currency [2] 2 22 11" xfId="23541" xr:uid="{D900E92F-9D96-4312-A3EC-0BFA36680209}"/>
    <cellStyle name="Currency [2] 2 22 12" xfId="25845" xr:uid="{6D610D79-A768-432D-AA0C-74B044C829C9}"/>
    <cellStyle name="Currency [2] 2 22 13" xfId="27363" xr:uid="{14B458D3-5132-4517-AB58-E0FFB17B87A0}"/>
    <cellStyle name="Currency [2] 2 22 14" xfId="27538" xr:uid="{28B16527-739C-477C-9A8C-1795348179AD}"/>
    <cellStyle name="Currency [2] 2 22 15" xfId="29320" xr:uid="{1DFAA1A5-F741-4B97-B586-F3278B3BF5A7}"/>
    <cellStyle name="Currency [2] 2 22 16" xfId="31188" xr:uid="{7BC7F79B-68DD-4B46-8E3C-42294BC66B93}"/>
    <cellStyle name="Currency [2] 2 22 17" xfId="37018" xr:uid="{4FBF19DE-A0CF-42AB-AB53-220F94DB2F5D}"/>
    <cellStyle name="Currency [2] 2 22 2" xfId="17273" xr:uid="{00761465-3BBA-43F1-BBA7-4A3D77E5FDB7}"/>
    <cellStyle name="Currency [2] 2 22 3" xfId="11884" xr:uid="{55D15BF4-19E4-403F-9235-999CB297F16E}"/>
    <cellStyle name="Currency [2] 2 22 4" xfId="10340" xr:uid="{77AF5022-FEE3-45F0-BF1A-F09D87B72A0F}"/>
    <cellStyle name="Currency [2] 2 22 5" xfId="16663" xr:uid="{E667B63B-194A-4DB7-A8CC-128924E5065F}"/>
    <cellStyle name="Currency [2] 2 22 6" xfId="17058" xr:uid="{50CF447D-7182-461D-9110-7149D0FDDF77}"/>
    <cellStyle name="Currency [2] 2 22 7" xfId="17813" xr:uid="{FBEF50C2-1AD6-4AF9-86D4-EB4CF5AE95E0}"/>
    <cellStyle name="Currency [2] 2 22 8" xfId="19490" xr:uid="{543C9A3F-882E-40C1-8C41-C61F585FED8A}"/>
    <cellStyle name="Currency [2] 2 22 9" xfId="21333" xr:uid="{1438BE5F-234B-48A7-989F-3DF955590AB0}"/>
    <cellStyle name="Currency [2] 2 23" xfId="14150" xr:uid="{D545C714-ED2C-4F9B-8089-60EAD91470FB}"/>
    <cellStyle name="Currency [2] 2 23 10" xfId="27877" xr:uid="{08415EA2-55AC-46D2-A0AB-17D3B848FCB1}"/>
    <cellStyle name="Currency [2] 2 23 11" xfId="23660" xr:uid="{25969A2C-5587-4E7B-97CE-14ECDEA8E16A}"/>
    <cellStyle name="Currency [2] 2 23 12" xfId="25854" xr:uid="{B0B28779-9289-4002-8E36-A01C36101871}"/>
    <cellStyle name="Currency [2] 2 23 13" xfId="27369" xr:uid="{699C3D00-B2E2-4B51-B2DB-497B7476CA64}"/>
    <cellStyle name="Currency [2] 2 23 14" xfId="27547" xr:uid="{766B355D-9292-4E69-A807-20015EB02DAF}"/>
    <cellStyle name="Currency [2] 2 23 15" xfId="29380" xr:uid="{8ED85258-3426-4020-A111-9DF8E062B630}"/>
    <cellStyle name="Currency [2] 2 23 16" xfId="31226" xr:uid="{C75620B3-40ED-43E4-96D3-03340DDC434A}"/>
    <cellStyle name="Currency [2] 2 23 17" xfId="36935" xr:uid="{3F779BAA-05FB-4234-B8A0-74A28F1C2EF6}"/>
    <cellStyle name="Currency [2] 2 23 2" xfId="17279" xr:uid="{ECF37F1F-C3DE-445B-8701-3E9A02D04195}"/>
    <cellStyle name="Currency [2] 2 23 3" xfId="11890" xr:uid="{2C4F0A32-1609-4827-9568-D7C4B7E934B0}"/>
    <cellStyle name="Currency [2] 2 23 4" xfId="10346" xr:uid="{F6062C68-149A-4F06-928B-951999FA8359}"/>
    <cellStyle name="Currency [2] 2 23 5" xfId="16669" xr:uid="{E6D5B321-CBA5-45C2-A987-1B3ABDCA6877}"/>
    <cellStyle name="Currency [2] 2 23 6" xfId="17063" xr:uid="{9CE25EB2-AD92-42A7-8BF5-3B0B00518432}"/>
    <cellStyle name="Currency [2] 2 23 7" xfId="17826" xr:uid="{8FDFE5FD-60C8-4AD5-886B-0774CE626F00}"/>
    <cellStyle name="Currency [2] 2 23 8" xfId="19554" xr:uid="{78DA3211-E635-4771-B58B-7FE495D29810}"/>
    <cellStyle name="Currency [2] 2 23 9" xfId="21391" xr:uid="{D9F4B4D6-8574-442B-BCD0-E995B9E72555}"/>
    <cellStyle name="Currency [2] 2 24" xfId="14154" xr:uid="{0E9D396E-1473-419E-917D-365F809B73D8}"/>
    <cellStyle name="Currency [2] 2 24 10" xfId="27870" xr:uid="{4B53B13E-C194-40B8-8C37-0FE89E8C069B}"/>
    <cellStyle name="Currency [2] 2 24 11" xfId="23716" xr:uid="{4C46B1DF-97A2-4892-B70B-D8F9B3CD7F85}"/>
    <cellStyle name="Currency [2] 2 24 12" xfId="25864" xr:uid="{877DCC0C-1EF8-48AC-B29D-E21355481350}"/>
    <cellStyle name="Currency [2] 2 24 13" xfId="27376" xr:uid="{4FB597CA-A2AD-4EE2-AB7A-41F1F0BAB40C}"/>
    <cellStyle name="Currency [2] 2 24 14" xfId="27551" xr:uid="{E0298AD7-2539-43A6-9AE3-F8383AD7CBBE}"/>
    <cellStyle name="Currency [2] 2 24 15" xfId="29507" xr:uid="{009CCDC2-F25C-4546-9D92-C84165846A0A}"/>
    <cellStyle name="Currency [2] 2 24 16" xfId="31400" xr:uid="{731A47D3-1AB5-420E-B96A-3BC9F1FEFF3C}"/>
    <cellStyle name="Currency [2] 2 24 17" xfId="36793" xr:uid="{85958240-B93A-42F6-845E-3F5218D2C1E5}"/>
    <cellStyle name="Currency [2] 2 24 2" xfId="17283" xr:uid="{66BFFB3D-DFB9-4A87-A68C-3017607B0F2B}"/>
    <cellStyle name="Currency [2] 2 24 3" xfId="11894" xr:uid="{88044BAD-FA7B-4F7A-8AA7-BF30810F4397}"/>
    <cellStyle name="Currency [2] 2 24 4" xfId="10349" xr:uid="{AA28B0F0-2A9B-4BDD-8421-0751A73DC063}"/>
    <cellStyle name="Currency [2] 2 24 5" xfId="16673" xr:uid="{24F770B1-6921-4118-AE5E-B02268E5E2B5}"/>
    <cellStyle name="Currency [2] 2 24 6" xfId="17068" xr:uid="{03BFAD04-D379-4DB6-BBFD-796339C01225}"/>
    <cellStyle name="Currency [2] 2 24 7" xfId="17832" xr:uid="{AB19DD51-3503-4980-BAA2-749B8D1BB2E9}"/>
    <cellStyle name="Currency [2] 2 24 8" xfId="19600" xr:uid="{4AA6204C-2B62-4150-A22D-6EAAB08B905E}"/>
    <cellStyle name="Currency [2] 2 24 9" xfId="21143" xr:uid="{B3793CFC-3801-40AB-ADE7-E06628C0D2D7}"/>
    <cellStyle name="Currency [2] 2 25" xfId="9897" xr:uid="{E7271A98-B28F-4726-B2B5-C8E0B95704F2}"/>
    <cellStyle name="Currency [2] 2 26" xfId="10446" xr:uid="{742651C9-AEFD-4156-861B-427970C45265}"/>
    <cellStyle name="Currency [2] 2 3" xfId="14118" xr:uid="{7399D8E3-4C11-4AEF-BA47-A2922E6906D6}"/>
    <cellStyle name="Currency [2] 2 3 10" xfId="23410" xr:uid="{B19CEF47-BC8F-4E3E-8667-F69620459FF9}"/>
    <cellStyle name="Currency [2] 2 3 11" xfId="25522" xr:uid="{C9D74BBB-15DE-4F66-AF9D-35361DEC39B1}"/>
    <cellStyle name="Currency [2] 2 3 12" xfId="27327" xr:uid="{7D5A755C-C3C1-47C8-9197-092A8AC2569E}"/>
    <cellStyle name="Currency [2] 2 3 13" xfId="27500" xr:uid="{A23C6E80-EC7F-4FA5-8AAC-4E5F7C56EBFA}"/>
    <cellStyle name="Currency [2] 2 3 14" xfId="29234" xr:uid="{9B02E11D-2D5B-4BCD-B163-11BE55A6702C}"/>
    <cellStyle name="Currency [2] 2 3 15" xfId="30907" xr:uid="{1A10FB67-6493-4EB4-BA7D-CB47377C42C2}"/>
    <cellStyle name="Currency [2] 2 3 16" xfId="32589" xr:uid="{2FCEE633-9C01-4DD3-BFEF-7941B66B8D64}"/>
    <cellStyle name="Currency [2] 2 3 2" xfId="17247" xr:uid="{EAA0FABA-5BFB-49AA-85BA-9C9287C2F275}"/>
    <cellStyle name="Currency [2] 2 3 3" xfId="11859" xr:uid="{D49B212E-88CA-454A-837F-BCBEC39EF9F1}"/>
    <cellStyle name="Currency [2] 2 3 4" xfId="10309" xr:uid="{53EDDDD5-1EF4-4AE0-AAC0-EF67A6E6F02A}"/>
    <cellStyle name="Currency [2] 2 3 5" xfId="16638" xr:uid="{1E00561D-F77E-4C42-91B6-5D3698B21E6F}"/>
    <cellStyle name="Currency [2] 2 3 6" xfId="17018" xr:uid="{715F704B-D733-43DF-B7C5-5D752613D055}"/>
    <cellStyle name="Currency [2] 2 3 7" xfId="17712" xr:uid="{5F6F98C9-9283-4912-8E0C-A0BE43D2E59D}"/>
    <cellStyle name="Currency [2] 2 3 8" xfId="21203" xr:uid="{37E6F869-81B4-431A-BE84-628DC2B8AB60}"/>
    <cellStyle name="Currency [2] 2 3 9" xfId="22353" xr:uid="{72139FBD-6DB6-4483-91FB-655931A3DAE6}"/>
    <cellStyle name="Currency [2] 2 4" xfId="13680" xr:uid="{7DF34304-8B60-4AEF-8285-A08205EF2ACA}"/>
    <cellStyle name="Currency [2] 2 4 10" xfId="19276" xr:uid="{1BE4680E-163D-4E1B-B466-D8A8F57B7E09}"/>
    <cellStyle name="Currency [2] 2 4 11" xfId="20704" xr:uid="{077AF230-7039-4643-8A12-9053405E4333}"/>
    <cellStyle name="Currency [2] 2 4 12" xfId="21885" xr:uid="{DF6B480F-347F-47D7-ADD2-B697363E3289}"/>
    <cellStyle name="Currency [2] 2 4 13" xfId="21625" xr:uid="{44F655DE-F2CB-49DA-A913-E5FDAE72B4AC}"/>
    <cellStyle name="Currency [2] 2 4 14" xfId="24537" xr:uid="{36C6DC1A-8077-4B05-9BCB-438CC66E43C3}"/>
    <cellStyle name="Currency [2] 2 4 15" xfId="26038" xr:uid="{3BFBFEAB-580E-4CD9-91DC-DA7B2DBB7DF2}"/>
    <cellStyle name="Currency [2] 2 4 16" xfId="28825" xr:uid="{7CFBC242-56D6-4BB1-862A-522F965006AA}"/>
    <cellStyle name="Currency [2] 2 4 2" xfId="16845" xr:uid="{4F7281AC-7EB4-4D6D-AAE2-98FE1FA04093}"/>
    <cellStyle name="Currency [2] 2 4 3" xfId="11443" xr:uid="{FDB5C8FC-ADFA-4022-8D87-68005FEF6D3A}"/>
    <cellStyle name="Currency [2] 2 4 4" xfId="10105" xr:uid="{88F7B07C-C6D6-4AD3-BDE1-55BCE8F143EE}"/>
    <cellStyle name="Currency [2] 2 4 5" xfId="12370" xr:uid="{06ECAE78-4CA7-4022-B0F2-515CC78DB245}"/>
    <cellStyle name="Currency [2] 2 4 6" xfId="11684" xr:uid="{9984A330-47C0-4142-AF40-C5789913D429}"/>
    <cellStyle name="Currency [2] 2 4 7" xfId="10822" xr:uid="{52E64204-E1C2-4F24-A17E-9AEDC6D57999}"/>
    <cellStyle name="Currency [2] 2 4 8" xfId="17235" xr:uid="{3E777DD3-1715-48BC-8A7E-2970ED33D35D}"/>
    <cellStyle name="Currency [2] 2 4 9" xfId="18790" xr:uid="{3C5A26D7-2746-4016-BA50-61FD8899A854}"/>
    <cellStyle name="Currency [2] 2 5" xfId="14112" xr:uid="{A16D0C3A-8DCF-4544-81A7-F2C33C0B4B80}"/>
    <cellStyle name="Currency [2] 2 5 10" xfId="30761" xr:uid="{DA7D6933-82F8-4433-8674-73F0551E17BE}"/>
    <cellStyle name="Currency [2] 2 5 11" xfId="32557" xr:uid="{8E7A5A65-C9F8-42E7-8260-223987D064E6}"/>
    <cellStyle name="Currency [2] 2 5 2" xfId="10303" xr:uid="{212DE6F8-85C8-4449-944B-0CC33871E3E5}"/>
    <cellStyle name="Currency [2] 2 5 3" xfId="16632" xr:uid="{53208B27-111B-411A-995A-136092374F1C}"/>
    <cellStyle name="Currency [2] 2 5 4" xfId="17697" xr:uid="{AD6F2704-0B37-48E1-8FF2-EAEB2300E9BA}"/>
    <cellStyle name="Currency [2] 2 5 5" xfId="19337" xr:uid="{AD187677-CFCB-4917-9793-30675766D116}"/>
    <cellStyle name="Currency [2] 2 5 6" xfId="21084" xr:uid="{AFF482D9-8BBF-4A57-B961-C787DC721A54}"/>
    <cellStyle name="Currency [2] 2 5 7" xfId="22296" xr:uid="{F6C4EC98-8854-4669-BD37-6B6099626812}"/>
    <cellStyle name="Currency [2] 2 5 8" xfId="25388" xr:uid="{92F78FAD-13FD-4038-BF32-45F573F70103}"/>
    <cellStyle name="Currency [2] 2 5 9" xfId="30149" xr:uid="{DD33BE01-65DE-4FDB-BAA0-E3D93EFF561B}"/>
    <cellStyle name="Currency [2] 2 6" xfId="13683" xr:uid="{66347E5D-F375-45D4-A67A-7D8556E91DC7}"/>
    <cellStyle name="Currency [2] 2 6 10" xfId="18805" xr:uid="{7356DEEC-6AAB-41E3-B649-B263B3B750C4}"/>
    <cellStyle name="Currency [2] 2 6 11" xfId="19293" xr:uid="{C887FA43-759A-4D3D-A29D-6489FC7B2D85}"/>
    <cellStyle name="Currency [2] 2 6 12" xfId="20717" xr:uid="{4CA94DA5-8875-4C12-9A69-D35C42E863AC}"/>
    <cellStyle name="Currency [2] 2 6 13" xfId="21889" xr:uid="{50AC335E-7AE4-40B2-B8EC-E03FBED3D207}"/>
    <cellStyle name="Currency [2] 2 6 14" xfId="21933" xr:uid="{730F9102-B086-4179-A9A6-852262A07CD2}"/>
    <cellStyle name="Currency [2] 2 6 15" xfId="24547" xr:uid="{6E930EF9-165F-4DA6-BAD2-3B58E50ED1DB}"/>
    <cellStyle name="Currency [2] 2 6 16" xfId="26042" xr:uid="{514685F8-0762-4FBD-A95D-E15A27A92FFE}"/>
    <cellStyle name="Currency [2] 2 6 17" xfId="28839" xr:uid="{585F95F3-B545-42FA-B5EE-AF17CD77C5CA}"/>
    <cellStyle name="Currency [2] 2 6 2" xfId="16848" xr:uid="{2B0666AB-E26D-4EE8-8929-DA71B0A882F5}"/>
    <cellStyle name="Currency [2] 2 6 3" xfId="11446" xr:uid="{45020990-C82A-407E-AE67-12113E27233E}"/>
    <cellStyle name="Currency [2] 2 6 4" xfId="12625" xr:uid="{5CF99855-16EA-4003-953B-38C2F09BA6E5}"/>
    <cellStyle name="Currency [2] 2 6 5" xfId="12372" xr:uid="{1C7CDD33-2819-45FB-9889-A6642E26413E}"/>
    <cellStyle name="Currency [2] 2 6 6" xfId="11689" xr:uid="{B06ECC61-879C-4760-BD5D-C824BA747B30}"/>
    <cellStyle name="Currency [2] 2 6 7" xfId="10825" xr:uid="{6AD89DA2-0684-4F8C-9966-6034D7FD3EF4}"/>
    <cellStyle name="Currency [2] 2 6 8" xfId="16564" xr:uid="{27B3BBAC-95B0-41E7-A342-32807C2D2130}"/>
    <cellStyle name="Currency [2] 2 6 9" xfId="17243" xr:uid="{0C84A4C8-4397-400C-A078-F394D0B22780}"/>
    <cellStyle name="Currency [2] 2 7" xfId="14123" xr:uid="{6B6A46CC-3045-4FD1-9157-6F7AE483AF94}"/>
    <cellStyle name="Currency [2] 2 7 10" xfId="22124" xr:uid="{6D8749EB-7CCA-485B-BA33-2A7765B0074A}"/>
    <cellStyle name="Currency [2] 2 7 11" xfId="23438" xr:uid="{D3C923AB-4D33-4546-8558-60CB8C479BD4}"/>
    <cellStyle name="Currency [2] 2 7 12" xfId="25687" xr:uid="{DDB7EEA4-FCA2-4F18-A3DA-21E9B7472E89}"/>
    <cellStyle name="Currency [2] 2 7 13" xfId="27333" xr:uid="{122F4415-68CE-4D72-B7AE-D8EEFEE8D1B0}"/>
    <cellStyle name="Currency [2] 2 7 14" xfId="27507" xr:uid="{CB140311-FCF8-4270-8EE7-DF15D25D5FB0}"/>
    <cellStyle name="Currency [2] 2 7 15" xfId="29243" xr:uid="{337BF865-F40F-4AF4-BB1C-A98FC79B76ED}"/>
    <cellStyle name="Currency [2] 2 7 16" xfId="33989" xr:uid="{260D65D3-117B-4AA9-94B5-D9413BF85D5B}"/>
    <cellStyle name="Currency [2] 2 7 17" xfId="32598" xr:uid="{E484E1F7-2C7E-48D8-BEDE-FA00946FD17B}"/>
    <cellStyle name="Currency [2] 2 7 2" xfId="17252" xr:uid="{8849B3A7-DB38-4314-B089-885DA3AD2764}"/>
    <cellStyle name="Currency [2] 2 7 3" xfId="11863" xr:uid="{86B11F91-218F-4FA6-BEF5-1739FCE19D20}"/>
    <cellStyle name="Currency [2] 2 7 4" xfId="10314" xr:uid="{C5C67ADB-567A-469D-B3B0-E760F6AC5582}"/>
    <cellStyle name="Currency [2] 2 7 5" xfId="16643" xr:uid="{DE336F65-2E70-4EE8-96B3-4DF1BA84DB35}"/>
    <cellStyle name="Currency [2] 2 7 6" xfId="17026" xr:uid="{1F8D8BEA-DCD3-4362-9C6E-799FCFD04CEA}"/>
    <cellStyle name="Currency [2] 2 7 7" xfId="17759" xr:uid="{F4141115-9CD9-41A1-B6F7-5FE24FF9C731}"/>
    <cellStyle name="Currency [2] 2 7 8" xfId="19373" xr:uid="{44061109-309F-4555-B512-713B7443EB75}"/>
    <cellStyle name="Currency [2] 2 7 9" xfId="21243" xr:uid="{6B4A8744-EAE9-45F5-A5A4-AF3E8C42A796}"/>
    <cellStyle name="Currency [2] 2 8" xfId="13686" xr:uid="{5DFF8EF5-2FBF-4849-A57C-9F08BFC3741F}"/>
    <cellStyle name="Currency [2] 2 8 10" xfId="18847" xr:uid="{13130D3B-40B2-4578-A26D-73BF468FE57E}"/>
    <cellStyle name="Currency [2] 2 8 11" xfId="19304" xr:uid="{CE1BA94D-21FF-4F88-BD38-68696BDFF7BB}"/>
    <cellStyle name="Currency [2] 2 8 12" xfId="20731" xr:uid="{65557281-FF31-460F-821F-636A6B51BE51}"/>
    <cellStyle name="Currency [2] 2 8 13" xfId="21897" xr:uid="{B972A889-F9D7-4FE2-A5F5-120DD2A79164}"/>
    <cellStyle name="Currency [2] 2 8 14" xfId="22002" xr:uid="{60B074BA-AB48-48E0-9E49-0ED07AD3BBBC}"/>
    <cellStyle name="Currency [2] 2 8 15" xfId="24552" xr:uid="{CAE5A42C-9C6D-46AB-B667-351693DEC57F}"/>
    <cellStyle name="Currency [2] 2 8 16" xfId="26046" xr:uid="{941E7DD5-C451-42AB-A34C-1CF46A70E6F4}"/>
    <cellStyle name="Currency [2] 2 8 17" xfId="28847" xr:uid="{8821DD45-BBFE-411D-8718-E1BD67A82D39}"/>
    <cellStyle name="Currency [2] 2 8 2" xfId="16851" xr:uid="{B59F4019-C89A-4164-8ACC-FF1116FFDDFC}"/>
    <cellStyle name="Currency [2] 2 8 3" xfId="11449" xr:uid="{086DA7AF-7E85-4D08-A121-ADF795A7CE23}"/>
    <cellStyle name="Currency [2] 2 8 4" xfId="10110" xr:uid="{B665C7E5-968A-43CD-9B19-16720086434E}"/>
    <cellStyle name="Currency [2] 2 8 5" xfId="12375" xr:uid="{F8E02372-3731-41C0-AB07-901A0326FA16}"/>
    <cellStyle name="Currency [2] 2 8 6" xfId="11692" xr:uid="{533C09D6-464A-444A-A3F3-95D5C6B75AA9}"/>
    <cellStyle name="Currency [2] 2 8 7" xfId="10828" xr:uid="{797E2E3C-CE5B-4391-BC84-7B54449C8A20}"/>
    <cellStyle name="Currency [2] 2 8 8" xfId="16569" xr:uid="{1C5878AC-3F6A-4B6E-8FF9-0D6EE3D4BD82}"/>
    <cellStyle name="Currency [2] 2 8 9" xfId="17264" xr:uid="{33630283-CD8A-4A56-A039-ACEE3AAB4596}"/>
    <cellStyle name="Currency [2] 2 9" xfId="14127" xr:uid="{E1BDBC94-B5E0-45F7-B8CD-A85E03629C04}"/>
    <cellStyle name="Currency [2] 2 9 10" xfId="27815" xr:uid="{4E4EB347-FCBD-4074-995D-E616CD4805D4}"/>
    <cellStyle name="Currency [2] 2 9 11" xfId="23495" xr:uid="{3AE17304-C4B5-49C8-9C8B-60C7CB2AACB5}"/>
    <cellStyle name="Currency [2] 2 9 12" xfId="25707" xr:uid="{F8BFCE7C-7C53-452F-8FE0-6F2930E5C0F8}"/>
    <cellStyle name="Currency [2] 2 9 13" xfId="27337" xr:uid="{146FF022-A87E-4547-BA1B-D32B742728BB}"/>
    <cellStyle name="Currency [2] 2 9 14" xfId="27510" xr:uid="{65785264-9FAC-4150-9CDA-75AA4F9BFBF4}"/>
    <cellStyle name="Currency [2] 2 9 15" xfId="29249" xr:uid="{53A4F9D3-1107-4558-94AC-F5E740440565}"/>
    <cellStyle name="Currency [2] 2 9 16" xfId="31011" xr:uid="{D1F7BCB5-1E76-4D8A-954D-8B8C08CCEA2D}"/>
    <cellStyle name="Currency [2] 2 9 17" xfId="32640" xr:uid="{C2C43A68-1F39-4D4B-8272-1B0B3A3123DF}"/>
    <cellStyle name="Currency [2] 2 9 2" xfId="17256" xr:uid="{FDB1235C-6C06-4FB7-91CE-9C620EBBD5E5}"/>
    <cellStyle name="Currency [2] 2 9 3" xfId="11867" xr:uid="{D1745C5A-F272-4E30-84E0-DE23A46C6F98}"/>
    <cellStyle name="Currency [2] 2 9 4" xfId="10317" xr:uid="{AEDC7F22-CE31-497E-84D1-52C3A1C4D7B3}"/>
    <cellStyle name="Currency [2] 2 9 5" xfId="16647" xr:uid="{157ED8F1-8B09-4950-847F-5AE248F39576}"/>
    <cellStyle name="Currency [2] 2 9 6" xfId="17031" xr:uid="{A18ABDA9-3106-4D21-991C-3D5255950B57}"/>
    <cellStyle name="Currency [2] 2 9 7" xfId="17766" xr:uid="{7964B74B-A22A-4B23-82DA-FA415DD15E22}"/>
    <cellStyle name="Currency [2] 2 9 8" xfId="19379" xr:uid="{901629D1-5B08-4718-9333-241A5EC772CA}"/>
    <cellStyle name="Currency [2] 2 9 9" xfId="11121" xr:uid="{6381423B-BE67-41BD-A03B-667BFDC40451}"/>
    <cellStyle name="Currency [2] 20" xfId="14845" xr:uid="{1658DD79-4A67-449A-9C0A-F7FD1F7561C2}"/>
    <cellStyle name="Currency [2] 20 10" xfId="29282" xr:uid="{48F50699-AFDF-4763-A295-4C5649DAE593}"/>
    <cellStyle name="Currency [2] 20 11" xfId="30681" xr:uid="{071AFCA8-593B-4FE0-81F9-71CC67B79EA8}"/>
    <cellStyle name="Currency [2] 20 12" xfId="32077" xr:uid="{4F7540A4-6CAF-4F3E-9464-9F9EF5DC224C}"/>
    <cellStyle name="Currency [2] 20 13" xfId="33312" xr:uid="{B4B3327F-272A-459B-9421-A67843BA9872}"/>
    <cellStyle name="Currency [2] 20 14" xfId="34251" xr:uid="{0CBEB32D-4106-4CF5-8C5C-8217C60EE96D}"/>
    <cellStyle name="Currency [2] 20 15" xfId="35401" xr:uid="{BE9AA1CF-3ABD-4267-9ECC-15767F7FDAD3}"/>
    <cellStyle name="Currency [2] 20 16" xfId="36516" xr:uid="{40CD2C0C-5952-40E9-A588-185726159695}"/>
    <cellStyle name="Currency [2] 20 17" xfId="37643" xr:uid="{1598C659-708B-4B05-A41B-23CFCB2AF6E5}"/>
    <cellStyle name="Currency [2] 20 2" xfId="17908" xr:uid="{DFCFA3F1-4DC1-45FE-9099-522D4C56591A}"/>
    <cellStyle name="Currency [2] 20 3" xfId="19309" xr:uid="{5B211F50-FEFE-4B51-A290-8FD205BD8AE5}"/>
    <cellStyle name="Currency [2] 20 4" xfId="20722" xr:uid="{828D000C-B1EB-476F-8BFB-EDA2337C3755}"/>
    <cellStyle name="Currency [2] 20 5" xfId="22115" xr:uid="{097458B7-64D2-4887-9325-05748F1F8CED}"/>
    <cellStyle name="Currency [2] 20 6" xfId="23426" xr:uid="{7E962578-8157-4478-9BA0-2BE64A1E99B2}"/>
    <cellStyle name="Currency [2] 20 7" xfId="24845" xr:uid="{A96F49B9-1940-47D2-8026-D0F38F97D14F}"/>
    <cellStyle name="Currency [2] 20 8" xfId="26264" xr:uid="{C3B09862-05F1-4571-A2C8-24ACEED0C25D}"/>
    <cellStyle name="Currency [2] 20 9" xfId="27798" xr:uid="{8F80FEB8-3187-48DA-8DAA-9B85709519A7}"/>
    <cellStyle name="Currency [2] 21" xfId="11377" xr:uid="{D908BAAC-5F1F-42A3-9995-14FA8D1298F7}"/>
    <cellStyle name="Currency [2] 22" xfId="10670" xr:uid="{59922453-C991-4A67-8EAC-AAC5E6E74664}"/>
    <cellStyle name="Currency [2] 23" xfId="19301" xr:uid="{5AF038CE-DFEB-41AF-9E8A-A95E90C91A95}"/>
    <cellStyle name="Currency [2] 3" xfId="13152" xr:uid="{505E5F6E-1FFC-469D-90C6-C3E11DD5552D}"/>
    <cellStyle name="Currency [2] 3 10" xfId="12610" xr:uid="{64C39EF2-62F6-4C38-A9DE-2C3D15986740}"/>
    <cellStyle name="Currency [2] 3 11" xfId="16237" xr:uid="{093B7EC0-C5BC-40D8-91E5-1998139592F4}"/>
    <cellStyle name="Currency [2] 3 12" xfId="10761" xr:uid="{2D26EFC8-0C23-4CB1-BAF5-797B8DAD68FD}"/>
    <cellStyle name="Currency [2] 3 13" xfId="16377" xr:uid="{4F89BE05-1484-406B-8205-24E9F3688936}"/>
    <cellStyle name="Currency [2] 3 14" xfId="16468" xr:uid="{043D1BF4-D1E3-4F44-8838-4F5FFBC3EA38}"/>
    <cellStyle name="Currency [2] 3 15" xfId="18398" xr:uid="{32F57A09-F1AD-407C-BBFA-1A832768B43B}"/>
    <cellStyle name="Currency [2] 3 16" xfId="16965" xr:uid="{25568EC6-E417-45C4-BE2A-D507ED025638}"/>
    <cellStyle name="Currency [2] 3 2" xfId="16384" xr:uid="{8ECD9FBA-7AF8-4092-9E04-66FA46C940D0}"/>
    <cellStyle name="Currency [2] 3 3" xfId="11136" xr:uid="{664EA22F-8056-4973-97F6-E2AD80500594}"/>
    <cellStyle name="Currency [2] 3 4" xfId="11093" xr:uid="{861B4D90-161A-43D2-BBDF-3F19BD6D9776}"/>
    <cellStyle name="Currency [2] 3 5" xfId="12109" xr:uid="{375FF6C0-49CD-49F1-BC40-C4CD4CEE0FCB}"/>
    <cellStyle name="Currency [2] 3 6" xfId="12094" xr:uid="{ECACF492-F84D-4F9D-8351-2EDA1129FF32}"/>
    <cellStyle name="Currency [2] 3 7" xfId="23913" xr:uid="{37A0EAFF-8BAC-4CF4-9CCD-BC8EBFEB9B5F}"/>
    <cellStyle name="Currency [2] 3 8" xfId="11639" xr:uid="{EE369169-72A5-422D-B54E-2D7364A78C15}"/>
    <cellStyle name="Currency [2] 3 9" xfId="10788" xr:uid="{168CCF0C-093B-493D-8CA5-E4852928768E}"/>
    <cellStyle name="Currency [2] 4" xfId="13891" xr:uid="{03FEEE3F-8E73-4A1E-9AB2-5B8DD2AF7E34}"/>
    <cellStyle name="Currency [2] 4 10" xfId="22989" xr:uid="{0BDFF4B8-16FE-4F97-B8ED-A2A1BE8EE900}"/>
    <cellStyle name="Currency [2] 4 11" xfId="24510" xr:uid="{BDE9E796-8AEC-43AD-B001-A1150C4C50FD}"/>
    <cellStyle name="Currency [2] 4 12" xfId="30107" xr:uid="{84C9B042-6C23-4C46-841F-0E75B9D7C95A}"/>
    <cellStyle name="Currency [2] 4 13" xfId="23181" xr:uid="{532789A7-0897-4BEF-AE40-9FE575DA48CE}"/>
    <cellStyle name="Currency [2] 4 14" xfId="29000" xr:uid="{0AABA093-B05C-42F5-A427-19FB4CC7BDEB}"/>
    <cellStyle name="Currency [2] 4 15" xfId="30415" xr:uid="{C35AEA21-4675-4C2B-BD4A-14C28A1CA27C}"/>
    <cellStyle name="Currency [2] 4 16" xfId="31850" xr:uid="{F0B644C2-0799-47D7-B329-304B11724E89}"/>
    <cellStyle name="Currency [2] 4 2" xfId="17025" xr:uid="{43A23C84-3109-4247-A205-42211A859917}"/>
    <cellStyle name="Currency [2] 4 3" xfId="11640" xr:uid="{7D6B229F-1AD1-4C70-BB98-64841757D54C}"/>
    <cellStyle name="Currency [2] 4 4" xfId="10228" xr:uid="{269EBC72-5C09-41F5-921E-8DDA3CDC82ED}"/>
    <cellStyle name="Currency [2] 4 5" xfId="16458" xr:uid="{A8DA29E3-59E0-4EDF-B31D-A495C4325418}"/>
    <cellStyle name="Currency [2] 4 6" xfId="12522" xr:uid="{2C1B03E6-7CDD-4D5B-9460-552A9C47B1CD}"/>
    <cellStyle name="Currency [2] 4 7" xfId="16370" xr:uid="{CEC32CEB-8D40-4ACA-9319-F76A5D6DFAD6}"/>
    <cellStyle name="Currency [2] 4 8" xfId="20453" xr:uid="{58616979-47B1-4AB4-8C9E-C52DF24DB80B}"/>
    <cellStyle name="Currency [2] 4 9" xfId="21795" xr:uid="{661373BD-3158-4462-8111-AFCE4636AE83}"/>
    <cellStyle name="Currency [2] 5" xfId="13916" xr:uid="{6CB4DE9F-509B-4B75-A47E-5CF0729D9712}"/>
    <cellStyle name="Currency [2] 5 10" xfId="30435" xr:uid="{F44B3468-A411-4723-8FA9-846E2CE2E7AE}"/>
    <cellStyle name="Currency [2] 5 11" xfId="31865" xr:uid="{07E69B17-04EE-448F-89C7-FDDFC6E9090A}"/>
    <cellStyle name="Currency [2] 5 2" xfId="10233" xr:uid="{DCEDA351-1775-470F-85DC-5FAC470498D2}"/>
    <cellStyle name="Currency [2] 5 3" xfId="16478" xr:uid="{DF2F95B3-C779-4380-AA7B-260B755610CF}"/>
    <cellStyle name="Currency [2] 5 4" xfId="17463" xr:uid="{88AF99AD-7C8D-46FB-A89A-3C1274355E92}"/>
    <cellStyle name="Currency [2] 5 5" xfId="19004" xr:uid="{700A9C96-18F3-4115-828C-DDDEC253DA94}"/>
    <cellStyle name="Currency [2] 5 6" xfId="20485" xr:uid="{61623BDD-31B2-4937-9CBB-A376F0A08CC1}"/>
    <cellStyle name="Currency [2] 5 7" xfId="21820" xr:uid="{747813CF-E035-4F10-97F8-F0F56AC62762}"/>
    <cellStyle name="Currency [2] 5 8" xfId="24556" xr:uid="{B3C92939-580C-4510-AC8F-CE5E6B4BFF2A}"/>
    <cellStyle name="Currency [2] 5 9" xfId="25964" xr:uid="{B9A384AE-9AD5-4BAC-8B33-948573AEABE6}"/>
    <cellStyle name="Currency [2] 6" xfId="14406" xr:uid="{6B8F336C-A00A-4381-9CDA-C8E9E04C144B}"/>
    <cellStyle name="Currency [2] 6 10" xfId="29004" xr:uid="{985E44E0-6E92-472D-A6D4-1E56FD471986}"/>
    <cellStyle name="Currency [2] 6 11" xfId="30404" xr:uid="{3A320242-2DEE-4FED-9712-A663CB422B62}"/>
    <cellStyle name="Currency [2] 6 12" xfId="31816" xr:uid="{5E7F8750-064A-4E43-9479-98D7C322B0EE}"/>
    <cellStyle name="Currency [2] 6 13" xfId="33052" xr:uid="{C174DB97-B550-44B8-B303-478CBFC2F0C0}"/>
    <cellStyle name="Currency [2] 6 14" xfId="28958" xr:uid="{F9F0E558-F108-4108-9563-BD731A7C07CF}"/>
    <cellStyle name="Currency [2] 6 15" xfId="35175" xr:uid="{B1553CB0-315C-4DD5-BF45-D8CEE2E31C36}"/>
    <cellStyle name="Currency [2] 6 16" xfId="36335" xr:uid="{CAD08408-A4AD-4B62-AA3C-EF364E5F8B8F}"/>
    <cellStyle name="Currency [2] 6 17" xfId="37517" xr:uid="{7587E5C5-7309-493C-934C-F682A4779489}"/>
    <cellStyle name="Currency [2] 6 2" xfId="17531" xr:uid="{AC6C8676-1D0F-4394-A27D-C1379EFF9140}"/>
    <cellStyle name="Currency [2] 6 3" xfId="18995" xr:uid="{B9B8AC04-A310-45C7-9C9B-232B7BE18337}"/>
    <cellStyle name="Currency [2] 6 4" xfId="20404" xr:uid="{AE85142C-2876-4595-B90D-C5C4E6D906B5}"/>
    <cellStyle name="Currency [2] 6 5" xfId="21755" xr:uid="{41C26DCC-6F5B-46A5-8120-B22B20C76383}"/>
    <cellStyle name="Currency [2] 6 6" xfId="22193" xr:uid="{8F304D43-D4A1-47F2-A69D-EFD16871DDE6}"/>
    <cellStyle name="Currency [2] 6 7" xfId="24451" xr:uid="{A8DC82F5-AE90-401B-A59C-74C114E4209B}"/>
    <cellStyle name="Currency [2] 6 8" xfId="25915" xr:uid="{C3383FB2-4B5B-4FB1-9A16-8A0D5A9F9B99}"/>
    <cellStyle name="Currency [2] 6 9" xfId="27457" xr:uid="{DA27975B-F060-44CD-B25B-A090D4D1201A}"/>
    <cellStyle name="Currency [2] 7" xfId="13956" xr:uid="{5CCE77E9-51C6-4C33-9F6F-AFB609E12DDA}"/>
    <cellStyle name="Currency [2] 7 10" xfId="21857" xr:uid="{3AE23DE2-25E6-4D69-BD91-961382457C82}"/>
    <cellStyle name="Currency [2] 7 11" xfId="23151" xr:uid="{BFF72A9F-C390-400B-8EB8-EBF71FCDCDE3}"/>
    <cellStyle name="Currency [2] 7 12" xfId="24625" xr:uid="{E4B30861-435B-4DF0-B553-0125351652C8}"/>
    <cellStyle name="Currency [2] 7 13" xfId="26020" xr:uid="{2D61A062-9D58-41DD-8729-F966F2293285}"/>
    <cellStyle name="Currency [2] 7 14" xfId="23340" xr:uid="{7E8F0975-100F-42EC-8AFB-6289A959B395}"/>
    <cellStyle name="Currency [2] 7 15" xfId="29044" xr:uid="{7437C07A-5382-49EB-A9C0-CDE99420167C}"/>
    <cellStyle name="Currency [2] 7 16" xfId="30468" xr:uid="{E109F36C-94E2-47A3-849E-9FA276544FC4}"/>
    <cellStyle name="Currency [2] 7 17" xfId="31906" xr:uid="{427CD7FF-692F-40AB-A230-EB37056F6B40}"/>
    <cellStyle name="Currency [2] 7 2" xfId="17090" xr:uid="{A3820528-067E-432F-B9EC-DCEBD244BEAD}"/>
    <cellStyle name="Currency [2] 7 3" xfId="11703" xr:uid="{EAE830B2-B0EA-4F38-8AFF-DFF28D8F035F}"/>
    <cellStyle name="Currency [2] 7 4" xfId="10247" xr:uid="{ACC35518-CCD0-4F02-A103-E7D9176F619B}"/>
    <cellStyle name="Currency [2] 7 5" xfId="16502" xr:uid="{C0DD9EC5-682F-49FE-A337-15783C5B7521}"/>
    <cellStyle name="Currency [2] 7 6" xfId="16243" xr:uid="{8DC0C6F9-A993-4993-BC3A-653060A08C55}"/>
    <cellStyle name="Currency [2] 7 7" xfId="17507" xr:uid="{A66DC7A6-B1EE-41CC-881F-B2269970472A}"/>
    <cellStyle name="Currency [2] 7 8" xfId="19039" xr:uid="{B40A1655-942B-469C-9799-E0ACA7EA345E}"/>
    <cellStyle name="Currency [2] 7 9" xfId="20530" xr:uid="{150E4F74-6DCE-4C23-B2B6-E8AFC19F12F7}"/>
    <cellStyle name="Currency [2] 8" xfId="14430" xr:uid="{8ECABB66-D62A-4E6E-AA3F-8DBD0C99D5FD}"/>
    <cellStyle name="Currency [2] 8 10" xfId="29013" xr:uid="{AEEC22D3-CD31-455E-96C7-84379FDA4931}"/>
    <cellStyle name="Currency [2] 8 11" xfId="30417" xr:uid="{E352D861-8081-4252-87F0-4FBEB2FCC847}"/>
    <cellStyle name="Currency [2] 8 12" xfId="31828" xr:uid="{33978AEF-8690-4F57-A46C-18C35CA0A6C7}"/>
    <cellStyle name="Currency [2] 8 13" xfId="33058" xr:uid="{733CAE97-336B-465A-B3AB-CFD680AD20D8}"/>
    <cellStyle name="Currency [2] 8 14" xfId="28980" xr:uid="{B80CB627-604C-498A-BC7C-D89D6E0F2441}"/>
    <cellStyle name="Currency [2] 8 15" xfId="35180" xr:uid="{3F370AE6-354F-4183-A051-509DABC1F5BE}"/>
    <cellStyle name="Currency [2] 8 16" xfId="36339" xr:uid="{16BE9CA7-679B-4B8D-A06A-C125C7BB806E}"/>
    <cellStyle name="Currency [2] 8 17" xfId="37520" xr:uid="{991B59E8-7BC1-47DF-B275-E4F533D3D903}"/>
    <cellStyle name="Currency [2] 8 2" xfId="17555" xr:uid="{F9DC6E5B-B0D0-4505-B1A8-FCD7786CABB6}"/>
    <cellStyle name="Currency [2] 8 3" xfId="19005" xr:uid="{6FA3C262-A1D4-4854-946B-2C4BF7C3A776}"/>
    <cellStyle name="Currency [2] 8 4" xfId="20417" xr:uid="{C075AAA8-6BEC-43C4-A8B0-3ABA1ABD710E}"/>
    <cellStyle name="Currency [2] 8 5" xfId="21768" xr:uid="{50C5F54E-E6C4-46AD-BABC-F4D7813A16CE}"/>
    <cellStyle name="Currency [2] 8 6" xfId="23117" xr:uid="{926F7D43-FC08-4902-A48F-0A07BAFA7F9B}"/>
    <cellStyle name="Currency [2] 8 7" xfId="24463" xr:uid="{1E45AE91-9A17-42C8-9C90-2379B8DE09C9}"/>
    <cellStyle name="Currency [2] 8 8" xfId="25928" xr:uid="{6CD79DDF-0DEC-44E8-84CE-E49CD1D6E81A}"/>
    <cellStyle name="Currency [2] 8 9" xfId="27467" xr:uid="{735780B3-9CC1-41FD-8ECF-520009077CF8}"/>
    <cellStyle name="Currency [2] 9" xfId="13992" xr:uid="{48001967-BD37-4659-A351-9758B1CB9010}"/>
    <cellStyle name="Currency [2] 9 10" xfId="21919" xr:uid="{7D49F5E6-F708-496D-85BC-B9D0560F191C}"/>
    <cellStyle name="Currency [2] 9 11" xfId="23185" xr:uid="{F29502E3-FCC5-442D-B76C-B7432765057C}"/>
    <cellStyle name="Currency [2] 9 12" xfId="24701" xr:uid="{443D3950-675C-4C41-B0CC-061E1AE817B6}"/>
    <cellStyle name="Currency [2] 9 13" xfId="26086" xr:uid="{9A475B46-71D4-4A3C-A9F4-0B042847D4C8}"/>
    <cellStyle name="Currency [2] 9 14" xfId="26695" xr:uid="{386CA210-07B4-484D-A951-30268CD9B889}"/>
    <cellStyle name="Currency [2] 9 15" xfId="29069" xr:uid="{F18297E2-6DDF-4E07-8C86-0CDF5767B1CB}"/>
    <cellStyle name="Currency [2] 9 16" xfId="30511" xr:uid="{62E03B36-6554-4595-8DB0-B321F73BA569}"/>
    <cellStyle name="Currency [2] 9 17" xfId="31937" xr:uid="{6F0366DE-A627-4D66-AB81-6FF03E41CEA3}"/>
    <cellStyle name="Currency [2] 9 2" xfId="17126" xr:uid="{7CB3F186-38BB-4864-B154-28930503061E}"/>
    <cellStyle name="Currency [2] 9 3" xfId="11738" xr:uid="{555E5F15-248A-46C5-A7EB-45C2709CCF06}"/>
    <cellStyle name="Currency [2] 9 4" xfId="10256" xr:uid="{BD03378B-6BFE-4514-B4BD-4A2FC77C8E79}"/>
    <cellStyle name="Currency [2] 9 5" xfId="16527" xr:uid="{28E4E1D2-E182-444B-9818-CCBDB888CD5E}"/>
    <cellStyle name="Currency [2] 9 6" xfId="16277" xr:uid="{12627721-D84E-4CFC-B92D-C4D5A4B048B8}"/>
    <cellStyle name="Currency [2] 9 7" xfId="17561" xr:uid="{7A1BDDFF-911E-4990-A289-1082C7F485A3}"/>
    <cellStyle name="Currency [2] 9 8" xfId="19083" xr:uid="{8A2E341B-D678-4CD5-9C53-D51E1CFC910F}"/>
    <cellStyle name="Currency [2] 9 9" xfId="20596" xr:uid="{ECF7B383-8DD2-44C0-88EE-6235EE2AFFCF}"/>
    <cellStyle name="Currency [3]" xfId="1655" xr:uid="{00000000-0005-0000-0000-000019040000}"/>
    <cellStyle name="Currency 0" xfId="1656" xr:uid="{00000000-0005-0000-0000-00001A040000}"/>
    <cellStyle name="Currency 10" xfId="1657" xr:uid="{00000000-0005-0000-0000-00001B040000}"/>
    <cellStyle name="Currency-- 10" xfId="13769" xr:uid="{EA47B40B-40FA-4009-93FC-26A8BFC61AD3}"/>
    <cellStyle name="Currency 10 10" xfId="14453" xr:uid="{2E655516-E3DB-4EA5-8E07-D1B11C357053}"/>
    <cellStyle name="Currency-- 10 10" xfId="21629" xr:uid="{D9588E57-616A-4D2F-99A2-AFE9D185EA66}"/>
    <cellStyle name="Currency 10 11" xfId="14012" xr:uid="{01A2C5F0-AF0B-4B97-B000-003B2CD2EF4A}"/>
    <cellStyle name="Currency-- 10 11" xfId="22633" xr:uid="{B3141235-26DC-4B13-B7DF-F7AC3BD75AB4}"/>
    <cellStyle name="Currency 10 12" xfId="14482" xr:uid="{D538A187-FF28-471A-8E3B-231E671351E9}"/>
    <cellStyle name="Currency-- 10 12" xfId="23948" xr:uid="{8024929F-4571-4663-A965-221A3313CC3E}"/>
    <cellStyle name="Currency 10 13" xfId="14039" xr:uid="{CB934A7E-D9F1-4BDA-8A35-C7CF7F1A5BFC}"/>
    <cellStyle name="Currency-- 10 13" xfId="22371" xr:uid="{CA4A0799-25E9-4777-941B-DFB838CF39B4}"/>
    <cellStyle name="Currency 10 14" xfId="14491" xr:uid="{98BA06C8-51C8-47D3-8E49-237432CAAA4F}"/>
    <cellStyle name="Currency-- 10 14" xfId="22806" xr:uid="{31F5BE7A-5556-417A-84F7-962212CF714F}"/>
    <cellStyle name="Currency 10 15" xfId="14064" xr:uid="{25C4CFA3-7069-4283-BF0B-9505A94D0C00}"/>
    <cellStyle name="Currency-- 10 15" xfId="24810" xr:uid="{1269A293-B0C7-48AA-98EF-7C997CAC24C8}"/>
    <cellStyle name="Currency 10 16" xfId="14513" xr:uid="{D0049CB6-69FB-4EC1-A59E-144E477794D8}"/>
    <cellStyle name="Currency-- 10 16" xfId="27751" xr:uid="{E593CCD2-0138-4AAE-A7F6-4FB4E3454801}"/>
    <cellStyle name="Currency 10 17" xfId="14097" xr:uid="{527E5D38-A545-4035-852A-03590FA9FAA7}"/>
    <cellStyle name="Currency-- 10 17" xfId="28975" xr:uid="{3A7DF178-F1D4-4272-A80F-AFCF7E5FEC63}"/>
    <cellStyle name="Currency 10 18" xfId="14529" xr:uid="{ADE4CB52-BA8D-47DE-9F95-1005D1DE68B5}"/>
    <cellStyle name="Currency 10 19" xfId="14719" xr:uid="{7264064B-AE21-4EE4-973F-D42F7E41A6EA}"/>
    <cellStyle name="Currency 10 2" xfId="1658" xr:uid="{00000000-0005-0000-0000-00001C040000}"/>
    <cellStyle name="Currency-- 10 2" xfId="16934" xr:uid="{58787931-FD62-42C4-9530-3538A71D9ABC}"/>
    <cellStyle name="Currency 10 2 2" xfId="1659" xr:uid="{00000000-0005-0000-0000-00001D040000}"/>
    <cellStyle name="Currency 10 2 2 2" xfId="1660" xr:uid="{00000000-0005-0000-0000-00001E040000}"/>
    <cellStyle name="Currency 10 2 2 2 2" xfId="1661" xr:uid="{00000000-0005-0000-0000-00001F040000}"/>
    <cellStyle name="Currency 10 2 2 2 2 2" xfId="13157" xr:uid="{AF67E7FC-FF98-4B9D-A69B-5B62BEAD2B3A}"/>
    <cellStyle name="Currency 10 2 2 2 3" xfId="13156" xr:uid="{217CDBD1-2A67-45B3-815F-7D1083CE6D0A}"/>
    <cellStyle name="Currency 10 2 2 3" xfId="1662" xr:uid="{00000000-0005-0000-0000-000020040000}"/>
    <cellStyle name="Currency 10 2 2 3 2" xfId="13158" xr:uid="{4D5A716C-3AE3-4D7C-80B3-195C276DBDDA}"/>
    <cellStyle name="Currency 10 2 2 4" xfId="13155" xr:uid="{B7357738-0E40-439B-B463-911A3F7E32D1}"/>
    <cellStyle name="Currency 10 2 3" xfId="1663" xr:uid="{00000000-0005-0000-0000-000021040000}"/>
    <cellStyle name="Currency 10 2 3 2" xfId="1664" xr:uid="{00000000-0005-0000-0000-000022040000}"/>
    <cellStyle name="Currency 10 2 3 2 2" xfId="13160" xr:uid="{7135C5F5-0823-41EF-8591-FE955B28172F}"/>
    <cellStyle name="Currency 10 2 3 3" xfId="13159" xr:uid="{1E2FECCC-817D-4145-859C-15160F2A1188}"/>
    <cellStyle name="Currency 10 2 4" xfId="1665" xr:uid="{00000000-0005-0000-0000-000023040000}"/>
    <cellStyle name="Currency 10 2 4 2" xfId="13161" xr:uid="{5E05A789-1BCF-4D49-8F9A-CE00FCEA72A5}"/>
    <cellStyle name="Currency 10 2 5" xfId="13154" xr:uid="{6DFECD14-C7A1-4962-B36B-796BF6A047D7}"/>
    <cellStyle name="Currency 10 20" xfId="14536" xr:uid="{560209B2-F2BE-4CB8-A9DC-ECD462D7748C}"/>
    <cellStyle name="Currency 10 21" xfId="14733" xr:uid="{C377F6FB-5DC2-43C0-B522-421D75B9CB2F}"/>
    <cellStyle name="Currency 10 22" xfId="14545" xr:uid="{5ED27329-9822-450D-81FE-59034D181AD8}"/>
    <cellStyle name="Currency 10 23" xfId="14746" xr:uid="{AB5EB478-C177-45D6-8D50-5E2C30A167F7}"/>
    <cellStyle name="Currency 10 24" xfId="14582" xr:uid="{F1C4782C-69E4-4262-B92F-DB3417ED6FC9}"/>
    <cellStyle name="Currency 10 25" xfId="14769" xr:uid="{9E6A3300-D01C-4041-859C-6DE145D47AB1}"/>
    <cellStyle name="Currency 10 26" xfId="14599" xr:uid="{66D1A16E-601A-4E4A-9FBB-3610E387EF27}"/>
    <cellStyle name="Currency 10 27" xfId="14786" xr:uid="{09A0CC71-4CED-45B8-80EB-38755DA94ED4}"/>
    <cellStyle name="Currency 10 28" xfId="14624" xr:uid="{5AF0F3C6-780A-4092-85C0-B74ABA8C360D}"/>
    <cellStyle name="Currency 10 29" xfId="14802" xr:uid="{569637A6-59C7-43D7-8B4A-E9C54D85350A}"/>
    <cellStyle name="Currency 10 3" xfId="1666" xr:uid="{00000000-0005-0000-0000-000024040000}"/>
    <cellStyle name="Currency-- 10 3" xfId="11533" xr:uid="{FC5068AD-32CF-41B2-B3E2-040D80AED118}"/>
    <cellStyle name="Currency 10 3 2" xfId="1667" xr:uid="{00000000-0005-0000-0000-000025040000}"/>
    <cellStyle name="Currency 10 3 2 2" xfId="1668" xr:uid="{00000000-0005-0000-0000-000026040000}"/>
    <cellStyle name="Currency 10 3 2 2 2" xfId="1669" xr:uid="{00000000-0005-0000-0000-000027040000}"/>
    <cellStyle name="Currency 10 3 2 2 2 2" xfId="13165" xr:uid="{02179067-AC66-4B48-9565-6E28E7CECF05}"/>
    <cellStyle name="Currency 10 3 2 2 3" xfId="13164" xr:uid="{DEE1A220-1FFE-4023-BA44-DC4E74A6D570}"/>
    <cellStyle name="Currency 10 3 2 3" xfId="1670" xr:uid="{00000000-0005-0000-0000-000028040000}"/>
    <cellStyle name="Currency 10 3 2 3 2" xfId="13166" xr:uid="{D193552D-ACD7-4C5B-88BB-2E9078E60678}"/>
    <cellStyle name="Currency 10 3 2 4" xfId="13163" xr:uid="{B6A0C3FA-1B92-4631-9DCE-06FBFD171F97}"/>
    <cellStyle name="Currency 10 3 3" xfId="1671" xr:uid="{00000000-0005-0000-0000-000029040000}"/>
    <cellStyle name="Currency 10 3 3 2" xfId="1672" xr:uid="{00000000-0005-0000-0000-00002A040000}"/>
    <cellStyle name="Currency 10 3 3 2 2" xfId="13168" xr:uid="{E1457C8F-6874-4CF6-8B32-F4D8A682D310}"/>
    <cellStyle name="Currency 10 3 3 3" xfId="13167" xr:uid="{EC661262-E41E-404D-9501-B7700493E6A5}"/>
    <cellStyle name="Currency 10 3 4" xfId="1673" xr:uid="{00000000-0005-0000-0000-00002B040000}"/>
    <cellStyle name="Currency 10 3 4 2" xfId="13169" xr:uid="{94A7D58D-8271-4E14-8D1F-827E6D1B62F9}"/>
    <cellStyle name="Currency 10 3 5" xfId="13162" xr:uid="{39476BA1-7858-484F-8A65-A0661832FF06}"/>
    <cellStyle name="Currency 10 30" xfId="14643" xr:uid="{006075AC-1051-49E7-A4F0-F3C8F2084549}"/>
    <cellStyle name="Currency 10 31" xfId="14816" xr:uid="{246A22BE-8BFA-4FF9-B11B-59B1027F2933}"/>
    <cellStyle name="Currency 10 32" xfId="14653" xr:uid="{49FC26AE-95EB-4BA4-871B-9721D825CC8D}"/>
    <cellStyle name="Currency 10 33" xfId="14825" xr:uid="{359B7D33-3192-4F3E-BE14-001187C3757E}"/>
    <cellStyle name="Currency 10 34" xfId="14664" xr:uid="{59546B6A-9F01-40D7-8DE3-A5FE7CDD4C6D}"/>
    <cellStyle name="Currency 10 35" xfId="14833" xr:uid="{B2B05D08-E487-42BF-AB8B-A99ABC36D40D}"/>
    <cellStyle name="Currency 10 36" xfId="14674" xr:uid="{8F438AB2-AA77-4F73-8CC9-11155E86FF12}"/>
    <cellStyle name="Currency 10 37" xfId="14844" xr:uid="{D7B97B18-7CBE-4078-A5F1-D2B0C4E829F3}"/>
    <cellStyle name="Currency 10 4" xfId="1674" xr:uid="{00000000-0005-0000-0000-00002C040000}"/>
    <cellStyle name="Currency-- 10 4" xfId="10185" xr:uid="{1F8D618B-A018-40B0-B21F-C8EC84180B52}"/>
    <cellStyle name="Currency 10 4 2" xfId="1675" xr:uid="{00000000-0005-0000-0000-00002D040000}"/>
    <cellStyle name="Currency 10 4 2 2" xfId="1676" xr:uid="{00000000-0005-0000-0000-00002E040000}"/>
    <cellStyle name="Currency 10 4 2 2 2" xfId="13172" xr:uid="{7E93098F-577E-4B34-9DB1-8B3C42FC6E5A}"/>
    <cellStyle name="Currency 10 4 2 3" xfId="13171" xr:uid="{148C2A24-B104-437E-A59F-7715289C2DF3}"/>
    <cellStyle name="Currency 10 4 3" xfId="1677" xr:uid="{00000000-0005-0000-0000-00002F040000}"/>
    <cellStyle name="Currency 10 4 3 2" xfId="13173" xr:uid="{75759DD8-18CC-41A5-BEF7-2B0BB4F78316}"/>
    <cellStyle name="Currency 10 4 4" xfId="13170" xr:uid="{6709F1D5-1B39-44E8-B26C-BC81E1CB7006}"/>
    <cellStyle name="Currency 10 5" xfId="1678" xr:uid="{00000000-0005-0000-0000-000030040000}"/>
    <cellStyle name="Currency-- 10 5" xfId="12455" xr:uid="{A3C1B6C1-E85A-4186-9B1E-8F90028ADDDB}"/>
    <cellStyle name="Currency 10 5 2" xfId="1679" xr:uid="{00000000-0005-0000-0000-000031040000}"/>
    <cellStyle name="Currency 10 5 2 2" xfId="13175" xr:uid="{EBF6D255-B174-48A1-AF6F-CF1483A952A8}"/>
    <cellStyle name="Currency 10 5 3" xfId="13174" xr:uid="{8FC47687-96C6-4D77-A0B5-0FEC0DC27A02}"/>
    <cellStyle name="Currency 10 6" xfId="1680" xr:uid="{00000000-0005-0000-0000-000032040000}"/>
    <cellStyle name="Currency-- 10 6" xfId="11785" xr:uid="{F074FC92-2AC2-4A43-BC98-83BCD35FB0C8}"/>
    <cellStyle name="Currency 10 6 2" xfId="13176" xr:uid="{6E7748E7-C98A-4171-B199-6271A775F7C8}"/>
    <cellStyle name="Currency 10 7" xfId="13153" xr:uid="{E0E01C18-5569-40CC-8066-9AF4F239B793}"/>
    <cellStyle name="Currency-- 10 7" xfId="10900" xr:uid="{7680E267-FC35-4A6C-85D9-6D047D624FB9}"/>
    <cellStyle name="Currency 10 8" xfId="14444" xr:uid="{82FAD601-DA0B-4891-88F4-E4719D9E8C38}"/>
    <cellStyle name="Currency-- 10 8" xfId="16788" xr:uid="{01FF6E00-4A72-47BE-A009-356BD5CD81BB}"/>
    <cellStyle name="Currency 10 9" xfId="13991" xr:uid="{AF450D6B-C910-4B8B-848A-01D2F0E6A3C2}"/>
    <cellStyle name="Currency-- 10 9" xfId="17459" xr:uid="{6FB3CC68-FA54-46E7-A2DE-1689B1D4C163}"/>
    <cellStyle name="Currency 11" xfId="1681" xr:uid="{00000000-0005-0000-0000-000033040000}"/>
    <cellStyle name="Currency-- 11" xfId="14219" xr:uid="{E9A579D4-EE21-4B65-A072-5B52CD8A0B10}"/>
    <cellStyle name="Currency 11 10" xfId="14001" xr:uid="{4CB10F76-4702-4AE5-A9F9-F5AFCF7FB688}"/>
    <cellStyle name="Currency-- 11 10" xfId="28849" xr:uid="{980794E6-477B-4EF9-AE23-0DB6996AB3BA}"/>
    <cellStyle name="Currency 11 11" xfId="14468" xr:uid="{E9C40E5D-C291-47DE-81B9-C0BCA5B21351}"/>
    <cellStyle name="Currency-- 11 11" xfId="30300" xr:uid="{9D47F84D-01C6-4C34-8800-51A9DFC6DAB0}"/>
    <cellStyle name="Currency 11 12" xfId="14013" xr:uid="{0EA3440A-B5BF-471C-92BE-41525A7ECFE1}"/>
    <cellStyle name="Currency-- 11 12" xfId="30756" xr:uid="{69C8AB97-BC3D-42E5-AA59-AD00825F87AE}"/>
    <cellStyle name="Currency 11 13" xfId="14474" xr:uid="{E0002D7C-F9EC-4083-B766-5A5726A77B2B}"/>
    <cellStyle name="Currency-- 11 13" xfId="32559" xr:uid="{1FE8DB5C-3A63-49F9-BAEE-6A0B18730866}"/>
    <cellStyle name="Currency 11 14" xfId="14048" xr:uid="{22316954-D285-4AAD-BA38-9FACA91AD678}"/>
    <cellStyle name="Currency-- 11 14" xfId="27644" xr:uid="{6F170C5A-284E-4359-B974-E121BF432FB5}"/>
    <cellStyle name="Currency 11 15" xfId="14499" xr:uid="{5FE8FA6B-1378-4C16-B9BD-F1BDE2DBD5B9}"/>
    <cellStyle name="Currency-- 11 15" xfId="30321" xr:uid="{CD7AF5F4-C2EE-4F6E-AFA8-0CA6FEAD43EB}"/>
    <cellStyle name="Currency 11 16" xfId="14078" xr:uid="{97F694EC-F909-44D1-A620-7494CD72A6A5}"/>
    <cellStyle name="Currency-- 11 16" xfId="31766" xr:uid="{1120C7DA-C2AF-445F-BDAC-40AB20969147}"/>
    <cellStyle name="Currency 11 17" xfId="14515" xr:uid="{D4B318C1-B2CB-4395-B170-E35869212A76}"/>
    <cellStyle name="Currency-- 11 17" xfId="37468" xr:uid="{234B142E-B267-4399-9AED-44783FB8B624}"/>
    <cellStyle name="Currency 11 18" xfId="14121" xr:uid="{CEBFAC15-C30B-43C0-8281-359F51A78BA6}"/>
    <cellStyle name="Currency 11 19" xfId="14525" xr:uid="{0E18754B-AF95-41CD-B756-878154E67E1B}"/>
    <cellStyle name="Currency 11 2" xfId="1682" xr:uid="{00000000-0005-0000-0000-000034040000}"/>
    <cellStyle name="Currency-- 11 2" xfId="17348" xr:uid="{3B2E02E5-02A0-499A-ACB0-8AEED03AEA24}"/>
    <cellStyle name="Currency 11 2 2" xfId="1683" xr:uid="{00000000-0005-0000-0000-000035040000}"/>
    <cellStyle name="Currency 11 2 2 2" xfId="1684" xr:uid="{00000000-0005-0000-0000-000036040000}"/>
    <cellStyle name="Currency 11 2 2 2 2" xfId="1685" xr:uid="{00000000-0005-0000-0000-000037040000}"/>
    <cellStyle name="Currency 11 2 2 2 2 2" xfId="13181" xr:uid="{EE12B9F1-A738-47EE-B0AE-DAE01B96C08F}"/>
    <cellStyle name="Currency 11 2 2 2 3" xfId="13180" xr:uid="{E8982727-7DF6-4FD5-BE79-B2A676670995}"/>
    <cellStyle name="Currency 11 2 2 3" xfId="1686" xr:uid="{00000000-0005-0000-0000-000038040000}"/>
    <cellStyle name="Currency 11 2 2 3 2" xfId="13182" xr:uid="{6FA10B74-F412-44AC-A925-D19982F9E100}"/>
    <cellStyle name="Currency 11 2 2 4" xfId="13179" xr:uid="{722E702D-B68B-490F-8C1E-6120D6AF4501}"/>
    <cellStyle name="Currency 11 2 3" xfId="1687" xr:uid="{00000000-0005-0000-0000-000039040000}"/>
    <cellStyle name="Currency 11 2 3 2" xfId="1688" xr:uid="{00000000-0005-0000-0000-00003A040000}"/>
    <cellStyle name="Currency 11 2 3 2 2" xfId="13184" xr:uid="{7013C745-B9F4-4A2C-9B22-5CA7037FDBB8}"/>
    <cellStyle name="Currency 11 2 3 3" xfId="13183" xr:uid="{90ADAF06-09F7-4DA1-BF47-BBFA0C8368CC}"/>
    <cellStyle name="Currency 11 2 4" xfId="1689" xr:uid="{00000000-0005-0000-0000-00003B040000}"/>
    <cellStyle name="Currency 11 2 4 2" xfId="13185" xr:uid="{916C8B90-4330-449B-B761-8A51EB345908}"/>
    <cellStyle name="Currency 11 2 5" xfId="13178" xr:uid="{7698B953-E283-487B-B72E-5BE3BFBA83B5}"/>
    <cellStyle name="Currency 11 20" xfId="14437" xr:uid="{FEB7623C-831A-4767-BAC5-5114D874C842}"/>
    <cellStyle name="Currency 11 21" xfId="14535" xr:uid="{344E0CD3-A48F-47F3-8E5E-E8080D4895BE}"/>
    <cellStyle name="Currency 11 22" xfId="14730" xr:uid="{1B540F19-21CD-4C21-AAF2-CB85AFAB732B}"/>
    <cellStyle name="Currency 11 23" xfId="14566" xr:uid="{86CCD00E-5762-4DA3-B868-74A15323A7BB}"/>
    <cellStyle name="Currency 11 24" xfId="14759" xr:uid="{988D11F1-CF54-4D17-896A-B3FF250FB36C}"/>
    <cellStyle name="Currency 11 25" xfId="14594" xr:uid="{9F65640B-5E3D-4F4C-B097-7B1967DD0DA0}"/>
    <cellStyle name="Currency 11 26" xfId="14780" xr:uid="{93C00C5E-667D-4B05-8563-456AEFF3E90B}"/>
    <cellStyle name="Currency 11 27" xfId="14613" xr:uid="{73AF89E6-876A-4CDA-B267-8EE4F89EDDBB}"/>
    <cellStyle name="Currency 11 28" xfId="14797" xr:uid="{EB6DB3D8-0C38-4783-9E77-410C0920D2FD}"/>
    <cellStyle name="Currency 11 29" xfId="14630" xr:uid="{C93E163F-8273-48A2-9EA6-5019B99898E2}"/>
    <cellStyle name="Currency 11 3" xfId="1690" xr:uid="{00000000-0005-0000-0000-00003C040000}"/>
    <cellStyle name="Currency-- 11 3" xfId="11954" xr:uid="{A52286EA-4BD3-4A77-B210-C9500CE7600E}"/>
    <cellStyle name="Currency 11 3 2" xfId="1691" xr:uid="{00000000-0005-0000-0000-00003D040000}"/>
    <cellStyle name="Currency 11 3 2 2" xfId="1692" xr:uid="{00000000-0005-0000-0000-00003E040000}"/>
    <cellStyle name="Currency 11 3 2 2 2" xfId="1693" xr:uid="{00000000-0005-0000-0000-00003F040000}"/>
    <cellStyle name="Currency 11 3 2 2 2 2" xfId="13189" xr:uid="{432434C8-9F74-40CA-A107-45DD593B1F96}"/>
    <cellStyle name="Currency 11 3 2 2 3" xfId="13188" xr:uid="{47BC51FE-1CAA-4F46-B966-554267846ECC}"/>
    <cellStyle name="Currency 11 3 2 3" xfId="1694" xr:uid="{00000000-0005-0000-0000-000040040000}"/>
    <cellStyle name="Currency 11 3 2 3 2" xfId="13190" xr:uid="{E708133A-CAB7-40C8-97E2-F49D099642D5}"/>
    <cellStyle name="Currency 11 3 2 4" xfId="13187" xr:uid="{F8A8CA04-E2CA-47B6-96E5-495972A71D18}"/>
    <cellStyle name="Currency 11 3 3" xfId="1695" xr:uid="{00000000-0005-0000-0000-000041040000}"/>
    <cellStyle name="Currency 11 3 3 2" xfId="1696" xr:uid="{00000000-0005-0000-0000-000042040000}"/>
    <cellStyle name="Currency 11 3 3 2 2" xfId="13192" xr:uid="{34C0642D-9B65-4AAC-BE64-230CCE9B6C35}"/>
    <cellStyle name="Currency 11 3 3 3" xfId="13191" xr:uid="{E47D5871-0D49-4B6E-9B45-31F2F442576F}"/>
    <cellStyle name="Currency 11 3 4" xfId="1697" xr:uid="{00000000-0005-0000-0000-000043040000}"/>
    <cellStyle name="Currency 11 3 4 2" xfId="13193" xr:uid="{BEC71EDC-E74E-4FA0-8D2A-DB7F1704CB51}"/>
    <cellStyle name="Currency 11 3 5" xfId="13186" xr:uid="{D9111F3B-5E54-4C27-92B9-F18C8BFC4049}"/>
    <cellStyle name="Currency 11 30" xfId="14803" xr:uid="{F44495E1-E26B-42E1-8AED-DDAB27120A80}"/>
    <cellStyle name="Currency 11 31" xfId="14644" xr:uid="{FB376DDB-0B9F-403A-8F20-FE8C3E74A97A}"/>
    <cellStyle name="Currency 11 32" xfId="14818" xr:uid="{9BFBA480-9D8D-45DA-ADCB-17EE99865C29}"/>
    <cellStyle name="Currency 11 33" xfId="14655" xr:uid="{323E998C-724F-4AC7-8731-BE9158A46FF1}"/>
    <cellStyle name="Currency 11 34" xfId="14832" xr:uid="{4288B70B-4543-461B-8313-443F1FF21B77}"/>
    <cellStyle name="Currency 11 35" xfId="14672" xr:uid="{CBF2EB8E-0D23-4B8F-A68F-044B8653043A}"/>
    <cellStyle name="Currency 11 36" xfId="14842" xr:uid="{BD65DD2B-F0E0-478F-8879-22405E0A68EB}"/>
    <cellStyle name="Currency 11 4" xfId="1698" xr:uid="{00000000-0005-0000-0000-000044040000}"/>
    <cellStyle name="Currency-- 11 4" xfId="10400" xr:uid="{A8A905BE-CD06-47B2-A2D2-42FF8935F809}"/>
    <cellStyle name="Currency 11 4 2" xfId="1699" xr:uid="{00000000-0005-0000-0000-000045040000}"/>
    <cellStyle name="Currency 11 4 2 2" xfId="1700" xr:uid="{00000000-0005-0000-0000-000046040000}"/>
    <cellStyle name="Currency 11 4 2 2 2" xfId="13196" xr:uid="{1BB31FE3-1318-42B5-8235-296EB9B3BE9F}"/>
    <cellStyle name="Currency 11 4 2 3" xfId="13195" xr:uid="{00ECBE1C-4925-46B7-91DF-2DF85A4C3B84}"/>
    <cellStyle name="Currency 11 4 3" xfId="1701" xr:uid="{00000000-0005-0000-0000-000047040000}"/>
    <cellStyle name="Currency 11 4 3 2" xfId="13197" xr:uid="{2BBBA4FA-7181-46B8-A818-F3F77B22F7E3}"/>
    <cellStyle name="Currency 11 4 4" xfId="13194" xr:uid="{545C9DBB-1A62-4BB9-9082-D6012E364015}"/>
    <cellStyle name="Currency 11 5" xfId="1702" xr:uid="{00000000-0005-0000-0000-000048040000}"/>
    <cellStyle name="Currency-- 11 5" xfId="16736" xr:uid="{1B55295D-BD85-4EAC-A483-417177DCD522}"/>
    <cellStyle name="Currency 11 5 2" xfId="1703" xr:uid="{00000000-0005-0000-0000-000049040000}"/>
    <cellStyle name="Currency 11 5 2 2" xfId="13199" xr:uid="{BFE24CB1-17A9-469E-BAE6-7B6312BA7010}"/>
    <cellStyle name="Currency 11 5 3" xfId="13198" xr:uid="{5C428773-55CF-455A-B9B2-61BB2E961978}"/>
    <cellStyle name="Currency 11 6" xfId="1704" xr:uid="{00000000-0005-0000-0000-00004A040000}"/>
    <cellStyle name="Currency-- 11 6" xfId="17158" xr:uid="{CFED26B2-54F0-4CD0-8BA0-6E65A39E8E75}"/>
    <cellStyle name="Currency 11 6 2" xfId="13200" xr:uid="{B2AA9BD5-999C-4888-AEF3-81FCB9C93DD0}"/>
    <cellStyle name="Currency 11 7" xfId="13177" xr:uid="{19BCA5FB-D27C-4CB4-9C40-CBEE3ECB27F2}"/>
    <cellStyle name="Currency-- 11 7" xfId="18158" xr:uid="{96B1B5E2-ECA2-4966-A641-0173FFE7E487}"/>
    <cellStyle name="Currency 11 8" xfId="13979" xr:uid="{25B3D832-6186-4E1E-8204-CAEC198D712B}"/>
    <cellStyle name="Currency-- 11 8" xfId="20347" xr:uid="{D12F3D58-4322-4D31-BCBD-2FBCB844DEA6}"/>
    <cellStyle name="Currency 11 9" xfId="14442" xr:uid="{E362C1AA-14A9-4895-AB89-6686F5171DE7}"/>
    <cellStyle name="Currency-- 11 9" xfId="27293" xr:uid="{922EC28C-5FB8-4B5D-B1D9-8D88B591C63C}"/>
    <cellStyle name="Currency 12" xfId="1705" xr:uid="{00000000-0005-0000-0000-00004B040000}"/>
    <cellStyle name="Currency-- 12" xfId="13773" xr:uid="{CF25081F-C772-467C-A356-813C375FDA8B}"/>
    <cellStyle name="Currency 12 10" xfId="14060" xr:uid="{CDCC04D7-901A-4BC1-9762-80ED7B0B7B37}"/>
    <cellStyle name="Currency-- 12 10" xfId="21633" xr:uid="{2913FF41-FD26-4399-B154-E58337AD6FB8}"/>
    <cellStyle name="Currency 12 11" xfId="14503" xr:uid="{A790A418-A651-4F3A-AA3E-408F54C9F21F}"/>
    <cellStyle name="Currency-- 12 11" xfId="22639" xr:uid="{B0082944-8654-4675-A669-597F967AFDA0}"/>
    <cellStyle name="Currency 12 12" xfId="14087" xr:uid="{26153E96-2C5A-4FE6-AACC-33619021BA9F}"/>
    <cellStyle name="Currency-- 12 12" xfId="23962" xr:uid="{848586EF-0D11-4AFC-81FA-81518F5D7EBB}"/>
    <cellStyle name="Currency 12 13" xfId="14512" xr:uid="{B77C7048-A255-4A04-88AA-DF0239C031D4}"/>
    <cellStyle name="Currency-- 12 13" xfId="23787" xr:uid="{7FD93B6A-6AD4-47DD-AF73-392A64777F59}"/>
    <cellStyle name="Currency 12 14" xfId="14120" xr:uid="{295CAD93-873D-430B-AE7D-FA5D0B55BB8D}"/>
    <cellStyle name="Currency-- 12 14" xfId="31337" xr:uid="{BBC55395-9AB2-4EA3-AA7D-204AF70B0776}"/>
    <cellStyle name="Currency 12 15" xfId="14523" xr:uid="{61268986-4F1F-46E4-AFF2-9FCFDB8A9A29}"/>
    <cellStyle name="Currency-- 12 15" xfId="24817" xr:uid="{E4CA2DDC-D13C-49B5-9857-9817EC91EC3B}"/>
    <cellStyle name="Currency 12 16" xfId="14416" xr:uid="{A230A117-0261-4199-A97A-BB08FCD5A243}"/>
    <cellStyle name="Currency-- 12 16" xfId="33986" xr:uid="{DD58373C-8429-433C-B618-75225506BC6A}"/>
    <cellStyle name="Currency 12 17" xfId="14554" xr:uid="{5B282705-ECF8-44A4-BB00-F12DF6BD097C}"/>
    <cellStyle name="Currency-- 12 17" xfId="28982" xr:uid="{BE6F5511-8918-49F8-8DDC-E918C5E3BE63}"/>
    <cellStyle name="Currency 12 18" xfId="14744" xr:uid="{4548342B-2A77-47DC-8E2F-554AC730F120}"/>
    <cellStyle name="Currency 12 19" xfId="14579" xr:uid="{C37172D3-6055-4122-85EF-65CFC7D996B7}"/>
    <cellStyle name="Currency 12 2" xfId="13201" xr:uid="{3B3126A4-37DA-423C-90CE-A1F7883F720F}"/>
    <cellStyle name="Currency-- 12 2" xfId="16938" xr:uid="{E8ABB6E9-DF98-485D-A80C-D3B4A488F6DD}"/>
    <cellStyle name="Currency 12 20" xfId="14767" xr:uid="{99907A35-E757-4880-A2F4-B94B3A0903A1}"/>
    <cellStyle name="Currency 12 21" xfId="14607" xr:uid="{EA729B08-B393-4716-B406-6CE3CE4C6BA8}"/>
    <cellStyle name="Currency 12 22" xfId="14785" xr:uid="{6D39D36F-16FE-43E6-ADE8-08781AF9A658}"/>
    <cellStyle name="Currency 12 23" xfId="14623" xr:uid="{AF10F425-A513-4AFB-B48D-DAEB0A5675BD}"/>
    <cellStyle name="Currency 12 24" xfId="14800" xr:uid="{EAD6149E-463E-44BC-A2A6-242AB1B45A8D}"/>
    <cellStyle name="Currency 12 25" xfId="14637" xr:uid="{2B34A717-ABC5-4675-B722-24ABF3BD26D7}"/>
    <cellStyle name="Currency 12 26" xfId="14810" xr:uid="{F0138530-A5C1-47D6-BF17-0CBB23CE515D}"/>
    <cellStyle name="Currency 12 27" xfId="14652" xr:uid="{22C1E506-EA71-4466-92CB-D845B0BE5A60}"/>
    <cellStyle name="Currency 12 28" xfId="14824" xr:uid="{9C3F056C-B309-4D0A-AC46-3A0B8592DD03}"/>
    <cellStyle name="Currency 12 29" xfId="14659" xr:uid="{2581A35A-874A-40F9-94D2-E9308BF87C93}"/>
    <cellStyle name="Currency 12 3" xfId="14428" xr:uid="{C59CE48A-EC9E-4A53-9099-693F6751D0AE}"/>
    <cellStyle name="Currency-- 12 3" xfId="11536" xr:uid="{B386E663-7A90-4B0E-806D-3F7D98E2C5DD}"/>
    <cellStyle name="Currency 12 30" xfId="14838" xr:uid="{8E62E828-42D4-488C-A925-0F1694B94C51}"/>
    <cellStyle name="Currency 12 4" xfId="13986" xr:uid="{48B44B93-B73E-42C4-BE37-8895DC3E341F}"/>
    <cellStyle name="Currency-- 12 4" xfId="10188" xr:uid="{D979D9C9-81B6-4D97-996E-4C08B74036D6}"/>
    <cellStyle name="Currency 12 5" xfId="14451" xr:uid="{E3CE639F-DBEB-4C90-9049-93C02B497A48}"/>
    <cellStyle name="Currency-- 12 5" xfId="12460" xr:uid="{24A07F32-EE86-42FB-81B8-7A8BCC44508B}"/>
    <cellStyle name="Currency 12 6" xfId="14000" xr:uid="{30C43033-C1FC-4261-BC64-4164B2016BD1}"/>
    <cellStyle name="Currency-- 12 6" xfId="20015" xr:uid="{228D3155-E97A-4318-BD64-B7814A561916}"/>
    <cellStyle name="Currency 12 7" xfId="14462" xr:uid="{28964C05-2EC8-476F-A64F-A36FC5B86C04}"/>
    <cellStyle name="Currency-- 12 7" xfId="10904" xr:uid="{3AD36EB8-0F78-4FBC-BED9-2BA2BB1A1AB9}"/>
    <cellStyle name="Currency 12 8" xfId="14033" xr:uid="{5B3DA55E-EAC1-4263-92A3-279AD1C31C4B}"/>
    <cellStyle name="Currency-- 12 8" xfId="16792" xr:uid="{75B25B48-539D-4456-9BC9-BCB7B0B13DAF}"/>
    <cellStyle name="Currency 12 9" xfId="14487" xr:uid="{490D2894-1AF6-403B-99BB-77E217EB8792}"/>
    <cellStyle name="Currency-- 12 9" xfId="18954" xr:uid="{62F37C79-1294-4FC4-B0AD-AC713725F402}"/>
    <cellStyle name="Currency 13" xfId="1706" xr:uid="{00000000-0005-0000-0000-00004C040000}"/>
    <cellStyle name="Currency-- 13" xfId="14222" xr:uid="{FA2DE707-46D5-48F7-A180-EA1009FD2EDF}"/>
    <cellStyle name="Currency 13 10" xfId="14502" xr:uid="{7E42D97F-01C4-40E7-8225-49998FEE5156}"/>
    <cellStyle name="Currency-- 13 10" xfId="28852" xr:uid="{D2C5645E-5651-4FB5-8D77-B760A73B25D7}"/>
    <cellStyle name="Currency 13 11" xfId="14086" xr:uid="{D6BAA2FC-B57E-4326-8E5A-EF4A25421E60}"/>
    <cellStyle name="Currency-- 13 11" xfId="30303" xr:uid="{CC98C49B-A04E-4CC2-AC1B-1D9985D29DD5}"/>
    <cellStyle name="Currency 13 12" xfId="14511" xr:uid="{29B23127-4571-498E-8050-E44FA870369F}"/>
    <cellStyle name="Currency-- 13 12" xfId="30748" xr:uid="{AC2B4449-332C-4935-9A56-D4E6FE1C0018}"/>
    <cellStyle name="Currency 13 13" xfId="14110" xr:uid="{B66E71DF-65EC-414C-BDE5-4D50F7EFE0C8}"/>
    <cellStyle name="Currency-- 13 13" xfId="32103" xr:uid="{B7DB8263-18A8-4E03-992D-271B4B162F60}"/>
    <cellStyle name="Currency 13 14" xfId="14522" xr:uid="{574540FE-9D3B-41E3-B03E-D3F2963D7B17}"/>
    <cellStyle name="Currency-- 13 14" xfId="27683" xr:uid="{808D7D8D-8875-484D-AF4B-1AAB32599B8C}"/>
    <cellStyle name="Currency 13 15" xfId="14415" xr:uid="{F4572744-257E-4A3A-85A2-92F836B57EEF}"/>
    <cellStyle name="Currency-- 13 15" xfId="30326" xr:uid="{CAC83CD5-E7D9-4DDC-8E6B-B2444AE3DA30}"/>
    <cellStyle name="Currency 13 16" xfId="14553" xr:uid="{18D9B48A-394E-43AD-AA28-5FCE57B668A2}"/>
    <cellStyle name="Currency-- 13 16" xfId="31764" xr:uid="{B6200382-45C2-40E6-BCAF-4EBAD7E21B64}"/>
    <cellStyle name="Currency 13 17" xfId="14743" xr:uid="{5B95B862-A03F-4D6E-830F-7247539B1C46}"/>
    <cellStyle name="Currency-- 13 17" xfId="37471" xr:uid="{A6FFBBED-4DFC-410A-B14C-98D9A0AD204E}"/>
    <cellStyle name="Currency 13 18" xfId="14574" xr:uid="{713AF75C-10D3-4C19-BE4B-EAA2745488E7}"/>
    <cellStyle name="Currency 13 19" xfId="14766" xr:uid="{C408AFFD-5BEF-4EB6-BD30-500A4445D197}"/>
    <cellStyle name="Currency 13 2" xfId="13202" xr:uid="{7782A7FD-0669-4381-B686-D0AB315CD5F2}"/>
    <cellStyle name="Currency-- 13 2" xfId="17351" xr:uid="{21778565-0C03-4DFB-B890-30FE1CB16C43}"/>
    <cellStyle name="Currency 13 20" xfId="14606" xr:uid="{60B8F035-666B-426A-A104-04897DE09152}"/>
    <cellStyle name="Currency 13 21" xfId="14784" xr:uid="{B55693C6-5BEA-488B-90FD-E6C3E6E58223}"/>
    <cellStyle name="Currency 13 22" xfId="14622" xr:uid="{D1381DC4-CCA7-4AD3-A9EC-8C303D668BFB}"/>
    <cellStyle name="Currency 13 23" xfId="14799" xr:uid="{618F54F4-5D7C-4E9B-9C16-12326F0F4108}"/>
    <cellStyle name="Currency 13 24" xfId="14636" xr:uid="{7F0D89B8-3123-45D3-B821-5CD29B1922E2}"/>
    <cellStyle name="Currency 13 25" xfId="14809" xr:uid="{9E611ABC-2D8C-4FF0-8191-565674EE5BC8}"/>
    <cellStyle name="Currency 13 26" xfId="14651" xr:uid="{4B809CA1-4207-4ACD-8A3F-7D3C4002ADBC}"/>
    <cellStyle name="Currency 13 27" xfId="14823" xr:uid="{B4010BAC-2291-445D-A997-6D52D56AF8BE}"/>
    <cellStyle name="Currency 13 28" xfId="14658" xr:uid="{664CB778-E47C-4B27-A59D-B7C63E501BB4}"/>
    <cellStyle name="Currency 13 29" xfId="14837" xr:uid="{2BA6F8AC-31E8-420C-93F4-0F98FA4D8A60}"/>
    <cellStyle name="Currency 13 3" xfId="13985" xr:uid="{5FFE0F78-2A48-4ACC-9AE3-51A319F2D06A}"/>
    <cellStyle name="Currency-- 13 3" xfId="11970" xr:uid="{8DDCD02D-0CC5-4985-896A-1E3B657F4397}"/>
    <cellStyle name="Currency 13 4" xfId="14450" xr:uid="{E97FA6EE-6EF9-4CA9-8868-182049E0D390}"/>
    <cellStyle name="Currency-- 13 4" xfId="10405" xr:uid="{222C70E6-E9E0-4AC6-9C1D-293275976DDA}"/>
    <cellStyle name="Currency 13 5" xfId="13999" xr:uid="{57108E35-18CF-42A4-8AFA-60F7E5B86E40}"/>
    <cellStyle name="Currency-- 13 5" xfId="16739" xr:uid="{45CC4C58-B95A-459E-B625-1B8AFEDBCD9C}"/>
    <cellStyle name="Currency 13 6" xfId="14461" xr:uid="{AF35DE14-BEAE-470A-B2F7-5E1881AB43A1}"/>
    <cellStyle name="Currency-- 13 6" xfId="17161" xr:uid="{8307A208-EA1D-4871-956D-FE341DAD7287}"/>
    <cellStyle name="Currency 13 7" xfId="14032" xr:uid="{A604E349-885C-46A5-8B1A-585C17664A6A}"/>
    <cellStyle name="Currency-- 13 7" xfId="18203" xr:uid="{719F40FC-D5E3-4EA9-8561-49FC0F4CBF92}"/>
    <cellStyle name="Currency 13 8" xfId="14486" xr:uid="{4D7A6140-19B9-40D7-876E-2A359DB5D2B2}"/>
    <cellStyle name="Currency-- 13 8" xfId="20350" xr:uid="{B7BA0209-EC68-4CF5-A938-B9BC2558C610}"/>
    <cellStyle name="Currency 13 9" xfId="14059" xr:uid="{1FA71C6C-25E6-45B7-B7BC-EB2E47182873}"/>
    <cellStyle name="Currency-- 13 9" xfId="27296" xr:uid="{B9C76ECF-BE61-411B-862D-777382846F2E}"/>
    <cellStyle name="Currency 14" xfId="1707" xr:uid="{00000000-0005-0000-0000-00004D040000}"/>
    <cellStyle name="Currency-- 14" xfId="13785" xr:uid="{AA8974AA-9F3E-4572-92D3-6B7EED019A6E}"/>
    <cellStyle name="Currency 14 10" xfId="13998" xr:uid="{C3B146D7-50F4-495C-855A-C373F32C90DE}"/>
    <cellStyle name="Currency-- 14 10" xfId="21647" xr:uid="{A675B45D-A394-4D0A-A3D0-559077F21D90}"/>
    <cellStyle name="Currency 14 11" xfId="14460" xr:uid="{4F58B2D3-3B0E-4F03-A559-52D519B8A740}"/>
    <cellStyle name="Currency-- 14 11" xfId="22683" xr:uid="{8098755F-E9F3-4D17-AEA5-46912E0592D2}"/>
    <cellStyle name="Currency 14 12" xfId="14029" xr:uid="{D69CF532-28D7-41E1-B79C-A17339038661}"/>
    <cellStyle name="Currency-- 14 12" xfId="24072" xr:uid="{DD914226-F1B1-4FC2-ADB8-0E5BF2693E11}"/>
    <cellStyle name="Currency 14 13" xfId="14485" xr:uid="{0CF22040-C4AA-40E4-AAC3-59D32D0CC3A2}"/>
    <cellStyle name="Currency-- 14 13" xfId="25457" xr:uid="{9437805A-E9C3-4A38-8E3E-0ED886578412}"/>
    <cellStyle name="Currency 14 14" xfId="14058" xr:uid="{9394030D-325C-4261-9BFD-332B6D9A9C1E}"/>
    <cellStyle name="Currency-- 14 14" xfId="22879" xr:uid="{5A676D01-F17D-47A9-B902-3F39455343FC}"/>
    <cellStyle name="Currency 14 15" xfId="14501" xr:uid="{EB230708-DC11-4005-98D4-206D47F12CF0}"/>
    <cellStyle name="Currency-- 14 15" xfId="24907" xr:uid="{DC723E09-AA01-41AE-8838-B1E3C05308E4}"/>
    <cellStyle name="Currency 14 16" xfId="14084" xr:uid="{7B75D0FE-4F31-45BA-97E4-397C8E6A6D74}"/>
    <cellStyle name="Currency-- 14 16" xfId="29881" xr:uid="{FAD4B739-C03E-48A5-89B7-3C740B96F2EB}"/>
    <cellStyle name="Currency 14 17" xfId="14510" xr:uid="{EE5CFB71-E645-45C7-BE52-64C29BF6EED0}"/>
    <cellStyle name="Currency-- 14 17" xfId="30787" xr:uid="{6E76A17B-9119-465D-BE37-7F35B4F577BA}"/>
    <cellStyle name="Currency 14 18" xfId="14109" xr:uid="{D22D0EC6-50C6-4B25-BC4D-1F636E6AF320}"/>
    <cellStyle name="Currency 14 19" xfId="14521" xr:uid="{F9159991-356E-4215-9F66-A2C3F2ED5A88}"/>
    <cellStyle name="Currency 14 2" xfId="1708" xr:uid="{00000000-0005-0000-0000-00004E040000}"/>
    <cellStyle name="Currency-- 14 2" xfId="16948" xr:uid="{E4CAE1A5-7708-4FD5-93F3-D53586CD0F95}"/>
    <cellStyle name="Currency 14 2 2" xfId="1709" xr:uid="{00000000-0005-0000-0000-00004F040000}"/>
    <cellStyle name="Currency 14 2 2 2" xfId="1710" xr:uid="{00000000-0005-0000-0000-000050040000}"/>
    <cellStyle name="Currency 14 2 2 2 2" xfId="1711" xr:uid="{00000000-0005-0000-0000-000051040000}"/>
    <cellStyle name="Currency 14 2 2 2 2 2" xfId="13207" xr:uid="{9F46FC3E-4B05-46FA-9585-56B9AE975EAF}"/>
    <cellStyle name="Currency 14 2 2 2 3" xfId="13206" xr:uid="{243DC82D-35DD-43E4-A816-0AE109AAA3AD}"/>
    <cellStyle name="Currency 14 2 2 3" xfId="1712" xr:uid="{00000000-0005-0000-0000-000052040000}"/>
    <cellStyle name="Currency 14 2 2 3 2" xfId="13208" xr:uid="{23428BAA-7E0D-4DCB-85DD-05B0C7858C14}"/>
    <cellStyle name="Currency 14 2 2 4" xfId="13205" xr:uid="{95862CC5-9525-4CDA-BEC0-DF13C3AAA78A}"/>
    <cellStyle name="Currency 14 2 3" xfId="1713" xr:uid="{00000000-0005-0000-0000-000053040000}"/>
    <cellStyle name="Currency 14 2 3 2" xfId="1714" xr:uid="{00000000-0005-0000-0000-000054040000}"/>
    <cellStyle name="Currency 14 2 3 2 2" xfId="13210" xr:uid="{220CE76A-B897-4EBE-8817-06791C508BD9}"/>
    <cellStyle name="Currency 14 2 3 3" xfId="13209" xr:uid="{0133676E-279C-4311-8065-71AF776C227B}"/>
    <cellStyle name="Currency 14 2 4" xfId="1715" xr:uid="{00000000-0005-0000-0000-000055040000}"/>
    <cellStyle name="Currency 14 2 4 2" xfId="13211" xr:uid="{870E8B7F-1678-45C5-A3B7-F69C94CACA92}"/>
    <cellStyle name="Currency 14 2 5" xfId="13204" xr:uid="{104F742E-ECE4-42F3-8798-BCE951451628}"/>
    <cellStyle name="Currency 14 20" xfId="14374" xr:uid="{28DA6F3D-0E89-488B-8986-8523CDC35A9A}"/>
    <cellStyle name="Currency 14 21" xfId="14552" xr:uid="{CBFC9F24-67D5-441C-9D00-9889E5C7B002}"/>
    <cellStyle name="Currency 14 22" xfId="14742" xr:uid="{727203AC-5F5A-4AE7-A44F-34C2D1BB9AA3}"/>
    <cellStyle name="Currency 14 23" xfId="14573" xr:uid="{4D04EEE9-8BD0-4B3D-B672-9DF09B573AA8}"/>
    <cellStyle name="Currency 14 24" xfId="14765" xr:uid="{A5FE4533-69D8-421E-9019-5BD4F71B4796}"/>
    <cellStyle name="Currency 14 25" xfId="14605" xr:uid="{92680E6B-D809-44B6-9991-135B447B5BA0}"/>
    <cellStyle name="Currency 14 26" xfId="14783" xr:uid="{3D387585-377E-4699-B90A-1EC34DA0E08F}"/>
    <cellStyle name="Currency 14 27" xfId="14621" xr:uid="{380317D9-8C4D-4F5A-8F32-48E031ABF872}"/>
    <cellStyle name="Currency 14 28" xfId="14796" xr:uid="{A39F958F-89BA-4230-AC79-F7095B32ED13}"/>
    <cellStyle name="Currency 14 29" xfId="14634" xr:uid="{A8DF8101-1450-41D2-B090-B97DD25F45C1}"/>
    <cellStyle name="Currency 14 3" xfId="1716" xr:uid="{00000000-0005-0000-0000-000056040000}"/>
    <cellStyle name="Currency-- 14 3" xfId="11547" xr:uid="{E4205CCA-65CB-405B-B6D8-501D686E07AF}"/>
    <cellStyle name="Currency 14 3 2" xfId="1717" xr:uid="{00000000-0005-0000-0000-000057040000}"/>
    <cellStyle name="Currency 14 3 2 2" xfId="1718" xr:uid="{00000000-0005-0000-0000-000058040000}"/>
    <cellStyle name="Currency 14 3 2 2 2" xfId="1719" xr:uid="{00000000-0005-0000-0000-000059040000}"/>
    <cellStyle name="Currency 14 3 2 2 2 2" xfId="13215" xr:uid="{D9B51A07-D1BC-4F96-94B7-D14CFB42E912}"/>
    <cellStyle name="Currency 14 3 2 2 3" xfId="13214" xr:uid="{186160E3-CE98-43DE-B72B-40E2C211E363}"/>
    <cellStyle name="Currency 14 3 2 3" xfId="1720" xr:uid="{00000000-0005-0000-0000-00005A040000}"/>
    <cellStyle name="Currency 14 3 2 3 2" xfId="13216" xr:uid="{9A5764BD-A0EE-4F52-9871-F8C414854D46}"/>
    <cellStyle name="Currency 14 3 2 4" xfId="13213" xr:uid="{CD66CE2D-AD65-457D-9A16-C87222B48DB5}"/>
    <cellStyle name="Currency 14 3 3" xfId="1721" xr:uid="{00000000-0005-0000-0000-00005B040000}"/>
    <cellStyle name="Currency 14 3 3 2" xfId="1722" xr:uid="{00000000-0005-0000-0000-00005C040000}"/>
    <cellStyle name="Currency 14 3 3 2 2" xfId="13218" xr:uid="{AC0C20EE-A451-4B2E-8774-BBF8BCEBBDC1}"/>
    <cellStyle name="Currency 14 3 3 3" xfId="13217" xr:uid="{CE244730-75DE-4DBA-ADEE-E55C7AAEDBBC}"/>
    <cellStyle name="Currency 14 3 4" xfId="1723" xr:uid="{00000000-0005-0000-0000-00005D040000}"/>
    <cellStyle name="Currency 14 3 4 2" xfId="13219" xr:uid="{33AFDBBE-373D-4722-80B6-31E375C60944}"/>
    <cellStyle name="Currency 14 3 5" xfId="13212" xr:uid="{D537F49C-6595-4B42-A291-8C2870E33A7E}"/>
    <cellStyle name="Currency 14 30" xfId="14808" xr:uid="{BCEE6631-FA51-4FA0-BD6D-AE4E1EEDCD31}"/>
    <cellStyle name="Currency 14 31" xfId="14650" xr:uid="{92BB54BB-E904-4723-ACD2-5087A80E0058}"/>
    <cellStyle name="Currency 14 32" xfId="14821" xr:uid="{8D3532EF-9C17-41F5-9F76-D19AAECA2A99}"/>
    <cellStyle name="Currency 14 33" xfId="14657" xr:uid="{5B37B645-467B-4DDD-B187-F7D4922723FC}"/>
    <cellStyle name="Currency 14 34" xfId="14835" xr:uid="{134C9492-C0F0-40C8-9764-B6FC1E56650F}"/>
    <cellStyle name="Currency 14 4" xfId="1724" xr:uid="{00000000-0005-0000-0000-00005E040000}"/>
    <cellStyle name="Currency-- 14 4" xfId="10191" xr:uid="{8E5169AC-0755-48A2-9ADC-24554C1ACA75}"/>
    <cellStyle name="Currency 14 4 2" xfId="1725" xr:uid="{00000000-0005-0000-0000-00005F040000}"/>
    <cellStyle name="Currency 14 4 2 2" xfId="1726" xr:uid="{00000000-0005-0000-0000-000060040000}"/>
    <cellStyle name="Currency 14 4 2 2 2" xfId="1727" xr:uid="{00000000-0005-0000-0000-000061040000}"/>
    <cellStyle name="Currency 14 4 2 2 2 2" xfId="13223" xr:uid="{75DB17F2-B80D-4857-B31E-B11A04E3DACB}"/>
    <cellStyle name="Currency 14 4 2 2 3" xfId="13222" xr:uid="{AF8275D6-7DEE-4B97-A9D0-201217373829}"/>
    <cellStyle name="Currency 14 4 2 3" xfId="1728" xr:uid="{00000000-0005-0000-0000-000062040000}"/>
    <cellStyle name="Currency 14 4 2 3 2" xfId="13224" xr:uid="{A4B8A903-648C-4212-A7B7-59D39FAE8BEB}"/>
    <cellStyle name="Currency 14 4 2 4" xfId="13221" xr:uid="{2CB0A268-33BC-4D48-967B-AAC88E32DB73}"/>
    <cellStyle name="Currency 14 4 3" xfId="1729" xr:uid="{00000000-0005-0000-0000-000063040000}"/>
    <cellStyle name="Currency 14 4 3 2" xfId="1730" xr:uid="{00000000-0005-0000-0000-000064040000}"/>
    <cellStyle name="Currency 14 4 3 2 2" xfId="13226" xr:uid="{CEF38281-7D95-4383-97D6-02615FB34C7E}"/>
    <cellStyle name="Currency 14 4 3 3" xfId="13225" xr:uid="{10A0D45E-C972-410D-BE6C-243190856ED9}"/>
    <cellStyle name="Currency 14 4 4" xfId="1731" xr:uid="{00000000-0005-0000-0000-000065040000}"/>
    <cellStyle name="Currency 14 4 4 2" xfId="13227" xr:uid="{B482F210-F205-404A-B7D4-B45DE93C4B5E}"/>
    <cellStyle name="Currency 14 4 5" xfId="13220" xr:uid="{21A0B188-4B94-4279-BA34-B0196EE422EE}"/>
    <cellStyle name="Currency 14 5" xfId="1732" xr:uid="{00000000-0005-0000-0000-000066040000}"/>
    <cellStyle name="Currency-- 14 5" xfId="12471" xr:uid="{856735C0-BF91-4BB5-AE14-444A024A4E91}"/>
    <cellStyle name="Currency 14 5 2" xfId="1733" xr:uid="{00000000-0005-0000-0000-000067040000}"/>
    <cellStyle name="Currency 14 5 2 2" xfId="1734" xr:uid="{00000000-0005-0000-0000-000068040000}"/>
    <cellStyle name="Currency 14 5 2 2 2" xfId="13230" xr:uid="{239ECDC7-B3F4-4DD2-9FFF-A219286BC664}"/>
    <cellStyle name="Currency 14 5 2 3" xfId="13229" xr:uid="{9C5D4B53-FD5C-4F5D-B244-6F60BBDDBA88}"/>
    <cellStyle name="Currency 14 5 3" xfId="1735" xr:uid="{00000000-0005-0000-0000-000069040000}"/>
    <cellStyle name="Currency 14 5 3 2" xfId="13231" xr:uid="{2EA59A9A-9178-4EA7-9389-79ADA26E254C}"/>
    <cellStyle name="Currency 14 5 4" xfId="13228" xr:uid="{AC7CA997-235D-4E61-AFB9-97E728548B4F}"/>
    <cellStyle name="Currency 14 6" xfId="1736" xr:uid="{00000000-0005-0000-0000-00006A040000}"/>
    <cellStyle name="Currency-- 14 6" xfId="11807" xr:uid="{3212613E-D651-45E8-84B6-D58A9FE71074}"/>
    <cellStyle name="Currency 14 6 2" xfId="1737" xr:uid="{00000000-0005-0000-0000-00006B040000}"/>
    <cellStyle name="Currency 14 6 2 2" xfId="13233" xr:uid="{E954D493-A79C-4FAB-BB0B-30B0E442D321}"/>
    <cellStyle name="Currency 14 6 3" xfId="13232" xr:uid="{2D6F67F7-AFD3-41BB-88B6-AE13AFDB77C7}"/>
    <cellStyle name="Currency 14 7" xfId="1738" xr:uid="{00000000-0005-0000-0000-00006C040000}"/>
    <cellStyle name="Currency-- 14 7" xfId="11016" xr:uid="{15312402-29B3-47CE-9187-64555A344220}"/>
    <cellStyle name="Currency 14 7 2" xfId="13234" xr:uid="{9AF39B96-329F-45F5-93BF-058AB0B28B08}"/>
    <cellStyle name="Currency 14 8" xfId="13203" xr:uid="{020A27C0-8D4A-434C-8237-022488F6DC1E}"/>
    <cellStyle name="Currency-- 14 8" xfId="16805" xr:uid="{69511A9E-F439-4A61-9C2F-94517E453E27}"/>
    <cellStyle name="Currency 14 9" xfId="14449" xr:uid="{DB2A46AB-C13D-47E7-83BF-34A014A12492}"/>
    <cellStyle name="Currency-- 14 9" xfId="19915" xr:uid="{5AE8A901-1F81-4AA3-B845-5103D95113CD}"/>
    <cellStyle name="Currency 15" xfId="1739" xr:uid="{00000000-0005-0000-0000-00006D040000}"/>
    <cellStyle name="Currency-- 15" xfId="14237" xr:uid="{F132D096-8DC9-48A1-BF53-E961D34DA9B3}"/>
    <cellStyle name="Currency 15 10" xfId="14037" xr:uid="{ABAE6E74-DC4F-4033-B8CD-6018EBA52987}"/>
    <cellStyle name="Currency-- 15 10" xfId="28867" xr:uid="{E8D309DC-B937-4270-BDE7-8A355BE00284}"/>
    <cellStyle name="Currency 15 11" xfId="14479" xr:uid="{64A10ECC-C14E-4E97-ABF3-06D95D5253AF}"/>
    <cellStyle name="Currency-- 15 11" xfId="30317" xr:uid="{45502008-D667-4131-BE32-C4444B56298D}"/>
    <cellStyle name="Currency 15 12" xfId="14063" xr:uid="{3402BD0F-ABA4-4229-9F80-1DA806AA540C}"/>
    <cellStyle name="Currency-- 15 12" xfId="12270" xr:uid="{20EA31A5-BA0F-4EC5-9C43-D7812A6CACEF}"/>
    <cellStyle name="Currency 15 13" xfId="14492" xr:uid="{CCD67AA5-C4AD-45D2-A35B-ACBBAC8DAEC2}"/>
    <cellStyle name="Currency-- 15 13" xfId="32146" xr:uid="{0719E0D3-2DC1-4C74-A193-5CD956EC0F20}"/>
    <cellStyle name="Currency 15 14" xfId="14080" xr:uid="{9B11808D-7FFF-4143-AE2C-F9B53AA9463B}"/>
    <cellStyle name="Currency-- 15 14" xfId="27742" xr:uid="{21C10201-6958-497F-9E02-B5608F930EF9}"/>
    <cellStyle name="Currency 15 15" xfId="14500" xr:uid="{60E0D4FA-0070-4B75-804D-7CC3517E387D}"/>
    <cellStyle name="Currency-- 15 15" xfId="30339" xr:uid="{9FBB8DDF-501C-4E33-9718-9D63AF111334}"/>
    <cellStyle name="Currency 15 16" xfId="14098" xr:uid="{C4E3C2E7-1BC4-4742-877D-13A62956BB19}"/>
    <cellStyle name="Currency-- 15 16" xfId="31785" xr:uid="{73622FA8-58E9-469A-B4C6-FFE8E65A8C4B}"/>
    <cellStyle name="Currency 15 17" xfId="14534" xr:uid="{2C5AD179-6197-4A63-93DC-2774B6DD99AD}"/>
    <cellStyle name="Currency-- 15 17" xfId="37482" xr:uid="{A608CD1D-CDEB-4F90-A39F-1A6088CC9D3A}"/>
    <cellStyle name="Currency 15 18" xfId="14704" xr:uid="{B94A13D9-8AA3-4B23-99EB-C7B637F3AC1F}"/>
    <cellStyle name="Currency 15 19" xfId="14558" xr:uid="{31336D47-2735-40A7-A0AE-4DCDAA40F528}"/>
    <cellStyle name="Currency 15 2" xfId="1740" xr:uid="{00000000-0005-0000-0000-00006E040000}"/>
    <cellStyle name="Currency-- 15 2" xfId="17366" xr:uid="{0301CEFD-CA7F-45DE-BFEA-6381E80A344B}"/>
    <cellStyle name="Currency 15 2 2" xfId="1741" xr:uid="{00000000-0005-0000-0000-00006F040000}"/>
    <cellStyle name="Currency 15 2 2 2" xfId="1742" xr:uid="{00000000-0005-0000-0000-000070040000}"/>
    <cellStyle name="Currency 15 2 2 2 2" xfId="13238" xr:uid="{EEC944A7-4EA6-45D4-8C3D-346BC9894D65}"/>
    <cellStyle name="Currency 15 2 2 3" xfId="13237" xr:uid="{D4807491-A94E-4C7E-A346-962FF00232A1}"/>
    <cellStyle name="Currency 15 2 3" xfId="1743" xr:uid="{00000000-0005-0000-0000-000071040000}"/>
    <cellStyle name="Currency 15 2 3 2" xfId="13239" xr:uid="{515F9E70-2311-4134-B38D-D62CE53F67C7}"/>
    <cellStyle name="Currency 15 2 4" xfId="13236" xr:uid="{0FDC9C04-BF5A-4120-BECE-588F4D1C8E0B}"/>
    <cellStyle name="Currency 15 20" xfId="14749" xr:uid="{561525B7-2361-42B1-8AD3-FD038079C228}"/>
    <cellStyle name="Currency 15 21" xfId="14593" xr:uid="{0F56F53D-81E6-4025-8A20-9D47CEC8036C}"/>
    <cellStyle name="Currency 15 22" xfId="14772" xr:uid="{55A3FFFB-D990-46A9-ADB4-BCA4BAB53A8C}"/>
    <cellStyle name="Currency 15 23" xfId="14610" xr:uid="{60F79BD7-2B21-4353-9E86-3A5321BEAB17}"/>
    <cellStyle name="Currency 15 24" xfId="14782" xr:uid="{AC5B9915-F3FA-4669-874F-442C06EC2374}"/>
    <cellStyle name="Currency 15 25" xfId="14620" xr:uid="{9C1ECF26-B69F-466F-9976-828AA61CE7FE}"/>
    <cellStyle name="Currency 15 26" xfId="14795" xr:uid="{E46265D0-4220-492B-952C-54B014518C2A}"/>
    <cellStyle name="Currency 15 27" xfId="14641" xr:uid="{2F33F376-56D7-424C-A540-A72465347FC8}"/>
    <cellStyle name="Currency 15 28" xfId="14815" xr:uid="{A0D8A5CA-B10D-4F3F-92E6-46435255040A}"/>
    <cellStyle name="Currency 15 29" xfId="14649" xr:uid="{F5D86A10-54F9-4EE5-AE24-DAED6B5EB5EC}"/>
    <cellStyle name="Currency 15 3" xfId="1744" xr:uid="{00000000-0005-0000-0000-000072040000}"/>
    <cellStyle name="Currency-- 15 3" xfId="11984" xr:uid="{FA0A1E66-2EAF-4546-9E9C-13D42831FFDE}"/>
    <cellStyle name="Currency 15 3 2" xfId="1745" xr:uid="{00000000-0005-0000-0000-000073040000}"/>
    <cellStyle name="Currency 15 3 2 2" xfId="13241" xr:uid="{557DC1E1-0DDB-4FC9-98F7-5C68C799DC10}"/>
    <cellStyle name="Currency 15 3 3" xfId="13240" xr:uid="{56294668-65F6-4817-AA62-9AE10BFAEB8E}"/>
    <cellStyle name="Currency 15 30" xfId="14831" xr:uid="{D49175D3-B0D9-4AA7-A243-BC6A7AAE1387}"/>
    <cellStyle name="Currency 15 4" xfId="1746" xr:uid="{00000000-0005-0000-0000-000074040000}"/>
    <cellStyle name="Currency-- 15 4" xfId="10420" xr:uid="{A1C54FDB-0FF9-46E3-82D7-477B3A28684C}"/>
    <cellStyle name="Currency 15 4 2" xfId="13242" xr:uid="{993E1632-526C-4042-88F1-2AC2934C37FA}"/>
    <cellStyle name="Currency 15 5" xfId="13235" xr:uid="{7EE1008B-2255-459B-8871-4D97ED030688}"/>
    <cellStyle name="Currency-- 15 5" xfId="16754" xr:uid="{7B33ED03-F1CC-48F1-9C58-6D91F4DE7500}"/>
    <cellStyle name="Currency 15 6" xfId="13978" xr:uid="{8DC24465-C86C-46FC-8F37-B8A9F0E8000E}"/>
    <cellStyle name="Currency-- 15 6" xfId="17181" xr:uid="{5640E5DA-D3D8-4BB8-A986-E986E2F767BB}"/>
    <cellStyle name="Currency 15 7" xfId="14440" xr:uid="{AC9696CE-0CE9-4628-A787-61CA875F174F}"/>
    <cellStyle name="Currency-- 15 7" xfId="21659" xr:uid="{3E493614-E352-4BBA-BA93-B30BCDF6204A}"/>
    <cellStyle name="Currency 15 8" xfId="14006" xr:uid="{490D954C-B616-4E90-8CA9-1C2D7978D08E}"/>
    <cellStyle name="Currency-- 15 8" xfId="20364" xr:uid="{328D81F6-54F2-479D-8A23-9C9B496A2752}"/>
    <cellStyle name="Currency 15 9" xfId="14465" xr:uid="{2251D65B-8D41-41A7-8AD0-3898887A2750}"/>
    <cellStyle name="Currency-- 15 9" xfId="27310" xr:uid="{774AE13D-5DE3-4FA5-B755-8E1B782F66D6}"/>
    <cellStyle name="Currency 16" xfId="1747" xr:uid="{00000000-0005-0000-0000-000075040000}"/>
    <cellStyle name="Currency-- 16" xfId="13789" xr:uid="{6B417F5D-3D0C-4113-B529-195016C8F59F}"/>
    <cellStyle name="Currency 16 10" xfId="14484" xr:uid="{97EDD97D-9A73-4568-9C05-F6A95DD117F1}"/>
    <cellStyle name="Currency-- 16 10" xfId="21653" xr:uid="{397A24B4-14FB-479A-BCE2-00EB3C9329F0}"/>
    <cellStyle name="Currency 16 11" xfId="14073" xr:uid="{E90B6E83-0F5D-4C1A-96D0-157C0D395BA5}"/>
    <cellStyle name="Currency-- 16 11" xfId="22720" xr:uid="{482FF7FC-8706-4B85-98FF-1055D6E35735}"/>
    <cellStyle name="Currency 16 12" xfId="14497" xr:uid="{C765708A-3DEA-4BC5-9474-D7F646B8D0A6}"/>
    <cellStyle name="Currency-- 16 12" xfId="28576" xr:uid="{4655A7EB-5E1C-4753-99BA-B3C72D3E3F8F}"/>
    <cellStyle name="Currency 16 13" xfId="14090" xr:uid="{2C5EC935-7B9C-40CB-96D9-6D686108A8EA}"/>
    <cellStyle name="Currency-- 16 13" xfId="25489" xr:uid="{3EB0D3B5-C3F1-4EE4-8249-7441CCDA0599}"/>
    <cellStyle name="Currency 16 14" xfId="14531" xr:uid="{16F11992-01E3-48D7-8235-685B7094C360}"/>
    <cellStyle name="Currency-- 16 14" xfId="22948" xr:uid="{EBAE16C8-340F-4C2F-9041-F8C518194FD4}"/>
    <cellStyle name="Currency 16 15" xfId="14436" xr:uid="{FCD50BB8-D2B0-492C-8142-7ADC698C9468}"/>
    <cellStyle name="Currency-- 16 15" xfId="24921" xr:uid="{80E58D74-4244-45E7-A7A7-AF2ABC9B077B}"/>
    <cellStyle name="Currency 16 16" xfId="14551" xr:uid="{16CEC00A-E260-483C-A14D-00BF868F968C}"/>
    <cellStyle name="Currency-- 16 16" xfId="29926" xr:uid="{66C2E1C9-EE8B-453A-9374-D0C2726B5173}"/>
    <cellStyle name="Currency 16 17" xfId="14745" xr:uid="{CE5CA607-F0CF-49FE-82C1-62B92FB43EBF}"/>
    <cellStyle name="Currency-- 16 17" xfId="31031" xr:uid="{EF2ED415-6BC0-4E70-8706-4615E121A027}"/>
    <cellStyle name="Currency 16 18" xfId="14589" xr:uid="{E0DD1AC0-CC54-44D0-A45F-87F8E58A6049}"/>
    <cellStyle name="Currency 16 19" xfId="14768" xr:uid="{13CF6DE8-D46C-4DCD-882C-BBC01093B3F2}"/>
    <cellStyle name="Currency 16 2" xfId="1748" xr:uid="{00000000-0005-0000-0000-000076040000}"/>
    <cellStyle name="Currency-- 16 2" xfId="16952" xr:uid="{27FDA84E-7F32-4C6C-B4D4-D1C4E0D76C9A}"/>
    <cellStyle name="Currency 16 2 2" xfId="13244" xr:uid="{AA413649-68CB-4377-9CE1-F6ADECF91606}"/>
    <cellStyle name="Currency 16 20" xfId="14608" xr:uid="{14FF6062-CBC6-4E4D-A664-FAEC7CBAEEBE}"/>
    <cellStyle name="Currency 16 21" xfId="14781" xr:uid="{B1D6FA33-FCF2-4008-84D9-4A88D3CA9AF5}"/>
    <cellStyle name="Currency 16 22" xfId="14617" xr:uid="{888772F8-DDD8-41E8-8A66-16CCA106A9F2}"/>
    <cellStyle name="Currency 16 23" xfId="14793" xr:uid="{20DE5C69-86EF-4730-A4CC-07374544FD50}"/>
    <cellStyle name="Currency 16 24" xfId="14633" xr:uid="{CB37DC21-8E0A-49C9-B0A7-E3D096BFE854}"/>
    <cellStyle name="Currency 16 25" xfId="14812" xr:uid="{74DA6600-913A-4D76-A21F-5C8D163B9759}"/>
    <cellStyle name="Currency 16 26" xfId="14648" xr:uid="{D3BA47B7-F2FB-40CC-913E-D5285098F0BB}"/>
    <cellStyle name="Currency 16 27" xfId="14830" xr:uid="{39E08C2A-9440-4C5A-BAA1-31CE49CAC083}"/>
    <cellStyle name="Currency 16 3" xfId="13243" xr:uid="{C65BBD99-9F60-48DE-998B-A63C94CC1E23}"/>
    <cellStyle name="Currency-- 16 3" xfId="11551" xr:uid="{E7CA049E-3DB4-4049-8DED-4E1155DBC08F}"/>
    <cellStyle name="Currency 16 4" xfId="14435" xr:uid="{4E8530B9-C040-4004-B680-B8E4806CF959}"/>
    <cellStyle name="Currency-- 16 4" xfId="10194" xr:uid="{6C0C77FD-5949-4F7F-8F49-8E97B051895A}"/>
    <cellStyle name="Currency 16 5" xfId="13997" xr:uid="{DF9F1E39-16FA-4D15-8FF0-053905F3127C}"/>
    <cellStyle name="Currency-- 16 5" xfId="12475" xr:uid="{C4EEDFED-31BD-4537-8B85-44C3E76A1C33}"/>
    <cellStyle name="Currency 16 6" xfId="14457" xr:uid="{DBD7012C-4C3E-40F2-9651-A2490F8FA005}"/>
    <cellStyle name="Currency-- 16 6" xfId="11814" xr:uid="{5DE1A78A-A219-4C03-87F8-0340487B8662}"/>
    <cellStyle name="Currency 16 7" xfId="14031" xr:uid="{FA2E8CFD-6375-49FA-9E47-AD492D481302}"/>
    <cellStyle name="Currency-- 16 7" xfId="11063" xr:uid="{A0ADD677-DD81-4522-968D-A6CE3D6D12B6}"/>
    <cellStyle name="Currency 16 8" xfId="14475" xr:uid="{1F1708C0-D82F-421E-A839-01EFB4D59B12}"/>
    <cellStyle name="Currency-- 16 8" xfId="16808" xr:uid="{7D2B534A-6DBA-483B-8F62-E397C8FBB39B}"/>
    <cellStyle name="Currency 16 9" xfId="14057" xr:uid="{EA4543EA-57C3-419E-A762-8C4412A26868}"/>
    <cellStyle name="Currency-- 16 9" xfId="19978" xr:uid="{4A8FCC54-0D05-4FA1-B903-D5C467F494AF}"/>
    <cellStyle name="Currency 17" xfId="1749" xr:uid="{00000000-0005-0000-0000-000077040000}"/>
    <cellStyle name="Currency-- 17" xfId="14236" xr:uid="{B5B8038F-6ED9-4673-BF4E-B335D34C2ED9}"/>
    <cellStyle name="Currency 17 10" xfId="14496" xr:uid="{5A137D3B-E510-47BD-8D75-C082AB284F17}"/>
    <cellStyle name="Currency-- 17 10" xfId="28866" xr:uid="{040A2F39-DBCF-4BB5-BE80-9F471D2ECFD3}"/>
    <cellStyle name="Currency 17 11" xfId="14089" xr:uid="{9A8E05FF-9D94-4195-BC35-3ECCFA7819CC}"/>
    <cellStyle name="Currency-- 17 11" xfId="30316" xr:uid="{899084B3-0DE9-4B5E-AE44-76A9B3A65E3B}"/>
    <cellStyle name="Currency 17 12" xfId="14530" xr:uid="{4D8E0A84-0E6F-4382-ABBD-610F99550BC4}"/>
    <cellStyle name="Currency-- 17 12" xfId="30714" xr:uid="{1F20C446-DFD0-4AFB-80F0-C327485769C7}"/>
    <cellStyle name="Currency 17 13" xfId="14369" xr:uid="{F7EB271D-1ADA-4605-8543-B46A1FFDA457}"/>
    <cellStyle name="Currency-- 17 13" xfId="32145" xr:uid="{EEFE543B-219F-4246-A32F-42A3EAAAC540}"/>
    <cellStyle name="Currency 17 14" xfId="14550" xr:uid="{71650CB5-1E0D-4217-81B4-F713F1AA5891}"/>
    <cellStyle name="Currency-- 17 14" xfId="27733" xr:uid="{9152BEF9-422F-4906-A926-188897DDE985}"/>
    <cellStyle name="Currency 17 15" xfId="14740" xr:uid="{B6738CF9-B3B0-45CC-921A-4797E3F11D9A}"/>
    <cellStyle name="Currency-- 17 15" xfId="30338" xr:uid="{97CED6EF-4EEA-4480-8209-F0F266C0B885}"/>
    <cellStyle name="Currency 17 16" xfId="14588" xr:uid="{2E6B95DB-A5EA-4EE4-88E4-43A1742FB596}"/>
    <cellStyle name="Currency-- 17 16" xfId="31784" xr:uid="{E0E60BD9-4444-4E55-8067-9FF54FC21717}"/>
    <cellStyle name="Currency 17 17" xfId="14764" xr:uid="{6CC40B28-A7CA-4621-9DEA-B389C05FE594}"/>
    <cellStyle name="Currency-- 17 17" xfId="37481" xr:uid="{81BEE12C-E7CB-490A-843D-6BA069E5272F}"/>
    <cellStyle name="Currency 17 18" xfId="14604" xr:uid="{2EDE1CE4-41DE-4D71-95FD-AB128E96FDD6}"/>
    <cellStyle name="Currency 17 19" xfId="14779" xr:uid="{444EB36B-3F24-4FCC-A2B8-C0CC5B46BB5F}"/>
    <cellStyle name="Currency 17 2" xfId="13245" xr:uid="{BBF31813-09B2-44CA-8B7D-FCD92738A214}"/>
    <cellStyle name="Currency-- 17 2" xfId="17365" xr:uid="{1146E428-5151-4444-9F86-BDD91AB138F3}"/>
    <cellStyle name="Currency 17 20" xfId="14616" xr:uid="{3DDCF116-1AA3-4AE6-BCD5-34B9CEF91A62}"/>
    <cellStyle name="Currency 17 21" xfId="14792" xr:uid="{E4D6B02B-8930-438E-8E70-5FBE8932EDE7}"/>
    <cellStyle name="Currency 17 22" xfId="14632" xr:uid="{35FC29AF-52C9-40E0-AF7E-9EA060DCEC35}"/>
    <cellStyle name="Currency 17 23" xfId="14811" xr:uid="{E942A203-99C1-4603-BB0C-4BBB8DA34F7D}"/>
    <cellStyle name="Currency 17 24" xfId="14647" xr:uid="{C85B1A47-5C04-46EB-802C-E41A9448F5A2}"/>
    <cellStyle name="Currency 17 25" xfId="14829" xr:uid="{D9B2AAD1-1355-425D-921C-A5E54511EA8A}"/>
    <cellStyle name="Currency 17 3" xfId="13996" xr:uid="{9F361CB9-0E25-4644-BDAA-C7286E3AA818}"/>
    <cellStyle name="Currency-- 17 3" xfId="11983" xr:uid="{8662B775-2DB6-47E1-A217-58C507EA61DA}"/>
    <cellStyle name="Currency 17 4" xfId="14456" xr:uid="{B7505184-CCBE-41FF-A064-1D919D892DC9}"/>
    <cellStyle name="Currency-- 17 4" xfId="10418" xr:uid="{E70D06D5-7683-4DCE-B319-C5627319F185}"/>
    <cellStyle name="Currency 17 5" xfId="14028" xr:uid="{FD317924-08C4-4306-BB64-1A45A0501154}"/>
    <cellStyle name="Currency-- 17 5" xfId="16753" xr:uid="{A97D1273-006B-4258-AD4F-5730C24148D3}"/>
    <cellStyle name="Currency 17 6" xfId="14472" xr:uid="{D68D34DA-3322-4DBF-A3B6-9C0C47D0D5A5}"/>
    <cellStyle name="Currency-- 17 6" xfId="17180" xr:uid="{43B74C73-9A54-40BE-8C7A-E627472C2279}"/>
    <cellStyle name="Currency 17 7" xfId="14056" xr:uid="{C5821115-E939-4F01-9E91-BC4B0612711A}"/>
    <cellStyle name="Currency-- 17 7" xfId="18336" xr:uid="{152C4253-8947-4C23-88D5-33611B2465EA}"/>
    <cellStyle name="Currency 17 8" xfId="14483" xr:uid="{101E4721-200D-4DE8-A958-70AD1FE7B44C}"/>
    <cellStyle name="Currency-- 17 8" xfId="20363" xr:uid="{7B9C9711-3F05-4262-95E8-CA695DEB356D}"/>
    <cellStyle name="Currency 17 9" xfId="14072" xr:uid="{1D5F2DD7-7DA2-47C0-BAF8-E29B24931D16}"/>
    <cellStyle name="Currency-- 17 9" xfId="27309" xr:uid="{87DF8FD9-1A91-4B1D-A562-35D307865DAC}"/>
    <cellStyle name="Currency 18" xfId="1750" xr:uid="{00000000-0005-0000-0000-000078040000}"/>
    <cellStyle name="Currency-- 18" xfId="13803" xr:uid="{5CC7F4D6-1E22-4E09-8ABD-E90315EE8275}"/>
    <cellStyle name="Currency 18 10" xfId="14083" xr:uid="{5584BFF3-69A6-4932-B2BC-B1ECA27408AE}"/>
    <cellStyle name="Currency-- 18 10" xfId="21674" xr:uid="{9C237843-0BDC-4A00-B697-8CDA7F8890B2}"/>
    <cellStyle name="Currency 18 11" xfId="14528" xr:uid="{BDEDB29B-4C55-4B95-AF0B-C1A44D9FDF21}"/>
    <cellStyle name="Currency-- 18 11" xfId="22755" xr:uid="{ECB17A53-7620-481B-B9F1-D991DB3BA7FC}"/>
    <cellStyle name="Currency 18 12" xfId="14368" xr:uid="{5DB452A3-7A83-41A3-82A3-23FBC2FECB52}"/>
    <cellStyle name="Currency-- 18 12" xfId="24290" xr:uid="{1DBF7538-4084-4EE0-8048-EEDDF866C65F}"/>
    <cellStyle name="Currency 18 13" xfId="14548" xr:uid="{002C5F98-7C6F-43B5-B7AB-5AE3F17918CD}"/>
    <cellStyle name="Currency-- 18 13" xfId="25691" xr:uid="{61F48ABD-5624-4478-B99F-324DEEFED46B}"/>
    <cellStyle name="Currency 18 14" xfId="14739" xr:uid="{25352680-DF8D-49BF-B75B-6CA27E583CC6}"/>
    <cellStyle name="Currency-- 18 14" xfId="22971" xr:uid="{7BA37AA0-56C5-4735-91EE-8E90F6F4AC56}"/>
    <cellStyle name="Currency 18 15" xfId="14586" xr:uid="{E98DE426-0B20-454C-86E8-021515CDE840}"/>
    <cellStyle name="Currency-- 18 15" xfId="25120" xr:uid="{D5C02B52-AC64-4F2B-A07D-89D3F79F3C77}"/>
    <cellStyle name="Currency 18 16" xfId="14763" xr:uid="{297CCDAF-A657-4316-BA37-B60CACFDBC34}"/>
    <cellStyle name="Currency-- 18 16" xfId="30109" xr:uid="{C7660CB3-6502-462E-B3D4-C80559F17EDB}"/>
    <cellStyle name="Currency 18 17" xfId="14602" xr:uid="{FC2CA68C-D6EE-42F7-B16C-65C3DF961D56}"/>
    <cellStyle name="Currency-- 18 17" xfId="31365" xr:uid="{A582EE76-B247-44E8-B140-1C1ED1A20656}"/>
    <cellStyle name="Currency 18 18" xfId="14778" xr:uid="{27B5CCDA-5297-4055-A10E-7183B7E984E7}"/>
    <cellStyle name="Currency 18 19" xfId="14615" xr:uid="{F4B9B249-E1DA-4FA2-BEBC-E7ACF9CF0E3B}"/>
    <cellStyle name="Currency 18 2" xfId="13246" xr:uid="{0CC953CD-986B-44B5-B5C1-2B5DFEEA4B0B}"/>
    <cellStyle name="Currency-- 18 2" xfId="16961" xr:uid="{9361E718-7A90-4B2A-BF1D-521AEEA1B423}"/>
    <cellStyle name="Currency 18 20" xfId="14790" xr:uid="{92DC107E-E120-43C6-B7CD-1B635EAD0296}"/>
    <cellStyle name="Currency 18 21" xfId="14631" xr:uid="{A957C8FD-1298-4FD1-AB24-018CF7B16CB2}"/>
    <cellStyle name="Currency 18 22" xfId="14807" xr:uid="{ED29ED13-539C-4727-8D2D-EE024B9F0991}"/>
    <cellStyle name="Currency 18 23" xfId="14646" xr:uid="{7A0E7C9B-C112-4320-B576-6F256DCEC206}"/>
    <cellStyle name="Currency 18 24" xfId="14828" xr:uid="{B4452B1A-6721-45EA-A551-246D7D528005}"/>
    <cellStyle name="Currency 18 3" xfId="14454" xr:uid="{9A7BD28F-DBA2-422A-8801-043DB62DF22B}"/>
    <cellStyle name="Currency-- 18 3" xfId="11564" xr:uid="{93D5D36D-FD7C-4EE7-8204-55E305302886}"/>
    <cellStyle name="Currency 18 4" xfId="14027" xr:uid="{A65D07BA-5200-4445-96D7-A9DC73B2B872}"/>
    <cellStyle name="Currency-- 18 4" xfId="10198" xr:uid="{44C517D3-E7AC-4B69-97CE-81E21120F646}"/>
    <cellStyle name="Currency 18 5" xfId="14471" xr:uid="{5E7CF010-0537-49B1-AB9F-395350BC7731}"/>
    <cellStyle name="Currency-- 18 5" xfId="12542" xr:uid="{0887CA4E-9BF3-4368-BBA6-391223D227E7}"/>
    <cellStyle name="Currency 18 6" xfId="14055" xr:uid="{CBB9388F-05A5-4ABF-B10C-7807999AC541}"/>
    <cellStyle name="Currency-- 18 6" xfId="11836" xr:uid="{6330AF5B-6BD4-4D62-B67C-1111360884DC}"/>
    <cellStyle name="Currency 18 7" xfId="14481" xr:uid="{A4DC0CDF-89D2-4213-A3E3-9FDB80322226}"/>
    <cellStyle name="Currency-- 18 7" xfId="11067" xr:uid="{A1F7ECF6-BAD1-410A-8618-77DFFD2BA230}"/>
    <cellStyle name="Currency 18 8" xfId="14071" xr:uid="{B61D4308-5AD2-499C-B6D9-E15A3E13165B}"/>
    <cellStyle name="Currency-- 18 8" xfId="16837" xr:uid="{5D831A0E-AFC0-4F01-9AE9-9A7C7E1D68AF}"/>
    <cellStyle name="Currency 18 9" xfId="14495" xr:uid="{955B282D-2957-4223-919E-5A984066F23F}"/>
    <cellStyle name="Currency-- 18 9" xfId="20275" xr:uid="{5A20D4D4-6044-41C3-99CA-550877F6822F}"/>
    <cellStyle name="Currency 19" xfId="1751" xr:uid="{00000000-0005-0000-0000-000079040000}"/>
    <cellStyle name="Currency-- 19" xfId="14252" xr:uid="{CA800C53-F8AD-4C05-B7F5-ADCC35553786}"/>
    <cellStyle name="Currency 19 10" xfId="14054" xr:uid="{FE46B760-837F-4A86-AE26-0EB87C2F988F}"/>
    <cellStyle name="Currency-- 19 10" xfId="28882" xr:uid="{4B0D7A03-9D2F-4545-9DAE-11A751E40AC4}"/>
    <cellStyle name="Currency 19 11" xfId="14480" xr:uid="{179A8494-6BEB-441D-BDDD-B6D8E6FD6F5C}"/>
    <cellStyle name="Currency-- 19 11" xfId="30329" xr:uid="{6B6B94F3-E5CA-49CA-BB7F-B5B5F8C17151}"/>
    <cellStyle name="Currency 19 12" xfId="14069" xr:uid="{0221E9C6-62B0-429B-9B8D-C5A2BF29F3A7}"/>
    <cellStyle name="Currency-- 19 12" xfId="31702" xr:uid="{824728BE-E01A-4359-87EE-CD68F82544FD}"/>
    <cellStyle name="Currency 19 13" xfId="14494" xr:uid="{1B500FF2-2424-4F12-B7B8-F36FC9E07BDF}"/>
    <cellStyle name="Currency-- 19 13" xfId="32115" xr:uid="{F14FDD43-2755-4AC8-9D6B-BDD29613B032}"/>
    <cellStyle name="Currency 19 14" xfId="14082" xr:uid="{A611A754-2350-4B87-BE6C-3CF355FF57FF}"/>
    <cellStyle name="Currency-- 19 14" xfId="27753" xr:uid="{6D3C7117-454A-4107-AB09-68CDE80AC6A2}"/>
    <cellStyle name="Currency 19 15" xfId="14527" xr:uid="{B844DC99-A9EF-4762-8DAD-9B7611EAFC8B}"/>
    <cellStyle name="Currency-- 19 15" xfId="30355" xr:uid="{18856C7F-497D-4354-8DB5-11A2CBD14AF1}"/>
    <cellStyle name="Currency 19 16" xfId="14350" xr:uid="{2F80CA94-DE8F-40AF-BDFD-72991AF1E0C5}"/>
    <cellStyle name="Currency-- 19 16" xfId="31792" xr:uid="{EA66B6A1-2E39-442C-85F6-9198953107AA}"/>
    <cellStyle name="Currency 19 17" xfId="14546" xr:uid="{EF6FE19F-CC7F-4D5C-8658-11097DC6AF21}"/>
    <cellStyle name="Currency-- 19 17" xfId="37486" xr:uid="{4B633732-602D-410F-81C9-A3E6EA11541F}"/>
    <cellStyle name="Currency 19 18" xfId="14737" xr:uid="{A641D249-F547-4B11-97F5-93ED52034C73}"/>
    <cellStyle name="Currency 19 19" xfId="14584" xr:uid="{D08BAE36-7157-4B0E-AD29-1F117981FB4A}"/>
    <cellStyle name="Currency 19 2" xfId="1752" xr:uid="{00000000-0005-0000-0000-00007A040000}"/>
    <cellStyle name="Currency-- 19 2" xfId="17381" xr:uid="{316E1BD4-81D5-4699-8B2F-DA616BE69155}"/>
    <cellStyle name="Currency 19 2 2" xfId="1753" xr:uid="{00000000-0005-0000-0000-00007B040000}"/>
    <cellStyle name="Currency 19 2 2 2" xfId="1754" xr:uid="{00000000-0005-0000-0000-00007C040000}"/>
    <cellStyle name="Currency 19 2 2 2 2" xfId="1755" xr:uid="{00000000-0005-0000-0000-00007D040000}"/>
    <cellStyle name="Currency 19 2 2 2 2 2" xfId="13251" xr:uid="{F0B9777F-1DAE-4B82-A26B-257C827FA8C9}"/>
    <cellStyle name="Currency 19 2 2 2 3" xfId="13250" xr:uid="{5CC30A29-9C91-442C-97F3-4A95641CFCA4}"/>
    <cellStyle name="Currency 19 2 2 3" xfId="1756" xr:uid="{00000000-0005-0000-0000-00007E040000}"/>
    <cellStyle name="Currency 19 2 2 3 2" xfId="13252" xr:uid="{DC365674-262A-4DF4-8D28-CD9011043985}"/>
    <cellStyle name="Currency 19 2 2 4" xfId="13249" xr:uid="{208BDDB0-4D0F-423D-ADC5-C9D37D4F3F55}"/>
    <cellStyle name="Currency 19 2 3" xfId="1757" xr:uid="{00000000-0005-0000-0000-00007F040000}"/>
    <cellStyle name="Currency 19 2 3 2" xfId="1758" xr:uid="{00000000-0005-0000-0000-000080040000}"/>
    <cellStyle name="Currency 19 2 3 2 2" xfId="13254" xr:uid="{52C51DB3-FA82-4695-8011-302F8A42B305}"/>
    <cellStyle name="Currency 19 2 3 3" xfId="13253" xr:uid="{97DA32BE-FB37-4A83-A5AC-51E41CCAF53A}"/>
    <cellStyle name="Currency 19 2 4" xfId="1759" xr:uid="{00000000-0005-0000-0000-000081040000}"/>
    <cellStyle name="Currency 19 2 4 2" xfId="13255" xr:uid="{25D9B1E7-91D3-4890-BA2F-74FE19469050}"/>
    <cellStyle name="Currency 19 2 5" xfId="13248" xr:uid="{FD533A70-A3DB-4461-9C34-910681A8D2D6}"/>
    <cellStyle name="Currency 19 20" xfId="14762" xr:uid="{E2A26290-4A59-4730-9CC8-C936F8D4980E}"/>
    <cellStyle name="Currency 19 21" xfId="14600" xr:uid="{DE7BAFF6-5DB7-48F5-B568-BE1C13250C29}"/>
    <cellStyle name="Currency 19 22" xfId="14777" xr:uid="{AAD5E28B-EA21-41C8-854C-B45C19AB04AB}"/>
    <cellStyle name="Currency 19 23" xfId="14614" xr:uid="{5E0326B9-85C6-4B61-9680-9B4F873C6CFF}"/>
    <cellStyle name="Currency 19 24" xfId="14789" xr:uid="{06527167-2558-4A83-8CC4-13A41B5FD64E}"/>
    <cellStyle name="Currency 19 25" xfId="14629" xr:uid="{1AB62266-5B9F-4408-926B-D7819A5E0ED8}"/>
    <cellStyle name="Currency 19 26" xfId="14805" xr:uid="{6C7B28E1-0239-48D2-BC03-19A72ADE2CD3}"/>
    <cellStyle name="Currency 19 27" xfId="14645" xr:uid="{D74F652F-8666-41A2-BDE6-B6D9C4A62926}"/>
    <cellStyle name="Currency 19 28" xfId="14827" xr:uid="{B068A0BE-6A7F-4D04-8A88-5C385E298AEA}"/>
    <cellStyle name="Currency 19 3" xfId="1760" xr:uid="{00000000-0005-0000-0000-000082040000}"/>
    <cellStyle name="Currency-- 19 3" xfId="11997" xr:uid="{2B65F7C2-5697-43D1-9979-059C5931E894}"/>
    <cellStyle name="Currency 19 3 2" xfId="1761" xr:uid="{00000000-0005-0000-0000-000083040000}"/>
    <cellStyle name="Currency 19 3 2 2" xfId="1762" xr:uid="{00000000-0005-0000-0000-000084040000}"/>
    <cellStyle name="Currency 19 3 2 2 2" xfId="1763" xr:uid="{00000000-0005-0000-0000-000085040000}"/>
    <cellStyle name="Currency 19 3 2 2 2 2" xfId="13259" xr:uid="{13C5400E-50BA-4D99-B876-D09610AAE00C}"/>
    <cellStyle name="Currency 19 3 2 2 3" xfId="13258" xr:uid="{B0EC46EA-7A2A-4164-AE7D-7A2C03EE07DB}"/>
    <cellStyle name="Currency 19 3 2 3" xfId="1764" xr:uid="{00000000-0005-0000-0000-000086040000}"/>
    <cellStyle name="Currency 19 3 2 3 2" xfId="13260" xr:uid="{CD3BF156-C1BD-4250-9E67-DE97693F5EDF}"/>
    <cellStyle name="Currency 19 3 2 4" xfId="13257" xr:uid="{EB249230-49D9-437A-9FFC-01EDF6051DEC}"/>
    <cellStyle name="Currency 19 3 3" xfId="1765" xr:uid="{00000000-0005-0000-0000-000087040000}"/>
    <cellStyle name="Currency 19 3 3 2" xfId="1766" xr:uid="{00000000-0005-0000-0000-000088040000}"/>
    <cellStyle name="Currency 19 3 3 2 2" xfId="13262" xr:uid="{E17C9391-5248-49A8-8570-FEB17232DB88}"/>
    <cellStyle name="Currency 19 3 3 3" xfId="13261" xr:uid="{07709202-5915-49B0-8959-BD11908E86DF}"/>
    <cellStyle name="Currency 19 3 4" xfId="1767" xr:uid="{00000000-0005-0000-0000-000089040000}"/>
    <cellStyle name="Currency 19 3 4 2" xfId="13263" xr:uid="{421C59AD-824B-48A2-A0E5-029F1C25409F}"/>
    <cellStyle name="Currency 19 3 5" xfId="13256" xr:uid="{40842DA5-27E3-4170-AC82-CD9C37CB74FA}"/>
    <cellStyle name="Currency 19 4" xfId="1768" xr:uid="{00000000-0005-0000-0000-00008A040000}"/>
    <cellStyle name="Currency-- 19 4" xfId="10424" xr:uid="{68DEAC6B-9B37-4215-8941-211BCFA1EAA4}"/>
    <cellStyle name="Currency 19 4 2" xfId="1769" xr:uid="{00000000-0005-0000-0000-00008B040000}"/>
    <cellStyle name="Currency 19 4 2 2" xfId="1770" xr:uid="{00000000-0005-0000-0000-00008C040000}"/>
    <cellStyle name="Currency 19 4 2 2 2" xfId="13266" xr:uid="{A79AC6F7-4FB3-454F-865D-B0CC8B1F7DB6}"/>
    <cellStyle name="Currency 19 4 2 3" xfId="13265" xr:uid="{5F3C2C29-DDC7-4B3F-AC21-5BA602CC6B9C}"/>
    <cellStyle name="Currency 19 4 3" xfId="1771" xr:uid="{00000000-0005-0000-0000-00008D040000}"/>
    <cellStyle name="Currency 19 4 3 2" xfId="13267" xr:uid="{1134FB15-A2FA-414A-9F3D-86A8DE17CE73}"/>
    <cellStyle name="Currency 19 4 4" xfId="13264" xr:uid="{1EF3413C-9B82-4E81-A846-E0D2C14D04C4}"/>
    <cellStyle name="Currency 19 5" xfId="1772" xr:uid="{00000000-0005-0000-0000-00008E040000}"/>
    <cellStyle name="Currency-- 19 5" xfId="16769" xr:uid="{2A0BDF52-37B3-4693-AAD4-6C9C01A7F5B2}"/>
    <cellStyle name="Currency 19 5 2" xfId="1773" xr:uid="{00000000-0005-0000-0000-00008F040000}"/>
    <cellStyle name="Currency 19 5 2 2" xfId="13269" xr:uid="{B0BE5C00-2D7C-4D16-B267-06AFADF278D6}"/>
    <cellStyle name="Currency 19 5 3" xfId="13268" xr:uid="{5B26B9A6-79C3-4E46-8564-01C14E3DF2C5}"/>
    <cellStyle name="Currency 19 6" xfId="1774" xr:uid="{00000000-0005-0000-0000-000090040000}"/>
    <cellStyle name="Currency-- 19 6" xfId="17201" xr:uid="{787E5D1A-96B5-4AD0-99E3-4C9ED2439258}"/>
    <cellStyle name="Currency 19 6 2" xfId="13270" xr:uid="{73E7F780-0CA8-43B8-A91D-E1FD242ED6FE}"/>
    <cellStyle name="Currency 19 7" xfId="13247" xr:uid="{1F68B1AB-6245-4CE4-BC28-3690C92C6A19}"/>
    <cellStyle name="Currency-- 19 7" xfId="18450" xr:uid="{9D4C31FA-5763-4DEC-9F01-08D1D0683561}"/>
    <cellStyle name="Currency 19 8" xfId="14026" xr:uid="{0C522DF7-BFC4-4C21-9B30-806C27A46337}"/>
    <cellStyle name="Currency-- 19 8" xfId="23180" xr:uid="{BB095ACE-5E01-40C6-AA91-AD7D4A59BD5C}"/>
    <cellStyle name="Currency 19 9" xfId="14470" xr:uid="{4E96E2A1-8A61-46A4-8E88-A81D48523EE9}"/>
    <cellStyle name="Currency-- 19 9" xfId="27321" xr:uid="{78DB61E0-EB26-4A37-8560-28888215E374}"/>
    <cellStyle name="Currency 2" xfId="4" xr:uid="{00000000-0005-0000-0000-000091040000}"/>
    <cellStyle name="Currency-- 2" xfId="13743" xr:uid="{FF2B7D6A-5338-45DF-B182-BAAA75E04E65}"/>
    <cellStyle name="Currency 2 10" xfId="1775" xr:uid="{00000000-0005-0000-0000-000092040000}"/>
    <cellStyle name="Currency-- 2 10" xfId="21601" xr:uid="{8A685596-F72F-4B46-970C-755AFCF73341}"/>
    <cellStyle name="Currency 2 10 2" xfId="1776" xr:uid="{00000000-0005-0000-0000-000093040000}"/>
    <cellStyle name="Currency 2 10 2 2" xfId="1777" xr:uid="{00000000-0005-0000-0000-000094040000}"/>
    <cellStyle name="Currency 2 10 2 2 2" xfId="13273" xr:uid="{FCF55BDB-7CF5-4E8D-B765-FD1BFFC96F27}"/>
    <cellStyle name="Currency 2 10 2 3" xfId="13272" xr:uid="{C6230DC8-D774-4FE4-A143-4473E500BB31}"/>
    <cellStyle name="Currency 2 10 3" xfId="1778" xr:uid="{00000000-0005-0000-0000-000095040000}"/>
    <cellStyle name="Currency 2 10 3 2" xfId="13274" xr:uid="{B75BFF90-0A14-4B26-8E80-3D6E1844EE0A}"/>
    <cellStyle name="Currency 2 10 4" xfId="13271" xr:uid="{1722F152-4826-401B-B391-177AD4DA820D}"/>
    <cellStyle name="Currency 2 11" xfId="1779" xr:uid="{00000000-0005-0000-0000-000096040000}"/>
    <cellStyle name="Currency-- 2 11" xfId="22469" xr:uid="{8A9E864D-79BD-4BCF-ACCD-481852C4F99D}"/>
    <cellStyle name="Currency 2 11 2" xfId="13275" xr:uid="{6E702FF0-B711-4F5B-88FA-F16C5772C559}"/>
    <cellStyle name="Currency 2 12" xfId="1780" xr:uid="{00000000-0005-0000-0000-000097040000}"/>
    <cellStyle name="Currency-- 2 12" xfId="23040" xr:uid="{BB2E5FD7-FB78-4EDE-AA76-FF1EC20D01E1}"/>
    <cellStyle name="Currency 2 12 2" xfId="13276" xr:uid="{F4CB1D6E-C862-409D-A85C-DD896F37DA26}"/>
    <cellStyle name="Currency 2 13" xfId="1781" xr:uid="{00000000-0005-0000-0000-000098040000}"/>
    <cellStyle name="Currency-- 2 13" xfId="22066" xr:uid="{9E69487E-4F53-4387-8C0D-FECF88AFD7C6}"/>
    <cellStyle name="Currency 2 13 2" xfId="13277" xr:uid="{F5FB1E20-F12E-4DB2-ABDE-36B9CCDDF64D}"/>
    <cellStyle name="Currency 2 14" xfId="1782" xr:uid="{00000000-0005-0000-0000-000099040000}"/>
    <cellStyle name="Currency-- 2 14" xfId="31317" xr:uid="{B4D2BD1F-9AA8-451F-B9DB-1C2775FE7698}"/>
    <cellStyle name="Currency 2 14 2" xfId="13278" xr:uid="{A4857F99-E269-41E0-B33E-8B12886040B4}"/>
    <cellStyle name="Currency 2 15" xfId="1783" xr:uid="{00000000-0005-0000-0000-00009A040000}"/>
    <cellStyle name="Currency-- 2 15" xfId="24736" xr:uid="{7650C892-D58E-4822-8D16-E31759CE3A5F}"/>
    <cellStyle name="Currency 2 15 2" xfId="13279" xr:uid="{E1E976FA-5AD5-4B78-9997-DACB02F453D0}"/>
    <cellStyle name="Currency 2 16" xfId="1784" xr:uid="{00000000-0005-0000-0000-00009B040000}"/>
    <cellStyle name="Currency-- 2 16" xfId="26645" xr:uid="{0025F8D3-1D16-410E-9C01-B042E28BC6CE}"/>
    <cellStyle name="Currency 2 16 2" xfId="13280" xr:uid="{C54739A0-6F94-4557-9D6D-B7F013D4BB7F}"/>
    <cellStyle name="Currency 2 17" xfId="1785" xr:uid="{00000000-0005-0000-0000-00009C040000}"/>
    <cellStyle name="Currency-- 2 17" xfId="28939" xr:uid="{DB779E08-4319-4DCA-B062-C67F2347BE97}"/>
    <cellStyle name="Currency 2 17 2" xfId="13281" xr:uid="{2FD4DC2B-05A4-4EC8-A42F-CF1F97367166}"/>
    <cellStyle name="Currency 2 18" xfId="1786" xr:uid="{00000000-0005-0000-0000-00009D040000}"/>
    <cellStyle name="Currency 2 18 2" xfId="13282" xr:uid="{FA791CF8-A58A-40A3-90A3-F520DE155C1C}"/>
    <cellStyle name="Currency 2 19" xfId="15087" xr:uid="{E4D511D9-622D-4B62-AC56-CE9222314C38}"/>
    <cellStyle name="Currency 2 2" xfId="1787" xr:uid="{00000000-0005-0000-0000-00009E040000}"/>
    <cellStyle name="Currency-- 2 2" xfId="16908" xr:uid="{57675384-0D75-4DED-B1F4-06CE9A605B13}"/>
    <cellStyle name="Currency 2 2 10" xfId="1788" xr:uid="{00000000-0005-0000-0000-00009F040000}"/>
    <cellStyle name="Currency 2 2 10 2" xfId="13283" xr:uid="{7B85DB2A-675C-4737-BEE1-B1CE7C70A06B}"/>
    <cellStyle name="Currency 2 2 11" xfId="1789" xr:uid="{00000000-0005-0000-0000-0000A0040000}"/>
    <cellStyle name="Currency 2 2 11 2" xfId="13284" xr:uid="{D915F6DE-B8FD-4C0E-8D73-CB35EBCE1D45}"/>
    <cellStyle name="Currency 2 2 2" xfId="1790" xr:uid="{00000000-0005-0000-0000-0000A1040000}"/>
    <cellStyle name="Currency 2 2 2 2" xfId="13285" xr:uid="{1EFCBE6C-CA3A-4A32-A8C3-F46B1E884C7C}"/>
    <cellStyle name="Currency 2 2 3" xfId="1791" xr:uid="{00000000-0005-0000-0000-0000A2040000}"/>
    <cellStyle name="Currency 2 2 3 2" xfId="13286" xr:uid="{18AC40CD-89FA-44A0-93CB-191F0ED27BAF}"/>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8 2" xfId="13287" xr:uid="{96BFB291-1364-48B1-9385-03AA012FB995}"/>
    <cellStyle name="Currency 2 2 9" xfId="1797" xr:uid="{00000000-0005-0000-0000-0000A8040000}"/>
    <cellStyle name="Currency 2 2 9 2" xfId="13288" xr:uid="{42A6AD2D-B3BE-4EC9-8CE8-40BB67974D99}"/>
    <cellStyle name="Currency 2 20" xfId="15107" xr:uid="{4EE06771-BB29-42BF-BE14-AE8005C1F480}"/>
    <cellStyle name="Currency 2 21" xfId="15154" xr:uid="{35D71783-6F27-4343-87DD-F1D31160D7C6}"/>
    <cellStyle name="Currency 2 22" xfId="15189" xr:uid="{76CE11E7-517C-41A4-A8FF-8D0600D79E8A}"/>
    <cellStyle name="Currency 2 23" xfId="15203" xr:uid="{D47C1E1E-C5EF-4C09-9D1A-1708B11CFC68}"/>
    <cellStyle name="Currency 2 24" xfId="15212" xr:uid="{4813BA1E-CCE1-44F8-99F2-C6F39B1A17CF}"/>
    <cellStyle name="Currency 2 25" xfId="15223" xr:uid="{710B03AB-6B3D-4B9C-88DC-96AB2FEBB761}"/>
    <cellStyle name="Currency 2 26" xfId="15231" xr:uid="{D0BD948D-141B-484F-A113-69E355E0044E}"/>
    <cellStyle name="Currency 2 27" xfId="15278" xr:uid="{331C179E-E6A7-40AE-953E-555DF1919C07}"/>
    <cellStyle name="Currency 2 28" xfId="15288" xr:uid="{A2CFC07E-0243-47EA-B9EA-4B575A618BBE}"/>
    <cellStyle name="Currency 2 29" xfId="15319" xr:uid="{D0246A46-35B7-4D8C-8330-1F5046258521}"/>
    <cellStyle name="Currency 2 3" xfId="1798" xr:uid="{00000000-0005-0000-0000-0000A9040000}"/>
    <cellStyle name="Currency-- 2 3" xfId="11505" xr:uid="{BA48472A-0B14-4652-97DF-7065E7B23CA9}"/>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3 6" xfId="13289" xr:uid="{78D66A78-9C3C-4643-9457-300936108242}"/>
    <cellStyle name="Currency 2 30" xfId="15337" xr:uid="{05D66DA6-F1EE-443C-A07D-8805FA84744B}"/>
    <cellStyle name="Currency 2 31" xfId="15377" xr:uid="{B9C8D1E6-62E8-43FA-8636-CAB703F0F4D8}"/>
    <cellStyle name="Currency 2 32" xfId="15388" xr:uid="{AEF2D684-E0DD-4A12-95A3-406C12C77D8E}"/>
    <cellStyle name="Currency 2 33" xfId="15391" xr:uid="{CD3A5B9B-C0FE-470B-9890-4CBFC8F2F739}"/>
    <cellStyle name="Currency 2 34" xfId="15408" xr:uid="{EDCD7F55-890E-42BE-801E-3A6AA552DAEF}"/>
    <cellStyle name="Currency 2 35" xfId="15420" xr:uid="{A79B3197-8E01-4017-9B3A-57E0466BCECB}"/>
    <cellStyle name="Currency 2 36" xfId="15459" xr:uid="{C5EB9CFB-A5A3-45FE-9E5C-97E40701078F}"/>
    <cellStyle name="Currency 2 37" xfId="15466" xr:uid="{EF9E061F-5A3D-4150-90E5-34171A704D77}"/>
    <cellStyle name="Currency 2 38" xfId="15517" xr:uid="{8360DD03-82EE-4F4B-850B-1B3EE5553248}"/>
    <cellStyle name="Currency 2 39" xfId="15523" xr:uid="{53CE23CF-DCF6-4E2A-B1C5-8525C3225BD6}"/>
    <cellStyle name="Currency 2 4" xfId="1803" xr:uid="{00000000-0005-0000-0000-0000AE040000}"/>
    <cellStyle name="Currency-- 2 4" xfId="10163" xr:uid="{DEBF6022-25D9-428F-9C05-CC88058D54E6}"/>
    <cellStyle name="Currency 2 4 2" xfId="13290" xr:uid="{3C2AE8BE-984E-46BF-B701-011FC1FE6D9D}"/>
    <cellStyle name="Currency 2 40" xfId="15526" xr:uid="{C70B2D80-1C60-4C7E-93B9-042E7B081294}"/>
    <cellStyle name="Currency 2 41" xfId="15527" xr:uid="{2A2183B7-2EE9-4CE5-9C3F-3E8EEB8CA0C3}"/>
    <cellStyle name="Currency 2 42" xfId="15555" xr:uid="{9A97E453-AC8B-4B37-9776-E15873500C3E}"/>
    <cellStyle name="Currency 2 43" xfId="15564" xr:uid="{48FB89F0-1426-46CF-9849-B558CB761919}"/>
    <cellStyle name="Currency 2 44" xfId="15607" xr:uid="{EA255D84-DAA1-4EE5-BF39-83E0581F7B69}"/>
    <cellStyle name="Currency 2 45" xfId="15626" xr:uid="{7CA58ACA-54DA-4EFF-BD96-A567ABC58B49}"/>
    <cellStyle name="Currency 2 46" xfId="15659" xr:uid="{7B378899-F728-440C-BD8B-CC13CA4AD89E}"/>
    <cellStyle name="Currency 2 47" xfId="15694" xr:uid="{DDD6380D-0E2A-45AD-81CA-83C76957204A}"/>
    <cellStyle name="Currency 2 48" xfId="15699" xr:uid="{0CAE8337-905E-4C00-81D8-DA881B1CBB84}"/>
    <cellStyle name="Currency 2 49" xfId="15738" xr:uid="{7463DC20-3EDA-4053-ACCA-313F62681450}"/>
    <cellStyle name="Currency 2 5" xfId="1804" xr:uid="{00000000-0005-0000-0000-0000AF040000}"/>
    <cellStyle name="Currency-- 2 5" xfId="12426" xr:uid="{8CC5EA78-CA5F-4E87-B3A4-C415679E63A5}"/>
    <cellStyle name="Currency 2 5 2" xfId="13291" xr:uid="{F4E890F8-BB39-4A69-B88E-46BDE9C41440}"/>
    <cellStyle name="Currency 2 50" xfId="15752" xr:uid="{0BC45018-89E6-4BB5-BCEC-EDFC755E232A}"/>
    <cellStyle name="Currency 2 51" xfId="15757" xr:uid="{CAF32087-50AD-4B5D-BE3C-C874B4484DF9}"/>
    <cellStyle name="Currency 2 52" xfId="15787" xr:uid="{6BDA2B57-0D48-48DF-8836-6A371FF22AF4}"/>
    <cellStyle name="Currency 2 53" xfId="15791" xr:uid="{FAF59206-DE95-4AE5-A0F9-7395DB076B26}"/>
    <cellStyle name="Currency 2 54" xfId="15833" xr:uid="{A314CFA0-FEE8-4E48-91AF-2A7B6C4FBF67}"/>
    <cellStyle name="Currency 2 55" xfId="15841" xr:uid="{B854C2EF-C645-4D60-A32C-A3075E6D8FF0}"/>
    <cellStyle name="Currency 2 56" xfId="15874" xr:uid="{E505FAE2-6975-4F52-B04A-227DDA4E3334}"/>
    <cellStyle name="Currency 2 6" xfId="1805" xr:uid="{00000000-0005-0000-0000-0000B0040000}"/>
    <cellStyle name="Currency-- 2 6" xfId="20006" xr:uid="{B1FBC5A1-A3C2-4C4F-B060-77A7183B2292}"/>
    <cellStyle name="Currency 2 6 2" xfId="13292" xr:uid="{198954F2-EC72-44A9-83CB-9189309197D1}"/>
    <cellStyle name="Currency 2 7" xfId="1806" xr:uid="{00000000-0005-0000-0000-0000B1040000}"/>
    <cellStyle name="Currency-- 2 7" xfId="10875" xr:uid="{1E55A978-D23A-4573-AEB4-B561D427FE07}"/>
    <cellStyle name="Currency 2 7 2" xfId="13293" xr:uid="{6214E861-BC07-4EA2-9360-BA166B29B83D}"/>
    <cellStyle name="Currency 2 8" xfId="1807" xr:uid="{00000000-0005-0000-0000-0000B2040000}"/>
    <cellStyle name="Currency-- 2 8" xfId="16755" xr:uid="{9A38835E-BE04-47D1-BE1D-0546CD7C008A}"/>
    <cellStyle name="Currency 2 8 2" xfId="13294" xr:uid="{0C832D1D-8D7C-4EF1-A626-241ED5881525}"/>
    <cellStyle name="Currency 2 9" xfId="1808" xr:uid="{00000000-0005-0000-0000-0000B3040000}"/>
    <cellStyle name="Currency-- 2 9" xfId="17427" xr:uid="{6B9E6565-D1E1-40C0-963D-4EB3C0057511}"/>
    <cellStyle name="Currency 2 9 2" xfId="13295" xr:uid="{C111B58A-0FAF-4DEF-94E9-07E74504C933}"/>
    <cellStyle name="Currency 2*" xfId="1810" xr:uid="{00000000-0005-0000-0000-0000B4040000}"/>
    <cellStyle name="Currency 2_CLdcfmodel" xfId="1809" xr:uid="{00000000-0005-0000-0000-0000B5040000}"/>
    <cellStyle name="Currency 20" xfId="1811" xr:uid="{00000000-0005-0000-0000-0000B6040000}"/>
    <cellStyle name="Currency-- 20" xfId="13815" xr:uid="{44114CBD-3A08-46AE-A2F8-D6D533F74C79}"/>
    <cellStyle name="Currency 20 10" xfId="14434" xr:uid="{4040DC11-9032-496C-8665-03C1E764B3C6}"/>
    <cellStyle name="Currency-- 20 10" xfId="21734" xr:uid="{C4B2B322-716F-4AA4-96C0-F42542E567F1}"/>
    <cellStyle name="Currency 20 11" xfId="14023" xr:uid="{08FD9BFB-E628-4DB5-BA58-7B73E5A6783C}"/>
    <cellStyle name="Currency-- 20 11" xfId="22782" xr:uid="{5C3DA60C-ADF1-4681-936C-2B7AC9A60C0A}"/>
    <cellStyle name="Currency 20 12" xfId="14443" xr:uid="{D16D8552-F51E-426F-846E-6FEFB2AA0CA6}"/>
    <cellStyle name="Currency-- 20 12" xfId="24434" xr:uid="{6A1CD4F8-385A-42AE-8D89-7F3D0809BD72}"/>
    <cellStyle name="Currency 20 13" xfId="14038" xr:uid="{F12D4929-EE30-4377-B69A-5491CB79CA85}"/>
    <cellStyle name="Currency-- 20 13" xfId="25898" xr:uid="{F85EABF8-C493-4474-B9F2-C532824C1793}"/>
    <cellStyle name="Currency 20 14" xfId="14478" xr:uid="{F73F3FE9-7FBF-4595-A741-CFC5CEB8104A}"/>
    <cellStyle name="Currency-- 20 14" xfId="22984" xr:uid="{A5C414BE-B951-41F1-B035-EBD8E3ED6FCF}"/>
    <cellStyle name="Currency 20 15" xfId="14067" xr:uid="{CBA50D24-3CE3-459B-8427-59CF63FF3E08}"/>
    <cellStyle name="Currency-- 20 15" xfId="25346" xr:uid="{8B658888-C90F-428F-99D2-390CA46BE45D}"/>
    <cellStyle name="Currency 20 16" xfId="14508" xr:uid="{327C3DC3-15C7-497B-9F8D-B4FC5DBD78AE}"/>
    <cellStyle name="Currency-- 20 16" xfId="30366" xr:uid="{310B92F7-E877-464F-B503-51A90531560A}"/>
    <cellStyle name="Currency 20 17" xfId="14103" xr:uid="{1E614F8D-53D8-401E-922F-7AFE976805C6}"/>
    <cellStyle name="Currency-- 20 17" xfId="31541" xr:uid="{5B16862D-8DB7-4889-96B6-4B7A94CB39BC}"/>
    <cellStyle name="Currency 20 18" xfId="14538" xr:uid="{DDF48CDD-3A0C-44A2-808F-05D1F9D0DD7C}"/>
    <cellStyle name="Currency 20 19" xfId="14724" xr:uid="{983B9399-3705-493A-8FDE-8592A5E5DFDB}"/>
    <cellStyle name="Currency 20 2" xfId="1812" xr:uid="{00000000-0005-0000-0000-0000B7040000}"/>
    <cellStyle name="Currency-- 20 2" xfId="16966" xr:uid="{D5C6372D-A49A-4E0A-8F5F-1FA73E83AA62}"/>
    <cellStyle name="Currency 20 2 2" xfId="1813" xr:uid="{00000000-0005-0000-0000-0000B8040000}"/>
    <cellStyle name="Currency 20 2 2 2" xfId="1814" xr:uid="{00000000-0005-0000-0000-0000B9040000}"/>
    <cellStyle name="Currency 20 2 2 2 2" xfId="1815" xr:uid="{00000000-0005-0000-0000-0000BA040000}"/>
    <cellStyle name="Currency 20 2 2 2 2 2" xfId="13300" xr:uid="{2E850641-064C-459B-AFE9-3F8F9C88E78D}"/>
    <cellStyle name="Currency 20 2 2 2 3" xfId="13299" xr:uid="{06428E3D-5934-4C9C-934D-D071889D88F1}"/>
    <cellStyle name="Currency 20 2 2 3" xfId="1816" xr:uid="{00000000-0005-0000-0000-0000BB040000}"/>
    <cellStyle name="Currency 20 2 2 3 2" xfId="13301" xr:uid="{29F05F05-FCA5-441B-B5B4-F99708303720}"/>
    <cellStyle name="Currency 20 2 2 4" xfId="13298" xr:uid="{FF34D1FF-93FD-47ED-A6EA-C39C1476568F}"/>
    <cellStyle name="Currency 20 2 3" xfId="1817" xr:uid="{00000000-0005-0000-0000-0000BC040000}"/>
    <cellStyle name="Currency 20 2 3 2" xfId="1818" xr:uid="{00000000-0005-0000-0000-0000BD040000}"/>
    <cellStyle name="Currency 20 2 3 2 2" xfId="13303" xr:uid="{38D5DB20-0B39-4F8F-813D-80C1997877E7}"/>
    <cellStyle name="Currency 20 2 3 3" xfId="13302" xr:uid="{068717FC-5EB8-41FD-9DF5-C103E9AF60C7}"/>
    <cellStyle name="Currency 20 2 4" xfId="1819" xr:uid="{00000000-0005-0000-0000-0000BE040000}"/>
    <cellStyle name="Currency 20 2 4 2" xfId="13304" xr:uid="{9FA1A5F7-418C-45DE-9550-FEBAB09A539F}"/>
    <cellStyle name="Currency 20 2 5" xfId="13297" xr:uid="{038A8C16-A080-4C83-A1BA-CE13119849CE}"/>
    <cellStyle name="Currency 20 20" xfId="14562" xr:uid="{28F5D08D-77A1-4F91-8A1F-474277E2F315}"/>
    <cellStyle name="Currency 20 21" xfId="14732" xr:uid="{C6FDA1B7-8E79-48C2-9DA8-E8004F3E9DE4}"/>
    <cellStyle name="Currency 20 22" xfId="14581" xr:uid="{E62CE1B7-AD14-4A3D-A1FD-B7DC7E190CF9}"/>
    <cellStyle name="Currency 20 23" xfId="14753" xr:uid="{799C89FB-D11A-45BC-A126-B02EFE2B2952}"/>
    <cellStyle name="Currency 20 24" xfId="14598" xr:uid="{422426A7-B0E6-4925-A07A-8BB3D4C3FE17}"/>
    <cellStyle name="Currency 20 25" xfId="14776" xr:uid="{1DE860C0-99DC-4045-8BF3-F0D3C154D9E9}"/>
    <cellStyle name="Currency 20 26" xfId="14612" xr:uid="{602FD078-D6D5-4F20-BB21-96CD6C1C4DB4}"/>
    <cellStyle name="Currency 20 27" xfId="14801" xr:uid="{05D27F2A-0686-4346-9B9D-B5871C09349E}"/>
    <cellStyle name="Currency 20 3" xfId="1820" xr:uid="{00000000-0005-0000-0000-0000BF040000}"/>
    <cellStyle name="Currency-- 20 3" xfId="11575" xr:uid="{1AC06D5E-6BBA-4FCB-BF39-45023E807A31}"/>
    <cellStyle name="Currency 20 3 2" xfId="1821" xr:uid="{00000000-0005-0000-0000-0000C0040000}"/>
    <cellStyle name="Currency 20 3 2 2" xfId="1822" xr:uid="{00000000-0005-0000-0000-0000C1040000}"/>
    <cellStyle name="Currency 20 3 2 2 2" xfId="1823" xr:uid="{00000000-0005-0000-0000-0000C2040000}"/>
    <cellStyle name="Currency 20 3 2 2 2 2" xfId="13308" xr:uid="{864904FC-9230-4EB0-AC09-06A6FC6CAB84}"/>
    <cellStyle name="Currency 20 3 2 2 3" xfId="13307" xr:uid="{D08B0D1A-7648-4CA2-A4D8-2F6CA729F73E}"/>
    <cellStyle name="Currency 20 3 2 3" xfId="1824" xr:uid="{00000000-0005-0000-0000-0000C3040000}"/>
    <cellStyle name="Currency 20 3 2 3 2" xfId="13309" xr:uid="{681F59B8-A57F-4D03-9AC8-680D15FDA4AB}"/>
    <cellStyle name="Currency 20 3 2 4" xfId="13306" xr:uid="{B2F18438-002B-4CEB-8DA3-DF0D33787D66}"/>
    <cellStyle name="Currency 20 3 3" xfId="1825" xr:uid="{00000000-0005-0000-0000-0000C4040000}"/>
    <cellStyle name="Currency 20 3 3 2" xfId="1826" xr:uid="{00000000-0005-0000-0000-0000C5040000}"/>
    <cellStyle name="Currency 20 3 3 2 2" xfId="13311" xr:uid="{7285F977-9D05-4297-B42B-365FD0BA721D}"/>
    <cellStyle name="Currency 20 3 3 3" xfId="13310" xr:uid="{64D52E7F-2149-45EE-88B2-3A4E368B42B1}"/>
    <cellStyle name="Currency 20 3 4" xfId="1827" xr:uid="{00000000-0005-0000-0000-0000C6040000}"/>
    <cellStyle name="Currency 20 3 4 2" xfId="13312" xr:uid="{DAD41FEE-9631-47C8-A02D-46E7326A4836}"/>
    <cellStyle name="Currency 20 3 5" xfId="13305" xr:uid="{DF0D5774-DAB7-4244-B150-0268C1E235FA}"/>
    <cellStyle name="Currency 20 4" xfId="1828" xr:uid="{00000000-0005-0000-0000-0000C7040000}"/>
    <cellStyle name="Currency-- 20 4" xfId="10204" xr:uid="{EEEA00D4-55D8-4CAF-98AB-FB3A673A6EFC}"/>
    <cellStyle name="Currency 20 4 2" xfId="1829" xr:uid="{00000000-0005-0000-0000-0000C8040000}"/>
    <cellStyle name="Currency 20 4 2 2" xfId="1830" xr:uid="{00000000-0005-0000-0000-0000C9040000}"/>
    <cellStyle name="Currency 20 4 2 2 2" xfId="13315" xr:uid="{6BA3F1FF-4163-4DF4-98A8-FFAD6F5AC2F8}"/>
    <cellStyle name="Currency 20 4 2 3" xfId="13314" xr:uid="{359FFF78-CF45-4F30-BEC5-264835157598}"/>
    <cellStyle name="Currency 20 4 3" xfId="1831" xr:uid="{00000000-0005-0000-0000-0000CA040000}"/>
    <cellStyle name="Currency 20 4 3 2" xfId="13316" xr:uid="{9968691B-24A6-483F-835A-B353FF1F1146}"/>
    <cellStyle name="Currency 20 4 4" xfId="13313" xr:uid="{D0484339-F5E1-4598-A032-03ACC2BEE689}"/>
    <cellStyle name="Currency 20 5" xfId="1832" xr:uid="{00000000-0005-0000-0000-0000CB040000}"/>
    <cellStyle name="Currency-- 20 5" xfId="12556" xr:uid="{44010C14-77C3-4BDE-8B79-D7705FCB97E0}"/>
    <cellStyle name="Currency 20 5 2" xfId="1833" xr:uid="{00000000-0005-0000-0000-0000CC040000}"/>
    <cellStyle name="Currency 20 5 2 2" xfId="13318" xr:uid="{F0E4EC2E-AB03-4F53-88BE-C2C7F60D6623}"/>
    <cellStyle name="Currency 20 5 3" xfId="13317" xr:uid="{DD8059D7-5A03-41DB-A2EE-5626E6E6CA8F}"/>
    <cellStyle name="Currency 20 6" xfId="1834" xr:uid="{00000000-0005-0000-0000-0000CD040000}"/>
    <cellStyle name="Currency-- 20 6" xfId="11879" xr:uid="{DD0E71CD-13C7-4462-AF0B-193D6C5A85FD}"/>
    <cellStyle name="Currency 20 6 2" xfId="13319" xr:uid="{D99762DC-16F4-4854-BD54-7E39B47850BA}"/>
    <cellStyle name="Currency 20 7" xfId="13296" xr:uid="{71F0A223-9192-45BF-AA67-7EAF8EA3446E}"/>
    <cellStyle name="Currency-- 20 7" xfId="11078" xr:uid="{B732D3E5-714D-4777-BCC2-24910D9591A2}"/>
    <cellStyle name="Currency 20 8" xfId="14429" xr:uid="{56CA993A-92BA-4385-A9FA-2B376EE37E57}"/>
    <cellStyle name="Currency-- 20 8" xfId="18343" xr:uid="{E3E512A5-38B3-4C6E-8280-9ABACD71C4CC}"/>
    <cellStyle name="Currency 20 9" xfId="14007" xr:uid="{3559BC82-8F6D-415C-B3C7-CE03364069CF}"/>
    <cellStyle name="Currency-- 20 9" xfId="20387" xr:uid="{C54DCE6F-2006-45FF-9033-B21B8887E587}"/>
    <cellStyle name="Currency 21" xfId="1835" xr:uid="{00000000-0005-0000-0000-0000CE040000}"/>
    <cellStyle name="Currency-- 21" xfId="14260" xr:uid="{CF188F22-507E-452B-9A39-50501350674C}"/>
    <cellStyle name="Currency 21 10" xfId="14004" xr:uid="{5B81E4BA-51E8-4356-B7A0-0765B2D5A7FD}"/>
    <cellStyle name="Currency-- 21 10" xfId="28890" xr:uid="{91F1C885-4D77-4D0F-856B-D7AC12AD318F}"/>
    <cellStyle name="Currency 21 11" xfId="14425" xr:uid="{1DE90BB4-B33D-49F9-A649-A9B42C36AD36}"/>
    <cellStyle name="Currency-- 21 11" xfId="30335" xr:uid="{3CB1C76F-02C7-4EC2-9E32-8E8682DE48A3}"/>
    <cellStyle name="Currency 21 12" xfId="14019" xr:uid="{EA0DDCAF-9600-4F1A-B81A-17379E9396D3}"/>
    <cellStyle name="Currency-- 21 12" xfId="31710" xr:uid="{D4D3DDAE-E335-4143-A469-4F7AFF140694}"/>
    <cellStyle name="Currency 21 13" xfId="14458" xr:uid="{6B91B77D-1F18-4BFF-98A9-C1C05EC1B43F}"/>
    <cellStyle name="Currency-- 21 13" xfId="33028" xr:uid="{48EF59C0-FCFF-480C-8CAE-204F9526A71F}"/>
    <cellStyle name="Currency 21 14" xfId="14047" xr:uid="{244A83B2-96C8-437A-8DAB-765405DABE3D}"/>
    <cellStyle name="Currency-- 21 14" xfId="27762" xr:uid="{4C8EDE54-FF47-4ABC-B361-C422302F133C}"/>
    <cellStyle name="Currency 21 15" xfId="14490" xr:uid="{3075367A-3713-4B09-9121-DEB11410D195}"/>
    <cellStyle name="Currency-- 21 15" xfId="30362" xr:uid="{3210CFCE-6DE4-47C2-AC52-FA6E1A82B84A}"/>
    <cellStyle name="Currency 21 16" xfId="14079" xr:uid="{68B754C2-76F7-4DE9-AD3B-93BAD948B248}"/>
    <cellStyle name="Currency-- 21 16" xfId="31773" xr:uid="{69FDE932-9E9F-481F-B964-94BB29CE4083}"/>
    <cellStyle name="Currency 21 17" xfId="14520" xr:uid="{00A1AEF6-BBAF-49A5-A0B8-2F4559228A07}"/>
    <cellStyle name="Currency-- 21 17" xfId="37491" xr:uid="{6D24D400-1246-4D90-B030-4CD682A9D4B5}"/>
    <cellStyle name="Currency 21 18" xfId="14125" xr:uid="{F6DB7995-447B-4B0D-8178-01B46799546F}"/>
    <cellStyle name="Currency 21 19" xfId="14542" xr:uid="{FB29A422-EB49-4F64-977E-4859C305A743}"/>
    <cellStyle name="Currency 21 2" xfId="1836" xr:uid="{00000000-0005-0000-0000-0000CF040000}"/>
    <cellStyle name="Currency-- 21 2" xfId="17389" xr:uid="{0D980D31-0E7E-4A1B-9797-BCCA011A7577}"/>
    <cellStyle name="Currency 21 2 2" xfId="1837" xr:uid="{00000000-0005-0000-0000-0000D0040000}"/>
    <cellStyle name="Currency 21 2 2 2" xfId="1838" xr:uid="{00000000-0005-0000-0000-0000D1040000}"/>
    <cellStyle name="Currency 21 2 2 2 2" xfId="1839" xr:uid="{00000000-0005-0000-0000-0000D2040000}"/>
    <cellStyle name="Currency 21 2 2 2 2 2" xfId="13324" xr:uid="{96551039-77D4-42AB-93BF-BA4BAE6DAFF9}"/>
    <cellStyle name="Currency 21 2 2 2 3" xfId="13323" xr:uid="{D7F21899-AEBF-4A44-A752-22D864230160}"/>
    <cellStyle name="Currency 21 2 2 3" xfId="1840" xr:uid="{00000000-0005-0000-0000-0000D3040000}"/>
    <cellStyle name="Currency 21 2 2 3 2" xfId="13325" xr:uid="{25E58991-C16F-4383-A640-33E45CDE8A38}"/>
    <cellStyle name="Currency 21 2 2 4" xfId="13322" xr:uid="{D07A99A4-981E-43B5-AE77-FD76605AD84C}"/>
    <cellStyle name="Currency 21 2 3" xfId="1841" xr:uid="{00000000-0005-0000-0000-0000D4040000}"/>
    <cellStyle name="Currency 21 2 3 2" xfId="1842" xr:uid="{00000000-0005-0000-0000-0000D5040000}"/>
    <cellStyle name="Currency 21 2 3 2 2" xfId="13327" xr:uid="{A3C50382-85CD-477D-BD4A-21BC8686AD8A}"/>
    <cellStyle name="Currency 21 2 3 3" xfId="13326" xr:uid="{5BCC04F9-22B8-4DB4-B48D-22CD7D87C580}"/>
    <cellStyle name="Currency 21 2 4" xfId="1843" xr:uid="{00000000-0005-0000-0000-0000D6040000}"/>
    <cellStyle name="Currency 21 2 4 2" xfId="13328" xr:uid="{678E3D62-A8DA-4E0E-B5ED-1ADE53E2AAE8}"/>
    <cellStyle name="Currency 21 2 5" xfId="13321" xr:uid="{999173D3-68E0-45D0-BCF9-34C14E2EFF8D}"/>
    <cellStyle name="Currency 21 20" xfId="14349" xr:uid="{877BF0F7-D903-4419-AE27-51EA20A90D1B}"/>
    <cellStyle name="Currency 21 21" xfId="14560" xr:uid="{7451A559-8A9F-44CC-95DD-53A6FD9546ED}"/>
    <cellStyle name="Currency 21 22" xfId="14729" xr:uid="{7840D79B-9B05-42BA-A106-D95A4FF350A5}"/>
    <cellStyle name="Currency 21 23" xfId="14591" xr:uid="{12212238-233C-4D43-A688-52DDBA7731D0}"/>
    <cellStyle name="Currency 21 24" xfId="14760" xr:uid="{A75E0113-60A1-437F-9326-2E162986C53C}"/>
    <cellStyle name="Currency 21 25" xfId="14597" xr:uid="{253DA21C-A8B7-4C7F-9C6E-C2582A780E08}"/>
    <cellStyle name="Currency 21 26" xfId="14787" xr:uid="{0E0F7D63-5DB1-485C-9876-4C3CD2948A10}"/>
    <cellStyle name="Currency 21 3" xfId="1844" xr:uid="{00000000-0005-0000-0000-0000D7040000}"/>
    <cellStyle name="Currency-- 21 3" xfId="11966" xr:uid="{473C07E0-BBFA-4637-AC2D-6BF00D62E3A1}"/>
    <cellStyle name="Currency 21 3 2" xfId="1845" xr:uid="{00000000-0005-0000-0000-0000D8040000}"/>
    <cellStyle name="Currency 21 3 2 2" xfId="1846" xr:uid="{00000000-0005-0000-0000-0000D9040000}"/>
    <cellStyle name="Currency 21 3 2 2 2" xfId="1847" xr:uid="{00000000-0005-0000-0000-0000DA040000}"/>
    <cellStyle name="Currency 21 3 2 2 2 2" xfId="13332" xr:uid="{AE770EE2-35D8-4E3D-89A0-18C2769A97B8}"/>
    <cellStyle name="Currency 21 3 2 2 3" xfId="13331" xr:uid="{36C29C3A-9554-48FB-A7EB-88016DFD6BA2}"/>
    <cellStyle name="Currency 21 3 2 3" xfId="1848" xr:uid="{00000000-0005-0000-0000-0000DB040000}"/>
    <cellStyle name="Currency 21 3 2 3 2" xfId="13333" xr:uid="{E7AF1291-2BAD-4883-87EC-CBE84CED73FE}"/>
    <cellStyle name="Currency 21 3 2 4" xfId="13330" xr:uid="{5A1B56DA-CA5C-4638-A463-369237F6C2AA}"/>
    <cellStyle name="Currency 21 3 3" xfId="1849" xr:uid="{00000000-0005-0000-0000-0000DC040000}"/>
    <cellStyle name="Currency 21 3 3 2" xfId="1850" xr:uid="{00000000-0005-0000-0000-0000DD040000}"/>
    <cellStyle name="Currency 21 3 3 2 2" xfId="13335" xr:uid="{7359192F-E0FE-4CC0-AA5B-73AD4FC1BA61}"/>
    <cellStyle name="Currency 21 3 3 3" xfId="13334" xr:uid="{8C61838D-970B-4C82-9487-D998A4F39B14}"/>
    <cellStyle name="Currency 21 3 4" xfId="1851" xr:uid="{00000000-0005-0000-0000-0000DE040000}"/>
    <cellStyle name="Currency 21 3 4 2" xfId="13336" xr:uid="{8E76E2F0-64BF-4BA9-9358-B2B627A7810D}"/>
    <cellStyle name="Currency 21 3 5" xfId="13329" xr:uid="{390FE21E-65B2-470C-A92E-A3DE78FA2204}"/>
    <cellStyle name="Currency 21 4" xfId="1852" xr:uid="{00000000-0005-0000-0000-0000DF040000}"/>
    <cellStyle name="Currency-- 21 4" xfId="16408" xr:uid="{26AE00AF-3E62-465B-952B-EC29A10151D9}"/>
    <cellStyle name="Currency 21 4 2" xfId="1853" xr:uid="{00000000-0005-0000-0000-0000E0040000}"/>
    <cellStyle name="Currency 21 4 2 2" xfId="1854" xr:uid="{00000000-0005-0000-0000-0000E1040000}"/>
    <cellStyle name="Currency 21 4 2 2 2" xfId="13339" xr:uid="{3ACD4F2F-249B-4846-A1A7-3FF865532B7C}"/>
    <cellStyle name="Currency 21 4 2 3" xfId="13338" xr:uid="{C14B1A7A-34EA-43AD-B52C-716877EA8B99}"/>
    <cellStyle name="Currency 21 4 3" xfId="1855" xr:uid="{00000000-0005-0000-0000-0000E2040000}"/>
    <cellStyle name="Currency 21 4 3 2" xfId="13340" xr:uid="{CA4D3027-0DA8-44F1-A99F-925A62E1B543}"/>
    <cellStyle name="Currency 21 4 4" xfId="13337" xr:uid="{F8EB8C5B-08CB-48DA-A50C-2FEA1D16092E}"/>
    <cellStyle name="Currency 21 5" xfId="1856" xr:uid="{00000000-0005-0000-0000-0000E3040000}"/>
    <cellStyle name="Currency-- 21 5" xfId="16776" xr:uid="{AD858CE4-2B8A-4A07-B9B3-4E15B855F3A2}"/>
    <cellStyle name="Currency 21 5 2" xfId="1857" xr:uid="{00000000-0005-0000-0000-0000E4040000}"/>
    <cellStyle name="Currency 21 5 2 2" xfId="13342" xr:uid="{5BF2D582-F28E-4664-82A4-5B42FA86E4E2}"/>
    <cellStyle name="Currency 21 5 3" xfId="13341" xr:uid="{9921BB67-FBF0-4334-ACD0-4F4D1FEA2FF5}"/>
    <cellStyle name="Currency 21 6" xfId="1858" xr:uid="{00000000-0005-0000-0000-0000E5040000}"/>
    <cellStyle name="Currency-- 21 6" xfId="17211" xr:uid="{B3AF990D-B102-4019-A195-4E186081F1E3}"/>
    <cellStyle name="Currency 21 6 2" xfId="13343" xr:uid="{73CD3D9D-93AB-4434-BCAB-E51D8985A896}"/>
    <cellStyle name="Currency 21 7" xfId="13320" xr:uid="{199C9008-7F11-4206-8BB4-CDCB5FC7FC7A}"/>
    <cellStyle name="Currency-- 21 7" xfId="18519" xr:uid="{C82B0FED-CF35-4D8E-A08B-4B1B9F1AF759}"/>
    <cellStyle name="Currency 21 8" xfId="13987" xr:uid="{D493840B-596D-41C6-B194-073497EC0777}"/>
    <cellStyle name="Currency-- 21 8" xfId="24723" xr:uid="{A13BE6F4-B614-4372-832A-5AB78C8F9E32}"/>
    <cellStyle name="Currency 21 9" xfId="14420" xr:uid="{3682DD6E-810C-442E-9C46-D7BAA0DACAFD}"/>
    <cellStyle name="Currency-- 21 9" xfId="27329" xr:uid="{E281D971-DD2A-4457-A335-54E98495D0A1}"/>
    <cellStyle name="Currency 22" xfId="1859" xr:uid="{00000000-0005-0000-0000-0000E6040000}"/>
    <cellStyle name="Currency-- 22" xfId="13829" xr:uid="{2B2D4ED6-EBB0-456F-A886-2A5FE97BF090}"/>
    <cellStyle name="Currency 22 10" xfId="14414" xr:uid="{A16F35F1-4549-456C-8561-E3EFC9E86D7A}"/>
    <cellStyle name="Currency-- 22 10" xfId="21745" xr:uid="{BDAC3A24-405F-4701-A3C9-796D4D708688}"/>
    <cellStyle name="Currency 22 11" xfId="14002" xr:uid="{35232751-66D7-4297-B782-FE6863A2F49A}"/>
    <cellStyle name="Currency-- 22 11" xfId="22820" xr:uid="{820642BE-6FAD-4EC6-A5DB-6A1F3AAE9033}"/>
    <cellStyle name="Currency 22 12" xfId="14439" xr:uid="{83C8DC47-8B3A-4C24-8BAE-FF856EA0E123}"/>
    <cellStyle name="Currency-- 22 12" xfId="24452" xr:uid="{5D63C0AA-9533-4EF8-9C05-E1BB3A119D05}"/>
    <cellStyle name="Currency 22 13" xfId="14030" xr:uid="{66213D20-93BB-44AF-A3B5-51C3D92D5EA0}"/>
    <cellStyle name="Currency-- 22 13" xfId="25907" xr:uid="{60AC7F79-C9EB-43D3-83AB-A9F1445F2D2B}"/>
    <cellStyle name="Currency 22 14" xfId="14466" xr:uid="{6139FECB-3097-4F2A-8623-ED7B87835AAE}"/>
    <cellStyle name="Currency-- 22 14" xfId="23023" xr:uid="{1ECF6058-EC52-4EC6-A750-EE33A6936D0B}"/>
    <cellStyle name="Currency 22 15" xfId="14061" xr:uid="{55A42009-506E-4E12-B042-195F8CEC26F4}"/>
    <cellStyle name="Currency-- 22 15" xfId="25895" xr:uid="{429E5C9C-C57C-4145-A210-9D19821C2DE3}"/>
    <cellStyle name="Currency 22 16" xfId="14505" xr:uid="{1F0B8665-AF30-426D-A65D-8ADAAA94952B}"/>
    <cellStyle name="Currency-- 22 16" xfId="30372" xr:uid="{76C9833B-4C54-4958-B8D9-29A8C747D8B3}"/>
    <cellStyle name="Currency 22 17" xfId="14094" xr:uid="{945F7361-5FDE-4AE1-847D-F6469486ACDB}"/>
    <cellStyle name="Currency-- 22 17" xfId="31801" xr:uid="{C44A2742-A00B-45DA-B0D2-6D614159D067}"/>
    <cellStyle name="Currency 22 18" xfId="14532" xr:uid="{92DC9E3C-57E9-4DE3-AA39-7B818FE95E21}"/>
    <cellStyle name="Currency 22 19" xfId="14107" xr:uid="{82706D3F-EBEB-4967-951D-9F6F84D15260}"/>
    <cellStyle name="Currency 22 2" xfId="1860" xr:uid="{00000000-0005-0000-0000-0000E7040000}"/>
    <cellStyle name="Currency-- 22 2" xfId="16977" xr:uid="{C962435E-22C1-4686-A511-8B87C2062035}"/>
    <cellStyle name="Currency 22 2 2" xfId="1861" xr:uid="{00000000-0005-0000-0000-0000E8040000}"/>
    <cellStyle name="Currency 22 2 2 2" xfId="1862" xr:uid="{00000000-0005-0000-0000-0000E9040000}"/>
    <cellStyle name="Currency 22 2 2 2 2" xfId="1863" xr:uid="{00000000-0005-0000-0000-0000EA040000}"/>
    <cellStyle name="Currency 22 2 2 2 2 2" xfId="13348" xr:uid="{CC507FEF-1452-42B8-AC0C-D80CE8C83FCF}"/>
    <cellStyle name="Currency 22 2 2 2 3" xfId="13347" xr:uid="{1FD4B3E9-6690-4477-B1D1-89878648E666}"/>
    <cellStyle name="Currency 22 2 2 3" xfId="1864" xr:uid="{00000000-0005-0000-0000-0000EB040000}"/>
    <cellStyle name="Currency 22 2 2 3 2" xfId="13349" xr:uid="{168B1A99-6BB2-4A49-B834-4375F3B82EA6}"/>
    <cellStyle name="Currency 22 2 2 4" xfId="13346" xr:uid="{21767D02-1697-46C8-9D9A-AEBCF1B72305}"/>
    <cellStyle name="Currency 22 2 3" xfId="1865" xr:uid="{00000000-0005-0000-0000-0000EC040000}"/>
    <cellStyle name="Currency 22 2 3 2" xfId="1866" xr:uid="{00000000-0005-0000-0000-0000ED040000}"/>
    <cellStyle name="Currency 22 2 3 2 2" xfId="13351" xr:uid="{8321AF39-EF49-4668-8804-DB9745E41AE5}"/>
    <cellStyle name="Currency 22 2 3 3" xfId="13350" xr:uid="{6A1D6FD6-1F28-48A5-8FE1-B9D8194546F3}"/>
    <cellStyle name="Currency 22 2 4" xfId="1867" xr:uid="{00000000-0005-0000-0000-0000EE040000}"/>
    <cellStyle name="Currency 22 2 4 2" xfId="13352" xr:uid="{E1F7D98E-7946-4CA6-841C-DFA2CF637A65}"/>
    <cellStyle name="Currency 22 2 5" xfId="13345" xr:uid="{05C47586-15F8-47EA-8DF7-B31F1D3A24F7}"/>
    <cellStyle name="Currency 22 20" xfId="14539" xr:uid="{FD113E9B-B576-41D4-B589-18946A63714B}"/>
    <cellStyle name="Currency 22 21" xfId="14139" xr:uid="{4265D331-C4D0-4BC9-8CF3-DA4C046784A1}"/>
    <cellStyle name="Currency 22 22" xfId="14565" xr:uid="{C46985F0-F380-4EE9-A612-7974E8DF8634}"/>
    <cellStyle name="Currency 22 23" xfId="14741" xr:uid="{E0789F7A-F39C-463C-B88D-BDFC80691DC2}"/>
    <cellStyle name="Currency 22 24" xfId="14590" xr:uid="{0DCC36CF-2D41-4865-8843-67914AADCB5B}"/>
    <cellStyle name="Currency 22 25" xfId="14775" xr:uid="{56DFCDF4-CA9D-4678-BC5D-373DB99C62A1}"/>
    <cellStyle name="Currency 22 3" xfId="1868" xr:uid="{00000000-0005-0000-0000-0000EF040000}"/>
    <cellStyle name="Currency-- 22 3" xfId="11585" xr:uid="{8199E2E2-5686-4D17-8045-110224E0793F}"/>
    <cellStyle name="Currency 22 3 2" xfId="1869" xr:uid="{00000000-0005-0000-0000-0000F0040000}"/>
    <cellStyle name="Currency 22 3 2 2" xfId="1870" xr:uid="{00000000-0005-0000-0000-0000F1040000}"/>
    <cellStyle name="Currency 22 3 2 2 2" xfId="1871" xr:uid="{00000000-0005-0000-0000-0000F2040000}"/>
    <cellStyle name="Currency 22 3 2 2 2 2" xfId="13356" xr:uid="{81194B14-7300-474B-8464-1FA6EB19FFA1}"/>
    <cellStyle name="Currency 22 3 2 2 3" xfId="13355" xr:uid="{81E0A31C-7FE6-40C7-8242-3E5B7E1907F1}"/>
    <cellStyle name="Currency 22 3 2 3" xfId="1872" xr:uid="{00000000-0005-0000-0000-0000F3040000}"/>
    <cellStyle name="Currency 22 3 2 3 2" xfId="13357" xr:uid="{CA311D09-8A42-4F76-AAD9-34F67C0DD14D}"/>
    <cellStyle name="Currency 22 3 2 4" xfId="13354" xr:uid="{8DCED574-71C8-4F5A-BF60-9FD82C28B324}"/>
    <cellStyle name="Currency 22 3 3" xfId="1873" xr:uid="{00000000-0005-0000-0000-0000F4040000}"/>
    <cellStyle name="Currency 22 3 3 2" xfId="1874" xr:uid="{00000000-0005-0000-0000-0000F5040000}"/>
    <cellStyle name="Currency 22 3 3 2 2" xfId="13359" xr:uid="{4022BD35-F05E-4E62-84DA-B4D241AC7543}"/>
    <cellStyle name="Currency 22 3 3 3" xfId="13358" xr:uid="{E1DF0325-8B71-4D5B-8270-588D413FD6AB}"/>
    <cellStyle name="Currency 22 3 4" xfId="1875" xr:uid="{00000000-0005-0000-0000-0000F6040000}"/>
    <cellStyle name="Currency 22 3 4 2" xfId="13360" xr:uid="{FEA40FEA-36DE-45A2-8AA2-0AC03180EB3E}"/>
    <cellStyle name="Currency 22 3 5" xfId="13353" xr:uid="{32E0E309-43DD-4A24-9665-9F523E317E7C}"/>
    <cellStyle name="Currency 22 4" xfId="1876" xr:uid="{00000000-0005-0000-0000-0000F7040000}"/>
    <cellStyle name="Currency-- 22 4" xfId="10211" xr:uid="{5ACB109D-23C8-4649-870B-5F0BBD9803C2}"/>
    <cellStyle name="Currency 22 4 2" xfId="1877" xr:uid="{00000000-0005-0000-0000-0000F8040000}"/>
    <cellStyle name="Currency 22 4 2 2" xfId="1878" xr:uid="{00000000-0005-0000-0000-0000F9040000}"/>
    <cellStyle name="Currency 22 4 2 2 2" xfId="13363" xr:uid="{CC301F27-9439-46B2-B168-3C8DB73A017E}"/>
    <cellStyle name="Currency 22 4 2 3" xfId="13362" xr:uid="{D79D634E-D4ED-4152-977C-90C4F560FA50}"/>
    <cellStyle name="Currency 22 4 3" xfId="1879" xr:uid="{00000000-0005-0000-0000-0000FA040000}"/>
    <cellStyle name="Currency 22 4 3 2" xfId="13364" xr:uid="{CD68E81C-2CBC-4E96-81D8-4C2CA519134C}"/>
    <cellStyle name="Currency 22 4 4" xfId="13361" xr:uid="{23C19C6D-DB41-4CCC-8316-14F3CDA5C57E}"/>
    <cellStyle name="Currency 22 5" xfId="1880" xr:uid="{00000000-0005-0000-0000-0000FB040000}"/>
    <cellStyle name="Currency-- 22 5" xfId="12569" xr:uid="{A6C281AC-B751-4639-AB3F-8558C57CCE65}"/>
    <cellStyle name="Currency 22 5 2" xfId="1881" xr:uid="{00000000-0005-0000-0000-0000FC040000}"/>
    <cellStyle name="Currency 22 5 2 2" xfId="13366" xr:uid="{28771EB4-F73F-4C17-95B7-BF3786655CF9}"/>
    <cellStyle name="Currency 22 5 3" xfId="13365" xr:uid="{52C17D3E-259E-4C23-BEA6-84A03A656E4D}"/>
    <cellStyle name="Currency 22 6" xfId="1882" xr:uid="{00000000-0005-0000-0000-0000FD040000}"/>
    <cellStyle name="Currency-- 22 6" xfId="11973" xr:uid="{DA1CFE5F-F48A-4961-9AE3-3EDCEE274068}"/>
    <cellStyle name="Currency 22 6 2" xfId="13367" xr:uid="{174630ED-5E7D-44DA-A9CB-BB238762183E}"/>
    <cellStyle name="Currency 22 7" xfId="13344" xr:uid="{CFC526F0-6ED2-4CC1-9543-4B4FB86087BF}"/>
    <cellStyle name="Currency-- 22 7" xfId="11827" xr:uid="{B34165F7-F80E-444F-A407-D339A7FAB96C}"/>
    <cellStyle name="Currency 22 8" xfId="14407" xr:uid="{35646AF6-47A0-4C38-8A4A-C2FD5CC69EEC}"/>
    <cellStyle name="Currency-- 22 8" xfId="18806" xr:uid="{E7918C1D-0579-420D-A288-58CB5C3F18BB}"/>
    <cellStyle name="Currency 22 9" xfId="13983" xr:uid="{8CCC3DC7-2FF3-44DE-8315-57EBEC03D634}"/>
    <cellStyle name="Currency-- 22 9" xfId="20398" xr:uid="{7E542ADD-6174-4E4A-A844-3AADF57EF5F9}"/>
    <cellStyle name="Currency 23" xfId="1883" xr:uid="{00000000-0005-0000-0000-0000FE040000}"/>
    <cellStyle name="Currency-- 23" xfId="14257" xr:uid="{451F06CD-2175-4A29-A2A8-5B7A56F90765}"/>
    <cellStyle name="Currency 23 10" xfId="13981" xr:uid="{91BCC9CD-E1A1-452A-AF20-41E60C1C4539}"/>
    <cellStyle name="Currency-- 23 10" xfId="28887" xr:uid="{57C4C91E-CD33-44AE-99C1-095FA85A8352}"/>
    <cellStyle name="Currency 23 11" xfId="14423" xr:uid="{F8200F61-BAB4-46B5-A50B-447F1C00EFDD}"/>
    <cellStyle name="Currency-- 23 11" xfId="30333" xr:uid="{1783C902-415B-47DF-8790-6B0F2F8068CF}"/>
    <cellStyle name="Currency 23 12" xfId="14015" xr:uid="{54AC0494-F690-48F4-B0DF-05502A371583}"/>
    <cellStyle name="Currency-- 23 12" xfId="31707" xr:uid="{5B728F9D-9FDD-4BCE-A02B-3863016BF4EA}"/>
    <cellStyle name="Currency 23 13" xfId="14445" xr:uid="{3C405B65-3F66-4A3F-AE32-B5692070D001}"/>
    <cellStyle name="Currency-- 23 13" xfId="27393" xr:uid="{B59CF23D-A3CF-49BB-B1AC-F0BAE2D03217}"/>
    <cellStyle name="Currency 23 14" xfId="14042" xr:uid="{A3A55D4F-8B09-40AF-9B40-CF20DBD57001}"/>
    <cellStyle name="Currency-- 23 14" xfId="31539" xr:uid="{81D5D95B-578B-4818-AC84-8EBC502DA432}"/>
    <cellStyle name="Currency 23 15" xfId="14477" xr:uid="{4CD8F568-E207-43D2-9B1D-FCA0C28E4A24}"/>
    <cellStyle name="Currency-- 23 15" xfId="30361" xr:uid="{CFE82475-1550-41AC-86AE-6991F15C6BC6}"/>
    <cellStyle name="Currency 23 16" xfId="14074" xr:uid="{1FB5C8A6-390E-4CB1-9793-263854D305B8}"/>
    <cellStyle name="Currency-- 23 16" xfId="31771" xr:uid="{9452FE22-A328-4A6A-8506-D10D274B81C4}"/>
    <cellStyle name="Currency 23 17" xfId="14509" xr:uid="{6E5059F7-2D74-48D2-A26C-10AE0F6C73AD}"/>
    <cellStyle name="Currency-- 23 17" xfId="37489" xr:uid="{1533CFB1-D6D5-43BF-9457-A1D7E1FF496B}"/>
    <cellStyle name="Currency 23 18" xfId="14095" xr:uid="{162FFA4D-530E-4C0D-9D9F-38F73D322F33}"/>
    <cellStyle name="Currency 23 19" xfId="14524" xr:uid="{7035B026-4B76-4F58-AA2B-B0225FA87F22}"/>
    <cellStyle name="Currency 23 2" xfId="1884" xr:uid="{00000000-0005-0000-0000-0000FF040000}"/>
    <cellStyle name="Currency-- 23 2" xfId="17386" xr:uid="{F2D1705A-E80E-4483-8D27-2C423FB13742}"/>
    <cellStyle name="Currency 23 2 2" xfId="1885" xr:uid="{00000000-0005-0000-0000-000000050000}"/>
    <cellStyle name="Currency 23 2 2 2" xfId="1886" xr:uid="{00000000-0005-0000-0000-000001050000}"/>
    <cellStyle name="Currency 23 2 2 2 2" xfId="1887" xr:uid="{00000000-0005-0000-0000-000002050000}"/>
    <cellStyle name="Currency 23 2 2 2 2 2" xfId="13372" xr:uid="{FB47B812-CCF3-4C38-BE51-5BC1D4F94BC0}"/>
    <cellStyle name="Currency 23 2 2 2 3" xfId="13371" xr:uid="{13215D8F-8391-4611-8659-47DECFC8D78D}"/>
    <cellStyle name="Currency 23 2 2 3" xfId="1888" xr:uid="{00000000-0005-0000-0000-000003050000}"/>
    <cellStyle name="Currency 23 2 2 3 2" xfId="13373" xr:uid="{6732F087-F8AB-412B-82D9-2DC99C942550}"/>
    <cellStyle name="Currency 23 2 2 4" xfId="13370" xr:uid="{28F73487-E79A-4784-B310-C0395DA85DD7}"/>
    <cellStyle name="Currency 23 2 3" xfId="1889" xr:uid="{00000000-0005-0000-0000-000004050000}"/>
    <cellStyle name="Currency 23 2 3 2" xfId="1890" xr:uid="{00000000-0005-0000-0000-000005050000}"/>
    <cellStyle name="Currency 23 2 3 2 2" xfId="13375" xr:uid="{11B416FA-68DE-44E9-924E-5E86BE600D78}"/>
    <cellStyle name="Currency 23 2 3 3" xfId="13374" xr:uid="{558884E4-CB09-4C0C-8337-4FE57385B68E}"/>
    <cellStyle name="Currency 23 2 4" xfId="1891" xr:uid="{00000000-0005-0000-0000-000006050000}"/>
    <cellStyle name="Currency 23 2 4 2" xfId="13376" xr:uid="{CD411E26-E9BF-4BAF-AD53-31E20FD135CA}"/>
    <cellStyle name="Currency 23 2 5" xfId="13369" xr:uid="{E68F64EE-E357-4056-B01C-98BF9BCE5169}"/>
    <cellStyle name="Currency 23 20" xfId="14104" xr:uid="{40B19CEE-F4CD-49F9-A9D8-5477AE736405}"/>
    <cellStyle name="Currency 23 21" xfId="14544" xr:uid="{30A72552-13A1-4B8E-BB67-2B1879A76267}"/>
    <cellStyle name="Currency 23 22" xfId="14488" xr:uid="{CC9BB862-10C5-44FD-9E4D-CE55598CD778}"/>
    <cellStyle name="Currency 23 23" xfId="14561" xr:uid="{F31CD8E6-AA2F-4055-B843-780BD4BA0E7B}"/>
    <cellStyle name="Currency 23 24" xfId="14758" xr:uid="{A9A8088A-628D-4DF1-B8C7-5EADF291608A}"/>
    <cellStyle name="Currency 23 3" xfId="1892" xr:uid="{00000000-0005-0000-0000-000007050000}"/>
    <cellStyle name="Currency-- 23 3" xfId="18443" xr:uid="{D8F035EC-70C7-484F-A92F-37B5B52947D0}"/>
    <cellStyle name="Currency 23 3 2" xfId="1893" xr:uid="{00000000-0005-0000-0000-000008050000}"/>
    <cellStyle name="Currency 23 3 2 2" xfId="1894" xr:uid="{00000000-0005-0000-0000-000009050000}"/>
    <cellStyle name="Currency 23 3 2 2 2" xfId="1895" xr:uid="{00000000-0005-0000-0000-00000A050000}"/>
    <cellStyle name="Currency 23 3 2 2 2 2" xfId="13380" xr:uid="{CB1FABA1-CA12-476A-B9C3-9D2A4860CFF6}"/>
    <cellStyle name="Currency 23 3 2 2 3" xfId="13379" xr:uid="{33A09BA3-3F3A-40FB-934E-7095298E0AA5}"/>
    <cellStyle name="Currency 23 3 2 3" xfId="1896" xr:uid="{00000000-0005-0000-0000-00000B050000}"/>
    <cellStyle name="Currency 23 3 2 3 2" xfId="13381" xr:uid="{3162B84A-3DD6-45A9-8F80-A9F8DE637B93}"/>
    <cellStyle name="Currency 23 3 2 4" xfId="13378" xr:uid="{C21809C4-ED99-47FF-861C-2A8DC2276E2A}"/>
    <cellStyle name="Currency 23 3 3" xfId="1897" xr:uid="{00000000-0005-0000-0000-00000C050000}"/>
    <cellStyle name="Currency 23 3 3 2" xfId="1898" xr:uid="{00000000-0005-0000-0000-00000D050000}"/>
    <cellStyle name="Currency 23 3 3 2 2" xfId="13383" xr:uid="{D3307F56-6FB1-49C6-A6D5-4D9F039DB3E6}"/>
    <cellStyle name="Currency 23 3 3 3" xfId="13382" xr:uid="{B9CDDF84-95CE-4B7A-ACBE-E5FD83A03218}"/>
    <cellStyle name="Currency 23 3 4" xfId="1899" xr:uid="{00000000-0005-0000-0000-00000E050000}"/>
    <cellStyle name="Currency 23 3 4 2" xfId="13384" xr:uid="{2E634DB8-DC57-467D-B7D0-4A9AD96B07C2}"/>
    <cellStyle name="Currency 23 3 5" xfId="13377" xr:uid="{37C90C45-D7E7-4253-AE29-EAF610BDF30C}"/>
    <cellStyle name="Currency 23 4" xfId="1900" xr:uid="{00000000-0005-0000-0000-00000F050000}"/>
    <cellStyle name="Currency-- 23 4" xfId="10427" xr:uid="{1CF6CFD6-D162-4456-B4F5-E8BDF89B8D06}"/>
    <cellStyle name="Currency 23 4 2" xfId="1901" xr:uid="{00000000-0005-0000-0000-000010050000}"/>
    <cellStyle name="Currency 23 4 2 2" xfId="1902" xr:uid="{00000000-0005-0000-0000-000011050000}"/>
    <cellStyle name="Currency 23 4 2 2 2" xfId="13387" xr:uid="{FEBA390C-4DA7-4EE6-937D-E781924F631D}"/>
    <cellStyle name="Currency 23 4 2 3" xfId="13386" xr:uid="{B519D5EE-0A51-49B2-A4BA-90ACD787A09F}"/>
    <cellStyle name="Currency 23 4 3" xfId="1903" xr:uid="{00000000-0005-0000-0000-000012050000}"/>
    <cellStyle name="Currency 23 4 3 2" xfId="13388" xr:uid="{79F375E0-E1B5-4968-B589-43608E3EC33B}"/>
    <cellStyle name="Currency 23 4 4" xfId="13385" xr:uid="{34BBFB89-B3E2-444A-97BD-90BA86EA8C97}"/>
    <cellStyle name="Currency 23 5" xfId="1904" xr:uid="{00000000-0005-0000-0000-000013050000}"/>
    <cellStyle name="Currency-- 23 5" xfId="16774" xr:uid="{855A5998-CA6F-45D9-83D0-33AFCBDBC988}"/>
    <cellStyle name="Currency 23 5 2" xfId="1905" xr:uid="{00000000-0005-0000-0000-000014050000}"/>
    <cellStyle name="Currency 23 5 2 2" xfId="13390" xr:uid="{E6291527-2453-43F8-AFAF-6D2BF474ABBF}"/>
    <cellStyle name="Currency 23 5 3" xfId="13389" xr:uid="{BDE256D4-7EC6-4C85-9CCD-2FAEE970B952}"/>
    <cellStyle name="Currency 23 6" xfId="1906" xr:uid="{00000000-0005-0000-0000-000015050000}"/>
    <cellStyle name="Currency-- 23 6" xfId="17206" xr:uid="{FE32C593-AE27-4C1C-BFA2-2DBC8F1E230B}"/>
    <cellStyle name="Currency 23 6 2" xfId="13391" xr:uid="{032CEFA1-BAC0-4825-BFCB-A78EE71CA7C9}"/>
    <cellStyle name="Currency 23 7" xfId="13368" xr:uid="{85BC265E-543A-49A1-9090-8B976C73387F}"/>
    <cellStyle name="Currency-- 23 7" xfId="18481" xr:uid="{5F1E8E04-4990-46C5-A730-C5608DA9F9C5}"/>
    <cellStyle name="Currency 23 8" xfId="13971" xr:uid="{8B2CBF2A-1561-4AC4-BDF8-BC3FD2727F87}"/>
    <cellStyle name="Currency-- 23 8" xfId="20339" xr:uid="{58B67D22-D4D6-46B8-928D-FFF002B28103}"/>
    <cellStyle name="Currency 23 9" xfId="14399" xr:uid="{D1C5A714-076B-45CF-AA0C-C7B120286295}"/>
    <cellStyle name="Currency-- 23 9" xfId="27326" xr:uid="{B3C93FCF-B99D-411B-8965-502523C5DE1A}"/>
    <cellStyle name="Currency 24" xfId="1907" xr:uid="{00000000-0005-0000-0000-000016050000}"/>
    <cellStyle name="Currency-- 24" xfId="13836" xr:uid="{130FE7C7-CD6F-4145-8B9F-8F77952ADBB3}"/>
    <cellStyle name="Currency 24 10" xfId="14408" xr:uid="{D71AAEBE-0FC7-494E-8415-57F821CDAD7D}"/>
    <cellStyle name="Currency-- 24 10" xfId="21751" xr:uid="{0798E4DD-1A45-4668-9CCD-27F3C7935684}"/>
    <cellStyle name="Currency 24 11" xfId="13993" xr:uid="{95883ED7-2BF6-4DAA-929C-460E2B9163A2}"/>
    <cellStyle name="Currency-- 24 11" xfId="22844" xr:uid="{7D52C423-6831-457C-9DFD-9A0EA8DD57EF}"/>
    <cellStyle name="Currency 24 12" xfId="14424" xr:uid="{D0ED1738-6257-4C3F-8F13-E1BE2DB5C721}"/>
    <cellStyle name="Currency-- 24 12" xfId="24456" xr:uid="{49A47CC7-1CD1-425D-8EAE-4073A32518C1}"/>
    <cellStyle name="Currency 24 13" xfId="14024" xr:uid="{B53463D5-1C78-4284-A0E5-54CDC5276C0D}"/>
    <cellStyle name="Currency-- 24 13" xfId="25917" xr:uid="{CE96592B-B3FA-4ADE-B9FE-B3ED5955B810}"/>
    <cellStyle name="Currency 24 14" xfId="14452" xr:uid="{D4187717-EB48-48A1-ADFF-10B52598E458}"/>
    <cellStyle name="Currency-- 24 14" xfId="23038" xr:uid="{233D19A9-B25C-440B-B3E0-8E9294860B56}"/>
    <cellStyle name="Currency 24 15" xfId="14051" xr:uid="{2F428681-F634-4319-89D5-47C060F2C5DB}"/>
    <cellStyle name="Currency-- 24 15" xfId="27474" xr:uid="{209D0B45-BD71-4910-A6C8-965C87E92D2D}"/>
    <cellStyle name="Currency 24 16" xfId="14489" xr:uid="{428D3423-6420-4DCF-82CD-8E93C3C0C2FB}"/>
    <cellStyle name="Currency-- 24 16" xfId="30376" xr:uid="{330DC20D-CD2C-4739-B53B-1190A9B78372}"/>
    <cellStyle name="Currency 24 17" xfId="14075" xr:uid="{AC8FD55B-05E9-449D-8B63-8CCE5070B5EB}"/>
    <cellStyle name="Currency-- 24 17" xfId="31807" xr:uid="{01AFEB12-03A1-4280-BB2A-50D9FB8D207C}"/>
    <cellStyle name="Currency 24 18" xfId="14504" xr:uid="{2D1072CA-6497-4ED1-8E3D-35922E53749B}"/>
    <cellStyle name="Currency 24 19" xfId="14093" xr:uid="{527734A7-3ED2-434B-9891-D62098A84276}"/>
    <cellStyle name="Currency 24 2" xfId="1908" xr:uid="{00000000-0005-0000-0000-000017050000}"/>
    <cellStyle name="Currency-- 24 2" xfId="16983" xr:uid="{CFB8D6A7-B478-4230-8195-700A3CC4FBFF}"/>
    <cellStyle name="Currency 24 2 2" xfId="1909" xr:uid="{00000000-0005-0000-0000-000018050000}"/>
    <cellStyle name="Currency 24 2 2 2" xfId="1910" xr:uid="{00000000-0005-0000-0000-000019050000}"/>
    <cellStyle name="Currency 24 2 2 2 2" xfId="1911" xr:uid="{00000000-0005-0000-0000-00001A050000}"/>
    <cellStyle name="Currency 24 2 2 2 2 2" xfId="13396" xr:uid="{68929FE7-78D3-4154-96CC-EC204E604376}"/>
    <cellStyle name="Currency 24 2 2 2 3" xfId="13395" xr:uid="{0CBB2553-3F91-476D-8402-49799EA7C920}"/>
    <cellStyle name="Currency 24 2 2 3" xfId="1912" xr:uid="{00000000-0005-0000-0000-00001B050000}"/>
    <cellStyle name="Currency 24 2 2 3 2" xfId="13397" xr:uid="{E0587E13-F652-4FA1-A697-AE6C466B3270}"/>
    <cellStyle name="Currency 24 2 2 4" xfId="13394" xr:uid="{60E4BA4C-96E5-44C0-937C-6292FE8CF265}"/>
    <cellStyle name="Currency 24 2 3" xfId="1913" xr:uid="{00000000-0005-0000-0000-00001C050000}"/>
    <cellStyle name="Currency 24 2 3 2" xfId="1914" xr:uid="{00000000-0005-0000-0000-00001D050000}"/>
    <cellStyle name="Currency 24 2 3 2 2" xfId="13399" xr:uid="{6B0D961E-773A-4E21-9066-55C2320EF26B}"/>
    <cellStyle name="Currency 24 2 3 3" xfId="13398" xr:uid="{409933D3-485C-4DC8-A901-A7A27694EB42}"/>
    <cellStyle name="Currency 24 2 4" xfId="1915" xr:uid="{00000000-0005-0000-0000-00001E050000}"/>
    <cellStyle name="Currency 24 2 4 2" xfId="13400" xr:uid="{F5363F03-4EC7-4674-B7D9-C0343D065CA4}"/>
    <cellStyle name="Currency 24 2 5" xfId="13393" xr:uid="{83A7A9F2-D9DB-410D-9014-07BB00760602}"/>
    <cellStyle name="Currency 24 20" xfId="14526" xr:uid="{22E00298-169C-4134-86C1-C694D79BE1C2}"/>
    <cellStyle name="Currency 24 21" xfId="14135" xr:uid="{1A4532F2-0092-41DB-AE84-C88C5CAC2525}"/>
    <cellStyle name="Currency 24 22" xfId="14540" xr:uid="{8EF71A48-2883-4256-BA8B-B7B707C23E34}"/>
    <cellStyle name="Currency 24 23" xfId="14735" xr:uid="{20E1EBD3-5F36-418A-90B9-F05A5A93FC9A}"/>
    <cellStyle name="Currency 24 3" xfId="1916" xr:uid="{00000000-0005-0000-0000-00001F050000}"/>
    <cellStyle name="Currency-- 24 3" xfId="11589" xr:uid="{1DE681D9-E559-44FE-B037-88FAC300564B}"/>
    <cellStyle name="Currency 24 3 2" xfId="1917" xr:uid="{00000000-0005-0000-0000-000020050000}"/>
    <cellStyle name="Currency 24 3 2 2" xfId="1918" xr:uid="{00000000-0005-0000-0000-000021050000}"/>
    <cellStyle name="Currency 24 3 2 2 2" xfId="1919" xr:uid="{00000000-0005-0000-0000-000022050000}"/>
    <cellStyle name="Currency 24 3 2 2 2 2" xfId="13404" xr:uid="{A81D33C4-1BA8-4866-9261-F9BA839AA77B}"/>
    <cellStyle name="Currency 24 3 2 2 3" xfId="13403" xr:uid="{25AFA5FD-83AE-4A0F-9616-0815182A419F}"/>
    <cellStyle name="Currency 24 3 2 3" xfId="1920" xr:uid="{00000000-0005-0000-0000-000023050000}"/>
    <cellStyle name="Currency 24 3 2 3 2" xfId="13405" xr:uid="{8C7C1903-2173-4B2A-8549-3AE008D7E4EA}"/>
    <cellStyle name="Currency 24 3 2 4" xfId="13402" xr:uid="{152F63C4-5978-4522-AF15-8BB2B0397B81}"/>
    <cellStyle name="Currency 24 3 3" xfId="1921" xr:uid="{00000000-0005-0000-0000-000024050000}"/>
    <cellStyle name="Currency 24 3 3 2" xfId="1922" xr:uid="{00000000-0005-0000-0000-000025050000}"/>
    <cellStyle name="Currency 24 3 3 2 2" xfId="13407" xr:uid="{BE61EF9A-D34B-49BC-A911-008D81F4DCBD}"/>
    <cellStyle name="Currency 24 3 3 3" xfId="13406" xr:uid="{8A81DECC-2781-4268-B75B-BB01AC0DBCE1}"/>
    <cellStyle name="Currency 24 3 4" xfId="1923" xr:uid="{00000000-0005-0000-0000-000026050000}"/>
    <cellStyle name="Currency 24 3 4 2" xfId="13408" xr:uid="{6ED417F0-CDEF-4879-A4D3-D298BF07D7BC}"/>
    <cellStyle name="Currency 24 3 5" xfId="13401" xr:uid="{0544E824-4737-4D92-9D0E-68AD22D0034D}"/>
    <cellStyle name="Currency 24 4" xfId="1924" xr:uid="{00000000-0005-0000-0000-000027050000}"/>
    <cellStyle name="Currency-- 24 4" xfId="10215" xr:uid="{E2D5A5A9-35FF-48D3-BB17-FF6789F079D2}"/>
    <cellStyle name="Currency 24 4 2" xfId="1925" xr:uid="{00000000-0005-0000-0000-000028050000}"/>
    <cellStyle name="Currency 24 4 2 2" xfId="1926" xr:uid="{00000000-0005-0000-0000-000029050000}"/>
    <cellStyle name="Currency 24 4 2 2 2" xfId="13411" xr:uid="{4095445F-77E3-4492-803F-02DB2AC3A109}"/>
    <cellStyle name="Currency 24 4 2 3" xfId="13410" xr:uid="{EB1799F7-221D-49BF-A0A2-C7DDC15904B8}"/>
    <cellStyle name="Currency 24 4 3" xfId="1927" xr:uid="{00000000-0005-0000-0000-00002A050000}"/>
    <cellStyle name="Currency 24 4 3 2" xfId="13412" xr:uid="{5F568F9E-6FF8-4455-91FF-04CF2901D4E0}"/>
    <cellStyle name="Currency 24 4 4" xfId="13409" xr:uid="{B8992DA4-0CF1-4702-BD55-C887FF8CC5C0}"/>
    <cellStyle name="Currency 24 5" xfId="1928" xr:uid="{00000000-0005-0000-0000-00002B050000}"/>
    <cellStyle name="Currency-- 24 5" xfId="12576" xr:uid="{3A57EDEF-AE48-4080-AFE6-9CA40E7D1026}"/>
    <cellStyle name="Currency 24 5 2" xfId="1929" xr:uid="{00000000-0005-0000-0000-00002C050000}"/>
    <cellStyle name="Currency 24 5 2 2" xfId="13414" xr:uid="{16BCEAEE-E50F-4DCE-BC2E-B06496355C7F}"/>
    <cellStyle name="Currency 24 5 3" xfId="13413" xr:uid="{D0560F49-4DB2-47D5-8D91-25FD21D176A9}"/>
    <cellStyle name="Currency 24 6" xfId="1930" xr:uid="{00000000-0005-0000-0000-00002D050000}"/>
    <cellStyle name="Currency-- 24 6" xfId="11992" xr:uid="{C2025867-3818-41E5-AEC7-F3458BD14C09}"/>
    <cellStyle name="Currency 24 6 2" xfId="13415" xr:uid="{9431B936-FFFC-4630-A87A-7072E40AA2E7}"/>
    <cellStyle name="Currency 24 7" xfId="13392" xr:uid="{ACF29778-4F30-4EDE-B9CF-340E4BA71A2A}"/>
    <cellStyle name="Currency-- 24 7" xfId="11856" xr:uid="{9DAE9E77-DCA0-48FB-8E10-3306B733A1A8}"/>
    <cellStyle name="Currency 24 8" xfId="14390" xr:uid="{7F76911A-F669-413C-9900-76C43320697A}"/>
    <cellStyle name="Currency-- 24 8" xfId="18955" xr:uid="{30405FDB-2B19-48EE-8F20-FE3050047EC6}"/>
    <cellStyle name="Currency 24 9" xfId="13969" xr:uid="{D12B429A-A636-4F84-A6E2-EBF733907112}"/>
    <cellStyle name="Currency-- 24 9" xfId="20406" xr:uid="{E9A6392C-4C25-421E-A086-05CB6A09AF0B}"/>
    <cellStyle name="Currency 25" xfId="1931" xr:uid="{00000000-0005-0000-0000-00002E050000}"/>
    <cellStyle name="Currency-- 25" xfId="14256" xr:uid="{19AFD15B-6886-4E86-8AB2-FFED823B140A}"/>
    <cellStyle name="Currency 25 10" xfId="14464" xr:uid="{AB52A611-F8BD-4147-A797-3898AA77DF0D}"/>
    <cellStyle name="Currency-- 25 10" xfId="28886" xr:uid="{8A66F119-BF91-4269-865A-A76AC79117B5}"/>
    <cellStyle name="Currency 25 11" xfId="14052" xr:uid="{DD3DAA96-BFD9-4CAD-8DDC-B1E7023F2B9A}"/>
    <cellStyle name="Currency-- 25 11" xfId="30332" xr:uid="{5FAC96C6-3F97-44B0-9074-F986EDA63ADE}"/>
    <cellStyle name="Currency 25 12" xfId="14473" xr:uid="{343F0A78-498C-4337-9DF0-DF9E1D71966D}"/>
    <cellStyle name="Currency-- 25 12" xfId="31706" xr:uid="{0764B598-F0E1-470E-B2A6-73BA298E80E3}"/>
    <cellStyle name="Currency 25 13" xfId="14068" xr:uid="{1D3C2F62-52B2-4A9D-8CFF-B2A97CB68D1E}"/>
    <cellStyle name="Currency-- 25 13" xfId="27390" xr:uid="{F5CF3B6F-B671-46A7-AD8A-C9348BD0E45E}"/>
    <cellStyle name="Currency 25 14" xfId="14507" xr:uid="{B0D2D4A6-303B-4DB9-80C9-91DA8A8F16C2}"/>
    <cellStyle name="Currency-- 25 14" xfId="27759" xr:uid="{7A9BB377-0D89-4D3E-B338-B1EAA93220DA}"/>
    <cellStyle name="Currency 25 15" xfId="14102" xr:uid="{6FE652FC-86B3-4859-B15B-299152D41CF1}"/>
    <cellStyle name="Currency-- 25 15" xfId="30358" xr:uid="{8E31FF31-077A-4A17-86FD-A44CB3A12FA3}"/>
    <cellStyle name="Currency 25 16" xfId="14519" xr:uid="{011EAE79-6D5D-4DF4-83FD-D350334C2CF2}"/>
    <cellStyle name="Currency-- 25 16" xfId="31796" xr:uid="{DE2D7B4B-99B3-45F1-B3C7-BFB88F81A311}"/>
    <cellStyle name="Currency 25 17" xfId="14373" xr:uid="{A194FE13-0CCB-4F50-BC0C-827A9DAC01E4}"/>
    <cellStyle name="Currency-- 25 17" xfId="37488" xr:uid="{5D341697-B9F4-4B65-A71B-90CF35234D8A}"/>
    <cellStyle name="Currency 25 2" xfId="13416" xr:uid="{BB01FBA4-5DCE-426D-980A-88CC41087EFE}"/>
    <cellStyle name="Currency-- 25 2" xfId="17385" xr:uid="{566654B4-E244-4D86-8BF2-E23EC08D121B}"/>
    <cellStyle name="Currency 25 3" xfId="13959" xr:uid="{C60B0E47-97DD-4F66-9B9D-C18FAC8F8144}"/>
    <cellStyle name="Currency-- 25 3" xfId="11964" xr:uid="{03F6BE77-BD0E-4772-B21E-03C143DB71CF}"/>
    <cellStyle name="Currency 25 4" xfId="14395" xr:uid="{1A39E278-C190-4C82-9BCA-CD3B65370B52}"/>
    <cellStyle name="Currency-- 25 4" xfId="10426" xr:uid="{A79997BC-72BD-4B82-80DC-A4AFB434AF87}"/>
    <cellStyle name="Currency 25 5" xfId="13976" xr:uid="{F5459971-1687-4FA7-92A9-E2FBD78C766D}"/>
    <cellStyle name="Currency-- 25 5" xfId="16773" xr:uid="{5775E35B-CA33-41E3-9494-48938446E161}"/>
    <cellStyle name="Currency 25 6" xfId="14411" xr:uid="{38B638B5-BDD5-4A05-9067-B58D33B14453}"/>
    <cellStyle name="Currency-- 25 6" xfId="17205" xr:uid="{E471A1EA-E905-4B7B-995C-F710940881D3}"/>
    <cellStyle name="Currency 25 7" xfId="14011" xr:uid="{6BAABD81-8E3E-4F34-801F-CB7825394298}"/>
    <cellStyle name="Currency-- 25 7" xfId="18480" xr:uid="{4BB71BE0-FA9C-41D0-9BEF-64A770B91583}"/>
    <cellStyle name="Currency 25 8" xfId="14432" xr:uid="{1E72A43F-CEEF-41DB-8460-80C863D9CF2C}"/>
    <cellStyle name="Currency-- 25 8" xfId="20338" xr:uid="{4147DFBA-0D39-4B12-A06E-1AF20D1D38D2}"/>
    <cellStyle name="Currency 25 9" xfId="14036" xr:uid="{CC7E800D-DDD0-4F72-9959-C12E3C66DC83}"/>
    <cellStyle name="Currency-- 25 9" xfId="27325" xr:uid="{82550BBD-B2E9-4443-911D-FA4C2C327E60}"/>
    <cellStyle name="Currency 26" xfId="1932" xr:uid="{00000000-0005-0000-0000-00002F050000}"/>
    <cellStyle name="Currency-- 26" xfId="13844" xr:uid="{7702987D-FA5D-4391-A393-6073E3F05CC1}"/>
    <cellStyle name="Currency 26 10" xfId="14410" xr:uid="{71A55D72-F6A4-4D8F-B24F-B7E981A6619D}"/>
    <cellStyle name="Currency-- 26 10" xfId="21758" xr:uid="{9E780067-E08C-4720-B18B-C7486415CEFB}"/>
    <cellStyle name="Currency 26 11" xfId="14009" xr:uid="{8CACD9F5-A60C-4BCE-AE4A-EE25173C0970}"/>
    <cellStyle name="Currency-- 26 11" xfId="22872" xr:uid="{5CA2530D-E34F-401F-828C-AA69647A8DAA}"/>
    <cellStyle name="Currency 26 12" xfId="14431" xr:uid="{375A3CD1-7D77-463C-BB21-AD56247CACD1}"/>
    <cellStyle name="Currency-- 26 12" xfId="24462" xr:uid="{2890A4BB-8798-496E-BC33-09BF3310E435}"/>
    <cellStyle name="Currency 26 13" xfId="14035" xr:uid="{D9B5DD47-4D02-480C-AF31-330717557A68}"/>
    <cellStyle name="Currency-- 26 13" xfId="25921" xr:uid="{06B06D0A-2DA4-4321-862D-D9F3AADD4F15}"/>
    <cellStyle name="Currency 26 14" xfId="14463" xr:uid="{0B80E6A4-5B89-4C07-890F-4E04DAEE407C}"/>
    <cellStyle name="Currency-- 26 14" xfId="23098" xr:uid="{2AABFA5E-2495-4F41-B288-AC505B2D8F60}"/>
    <cellStyle name="Currency 26 15" xfId="14050" xr:uid="{A812795C-9483-4F8A-9068-915CE64A445C}"/>
    <cellStyle name="Currency-- 26 15" xfId="28387" xr:uid="{6442A581-14C6-4CA9-83F5-70C9CC38F2B1}"/>
    <cellStyle name="Currency 26 16" xfId="14469" xr:uid="{9E2DEEC5-B6D8-4DA5-AB54-F55F60994956}"/>
    <cellStyle name="Currency-- 26 16" xfId="30382" xr:uid="{D777820D-8897-4C1A-912F-460989CF741B}"/>
    <cellStyle name="Currency 26 17" xfId="14066" xr:uid="{6B365D86-8075-4A62-8D86-BC09AA126D87}"/>
    <cellStyle name="Currency-- 26 17" xfId="31812" xr:uid="{1A3EDE39-2A84-4862-B571-9B33128BEC3A}"/>
    <cellStyle name="Currency 26 18" xfId="14506" xr:uid="{E2397BE1-F95F-47D4-81DF-8AFB98635B72}"/>
    <cellStyle name="Currency 26 19" xfId="14100" xr:uid="{6D27513F-921E-451F-ACD4-3C6F951705B1}"/>
    <cellStyle name="Currency 26 2" xfId="1933" xr:uid="{00000000-0005-0000-0000-000030050000}"/>
    <cellStyle name="Currency-- 26 2" xfId="16987" xr:uid="{01ACF186-6C9B-497E-B4AD-B079DDA71CAE}"/>
    <cellStyle name="Currency 26 2 2" xfId="1934" xr:uid="{00000000-0005-0000-0000-000031050000}"/>
    <cellStyle name="Currency 26 2 2 2" xfId="1935" xr:uid="{00000000-0005-0000-0000-000032050000}"/>
    <cellStyle name="Currency 26 2 2 2 2" xfId="1936" xr:uid="{00000000-0005-0000-0000-000033050000}"/>
    <cellStyle name="Currency 26 2 2 2 2 2" xfId="13421" xr:uid="{A77E8D33-5F85-4526-82DA-499182F9AA4E}"/>
    <cellStyle name="Currency 26 2 2 2 3" xfId="13420" xr:uid="{7ACDE68E-A6BA-41CC-9D5A-AF9E4C18FAF2}"/>
    <cellStyle name="Currency 26 2 2 3" xfId="1937" xr:uid="{00000000-0005-0000-0000-000034050000}"/>
    <cellStyle name="Currency 26 2 2 3 2" xfId="13422" xr:uid="{B8057718-B2F3-475A-8B93-B17F70BB80F7}"/>
    <cellStyle name="Currency 26 2 2 4" xfId="13419" xr:uid="{F3AFC8B1-94BD-43F7-8A15-14618CCC0D64}"/>
    <cellStyle name="Currency 26 2 3" xfId="1938" xr:uid="{00000000-0005-0000-0000-000035050000}"/>
    <cellStyle name="Currency 26 2 3 2" xfId="1939" xr:uid="{00000000-0005-0000-0000-000036050000}"/>
    <cellStyle name="Currency 26 2 3 2 2" xfId="13424" xr:uid="{A7DADB13-D5D7-4673-A591-7728B941E01D}"/>
    <cellStyle name="Currency 26 2 3 3" xfId="13423" xr:uid="{AAC7D32E-8454-4324-9105-86FFBE493F2F}"/>
    <cellStyle name="Currency 26 2 4" xfId="1940" xr:uid="{00000000-0005-0000-0000-000037050000}"/>
    <cellStyle name="Currency 26 2 4 2" xfId="13425" xr:uid="{87C10390-7D88-4ADD-8995-8BB452779069}"/>
    <cellStyle name="Currency 26 2 5" xfId="13418" xr:uid="{003B05B0-0866-4FDD-9797-914A9BFD1B46}"/>
    <cellStyle name="Currency 26 20" xfId="14518" xr:uid="{F1D2DA1B-BDAB-4960-9A6E-31E4B9F5A609}"/>
    <cellStyle name="Currency 26 21" xfId="14152" xr:uid="{5CF65E56-99CB-432D-AB56-A082F2932E29}"/>
    <cellStyle name="Currency 26 3" xfId="1941" xr:uid="{00000000-0005-0000-0000-000038050000}"/>
    <cellStyle name="Currency-- 26 3" xfId="11595" xr:uid="{D6357563-3F98-4960-B478-D1FDF05C24D8}"/>
    <cellStyle name="Currency 26 3 2" xfId="1942" xr:uid="{00000000-0005-0000-0000-000039050000}"/>
    <cellStyle name="Currency 26 3 2 2" xfId="1943" xr:uid="{00000000-0005-0000-0000-00003A050000}"/>
    <cellStyle name="Currency 26 3 2 2 2" xfId="1944" xr:uid="{00000000-0005-0000-0000-00003B050000}"/>
    <cellStyle name="Currency 26 3 2 2 2 2" xfId="13429" xr:uid="{E190234F-1291-4FB5-8D33-BA1C74F2DA7A}"/>
    <cellStyle name="Currency 26 3 2 2 3" xfId="13428" xr:uid="{7BB049F0-DD73-471E-B83B-CD4380E2739C}"/>
    <cellStyle name="Currency 26 3 2 3" xfId="1945" xr:uid="{00000000-0005-0000-0000-00003C050000}"/>
    <cellStyle name="Currency 26 3 2 3 2" xfId="13430" xr:uid="{283BFF07-F29A-4F14-A215-5E1B8A67BFFD}"/>
    <cellStyle name="Currency 26 3 2 4" xfId="13427" xr:uid="{0693F42D-89B8-464E-86A9-B8AFE50E9C26}"/>
    <cellStyle name="Currency 26 3 3" xfId="1946" xr:uid="{00000000-0005-0000-0000-00003D050000}"/>
    <cellStyle name="Currency 26 3 3 2" xfId="1947" xr:uid="{00000000-0005-0000-0000-00003E050000}"/>
    <cellStyle name="Currency 26 3 3 2 2" xfId="13432" xr:uid="{889CD1A2-25CE-4686-AEB1-54C5716E2655}"/>
    <cellStyle name="Currency 26 3 3 3" xfId="13431" xr:uid="{1458AF5E-EAE9-4300-9B7A-F0F55E7A2C77}"/>
    <cellStyle name="Currency 26 3 4" xfId="1948" xr:uid="{00000000-0005-0000-0000-00003F050000}"/>
    <cellStyle name="Currency 26 3 4 2" xfId="13433" xr:uid="{1708D20F-136D-4E32-89FA-1F06A9BCF90F}"/>
    <cellStyle name="Currency 26 3 5" xfId="13426" xr:uid="{DE48FD13-88B6-46E2-94ED-84DC36EC0164}"/>
    <cellStyle name="Currency 26 4" xfId="1949" xr:uid="{00000000-0005-0000-0000-000040050000}"/>
    <cellStyle name="Currency-- 26 4" xfId="10218" xr:uid="{8623C79B-7A0E-4EC0-BFE1-15A9084907FA}"/>
    <cellStyle name="Currency 26 4 2" xfId="1950" xr:uid="{00000000-0005-0000-0000-000041050000}"/>
    <cellStyle name="Currency 26 4 2 2" xfId="1951" xr:uid="{00000000-0005-0000-0000-000042050000}"/>
    <cellStyle name="Currency 26 4 2 2 2" xfId="13436" xr:uid="{3F5F5C30-CB4D-46CC-8A64-1B4B7EBD285F}"/>
    <cellStyle name="Currency 26 4 2 3" xfId="13435" xr:uid="{598D619D-6EF8-445E-8920-CFCF818A6C00}"/>
    <cellStyle name="Currency 26 4 3" xfId="1952" xr:uid="{00000000-0005-0000-0000-000043050000}"/>
    <cellStyle name="Currency 26 4 3 2" xfId="13437" xr:uid="{B7AFC27F-840F-47A0-8D26-26A6D8C32372}"/>
    <cellStyle name="Currency 26 4 4" xfId="13434" xr:uid="{D85E9F3F-72B5-4038-85D3-1F0B3F9EAEB7}"/>
    <cellStyle name="Currency 26 5" xfId="1953" xr:uid="{00000000-0005-0000-0000-000044050000}"/>
    <cellStyle name="Currency-- 26 5" xfId="15898" xr:uid="{5BC22264-C4AF-4A6D-8284-B263015219B9}"/>
    <cellStyle name="Currency 26 5 2" xfId="1954" xr:uid="{00000000-0005-0000-0000-000045050000}"/>
    <cellStyle name="Currency 26 5 2 2" xfId="13439" xr:uid="{22CB17CD-7B9A-451C-9898-681A4F08B149}"/>
    <cellStyle name="Currency 26 5 3" xfId="13438" xr:uid="{2B377BCB-8B82-4A8A-8000-A33A9590C6E6}"/>
    <cellStyle name="Currency 26 6" xfId="1955" xr:uid="{00000000-0005-0000-0000-000046050000}"/>
    <cellStyle name="Currency-- 26 6" xfId="12054" xr:uid="{0F5845EC-F204-431D-B21E-54C7239B34A3}"/>
    <cellStyle name="Currency 26 6 2" xfId="13440" xr:uid="{15861879-07C4-4691-B823-B551DB67A3B3}"/>
    <cellStyle name="Currency 26 7" xfId="13417" xr:uid="{938EDCFA-88DB-49C4-A66C-954FEAACAFE7}"/>
    <cellStyle name="Currency-- 26 7" xfId="21650" xr:uid="{195C8C60-2A06-46D0-9EA8-9DFA6BAE5C48}"/>
    <cellStyle name="Currency 26 8" xfId="14394" xr:uid="{7EA1312B-6D9C-4C18-B158-8D41B71DE6B1}"/>
    <cellStyle name="Currency-- 26 8" xfId="18961" xr:uid="{5296CA7D-C584-427E-9A69-04F9F94930F0}"/>
    <cellStyle name="Currency 26 9" xfId="13975" xr:uid="{B99AC26F-A273-464F-AE2E-EB9E4B3C18A9}"/>
    <cellStyle name="Currency-- 26 9" xfId="20409" xr:uid="{6F2430DD-F5FA-4C31-8FC0-E67862ECB973}"/>
    <cellStyle name="Currency 27" xfId="1956" xr:uid="{00000000-0005-0000-0000-000047050000}"/>
    <cellStyle name="Currency-- 27" xfId="14283" xr:uid="{D93922D1-E8CB-4382-8B54-B9966306D4F4}"/>
    <cellStyle name="Currency 27 10" xfId="13984" xr:uid="{C221AA5E-5CA8-4D25-B665-CDD4F3102425}"/>
    <cellStyle name="Currency-- 27 10" xfId="28911" xr:uid="{4FE48798-F454-48C5-BC2B-39C52CC1B188}"/>
    <cellStyle name="Currency 27 11" xfId="14417" xr:uid="{18525899-F8BE-4C84-BBDF-6E4014E30B15}"/>
    <cellStyle name="Currency-- 27 11" xfId="30347" xr:uid="{7B6F1E32-5692-4FB4-92DA-F8D3CA93360C}"/>
    <cellStyle name="Currency 27 12" xfId="14018" xr:uid="{4D2B6620-E436-4B16-A7EC-E7F63A918C1D}"/>
    <cellStyle name="Currency-- 27 12" xfId="31732" xr:uid="{44CE2D25-066B-4436-B9F6-A039740072CF}"/>
    <cellStyle name="Currency 27 13" xfId="14438" xr:uid="{8AD89E48-1CC6-42A7-953A-4055B5A92053}"/>
    <cellStyle name="Currency-- 27 13" xfId="33031" xr:uid="{7F728EE2-1CBD-4B0E-80A5-A88BD8755779}"/>
    <cellStyle name="Currency 27 14" xfId="14034" xr:uid="{794CA342-477F-43E6-8740-A413959A206F}"/>
    <cellStyle name="Currency-- 27 14" xfId="28034" xr:uid="{8F99FD08-D70E-4664-AE4D-0E81FA39CE27}"/>
    <cellStyle name="Currency 27 15" xfId="14447" xr:uid="{0780E0AD-18E4-490A-B41E-CC9C278F17FD}"/>
    <cellStyle name="Currency-- 27 15" xfId="34834" xr:uid="{4A6C4EDC-5909-4301-9AAE-A839A8F6BA88}"/>
    <cellStyle name="Currency 27 16" xfId="14046" xr:uid="{1023EB91-43CA-49E0-A2F2-8D550593D89D}"/>
    <cellStyle name="Currency-- 27 16" xfId="35620" xr:uid="{756F6ACD-08D0-4FDE-B5E0-0D3A837210E2}"/>
    <cellStyle name="Currency 27 17" xfId="14476" xr:uid="{CEE4E1E2-DB36-48A7-B9CC-D2424EAA999F}"/>
    <cellStyle name="Currency-- 27 17" xfId="37495" xr:uid="{F22F684B-2194-4B93-A551-A20C68232662}"/>
    <cellStyle name="Currency 27 18" xfId="14077" xr:uid="{F94AC577-B0F0-4AAD-BCDA-9F74D7932F8F}"/>
    <cellStyle name="Currency 27 19" xfId="14498" xr:uid="{89AEC1B8-22BF-4883-A802-633BF1260D33}"/>
    <cellStyle name="Currency 27 2" xfId="1957" xr:uid="{00000000-0005-0000-0000-000048050000}"/>
    <cellStyle name="Currency-- 27 2" xfId="17411" xr:uid="{D470C30B-460F-47F6-B9E3-924F485FC2D3}"/>
    <cellStyle name="Currency 27 2 2" xfId="1958" xr:uid="{00000000-0005-0000-0000-000049050000}"/>
    <cellStyle name="Currency 27 2 2 2" xfId="1959" xr:uid="{00000000-0005-0000-0000-00004A050000}"/>
    <cellStyle name="Currency 27 2 2 2 2" xfId="1960" xr:uid="{00000000-0005-0000-0000-00004B050000}"/>
    <cellStyle name="Currency 27 2 2 2 2 2" xfId="13445" xr:uid="{5B7E6889-9169-4624-8D57-BED26A5F442D}"/>
    <cellStyle name="Currency 27 2 2 2 3" xfId="13444" xr:uid="{84B6F3BF-7060-44FC-BE33-488ABADA5BB0}"/>
    <cellStyle name="Currency 27 2 2 3" xfId="1961" xr:uid="{00000000-0005-0000-0000-00004C050000}"/>
    <cellStyle name="Currency 27 2 2 3 2" xfId="13446" xr:uid="{5B69E315-E258-4793-B76F-1E636DF4AA18}"/>
    <cellStyle name="Currency 27 2 2 4" xfId="13443" xr:uid="{13B8F4AD-FD04-4AE1-B338-8FC796D9D6D0}"/>
    <cellStyle name="Currency 27 2 3" xfId="1962" xr:uid="{00000000-0005-0000-0000-00004D050000}"/>
    <cellStyle name="Currency 27 2 3 2" xfId="1963" xr:uid="{00000000-0005-0000-0000-00004E050000}"/>
    <cellStyle name="Currency 27 2 3 2 2" xfId="13448" xr:uid="{AF01BC9D-7345-4104-BC8C-3F1BA382BD15}"/>
    <cellStyle name="Currency 27 2 3 3" xfId="13447" xr:uid="{249EFDC5-8D0D-4F99-9629-3E3D41936701}"/>
    <cellStyle name="Currency 27 2 4" xfId="1964" xr:uid="{00000000-0005-0000-0000-00004F050000}"/>
    <cellStyle name="Currency 27 2 4 2" xfId="13449" xr:uid="{AC525766-5229-4701-B2E2-E0BE9A21B4BD}"/>
    <cellStyle name="Currency 27 2 5" xfId="13442" xr:uid="{540A1080-1735-4F9C-937B-ED8F9A8FF8F3}"/>
    <cellStyle name="Currency 27 20" xfId="14106" xr:uid="{535B9D9F-404A-400B-A9C1-74CC43E43156}"/>
    <cellStyle name="Currency 27 3" xfId="1965" xr:uid="{00000000-0005-0000-0000-000050050000}"/>
    <cellStyle name="Currency-- 27 3" xfId="18024" xr:uid="{D839ABBA-2AA0-40A9-9B15-BCE84371B197}"/>
    <cellStyle name="Currency 27 3 2" xfId="1966" xr:uid="{00000000-0005-0000-0000-000051050000}"/>
    <cellStyle name="Currency 27 3 2 2" xfId="1967" xr:uid="{00000000-0005-0000-0000-000052050000}"/>
    <cellStyle name="Currency 27 3 2 2 2" xfId="1968" xr:uid="{00000000-0005-0000-0000-000053050000}"/>
    <cellStyle name="Currency 27 3 2 2 2 2" xfId="13453" xr:uid="{DE950F84-5AD3-4137-B3B1-17E6CBD9FC69}"/>
    <cellStyle name="Currency 27 3 2 2 3" xfId="13452" xr:uid="{49614756-2B24-4485-88A6-B7FA8FA03CDF}"/>
    <cellStyle name="Currency 27 3 2 3" xfId="1969" xr:uid="{00000000-0005-0000-0000-000054050000}"/>
    <cellStyle name="Currency 27 3 2 3 2" xfId="13454" xr:uid="{808A8350-6EFC-477B-AA12-FA25AB1578A8}"/>
    <cellStyle name="Currency 27 3 2 4" xfId="13451" xr:uid="{5FA53203-38E5-44B3-B397-F2A2F6EACDA1}"/>
    <cellStyle name="Currency 27 3 3" xfId="1970" xr:uid="{00000000-0005-0000-0000-000055050000}"/>
    <cellStyle name="Currency 27 3 3 2" xfId="1971" xr:uid="{00000000-0005-0000-0000-000056050000}"/>
    <cellStyle name="Currency 27 3 3 2 2" xfId="13456" xr:uid="{9C52FB4F-C157-41EC-A7EE-9D83E407AE63}"/>
    <cellStyle name="Currency 27 3 3 3" xfId="13455" xr:uid="{CDBD2925-E1C2-4D38-962C-CB951303FE7B}"/>
    <cellStyle name="Currency 27 3 4" xfId="1972" xr:uid="{00000000-0005-0000-0000-000057050000}"/>
    <cellStyle name="Currency 27 3 4 2" xfId="13457" xr:uid="{EAD7D64F-70E4-4EF4-BA9C-E72A08A8C5E4}"/>
    <cellStyle name="Currency 27 3 5" xfId="13450" xr:uid="{D393F025-0173-4938-A19A-905FA59BCDB1}"/>
    <cellStyle name="Currency 27 4" xfId="1973" xr:uid="{00000000-0005-0000-0000-000058050000}"/>
    <cellStyle name="Currency-- 27 4" xfId="19731" xr:uid="{2E47553D-8BC2-4FBB-AF46-3383EE2132B3}"/>
    <cellStyle name="Currency 27 4 2" xfId="1974" xr:uid="{00000000-0005-0000-0000-000059050000}"/>
    <cellStyle name="Currency 27 4 2 2" xfId="1975" xr:uid="{00000000-0005-0000-0000-00005A050000}"/>
    <cellStyle name="Currency 27 4 2 2 2" xfId="13460" xr:uid="{C7AA166B-D85C-4AA5-9417-3756E9656BF2}"/>
    <cellStyle name="Currency 27 4 2 3" xfId="13459" xr:uid="{B86CAF49-B014-4B5C-BC39-D0295C2FC11A}"/>
    <cellStyle name="Currency 27 4 3" xfId="1976" xr:uid="{00000000-0005-0000-0000-00005B050000}"/>
    <cellStyle name="Currency 27 4 3 2" xfId="13461" xr:uid="{AFA809E5-8057-4C34-BCC0-919826EBA515}"/>
    <cellStyle name="Currency 27 4 4" xfId="13458" xr:uid="{8E428DF3-8350-4017-9BEB-DC7DECD33A99}"/>
    <cellStyle name="Currency 27 5" xfId="1977" xr:uid="{00000000-0005-0000-0000-00005C050000}"/>
    <cellStyle name="Currency-- 27 5" xfId="19202" xr:uid="{EA156D41-58B8-42A7-82C3-F902DB3A8C78}"/>
    <cellStyle name="Currency 27 5 2" xfId="1978" xr:uid="{00000000-0005-0000-0000-00005D050000}"/>
    <cellStyle name="Currency 27 5 2 2" xfId="13463" xr:uid="{00D651FA-8E04-4004-BE0D-2B34BE7BE28F}"/>
    <cellStyle name="Currency 27 5 3" xfId="13462" xr:uid="{26C820E8-B292-471E-A4C9-BF74D2698906}"/>
    <cellStyle name="Currency 27 6" xfId="1979" xr:uid="{00000000-0005-0000-0000-00005E050000}"/>
    <cellStyle name="Currency-- 27 6" xfId="17250" xr:uid="{ADD1B27A-2936-4F59-938E-1ACA74F880E7}"/>
    <cellStyle name="Currency 27 6 2" xfId="13464" xr:uid="{E98D1B06-825F-413E-8322-2B0B005C2A78}"/>
    <cellStyle name="Currency 27 7" xfId="13441" xr:uid="{6DC5538F-2A27-4B61-AB3A-ACA6B4168184}"/>
    <cellStyle name="Currency-- 27 7" xfId="18709" xr:uid="{5BB70B53-BBFA-45EA-9693-BBF32FCF771D}"/>
    <cellStyle name="Currency 27 8" xfId="13966" xr:uid="{0D3A22C4-915C-49E2-A7BF-1C9C920BF42E}"/>
    <cellStyle name="Currency-- 27 8" xfId="24926" xr:uid="{6B961E7F-3E71-4D43-A75E-F40A15E18215}"/>
    <cellStyle name="Currency 27 9" xfId="14396" xr:uid="{21492D45-3D95-483D-8B6F-9B898B7215B8}"/>
    <cellStyle name="Currency-- 27 9" xfId="27351" xr:uid="{334BF9D0-CE17-4732-8D2B-361A9CDD69B5}"/>
    <cellStyle name="Currency 28" xfId="1980" xr:uid="{00000000-0005-0000-0000-00005F050000}"/>
    <cellStyle name="Currency-- 28" xfId="13861" xr:uid="{5A545A2D-741D-46C3-862F-9C61A96D5B94}"/>
    <cellStyle name="Currency 28 10" xfId="14401" xr:uid="{DCB7CEF0-0FD0-4E72-9265-50B2AD76EEF8}"/>
    <cellStyle name="Currency-- 28 10" xfId="21770" xr:uid="{9EFCF2C7-0BB1-4AFD-AE97-8CF074EC0B40}"/>
    <cellStyle name="Currency 28 11" xfId="13994" xr:uid="{C8C030CE-53B9-4598-8DC8-43F58F2D89EF}"/>
    <cellStyle name="Currency-- 28 11" xfId="22960" xr:uid="{B987D276-9AE8-40EF-8EC5-6F58B57ED739}"/>
    <cellStyle name="Currency 28 12" xfId="14419" xr:uid="{CB914C6D-9124-4873-8D8F-B93032527C9C}"/>
    <cellStyle name="Currency-- 28 12" xfId="24479" xr:uid="{B1B7F7D2-65FA-4F50-81EF-834E1A86A934}"/>
    <cellStyle name="Currency 28 13" xfId="14016" xr:uid="{CED4C05D-9CD7-44C7-9725-1DF754D8E607}"/>
    <cellStyle name="Currency-- 28 13" xfId="25936" xr:uid="{0905557B-7350-4803-B711-13E9F5ED5A0C}"/>
    <cellStyle name="Currency 28 14" xfId="14427" xr:uid="{B0CDFEB4-6D49-4A02-BAE3-9EFFB267BE51}"/>
    <cellStyle name="Currency-- 28 14" xfId="23148" xr:uid="{A91EB55A-1BC0-4FF4-B1A2-4922E124468D}"/>
    <cellStyle name="Currency 28 15" xfId="14025" xr:uid="{3B791368-84EB-47B2-99CE-2192552F8E77}"/>
    <cellStyle name="Currency-- 28 15" xfId="28655" xr:uid="{7868F01C-7D12-4BFD-97A6-BD3916753D5E}"/>
    <cellStyle name="Currency 28 16" xfId="14448" xr:uid="{D0E98159-9FD3-4282-8E64-74E16095C696}"/>
    <cellStyle name="Currency-- 28 16" xfId="30392" xr:uid="{35113717-D47D-4158-BF15-2EED0958E6D5}"/>
    <cellStyle name="Currency 28 17" xfId="14062" xr:uid="{4C81AC55-BC30-4A12-B045-28848A4B90DE}"/>
    <cellStyle name="Currency-- 28 17" xfId="31825" xr:uid="{037FD4AC-F6F2-477E-BCDF-23ABB236053E}"/>
    <cellStyle name="Currency 28 18" xfId="14467" xr:uid="{FCFBBD5F-AC55-4C0D-8184-06E50FFF50A7}"/>
    <cellStyle name="Currency 28 19" xfId="14096" xr:uid="{E1D91CA2-97EB-4D68-8008-B34DD35E6B69}"/>
    <cellStyle name="Currency 28 2" xfId="1981" xr:uid="{00000000-0005-0000-0000-000060050000}"/>
    <cellStyle name="Currency-- 28 2" xfId="16998" xr:uid="{1B288593-9F73-42DE-81E2-84C211D4A63E}"/>
    <cellStyle name="Currency 28 2 2" xfId="1982" xr:uid="{00000000-0005-0000-0000-000061050000}"/>
    <cellStyle name="Currency 28 2 2 2" xfId="1983" xr:uid="{00000000-0005-0000-0000-000062050000}"/>
    <cellStyle name="Currency 28 2 2 2 2" xfId="1984" xr:uid="{00000000-0005-0000-0000-000063050000}"/>
    <cellStyle name="Currency 28 2 2 2 2 2" xfId="13469" xr:uid="{25816494-E40D-4397-9943-295D115C4C85}"/>
    <cellStyle name="Currency 28 2 2 2 3" xfId="13468" xr:uid="{F469A05D-AD13-4381-8A52-73A4E0D8105F}"/>
    <cellStyle name="Currency 28 2 2 3" xfId="1985" xr:uid="{00000000-0005-0000-0000-000064050000}"/>
    <cellStyle name="Currency 28 2 2 3 2" xfId="13470" xr:uid="{F6824E2D-404C-4C35-BE2C-6164050317A8}"/>
    <cellStyle name="Currency 28 2 2 4" xfId="13467" xr:uid="{FAB4442E-6218-48EC-803C-A04B43E97276}"/>
    <cellStyle name="Currency 28 2 3" xfId="1986" xr:uid="{00000000-0005-0000-0000-000065050000}"/>
    <cellStyle name="Currency 28 2 3 2" xfId="1987" xr:uid="{00000000-0005-0000-0000-000066050000}"/>
    <cellStyle name="Currency 28 2 3 2 2" xfId="13472" xr:uid="{7267AD90-2C00-425D-A555-4A5876F051F7}"/>
    <cellStyle name="Currency 28 2 3 3" xfId="13471" xr:uid="{794A3F7B-2080-466D-8191-B13D93F27A10}"/>
    <cellStyle name="Currency 28 2 4" xfId="1988" xr:uid="{00000000-0005-0000-0000-000067050000}"/>
    <cellStyle name="Currency 28 2 4 2" xfId="13473" xr:uid="{DB709447-1785-43C3-ADFE-09CC19B5A5DF}"/>
    <cellStyle name="Currency 28 2 5" xfId="13466" xr:uid="{FC4BB88B-C97D-4FB4-883D-980E42132585}"/>
    <cellStyle name="Currency 28 3" xfId="1989" xr:uid="{00000000-0005-0000-0000-000068050000}"/>
    <cellStyle name="Currency-- 28 3" xfId="11610" xr:uid="{4A41915B-00D0-4D8C-B909-E9EBE9C774AF}"/>
    <cellStyle name="Currency 28 3 2" xfId="1990" xr:uid="{00000000-0005-0000-0000-000069050000}"/>
    <cellStyle name="Currency 28 3 2 2" xfId="1991" xr:uid="{00000000-0005-0000-0000-00006A050000}"/>
    <cellStyle name="Currency 28 3 2 2 2" xfId="1992" xr:uid="{00000000-0005-0000-0000-00006B050000}"/>
    <cellStyle name="Currency 28 3 2 2 2 2" xfId="13477" xr:uid="{85E80DD7-F3EB-47C6-A251-7AB8E2C676E8}"/>
    <cellStyle name="Currency 28 3 2 2 3" xfId="13476" xr:uid="{AFCDE2E5-E247-404F-B2D5-966E891D1ADC}"/>
    <cellStyle name="Currency 28 3 2 3" xfId="1993" xr:uid="{00000000-0005-0000-0000-00006C050000}"/>
    <cellStyle name="Currency 28 3 2 3 2" xfId="13478" xr:uid="{E230B340-496A-4F50-89F8-BD2EA7C7F2B9}"/>
    <cellStyle name="Currency 28 3 2 4" xfId="13475" xr:uid="{B5307AA9-92E9-4210-9F4E-E30B14FB7F7E}"/>
    <cellStyle name="Currency 28 3 3" xfId="1994" xr:uid="{00000000-0005-0000-0000-00006D050000}"/>
    <cellStyle name="Currency 28 3 3 2" xfId="1995" xr:uid="{00000000-0005-0000-0000-00006E050000}"/>
    <cellStyle name="Currency 28 3 3 2 2" xfId="13480" xr:uid="{F61D8C1E-7D64-4D7A-B4C4-3A616C799B6E}"/>
    <cellStyle name="Currency 28 3 3 3" xfId="13479" xr:uid="{1DEB7F42-E66C-4052-9AD7-100BA856E830}"/>
    <cellStyle name="Currency 28 3 4" xfId="1996" xr:uid="{00000000-0005-0000-0000-00006F050000}"/>
    <cellStyle name="Currency 28 3 4 2" xfId="13481" xr:uid="{8F664424-9D34-4316-849A-DDFAED0D025C}"/>
    <cellStyle name="Currency 28 3 5" xfId="13474" xr:uid="{79192670-AF04-4CAE-80C2-9740D94053FF}"/>
    <cellStyle name="Currency 28 4" xfId="1997" xr:uid="{00000000-0005-0000-0000-000070050000}"/>
    <cellStyle name="Currency-- 28 4" xfId="12630" xr:uid="{87220186-3ED1-4126-8742-027FE5C76E36}"/>
    <cellStyle name="Currency 28 4 2" xfId="1998" xr:uid="{00000000-0005-0000-0000-000071050000}"/>
    <cellStyle name="Currency 28 4 2 2" xfId="1999" xr:uid="{00000000-0005-0000-0000-000072050000}"/>
    <cellStyle name="Currency 28 4 2 2 2" xfId="13484" xr:uid="{6536D5C7-8CFE-4171-B26A-51DD3FF69642}"/>
    <cellStyle name="Currency 28 4 2 3" xfId="13483" xr:uid="{D1736313-FDE5-4BE0-BDE8-7F19EE2AEDDB}"/>
    <cellStyle name="Currency 28 4 3" xfId="2000" xr:uid="{00000000-0005-0000-0000-000073050000}"/>
    <cellStyle name="Currency 28 4 3 2" xfId="13485" xr:uid="{EDC934B8-DD45-4FA0-A064-B610C3340FF1}"/>
    <cellStyle name="Currency 28 4 4" xfId="13482" xr:uid="{EE2C421C-9F29-4529-955F-8778DC6FF2BA}"/>
    <cellStyle name="Currency 28 5" xfId="2001" xr:uid="{00000000-0005-0000-0000-000074050000}"/>
    <cellStyle name="Currency-- 28 5" xfId="16002" xr:uid="{50E7FD5C-B78D-4C19-808C-C54B079D57FC}"/>
    <cellStyle name="Currency 28 5 2" xfId="2002" xr:uid="{00000000-0005-0000-0000-000075050000}"/>
    <cellStyle name="Currency 28 5 2 2" xfId="13487" xr:uid="{5CF39707-0A80-485B-808F-C62D367DE396}"/>
    <cellStyle name="Currency 28 5 3" xfId="13486" xr:uid="{D5F77C6C-7126-4A58-B5BF-0EE887BE9343}"/>
    <cellStyle name="Currency 28 6" xfId="2003" xr:uid="{00000000-0005-0000-0000-000076050000}"/>
    <cellStyle name="Currency-- 28 6" xfId="12493" xr:uid="{A77D4627-3BBD-46A8-AA03-5051095D3F92}"/>
    <cellStyle name="Currency 28 6 2" xfId="13488" xr:uid="{9CA0736B-7D51-44D0-994B-6AF020D663AE}"/>
    <cellStyle name="Currency 28 7" xfId="13465" xr:uid="{77EE70E8-987F-4B0C-9080-38301167923E}"/>
    <cellStyle name="Currency-- 28 7" xfId="12633" xr:uid="{38E3E7F4-4E1C-4264-AAC5-9B123C6F2D0D}"/>
    <cellStyle name="Currency 28 8" xfId="14385" xr:uid="{2D4B0FA8-0917-4007-B125-F304ACED6226}"/>
    <cellStyle name="Currency-- 28 8" xfId="18968" xr:uid="{1FAFE293-FEE2-4121-A5D8-AC36039E547F}"/>
    <cellStyle name="Currency 28 9" xfId="13970" xr:uid="{0461804D-EBED-4FCB-8AFD-6CEAD070899E}"/>
    <cellStyle name="Currency-- 28 9" xfId="20428" xr:uid="{1BA6CDDC-EC34-4DD5-BA12-9EB27B60C894}"/>
    <cellStyle name="Currency 29" xfId="2004" xr:uid="{00000000-0005-0000-0000-000077050000}"/>
    <cellStyle name="Currency-- 29" xfId="14302" xr:uid="{626E88FF-56AA-4CE1-A67A-0E8D36DC1B01}"/>
    <cellStyle name="Currency 29 10" xfId="13974" xr:uid="{31FAD02D-94A2-4CD1-9C2B-F52C3581B99A}"/>
    <cellStyle name="Currency-- 29 10" xfId="28928" xr:uid="{4594A7B2-04BC-4DE8-9D09-6ED7E8F6384B}"/>
    <cellStyle name="Currency 29 11" xfId="14402" xr:uid="{7E1CF4A5-952D-48FC-A736-8074210506B0}"/>
    <cellStyle name="Currency-- 29 11" xfId="30356" xr:uid="{617C6905-36AD-4DFF-A6B1-1D949D391032}"/>
    <cellStyle name="Currency 29 12" xfId="13990" xr:uid="{BEBAD590-AB1D-45C2-BB82-E366AA8488AE}"/>
    <cellStyle name="Currency-- 29 12" xfId="31751" xr:uid="{ABCE2C42-82FC-4453-807B-9E6F4581DAC2}"/>
    <cellStyle name="Currency 29 13" xfId="14412" xr:uid="{D1672CC4-2C27-41C9-81CA-383F33CD7F0A}"/>
    <cellStyle name="Currency-- 29 13" xfId="33034" xr:uid="{7AA2820A-A769-4E75-9E13-46769B3AE07F}"/>
    <cellStyle name="Currency 29 14" xfId="14014" xr:uid="{8E1E9274-A291-4B9D-9F03-57D23D93D00C}"/>
    <cellStyle name="Currency-- 29 14" xfId="28316" xr:uid="{528904C6-B5E2-47B4-82B0-A91E94FF22C2}"/>
    <cellStyle name="Currency 29 15" xfId="14426" xr:uid="{97E9CF6B-DEA6-4607-A64D-699113F0D780}"/>
    <cellStyle name="Currency-- 29 15" xfId="34322" xr:uid="{A4110C50-9229-4993-8E62-2EBB96FBC373}"/>
    <cellStyle name="Currency 29 16" xfId="14040" xr:uid="{3F88A17A-D696-41BF-9820-80E4EADADD84}"/>
    <cellStyle name="Currency-- 29 16" xfId="35456" xr:uid="{C2542C23-BD57-4D60-B38C-E0E8CE73E6E3}"/>
    <cellStyle name="Currency 29 17" xfId="14441" xr:uid="{C02B43F6-476D-4B66-B031-8BB8021E63F2}"/>
    <cellStyle name="Currency-- 29 17" xfId="37500" xr:uid="{2C518737-89A4-4BDE-A3A9-98FA3B39B95A}"/>
    <cellStyle name="Currency 29 18" xfId="14076" xr:uid="{3C7F38E4-EBA1-432E-909B-430C5E6C1590}"/>
    <cellStyle name="Currency 29 2" xfId="2005" xr:uid="{00000000-0005-0000-0000-000078050000}"/>
    <cellStyle name="Currency-- 29 2" xfId="17430" xr:uid="{313CBCC6-657B-466F-BFBD-03C2058E23BA}"/>
    <cellStyle name="Currency 29 2 2" xfId="2006" xr:uid="{00000000-0005-0000-0000-000079050000}"/>
    <cellStyle name="Currency 29 2 2 2" xfId="2007" xr:uid="{00000000-0005-0000-0000-00007A050000}"/>
    <cellStyle name="Currency 29 2 2 2 2" xfId="2008" xr:uid="{00000000-0005-0000-0000-00007B050000}"/>
    <cellStyle name="Currency 29 2 2 2 2 2" xfId="13493" xr:uid="{8A67B6F8-C213-45E8-9AD9-02B05728E545}"/>
    <cellStyle name="Currency 29 2 2 2 3" xfId="13492" xr:uid="{C8DC4A48-BB7E-4AF9-B420-8C0E7BC3FF4F}"/>
    <cellStyle name="Currency 29 2 2 3" xfId="2009" xr:uid="{00000000-0005-0000-0000-00007C050000}"/>
    <cellStyle name="Currency 29 2 2 3 2" xfId="13494" xr:uid="{439E92E2-0EC5-4197-BDE1-5860341C9865}"/>
    <cellStyle name="Currency 29 2 2 4" xfId="13491" xr:uid="{8D579411-88D2-435C-8344-B1E96DC34564}"/>
    <cellStyle name="Currency 29 2 3" xfId="2010" xr:uid="{00000000-0005-0000-0000-00007D050000}"/>
    <cellStyle name="Currency 29 2 3 2" xfId="2011" xr:uid="{00000000-0005-0000-0000-00007E050000}"/>
    <cellStyle name="Currency 29 2 3 2 2" xfId="13496" xr:uid="{0E256971-64F1-408C-96E8-378644CE5497}"/>
    <cellStyle name="Currency 29 2 3 3" xfId="13495" xr:uid="{2F5BA0BF-0EC6-45F7-8FE3-7B5EE679DD5F}"/>
    <cellStyle name="Currency 29 2 4" xfId="2012" xr:uid="{00000000-0005-0000-0000-00007F050000}"/>
    <cellStyle name="Currency 29 2 4 2" xfId="13497" xr:uid="{A1CEE5AA-90A4-4640-BE59-2D6E7A5D91C0}"/>
    <cellStyle name="Currency 29 2 5" xfId="13490" xr:uid="{40A2CF22-B7F0-4F31-AA21-2EFECB90B524}"/>
    <cellStyle name="Currency 29 3" xfId="2013" xr:uid="{00000000-0005-0000-0000-000080050000}"/>
    <cellStyle name="Currency-- 29 3" xfId="17961" xr:uid="{3A13FB48-809D-4C23-ADE5-63E74F58A8AE}"/>
    <cellStyle name="Currency 29 3 2" xfId="2014" xr:uid="{00000000-0005-0000-0000-000081050000}"/>
    <cellStyle name="Currency 29 3 2 2" xfId="2015" xr:uid="{00000000-0005-0000-0000-000082050000}"/>
    <cellStyle name="Currency 29 3 2 2 2" xfId="2016" xr:uid="{00000000-0005-0000-0000-000083050000}"/>
    <cellStyle name="Currency 29 3 2 2 2 2" xfId="13501" xr:uid="{3F1E2358-B730-471F-9048-6DD7AE40F7A5}"/>
    <cellStyle name="Currency 29 3 2 2 3" xfId="13500" xr:uid="{21D209BC-9DE8-4C0D-8F3C-CBAA48917CB5}"/>
    <cellStyle name="Currency 29 3 2 3" xfId="2017" xr:uid="{00000000-0005-0000-0000-000084050000}"/>
    <cellStyle name="Currency 29 3 2 3 2" xfId="13502" xr:uid="{9B65BB86-3E7D-4F38-B4C2-7A8618D078DB}"/>
    <cellStyle name="Currency 29 3 2 4" xfId="13499" xr:uid="{55530655-F9A9-44C5-AE10-259C595069AD}"/>
    <cellStyle name="Currency 29 3 3" xfId="2018" xr:uid="{00000000-0005-0000-0000-000085050000}"/>
    <cellStyle name="Currency 29 3 3 2" xfId="2019" xr:uid="{00000000-0005-0000-0000-000086050000}"/>
    <cellStyle name="Currency 29 3 3 2 2" xfId="13504" xr:uid="{551ABA87-408D-4DED-AA35-2465458D316C}"/>
    <cellStyle name="Currency 29 3 3 3" xfId="13503" xr:uid="{291368BD-EAF0-42D2-BF04-A098F1411767}"/>
    <cellStyle name="Currency 29 3 4" xfId="2020" xr:uid="{00000000-0005-0000-0000-000087050000}"/>
    <cellStyle name="Currency 29 3 4 2" xfId="13505" xr:uid="{720E0092-27C3-49E0-B4FE-BBF7CA4722CE}"/>
    <cellStyle name="Currency 29 3 5" xfId="13498" xr:uid="{AA996326-AEE1-433C-9ED3-302E660535A7}"/>
    <cellStyle name="Currency 29 4" xfId="2021" xr:uid="{00000000-0005-0000-0000-000088050000}"/>
    <cellStyle name="Currency-- 29 4" xfId="16409" xr:uid="{E9EDB066-5DC4-4CCA-AA2F-B1327AF487C1}"/>
    <cellStyle name="Currency 29 4 2" xfId="2022" xr:uid="{00000000-0005-0000-0000-000089050000}"/>
    <cellStyle name="Currency 29 4 2 2" xfId="2023" xr:uid="{00000000-0005-0000-0000-00008A050000}"/>
    <cellStyle name="Currency 29 4 2 2 2" xfId="13508" xr:uid="{D5319942-BC57-4043-AD6A-35B124BCF794}"/>
    <cellStyle name="Currency 29 4 2 3" xfId="13507" xr:uid="{C2C4F6FE-CD8F-4100-8C9A-28AF60644216}"/>
    <cellStyle name="Currency 29 4 3" xfId="2024" xr:uid="{00000000-0005-0000-0000-00008B050000}"/>
    <cellStyle name="Currency 29 4 3 2" xfId="13509" xr:uid="{DF7AD404-12DB-427E-B8DC-0C785CCB2951}"/>
    <cellStyle name="Currency 29 4 4" xfId="13506" xr:uid="{0AD8627A-BC03-4195-9972-AADCF654E47C}"/>
    <cellStyle name="Currency 29 5" xfId="2025" xr:uid="{00000000-0005-0000-0000-00008C050000}"/>
    <cellStyle name="Currency-- 29 5" xfId="16821" xr:uid="{3293084C-1E28-4F53-8313-008B551B9E37}"/>
    <cellStyle name="Currency 29 5 2" xfId="2026" xr:uid="{00000000-0005-0000-0000-00008D050000}"/>
    <cellStyle name="Currency 29 5 2 2" xfId="13511" xr:uid="{4C871F32-3FE9-486A-8898-2D6E6869DD74}"/>
    <cellStyle name="Currency 29 5 3" xfId="13510" xr:uid="{A582D639-B831-439E-9497-AAC4F9A4ADFA}"/>
    <cellStyle name="Currency 29 6" xfId="2027" xr:uid="{00000000-0005-0000-0000-00008E050000}"/>
    <cellStyle name="Currency-- 29 6" xfId="17362" xr:uid="{B9FADEA3-AF6C-4260-80D0-1EE83EAF7088}"/>
    <cellStyle name="Currency 29 6 2" xfId="13512" xr:uid="{AF6F86F3-C407-4708-BD72-3EBDC2CE2FA4}"/>
    <cellStyle name="Currency 29 7" xfId="13489" xr:uid="{7528DEE2-6739-4946-BA00-34537ECB53D8}"/>
    <cellStyle name="Currency-- 29 7" xfId="18842" xr:uid="{8437C035-524D-4248-979C-AFD23149AF6C}"/>
    <cellStyle name="Currency 29 8" xfId="13960" xr:uid="{B7A42210-A289-44AA-8078-739F840F091E}"/>
    <cellStyle name="Currency-- 29 8" xfId="24881" xr:uid="{261AD00E-74C5-465B-A65E-3082F198D6E2}"/>
    <cellStyle name="Currency 29 9" xfId="14391" xr:uid="{34581A47-ACB4-46EA-BA36-57AC386A1FC5}"/>
    <cellStyle name="Currency-- 29 9" xfId="27370" xr:uid="{9EACF44E-2C0A-4F16-8610-0566BACB9DF7}"/>
    <cellStyle name="Currency 3" xfId="2028" xr:uid="{00000000-0005-0000-0000-00008F050000}"/>
    <cellStyle name="Currency-- 3" xfId="14199" xr:uid="{1312C4DE-2E1E-459E-9539-4F5259ACE8DF}"/>
    <cellStyle name="Currency 3 10" xfId="13796" xr:uid="{DCBE8520-42E9-419F-A5C5-29538F8D0C16}"/>
    <cellStyle name="Currency-- 3 10" xfId="28829" xr:uid="{BE7F631E-B260-466E-8BB5-1759EEC68F3F}"/>
    <cellStyle name="Currency 3 11" xfId="14272" xr:uid="{CE3D0628-20B8-415C-8A9F-9D7A416FD36F}"/>
    <cellStyle name="Currency-- 3 11" xfId="10676" xr:uid="{0B380326-3FDD-4C1C-AF99-31364AC8E1ED}"/>
    <cellStyle name="Currency 3 12" xfId="13801" xr:uid="{2045F54F-0208-44A5-844A-FD78E89CC2A8}"/>
    <cellStyle name="Currency-- 3 12" xfId="31271" xr:uid="{6FB6DF02-602F-44BB-B0D4-A8820081C00F}"/>
    <cellStyle name="Currency 3 13" xfId="14275" xr:uid="{C5CC8A73-F2A5-487A-B03C-B1D1F1646B18}"/>
    <cellStyle name="Currency-- 3 13" xfId="27436" xr:uid="{E4A30DA0-ADA8-4C27-8571-038381177098}"/>
    <cellStyle name="Currency 3 14" xfId="13819" xr:uid="{0FB9DBE1-714E-40D3-99A6-1D2BEF76E712}"/>
    <cellStyle name="Currency-- 3 14" xfId="27613" xr:uid="{650634B3-F8B7-4794-827A-830B364D7517}"/>
    <cellStyle name="Currency 3 15" xfId="14287" xr:uid="{14379A01-FAEF-4E7F-B26B-72A7E1A657F1}"/>
    <cellStyle name="Currency-- 3 15" xfId="29925" xr:uid="{E7BE9476-83B4-4F63-8172-A0B9FF7BEBFF}"/>
    <cellStyle name="Currency 3 16" xfId="13830" xr:uid="{2598B2B3-9328-4D3E-8E9B-2590F20D5FB8}"/>
    <cellStyle name="Currency-- 3 16" xfId="31742" xr:uid="{544F8E0A-D459-4EF8-9FD2-8D1A9EC08D4F}"/>
    <cellStyle name="Currency 3 17" xfId="14298" xr:uid="{14DF7DCA-14EA-4B2A-85EE-2A1784ACDB53}"/>
    <cellStyle name="Currency-- 3 17" xfId="37453" xr:uid="{30497F73-2825-47D8-BD93-FC3D34B7DAEB}"/>
    <cellStyle name="Currency 3 18" xfId="13846" xr:uid="{3A1B9210-EC25-499C-9D0E-7EE60B2FEC6E}"/>
    <cellStyle name="Currency 3 19" xfId="14316" xr:uid="{530FD9FB-B566-47EB-BAC0-4FB728FFF2CB}"/>
    <cellStyle name="Currency 3 2" xfId="2029" xr:uid="{00000000-0005-0000-0000-000090050000}"/>
    <cellStyle name="Currency-- 3 2" xfId="17328" xr:uid="{3788E36D-9B4E-4782-AA81-02956C55AE11}"/>
    <cellStyle name="Currency 3 2 2" xfId="2030" xr:uid="{00000000-0005-0000-0000-000091050000}"/>
    <cellStyle name="Currency 3 2 2 2" xfId="2031" xr:uid="{00000000-0005-0000-0000-000092050000}"/>
    <cellStyle name="Currency 3 2 2 2 2" xfId="13516" xr:uid="{560E1618-B780-4640-88E9-C7FFBF4991D3}"/>
    <cellStyle name="Currency 3 2 2 3" xfId="13515" xr:uid="{485AC83F-B3E1-4A9A-B7AF-1BDAC973064F}"/>
    <cellStyle name="Currency 3 2 3" xfId="2032" xr:uid="{00000000-0005-0000-0000-000093050000}"/>
    <cellStyle name="Currency 3 2 3 2" xfId="13517" xr:uid="{6833413E-8431-48B1-A924-92BA83C1DE17}"/>
    <cellStyle name="Currency 3 2 4" xfId="2033" xr:uid="{00000000-0005-0000-0000-000094050000}"/>
    <cellStyle name="Currency 3 2 4 2" xfId="13518" xr:uid="{B90A823E-03C1-440F-8F85-5829DFF17C8B}"/>
    <cellStyle name="Currency 3 2 5" xfId="2034" xr:uid="{00000000-0005-0000-0000-000095050000}"/>
    <cellStyle name="Currency 3 2 5 2" xfId="13519" xr:uid="{45CB0E5F-2B87-44E9-9915-8A4AA4680641}"/>
    <cellStyle name="Currency 3 2 6" xfId="13514" xr:uid="{91940A13-5BE3-425E-95C6-0976ED5882E7}"/>
    <cellStyle name="Currency 3 20" xfId="13855" xr:uid="{14249F90-6439-4835-874F-2D5791456D8D}"/>
    <cellStyle name="Currency 3 21" xfId="14319" xr:uid="{400F7B2F-1285-4F80-B22E-E7A6FB1CC79A}"/>
    <cellStyle name="Currency 3 22" xfId="13868" xr:uid="{5BE62647-DEBA-4D5F-85A5-5EF78A80C454}"/>
    <cellStyle name="Currency 3 23" xfId="14331" xr:uid="{5C75ABF0-644C-4B2E-BA63-AB5C1F52861F}"/>
    <cellStyle name="Currency 3 24" xfId="13883" xr:uid="{5C14AA2A-9FD1-45A9-B296-5DF8CB5E841B}"/>
    <cellStyle name="Currency 3 25" xfId="14338" xr:uid="{3DD5175D-667B-4294-BC48-9ED10A18F176}"/>
    <cellStyle name="Currency 3 26" xfId="13897" xr:uid="{EB7E3403-0C10-494A-B2D4-50B8C0546737}"/>
    <cellStyle name="Currency 3 27" xfId="14342" xr:uid="{709E19DC-42F9-4437-9378-8BE6BC4A72F2}"/>
    <cellStyle name="Currency 3 28" xfId="13907" xr:uid="{65AFCE24-2C39-4370-90DD-0252236B2169}"/>
    <cellStyle name="Currency 3 29" xfId="14345" xr:uid="{EF7CDB01-5305-4DAA-96EE-E2D3C8960366}"/>
    <cellStyle name="Currency 3 3" xfId="2035" xr:uid="{00000000-0005-0000-0000-000096050000}"/>
    <cellStyle name="Currency-- 3 3" xfId="11938" xr:uid="{F18F4F40-318D-4B14-87BC-6672EA27E0D8}"/>
    <cellStyle name="Currency 3 3 2" xfId="13520" xr:uid="{EDBB8792-F97A-41E9-9CF0-BB10B3DE31B4}"/>
    <cellStyle name="Currency 3 30" xfId="13914" xr:uid="{FBED385C-5D89-4632-88B4-97AA047059CD}"/>
    <cellStyle name="Currency 3 31" xfId="14361" xr:uid="{212C0697-E137-496F-9237-C41448EBF2F8}"/>
    <cellStyle name="Currency 3 32" xfId="13930" xr:uid="{7BDC474C-8336-4349-81F9-69DE47760E0D}"/>
    <cellStyle name="Currency 3 33" xfId="14372" xr:uid="{9295241A-0230-439A-9F6C-B43EDA37C7FA}"/>
    <cellStyle name="Currency 3 34" xfId="13951" xr:uid="{7E5EFFF8-9292-4A79-BCF6-D9DFEBA38D4C}"/>
    <cellStyle name="Currency 3 35" xfId="14382" xr:uid="{1C3873A6-CE60-415E-BB03-793DF924BA33}"/>
    <cellStyle name="Currency 3 36" xfId="13963" xr:uid="{9AF46180-78D4-4C24-966A-F742589F770C}"/>
    <cellStyle name="Currency 3 37" xfId="14392" xr:uid="{0C6C0157-D01E-4904-BF4F-F1FE101B7FC6}"/>
    <cellStyle name="Currency 3 38" xfId="13972" xr:uid="{0FF21FFB-05A4-4D1F-B855-7E10CB2C12BC}"/>
    <cellStyle name="Currency 3 39" xfId="14393" xr:uid="{DB6AF088-38FB-4116-82BC-6C887401281B}"/>
    <cellStyle name="Currency 3 4" xfId="2036" xr:uid="{00000000-0005-0000-0000-000097050000}"/>
    <cellStyle name="Currency-- 3 4" xfId="10385" xr:uid="{A89E0A0F-8349-47A5-8535-CB2800E44A0B}"/>
    <cellStyle name="Currency 3 4 2" xfId="13521" xr:uid="{9CE360F9-9686-439A-9A13-D18D54F78330}"/>
    <cellStyle name="Currency 3 40" xfId="13988" xr:uid="{DDE169C4-2A2F-41AC-80E2-8EE59BC23FB9}"/>
    <cellStyle name="Currency 3 41" xfId="14409" xr:uid="{3C5CEE37-E609-4C72-A97A-AD3F05DDE353}"/>
    <cellStyle name="Currency 3 42" xfId="14022" xr:uid="{FDC451F2-FE1D-41AC-883C-29D33451ABD0}"/>
    <cellStyle name="Currency 3 43" xfId="14418" xr:uid="{59BEB255-9BA1-4A0F-9FF1-AADAA4C162C5}"/>
    <cellStyle name="Currency 3 44" xfId="14049" xr:uid="{B28633EF-0CB4-40DE-891C-F8A670030E06}"/>
    <cellStyle name="Currency 3 5" xfId="2037" xr:uid="{00000000-0005-0000-0000-000098050000}"/>
    <cellStyle name="Currency-- 3 5" xfId="16717" xr:uid="{6DEC12A5-590D-4237-A832-6137B2DE16D3}"/>
    <cellStyle name="Currency 3 5 2" xfId="13522" xr:uid="{71078231-7566-4F55-A00D-BEF94D20AD52}"/>
    <cellStyle name="Currency 3 6" xfId="2038" xr:uid="{00000000-0005-0000-0000-000099050000}"/>
    <cellStyle name="Currency-- 3 6" xfId="17136" xr:uid="{AE658ACA-6B75-43F8-BECD-3050DB81C122}"/>
    <cellStyle name="Currency 3 6 2" xfId="13523" xr:uid="{2D27E17B-28CA-473D-BC0B-AF8EEBC4F46A}"/>
    <cellStyle name="Currency 3 7" xfId="13513" xr:uid="{0398BD37-C4F4-4FF4-8EC2-3E440819C7EA}"/>
    <cellStyle name="Currency-- 3 7" xfId="17977" xr:uid="{009245BB-7004-479C-9994-A92CC46D4BA7}"/>
    <cellStyle name="Currency 3 8" xfId="13784" xr:uid="{32847534-FA4D-4A76-BEA4-66B1BF47D70C}"/>
    <cellStyle name="Currency-- 3 8" xfId="20181" xr:uid="{2B2237D3-F87F-474D-AE2F-EAFFD60C4A33}"/>
    <cellStyle name="Currency 3 9" xfId="14271" xr:uid="{3E829B8A-6893-4AAB-8812-FC8A93771D54}"/>
    <cellStyle name="Currency-- 3 9" xfId="26313" xr:uid="{2D5F62F9-73D7-4167-BA69-87CAF7E4810E}"/>
    <cellStyle name="Currency 30" xfId="12647" xr:uid="{947332FA-9004-496A-883D-4132856A7747}"/>
    <cellStyle name="Currency-- 30" xfId="13873" xr:uid="{BD7983A5-05E0-4CF9-A05F-BF4179C17D46}"/>
    <cellStyle name="Currency-- 30 2" xfId="17008" xr:uid="{3C8DE4CC-480E-445F-A1A0-71F3E88E2698}"/>
    <cellStyle name="Currency-- 30 3" xfId="20438" xr:uid="{96B478C6-4189-46CA-83D4-74C15EEF4D05}"/>
    <cellStyle name="Currency-- 30 4" xfId="24486" xr:uid="{56645991-6846-4283-91F6-B5DD4CEC0A44}"/>
    <cellStyle name="Currency-- 30 5" xfId="30398" xr:uid="{C77FB00D-C7E2-48FE-8871-98F66E2D5768}"/>
    <cellStyle name="Currency 31" xfId="14858" xr:uid="{685E9768-3F3E-431C-A1A6-C8400DA2408A}"/>
    <cellStyle name="Currency-- 31" xfId="14314" xr:uid="{CCF1A640-0E91-48B8-B16C-793441F249FD}"/>
    <cellStyle name="Currency-- 31 2" xfId="17442" xr:uid="{AB8147B5-C5BF-4F6C-B559-722CBE795F78}"/>
    <cellStyle name="Currency-- 31 3" xfId="27382" xr:uid="{F2B21638-CFF9-4B4D-91D9-00E0354F6A30}"/>
    <cellStyle name="Currency-- 31 4" xfId="31761" xr:uid="{E08EC530-63EA-44D0-8900-D22A9D693853}"/>
    <cellStyle name="Currency-- 31 5" xfId="36316" xr:uid="{460B4E8A-8FB2-450C-B968-215526213576}"/>
    <cellStyle name="Currency 32" xfId="14946" xr:uid="{7379FB8C-A77C-4C58-B24B-53D624E2762C}"/>
    <cellStyle name="Currency-- 32" xfId="13888" xr:uid="{5EA6ABA7-53F6-42A8-B118-9FA7F8C3E9E0}"/>
    <cellStyle name="Currency-- 32 2" xfId="17022" xr:uid="{38282388-6C4B-4BB3-91E9-069FEFECAE06}"/>
    <cellStyle name="Currency-- 32 3" xfId="24252" xr:uid="{73BFC2BE-13C9-48A3-BD8F-354DF37E775C}"/>
    <cellStyle name="Currency-- 32 4" xfId="24507" xr:uid="{2ADA3A35-AE6C-4615-8FF5-DEE56467EFA4}"/>
    <cellStyle name="Currency-- 32 5" xfId="30410" xr:uid="{B6D0E152-7ADE-4C59-AA52-654A67E0CE39}"/>
    <cellStyle name="Currency 33" xfId="14932" xr:uid="{8E924831-EB7C-4615-B8D0-425DC79D0AAF}"/>
    <cellStyle name="Currency-- 33" xfId="14323" xr:uid="{95643033-55EC-426C-A8D9-50361B8F1853}"/>
    <cellStyle name="Currency-- 33 2" xfId="17451" xr:uid="{C91CC023-085B-4E69-BE9F-13D9E6B5C371}"/>
    <cellStyle name="Currency-- 33 3" xfId="27391" xr:uid="{8965C189-C858-413C-AE3F-14B41A86EB03}"/>
    <cellStyle name="Currency-- 33 4" xfId="31768" xr:uid="{31564542-6CCD-42E1-A6B1-4B7098599131}"/>
    <cellStyle name="Currency-- 33 5" xfId="36318" xr:uid="{A1E5CB63-9381-4226-B9CC-ECCE92C0D370}"/>
    <cellStyle name="Currency 34" xfId="14963" xr:uid="{310A8D48-6DA3-4B1C-86A1-36BBE834748A}"/>
    <cellStyle name="Currency-- 34" xfId="13896" xr:uid="{6D14E0CA-670D-41C2-99ED-CF53D2956199}"/>
    <cellStyle name="Currency-- 34 2" xfId="17030" xr:uid="{6DC588CA-7FD9-49E1-A934-20E2F9253EFA}"/>
    <cellStyle name="Currency-- 34 3" xfId="20456" xr:uid="{1755709D-E7D5-4E50-8F07-B1A49FECAB8E}"/>
    <cellStyle name="Currency-- 34 4" xfId="24519" xr:uid="{58D41710-8207-4A06-B257-43EF23E93C99}"/>
    <cellStyle name="Currency-- 34 5" xfId="30418" xr:uid="{1FDC1879-429B-41F9-A6EC-9F0817363FE3}"/>
    <cellStyle name="Currency 35" xfId="14943" xr:uid="{7DE0D833-8BE5-4773-9B4F-4DB5E2DEF9AF}"/>
    <cellStyle name="Currency-- 35" xfId="14324" xr:uid="{91135015-DFA4-4B49-91C4-6F4C0727206F}"/>
    <cellStyle name="Currency-- 35 2" xfId="17452" xr:uid="{7836B2BB-B0AB-4423-A9E9-D96E4CEEA7F7}"/>
    <cellStyle name="Currency-- 35 3" xfId="27392" xr:uid="{03F23E8C-2E3D-4C4F-A145-795B1CE11648}"/>
    <cellStyle name="Currency-- 35 4" xfId="31769" xr:uid="{A0239A8E-C121-42B9-B030-8B808D004A8B}"/>
    <cellStyle name="Currency-- 35 5" xfId="36319" xr:uid="{4F7944C7-2DE2-49EA-BCFC-03488D0AF4CB}"/>
    <cellStyle name="Currency 36" xfId="15031" xr:uid="{0C7FBB17-6A93-4C7F-AA50-2239EA18B3A3}"/>
    <cellStyle name="Currency-- 36" xfId="13906" xr:uid="{35DCD772-FC66-4908-913D-805255928553}"/>
    <cellStyle name="Currency-- 36 2" xfId="17040" xr:uid="{06D8B550-796D-4506-ACFB-DBD0FC8C3F70}"/>
    <cellStyle name="Currency-- 36 3" xfId="20472" xr:uid="{1061FCBF-2F53-4009-BBDA-D433C9980DF9}"/>
    <cellStyle name="Currency-- 36 4" xfId="24540" xr:uid="{9BA6100F-69E7-4E8C-A10A-7B70AE0E021D}"/>
    <cellStyle name="Currency-- 36 5" xfId="30424" xr:uid="{04A488D9-6780-472C-95D0-9538BB609578}"/>
    <cellStyle name="Currency 37" xfId="14960" xr:uid="{20C1D278-32FC-4655-B9A3-AB015B123E7D}"/>
    <cellStyle name="Currency-- 37" xfId="14332" xr:uid="{39E10462-AAB8-49AA-A218-944A3D7A8753}"/>
    <cellStyle name="Currency-- 37 2" xfId="17458" xr:uid="{50F25F09-214D-4C52-B619-AB6430AF745B}"/>
    <cellStyle name="Currency-- 37 3" xfId="27400" xr:uid="{E99B6B92-7F17-48D3-8BD1-30E5BD1A42F4}"/>
    <cellStyle name="Currency-- 37 4" xfId="31774" xr:uid="{464A3A89-DA94-4EAA-BC69-358C66820160}"/>
    <cellStyle name="Currency-- 37 5" xfId="36320" xr:uid="{D8D26C74-E93D-4BD7-89F8-7864069FAEE9}"/>
    <cellStyle name="Currency 38" xfId="15073" xr:uid="{84480F04-CAA4-4F0B-BC94-D413B4EAA7DD}"/>
    <cellStyle name="Currency-- 38" xfId="13922" xr:uid="{40B9D821-7F88-4110-A7E6-0D3B66EA5E77}"/>
    <cellStyle name="Currency-- 38 2" xfId="17056" xr:uid="{B04FD91C-4577-4FB4-A753-4905A47B3383}"/>
    <cellStyle name="Currency-- 38 3" xfId="20490" xr:uid="{BDA6CC90-9397-49B7-9EE0-45EC84A12E87}"/>
    <cellStyle name="Currency-- 38 4" xfId="24564" xr:uid="{C36E303F-8968-4395-82AD-E94E6C325485}"/>
    <cellStyle name="Currency-- 38 5" xfId="30439" xr:uid="{3E2A4AD4-5D6F-4BF2-B31D-6DDD9D8322F2}"/>
    <cellStyle name="Currency 39" xfId="15082" xr:uid="{248F9F02-737E-45A9-958D-55912E6198FC}"/>
    <cellStyle name="Currency-- 39" xfId="14335" xr:uid="{9AAE0B41-3334-4CB6-947E-A3C304D7D41C}"/>
    <cellStyle name="Currency-- 39 2" xfId="17461" xr:uid="{4F79D9E2-2C35-493E-98C8-BE6DDE7428CB}"/>
    <cellStyle name="Currency-- 39 3" xfId="27403" xr:uid="{0D4757EC-8EAF-4AA5-A3D2-B2633A3A4ED7}"/>
    <cellStyle name="Currency-- 39 4" xfId="31776" xr:uid="{B454896E-92E2-426F-8A3E-93145CA32095}"/>
    <cellStyle name="Currency-- 39 5" xfId="36321" xr:uid="{A6FAA540-CB61-49A6-B579-F9A0ACD37E6B}"/>
    <cellStyle name="Currency 4" xfId="2039" xr:uid="{00000000-0005-0000-0000-00009A050000}"/>
    <cellStyle name="Currency-- 4" xfId="13751" xr:uid="{AAF2508C-A9A4-4088-B185-854B71C40340}"/>
    <cellStyle name="Currency 4 10" xfId="2040" xr:uid="{00000000-0005-0000-0000-00009B050000}"/>
    <cellStyle name="Currency-- 4 10" xfId="21608" xr:uid="{1D5B9BFC-E95D-440A-9DA5-FB86A90CB9F3}"/>
    <cellStyle name="Currency 4 10 2" xfId="13525" xr:uid="{D6939E4B-BC79-4497-95E8-6C5B80EEF38A}"/>
    <cellStyle name="Currency 4 11" xfId="13524" xr:uid="{AFBD462C-C911-4FAE-9A2F-487D002E7186}"/>
    <cellStyle name="Currency-- 4 11" xfId="22493" xr:uid="{D4C81A32-EA31-4970-9B3C-AE33EB07F985}"/>
    <cellStyle name="Currency 4 12" xfId="14263" xr:uid="{F0509CF3-A69B-41EC-9CB1-847927C57425}"/>
    <cellStyle name="Currency-- 4 12" xfId="23804" xr:uid="{8335C5CB-EC79-4BF5-9070-160CCACB37E4}"/>
    <cellStyle name="Currency 4 13" xfId="13790" xr:uid="{D4D5B904-B47B-446D-8DCC-57AA93B5A864}"/>
    <cellStyle name="Currency-- 4 13" xfId="22092" xr:uid="{B56517F1-1486-44FE-93FB-9F17001BD78E}"/>
    <cellStyle name="Currency 4 14" xfId="14264" xr:uid="{474E16AB-E5A6-46D1-AD2F-95C1470FD90E}"/>
    <cellStyle name="Currency-- 4 14" xfId="22748" xr:uid="{ACBADDE1-9ABC-4412-9851-F161CA7CF5F6}"/>
    <cellStyle name="Currency 4 15" xfId="13798" xr:uid="{726FBFBE-B4AE-4C58-856B-EE8C05F76264}"/>
    <cellStyle name="Currency-- 4 15" xfId="24766" xr:uid="{12762A55-5A4B-49EC-BBC7-6A4562541EFA}"/>
    <cellStyle name="Currency 4 16" xfId="14268" xr:uid="{23A6CB6E-BE3D-4347-8041-2D54E60C37B5}"/>
    <cellStyle name="Currency-- 4 16" xfId="27299" xr:uid="{29A6B180-4B51-4A89-AF31-716B82549793}"/>
    <cellStyle name="Currency 4 17" xfId="13813" xr:uid="{97D4A73C-477A-4E1D-BEC6-E3633C6D8ECC}"/>
    <cellStyle name="Currency-- 4 17" xfId="28949" xr:uid="{9FEA4C64-57A5-42BE-9A8D-DA6EE19B5582}"/>
    <cellStyle name="Currency 4 18" xfId="14281" xr:uid="{134CFACD-38F1-450C-B070-8B36B7920DAC}"/>
    <cellStyle name="Currency 4 19" xfId="13826" xr:uid="{A364770B-4E19-48A0-8937-34B1885BE039}"/>
    <cellStyle name="Currency 4 2" xfId="2041" xr:uid="{00000000-0005-0000-0000-00009C050000}"/>
    <cellStyle name="Currency-- 4 2" xfId="16916" xr:uid="{C483314C-598B-40EE-967D-88B920D76786}"/>
    <cellStyle name="Currency 4 2 2" xfId="2042" xr:uid="{00000000-0005-0000-0000-00009D050000}"/>
    <cellStyle name="Currency 4 2 2 2" xfId="2043" xr:uid="{00000000-0005-0000-0000-00009E050000}"/>
    <cellStyle name="Currency 4 2 2 2 2" xfId="2044" xr:uid="{00000000-0005-0000-0000-00009F050000}"/>
    <cellStyle name="Currency 4 2 2 2 2 2" xfId="13529" xr:uid="{440C0C6C-D334-4941-A16B-99BBD8F061AD}"/>
    <cellStyle name="Currency 4 2 2 2 3" xfId="13528" xr:uid="{99DBCBED-DEA9-4EB2-93E3-A37D21C1C316}"/>
    <cellStyle name="Currency 4 2 2 3" xfId="2045" xr:uid="{00000000-0005-0000-0000-0000A0050000}"/>
    <cellStyle name="Currency 4 2 2 3 2" xfId="13530" xr:uid="{376984DF-A92B-400F-BFFE-16BE96D2D84C}"/>
    <cellStyle name="Currency 4 2 2 4" xfId="13527" xr:uid="{E7A91840-3A8B-4B30-A3F3-AA7BDA930B12}"/>
    <cellStyle name="Currency 4 2 3" xfId="2046" xr:uid="{00000000-0005-0000-0000-0000A1050000}"/>
    <cellStyle name="Currency 4 2 3 2" xfId="2047" xr:uid="{00000000-0005-0000-0000-0000A2050000}"/>
    <cellStyle name="Currency 4 2 3 2 2" xfId="13532" xr:uid="{835DA046-515F-48AA-B96B-21F15179EE67}"/>
    <cellStyle name="Currency 4 2 3 3" xfId="13531" xr:uid="{03C2E1B8-CAD4-41EB-9169-DC6B4158EF17}"/>
    <cellStyle name="Currency 4 2 4" xfId="2048" xr:uid="{00000000-0005-0000-0000-0000A3050000}"/>
    <cellStyle name="Currency 4 2 4 2" xfId="13533" xr:uid="{F1EAE208-C4B3-4ED3-BEC1-F56476FE848C}"/>
    <cellStyle name="Currency 4 2 5" xfId="13526" xr:uid="{28E20648-0C60-4FCB-BFCC-4A3B29D360BC}"/>
    <cellStyle name="Currency 4 20" xfId="14290" xr:uid="{690B9A15-12EE-48A5-A89B-6588253B4031}"/>
    <cellStyle name="Currency 4 21" xfId="13840" xr:uid="{51BD8C65-F12F-4390-B23A-CF934E837EDE}"/>
    <cellStyle name="Currency 4 22" xfId="14309" xr:uid="{F092C92A-0CFC-48BF-B361-AA27B7C00A2D}"/>
    <cellStyle name="Currency 4 23" xfId="13849" xr:uid="{51C95FCB-96BF-483B-AB4C-2BF8F7ABFD60}"/>
    <cellStyle name="Currency 4 24" xfId="14312" xr:uid="{3DF6449C-4763-43BD-A2BD-5F4ED8161E54}"/>
    <cellStyle name="Currency 4 25" xfId="13865" xr:uid="{239AE096-AFEB-46C2-B204-6E47B406872B}"/>
    <cellStyle name="Currency 4 26" xfId="14325" xr:uid="{F0F54804-306A-4579-8B77-B954B08D4396}"/>
    <cellStyle name="Currency 4 27" xfId="13879" xr:uid="{D7CEDA33-4497-478B-B1D8-3C14F867EA24}"/>
    <cellStyle name="Currency 4 28" xfId="14333" xr:uid="{786B88DC-DCF5-42FF-96BB-EAEE775F62EE}"/>
    <cellStyle name="Currency 4 29" xfId="13892" xr:uid="{1B61D766-0673-4965-8A79-F3825C3537DA}"/>
    <cellStyle name="Currency 4 3" xfId="2049" xr:uid="{00000000-0005-0000-0000-0000A4050000}"/>
    <cellStyle name="Currency-- 4 3" xfId="11515" xr:uid="{056306DF-608A-42B9-AA94-E8AAADD937BD}"/>
    <cellStyle name="Currency 4 3 2" xfId="2050" xr:uid="{00000000-0005-0000-0000-0000A5050000}"/>
    <cellStyle name="Currency 4 3 2 2" xfId="2051" xr:uid="{00000000-0005-0000-0000-0000A6050000}"/>
    <cellStyle name="Currency 4 3 2 2 2" xfId="2052" xr:uid="{00000000-0005-0000-0000-0000A7050000}"/>
    <cellStyle name="Currency 4 3 2 2 2 2" xfId="13537" xr:uid="{956CE884-62E3-473F-804F-E9A4E5AA629F}"/>
    <cellStyle name="Currency 4 3 2 2 3" xfId="13536" xr:uid="{C6915C8E-2ACC-4BAF-B50D-A0397BF2CAA2}"/>
    <cellStyle name="Currency 4 3 2 3" xfId="2053" xr:uid="{00000000-0005-0000-0000-0000A8050000}"/>
    <cellStyle name="Currency 4 3 2 3 2" xfId="13538" xr:uid="{ED3BF411-808D-40D4-8B8D-3810ACE39BF6}"/>
    <cellStyle name="Currency 4 3 2 4" xfId="13535" xr:uid="{496E18B3-659E-40EF-BD61-9E333A60901D}"/>
    <cellStyle name="Currency 4 3 3" xfId="2054" xr:uid="{00000000-0005-0000-0000-0000A9050000}"/>
    <cellStyle name="Currency 4 3 3 2" xfId="2055" xr:uid="{00000000-0005-0000-0000-0000AA050000}"/>
    <cellStyle name="Currency 4 3 3 2 2" xfId="13540" xr:uid="{7887C0D1-C4E1-42BE-B738-AABF534685F3}"/>
    <cellStyle name="Currency 4 3 3 3" xfId="13539" xr:uid="{4DB49427-C0AC-405A-B50C-504AE3461A00}"/>
    <cellStyle name="Currency 4 3 4" xfId="2056" xr:uid="{00000000-0005-0000-0000-0000AB050000}"/>
    <cellStyle name="Currency 4 3 4 2" xfId="13541" xr:uid="{BA3FF9F7-165E-46C3-898A-AEE800A07660}"/>
    <cellStyle name="Currency 4 3 5" xfId="13534" xr:uid="{2D0C2C59-BB88-4015-9CA7-996EDCF026B4}"/>
    <cellStyle name="Currency 4 30" xfId="14334" xr:uid="{0D8EF1C3-7648-457D-8FAD-D19BDC46C06B}"/>
    <cellStyle name="Currency 4 31" xfId="13902" xr:uid="{68F0F9AB-245E-46C6-9678-6CEF25A1D8F2}"/>
    <cellStyle name="Currency 4 32" xfId="14337" xr:uid="{FDDF8F99-1E6E-4516-9D02-E847F9D2FD32}"/>
    <cellStyle name="Currency 4 33" xfId="13911" xr:uid="{68ED351B-159A-47BB-9738-025FB5B5854B}"/>
    <cellStyle name="Currency 4 34" xfId="14360" xr:uid="{24B51317-F514-4786-8B4B-2C7B1710B97C}"/>
    <cellStyle name="Currency 4 35" xfId="13928" xr:uid="{B2B1132D-7CDA-4257-A450-09EB90565A0F}"/>
    <cellStyle name="Currency 4 36" xfId="14366" xr:uid="{564E0FCA-CFA4-4500-A5AF-4B373681F048}"/>
    <cellStyle name="Currency 4 37" xfId="13940" xr:uid="{759E13A5-8C86-45DF-AE5A-457463AD7D48}"/>
    <cellStyle name="Currency 4 38" xfId="14380" xr:uid="{E7815C21-E7D9-4D2A-A793-84C3FAB28667}"/>
    <cellStyle name="Currency 4 39" xfId="13958" xr:uid="{C562A425-37E6-4FB9-8D77-AF1C0A1243C4}"/>
    <cellStyle name="Currency 4 4" xfId="2057" xr:uid="{00000000-0005-0000-0000-0000AC050000}"/>
    <cellStyle name="Currency-- 4 4" xfId="10170" xr:uid="{FD199740-8490-4A24-8D83-B985B82E2BEA}"/>
    <cellStyle name="Currency 4 4 2" xfId="2058" xr:uid="{00000000-0005-0000-0000-0000AD050000}"/>
    <cellStyle name="Currency 4 4 2 2" xfId="2059" xr:uid="{00000000-0005-0000-0000-0000AE050000}"/>
    <cellStyle name="Currency 4 4 2 2 2" xfId="13544" xr:uid="{35BEC60E-B38C-4C8F-A3B3-D9C205BBF8DD}"/>
    <cellStyle name="Currency 4 4 2 3" xfId="13543" xr:uid="{77342EF8-A9E8-43C0-8750-199BEF88BB42}"/>
    <cellStyle name="Currency 4 4 3" xfId="2060" xr:uid="{00000000-0005-0000-0000-0000AF050000}"/>
    <cellStyle name="Currency 4 4 3 2" xfId="13545" xr:uid="{1B37977C-90D9-4F07-8FD4-21C415D7CF81}"/>
    <cellStyle name="Currency 4 4 4" xfId="13542" xr:uid="{B61EA4D3-8C1A-4206-AC59-39A512C7A226}"/>
    <cellStyle name="Currency 4 40" xfId="14384" xr:uid="{C04C3521-028B-4B38-9CFD-99C80F4351D6}"/>
    <cellStyle name="Currency 4 41" xfId="13968" xr:uid="{0599BCEF-C429-4A62-877A-B9D7ED1C7629}"/>
    <cellStyle name="Currency 4 42" xfId="14389" xr:uid="{3949562D-9ABD-40BD-8C4D-0A95AD8FEB5A}"/>
    <cellStyle name="Currency 4 43" xfId="13980" xr:uid="{66B3E926-D03B-4D79-B573-8E5E6709D81C}"/>
    <cellStyle name="Currency 4 44" xfId="14400" xr:uid="{F6960DB7-DD57-4A7F-A379-695086ED5893}"/>
    <cellStyle name="Currency 4 45" xfId="14020" xr:uid="{F03371CD-F150-4D98-9C50-73F8D3BC6B2F}"/>
    <cellStyle name="Currency 4 46" xfId="14413" xr:uid="{6060EE56-F4AB-4194-A1AC-4E2432C5D03D}"/>
    <cellStyle name="Currency 4 47" xfId="14043" xr:uid="{34DA99CD-C7E2-40F9-945C-5EC1E6217C43}"/>
    <cellStyle name="Currency 4 5" xfId="2061" xr:uid="{00000000-0005-0000-0000-0000B0050000}"/>
    <cellStyle name="Currency-- 4 5" xfId="12434" xr:uid="{A062CF91-AC83-4663-8114-696B581C53A0}"/>
    <cellStyle name="Currency 4 5 2" xfId="2062" xr:uid="{00000000-0005-0000-0000-0000B1050000}"/>
    <cellStyle name="Currency 4 5 2 2" xfId="2063" xr:uid="{00000000-0005-0000-0000-0000B2050000}"/>
    <cellStyle name="Currency 4 5 2 2 2" xfId="13548" xr:uid="{16E1A00B-416E-48DD-AC2B-99A58EAD2506}"/>
    <cellStyle name="Currency 4 5 2 3" xfId="13547" xr:uid="{94234661-3A8E-41B8-A840-7A29C97DD168}"/>
    <cellStyle name="Currency 4 5 3" xfId="2064" xr:uid="{00000000-0005-0000-0000-0000B3050000}"/>
    <cellStyle name="Currency 4 5 3 2" xfId="13549" xr:uid="{74ED8C7B-F451-4C3B-AF60-8189CB8AD13A}"/>
    <cellStyle name="Currency 4 5 4" xfId="13546" xr:uid="{47B9976B-3FBA-447D-B38F-2699C7DE4B6A}"/>
    <cellStyle name="Currency 4 6" xfId="2065" xr:uid="{00000000-0005-0000-0000-0000B4050000}"/>
    <cellStyle name="Currency-- 4 6" xfId="11764" xr:uid="{1A78E400-D2DD-4901-BF96-6A8F7B907ADA}"/>
    <cellStyle name="Currency 4 6 2" xfId="2066" xr:uid="{00000000-0005-0000-0000-0000B5050000}"/>
    <cellStyle name="Currency 4 6 2 2" xfId="2067" xr:uid="{00000000-0005-0000-0000-0000B6050000}"/>
    <cellStyle name="Currency 4 6 2 2 2" xfId="13552" xr:uid="{8094EBE3-FBE2-4334-8DCD-B4FCE45E1E83}"/>
    <cellStyle name="Currency 4 6 2 3" xfId="13551" xr:uid="{D9CC015B-2AA6-4366-9CC4-90EBB0D8E0B6}"/>
    <cellStyle name="Currency 4 6 3" xfId="2068" xr:uid="{00000000-0005-0000-0000-0000B7050000}"/>
    <cellStyle name="Currency 4 6 3 2" xfId="13553" xr:uid="{5F6C4D81-B5CA-48B1-810D-0FF582B852E1}"/>
    <cellStyle name="Currency 4 6 4" xfId="13550" xr:uid="{0D1DBD45-A16C-4750-A480-DF7159BA6054}"/>
    <cellStyle name="Currency 4 7" xfId="2069" xr:uid="{00000000-0005-0000-0000-0000B8050000}"/>
    <cellStyle name="Currency-- 4 7" xfId="10883" xr:uid="{3D70D28A-5A71-41F8-A4F9-48D36A7EBA04}"/>
    <cellStyle name="Currency 4 7 2" xfId="2070" xr:uid="{00000000-0005-0000-0000-0000B9050000}"/>
    <cellStyle name="Currency 4 7 2 2" xfId="13555" xr:uid="{F1C4DAD2-3530-4B28-BED6-57CDF6438B39}"/>
    <cellStyle name="Currency 4 7 3" xfId="13554" xr:uid="{BAF351C0-D132-4B9F-A1B7-22055408FB48}"/>
    <cellStyle name="Currency 4 8" xfId="2071" xr:uid="{00000000-0005-0000-0000-0000BA050000}"/>
    <cellStyle name="Currency-- 4 8" xfId="16766" xr:uid="{260FA8CE-5A62-49F3-9679-33451D88C44F}"/>
    <cellStyle name="Currency 4 8 2" xfId="13556" xr:uid="{38CE6E49-61B1-465D-B4A4-6DB0C17A150A}"/>
    <cellStyle name="Currency 4 9" xfId="2072" xr:uid="{00000000-0005-0000-0000-0000BB050000}"/>
    <cellStyle name="Currency-- 4 9" xfId="17437" xr:uid="{B209B46C-A35B-46C4-A08A-3D284D99AD3C}"/>
    <cellStyle name="Currency 4 9 2" xfId="13557" xr:uid="{8025C535-0EAA-4231-AC70-17C15E28AD83}"/>
    <cellStyle name="Currency 40" xfId="15106" xr:uid="{F46486D3-B85F-42CF-BA31-CB621B1DBD98}"/>
    <cellStyle name="Currency-- 40" xfId="13948" xr:uid="{B8F924B6-D210-43A6-B384-2104B2517F30}"/>
    <cellStyle name="Currency-- 40 2" xfId="17082" xr:uid="{0C8ADCEB-10D7-4EB4-8ADD-6F371D4AC1E9}"/>
    <cellStyle name="Currency-- 40 3" xfId="20521" xr:uid="{BB3E18F2-4CDF-41C1-AB9B-29F5EB451FC0}"/>
    <cellStyle name="Currency-- 40 4" xfId="24610" xr:uid="{1D97BF0E-C2A1-4557-BC36-D257E0212320}"/>
    <cellStyle name="Currency-- 40 5" xfId="30458" xr:uid="{8B45E077-1347-4907-ACA2-08E2B5C6134F}"/>
    <cellStyle name="Currency 41" xfId="15139" xr:uid="{80D6407B-E039-4C61-8F1B-15A23B6DF840}"/>
    <cellStyle name="Currency-- 41" xfId="10583" xr:uid="{3405E134-5E3E-447B-B02C-1BF3566D5080}"/>
    <cellStyle name="Currency 42" xfId="15181" xr:uid="{DE2484D5-5AEF-4325-9E54-71A8F45EFF51}"/>
    <cellStyle name="Currency-- 42" xfId="9923" xr:uid="{C5988D59-58FC-4344-A18B-16707EDEC206}"/>
    <cellStyle name="Currency 43" xfId="15141" xr:uid="{F9F851F6-D16D-4ADF-A1EC-0F1CA5822C84}"/>
    <cellStyle name="Currency-- 43" xfId="10554" xr:uid="{FF98680D-57AF-4B5A-A3C7-1293170F3616}"/>
    <cellStyle name="Currency 44" xfId="15209" xr:uid="{C76BBFDE-D35A-4028-94C3-125EAD7B9BD1}"/>
    <cellStyle name="Currency-- 44" xfId="9926" xr:uid="{A651CCBA-548D-4469-B3C9-9B7C3F54DE60}"/>
    <cellStyle name="Currency 45" xfId="15204" xr:uid="{03C381EC-85ED-4726-921A-F105A71EE03C}"/>
    <cellStyle name="Currency-- 45" xfId="10474" xr:uid="{10C18B87-69AA-4774-8098-6D34F50A1BE8}"/>
    <cellStyle name="Currency 46" xfId="15227" xr:uid="{E11E5E01-E797-468D-B931-CAAAD96F08D7}"/>
    <cellStyle name="Currency-- 46" xfId="9928" xr:uid="{7F00132E-8751-4447-9E83-DE974926015C}"/>
    <cellStyle name="Currency 47" xfId="15266" xr:uid="{10D43A94-193F-4B4C-92CC-7DA2274E3196}"/>
    <cellStyle name="Currency-- 47" xfId="10471" xr:uid="{C36629F0-11B6-46C5-B290-1AF3B00F431B}"/>
    <cellStyle name="Currency 48" xfId="15282" xr:uid="{245DCC72-968B-4F5A-8D95-91EEF3F62B8D}"/>
    <cellStyle name="Currency-- 48" xfId="9930" xr:uid="{71CABBD6-890D-4C6A-ADD9-28D3E682C8A9}"/>
    <cellStyle name="Currency 49" xfId="15368" xr:uid="{455CCDB4-259A-4633-8167-601B7F4FB702}"/>
    <cellStyle name="Currency-- 49" xfId="10475" xr:uid="{F38852DD-01C4-4422-BBE8-6CC3632DEFB8}"/>
    <cellStyle name="Currency 5" xfId="2073" xr:uid="{00000000-0005-0000-0000-0000BC050000}"/>
    <cellStyle name="Currency-- 5" xfId="14213" xr:uid="{222DBADB-4057-403C-9294-FF1CB4AC04FA}"/>
    <cellStyle name="Currency 5 10" xfId="13786" xr:uid="{ED2B3708-4865-45AA-9190-2E86CDFDADC5}"/>
    <cellStyle name="Currency-- 5 10" xfId="28843" xr:uid="{76CC6B93-A81A-4250-8E03-B924D34641F7}"/>
    <cellStyle name="Currency 5 11" xfId="14250" xr:uid="{B4652385-9245-46B0-88C8-2CEBEFC7AD14}"/>
    <cellStyle name="Currency-- 5 11" xfId="23786" xr:uid="{E227F6F3-6727-4E9B-8850-09D24F48F6F3}"/>
    <cellStyle name="Currency 5 12" xfId="13802" xr:uid="{75EFA9E9-E182-49F4-A9CC-FAB6BE8228AB}"/>
    <cellStyle name="Currency-- 5 12" xfId="30797" xr:uid="{84F0DF66-5B1C-4233-ABC7-FDE87B43AE1C}"/>
    <cellStyle name="Currency 5 13" xfId="14261" xr:uid="{EB361BF7-66FA-434C-808D-EDBDAE1B91DF}"/>
    <cellStyle name="Currency-- 5 13" xfId="32093" xr:uid="{57C506C8-45C8-4DA3-A049-FA2CB3B4A0B1}"/>
    <cellStyle name="Currency 5 14" xfId="13811" xr:uid="{9C01AF47-8448-461E-8BED-E61BB538FD5A}"/>
    <cellStyle name="Currency-- 5 14" xfId="27636" xr:uid="{1AD5A6EF-FF39-4BC6-9B4A-7D96D4F35CA5}"/>
    <cellStyle name="Currency 5 15" xfId="14273" xr:uid="{97EE770E-83B6-4FE9-8A3D-4B464143C127}"/>
    <cellStyle name="Currency-- 5 15" xfId="30308" xr:uid="{3A21024B-9BD6-4CE7-A3C0-443650CEC2D6}"/>
    <cellStyle name="Currency 5 16" xfId="13825" xr:uid="{BCE6C19C-5BC2-4C36-9AAB-A69D6E0376C4}"/>
    <cellStyle name="Currency-- 5 16" xfId="31757" xr:uid="{4A566C96-6910-41EB-816A-E3E174FCD7F9}"/>
    <cellStyle name="Currency 5 17" xfId="14295" xr:uid="{8CBFC709-5017-4919-9796-DB24BCB96DCB}"/>
    <cellStyle name="Currency-- 5 17" xfId="37463" xr:uid="{62D970A4-3289-4F62-BBBE-99D237D77F9D}"/>
    <cellStyle name="Currency 5 18" xfId="13833" xr:uid="{E69AE6BF-CA3D-47BD-8CC5-9C105F70D8CE}"/>
    <cellStyle name="Currency 5 19" xfId="14299" xr:uid="{98342391-A35C-4CE4-865A-F429AF3285C9}"/>
    <cellStyle name="Currency 5 2" xfId="2074" xr:uid="{00000000-0005-0000-0000-0000BD050000}"/>
    <cellStyle name="Currency-- 5 2" xfId="17342" xr:uid="{50970415-5345-4940-BE93-18244C97C225}"/>
    <cellStyle name="Currency 5 2 2" xfId="2075" xr:uid="{00000000-0005-0000-0000-0000BE050000}"/>
    <cellStyle name="Currency 5 2 2 2" xfId="2076" xr:uid="{00000000-0005-0000-0000-0000BF050000}"/>
    <cellStyle name="Currency 5 2 2 2 2" xfId="2077" xr:uid="{00000000-0005-0000-0000-0000C0050000}"/>
    <cellStyle name="Currency 5 2 2 2 2 2" xfId="13562" xr:uid="{5A9B0BB8-ADB6-40E2-9D7A-9F9D9B460C03}"/>
    <cellStyle name="Currency 5 2 2 2 3" xfId="13561" xr:uid="{E6EADC20-C894-4500-9A9D-5D4F898F0989}"/>
    <cellStyle name="Currency 5 2 2 3" xfId="2078" xr:uid="{00000000-0005-0000-0000-0000C1050000}"/>
    <cellStyle name="Currency 5 2 2 3 2" xfId="13563" xr:uid="{01444E92-D57A-4FCE-AE94-5C7C0D99999E}"/>
    <cellStyle name="Currency 5 2 2 4" xfId="13560" xr:uid="{AA81EBFE-31F7-49F5-8659-C706599B99B0}"/>
    <cellStyle name="Currency 5 2 3" xfId="2079" xr:uid="{00000000-0005-0000-0000-0000C2050000}"/>
    <cellStyle name="Currency 5 2 3 2" xfId="2080" xr:uid="{00000000-0005-0000-0000-0000C3050000}"/>
    <cellStyle name="Currency 5 2 3 2 2" xfId="13565" xr:uid="{2D524A6C-E429-454D-BBD6-B0331E482F68}"/>
    <cellStyle name="Currency 5 2 3 3" xfId="13564" xr:uid="{0FDB0A14-31C2-4B36-866D-C5C1CD71C504}"/>
    <cellStyle name="Currency 5 2 4" xfId="2081" xr:uid="{00000000-0005-0000-0000-0000C4050000}"/>
    <cellStyle name="Currency 5 2 4 2" xfId="13566" xr:uid="{00FE8726-7D69-45B1-9327-514ED87941F1}"/>
    <cellStyle name="Currency 5 2 5" xfId="13559" xr:uid="{1A1C26DE-4A3E-4F2F-B451-3054751EBA62}"/>
    <cellStyle name="Currency 5 20" xfId="13850" xr:uid="{69B94133-D1CB-41F5-A937-2C9A3BBCAFA8}"/>
    <cellStyle name="Currency 5 21" xfId="14311" xr:uid="{95B8D4ED-1BAB-47C1-8C49-27A780584BAA}"/>
    <cellStyle name="Currency 5 22" xfId="13866" xr:uid="{D3F0F191-C348-4D4E-86A4-694B59371FF5}"/>
    <cellStyle name="Currency 5 23" xfId="14320" xr:uid="{68CF64F2-0661-43C5-B854-27D46B8F464A}"/>
    <cellStyle name="Currency 5 24" xfId="13876" xr:uid="{E1205A2E-F1A1-4CA4-962E-48FB4B126703}"/>
    <cellStyle name="Currency 5 25" xfId="14321" xr:uid="{C5AFF692-FD96-44EF-8587-8CA8E5D6B88D}"/>
    <cellStyle name="Currency 5 26" xfId="13884" xr:uid="{E7BF2F9A-C8D9-4923-81FF-021AFDD879A2}"/>
    <cellStyle name="Currency 5 27" xfId="14322" xr:uid="{D83D69FB-860B-4391-9027-414FD80EFC6D}"/>
    <cellStyle name="Currency 5 28" xfId="13895" xr:uid="{49DA7B40-0481-4DD8-9772-55D15AA1854E}"/>
    <cellStyle name="Currency 5 29" xfId="14341" xr:uid="{EEB3679C-73BE-4499-B053-906C57C084C7}"/>
    <cellStyle name="Currency 5 3" xfId="2082" xr:uid="{00000000-0005-0000-0000-0000C5050000}"/>
    <cellStyle name="Currency-- 5 3" xfId="11951" xr:uid="{95F62881-FE13-4895-9A2F-03AEF6E8D008}"/>
    <cellStyle name="Currency 5 3 2" xfId="2083" xr:uid="{00000000-0005-0000-0000-0000C6050000}"/>
    <cellStyle name="Currency 5 3 2 2" xfId="2084" xr:uid="{00000000-0005-0000-0000-0000C7050000}"/>
    <cellStyle name="Currency 5 3 2 2 2" xfId="2085" xr:uid="{00000000-0005-0000-0000-0000C8050000}"/>
    <cellStyle name="Currency 5 3 2 2 2 2" xfId="13570" xr:uid="{19F88337-4D1C-4AED-8FD3-94471184AC95}"/>
    <cellStyle name="Currency 5 3 2 2 3" xfId="13569" xr:uid="{F907A8F3-7060-4173-B175-367BA9BD8555}"/>
    <cellStyle name="Currency 5 3 2 3" xfId="2086" xr:uid="{00000000-0005-0000-0000-0000C9050000}"/>
    <cellStyle name="Currency 5 3 2 3 2" xfId="13571" xr:uid="{BB837F82-2200-493E-9FF6-2F8BC7255344}"/>
    <cellStyle name="Currency 5 3 2 4" xfId="13568" xr:uid="{BBE5004C-8DF7-4AA9-9F36-781287B7F000}"/>
    <cellStyle name="Currency 5 3 3" xfId="2087" xr:uid="{00000000-0005-0000-0000-0000CA050000}"/>
    <cellStyle name="Currency 5 3 3 2" xfId="2088" xr:uid="{00000000-0005-0000-0000-0000CB050000}"/>
    <cellStyle name="Currency 5 3 3 2 2" xfId="13573" xr:uid="{3EAEA549-4456-427A-AFF7-1AC4191D1E07}"/>
    <cellStyle name="Currency 5 3 3 3" xfId="13572" xr:uid="{ACB115D0-F8F5-4A39-9AB8-B668DE8A0B0A}"/>
    <cellStyle name="Currency 5 3 4" xfId="2089" xr:uid="{00000000-0005-0000-0000-0000CC050000}"/>
    <cellStyle name="Currency 5 3 4 2" xfId="13574" xr:uid="{EFD3F8AA-9788-48A5-A366-632804A9EC83}"/>
    <cellStyle name="Currency 5 3 5" xfId="13567" xr:uid="{697C31A6-19D1-4DB7-B51B-9864A9534B13}"/>
    <cellStyle name="Currency 5 30" xfId="13913" xr:uid="{7DB188D8-95AD-4F6E-AA2E-C1FE5FE1BFFA}"/>
    <cellStyle name="Currency 5 31" xfId="14347" xr:uid="{CD0D3200-1D87-4543-9152-80CDFC1EDA2C}"/>
    <cellStyle name="Currency 5 32" xfId="13927" xr:uid="{B530E2A1-A984-4350-AEC6-2AC066D1DD6D}"/>
    <cellStyle name="Currency 5 33" xfId="14365" xr:uid="{5E890C94-664F-464C-AF2C-43A8A1DFDF21}"/>
    <cellStyle name="Currency 5 34" xfId="13939" xr:uid="{23371C2A-F904-432A-8ECF-D5CCA988B57E}"/>
    <cellStyle name="Currency 5 35" xfId="14375" xr:uid="{9F5B2757-1CD9-49F8-8AE8-CD74A84E6440}"/>
    <cellStyle name="Currency 5 36" xfId="13953" xr:uid="{80FE289B-1EC5-42B5-946C-F6A8FAD1B160}"/>
    <cellStyle name="Currency 5 37" xfId="14379" xr:uid="{F5E2577A-2372-4D6E-BC94-850FB98E1653}"/>
    <cellStyle name="Currency 5 38" xfId="13961" xr:uid="{9D61F3B8-333B-4A80-B45E-F18FBFB2E11B}"/>
    <cellStyle name="Currency 5 39" xfId="14383" xr:uid="{484E8BE3-74AD-4D08-B719-F0E3F24E7A49}"/>
    <cellStyle name="Currency 5 4" xfId="2090" xr:uid="{00000000-0005-0000-0000-0000CD050000}"/>
    <cellStyle name="Currency-- 5 4" xfId="10395" xr:uid="{360ABCF0-2233-447A-A99A-69A63B27B92D}"/>
    <cellStyle name="Currency 5 4 2" xfId="2091" xr:uid="{00000000-0005-0000-0000-0000CE050000}"/>
    <cellStyle name="Currency 5 4 2 2" xfId="2092" xr:uid="{00000000-0005-0000-0000-0000CF050000}"/>
    <cellStyle name="Currency 5 4 2 2 2" xfId="13577" xr:uid="{8B27FCE6-C460-4544-9EF7-5C874E7C28E9}"/>
    <cellStyle name="Currency 5 4 2 3" xfId="13576" xr:uid="{3C43B47B-1947-40B6-B952-37026E5EE6A0}"/>
    <cellStyle name="Currency 5 4 3" xfId="2093" xr:uid="{00000000-0005-0000-0000-0000D0050000}"/>
    <cellStyle name="Currency 5 4 3 2" xfId="13578" xr:uid="{B93B4382-439C-45BF-B212-DF1D9B89A334}"/>
    <cellStyle name="Currency 5 4 4" xfId="13575" xr:uid="{7089978D-6593-4324-9B2B-007B95203E6E}"/>
    <cellStyle name="Currency 5 40" xfId="13982" xr:uid="{387001CB-15CE-465F-ABDC-6600CF084126}"/>
    <cellStyle name="Currency 5 41" xfId="14388" xr:uid="{4A3D59C7-452A-4DD2-BE27-1BA4911F53B8}"/>
    <cellStyle name="Currency 5 42" xfId="14021" xr:uid="{6D4FA25D-2B8E-4313-AA8A-46CFC9ED54DD}"/>
    <cellStyle name="Currency 5 5" xfId="2094" xr:uid="{00000000-0005-0000-0000-0000D1050000}"/>
    <cellStyle name="Currency-- 5 5" xfId="16731" xr:uid="{67A968B4-4E63-4AAD-82E9-30AC253CEF04}"/>
    <cellStyle name="Currency 5 5 2" xfId="2095" xr:uid="{00000000-0005-0000-0000-0000D2050000}"/>
    <cellStyle name="Currency 5 5 2 2" xfId="13580" xr:uid="{8D876F9E-5022-4E78-A5CB-E89BB0F24E16}"/>
    <cellStyle name="Currency 5 5 3" xfId="13579" xr:uid="{4FE1F68B-459C-4135-87CE-D69323C4C046}"/>
    <cellStyle name="Currency 5 6" xfId="2096" xr:uid="{00000000-0005-0000-0000-0000D3050000}"/>
    <cellStyle name="Currency-- 5 6" xfId="17152" xr:uid="{0B255019-FDBC-4F10-AD23-99F1B41C79B7}"/>
    <cellStyle name="Currency 5 6 2" xfId="13581" xr:uid="{A123463B-33DB-41E8-8C07-A583C111BFE2}"/>
    <cellStyle name="Currency 5 7" xfId="13558" xr:uid="{368CBF92-BCD7-4216-A5B9-C561EF8B5A7D}"/>
    <cellStyle name="Currency-- 5 7" xfId="18025" xr:uid="{42888B6A-E3A3-42AB-9593-C9C32F45559F}"/>
    <cellStyle name="Currency 5 8" xfId="13778" xr:uid="{7972295C-F4D8-4CC6-9721-54002C25524B}"/>
    <cellStyle name="Currency-- 5 8" xfId="20335" xr:uid="{FA7B54BF-B2C9-4685-9BF0-684CEFD1FC8D}"/>
    <cellStyle name="Currency 5 9" xfId="14247" xr:uid="{6AADAFB7-18B3-4D33-950D-88D2DD40BBBA}"/>
    <cellStyle name="Currency-- 5 9" xfId="27287" xr:uid="{58B46241-66F9-4FB4-A4E5-383BFBC4937B}"/>
    <cellStyle name="Currency 50" xfId="15318" xr:uid="{805B07DC-F390-4398-B8ED-50AA9E2DA73B}"/>
    <cellStyle name="Currency-- 50" xfId="9933" xr:uid="{CDAE457D-9420-4669-8E4D-9FE848E6920C}"/>
    <cellStyle name="Currency 51" xfId="15372" xr:uid="{43BFF3E2-E4CD-4F95-A3E8-3DACB19AD916}"/>
    <cellStyle name="Currency-- 51" xfId="10478" xr:uid="{88F0D8F3-E690-4DEC-98E4-1661120156F8}"/>
    <cellStyle name="Currency 52" xfId="15338" xr:uid="{933E1ABD-6169-43FC-8134-3268CEB37608}"/>
    <cellStyle name="Currency-- 52" xfId="9936" xr:uid="{C9F26360-48C9-4F46-80DA-4FFECC6C2DEA}"/>
    <cellStyle name="Currency 53" xfId="15375" xr:uid="{4DA40876-27BA-4609-A7FB-8FF78DB95A4C}"/>
    <cellStyle name="Currency-- 53" xfId="10479" xr:uid="{DC7384E0-6CC6-4C8A-B01D-CE394E8AC2FD}"/>
    <cellStyle name="Currency 54" xfId="15410" xr:uid="{72908975-E864-403A-A268-DC12E527FA30}"/>
    <cellStyle name="Currency-- 54" xfId="9937" xr:uid="{DDAEA65F-94E3-4145-8FF5-57B7BF326390}"/>
    <cellStyle name="Currency 55" xfId="15417" xr:uid="{6CD4B252-023D-45BF-940A-24DBA29DEC0D}"/>
    <cellStyle name="Currency-- 55" xfId="10480" xr:uid="{3E062445-9C93-40B4-9690-54E45C928A88}"/>
    <cellStyle name="Currency 56" xfId="15458" xr:uid="{B397F57C-6ADA-45D0-92A4-F553554C0F57}"/>
    <cellStyle name="Currency-- 56" xfId="9938" xr:uid="{9442C60A-4E9C-49B1-870A-2962B8278770}"/>
    <cellStyle name="Currency 57" xfId="15461" xr:uid="{EDED78BB-3AE4-4BBC-B5A2-65B28D7596C0}"/>
    <cellStyle name="Currency 58" xfId="15492" xr:uid="{5CAD1232-9C26-4D86-80E7-A0CE5CB620E0}"/>
    <cellStyle name="Currency 59" xfId="15465" xr:uid="{959EDDAD-859F-4418-87FC-8B193A5A9CC9}"/>
    <cellStyle name="Currency 6" xfId="2097" xr:uid="{00000000-0005-0000-0000-0000D4050000}"/>
    <cellStyle name="Currency-- 6" xfId="13757" xr:uid="{D1148F65-9BA1-419C-92CF-D163341B6DEF}"/>
    <cellStyle name="Currency 6 10" xfId="14242" xr:uid="{13604B37-C09C-46FD-8740-8A1E159B7AB7}"/>
    <cellStyle name="Currency-- 6 10" xfId="21614" xr:uid="{6D57F19A-21A2-4DBD-AA4B-82EB845A14D4}"/>
    <cellStyle name="Currency 6 11" xfId="13792" xr:uid="{0ED6FDC9-72AD-454C-8438-A22703C4CF9F}"/>
    <cellStyle name="Currency-- 6 11" xfId="22547" xr:uid="{86C1F75C-6FCA-457F-AA17-62A969259231}"/>
    <cellStyle name="Currency 6 12" xfId="14248" xr:uid="{F239A4D7-88F6-4CC3-89B9-A1D5EBEC72F8}"/>
    <cellStyle name="Currency-- 6 12" xfId="23866" xr:uid="{EBE71D68-C727-49E6-A073-B0AB4EBCB45D}"/>
    <cellStyle name="Currency 6 13" xfId="13804" xr:uid="{2009B1DA-BD38-491C-9C3B-D7AA0D41A543}"/>
    <cellStyle name="Currency-- 6 13" xfId="22168" xr:uid="{BD454D11-1F36-4B33-A07C-9F776BE481FD}"/>
    <cellStyle name="Currency 6 14" xfId="14258" xr:uid="{A151015F-658E-4F92-A3B9-7EE828CE419D}"/>
    <cellStyle name="Currency-- 6 14" xfId="22764" xr:uid="{092E6593-BD9F-462A-8173-8B8542E64DA4}"/>
    <cellStyle name="Currency 6 15" xfId="13814" xr:uid="{CAC3FF52-5015-4355-9E08-0E6FA74A2301}"/>
    <cellStyle name="Currency-- 6 15" xfId="24782" xr:uid="{3A895F19-3E30-4C06-A62F-02E246249A58}"/>
    <cellStyle name="Currency 6 16" xfId="14280" xr:uid="{447F4500-D9DB-4386-8B3F-94F4EB22DE09}"/>
    <cellStyle name="Currency-- 6 16" xfId="27348" xr:uid="{350F45A0-D37A-4841-AED8-775114238192}"/>
    <cellStyle name="Currency 6 17" xfId="13821" xr:uid="{754283E8-E3B7-4587-82FD-A4E8135613C6}"/>
    <cellStyle name="Currency-- 6 17" xfId="28961" xr:uid="{B9C46C65-2FF0-49EA-8D3A-29D22CC0E4D7}"/>
    <cellStyle name="Currency 6 18" xfId="14282" xr:uid="{5BA28865-B5BE-411E-A85B-2CDD4F5FB2E2}"/>
    <cellStyle name="Currency 6 19" xfId="13838" xr:uid="{CDD39EF3-9ABC-4EE4-B9E3-E978274E0D78}"/>
    <cellStyle name="Currency 6 2" xfId="2098" xr:uid="{00000000-0005-0000-0000-0000D5050000}"/>
    <cellStyle name="Currency-- 6 2" xfId="16922" xr:uid="{CF3FD39A-0797-4C3D-BD1E-E3B6DDF73888}"/>
    <cellStyle name="Currency 6 2 2" xfId="2099" xr:uid="{00000000-0005-0000-0000-0000D6050000}"/>
    <cellStyle name="Currency 6 2 2 2" xfId="2100" xr:uid="{00000000-0005-0000-0000-0000D7050000}"/>
    <cellStyle name="Currency 6 2 2 2 2" xfId="2101" xr:uid="{00000000-0005-0000-0000-0000D8050000}"/>
    <cellStyle name="Currency 6 2 2 2 2 2" xfId="13586" xr:uid="{0EE84D37-069D-41F7-BF6F-8FF68A38A378}"/>
    <cellStyle name="Currency 6 2 2 2 3" xfId="13585" xr:uid="{74380ECF-5A10-42BC-8378-DBBAC41E07DD}"/>
    <cellStyle name="Currency 6 2 2 3" xfId="2102" xr:uid="{00000000-0005-0000-0000-0000D9050000}"/>
    <cellStyle name="Currency 6 2 2 3 2" xfId="13587" xr:uid="{7E8EE0FF-D614-433E-A2BB-2E54ACB35FB6}"/>
    <cellStyle name="Currency 6 2 2 4" xfId="13584" xr:uid="{313DC615-61CB-43B5-A32D-ED50CAD43EE4}"/>
    <cellStyle name="Currency 6 2 3" xfId="2103" xr:uid="{00000000-0005-0000-0000-0000DA050000}"/>
    <cellStyle name="Currency 6 2 3 2" xfId="2104" xr:uid="{00000000-0005-0000-0000-0000DB050000}"/>
    <cellStyle name="Currency 6 2 3 2 2" xfId="13589" xr:uid="{60A6C601-6B28-403E-BDD6-EEAE531E1D95}"/>
    <cellStyle name="Currency 6 2 3 3" xfId="13588" xr:uid="{0487B0E8-A0DF-4D97-8AF0-A9D74B9472F0}"/>
    <cellStyle name="Currency 6 2 4" xfId="2105" xr:uid="{00000000-0005-0000-0000-0000DC050000}"/>
    <cellStyle name="Currency 6 2 4 2" xfId="13590" xr:uid="{687E0B64-6DD7-4964-981F-593F3BA5433C}"/>
    <cellStyle name="Currency 6 2 5" xfId="13583" xr:uid="{4056A25E-C9C4-47F0-8F3E-D10026E6D0FF}"/>
    <cellStyle name="Currency 6 20" xfId="14303" xr:uid="{F198CA76-CB28-4DAF-A91C-24FB1FADEA23}"/>
    <cellStyle name="Currency 6 21" xfId="13856" xr:uid="{2C669385-28C1-4C91-BF73-AA267CA6A3CA}"/>
    <cellStyle name="Currency 6 22" xfId="14307" xr:uid="{C1E3EA8F-87D8-4FC5-82B2-1641097D2F0E}"/>
    <cellStyle name="Currency 6 23" xfId="13867" xr:uid="{8ED2CD85-4842-4542-9FEE-8043BA867FBD}"/>
    <cellStyle name="Currency 6 24" xfId="14308" xr:uid="{CC9E5180-0CCF-46DC-84C7-5BBF54596FEA}"/>
    <cellStyle name="Currency 6 25" xfId="13872" xr:uid="{47CA9F1D-EE32-4072-B8EC-469B4774275F}"/>
    <cellStyle name="Currency 6 26" xfId="14310" xr:uid="{C8B05FA2-173B-46E9-9AF9-D053C46A48C9}"/>
    <cellStyle name="Currency 6 27" xfId="13881" xr:uid="{932428B7-D9FB-4385-8485-36563166110E}"/>
    <cellStyle name="Currency 6 28" xfId="14330" xr:uid="{6D63A282-666B-4947-9E06-6C9B6EB63C4A}"/>
    <cellStyle name="Currency 6 29" xfId="13899" xr:uid="{97776D08-15CA-4970-BE67-5AF5E697C691}"/>
    <cellStyle name="Currency 6 3" xfId="2106" xr:uid="{00000000-0005-0000-0000-0000DD050000}"/>
    <cellStyle name="Currency-- 6 3" xfId="11521" xr:uid="{FADDD83C-74D6-449A-B2D5-90729079C0AC}"/>
    <cellStyle name="Currency 6 3 2" xfId="2107" xr:uid="{00000000-0005-0000-0000-0000DE050000}"/>
    <cellStyle name="Currency 6 3 2 2" xfId="2108" xr:uid="{00000000-0005-0000-0000-0000DF050000}"/>
    <cellStyle name="Currency 6 3 2 2 2" xfId="2109" xr:uid="{00000000-0005-0000-0000-0000E0050000}"/>
    <cellStyle name="Currency 6 3 2 2 2 2" xfId="13594" xr:uid="{C4D6F65B-F43A-46C7-B5B7-512E3141EC80}"/>
    <cellStyle name="Currency 6 3 2 2 3" xfId="13593" xr:uid="{574DC740-82D3-4D2A-8911-A0640E580F70}"/>
    <cellStyle name="Currency 6 3 2 3" xfId="2110" xr:uid="{00000000-0005-0000-0000-0000E1050000}"/>
    <cellStyle name="Currency 6 3 2 3 2" xfId="13595" xr:uid="{1077C802-6E85-45E2-AB7D-3FA35D952CDD}"/>
    <cellStyle name="Currency 6 3 2 4" xfId="13592" xr:uid="{FA406B81-D7D8-4B3C-ACF3-E366685A9E00}"/>
    <cellStyle name="Currency 6 3 3" xfId="2111" xr:uid="{00000000-0005-0000-0000-0000E2050000}"/>
    <cellStyle name="Currency 6 3 3 2" xfId="2112" xr:uid="{00000000-0005-0000-0000-0000E3050000}"/>
    <cellStyle name="Currency 6 3 3 2 2" xfId="13597" xr:uid="{558BBB7D-56DC-4FA1-8EF7-A7F6C81CE4A3}"/>
    <cellStyle name="Currency 6 3 3 3" xfId="13596" xr:uid="{41F0164C-0207-42CD-B271-64FA3C5387F4}"/>
    <cellStyle name="Currency 6 3 4" xfId="2113" xr:uid="{00000000-0005-0000-0000-0000E4050000}"/>
    <cellStyle name="Currency 6 3 4 2" xfId="13598" xr:uid="{60B1D2F9-E43C-467F-B6A0-80D4CBDCC7C3}"/>
    <cellStyle name="Currency 6 3 5" xfId="13591" xr:uid="{AD9F6134-3CB1-4F2A-95D6-0A251BC6EAE2}"/>
    <cellStyle name="Currency 6 30" xfId="14339" xr:uid="{FC45B6FD-5DF7-4320-AC21-74C44F416F06}"/>
    <cellStyle name="Currency 6 31" xfId="13915" xr:uid="{2C122000-5BA4-4570-B0B2-1F10A8B1A747}"/>
    <cellStyle name="Currency 6 32" xfId="14355" xr:uid="{944C89A0-201D-4CA2-B93E-988A01B48EEB}"/>
    <cellStyle name="Currency 6 33" xfId="13929" xr:uid="{7799BC4A-2EAD-4876-AB6B-4F95EC9BBCF3}"/>
    <cellStyle name="Currency 6 34" xfId="14363" xr:uid="{85FE3832-011A-438A-A293-CC93BC6AE63F}"/>
    <cellStyle name="Currency 6 35" xfId="13934" xr:uid="{25DDDAAF-8FF3-4669-920D-E1E8D756434A}"/>
    <cellStyle name="Currency 6 36" xfId="14367" xr:uid="{FE3D9472-6A54-461F-B585-5BF8C2C72FCA}"/>
    <cellStyle name="Currency 6 37" xfId="13950" xr:uid="{CB088757-9FA0-4431-9F68-2C8AC9E7596E}"/>
    <cellStyle name="Currency 6 38" xfId="14376" xr:uid="{69DF4A8B-0693-4A39-ADA9-770A4284D331}"/>
    <cellStyle name="Currency 6 39" xfId="13967" xr:uid="{2AC65A45-7271-4566-B2B8-7FB1CD92112F}"/>
    <cellStyle name="Currency 6 4" xfId="2114" xr:uid="{00000000-0005-0000-0000-0000E5050000}"/>
    <cellStyle name="Currency-- 6 4" xfId="10176" xr:uid="{05AFCABC-0BB4-4A37-A61A-971C872B1CFE}"/>
    <cellStyle name="Currency 6 4 2" xfId="2115" xr:uid="{00000000-0005-0000-0000-0000E6050000}"/>
    <cellStyle name="Currency 6 4 2 2" xfId="2116" xr:uid="{00000000-0005-0000-0000-0000E7050000}"/>
    <cellStyle name="Currency 6 4 2 2 2" xfId="13601" xr:uid="{220F5CA2-CB52-44F4-A958-3F70FB6D56D4}"/>
    <cellStyle name="Currency 6 4 2 3" xfId="13600" xr:uid="{EDAD85A8-201C-45BB-95E2-872F5E90639B}"/>
    <cellStyle name="Currency 6 4 3" xfId="2117" xr:uid="{00000000-0005-0000-0000-0000E8050000}"/>
    <cellStyle name="Currency 6 4 3 2" xfId="13602" xr:uid="{47D5B8E6-DF18-480F-988C-61371FB0DCDF}"/>
    <cellStyle name="Currency 6 4 4" xfId="13599" xr:uid="{4E6DEFAD-C055-4230-A836-D5D78B8C954F}"/>
    <cellStyle name="Currency 6 40" xfId="14381" xr:uid="{3CE7597B-6AC9-4C13-B6E6-12FC87FC93A2}"/>
    <cellStyle name="Currency 6 41" xfId="14005" xr:uid="{05A80DAE-4517-4961-9F07-200D06CD569C}"/>
    <cellStyle name="Currency 6 5" xfId="2118" xr:uid="{00000000-0005-0000-0000-0000E9050000}"/>
    <cellStyle name="Currency-- 6 5" xfId="12441" xr:uid="{51471905-7EFC-4EEC-B4AD-D5B5DBB343F7}"/>
    <cellStyle name="Currency 6 5 2" xfId="2119" xr:uid="{00000000-0005-0000-0000-0000EA050000}"/>
    <cellStyle name="Currency 6 5 2 2" xfId="13604" xr:uid="{AD510E5C-A800-41DB-97FB-658FA56502FC}"/>
    <cellStyle name="Currency 6 5 3" xfId="13603" xr:uid="{01704E58-C09A-49A5-AA1C-15AF1ED37F61}"/>
    <cellStyle name="Currency 6 6" xfId="2120" xr:uid="{00000000-0005-0000-0000-0000EB050000}"/>
    <cellStyle name="Currency-- 6 6" xfId="11769" xr:uid="{5783C199-5AC6-4448-9AC2-930311660A9C}"/>
    <cellStyle name="Currency 6 6 2" xfId="13605" xr:uid="{15720B8C-8F68-4AD3-8F98-178BCEFB7E3B}"/>
    <cellStyle name="Currency 6 7" xfId="13582" xr:uid="{916A5D62-89C1-4F29-9C53-221AB3E5D621}"/>
    <cellStyle name="Currency-- 6 7" xfId="10888" xr:uid="{34E57C32-7A3B-439E-A9E0-5D47E826EE5B}"/>
    <cellStyle name="Currency 6 8" xfId="14240" xr:uid="{66BF9CDE-F4AE-47A5-9688-15C2DA613688}"/>
    <cellStyle name="Currency-- 6 8" xfId="16777" xr:uid="{84C55D0A-A995-4F48-9981-9705ADA88A84}"/>
    <cellStyle name="Currency 6 9" xfId="13776" xr:uid="{F698D1C8-935D-44C5-92B7-E7C8BB8CC4E5}"/>
    <cellStyle name="Currency-- 6 9" xfId="17444" xr:uid="{F7B4BD36-85A6-45F1-93B9-5F276192882B}"/>
    <cellStyle name="Currency 60" xfId="15506" xr:uid="{37AAC369-4266-49AB-A493-1E12CD1B3F8F}"/>
    <cellStyle name="Currency 61" xfId="15559" xr:uid="{E730CCD8-EDBC-4DD6-8C44-2DAF0B4F7329}"/>
    <cellStyle name="Currency 62" xfId="15592" xr:uid="{874A06A5-15CB-4185-A0BB-08027C809AF8}"/>
    <cellStyle name="Currency 63" xfId="15563" xr:uid="{5D8FC237-E9AA-45B0-9339-9774EC623AA5}"/>
    <cellStyle name="Currency 64" xfId="15609" xr:uid="{27B8964C-0D52-4993-8680-40C00AF1765D}"/>
    <cellStyle name="Currency 65" xfId="15623" xr:uid="{A39B2BD5-864E-4ABA-B858-AC72A1F83744}"/>
    <cellStyle name="Currency 66" xfId="15658" xr:uid="{997300FD-1003-4034-88A8-34045144667C}"/>
    <cellStyle name="Currency 67" xfId="15696" xr:uid="{78CA5FBD-45D3-4828-BA5C-DC3A4A23C820}"/>
    <cellStyle name="Currency 68" xfId="15698" xr:uid="{1104DFF5-B4B8-44B2-9818-81FE4754BAD0}"/>
    <cellStyle name="Currency 69" xfId="15737" xr:uid="{15BF1F4C-4E0B-4961-9F1B-46EA686A3CDF}"/>
    <cellStyle name="Currency 7" xfId="2121" xr:uid="{00000000-0005-0000-0000-0000EC050000}"/>
    <cellStyle name="Currency-- 7" xfId="14212" xr:uid="{7A3DFB9A-8048-4999-85B3-2365C4FB5DB4}"/>
    <cellStyle name="Currency 7 10" xfId="13808" xr:uid="{8CAFB659-9D5E-4C6E-B95E-6BDD7A1BC3A4}"/>
    <cellStyle name="Currency-- 7 10" xfId="28842" xr:uid="{C637C390-2AA4-4F67-8F1B-3B59E29B8023}"/>
    <cellStyle name="Currency 7 11" xfId="14266" xr:uid="{03063E11-D06D-40F0-A85D-57FC8E66DEB4}"/>
    <cellStyle name="Currency-- 7 11" xfId="23422" xr:uid="{795E1DF0-94DA-4552-BB61-C0DC43AFCFE8}"/>
    <cellStyle name="Currency 7 12" xfId="13810" xr:uid="{0858988D-76B7-4B48-A196-BD56EA3EF75E}"/>
    <cellStyle name="Currency-- 7 12" xfId="30788" xr:uid="{58C49594-31CF-4130-A0CF-431C6EB49D89}"/>
    <cellStyle name="Currency 7 13" xfId="14267" xr:uid="{6F246C97-F047-42A4-B413-A1ADD1B15BDA}"/>
    <cellStyle name="Currency-- 7 13" xfId="32003" xr:uid="{F9F4EA13-27B2-4F33-A067-1532C3A1EA8F}"/>
    <cellStyle name="Currency 7 14" xfId="13827" xr:uid="{05376649-18E1-4302-AFAD-641ED012EBBC}"/>
    <cellStyle name="Currency-- 7 14" xfId="27635" xr:uid="{FBD2B82A-E4D0-4C39-8CC4-A103553613E3}"/>
    <cellStyle name="Currency 7 15" xfId="14286" xr:uid="{ADE25072-DB45-4215-A059-34555EED0179}"/>
    <cellStyle name="Currency-- 7 15" xfId="30307" xr:uid="{36D2AFE8-113B-404D-9DCB-074A07123968}"/>
    <cellStyle name="Currency 7 16" xfId="13842" xr:uid="{F406D904-DC40-4549-94E8-2AC97899E0A7}"/>
    <cellStyle name="Currency-- 7 16" xfId="31756" xr:uid="{BD03702E-4E56-4EAD-8AA1-FDF46D15D07B}"/>
    <cellStyle name="Currency 7 17" xfId="14296" xr:uid="{7FDE5A8A-EA2E-42CE-B4F2-659A13FD3017}"/>
    <cellStyle name="Currency-- 7 17" xfId="37462" xr:uid="{F0016A77-BCD4-4FFD-93F2-3F5326A5F953}"/>
    <cellStyle name="Currency 7 18" xfId="13859" xr:uid="{1BE5E901-066B-47CA-A0DC-F955D79CB8F1}"/>
    <cellStyle name="Currency 7 19" xfId="14297" xr:uid="{D2CE7513-D70A-4CC2-A279-B88DD4352B5D}"/>
    <cellStyle name="Currency 7 2" xfId="2122" xr:uid="{00000000-0005-0000-0000-0000ED050000}"/>
    <cellStyle name="Currency-- 7 2" xfId="17341" xr:uid="{8B856DBF-C7F1-4EF4-A583-7FBB7AC03CEB}"/>
    <cellStyle name="Currency 7 2 2" xfId="13607" xr:uid="{640ABFA9-4B95-4D87-BADC-980C3C9AC5DE}"/>
    <cellStyle name="Currency 7 20" xfId="13864" xr:uid="{6048BBF5-5D2A-4635-B362-3B576B727A3D}"/>
    <cellStyle name="Currency 7 21" xfId="14301" xr:uid="{36104BD6-9CED-429C-9A64-A196430AB641}"/>
    <cellStyle name="Currency 7 22" xfId="13870" xr:uid="{4B84B083-440F-4AB4-AA73-AABEC9755CFB}"/>
    <cellStyle name="Currency 7 23" xfId="14318" xr:uid="{3622329F-C55B-41B2-A037-EC5E5DB013FA}"/>
    <cellStyle name="Currency 7 24" xfId="13886" xr:uid="{9EAE63F7-4EBB-42B3-B9AA-CF3E1E4BF287}"/>
    <cellStyle name="Currency 7 25" xfId="14328" xr:uid="{7CD243AF-A478-45B0-B358-036687C88C88}"/>
    <cellStyle name="Currency 7 26" xfId="13904" xr:uid="{168D3439-9C49-4A4D-AC2E-8F5BF680252F}"/>
    <cellStyle name="Currency 7 27" xfId="14344" xr:uid="{C5219833-C7B5-49C3-9ACA-46906FB49F7E}"/>
    <cellStyle name="Currency 7 28" xfId="13920" xr:uid="{8B25B18D-1800-4A27-B75B-7EB261170EA1}"/>
    <cellStyle name="Currency 7 29" xfId="14351" xr:uid="{CDBB2EC3-52EB-49B8-ABA1-2B68BBCAEDEA}"/>
    <cellStyle name="Currency 7 3" xfId="13606" xr:uid="{37D92E24-3A85-499E-80DB-A49FB50CE579}"/>
    <cellStyle name="Currency-- 7 3" xfId="11950" xr:uid="{0C70B014-31A9-4876-A043-B4304D6FEFBA}"/>
    <cellStyle name="Currency 7 30" xfId="13926" xr:uid="{15C78296-9E63-4C4E-8DB7-36DDBDCFF251}"/>
    <cellStyle name="Currency 7 31" xfId="14357" xr:uid="{96F9A53C-0FAE-41B7-AAA2-F950AE45820B}"/>
    <cellStyle name="Currency 7 32" xfId="13932" xr:uid="{F0DA978F-72D3-4EA3-A7DD-1B154CC5C458}"/>
    <cellStyle name="Currency 7 33" xfId="14364" xr:uid="{A3D8C441-D157-4C7F-9430-60A26F5C0C5E}"/>
    <cellStyle name="Currency 7 34" xfId="13955" xr:uid="{0BDD4D24-7B8E-4700-AE08-FA8AB68F9811}"/>
    <cellStyle name="Currency 7 35" xfId="14371" xr:uid="{823E77EA-72E3-426C-8E17-00651F24C4C4}"/>
    <cellStyle name="Currency 7 36" xfId="13977" xr:uid="{554B9594-1628-4A94-B0BD-EC619E93EA05}"/>
    <cellStyle name="Currency 7 4" xfId="13770" xr:uid="{8C27B08A-1E04-48A7-A37D-24252591973B}"/>
    <cellStyle name="Currency-- 7 4" xfId="10394" xr:uid="{4470B0C4-FDD8-4E21-931C-2D6ED428215D}"/>
    <cellStyle name="Currency 7 5" xfId="14230" xr:uid="{309B5762-CC80-4172-BE94-53445A67EFD4}"/>
    <cellStyle name="Currency-- 7 5" xfId="16730" xr:uid="{B3B1387C-1796-447D-BD22-B3B088AAE690}"/>
    <cellStyle name="Currency 7 6" xfId="13783" xr:uid="{FBFE2D74-10CB-4032-8886-705EC5EAEDE0}"/>
    <cellStyle name="Currency-- 7 6" xfId="17151" xr:uid="{EABD8A8E-302D-4519-9F7B-B9A60BCB2154}"/>
    <cellStyle name="Currency 7 7" xfId="14239" xr:uid="{F8DE2583-FD7E-4865-BF62-8C568F1A0B92}"/>
    <cellStyle name="Currency-- 7 7" xfId="18023" xr:uid="{9F298C15-0D2F-4E51-94E8-93A6E14BBC6D}"/>
    <cellStyle name="Currency 7 8" xfId="13794" xr:uid="{79F62E93-6ECC-40B8-8387-7E290BBA36BD}"/>
    <cellStyle name="Currency-- 7 8" xfId="20273" xr:uid="{61D64AC2-F763-4EBD-809F-B15D365F3417}"/>
    <cellStyle name="Currency 7 9" xfId="14246" xr:uid="{0D553E03-926A-4714-826A-CA21573E0DB3}"/>
    <cellStyle name="Currency-- 7 9" xfId="27286" xr:uid="{46E6873D-6378-47DE-B84B-1DD1108EB28C}"/>
    <cellStyle name="Currency 70" xfId="15740" xr:uid="{9688FD78-1B7A-4493-9F1E-6A5D9B475B0C}"/>
    <cellStyle name="Currency 71" xfId="15756" xr:uid="{FC4D4711-DA22-4792-92B7-6291F06EC56B}"/>
    <cellStyle name="Currency 72" xfId="15817" xr:uid="{ED060DF1-84D1-41B1-8D65-088F24A3D331}"/>
    <cellStyle name="Currency 73" xfId="15790" xr:uid="{83B2FC8F-E868-426C-ACB9-A290FF19D037}"/>
    <cellStyle name="Currency 74" xfId="15831" xr:uid="{6D5EB754-32CB-41F7-AC5D-5DBF3D785B82}"/>
    <cellStyle name="Currency 8" xfId="2123" xr:uid="{00000000-0005-0000-0000-0000EE050000}"/>
    <cellStyle name="Currency-- 8" xfId="13762" xr:uid="{05F67CBF-A44B-413F-8036-F01BB0621A0E}"/>
    <cellStyle name="Currency 8 10" xfId="13782" xr:uid="{F11C929D-98BA-45D0-AEEE-2055754CC2D6}"/>
    <cellStyle name="Currency-- 8 10" xfId="21621" xr:uid="{E583D9ED-582F-41EF-8B8E-3EDD30638775}"/>
    <cellStyle name="Currency 8 11" xfId="14238" xr:uid="{A5349276-C629-4B8E-8C9B-928026D44EC2}"/>
    <cellStyle name="Currency-- 8 11" xfId="27055" xr:uid="{0E67A93C-BF54-4262-838B-4F8AB3D3AA0A}"/>
    <cellStyle name="Currency 8 12" xfId="13793" xr:uid="{1844AD96-7ABC-4362-88BE-E695BB321653}"/>
    <cellStyle name="Currency-- 8 12" xfId="23897" xr:uid="{26AC386E-572C-4FAB-A556-D31A81CAE5D2}"/>
    <cellStyle name="Currency 8 13" xfId="14244" xr:uid="{C734E0E5-1175-4CF1-8838-CEDEA19CCC23}"/>
    <cellStyle name="Currency-- 8 13" xfId="30069" xr:uid="{E17A7634-E59B-4FC2-8D1E-7957E4D9350F}"/>
    <cellStyle name="Currency 8 14" xfId="13807" xr:uid="{BDA7ADC4-48AE-4DAD-948E-CCF266451D6F}"/>
    <cellStyle name="Currency-- 8 14" xfId="22778" xr:uid="{75F94B68-5E7A-406A-900D-399AB944ADDD}"/>
    <cellStyle name="Currency 8 15" xfId="14262" xr:uid="{DFF9DC2D-DAF3-44BF-B69C-CB306615D197}"/>
    <cellStyle name="Currency-- 8 15" xfId="24787" xr:uid="{8F807EA3-C3D8-499F-B09A-72E37383BE48}"/>
    <cellStyle name="Currency 8 16" xfId="13809" xr:uid="{E25E2C6E-629A-4FCF-815C-5C389AC73AB2}"/>
    <cellStyle name="Currency-- 8 16" xfId="27409" xr:uid="{5C3686F6-E4B8-4BFC-AD50-34B012867D96}"/>
    <cellStyle name="Currency 8 17" xfId="14265" xr:uid="{6B2A0866-9E19-4AF4-B05E-04344938614E}"/>
    <cellStyle name="Currency-- 8 17" xfId="28967" xr:uid="{E3CCA65E-2E6C-4657-BEDC-D852639AFE21}"/>
    <cellStyle name="Currency 8 18" xfId="13824" xr:uid="{C2ABDDCB-DAE6-40AC-8575-285A74180D5F}"/>
    <cellStyle name="Currency 8 19" xfId="14285" xr:uid="{87178CFB-BCDF-4303-957A-533BD3E0968C}"/>
    <cellStyle name="Currency 8 2" xfId="2124" xr:uid="{00000000-0005-0000-0000-0000EF050000}"/>
    <cellStyle name="Currency-- 8 2" xfId="16927" xr:uid="{EC308A04-155E-43FB-B7F9-C09EB19462E5}"/>
    <cellStyle name="Currency 8 2 2" xfId="2125" xr:uid="{00000000-0005-0000-0000-0000F0050000}"/>
    <cellStyle name="Currency 8 2 2 2" xfId="2126" xr:uid="{00000000-0005-0000-0000-0000F1050000}"/>
    <cellStyle name="Currency 8 2 2 2 2" xfId="2127" xr:uid="{00000000-0005-0000-0000-0000F2050000}"/>
    <cellStyle name="Currency 8 2 2 2 2 2" xfId="13612" xr:uid="{4D4A9231-0553-4F48-BD6E-8C106B163B16}"/>
    <cellStyle name="Currency 8 2 2 2 3" xfId="13611" xr:uid="{F3571BC0-0008-4806-9A92-79C392EF2AFC}"/>
    <cellStyle name="Currency 8 2 2 3" xfId="2128" xr:uid="{00000000-0005-0000-0000-0000F3050000}"/>
    <cellStyle name="Currency 8 2 2 3 2" xfId="13613" xr:uid="{1B01FB0F-A157-4BA8-96A8-F12C2ABC395E}"/>
    <cellStyle name="Currency 8 2 2 4" xfId="13610" xr:uid="{87EA3630-4F1D-44A6-9C76-06A5B57F5990}"/>
    <cellStyle name="Currency 8 2 3" xfId="2129" xr:uid="{00000000-0005-0000-0000-0000F4050000}"/>
    <cellStyle name="Currency 8 2 3 2" xfId="2130" xr:uid="{00000000-0005-0000-0000-0000F5050000}"/>
    <cellStyle name="Currency 8 2 3 2 2" xfId="13615" xr:uid="{B4FBA499-9E9D-438F-A74B-BFDBCB9B7A72}"/>
    <cellStyle name="Currency 8 2 3 3" xfId="13614" xr:uid="{2A12503D-11F5-4B2F-9C54-043D75D0EDE7}"/>
    <cellStyle name="Currency 8 2 4" xfId="2131" xr:uid="{00000000-0005-0000-0000-0000F6050000}"/>
    <cellStyle name="Currency 8 2 4 2" xfId="13616" xr:uid="{A33F07FF-2795-4C89-AB43-10A3F753E6AD}"/>
    <cellStyle name="Currency 8 2 5" xfId="13609" xr:uid="{D2009C35-AC97-4DA4-B88E-F8A4887558A5}"/>
    <cellStyle name="Currency 8 20" xfId="13841" xr:uid="{61F64CA0-07F5-4B16-B5CD-C0B8AFBE16F7}"/>
    <cellStyle name="Currency 8 21" xfId="14294" xr:uid="{46891830-6FE6-4C15-8822-293FD39BEF03}"/>
    <cellStyle name="Currency 8 22" xfId="13858" xr:uid="{730CCD0F-BF15-4E16-8CC1-370EEC6CCF96}"/>
    <cellStyle name="Currency 8 23" xfId="14293" xr:uid="{54848A44-20C8-46BE-A58D-F0778F5E0CAF}"/>
    <cellStyle name="Currency 8 24" xfId="13863" xr:uid="{B75A5C48-F863-43FF-BCCC-F7D7EBB1FE48}"/>
    <cellStyle name="Currency 8 25" xfId="14300" xr:uid="{AF96F4DE-875C-4006-B800-3FD4840C5647}"/>
    <cellStyle name="Currency 8 26" xfId="13869" xr:uid="{477B0AE3-6A18-422E-98BE-CD1B03309913}"/>
    <cellStyle name="Currency 8 27" xfId="14317" xr:uid="{AC7DAB3A-FC38-43EC-9D6C-8E7979A81834}"/>
    <cellStyle name="Currency 8 28" xfId="13885" xr:uid="{BC01D2E1-985D-444B-8C5F-05833BAC3849}"/>
    <cellStyle name="Currency 8 29" xfId="14326" xr:uid="{D7533F99-9806-4EF3-9E2D-AB4FC862053F}"/>
    <cellStyle name="Currency 8 3" xfId="2132" xr:uid="{00000000-0005-0000-0000-0000F7050000}"/>
    <cellStyle name="Currency-- 8 3" xfId="11526" xr:uid="{E0C7053D-E310-4D80-98E1-6B664187AF97}"/>
    <cellStyle name="Currency 8 3 2" xfId="2133" xr:uid="{00000000-0005-0000-0000-0000F8050000}"/>
    <cellStyle name="Currency 8 3 2 2" xfId="2134" xr:uid="{00000000-0005-0000-0000-0000F9050000}"/>
    <cellStyle name="Currency 8 3 2 2 2" xfId="2135" xr:uid="{00000000-0005-0000-0000-0000FA050000}"/>
    <cellStyle name="Currency 8 3 2 2 2 2" xfId="13620" xr:uid="{EB543D80-3429-40F6-8D24-93D85F402B02}"/>
    <cellStyle name="Currency 8 3 2 2 3" xfId="13619" xr:uid="{D28914C7-E993-4CD5-B87C-124B683514E3}"/>
    <cellStyle name="Currency 8 3 2 3" xfId="2136" xr:uid="{00000000-0005-0000-0000-0000FB050000}"/>
    <cellStyle name="Currency 8 3 2 3 2" xfId="13621" xr:uid="{5296DB07-9275-42F9-B2FB-372E2251A5DA}"/>
    <cellStyle name="Currency 8 3 2 4" xfId="13618" xr:uid="{4E43806F-9395-4344-B845-27B930F3E84D}"/>
    <cellStyle name="Currency 8 3 3" xfId="2137" xr:uid="{00000000-0005-0000-0000-0000FC050000}"/>
    <cellStyle name="Currency 8 3 3 2" xfId="2138" xr:uid="{00000000-0005-0000-0000-0000FD050000}"/>
    <cellStyle name="Currency 8 3 3 2 2" xfId="13623" xr:uid="{910EFE63-955D-44CB-83EB-7134B64C3DCF}"/>
    <cellStyle name="Currency 8 3 3 3" xfId="13622" xr:uid="{01BA13AB-B1E2-4061-A04B-A31CACDE3795}"/>
    <cellStyle name="Currency 8 3 4" xfId="2139" xr:uid="{00000000-0005-0000-0000-0000FE050000}"/>
    <cellStyle name="Currency 8 3 4 2" xfId="13624" xr:uid="{BC366F05-00EC-4010-B258-B589CF385B9A}"/>
    <cellStyle name="Currency 8 3 5" xfId="13617" xr:uid="{7055F698-6ECF-4F69-9C42-0B667A3C9A4E}"/>
    <cellStyle name="Currency 8 30" xfId="13903" xr:uid="{2A9B94A3-883F-461B-8FBC-C8071FB977A0}"/>
    <cellStyle name="Currency 8 31" xfId="14343" xr:uid="{2FF8DEEA-5397-4F88-B456-15977EBCEC5C}"/>
    <cellStyle name="Currency 8 32" xfId="13918" xr:uid="{0F147577-3BD9-4C4E-88DA-DD63B759606E}"/>
    <cellStyle name="Currency 8 33" xfId="14348" xr:uid="{99D27A1F-FDF8-402D-BE2A-3BE21E465A5F}"/>
    <cellStyle name="Currency 8 34" xfId="13924" xr:uid="{BAA7CB99-A9F3-462A-A0EE-11E317D79506}"/>
    <cellStyle name="Currency 8 35" xfId="14356" xr:uid="{BDBD5F5E-FE19-459A-87F8-058CB11D5DC7}"/>
    <cellStyle name="Currency 8 36" xfId="13931" xr:uid="{57768192-248C-4069-839A-69092A0F792D}"/>
    <cellStyle name="Currency 8 37" xfId="14362" xr:uid="{1DC9A08B-CD2D-4ADD-9E29-8EA34490ED13}"/>
    <cellStyle name="Currency 8 38" xfId="13954" xr:uid="{8E5AE1CD-3626-425E-A0C5-E4E085D18D41}"/>
    <cellStyle name="Currency 8 39" xfId="14370" xr:uid="{36874D64-71A1-4379-B514-C73C3F5F347B}"/>
    <cellStyle name="Currency 8 4" xfId="2140" xr:uid="{00000000-0005-0000-0000-0000FF050000}"/>
    <cellStyle name="Currency-- 8 4" xfId="10180" xr:uid="{28718DC4-B6A9-44CC-9361-9D33075C5579}"/>
    <cellStyle name="Currency 8 4 2" xfId="2141" xr:uid="{00000000-0005-0000-0000-000000060000}"/>
    <cellStyle name="Currency 8 4 2 2" xfId="2142" xr:uid="{00000000-0005-0000-0000-000001060000}"/>
    <cellStyle name="Currency 8 4 2 2 2" xfId="13627" xr:uid="{F16D61AE-1E8E-4EEF-8C70-1DBE12218AF4}"/>
    <cellStyle name="Currency 8 4 2 3" xfId="13626" xr:uid="{72BA9C23-03B1-4058-91EC-190FC294B833}"/>
    <cellStyle name="Currency 8 4 3" xfId="2143" xr:uid="{00000000-0005-0000-0000-000002060000}"/>
    <cellStyle name="Currency 8 4 3 2" xfId="13628" xr:uid="{AF74B1D7-8BBB-4DB4-ACB2-23B861D9C89C}"/>
    <cellStyle name="Currency 8 4 4" xfId="13625" xr:uid="{159ADD66-9570-4C36-B26E-80C319857670}"/>
    <cellStyle name="Currency 8 40" xfId="13973" xr:uid="{94852B91-51D7-4A12-934E-43FE93AA0437}"/>
    <cellStyle name="Currency 8 5" xfId="2144" xr:uid="{00000000-0005-0000-0000-000003060000}"/>
    <cellStyle name="Currency-- 8 5" xfId="12448" xr:uid="{FFEE09AD-78E9-4CA3-8BF4-2B082D82BE3B}"/>
    <cellStyle name="Currency 8 5 2" xfId="2145" xr:uid="{00000000-0005-0000-0000-000004060000}"/>
    <cellStyle name="Currency 8 5 2 2" xfId="13630" xr:uid="{987A43A9-539F-4A90-BDB7-69961FC7FAB0}"/>
    <cellStyle name="Currency 8 5 3" xfId="13629" xr:uid="{891B19AA-3E5E-4276-A9FF-3B65A894B843}"/>
    <cellStyle name="Currency 8 6" xfId="2146" xr:uid="{00000000-0005-0000-0000-000005060000}"/>
    <cellStyle name="Currency-- 8 6" xfId="11774" xr:uid="{CAB295DE-265F-4A9B-9BDC-117E54E85782}"/>
    <cellStyle name="Currency 8 6 2" xfId="13631" xr:uid="{E9352F94-9AC7-437B-8DF5-163586FE18C6}"/>
    <cellStyle name="Currency 8 7" xfId="2147" xr:uid="{00000000-0005-0000-0000-000006060000}"/>
    <cellStyle name="Currency-- 8 7" xfId="10893" xr:uid="{D91EFC0A-C556-4C56-BAED-3EC2F68064C2}"/>
    <cellStyle name="Currency 8 7 2" xfId="13632" xr:uid="{7A07962D-5208-4670-A8FE-E438432EF768}"/>
    <cellStyle name="Currency 8 8" xfId="13608" xr:uid="{B2C622E1-E2E1-4F45-A63E-5CA99C4731CB}"/>
    <cellStyle name="Currency-- 8 8" xfId="16782" xr:uid="{86717432-1282-4D63-84E0-CEC288D03C83}"/>
    <cellStyle name="Currency 8 9" xfId="14228" xr:uid="{F0212DB6-A4F5-4DA2-8B64-6BBEC4357BF6}"/>
    <cellStyle name="Currency-- 8 9" xfId="17453" xr:uid="{E183B675-7437-4E45-977C-3F3DBDCC4182}"/>
    <cellStyle name="Currency 9" xfId="2148" xr:uid="{00000000-0005-0000-0000-000007060000}"/>
    <cellStyle name="Currency-- 9" xfId="14214" xr:uid="{D28F24DF-2229-45E2-8F9A-2CE3D8814FF8}"/>
    <cellStyle name="Currency 9 10" xfId="13781" xr:uid="{94937DCC-9BA0-40F6-A676-3CEEC94884C7}"/>
    <cellStyle name="Currency-- 9 10" xfId="28844" xr:uid="{7FCAB794-D505-45D4-937D-58F3FC38C58B}"/>
    <cellStyle name="Currency 9 11" xfId="14233" xr:uid="{C5DD8213-B942-48D2-8FCA-ABD557E19448}"/>
    <cellStyle name="Currency-- 9 11" xfId="23494" xr:uid="{F7F08E9B-B376-4D76-BBC4-99D0433C59E5}"/>
    <cellStyle name="Currency 9 12" xfId="13795" xr:uid="{405358A8-7916-4707-B114-11945DAC067D}"/>
    <cellStyle name="Currency-- 9 12" xfId="30772" xr:uid="{52013E10-0279-41EF-9CD9-6C129F574AF0}"/>
    <cellStyle name="Currency 9 13" xfId="14251" xr:uid="{5440493B-1696-48DB-83AD-2C2CE4B181D1}"/>
    <cellStyle name="Currency-- 9 13" xfId="31990" xr:uid="{C97D2022-97B4-476A-A1F4-87A2056CEFD0}"/>
    <cellStyle name="Currency 9 14" xfId="13800" xr:uid="{32B46592-370F-4A90-943A-4227E03FEFAE}"/>
    <cellStyle name="Currency-- 9 14" xfId="31501" xr:uid="{14B820FD-F032-44BC-8962-9110F7C4B1B3}"/>
    <cellStyle name="Currency 9 15" xfId="14249" xr:uid="{9341C5BC-97E0-4839-AC4C-C0C3B415DB87}"/>
    <cellStyle name="Currency-- 9 15" xfId="30310" xr:uid="{171DBD33-EAFD-4259-A11B-C83055263965}"/>
    <cellStyle name="Currency 9 16" xfId="13812" xr:uid="{44C2652A-34CB-46A7-A557-FD359E33EAD7}"/>
    <cellStyle name="Currency-- 9 16" xfId="31758" xr:uid="{41C53BA4-3A57-4CEF-8F2F-06368A634704}"/>
    <cellStyle name="Currency 9 17" xfId="14269" xr:uid="{9F575B76-0CE2-4FEF-B471-C6110CB8AD77}"/>
    <cellStyle name="Currency-- 9 17" xfId="37464" xr:uid="{02B2FA9C-657D-4B81-9983-F331D4EA02A6}"/>
    <cellStyle name="Currency 9 18" xfId="13828" xr:uid="{F580765B-27C6-4366-880B-2BBE68214806}"/>
    <cellStyle name="Currency 9 19" xfId="14278" xr:uid="{B8089B60-0277-4178-A5F7-83E0D3C792CE}"/>
    <cellStyle name="Currency 9 2" xfId="2149" xr:uid="{00000000-0005-0000-0000-000008060000}"/>
    <cellStyle name="Currency-- 9 2" xfId="17343" xr:uid="{A915A281-1B99-46D0-8FAB-198FE4F369F5}"/>
    <cellStyle name="Currency 9 2 2" xfId="2150" xr:uid="{00000000-0005-0000-0000-000009060000}"/>
    <cellStyle name="Currency 9 2 2 2" xfId="2151" xr:uid="{00000000-0005-0000-0000-00000A060000}"/>
    <cellStyle name="Currency 9 2 2 2 2" xfId="2152" xr:uid="{00000000-0005-0000-0000-00000B060000}"/>
    <cellStyle name="Currency 9 2 2 2 2 2" xfId="13637" xr:uid="{BB710040-D733-43A6-99AE-E5A3B3D9207E}"/>
    <cellStyle name="Currency 9 2 2 2 3" xfId="13636" xr:uid="{78A10BC3-C43F-4AF9-9EC4-B2E76774EBE8}"/>
    <cellStyle name="Currency 9 2 2 3" xfId="2153" xr:uid="{00000000-0005-0000-0000-00000C060000}"/>
    <cellStyle name="Currency 9 2 2 3 2" xfId="13638" xr:uid="{E424F371-303E-48E8-AE55-187107A543A9}"/>
    <cellStyle name="Currency 9 2 2 4" xfId="13635" xr:uid="{6A38C68B-1AFB-4B39-B447-601CE6C1F585}"/>
    <cellStyle name="Currency 9 2 3" xfId="2154" xr:uid="{00000000-0005-0000-0000-00000D060000}"/>
    <cellStyle name="Currency 9 2 3 2" xfId="2155" xr:uid="{00000000-0005-0000-0000-00000E060000}"/>
    <cellStyle name="Currency 9 2 3 2 2" xfId="13640" xr:uid="{7D8FCE82-699D-4277-8615-E9D31A102E94}"/>
    <cellStyle name="Currency 9 2 3 3" xfId="13639" xr:uid="{CADA1F08-8AE2-4A41-877A-1DAB028AD121}"/>
    <cellStyle name="Currency 9 2 4" xfId="2156" xr:uid="{00000000-0005-0000-0000-00000F060000}"/>
    <cellStyle name="Currency 9 2 4 2" xfId="13641" xr:uid="{9230C6AC-302A-40FF-B9C8-524CC3DFF470}"/>
    <cellStyle name="Currency 9 2 5" xfId="13634" xr:uid="{9A667047-5A2B-407D-BB66-FA683527DB8F}"/>
    <cellStyle name="Currency 9 20" xfId="13843" xr:uid="{9C519FCC-C059-455E-AB9E-B7AB73F64937}"/>
    <cellStyle name="Currency 9 21" xfId="14276" xr:uid="{FADFA8D1-5D37-4241-B590-B08309B55040}"/>
    <cellStyle name="Currency 9 22" xfId="13853" xr:uid="{98F759F8-197E-4481-A9D2-35E8D18092E4}"/>
    <cellStyle name="Currency 9 23" xfId="14277" xr:uid="{D1C28841-6683-41A5-8E47-3A80046A96FF}"/>
    <cellStyle name="Currency 9 24" xfId="13860" xr:uid="{876082AD-8D38-43B8-A616-F5FFE77E54AB}"/>
    <cellStyle name="Currency 9 25" xfId="14304" xr:uid="{CE7477F8-00F9-47E1-B334-353A32F6C2BE}"/>
    <cellStyle name="Currency 9 26" xfId="13871" xr:uid="{89A79F9D-D3F2-4780-A2B6-187056E91D9F}"/>
    <cellStyle name="Currency 9 27" xfId="14313" xr:uid="{D11A4F35-9A39-4D02-A572-05AAB64FD85C}"/>
    <cellStyle name="Currency 9 28" xfId="13887" xr:uid="{BCFD71BC-194C-4FEF-BF2C-31E7390913DD}"/>
    <cellStyle name="Currency 9 29" xfId="14329" xr:uid="{501FED4C-C0D5-4A95-8D62-D04922EB8CA0}"/>
    <cellStyle name="Currency 9 3" xfId="2157" xr:uid="{00000000-0005-0000-0000-000010060000}"/>
    <cellStyle name="Currency-- 9 3" xfId="11952" xr:uid="{01787773-86AA-42AB-A12C-69E95E2B2C24}"/>
    <cellStyle name="Currency 9 3 2" xfId="2158" xr:uid="{00000000-0005-0000-0000-000011060000}"/>
    <cellStyle name="Currency 9 3 2 2" xfId="2159" xr:uid="{00000000-0005-0000-0000-000012060000}"/>
    <cellStyle name="Currency 9 3 2 2 2" xfId="2160" xr:uid="{00000000-0005-0000-0000-000013060000}"/>
    <cellStyle name="Currency 9 3 2 2 2 2" xfId="13645" xr:uid="{F7CE7E3C-6416-468F-84DC-7A2E76C2D2DE}"/>
    <cellStyle name="Currency 9 3 2 2 3" xfId="13644" xr:uid="{59523BF8-24F9-4EEF-BFCA-5CCBC4C1EFD5}"/>
    <cellStyle name="Currency 9 3 2 3" xfId="2161" xr:uid="{00000000-0005-0000-0000-000014060000}"/>
    <cellStyle name="Currency 9 3 2 3 2" xfId="13646" xr:uid="{1D80CC8D-2936-4497-B21E-53942C89C6D0}"/>
    <cellStyle name="Currency 9 3 2 4" xfId="13643" xr:uid="{9B2F9B0D-B14F-4C43-A48D-4A135C1572D5}"/>
    <cellStyle name="Currency 9 3 3" xfId="2162" xr:uid="{00000000-0005-0000-0000-000015060000}"/>
    <cellStyle name="Currency 9 3 3 2" xfId="2163" xr:uid="{00000000-0005-0000-0000-000016060000}"/>
    <cellStyle name="Currency 9 3 3 2 2" xfId="13648" xr:uid="{6F58701C-48D8-4234-A34A-31322CC25722}"/>
    <cellStyle name="Currency 9 3 3 3" xfId="13647" xr:uid="{E81D2978-FDB0-4E7F-8F27-B482287175E6}"/>
    <cellStyle name="Currency 9 3 4" xfId="2164" xr:uid="{00000000-0005-0000-0000-000017060000}"/>
    <cellStyle name="Currency 9 3 4 2" xfId="13649" xr:uid="{C14BAE88-DF91-4425-9966-A539E2AF19BC}"/>
    <cellStyle name="Currency 9 3 5" xfId="13642" xr:uid="{4A701300-6AF3-4076-BBF9-C19BE70659DF}"/>
    <cellStyle name="Currency 9 30" xfId="13905" xr:uid="{23019702-5AEE-4C6C-9F4D-0AF62F4A9573}"/>
    <cellStyle name="Currency 9 31" xfId="14336" xr:uid="{812B8295-E040-47CF-ADFF-6D65C3516531}"/>
    <cellStyle name="Currency 9 32" xfId="13912" xr:uid="{422B4E14-8234-4A6F-84BC-B3E533AD6175}"/>
    <cellStyle name="Currency 9 33" xfId="14340" xr:uid="{E6A23E3B-7A7B-4E89-B06F-2CFC84E85491}"/>
    <cellStyle name="Currency 9 34" xfId="13921" xr:uid="{F01ADCBD-8305-44E3-8789-87D80F601E66}"/>
    <cellStyle name="Currency 9 35" xfId="14346" xr:uid="{84F91E1A-A438-46A4-BE02-524225BA28CE}"/>
    <cellStyle name="Currency 9 36" xfId="13935" xr:uid="{25056279-B83F-45FE-8739-3DE405D98E37}"/>
    <cellStyle name="Currency 9 37" xfId="14352" xr:uid="{A5CA5A71-D84D-4F25-8478-809489FFC158}"/>
    <cellStyle name="Currency 9 38" xfId="13962" xr:uid="{A053878F-5129-4E58-B71D-6ACFEB9B74FB}"/>
    <cellStyle name="Currency 9 4" xfId="2165" xr:uid="{00000000-0005-0000-0000-000018060000}"/>
    <cellStyle name="Currency-- 9 4" xfId="10396" xr:uid="{81CF81F7-CE98-45E9-9C5F-7DEE8C254DDE}"/>
    <cellStyle name="Currency 9 4 2" xfId="2166" xr:uid="{00000000-0005-0000-0000-000019060000}"/>
    <cellStyle name="Currency 9 4 2 2" xfId="2167" xr:uid="{00000000-0005-0000-0000-00001A060000}"/>
    <cellStyle name="Currency 9 4 2 2 2" xfId="13652" xr:uid="{BD87474F-6F07-4A25-B832-4C23EF12159A}"/>
    <cellStyle name="Currency 9 4 2 3" xfId="13651" xr:uid="{2155FEAC-4481-4D40-A7D0-87CC6FE45C85}"/>
    <cellStyle name="Currency 9 4 3" xfId="2168" xr:uid="{00000000-0005-0000-0000-00001B060000}"/>
    <cellStyle name="Currency 9 4 3 2" xfId="13653" xr:uid="{68EBE15B-0298-45FA-A05B-11CCD8057FA3}"/>
    <cellStyle name="Currency 9 4 4" xfId="13650" xr:uid="{FE9F12B7-A817-4BEF-8D58-D7C07524BCB5}"/>
    <cellStyle name="Currency 9 5" xfId="2169" xr:uid="{00000000-0005-0000-0000-00001C060000}"/>
    <cellStyle name="Currency-- 9 5" xfId="16732" xr:uid="{D933FB26-6330-467B-A3F4-64425CB5FA9C}"/>
    <cellStyle name="Currency 9 5 2" xfId="2170" xr:uid="{00000000-0005-0000-0000-00001D060000}"/>
    <cellStyle name="Currency 9 5 2 2" xfId="13655" xr:uid="{C73C76F7-535B-4AC3-9AA7-B55BFE8FE177}"/>
    <cellStyle name="Currency 9 5 3" xfId="13654" xr:uid="{65A0B6B9-607E-4262-AD31-6B244CDF816D}"/>
    <cellStyle name="Currency 9 6" xfId="2171" xr:uid="{00000000-0005-0000-0000-00001E060000}"/>
    <cellStyle name="Currency-- 9 6" xfId="17153" xr:uid="{0125F4DC-0B5B-4A10-9C87-AD0A1707698C}"/>
    <cellStyle name="Currency 9 6 2" xfId="13656" xr:uid="{750C56DE-4B9D-4791-9010-E8FD4FC46A77}"/>
    <cellStyle name="Currency 9 7" xfId="13633" xr:uid="{B94FB375-EA02-465A-9312-0CE1A9E3614F}"/>
    <cellStyle name="Currency-- 9 7" xfId="18026" xr:uid="{17237C24-3578-4C15-822A-943D497F0A03}"/>
    <cellStyle name="Currency 9 8" xfId="13774" xr:uid="{1F2F73EE-DC70-4ABD-B324-D5356FAFC83E}"/>
    <cellStyle name="Currency-- 9 8" xfId="20336" xr:uid="{B4562F18-B54D-49B8-B395-38D3AFEBAF4E}"/>
    <cellStyle name="Currency 9 9" xfId="14225" xr:uid="{DB44FF3C-23F4-4E2C-860B-C344900B5FF9}"/>
    <cellStyle name="Currency-- 9 9" xfId="27288" xr:uid="{18F100B7-8F0D-4C27-A5D6-903CECC64334}"/>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2 2" xfId="14195" xr:uid="{04F5DCB3-704A-4198-9B1F-4F943545DA05}"/>
    <cellStyle name="Data 2 2 2" xfId="11934" xr:uid="{221964F8-37FE-473C-B1F1-959CADEE9D3F}"/>
    <cellStyle name="Data 2 2 3" xfId="26317" xr:uid="{41353281-A238-4A49-9706-FB213A350099}"/>
    <cellStyle name="Data 2 2 4" xfId="31734" xr:uid="{3B9FCF1A-D109-42CB-A9B0-F1AF6171FA3D}"/>
    <cellStyle name="Data 2 3" xfId="14209" xr:uid="{C2382FC6-F7E9-454E-A906-268310B8FA33}"/>
    <cellStyle name="Data 2 3 2" xfId="11947" xr:uid="{8E9E7E7B-C96A-4687-A8C9-A9E2B4ABC119}"/>
    <cellStyle name="Data 2 3 3" xfId="27283" xr:uid="{B87087E8-5181-4FEB-A75D-A79DAB38DA72}"/>
    <cellStyle name="Data 2 3 4" xfId="33991" xr:uid="{CFF348A4-FB01-44F2-8AE6-E0B7FB1EE13D}"/>
    <cellStyle name="Data 2 4" xfId="14253" xr:uid="{EC6741E0-08AD-4C98-81D2-AD209CC006BC}"/>
    <cellStyle name="Data 2 4 2" xfId="11998" xr:uid="{9BA9AEC9-A9FD-492F-86F6-91A5666F1B94}"/>
    <cellStyle name="Data 2 4 3" xfId="27322" xr:uid="{B1DFEB94-8EEC-4D17-A8C6-1D97D6EF64AA}"/>
    <cellStyle name="Data 2 4 4" xfId="31793" xr:uid="{907272FA-D5C9-48CB-826C-D9782F406090}"/>
    <cellStyle name="Data 2 5" xfId="13900" xr:uid="{6A366DEE-2BE1-40F0-9139-3BAB2B805151}"/>
    <cellStyle name="Data 2 5 2" xfId="11648" xr:uid="{C89E2D56-0281-4A9E-BD0A-BA80A611AB8E}"/>
    <cellStyle name="Data 2 5 3" xfId="20463" xr:uid="{77445979-0A72-48BE-AC6F-F0E4D45916F6}"/>
    <cellStyle name="Data 2 5 4" xfId="30422" xr:uid="{CBA17BC8-F2DE-4E16-879B-A62B0E93A9D7}"/>
    <cellStyle name="Data 2 6" xfId="9893" xr:uid="{47BF2C18-460A-4A34-9C10-3FF2BBD4E175}"/>
    <cellStyle name="Data 3" xfId="2180" xr:uid="{00000000-0005-0000-0000-000026060000}"/>
    <cellStyle name="Data 4" xfId="14196" xr:uid="{C59A697D-1564-49DC-A248-EE5CF4AB065B}"/>
    <cellStyle name="Data 4 2" xfId="11935" xr:uid="{B91B8F73-1BF3-47FC-A550-4B7BE3DAEACE}"/>
    <cellStyle name="Data 4 3" xfId="26312" xr:uid="{2CDABA84-985F-4ADF-9269-ECC7E57C3CCB}"/>
    <cellStyle name="Data 4 4" xfId="31735" xr:uid="{B8B12E3E-D644-44B7-B465-4DD460692AB3}"/>
    <cellStyle name="Data 5" xfId="14210" xr:uid="{DFEA79D2-F618-4BAE-A639-B3C693E08C13}"/>
    <cellStyle name="Data 5 2" xfId="11948" xr:uid="{69FCED98-A59D-4091-B55E-154778F6BB64}"/>
    <cellStyle name="Data 5 3" xfId="27284" xr:uid="{5F855AAE-556B-4393-B78B-F579A971AC2E}"/>
    <cellStyle name="Data 5 4" xfId="31753" xr:uid="{EB18D53B-F54B-43CA-B03C-D7507CDF2EFD}"/>
    <cellStyle name="Data 6" xfId="14254" xr:uid="{0227EBD0-FC0D-44E9-AFB4-3E40B939A06F}"/>
    <cellStyle name="Data 6 2" xfId="11963" xr:uid="{A0C292E5-7C3C-4F1C-9FBE-09B015A53F31}"/>
    <cellStyle name="Data 6 3" xfId="27323" xr:uid="{06A8BF6D-C172-4B2D-A04F-E29DB27C2A02}"/>
    <cellStyle name="Data 6 4" xfId="31794" xr:uid="{40E4CCA3-EC89-43F9-B1F1-A47D00B5ECBC}"/>
    <cellStyle name="Data 7" xfId="13901" xr:uid="{C447E3DD-6BBA-4DB9-BE50-6C3A663D89F8}"/>
    <cellStyle name="Data 7 2" xfId="11649" xr:uid="{784F2AE3-F6FB-4023-8555-B90FC4B0AA44}"/>
    <cellStyle name="Data 7 3" xfId="20464" xr:uid="{8ED29381-7EF8-44C8-8D36-D0F309394EE3}"/>
    <cellStyle name="Data 7 4" xfId="30423" xr:uid="{DF46D7A0-5472-4A40-B960-562B5B3D276E}"/>
    <cellStyle name="Data 8" xfId="9892" xr:uid="{ED146812-3C16-4027-8EC3-1C716E71A828}"/>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d-yyyy] 2 2" xfId="12919" xr:uid="{08B5F4A0-60B4-48F5-9F2D-54DA20BF6AE6}"/>
    <cellStyle name="Date [mm-d-yyyy] 2 2 2" xfId="17600" xr:uid="{6AD5FD3D-C453-4A8B-BC29-8A16BB4243EC}"/>
    <cellStyle name="Date [mm-d-yyyy] 2 2 3" xfId="27019" xr:uid="{6D6E2F48-DAF9-420C-BBE1-93B7DC9160EF}"/>
    <cellStyle name="Date [mm-d-yyyy] 2 2 4" xfId="10438" xr:uid="{13D7B0D8-4411-4067-9A79-7A50C9244041}"/>
    <cellStyle name="Date [mm-d-yyyy] 2 3" xfId="12921" xr:uid="{F7874ABF-298E-4A78-8C52-E07CBCEBFDFB}"/>
    <cellStyle name="Date [mm-d-yyyy] 2 3 2" xfId="17578" xr:uid="{72A28907-322F-49BF-938C-A7C32E1FD955}"/>
    <cellStyle name="Date [mm-d-yyyy] 2 3 3" xfId="26961" xr:uid="{BE07F218-E034-4DEE-A2E6-0F6F28F2895A}"/>
    <cellStyle name="Date [mm-d-yyyy] 2 3 4" xfId="17563" xr:uid="{5419F0B6-6064-4A22-8E51-DBC5B2E6EDCF}"/>
    <cellStyle name="Date [mm-d-yyyy] 2 4" xfId="12936" xr:uid="{E8CB6215-4D7D-46A6-AE40-DE3AB673916D}"/>
    <cellStyle name="Date [mm-d-yyyy] 2 4 2" xfId="11053" xr:uid="{AC557E92-35FC-4D7A-A612-5BF5563C1B59}"/>
    <cellStyle name="Date [mm-d-yyyy] 2 4 3" xfId="12227" xr:uid="{09F04567-0590-42D3-B881-E428FF271DB1}"/>
    <cellStyle name="Date [mm-d-yyyy] 2 4 4" xfId="17589" xr:uid="{F56164F8-162C-4D64-A00D-C74B10229126}"/>
    <cellStyle name="Date [mm-d-yyyy] 2 5" xfId="15788" xr:uid="{E1A11125-131D-4A5A-AA69-E86446CBD456}"/>
    <cellStyle name="Date [mm-d-yyyy] 2 5 2" xfId="20231" xr:uid="{05EF47B1-2B61-4717-95FE-44158F23F870}"/>
    <cellStyle name="Date [mm-d-yyyy] 2 5 3" xfId="28702" xr:uid="{74197B78-9577-482A-8E71-23192129B50A}"/>
    <cellStyle name="Date [mm-d-yyyy] 2 5 4" xfId="37347" xr:uid="{7C406FF5-0DE5-44AA-8A99-469CD0E9CAFC}"/>
    <cellStyle name="Date [mm-d-yyyy] 2 6" xfId="10444" xr:uid="{6D4A2BF5-E16A-4465-98B3-2B6DB5EC6966}"/>
    <cellStyle name="Date [mmm-yyyy]" xfId="2185" xr:uid="{00000000-0005-0000-0000-00002C060000}"/>
    <cellStyle name="Date [mmm-yyyy] 2" xfId="5697" xr:uid="{00000000-0005-0000-0000-00002D060000}"/>
    <cellStyle name="Date [mmm-yyyy] 2 2" xfId="9865" xr:uid="{4B8D8718-25FE-4ECA-8D85-FBE7F54E7BB9}"/>
    <cellStyle name="Date [mmm-yyyy] 2 3" xfId="9871" xr:uid="{69B4B1CB-391E-4EA9-9AD9-CFE3FB81C6EF}"/>
    <cellStyle name="Date [mmm-yyyy] 2 4" xfId="10054" xr:uid="{93162E70-27CA-4F73-A7F7-64AAFB197BD0}"/>
    <cellStyle name="Date [mmm-yyyy] 3" xfId="13758" xr:uid="{09D2A41A-5155-4421-B8B0-D7B7595A0FB4}"/>
    <cellStyle name="Date [mmm-yyyy] 3 2" xfId="11522" xr:uid="{7757D7C9-BF0C-4C8A-9854-C68460479E5D}"/>
    <cellStyle name="Date [mmm-yyyy] 3 3" xfId="17445" xr:uid="{63A22E49-4E07-4C61-A597-CACE5A8390F1}"/>
    <cellStyle name="Date [mmm-yyyy] 3 4" xfId="21615" xr:uid="{84F00856-601D-4D9C-ABDA-377DD8191AAC}"/>
    <cellStyle name="Date [mmm-yyyy] 3 5" xfId="27354" xr:uid="{0B2B3253-3C68-4D7A-9B5B-62EAD93A8CC7}"/>
    <cellStyle name="Date [mmm-yyyy] 4" xfId="13835" xr:uid="{D3627845-FD99-4EED-BF39-0D0AB663F751}"/>
    <cellStyle name="Date [mmm-yyyy] 5" xfId="14327" xr:uid="{8BD10E9C-4741-4F2E-B4E3-26A36F33C006}"/>
    <cellStyle name="Date [mmm-yyyy] 6" xfId="10473" xr:uid="{FAEEF545-3FF7-438C-AC6B-A833CEB694C9}"/>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DollarAcct 2" xfId="13657" xr:uid="{CD562702-A9DD-4988-A110-EE84C97F4F56}"/>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llarAccounting 2" xfId="13658" xr:uid="{92D87862-DB50-4498-AE46-B2D0CB166C61}"/>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ouble Accounting 2" xfId="13659" xr:uid="{437952A4-044F-4825-8725-D1096BBAAFBF}"/>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ntrée 10" xfId="14198" xr:uid="{9C6290E3-1769-4D8F-8ECB-D4A2C90758FD}"/>
    <cellStyle name="Entrée 10 10" xfId="28828" xr:uid="{01CD7B0C-5CAA-4771-9362-05B4B0658C58}"/>
    <cellStyle name="Entrée 10 11" xfId="29354" xr:uid="{E12ED7B8-E05E-46FC-9FC9-43597F8F7BFD}"/>
    <cellStyle name="Entrée 10 12" xfId="31269" xr:uid="{51F8E028-7920-4207-AC8D-491A161AEA99}"/>
    <cellStyle name="Entrée 10 13" xfId="27435" xr:uid="{8C41D74D-1BC9-474C-B5CF-7A3AB00313E4}"/>
    <cellStyle name="Entrée 10 14" xfId="27612" xr:uid="{58E5E392-0641-43AB-9535-836537750737}"/>
    <cellStyle name="Entrée 10 15" xfId="29911" xr:uid="{BB3B2DF0-DA5C-4ADB-B9E4-ACA51833177C}"/>
    <cellStyle name="Entrée 10 16" xfId="31739" xr:uid="{B64F3326-70FD-425A-A3BC-EA6ACCD7C83F}"/>
    <cellStyle name="Entrée 10 17" xfId="37452" xr:uid="{D20F1296-7DEB-461F-9FCD-066FF53B544D}"/>
    <cellStyle name="Entrée 10 2" xfId="17327" xr:uid="{37A3BC82-F188-4EB1-9AB4-77DD0D82151C}"/>
    <cellStyle name="Entrée 10 3" xfId="11937" xr:uid="{F9E3B8CE-DAE0-4E24-9DE7-38C1828969FA}"/>
    <cellStyle name="Entrée 10 4" xfId="10384" xr:uid="{C7C80557-8454-4768-8B4E-8574314C8441}"/>
    <cellStyle name="Entrée 10 5" xfId="16716" xr:uid="{000949E6-63D3-451E-87E3-83996F7CAC51}"/>
    <cellStyle name="Entrée 10 6" xfId="17131" xr:uid="{4BD6333D-2370-4979-BF2D-F1A617A133ED}"/>
    <cellStyle name="Entrée 10 7" xfId="17976" xr:uid="{C258F8AD-FF4E-4D2A-9606-FF0D0C37B6A1}"/>
    <cellStyle name="Entrée 10 8" xfId="20142" xr:uid="{CAA2C0B3-401B-496D-BB82-BC8457018950}"/>
    <cellStyle name="Entrée 10 9" xfId="26306" xr:uid="{B9498BB3-3B1A-42C1-90FB-5ABBC00EC172}"/>
    <cellStyle name="Entrée 11" xfId="13763" xr:uid="{1265C6AF-8FD4-4689-B118-DEE438670CF2}"/>
    <cellStyle name="Entrée 11 10" xfId="21622" xr:uid="{6FDB4592-7C0C-4FDD-8B25-E3704F324FEA}"/>
    <cellStyle name="Entrée 11 11" xfId="22584" xr:uid="{F687440A-2EDC-4D74-84BD-70779FA5FF73}"/>
    <cellStyle name="Entrée 11 12" xfId="23912" xr:uid="{A9E864B2-8945-48A5-8644-B390974E54D7}"/>
    <cellStyle name="Entrée 11 13" xfId="22200" xr:uid="{AD953E39-E60C-4ABD-AA69-9579242C9031}"/>
    <cellStyle name="Entrée 11 14" xfId="31334" xr:uid="{3740A5FB-4AE9-4FDF-B1B9-C5C2FA31D011}"/>
    <cellStyle name="Entrée 11 15" xfId="24792" xr:uid="{5F144072-32FA-43FB-98A9-F1EAE794B41A}"/>
    <cellStyle name="Entrée 11 16" xfId="27413" xr:uid="{0896A2AE-68DF-4EAC-9E40-B6DCE3455D01}"/>
    <cellStyle name="Entrée 11 17" xfId="28968" xr:uid="{115602C2-47B0-4F27-A46C-27E8F863706C}"/>
    <cellStyle name="Entrée 11 2" xfId="16928" xr:uid="{3F8AC208-BE22-4E4D-9489-71205AFAFF30}"/>
    <cellStyle name="Entrée 11 3" xfId="11527" xr:uid="{73417D24-E3B5-420D-8429-754751421D7B}"/>
    <cellStyle name="Entrée 11 4" xfId="10181" xr:uid="{69D8B7FB-7C52-49EE-AA9A-7E632F868B72}"/>
    <cellStyle name="Entrée 11 5" xfId="12449" xr:uid="{CF18E3AF-58F8-40A9-87B6-7FB03AD87B44}"/>
    <cellStyle name="Entrée 11 6" xfId="20014" xr:uid="{436D39AD-3B4F-43B9-AC0D-21B0960344EA}"/>
    <cellStyle name="Entrée 11 7" xfId="10894" xr:uid="{0EBF24ED-24BE-4F2C-8EF5-77DE611BD803}"/>
    <cellStyle name="Entrée 11 8" xfId="16783" xr:uid="{687A7820-52A6-4A81-AE8F-8CB62983292C}"/>
    <cellStyle name="Entrée 11 9" xfId="17454" xr:uid="{943EE4DC-4682-42C5-BE19-EDBBCC9F7E5E}"/>
    <cellStyle name="Entrée 12" xfId="14203" xr:uid="{E8894C7A-F5B1-4795-9A39-1440558C8C2F}"/>
    <cellStyle name="Entrée 12 10" xfId="28833" xr:uid="{AAE8946F-9455-4F01-94BA-CDA77B4C194D}"/>
    <cellStyle name="Entrée 12 11" xfId="29347" xr:uid="{DF9EC987-A7B1-41FF-855C-6AE7C828EF16}"/>
    <cellStyle name="Entrée 12 12" xfId="31138" xr:uid="{1F631E64-0E4F-495D-B8EC-FA8B5A64D7DD}"/>
    <cellStyle name="Entrée 12 13" xfId="27399" xr:uid="{B7DAFE3B-754D-4911-A87B-55D1CECB498E}"/>
    <cellStyle name="Entrée 12 14" xfId="27623" xr:uid="{B8C7EDA7-914B-4612-B714-52BAADCE3230}"/>
    <cellStyle name="Entrée 12 15" xfId="30165" xr:uid="{997AE051-1EB1-49CE-8993-552BBF6AEF34}"/>
    <cellStyle name="Entrée 12 16" xfId="31746" xr:uid="{6D353F28-E642-4DF9-91DA-D3F1E970D5A0}"/>
    <cellStyle name="Entrée 12 17" xfId="37457" xr:uid="{6A598EE0-86AA-4FF2-8996-8FD20445FA5D}"/>
    <cellStyle name="Entrée 12 2" xfId="17332" xr:uid="{AA1DAE4C-90E2-4EDC-94BD-EFD6CED2643E}"/>
    <cellStyle name="Entrée 12 3" xfId="11942" xr:uid="{A9351465-575B-4275-8D1F-764900005112}"/>
    <cellStyle name="Entrée 12 4" xfId="10389" xr:uid="{F07BB8F6-AED6-4DBC-9998-904351465D0F}"/>
    <cellStyle name="Entrée 12 5" xfId="16721" xr:uid="{AA414EB2-B399-447C-BA7B-2A435CE90CD0}"/>
    <cellStyle name="Entrée 12 6" xfId="17141" xr:uid="{4AFC4990-5301-4AC1-BAE4-E27076371CC2}"/>
    <cellStyle name="Entrée 12 7" xfId="17983" xr:uid="{2CB1B9BD-BDAE-4E00-9604-4B0B4E614D94}"/>
    <cellStyle name="Entrée 12 8" xfId="23037" xr:uid="{75B522F3-1AEB-4E1B-AACE-D35F765FA8F3}"/>
    <cellStyle name="Entrée 12 9" xfId="21098" xr:uid="{FADCE007-B976-478E-8411-70C4C0C66F07}"/>
    <cellStyle name="Entrée 13" xfId="14208" xr:uid="{30A1AC2B-487B-4CCB-AFF2-D462461F7EB9}"/>
    <cellStyle name="Entrée 13 10" xfId="28838" xr:uid="{E4E2C926-2636-4C10-97E9-BAF6CF6ECAD9}"/>
    <cellStyle name="Entrée 13 11" xfId="29331" xr:uid="{2259DC75-8EFB-4F43-A00F-CA13B82363AD}"/>
    <cellStyle name="Entrée 13 12" xfId="31048" xr:uid="{A070D772-3C92-4428-9CEC-C50F619A150D}"/>
    <cellStyle name="Entrée 13 13" xfId="27397" xr:uid="{87D34163-0E37-4882-B641-FCB68FC63EE3}"/>
    <cellStyle name="Entrée 13 14" xfId="27634" xr:uid="{B29D5F4E-4599-4D8D-92FC-6C2020667B1C}"/>
    <cellStyle name="Entrée 13 15" xfId="30225" xr:uid="{3CB3B94B-72B3-4CAD-84A7-E092B21C1771}"/>
    <cellStyle name="Entrée 13 16" xfId="31752" xr:uid="{B7ABB86B-CAA6-473F-9948-E1DB2B4AC52D}"/>
    <cellStyle name="Entrée 13 17" xfId="37461" xr:uid="{514509B2-112A-41CA-B534-59BA018F5BFF}"/>
    <cellStyle name="Entrée 13 2" xfId="17337" xr:uid="{42E7EE23-DA60-47D3-B7FA-8BB660FA5D87}"/>
    <cellStyle name="Entrée 13 3" xfId="11946" xr:uid="{00B4A01C-E358-46F3-ACBB-167BF9024D08}"/>
    <cellStyle name="Entrée 13 4" xfId="10393" xr:uid="{A1687B4E-E168-482D-9E61-DF4335AE0033}"/>
    <cellStyle name="Entrée 13 5" xfId="16726" xr:uid="{1BC6B6DB-6E84-42CA-BAB1-3E3C4117AA25}"/>
    <cellStyle name="Entrée 13 6" xfId="17148" xr:uid="{EC94F1E9-C8E5-43FC-B1B5-4B1EF7864ACF}"/>
    <cellStyle name="Entrée 13 7" xfId="18006" xr:uid="{BEA6B950-3CCB-4AE1-A5C7-087DFBEB0386}"/>
    <cellStyle name="Entrée 13 8" xfId="20233" xr:uid="{A6B37374-EC0E-454A-A5FB-1593A95775E2}"/>
    <cellStyle name="Entrée 13 9" xfId="27282" xr:uid="{A71A1A04-C479-465A-B97A-8D92260FA2E9}"/>
    <cellStyle name="Entrée 14" xfId="13787" xr:uid="{90A192C1-816A-4DAA-BCD4-F06B9AA51EE4}"/>
    <cellStyle name="Entrée 14 10" xfId="21651" xr:uid="{EE07C1B0-149F-49FA-9440-8D264F1BCD92}"/>
    <cellStyle name="Entrée 14 11" xfId="22713" xr:uid="{927D4A1C-2053-4A70-BBCB-2A7D019FA641}"/>
    <cellStyle name="Entrée 14 12" xfId="24083" xr:uid="{150FBAD0-CB42-46CC-858A-423A99AB7AAE}"/>
    <cellStyle name="Entrée 14 13" xfId="25480" xr:uid="{A0FCED0D-200C-4B21-A2D4-22CAB0AB093B}"/>
    <cellStyle name="Entrée 14 14" xfId="22939" xr:uid="{1BF70C2C-250D-48D3-89C9-60142D444A2D}"/>
    <cellStyle name="Entrée 14 15" xfId="32787" xr:uid="{E9CF4D92-8DBF-4473-A98C-84597EAA217C}"/>
    <cellStyle name="Entrée 14 16" xfId="29886" xr:uid="{35309C2E-098A-4E0F-BC0C-8808D4F02D0B}"/>
    <cellStyle name="Entrée 14 17" xfId="31025" xr:uid="{AAAB2270-6CAD-4CEB-B714-1BF336B43190}"/>
    <cellStyle name="Entrée 14 2" xfId="16950" xr:uid="{6FF22C79-4C7D-43BF-9E1D-1AADDBEE256E}"/>
    <cellStyle name="Entrée 14 3" xfId="11549" xr:uid="{6E87E158-C0C5-4AEA-90C8-6EA2DDAA2C68}"/>
    <cellStyle name="Entrée 14 4" xfId="10192" xr:uid="{B9BAA5E4-2853-46FD-989A-63132E256EBA}"/>
    <cellStyle name="Entrée 14 5" xfId="12473" xr:uid="{E2F302C2-8C6C-4A02-9D7B-248E98D2CD62}"/>
    <cellStyle name="Entrée 14 6" xfId="11812" xr:uid="{21A5DCBC-C445-4C6C-B480-0DFF92261756}"/>
    <cellStyle name="Entrée 14 7" xfId="11058" xr:uid="{780EA950-00BC-4CDF-919B-AF95DEC18A17}"/>
    <cellStyle name="Entrée 14 8" xfId="16806" xr:uid="{C8878E37-8B7E-4FD9-BDE3-C14F675B7456}"/>
    <cellStyle name="Entrée 14 9" xfId="19918" xr:uid="{F06A84F3-646C-4934-A272-65AF39CC58A3}"/>
    <cellStyle name="Entrée 15" xfId="14232" xr:uid="{9117FACF-8300-40A6-9524-EA27AFE10D3B}"/>
    <cellStyle name="Entrée 15 10" xfId="28862" xr:uid="{A06BCBFB-0A05-4837-A019-6436879D0B7A}"/>
    <cellStyle name="Entrée 15 11" xfId="30312" xr:uid="{3FBD2FB4-EC34-411A-B201-D2B9BFAD6025}"/>
    <cellStyle name="Entrée 15 12" xfId="30724" xr:uid="{B5DDCEF9-D44E-4385-9320-6F6264113574}"/>
    <cellStyle name="Entrée 15 13" xfId="32159" xr:uid="{4CC7ABFC-ACED-4A5B-9C2E-4F9C4A2F72F4}"/>
    <cellStyle name="Entrée 15 14" xfId="27723" xr:uid="{D8C6B846-A7DC-445B-AF6E-ED4C96681B68}"/>
    <cellStyle name="Entrée 15 15" xfId="30337" xr:uid="{D3AED1C9-DD3B-4CDE-8F1A-6BFB863FC7B3}"/>
    <cellStyle name="Entrée 15 16" xfId="31781" xr:uid="{05050509-E39B-4BCF-9F5C-F45883549063}"/>
    <cellStyle name="Entrée 15 17" xfId="37478" xr:uid="{F9BD1CC7-4BAE-4926-BB05-3E33B838F767}"/>
    <cellStyle name="Entrée 15 2" xfId="17361" xr:uid="{59611378-7152-4798-90B6-DC0BF79BCE1D}"/>
    <cellStyle name="Entrée 15 3" xfId="11979" xr:uid="{B28558B9-EDD3-49E3-B75E-832B50F72880}"/>
    <cellStyle name="Entrée 15 4" xfId="10415" xr:uid="{456D2CBA-28C7-4C30-9BC5-0C1D73DFA4DC}"/>
    <cellStyle name="Entrée 15 5" xfId="16749" xr:uid="{C38C99BA-4D93-4E69-A426-CA0951977409}"/>
    <cellStyle name="Entrée 15 6" xfId="17176" xr:uid="{B9A4A47B-4864-49A3-99AD-921E1F52A7A3}"/>
    <cellStyle name="Entrée 15 7" xfId="18285" xr:uid="{E1282039-F5B2-4B72-9D26-11A617288BD2}"/>
    <cellStyle name="Entrée 15 8" xfId="20359" xr:uid="{494B206F-3CED-466E-8A09-37B289CE931D}"/>
    <cellStyle name="Entrée 15 9" xfId="27306" xr:uid="{6154F3AE-0128-47AE-AB9B-480AA3D866DE}"/>
    <cellStyle name="Entrée 16" xfId="13799" xr:uid="{D1BA7C5F-4603-40EA-BA46-D5D1175150C6}"/>
    <cellStyle name="Entrée 16 10" xfId="21661" xr:uid="{E53732B3-B3E4-4A7B-8692-EC76EF13636A}"/>
    <cellStyle name="Entrée 16 11" xfId="22743" xr:uid="{B6D43C4B-28F3-4BF1-B801-5F21AE03E008}"/>
    <cellStyle name="Entrée 16 12" xfId="24178" xr:uid="{79948625-9B2B-431B-9AFE-25E9F1976709}"/>
    <cellStyle name="Entrée 16 13" xfId="22966" xr:uid="{B18526C7-8023-4CA9-BAA1-3766BC146576}"/>
    <cellStyle name="Entrée 16 14" xfId="25067" xr:uid="{4F4AADAE-8CE1-44DA-8951-5C8B02703152}"/>
    <cellStyle name="Entrée 16 15" xfId="30020" xr:uid="{6E0CE933-3349-4B17-9EE5-E5CB6CF82ABB}"/>
    <cellStyle name="Entrée 16 16" xfId="31277" xr:uid="{9383E538-4210-47DD-B827-9AEC8282E8FE}"/>
    <cellStyle name="Entrée 16 2" xfId="16960" xr:uid="{21B161FD-7916-4BE1-B736-1286B0D181D3}"/>
    <cellStyle name="Entrée 16 3" xfId="11560" xr:uid="{DBCD3CDD-ECF7-4A76-B1BA-CA17A6276DE7}"/>
    <cellStyle name="Entrée 16 4" xfId="10197" xr:uid="{10C3D74B-1160-4733-AB7A-769921E7C500}"/>
    <cellStyle name="Entrée 16 5" xfId="12539" xr:uid="{5B076468-FC5E-4732-9235-DF6300053697}"/>
    <cellStyle name="Entrée 16 6" xfId="11826" xr:uid="{725EC3F5-56B3-4FA6-ABCD-E0C17F110A02}"/>
    <cellStyle name="Entrée 16 7" xfId="11066" xr:uid="{B20B0043-5F69-4EDA-96A2-6E15DDC24BC6}"/>
    <cellStyle name="Entrée 16 8" xfId="16818" xr:uid="{30BDC28B-0E2D-4283-B21D-9CCD13361FFE}"/>
    <cellStyle name="Entrée 16 9" xfId="20141" xr:uid="{ACCD6FEE-21AF-4056-B255-51B07B10BE15}"/>
    <cellStyle name="Entrée 17" xfId="14235" xr:uid="{CC236214-2D6F-4AE9-B923-AF9C20E00B81}"/>
    <cellStyle name="Entrée 17 10" xfId="28865" xr:uid="{E99D19DB-DE37-477D-99E5-D4907BBD374F}"/>
    <cellStyle name="Entrée 17 11" xfId="30315" xr:uid="{831A0A80-B14C-4629-BB60-2A66E7840C1B}"/>
    <cellStyle name="Entrée 17 12" xfId="30725" xr:uid="{10B3E139-D57E-4B2C-A6B5-9A575FA6BE3B}"/>
    <cellStyle name="Entrée 17 13" xfId="27729" xr:uid="{95FEDDEF-9387-4310-991D-7295C51587F3}"/>
    <cellStyle name="Entrée 17 14" xfId="30341" xr:uid="{EAE3B412-F696-4471-90ED-68F7DD9C655D}"/>
    <cellStyle name="Entrée 17 15" xfId="31783" xr:uid="{1D7D674F-7FE0-4521-866B-799DFD9BFF88}"/>
    <cellStyle name="Entrée 17 16" xfId="37480" xr:uid="{400CEA03-C482-4044-A640-AD58EA6EA4B7}"/>
    <cellStyle name="Entrée 17 2" xfId="17364" xr:uid="{8C707E25-2C30-4C05-83DE-9814B55287B0}"/>
    <cellStyle name="Entrée 17 3" xfId="11982" xr:uid="{FD24698F-2EAA-47E0-9883-F9B229C250DF}"/>
    <cellStyle name="Entrée 17 4" xfId="16411" xr:uid="{E3909694-CB9C-41E7-8DA4-E69CDA4ED460}"/>
    <cellStyle name="Entrée 17 5" xfId="16752" xr:uid="{FF0287F8-6F04-470F-95C7-2C1095F36CFB}"/>
    <cellStyle name="Entrée 17 6" xfId="20182" xr:uid="{8F6C1705-66CF-4F61-92F3-AE429FDB9B02}"/>
    <cellStyle name="Entrée 17 7" xfId="18328" xr:uid="{0F6A2D09-6643-4A15-9ABB-447D47FDDB38}"/>
    <cellStyle name="Entrée 17 8" xfId="20362" xr:uid="{FA2B6917-92F9-49AA-996B-7EAE199AB8F8}"/>
    <cellStyle name="Entrée 17 9" xfId="27308" xr:uid="{D1B53F41-6880-43F3-A965-9944B1FADC8F}"/>
    <cellStyle name="Entrée 18" xfId="13820" xr:uid="{25E8D8A6-0CEC-48B2-B54A-D0EC2DCC5309}"/>
    <cellStyle name="Entrée 18 10" xfId="21740" xr:uid="{7923ED1D-B1C3-46DD-A078-4F0F2A9D5B58}"/>
    <cellStyle name="Entrée 18 11" xfId="22793" xr:uid="{C9FACF43-63BB-4E00-92D6-F252F71202FB}"/>
    <cellStyle name="Entrée 18 12" xfId="24441" xr:uid="{050E7417-D95E-44FB-BD94-36C28398BCAA}"/>
    <cellStyle name="Entrée 18 13" xfId="22992" xr:uid="{C02B3804-000C-462A-AB00-89094725FFC4}"/>
    <cellStyle name="Entrée 18 14" xfId="25705" xr:uid="{41B3F463-6CFE-4B81-BF87-A9B0622A0670}"/>
    <cellStyle name="Entrée 18 15" xfId="30369" xr:uid="{C2E4CFE1-517C-4857-9CE4-F6494716DC9D}"/>
    <cellStyle name="Entrée 18 16" xfId="31642" xr:uid="{BB0FE2FD-ACAB-48A5-9176-386954E73D82}"/>
    <cellStyle name="Entrée 18 2" xfId="16971" xr:uid="{70F6EB56-B711-4998-ACF9-210805FD5812}"/>
    <cellStyle name="Entrée 18 3" xfId="11580" xr:uid="{B932D8E9-B72F-416C-A686-464610BFBDC0}"/>
    <cellStyle name="Entrée 18 4" xfId="10207" xr:uid="{CE47A24F-8F69-40AC-8497-0540DBF3FB1E}"/>
    <cellStyle name="Entrée 18 5" xfId="12561" xr:uid="{C4C79EA0-D456-4601-88CD-548803C4AD44}"/>
    <cellStyle name="Entrée 18 6" xfId="11949" xr:uid="{2F291B81-C3E1-4C6F-B4E4-F2039ABA170B}"/>
    <cellStyle name="Entrée 18 7" xfId="11163" xr:uid="{AAA08CFD-D1FD-4389-AD13-D39A04942BE8}"/>
    <cellStyle name="Entrée 18 8" xfId="18792" xr:uid="{63970408-F00A-4AD2-8828-25BFFBCA50B1}"/>
    <cellStyle name="Entrée 18 9" xfId="20393" xr:uid="{134D51A2-3248-41E5-8B43-436B2B8A6C3F}"/>
    <cellStyle name="Entrée 19" xfId="13839" xr:uid="{2933D997-CEA5-4AA7-BCCF-7EEE7DBB45E2}"/>
    <cellStyle name="Entrée 19 10" xfId="21757" xr:uid="{88A26D0A-8A67-427D-97E6-A4CF30858BAB}"/>
    <cellStyle name="Entrée 19 11" xfId="22850" xr:uid="{5678DA4D-CDEE-49F7-921F-9D9D95E96329}"/>
    <cellStyle name="Entrée 19 12" xfId="24460" xr:uid="{76167C09-2E38-4003-87A0-F384A4A1E6BD}"/>
    <cellStyle name="Entrée 19 13" xfId="25919" xr:uid="{3745F3ED-8E35-4D91-BAEA-E231031BD271}"/>
    <cellStyle name="Entrée 19 14" xfId="23041" xr:uid="{4F7B7DB1-E021-423C-9659-3B37BB6C7406}"/>
    <cellStyle name="Entrée 19 15" xfId="27980" xr:uid="{001E43E3-F5F9-4CE6-A709-58DA1DAF8918}"/>
    <cellStyle name="Entrée 19 16" xfId="30379" xr:uid="{C6E4A2A8-DDFB-476F-A553-A3E5EEE8CAF2}"/>
    <cellStyle name="Entrée 19 17" xfId="31809" xr:uid="{1F7F8385-4306-4EA7-B113-D025ABA02F21}"/>
    <cellStyle name="Entrée 19 2" xfId="16986" xr:uid="{1EA7B4DC-A300-4B85-BE00-EE5F19F369DF}"/>
    <cellStyle name="Entrée 19 3" xfId="11591" xr:uid="{6AFC3E17-48E6-43B1-857D-2ABEF6D79791}"/>
    <cellStyle name="Entrée 19 4" xfId="10217" xr:uid="{F78DB848-F265-41DB-B7C6-F83438728F12}"/>
    <cellStyle name="Entrée 19 5" xfId="12608" xr:uid="{C6DB1E20-4692-4B78-9F28-2C85EDBCAB38}"/>
    <cellStyle name="Entrée 19 6" xfId="11995" xr:uid="{8B9DF060-CF09-4F9B-B990-9DFD6FC5B7EB}"/>
    <cellStyle name="Entrée 19 7" xfId="12435" xr:uid="{514A7009-93DB-4A19-A315-89FB7A811967}"/>
    <cellStyle name="Entrée 19 8" xfId="18958" xr:uid="{BC348E2B-6C78-4F95-AAE4-6D89AD3470C6}"/>
    <cellStyle name="Entrée 19 9" xfId="24250" xr:uid="{6ED5359A-00B8-4F7C-83BF-1F15C43042BA}"/>
    <cellStyle name="Entrée 2" xfId="13660" xr:uid="{2982B345-9FF7-4E38-9809-AE33D51D4FAF}"/>
    <cellStyle name="Entrée 2 10" xfId="19225" xr:uid="{F50A8020-A200-46D1-A486-678EB79CB073}"/>
    <cellStyle name="Entrée 2 11" xfId="28527" xr:uid="{DBB55FD0-A047-41F7-8A9C-E24EFE4F47F5}"/>
    <cellStyle name="Entrée 2 12" xfId="21852" xr:uid="{0567DBCA-A813-4259-8A5E-D87380199363}"/>
    <cellStyle name="Entrée 2 13" xfId="33110" xr:uid="{4828AC85-E412-4B02-BCC1-760F2BC348C6}"/>
    <cellStyle name="Entrée 2 14" xfId="24489" xr:uid="{C67BEBDD-5734-4CF7-AA88-1F835DF5C6ED}"/>
    <cellStyle name="Entrée 2 15" xfId="25977" xr:uid="{E412E3D3-6B83-4ED0-A25B-A8959A995C59}"/>
    <cellStyle name="Entrée 2 16" xfId="28305" xr:uid="{6DB88C59-DD80-43A8-B01C-60586EC099C8}"/>
    <cellStyle name="Entrée 2 2" xfId="16825" xr:uid="{D42A524C-A663-4B85-8806-73A54D1E9EC8}"/>
    <cellStyle name="Entrée 2 3" xfId="10089" xr:uid="{EBE5716E-8011-4AF3-A963-A278BF27A1E5}"/>
    <cellStyle name="Entrée 2 4" xfId="12354" xr:uid="{22F8FE56-A4CE-4D58-A2B7-8B5085D4E8B1}"/>
    <cellStyle name="Entrée 2 5" xfId="21944" xr:uid="{5B0EB100-0D39-41F4-8EEA-30B030B6A5C9}"/>
    <cellStyle name="Entrée 2 6" xfId="10804" xr:uid="{51AE4540-3F35-4313-91D0-F3608F55587E}"/>
    <cellStyle name="Entrée 2 7" xfId="16536" xr:uid="{E1DFE6BF-D6BB-4140-AF91-0D8E1058F6D6}"/>
    <cellStyle name="Entrée 2 8" xfId="17196" xr:uid="{C2D74A2B-1E69-45F2-BB33-D960F447DD82}"/>
    <cellStyle name="Entrée 2 9" xfId="18707" xr:uid="{13EE5AA8-B8BD-4E7C-AE85-D312E64BFADE}"/>
    <cellStyle name="Entrée 20" xfId="13857" xr:uid="{CA159F6A-D0AD-40BB-B4B0-DAA2C1BA9CF3}"/>
    <cellStyle name="Entrée 20 10" xfId="21767" xr:uid="{D4697865-1C36-4461-98B6-FBCC311FA37C}"/>
    <cellStyle name="Entrée 20 11" xfId="22950" xr:uid="{6A231A9F-1493-47CC-87FA-AB345BD65A52}"/>
    <cellStyle name="Entrée 20 12" xfId="24474" xr:uid="{3EBC4205-2EE7-40A1-8A2A-52FA3965A2B8}"/>
    <cellStyle name="Entrée 20 13" xfId="25932" xr:uid="{D73BD6E1-426F-4DE1-8997-50DAA4665A58}"/>
    <cellStyle name="Entrée 20 14" xfId="23133" xr:uid="{DB12C0D2-24B4-4FF1-BC3B-75898E9DEAE1}"/>
    <cellStyle name="Entrée 20 15" xfId="28525" xr:uid="{8E41C421-3414-42D0-BADE-BDF5DD2D8E96}"/>
    <cellStyle name="Entrée 20 16" xfId="30391" xr:uid="{9A6AD0FD-2B98-4C67-A1F1-47E147D3AC80}"/>
    <cellStyle name="Entrée 20 17" xfId="31822" xr:uid="{CE51C609-AA61-4A03-9073-F57E75FD4A95}"/>
    <cellStyle name="Entrée 20 2" xfId="16995" xr:uid="{21AB4BC9-F2B1-458C-9671-BE8FB999AE0B}"/>
    <cellStyle name="Entrée 20 3" xfId="11606" xr:uid="{36A910B2-3CEB-4DD4-BD3C-9E5F22ED9950}"/>
    <cellStyle name="Entrée 20 4" xfId="10223" xr:uid="{7002F4EE-52B4-4773-8EFC-FE4E13FFFB5A}"/>
    <cellStyle name="Entrée 20 5" xfId="15992" xr:uid="{5DC3F752-8095-4865-AC59-E101C6D4F1F8}"/>
    <cellStyle name="Entrée 20 6" xfId="12489" xr:uid="{3387C8FC-9819-410A-99D2-F4DA2C263A53}"/>
    <cellStyle name="Entrée 20 7" xfId="12619" xr:uid="{9C742EC1-2B4A-4429-9BA2-52F8F9A57616}"/>
    <cellStyle name="Entrée 20 8" xfId="18967" xr:uid="{A79C101B-6B61-4F41-A99A-090F953A0A9B}"/>
    <cellStyle name="Entrée 20 9" xfId="20423" xr:uid="{81452F6F-0992-4E49-9CDF-0E18D1D31FFB}"/>
    <cellStyle name="Entrée 21" xfId="14289" xr:uid="{83BC9EA1-4D64-4596-A16D-12A8BA4BFE7F}"/>
    <cellStyle name="Entrée 21 10" xfId="28917" xr:uid="{0CB8A2C1-E3E3-44EF-8512-DF48E76D6233}"/>
    <cellStyle name="Entrée 21 11" xfId="30351" xr:uid="{406E6B05-6B2D-49A9-ABE3-5C367FFD0CA9}"/>
    <cellStyle name="Entrée 21 12" xfId="31738" xr:uid="{476CA976-C7E6-42DC-BC05-6B449A81CF2B}"/>
    <cellStyle name="Entrée 21 13" xfId="28214" xr:uid="{6BC37642-FB18-46B0-8E63-D032943C7749}"/>
    <cellStyle name="Entrée 21 14" xfId="34670" xr:uid="{06854CF6-DC0B-4EE8-B756-DA7FC6694542}"/>
    <cellStyle name="Entrée 21 15" xfId="35470" xr:uid="{0B25DEB6-35D1-4993-A7AB-E024220AA4FA}"/>
    <cellStyle name="Entrée 21 16" xfId="37498" xr:uid="{4242372E-06AE-4AA3-8489-BD569FDF5485}"/>
    <cellStyle name="Entrée 21 2" xfId="17417" xr:uid="{D637D8F2-7DF1-4EC7-A2ED-CE84AAB2F4C0}"/>
    <cellStyle name="Entrée 21 3" xfId="17990" xr:uid="{281DA6BE-C65A-491D-BEB3-5D86B270065B}"/>
    <cellStyle name="Entrée 21 4" xfId="19430" xr:uid="{D607FA1E-D46F-4A37-89ED-B871048D57DB}"/>
    <cellStyle name="Entrée 21 5" xfId="16810" xr:uid="{A28F7C87-575E-40C2-B00F-AFD47433654C}"/>
    <cellStyle name="Entrée 21 6" xfId="17305" xr:uid="{80B27FB6-4427-4C92-80AE-8B897ACF4CD5}"/>
    <cellStyle name="Entrée 21 7" xfId="18749" xr:uid="{E6BD493D-4DD9-428F-B528-3E6CE14546DD}"/>
    <cellStyle name="Entrée 21 8" xfId="24912" xr:uid="{900F0A8D-E203-41E8-98AE-8E5592E8ED3E}"/>
    <cellStyle name="Entrée 21 9" xfId="27357" xr:uid="{2FCBAC11-FD84-4E58-A774-BED1CA75FBBA}"/>
    <cellStyle name="Entrée 22" xfId="14305" xr:uid="{F4D0BAAF-7266-437D-B768-1F1B19B20F10}"/>
    <cellStyle name="Entrée 22 10" xfId="30359" xr:uid="{D6A0EB5B-B2E1-435A-9A9A-CDF6117DCD95}"/>
    <cellStyle name="Entrée 22 11" xfId="31754" xr:uid="{82C55B7A-314C-4792-A620-801EAA5E0446}"/>
    <cellStyle name="Entrée 22 12" xfId="33035" xr:uid="{B764D905-2AC9-44F0-8000-0FC69F1A7BB8}"/>
    <cellStyle name="Entrée 22 13" xfId="28336" xr:uid="{FBB3ECD6-21A7-470A-A9E2-A93BAFE8FFA8}"/>
    <cellStyle name="Entrée 22 14" xfId="34315" xr:uid="{7FADED9B-8AD0-4DAD-B8C8-47DCA0346E2B}"/>
    <cellStyle name="Entrée 22 15" xfId="35445" xr:uid="{5F14398B-AC0C-41CB-A4B0-3739957EAB1D}"/>
    <cellStyle name="Entrée 22 16" xfId="37501" xr:uid="{514E1FD9-491E-4191-8B62-B6A9D45897A5}"/>
    <cellStyle name="Entrée 22 2" xfId="17433" xr:uid="{1B5354BE-D906-4B58-A161-F96CF39831F6}"/>
    <cellStyle name="Entrée 22 3" xfId="17950" xr:uid="{A522EBAC-D883-4B77-AE0D-BDC69CF05B3A}"/>
    <cellStyle name="Entrée 22 4" xfId="16824" xr:uid="{FFD9D3B0-A1BC-4D7F-A78E-033D1B4D1EB0}"/>
    <cellStyle name="Entrée 22 5" xfId="17369" xr:uid="{B359A09A-171F-4405-94BD-E9983BA5A99D}"/>
    <cellStyle name="Entrée 22 6" xfId="18853" xr:uid="{EACB4E7E-A4AE-400D-B589-06F41DF1DDFF}"/>
    <cellStyle name="Entrée 22 7" xfId="20334" xr:uid="{C1CD50B6-80FA-45CA-ADF1-4A7AEA632D4D}"/>
    <cellStyle name="Entrée 22 8" xfId="27373" xr:uid="{9C13EE2C-35F2-4156-A0A8-7B92E4010962}"/>
    <cellStyle name="Entrée 22 9" xfId="28931" xr:uid="{7C59678A-C3D3-4AE9-B359-5E8CE2914471}"/>
    <cellStyle name="Entrée 23" xfId="13882" xr:uid="{24273029-3561-403F-9A60-486EE6358B32}"/>
    <cellStyle name="Entrée 23 10" xfId="23169" xr:uid="{F3B1BB12-CD5F-4611-A44A-61A369F8B580}"/>
    <cellStyle name="Entrée 23 11" xfId="28995" xr:uid="{A0185781-44E9-4829-9517-D41EE0C88E20}"/>
    <cellStyle name="Entrée 23 12" xfId="30408" xr:uid="{DC475E82-471C-4F93-BEFE-003E3ADAE643}"/>
    <cellStyle name="Entrée 23 13" xfId="31846" xr:uid="{1FC4E668-5826-44DB-845D-234B27FEC159}"/>
    <cellStyle name="Entrée 23 2" xfId="11631" xr:uid="{D8702F4F-EFE1-4301-8646-F81DF4E68CB0}"/>
    <cellStyle name="Entrée 23 3" xfId="12518" xr:uid="{7D187FD5-BC38-4F6C-947E-92F6A6035189}"/>
    <cellStyle name="Entrée 23 4" xfId="16362" xr:uid="{1077B06E-7C43-4AE4-AE75-A8719C65045E}"/>
    <cellStyle name="Entrée 23 5" xfId="18982" xr:uid="{ACC16AA6-3359-4FFF-9B1D-2237B15CE18D}"/>
    <cellStyle name="Entrée 23 6" xfId="20446" xr:uid="{80C8A7F9-B2D2-454D-B4ED-A2EB87A55520}"/>
    <cellStyle name="Entrée 23 7" xfId="21790" xr:uid="{E718EF73-840F-43B4-B10B-BE749780A9F5}"/>
    <cellStyle name="Entrée 23 8" xfId="22981" xr:uid="{03F5287E-4902-4792-B52A-F38808C9539A}"/>
    <cellStyle name="Entrée 23 9" xfId="24496" xr:uid="{4AF16BFC-F157-456C-9F33-3F88F9B27293}"/>
    <cellStyle name="Entrée 24" xfId="14315" xr:uid="{458B5CEF-725A-489E-A458-29CEBAC6BDB0}"/>
    <cellStyle name="Entrée 24 10" xfId="28941" xr:uid="{8EC8A496-91ED-41B1-90AF-5E2B9CA2DD81}"/>
    <cellStyle name="Entrée 24 11" xfId="30363" xr:uid="{833CEBC3-31D5-4759-8A95-02964C0C73FB}"/>
    <cellStyle name="Entrée 24 12" xfId="31762" xr:uid="{67FB0B2D-EA02-4E24-A4BC-C59849DE204C}"/>
    <cellStyle name="Entrée 24 13" xfId="33036" xr:uid="{1184B0DF-B990-4460-9690-0B689354D3AF}"/>
    <cellStyle name="Entrée 24 14" xfId="28667" xr:uid="{F9F666AA-9ECD-44B1-89E6-3C26C0CC41EF}"/>
    <cellStyle name="Entrée 24 15" xfId="34303" xr:uid="{43222A87-FE72-4407-BFC9-AAD3204651EA}"/>
    <cellStyle name="Entrée 24 16" xfId="36317" xr:uid="{6D30629A-470F-4BB1-96DF-A61FE90C1AF5}"/>
    <cellStyle name="Entrée 24 17" xfId="37503" xr:uid="{54C34C1B-ACBE-4AC2-A0EB-C77198A4C63A}"/>
    <cellStyle name="Entrée 24 2" xfId="17443" xr:uid="{FDBD9479-69CF-44CC-B3A3-29A1080151BA}"/>
    <cellStyle name="Entrée 24 3" xfId="18942" xr:uid="{DD4B93D3-54CE-4E72-98DC-E0982D56423A}"/>
    <cellStyle name="Entrée 24 4" xfId="10403" xr:uid="{0F0F6AB3-6116-4300-BAF3-1C31CF60A4E5}"/>
    <cellStyle name="Entrée 24 5" xfId="16796" xr:uid="{1E7E0241-BCC2-4060-B77C-E50A2E8F0BFD}"/>
    <cellStyle name="Entrée 24 6" xfId="17383" xr:uid="{AD6F05B2-38A8-49A2-BAFD-61CF7F07A917}"/>
    <cellStyle name="Entrée 24 7" xfId="18940" xr:uid="{B41FECEA-CE4D-4400-8AF2-CAE342867070}"/>
    <cellStyle name="Entrée 24 8" xfId="25846" xr:uid="{F72763BA-8345-40C2-8DFC-60937152FB12}"/>
    <cellStyle name="Entrée 24 9" xfId="27383" xr:uid="{886B42A9-5D8E-4FA1-91FC-132F66623B7A}"/>
    <cellStyle name="Entrée 25" xfId="13923" xr:uid="{8C0C3DCB-2004-405C-B2D5-EA7FDD14E3FD}"/>
    <cellStyle name="Entrée 25 10" xfId="21824" xr:uid="{0736D650-35D5-4448-800D-E0585CADE8F9}"/>
    <cellStyle name="Entrée 25 11" xfId="23116" xr:uid="{F6398F34-44DB-4E59-BFD6-6E5123182258}"/>
    <cellStyle name="Entrée 25 12" xfId="24571" xr:uid="{C999741D-60B0-4DF6-9E9B-D3F29BB76735}"/>
    <cellStyle name="Entrée 25 13" xfId="25969" xr:uid="{04661F91-47C9-4D7A-A7D8-37C0DE955B7F}"/>
    <cellStyle name="Entrée 25 14" xfId="23247" xr:uid="{6845F361-9D35-4A8D-80D6-AFC21CE3B5B1}"/>
    <cellStyle name="Entrée 25 15" xfId="29022" xr:uid="{5C383440-7448-4494-8428-BF4A3157FA2B}"/>
    <cellStyle name="Entrée 25 16" xfId="30441" xr:uid="{D5D4BFF3-3707-4A61-9491-5F12E1D46D6F}"/>
    <cellStyle name="Entrée 25 17" xfId="31877" xr:uid="{06115427-6F40-4E57-9815-FA1570455094}"/>
    <cellStyle name="Entrée 25 2" xfId="17057" xr:uid="{5C1B904F-8A0D-439D-84EF-35B0BBE8F54B}"/>
    <cellStyle name="Entrée 25 3" xfId="11671" xr:uid="{D24F10F9-B00B-4399-9852-6DBCC244CE55}"/>
    <cellStyle name="Entrée 25 4" xfId="10236" xr:uid="{7E9978F5-879D-426D-B56D-3A702A944917}"/>
    <cellStyle name="Entrée 25 5" xfId="16481" xr:uid="{B621BE34-E99F-4F93-B829-80A87EBD26C1}"/>
    <cellStyle name="Entrée 25 6" xfId="12627" xr:uid="{C668EF29-B70A-412F-B05C-90A69372E70E}"/>
    <cellStyle name="Entrée 25 7" xfId="17470" xr:uid="{273A4B68-D331-4F41-B0BC-C4E5E4824758}"/>
    <cellStyle name="Entrée 25 8" xfId="19010" xr:uid="{0FDB9FE3-ECEB-4D2E-88BF-D7ABEAF35BE8}"/>
    <cellStyle name="Entrée 25 9" xfId="20491" xr:uid="{6E919449-F31B-4500-82D6-F80FCB3CBEF8}"/>
    <cellStyle name="Entrée 26" xfId="9895" xr:uid="{D416F95F-F2F6-4B2B-B054-BFCD4F53F47A}"/>
    <cellStyle name="Entrée 27" xfId="10467" xr:uid="{69D78574-AA06-4199-BB1F-FAD6508ED818}"/>
    <cellStyle name="Entrée 28" xfId="9924" xr:uid="{3D8A98BB-C23A-4DB6-A42F-2517D20382FF}"/>
    <cellStyle name="Entrée 29" xfId="10469" xr:uid="{FD6A2E53-34D6-4BEA-BA18-67127094E388}"/>
    <cellStyle name="Entrée 3" xfId="13727" xr:uid="{4268DAC5-6277-4E6E-BE35-C150B2BB0D46}"/>
    <cellStyle name="Entrée 3 10" xfId="21526" xr:uid="{2EB6AC80-CA0C-423C-B9B3-85044B6E5D00}"/>
    <cellStyle name="Entrée 3 11" xfId="21595" xr:uid="{A3E41965-57EC-47CB-A272-383A6CFAC1C5}"/>
    <cellStyle name="Entrée 3 12" xfId="21081" xr:uid="{120BA552-F35B-42AE-AF5C-8F61C9D90689}"/>
    <cellStyle name="Entrée 3 13" xfId="22027" xr:uid="{9B90DCC3-D152-41E3-AD26-0821292667EF}"/>
    <cellStyle name="Entrée 3 14" xfId="22548" xr:uid="{2E33DBDE-4FCD-40AB-AFEB-90BAB1D36DF6}"/>
    <cellStyle name="Entrée 3 15" xfId="24670" xr:uid="{2369C0F3-BCB4-4722-ABB6-92EB5403EEE6}"/>
    <cellStyle name="Entrée 3 16" xfId="26204" xr:uid="{D6261664-3C00-4131-ADE0-BBEAEB01E104}"/>
    <cellStyle name="Entrée 3 17" xfId="28918" xr:uid="{461C430D-9402-4882-95FA-546C3D01793B}"/>
    <cellStyle name="Entrée 3 2" xfId="16892" xr:uid="{B9FF41C6-1DB1-432A-A3FC-641B3CF2688D}"/>
    <cellStyle name="Entrée 3 3" xfId="12593" xr:uid="{B7BA4981-B729-461C-B97A-F9788B5D2C3F}"/>
    <cellStyle name="Entrée 3 4" xfId="10149" xr:uid="{9518584E-CB83-45CC-AD4D-2EFE6427AF9C}"/>
    <cellStyle name="Entrée 3 5" xfId="12412" xr:uid="{FE5C8CE7-0B79-4588-901E-5A4DD7F6AEF8}"/>
    <cellStyle name="Entrée 3 6" xfId="11735" xr:uid="{AD99E38E-78EA-4644-AE48-84D62FFF78E6}"/>
    <cellStyle name="Entrée 3 7" xfId="10861" xr:uid="{12F0795A-B2B4-4474-AE6B-A7E889B2709D}"/>
    <cellStyle name="Entrée 3 8" xfId="16691" xr:uid="{C0A3E6D2-BA18-44CF-A01A-EC52A608B12D}"/>
    <cellStyle name="Entrée 3 9" xfId="17405" xr:uid="{5D18160D-015B-4E15-8C08-3C7F1B15C686}"/>
    <cellStyle name="Entrée 30" xfId="9929" xr:uid="{6DFBC265-CABE-45F1-9DC4-3D169540642C}"/>
    <cellStyle name="Entrée 31" xfId="10477" xr:uid="{0E203E95-DBBF-4E86-8607-1DEF6EBA213F}"/>
    <cellStyle name="Entrée 32" xfId="9935" xr:uid="{A5B1F04B-A911-4EA4-9234-465EA8A4DE7B}"/>
    <cellStyle name="Entrée 4" xfId="14185" xr:uid="{83AAFC53-B527-4985-8164-D2A2DB020C75}"/>
    <cellStyle name="Entrée 4 10" xfId="28815" xr:uid="{E0B29452-F0DA-4BCC-939C-7CAE4046F87E}"/>
    <cellStyle name="Entrée 4 11" xfId="29397" xr:uid="{A507BA5B-B558-45D1-A778-E03496F15DFA}"/>
    <cellStyle name="Entrée 4 12" xfId="25893" xr:uid="{98EDF3CF-BDBF-4361-A7D1-DA1BFD34EBA8}"/>
    <cellStyle name="Entrée 4 13" xfId="27421" xr:uid="{E9D20AFD-603F-4D9F-9C12-3FC8CEA3D2F9}"/>
    <cellStyle name="Entrée 4 14" xfId="27596" xr:uid="{999E7C8C-D2A1-494F-9626-A972D4CBF561}"/>
    <cellStyle name="Entrée 4 15" xfId="29802" xr:uid="{13B6DE61-4964-42C3-9309-9182845E571F}"/>
    <cellStyle name="Entrée 4 16" xfId="31721" xr:uid="{EC45A42E-14D2-4F98-B0B5-1BFE912CCE27}"/>
    <cellStyle name="Entrée 4 17" xfId="32425" xr:uid="{F457A328-F027-4754-9BAE-BFF577460ECD}"/>
    <cellStyle name="Entrée 4 2" xfId="17314" xr:uid="{EE231248-7A92-4861-AD82-15BAB2E0CE4F}"/>
    <cellStyle name="Entrée 4 3" xfId="11924" xr:uid="{B5ECFA64-D76B-4228-A023-A6939AE06005}"/>
    <cellStyle name="Entrée 4 4" xfId="10374" xr:uid="{3E52E5E9-655A-4B33-A95A-228E91A08FDA}"/>
    <cellStyle name="Entrée 4 5" xfId="16703" xr:uid="{CEDA6B8F-DFD7-4575-9947-970DEE2EE835}"/>
    <cellStyle name="Entrée 4 6" xfId="17114" xr:uid="{11233DAA-6413-41AF-A8A5-AE5B533AAC41}"/>
    <cellStyle name="Entrée 4 7" xfId="17917" xr:uid="{39BCF1EB-F773-4E00-A210-964C36496079}"/>
    <cellStyle name="Entrée 4 8" xfId="19848" xr:uid="{10FEFB77-702C-44F7-8C56-56D5569C7481}"/>
    <cellStyle name="Entrée 4 9" xfId="26340" xr:uid="{6AE24D02-F136-49A9-BB72-D0256720F36A}"/>
    <cellStyle name="Entrée 5" xfId="13734" xr:uid="{D9D85086-8CD1-4A3F-9B0E-F37C558FF748}"/>
    <cellStyle name="Entrée 5 10" xfId="21591" xr:uid="{B3C1FC3C-61A9-4FD5-AE6D-8204FAD114B3}"/>
    <cellStyle name="Entrée 5 11" xfId="22406" xr:uid="{9E019714-88B0-473C-9070-F3E01208DE3D}"/>
    <cellStyle name="Entrée 5 12" xfId="22678" xr:uid="{F9344A6D-E01B-4A03-902F-8B32FEF0796B}"/>
    <cellStyle name="Entrée 5 13" xfId="22043" xr:uid="{AB244056-C518-4913-838C-D402FA4FB74B}"/>
    <cellStyle name="Entrée 5 14" xfId="22640" xr:uid="{E5A9BF37-2D24-4D83-BA75-33A1DFEE1028}"/>
    <cellStyle name="Entrée 5 15" xfId="24679" xr:uid="{2C0511BF-712A-4B0E-BCD6-297861C6FEC8}"/>
    <cellStyle name="Entrée 5 16" xfId="26215" xr:uid="{2DF1BA88-965F-47C4-B700-7C51F77FD9AC}"/>
    <cellStyle name="Entrée 5 17" xfId="28926" xr:uid="{942C0C10-8BCA-4AE5-97F1-00881DEC3B4B}"/>
    <cellStyle name="Entrée 5 2" xfId="16899" xr:uid="{1E00A315-E7D6-45C1-BCD0-0A4E4A61956A}"/>
    <cellStyle name="Entrée 5 3" xfId="11496" xr:uid="{07C5485A-DA69-4BFE-8DFD-3F35895BF7FB}"/>
    <cellStyle name="Entrée 5 4" xfId="10154" xr:uid="{D7431463-D73B-4810-A268-CD07C3AFA04B}"/>
    <cellStyle name="Entrée 5 5" xfId="12417" xr:uid="{14856682-E3EE-41F4-9D5D-3D18C71BC427}"/>
    <cellStyle name="Entrée 5 6" xfId="11739" xr:uid="{83126323-8D2B-44DC-8105-32E1444E7D94}"/>
    <cellStyle name="Entrée 5 7" xfId="10867" xr:uid="{864A3E42-E4EA-46A4-A2A1-15F03669E796}"/>
    <cellStyle name="Entrée 5 8" xfId="16728" xr:uid="{46CF60A7-D5A9-4479-A31B-998E2862D1DE}"/>
    <cellStyle name="Entrée 5 9" xfId="17415" xr:uid="{D8A4C748-6BE6-4C37-9939-5DF162B6417E}"/>
    <cellStyle name="Entrée 6" xfId="13737" xr:uid="{28C1B160-3A48-4943-95FD-43A72DEF379E}"/>
    <cellStyle name="Entrée 6 10" xfId="21594" xr:uid="{022A1255-3B5F-4EDD-A98E-9307DB9306CB}"/>
    <cellStyle name="Entrée 6 11" xfId="22420" xr:uid="{1674F188-F40C-40BC-BA43-6D3BC47FE449}"/>
    <cellStyle name="Entrée 6 12" xfId="22865" xr:uid="{C5A8E169-8A88-4B42-ADB3-D651386975BE}"/>
    <cellStyle name="Entrée 6 13" xfId="22048" xr:uid="{A6294CC1-5D5C-4C89-B7BB-395D936B4A07}"/>
    <cellStyle name="Entrée 6 14" xfId="22662" xr:uid="{2B69000D-A8B4-4D76-A7CE-75FF7B15B8DC}"/>
    <cellStyle name="Entrée 6 15" xfId="24697" xr:uid="{985E7133-1A36-430B-A501-45A1CDB3E5EC}"/>
    <cellStyle name="Entrée 6 16" xfId="26243" xr:uid="{F382C28A-194B-4173-BB9C-96D62C012ACE}"/>
    <cellStyle name="Entrée 6 17" xfId="28933" xr:uid="{09C02720-8119-4F6D-B9C3-CB53200C766D}"/>
    <cellStyle name="Entrée 6 2" xfId="16902" xr:uid="{0338D19D-9BC9-40F3-9A29-27D2A5FCAB23}"/>
    <cellStyle name="Entrée 6 3" xfId="11499" xr:uid="{B862FFCF-64CA-498C-ABBF-E2F0C3CE59A4}"/>
    <cellStyle name="Entrée 6 4" xfId="10157" xr:uid="{2243DB57-37F8-4995-956F-F69A399548CF}"/>
    <cellStyle name="Entrée 6 5" xfId="12420" xr:uid="{14D77610-187D-45E1-BD78-63425C67A03A}"/>
    <cellStyle name="Entrée 6 6" xfId="11743" xr:uid="{AC6A3A99-16FB-4D34-AE43-C12C02830C4F}"/>
    <cellStyle name="Entrée 6 7" xfId="10870" xr:uid="{27C1D1F6-217D-4012-8E2E-01D0CE18A522}"/>
    <cellStyle name="Entrée 6 8" xfId="16737" xr:uid="{9643BC36-D962-494E-8151-F68F8ACC6FCC}"/>
    <cellStyle name="Entrée 6 9" xfId="17421" xr:uid="{1DA618FA-59A9-49F9-ABD9-17B6A215F83B}"/>
    <cellStyle name="Entrée 7" xfId="14186" xr:uid="{5E057E2D-BC34-4677-BF63-1376CFDACC37}"/>
    <cellStyle name="Entrée 7 10" xfId="28816" xr:uid="{4152B91B-D829-4BDC-A911-0F8365C193E0}"/>
    <cellStyle name="Entrée 7 11" xfId="29406" xr:uid="{7864020D-4D6C-46F2-970A-0F63D265B83A}"/>
    <cellStyle name="Entrée 7 12" xfId="25894" xr:uid="{91586561-0CA0-4A77-B8FA-92417012A021}"/>
    <cellStyle name="Entrée 7 13" xfId="27423" xr:uid="{18FC9984-D31C-4A94-BE28-5AB59E48AF21}"/>
    <cellStyle name="Entrée 7 14" xfId="27598" xr:uid="{CE5B999E-2018-4CBD-8077-0359C2E04477}"/>
    <cellStyle name="Entrée 7 15" xfId="29813" xr:uid="{8770FAF8-50E2-4753-8EEA-4A13CFA952CD}"/>
    <cellStyle name="Entrée 7 16" xfId="31722" xr:uid="{9D16F2A0-1E2D-4D31-ACA9-C4B0684BBEA9}"/>
    <cellStyle name="Entrée 7 17" xfId="37443" xr:uid="{34B55B0E-1DA0-4D75-B756-C7B439B68B9C}"/>
    <cellStyle name="Entrée 7 2" xfId="17315" xr:uid="{00C24202-922F-4D17-8336-0E75FE47F0EF}"/>
    <cellStyle name="Entrée 7 3" xfId="11925" xr:uid="{D16D8A54-5650-42ED-B37C-48BA33D4520D}"/>
    <cellStyle name="Entrée 7 4" xfId="10375" xr:uid="{41B9FF5A-A322-4887-96F6-491BD9E0C7C4}"/>
    <cellStyle name="Entrée 7 5" xfId="16704" xr:uid="{98084300-2D91-4905-80A2-127CCFC62743}"/>
    <cellStyle name="Entrée 7 6" xfId="17115" xr:uid="{A820DFFD-2CE8-4A2C-BCC8-7E020AB7EDBB}"/>
    <cellStyle name="Entrée 7 7" xfId="17919" xr:uid="{82C6A172-A768-4BD1-8C57-607DB62A89D0}"/>
    <cellStyle name="Entrée 7 8" xfId="19865" xr:uid="{70C35AB9-66F5-4E36-8158-275DE3BF563E}"/>
    <cellStyle name="Entrée 7 9" xfId="26339" xr:uid="{06F13601-6C18-42B5-9BED-5EEF872DFDDA}"/>
    <cellStyle name="Entrée 8" xfId="13744" xr:uid="{F02021D1-912B-438A-801C-4B77A438FBC5}"/>
    <cellStyle name="Entrée 8 10" xfId="21602" xr:uid="{2FD58FC5-4312-4B26-8986-82F4AFF3E01C}"/>
    <cellStyle name="Entrée 8 11" xfId="22470" xr:uid="{9C178F82-A6D4-422E-BF39-DED3ADEE0E2D}"/>
    <cellStyle name="Entrée 8 12" xfId="23115" xr:uid="{D604EB9A-FE25-43F2-963B-576BEEB8995D}"/>
    <cellStyle name="Entrée 8 13" xfId="22072" xr:uid="{45B7587A-D6B9-4A27-83BE-CD5B9B53B34D}"/>
    <cellStyle name="Entrée 8 14" xfId="22722" xr:uid="{BA8B24BF-68D3-41C4-B56F-D61E75B1693A}"/>
    <cellStyle name="Entrée 8 15" xfId="32784" xr:uid="{F1CB8FEC-DF5B-46D8-8509-B27D49C8DC3B}"/>
    <cellStyle name="Entrée 8 16" xfId="26680" xr:uid="{BE4D2AEB-159E-4BF3-826B-1E6B4ECB31B0}"/>
    <cellStyle name="Entrée 8 17" xfId="28940" xr:uid="{158626ED-0710-4B1D-855C-207C0CEF8C25}"/>
    <cellStyle name="Entrée 8 2" xfId="16909" xr:uid="{88B1E188-05E6-46D3-8115-F1C18585CCF1}"/>
    <cellStyle name="Entrée 8 3" xfId="11506" xr:uid="{B0F80FE1-9479-406D-88CB-17F66229D815}"/>
    <cellStyle name="Entrée 8 4" xfId="10164" xr:uid="{F5A53456-FD40-43A6-9D1D-6B994A533BEC}"/>
    <cellStyle name="Entrée 8 5" xfId="12427" xr:uid="{10108DE5-B1A0-4468-B903-3017EE1C26B8}"/>
    <cellStyle name="Entrée 8 6" xfId="11754" xr:uid="{1B691DBE-7C32-488E-9A97-5E920CDB0F97}"/>
    <cellStyle name="Entrée 8 7" xfId="10876" xr:uid="{37B72DAA-A8C6-436F-8B02-75360F7E73D9}"/>
    <cellStyle name="Entrée 8 8" xfId="16756" xr:uid="{C94C3D43-8C20-4E7B-962E-AA37142CEB99}"/>
    <cellStyle name="Entrée 8 9" xfId="17428" xr:uid="{832426C4-0A61-4166-8A0A-796802E841C5}"/>
    <cellStyle name="Entrée 9" xfId="13753" xr:uid="{181D42F2-0931-4BFF-8C1B-B58AE47FFFEE}"/>
    <cellStyle name="Entrée 9 10" xfId="21610" xr:uid="{A98A38A0-0CD8-45F2-8F55-E6EEB52E5683}"/>
    <cellStyle name="Entrée 9 11" xfId="22531" xr:uid="{FCDF50F1-3D70-4A57-98D8-38836C1D39EF}"/>
    <cellStyle name="Entrée 9 12" xfId="23843" xr:uid="{2399D38C-1128-481F-9FFF-8880A4889AE7}"/>
    <cellStyle name="Entrée 9 13" xfId="22097" xr:uid="{0125640C-36BF-4D39-A047-FDC168764D04}"/>
    <cellStyle name="Entrée 9 14" xfId="31328" xr:uid="{8163825E-26D9-47C5-8161-E87226887984}"/>
    <cellStyle name="Entrée 9 15" xfId="24769" xr:uid="{1A06327D-5767-4380-9167-922E2AC536E1}"/>
    <cellStyle name="Entrée 9 16" xfId="27304" xr:uid="{F9F63AF0-D0D0-4450-A4F3-4C74C5823B1E}"/>
    <cellStyle name="Entrée 9 17" xfId="28953" xr:uid="{78252371-4878-4D96-96AF-EA9043AF8BE3}"/>
    <cellStyle name="Entrée 9 2" xfId="16918" xr:uid="{160EC391-C579-424C-8549-3F66A13E060D}"/>
    <cellStyle name="Entrée 9 3" xfId="11517" xr:uid="{AEB74179-D8AA-44C4-BAB2-0FA6B51A1F59}"/>
    <cellStyle name="Entrée 9 4" xfId="10172" xr:uid="{77662D62-72DB-45EF-B0C9-49AFB0870F6F}"/>
    <cellStyle name="Entrée 9 5" xfId="12437" xr:uid="{41FE90F8-AF1B-47E2-B098-F5BDE32B54B1}"/>
    <cellStyle name="Entrée 9 6" xfId="20010" xr:uid="{E1D85AB0-7BD9-4F5B-A8D7-B0DBBDEA3E55}"/>
    <cellStyle name="Entrée 9 7" xfId="10884" xr:uid="{DEF71CFB-4595-4035-BA4E-FDD1B798C7F7}"/>
    <cellStyle name="Entrée 9 8" xfId="16768" xr:uid="{5C4F3419-8FF1-4D21-996D-936765979AD6}"/>
    <cellStyle name="Entrée 9 9" xfId="24214" xr:uid="{44E5C1E2-4161-4D91-8C8F-374455A556D5}"/>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act 3" xfId="14193" xr:uid="{8A87B095-C194-4637-A8E2-F18B620DB632}"/>
    <cellStyle name="fact 3 2" xfId="20042" xr:uid="{4FF7CFCA-8B6D-41F1-AD6A-A533F211EC07}"/>
    <cellStyle name="fact 3 3" xfId="29361" xr:uid="{53E482A5-D25F-489F-8512-CCD35C2D1866}"/>
    <cellStyle name="fact 4" xfId="14227" xr:uid="{62719B7B-56E3-49B4-9716-BC05876ADDE6}"/>
    <cellStyle name="fact 4 2" xfId="17356" xr:uid="{A519AE26-6DF0-442B-82E2-5B232EAA3297}"/>
    <cellStyle name="fact 4 3" xfId="11975" xr:uid="{503680C8-3045-434B-A5FF-071E0F01FC11}"/>
    <cellStyle name="fact 4 4" xfId="27301" xr:uid="{A23B1D22-5422-431A-A2E5-9DFC066EA1C4}"/>
    <cellStyle name="fact 4 5" xfId="30743" xr:uid="{764871DF-60A7-4ED2-A82D-24B15331FAB0}"/>
    <cellStyle name="fact 4 6" xfId="37475" xr:uid="{BCE18184-6978-4372-94C4-3B2A9BA0B057}"/>
    <cellStyle name="fact 5" xfId="14291" xr:uid="{FE206644-8F47-4601-AEDC-2E882363E856}"/>
    <cellStyle name="fact 5 2" xfId="17419" xr:uid="{640F3F46-56DB-449B-9EE9-653A2359564D}"/>
    <cellStyle name="fact 5 3" xfId="19180" xr:uid="{0EF4C2A7-36BF-4577-AF5C-9B1BF94BDC34}"/>
    <cellStyle name="fact 5 4" xfId="27359" xr:uid="{95808438-7D7D-4745-B112-7D58051020AF}"/>
    <cellStyle name="fact 5 5" xfId="31740" xr:uid="{3646EFC3-6279-4A82-8947-51856310FA65}"/>
    <cellStyle name="fact 5 6" xfId="35466" xr:uid="{1502B480-D6BC-4D9C-8984-8C9E18B80CB8}"/>
    <cellStyle name="FieldName" xfId="2221" xr:uid="{00000000-0005-0000-0000-000053060000}"/>
    <cellStyle name="FieldName 10" xfId="13760" xr:uid="{01C17691-B18B-4362-871A-470966EBACCB}"/>
    <cellStyle name="FieldName 10 10" xfId="21617" xr:uid="{86BC4C04-2CB1-4478-8151-99578D4C67E8}"/>
    <cellStyle name="FieldName 10 11" xfId="22582" xr:uid="{F203DDAE-706D-4B57-9041-264D27B89CA6}"/>
    <cellStyle name="FieldName 10 12" xfId="23895" xr:uid="{48A5B728-B7EE-4C44-8B16-EBCA620428B7}"/>
    <cellStyle name="FieldName 10 13" xfId="22188" xr:uid="{F921B8C6-EED3-4453-8564-4386B4F7A36C}"/>
    <cellStyle name="FieldName 10 14" xfId="22772" xr:uid="{DC6CDA41-EE9C-4323-A91D-6B7BF5C8D6A0}"/>
    <cellStyle name="FieldName 10 15" xfId="24784" xr:uid="{0BE36D3E-7218-487B-9095-4728152BE043}"/>
    <cellStyle name="FieldName 10 16" xfId="27389" xr:uid="{0DE4E922-4E6F-40E1-8865-AF74F7E2D34E}"/>
    <cellStyle name="FieldName 10 17" xfId="28963" xr:uid="{F6AD4626-D2C0-46CF-B5FD-633BE5578CBB}"/>
    <cellStyle name="FieldName 10 2" xfId="16925" xr:uid="{8BD2436D-2841-4540-BAEF-69BDEBDDAFCB}"/>
    <cellStyle name="FieldName 10 3" xfId="11524" xr:uid="{F18B3988-71C2-4579-A475-D4285510F915}"/>
    <cellStyle name="FieldName 10 4" xfId="10178" xr:uid="{C12429DA-0E0A-4825-AB90-D6942E2298D5}"/>
    <cellStyle name="FieldName 10 5" xfId="12444" xr:uid="{9C4860B9-D548-4F80-9D9A-C69BC38589A0}"/>
    <cellStyle name="FieldName 10 6" xfId="11772" xr:uid="{0C814D13-0977-474D-9518-FE1F96B0E64C}"/>
    <cellStyle name="FieldName 10 7" xfId="10891" xr:uid="{B23BDEF4-ECDD-4089-89F6-1185B4A45D02}"/>
    <cellStyle name="FieldName 10 8" xfId="16780" xr:uid="{937608BE-EA3C-4AAC-AD43-4A299A805240}"/>
    <cellStyle name="FieldName 10 9" xfId="17449" xr:uid="{71EA61BE-06E0-4C11-BCFE-C2A89F1D05D3}"/>
    <cellStyle name="FieldName 11" xfId="14201" xr:uid="{26033056-82DF-4556-8EF9-9E9E339C9025}"/>
    <cellStyle name="FieldName 11 10" xfId="28831" xr:uid="{D7028609-B2A6-4B91-B9A5-503779051339}"/>
    <cellStyle name="FieldName 11 11" xfId="29350" xr:uid="{C846AD3E-1331-490F-8285-707160F59484}"/>
    <cellStyle name="FieldName 11 12" xfId="31192" xr:uid="{BA704310-894C-48F6-9BDD-9F0CF15DA2AF}"/>
    <cellStyle name="FieldName 11 13" xfId="27438" xr:uid="{CC7E74D1-7568-475E-9480-69DA33F2D415}"/>
    <cellStyle name="FieldName 11 14" xfId="27620" xr:uid="{86FF59E0-D2AA-41E0-A2BC-DE6ECD21BA64}"/>
    <cellStyle name="FieldName 11 15" xfId="30106" xr:uid="{DF12CF47-6A04-439C-862E-E9B6AAFF488C}"/>
    <cellStyle name="FieldName 11 16" xfId="31744" xr:uid="{6DF46F56-71E7-47A5-9051-C1DDF4CC197F}"/>
    <cellStyle name="FieldName 11 17" xfId="37455" xr:uid="{1CD2A4B8-788E-43EC-BDD4-47836E0E0075}"/>
    <cellStyle name="FieldName 11 2" xfId="17330" xr:uid="{4B0CA58B-4493-4EFC-ABEC-A28B0A4EF9D0}"/>
    <cellStyle name="FieldName 11 3" xfId="11940" xr:uid="{450B7247-B941-4D43-8227-87DB6DF97FFC}"/>
    <cellStyle name="FieldName 11 4" xfId="10387" xr:uid="{C74BE54E-FE15-4280-B93C-58927FDD5AC9}"/>
    <cellStyle name="FieldName 11 5" xfId="16719" xr:uid="{7112BAAD-C841-4ADC-9CBB-FEA681CF5E35}"/>
    <cellStyle name="FieldName 11 6" xfId="17139" xr:uid="{C1541409-0C08-45FB-8C5E-8E3A91D7D54F}"/>
    <cellStyle name="FieldName 11 7" xfId="17981" xr:uid="{C3B4398D-CE95-49F0-B4D1-0BD8806DE247}"/>
    <cellStyle name="FieldName 11 8" xfId="20195" xr:uid="{6F43684B-688B-4D4F-9E50-AB3FAAA5E4EC}"/>
    <cellStyle name="FieldName 11 9" xfId="17650" xr:uid="{CF7CB568-FA66-4AC9-A5D9-1082A22301B6}"/>
    <cellStyle name="FieldName 12" xfId="13764" xr:uid="{18E2259B-9F8F-49A0-BB53-2A85C0F058D9}"/>
    <cellStyle name="FieldName 12 10" xfId="25648" xr:uid="{688F41B3-F71B-4305-833F-00A84F8DA63E}"/>
    <cellStyle name="FieldName 12 11" xfId="22585" xr:uid="{D3CFD8F2-8F11-420D-9254-66A1A44E6627}"/>
    <cellStyle name="FieldName 12 12" xfId="23914" xr:uid="{AC5AF152-FEB4-438C-B6E8-C78E32A973CA}"/>
    <cellStyle name="FieldName 12 13" xfId="22207" xr:uid="{CB3B760E-BED2-40B7-B762-59EAEAEE2499}"/>
    <cellStyle name="FieldName 12 14" xfId="22781" xr:uid="{81602015-1D18-480B-B82E-BD4C3A6C5C3A}"/>
    <cellStyle name="FieldName 12 15" xfId="24794" xr:uid="{7BB9282B-D840-4650-8E56-985F79F1D292}"/>
    <cellStyle name="FieldName 12 16" xfId="27420" xr:uid="{694DC053-ADA6-4E77-B63F-5277E9B1A5D7}"/>
    <cellStyle name="FieldName 12 17" xfId="28969" xr:uid="{B4816B25-2134-4CAE-831D-1FFD26F76325}"/>
    <cellStyle name="FieldName 12 2" xfId="16929" xr:uid="{170A1946-A370-4021-AC55-5C66FF81905D}"/>
    <cellStyle name="FieldName 12 3" xfId="11528" xr:uid="{9532C741-DF3A-4DF7-9BD2-F2A6BB6CBF2B}"/>
    <cellStyle name="FieldName 12 4" xfId="10182" xr:uid="{633DB107-6FB1-46CD-A518-340A0E193EED}"/>
    <cellStyle name="FieldName 12 5" xfId="12450" xr:uid="{DC38789E-FE72-4B88-A8B3-18EEA3AD7F6D}"/>
    <cellStyle name="FieldName 12 6" xfId="11776" xr:uid="{19FFDDEC-5E94-4A48-B37A-D359F5458C65}"/>
    <cellStyle name="FieldName 12 7" xfId="10895" xr:uid="{A6435658-ABE0-4707-9670-F0242E52394A}"/>
    <cellStyle name="FieldName 12 8" xfId="16784" xr:uid="{BB14FB2E-BDEE-43FC-9BDA-07539422C5A8}"/>
    <cellStyle name="FieldName 12 9" xfId="17455" xr:uid="{46063B5D-E64A-4D8B-869D-B6F823F441DF}"/>
    <cellStyle name="FieldName 13" xfId="14202" xr:uid="{2FCF7790-289C-46BB-B26A-74E1E0BE2D9C}"/>
    <cellStyle name="FieldName 13 10" xfId="28832" xr:uid="{A9B50684-D98D-44D0-8349-96AB8E6505B4}"/>
    <cellStyle name="FieldName 13 11" xfId="29344" xr:uid="{9A8701BA-5C5E-4AAF-BE5B-65C82BAFEB22}"/>
    <cellStyle name="FieldName 13 12" xfId="31189" xr:uid="{26398919-53CD-4E02-A352-26AC0DE6AF31}"/>
    <cellStyle name="FieldName 13 13" xfId="27439" xr:uid="{717E8859-0ACF-45FF-95D7-D6EC1C52A956}"/>
    <cellStyle name="FieldName 13 14" xfId="27622" xr:uid="{42A374D4-0E8F-4BC3-BF8D-2F99A649A8CF}"/>
    <cellStyle name="FieldName 13 15" xfId="30146" xr:uid="{7BFBCAFF-4EF3-45CE-8EF4-754A24619FDC}"/>
    <cellStyle name="FieldName 13 16" xfId="31745" xr:uid="{39680612-9487-4F01-9668-0C5812658759}"/>
    <cellStyle name="FieldName 13 17" xfId="37456" xr:uid="{764115C8-1E2B-4FC7-8DEB-2302BA5EC012}"/>
    <cellStyle name="FieldName 13 2" xfId="17331" xr:uid="{3729E62F-5337-4050-89A9-EEDC75547015}"/>
    <cellStyle name="FieldName 13 3" xfId="11941" xr:uid="{EA50BBC9-842D-49B7-800A-6C914011D745}"/>
    <cellStyle name="FieldName 13 4" xfId="10388" xr:uid="{B8FBBAF2-8E3A-4923-9C88-3B24EE0C15DA}"/>
    <cellStyle name="FieldName 13 5" xfId="16720" xr:uid="{68CE1CA7-BEDD-4A43-BD8E-CFE38AB727C3}"/>
    <cellStyle name="FieldName 13 6" xfId="17140" xr:uid="{08B4F8AF-8AC2-4A4E-BCF0-98F01AF14CC3}"/>
    <cellStyle name="FieldName 13 7" xfId="17982" xr:uid="{12A3A190-0EF3-454A-BEDA-4FF56A7C3002}"/>
    <cellStyle name="FieldName 13 8" xfId="20198" xr:uid="{D82121AD-F411-450E-BB49-51FAF0ECF769}"/>
    <cellStyle name="FieldName 13 9" xfId="21097" xr:uid="{51A96971-E9D1-4B5B-AD43-33714E6F068A}"/>
    <cellStyle name="FieldName 14" xfId="13771" xr:uid="{B05433F5-B7CA-4CE3-958B-56F601ABC2E2}"/>
    <cellStyle name="FieldName 14 10" xfId="21630" xr:uid="{0204682D-BD21-422E-BD30-88A68D64B895}"/>
    <cellStyle name="FieldName 14 11" xfId="22637" xr:uid="{C462A619-0CDA-404C-9F13-2A2398D804A8}"/>
    <cellStyle name="FieldName 14 12" xfId="23950" xr:uid="{9CD921FE-5423-4863-A57B-7F7C097AD947}"/>
    <cellStyle name="FieldName 14 13" xfId="23439" xr:uid="{F9FBD9AD-3F35-462C-B894-DF3DB342BB0E}"/>
    <cellStyle name="FieldName 14 14" xfId="22819" xr:uid="{7FAAB8A3-AF83-4BDB-AAB8-FE0A99DDD84A}"/>
    <cellStyle name="FieldName 14 15" xfId="24811" xr:uid="{8EAB73DC-E7E4-412C-8DC7-B11A65E4399F}"/>
    <cellStyle name="FieldName 14 16" xfId="28145" xr:uid="{79524F4B-19BC-4074-9056-122ECF62D31E}"/>
    <cellStyle name="FieldName 14 17" xfId="28979" xr:uid="{5A2A00D8-A049-45BD-B629-BC254C04C917}"/>
    <cellStyle name="FieldName 14 2" xfId="16936" xr:uid="{1EEAA7B1-1AD8-43F7-BBE9-B5EACBCE9ED6}"/>
    <cellStyle name="FieldName 14 3" xfId="11534" xr:uid="{8EF52991-982A-480C-81D9-36CE9EB386C3}"/>
    <cellStyle name="FieldName 14 4" xfId="10186" xr:uid="{85C35886-46BE-48F0-A327-5B25441EBFFF}"/>
    <cellStyle name="FieldName 14 5" xfId="12458" xr:uid="{AA224FF3-6A64-47E6-9A80-BDACE96D02CD}"/>
    <cellStyle name="FieldName 14 6" xfId="11788" xr:uid="{D1C06702-0947-41C6-B087-28A38189D7E7}"/>
    <cellStyle name="FieldName 14 7" xfId="10902" xr:uid="{29F5903B-A100-4682-85DA-EDD16A391AF8}"/>
    <cellStyle name="FieldName 14 8" xfId="16790" xr:uid="{98761746-718F-4C6C-8614-A85E89189CFC}"/>
    <cellStyle name="FieldName 14 9" xfId="18586" xr:uid="{B79EE68E-48AB-41AF-9D7D-31FF0E036C13}"/>
    <cellStyle name="FieldName 15" xfId="14216" xr:uid="{B9848357-4EB5-4C30-8F3F-5FB302895060}"/>
    <cellStyle name="FieldName 15 10" xfId="28846" xr:uid="{7F587F30-743B-4849-A758-79574AF9E3E6}"/>
    <cellStyle name="FieldName 15 11" xfId="30298" xr:uid="{96EEA6EC-52F2-4274-93C6-BD1AFC2E07D2}"/>
    <cellStyle name="FieldName 15 12" xfId="30766" xr:uid="{AF8455FE-3EED-444A-889D-C2139968782D}"/>
    <cellStyle name="FieldName 15 13" xfId="32632" xr:uid="{28946A27-0CF6-4321-8581-D4FB06BD2286}"/>
    <cellStyle name="FieldName 15 14" xfId="27638" xr:uid="{4EA873B7-41C0-44C2-811A-04D9B4204CC8}"/>
    <cellStyle name="FieldName 15 15" xfId="30318" xr:uid="{2B80BE1A-74F3-4FD5-A3A6-42022670D341}"/>
    <cellStyle name="FieldName 15 16" xfId="31760" xr:uid="{1C01551C-A3B2-4560-8262-808D5C332013}"/>
    <cellStyle name="FieldName 15 17" xfId="37466" xr:uid="{E12923A9-AAE5-4A8E-B5C7-5EE0E126E3D5}"/>
    <cellStyle name="FieldName 15 2" xfId="17345" xr:uid="{79EE0529-C46D-409C-8C74-96E1B9AB6B32}"/>
    <cellStyle name="FieldName 15 3" xfId="11958" xr:uid="{F6DBDD8B-2A86-419C-8F12-5671F1BA5F38}"/>
    <cellStyle name="FieldName 15 4" xfId="10398" xr:uid="{2EB81803-FBAD-4E97-9AFA-EB3EE727B15F}"/>
    <cellStyle name="FieldName 15 5" xfId="18857" xr:uid="{CB944858-40DA-49FB-98ED-3C69226A05D9}"/>
    <cellStyle name="FieldName 15 6" xfId="17155" xr:uid="{304B0245-509C-48C6-82C6-6B0073829792}"/>
    <cellStyle name="FieldName 15 7" xfId="18136" xr:uid="{1FB28A96-C670-4C2B-8C5A-3006F013EB1C}"/>
    <cellStyle name="FieldName 15 8" xfId="20315" xr:uid="{E9FDFA71-3AD5-4E11-884B-5F9E24B5A913}"/>
    <cellStyle name="FieldName 15 9" xfId="27290" xr:uid="{B1242C6C-0CD0-4239-BAF3-90024B31A8B2}"/>
    <cellStyle name="FieldName 16" xfId="13779" xr:uid="{111F7E59-B0C0-41E9-B7E4-5073B5147AB4}"/>
    <cellStyle name="FieldName 16 10" xfId="21638" xr:uid="{26A545BF-F0B7-4C1F-A7E6-A775BF56EA83}"/>
    <cellStyle name="FieldName 16 11" xfId="22663" xr:uid="{CA412E4A-B0BD-4A1E-B5DD-DC753F65D1C6}"/>
    <cellStyle name="FieldName 16 12" xfId="24025" xr:uid="{899D5DF0-41EC-4147-A8D0-9D7A711A22C6}"/>
    <cellStyle name="FieldName 16 13" xfId="24446" xr:uid="{A3E11D86-739D-4196-9339-4913E450B6B1}"/>
    <cellStyle name="FieldName 16 14" xfId="22866" xr:uid="{4E641C08-3D35-471D-BA1C-29E815C8A596}"/>
    <cellStyle name="FieldName 16 15" xfId="24890" xr:uid="{35B91213-6D38-404A-98AF-9883367B9DB5}"/>
    <cellStyle name="FieldName 16 16" xfId="29166" xr:uid="{ED59D6C3-414F-4755-A6CA-9CA3F46AA46C}"/>
    <cellStyle name="FieldName 16 17" xfId="30147" xr:uid="{D3610043-12FE-4224-B63F-364B2774A487}"/>
    <cellStyle name="FieldName 16 2" xfId="16944" xr:uid="{862D0A8E-4FF3-447A-8DDB-B3E899ECC096}"/>
    <cellStyle name="FieldName 16 3" xfId="11542" xr:uid="{F0571D01-8901-4AB0-A161-C0C2F6AD8363}"/>
    <cellStyle name="FieldName 16 4" xfId="10189" xr:uid="{E622B189-EFE1-4CBF-9821-9136350A6809}"/>
    <cellStyle name="FieldName 16 5" xfId="12466" xr:uid="{7A1C7405-64C9-44AE-9FD3-E0313ED1AB38}"/>
    <cellStyle name="FieldName 16 6" xfId="11799" xr:uid="{4F1A69F7-D72B-45E7-8625-7647B50D6782}"/>
    <cellStyle name="FieldName 16 7" xfId="10910" xr:uid="{CA0840C8-6F8C-49A0-8227-D2E6AB0C060A}"/>
    <cellStyle name="FieldName 16 8" xfId="16798" xr:uid="{8FAFA2FA-AAAF-4F25-B668-15F6FF8968B6}"/>
    <cellStyle name="FieldName 16 9" xfId="19460" xr:uid="{7874F7B4-EB4E-49B8-86FA-1C915F61B9CD}"/>
    <cellStyle name="FieldName 17" xfId="14224" xr:uid="{9D2AF674-97C8-463B-A327-EE8CCAE13CE9}"/>
    <cellStyle name="FieldName 17 10" xfId="28854" xr:uid="{8499F7A6-541B-4DEC-837E-A80D42A7A883}"/>
    <cellStyle name="FieldName 17 11" xfId="30305" xr:uid="{C11F71AA-000B-4E43-AA2C-92F4CEEB95E0}"/>
    <cellStyle name="FieldName 17 12" xfId="30747" xr:uid="{39B8A0DE-9990-4983-BBC9-312A1A027664}"/>
    <cellStyle name="FieldName 17 13" xfId="32505" xr:uid="{9ED9CDBC-E19D-4714-8038-C1C614F46EB2}"/>
    <cellStyle name="FieldName 17 14" xfId="27710" xr:uid="{6773AD73-0C77-44B9-8EBB-39211515720D}"/>
    <cellStyle name="FieldName 17 15" xfId="30327" xr:uid="{818BB9C5-53C9-4DB2-8353-A620653DD93B}"/>
    <cellStyle name="FieldName 17 16" xfId="31777" xr:uid="{9391AB05-7C1A-4BC7-93A3-5C0EC4C96833}"/>
    <cellStyle name="FieldName 17 17" xfId="37473" xr:uid="{78C089B9-A0AA-4AF7-8ABC-212687C6EA53}"/>
    <cellStyle name="FieldName 17 2" xfId="17353" xr:uid="{1965C463-C248-4353-AFB1-5EB1E7135F4E}"/>
    <cellStyle name="FieldName 17 3" xfId="11972" xr:uid="{45A87313-D85F-40FA-A87F-967D4E16AB9E}"/>
    <cellStyle name="FieldName 17 4" xfId="10402" xr:uid="{C17EF06C-D0DB-4BC8-AD4F-4DE262EDCCA3}"/>
    <cellStyle name="FieldName 17 5" xfId="16741" xr:uid="{4FB2ED8B-D878-4946-9751-0E8EE8886CCE}"/>
    <cellStyle name="FieldName 17 6" xfId="17164" xr:uid="{8E37A9F5-F214-4699-B171-BD3DBE1371F8}"/>
    <cellStyle name="FieldName 17 7" xfId="18216" xr:uid="{05090FAB-B784-4066-B0E4-C79B496F8FD5}"/>
    <cellStyle name="FieldName 17 8" xfId="20352" xr:uid="{F3B5CE8B-E052-4EDD-BFD0-7D1F7715F69D}"/>
    <cellStyle name="FieldName 17 9" xfId="27298" xr:uid="{A3192B9B-4E08-4B2D-9536-FB2F100B46D1}"/>
    <cellStyle name="FieldName 18" xfId="13791" xr:uid="{ED863D8E-B969-4BEC-9D09-23469837840B}"/>
    <cellStyle name="FieldName 18 10" xfId="21654" xr:uid="{44EAB09B-1D9E-4705-AFB6-69F682AA50F2}"/>
    <cellStyle name="FieldName 18 11" xfId="22724" xr:uid="{8CBFA07B-77A6-4DD8-A146-C79C3F54AF54}"/>
    <cellStyle name="FieldName 18 12" xfId="24091" xr:uid="{D375EAA0-9E90-40AA-AC57-41CA8A06D1CE}"/>
    <cellStyle name="FieldName 18 13" xfId="25517" xr:uid="{5E60C971-DE6A-46CD-9629-6D2DA0CB5272}"/>
    <cellStyle name="FieldName 18 14" xfId="22955" xr:uid="{2BEAFD9B-9D4B-41D4-980E-FCB6697DFBAD}"/>
    <cellStyle name="FieldName 18 15" xfId="24935" xr:uid="{B0A06345-4EAC-4D8E-B99B-1DCAB0166BC5}"/>
    <cellStyle name="FieldName 18 16" xfId="29942" xr:uid="{BF0BCBEE-29F3-4239-8224-0A51A3D5CDD8}"/>
    <cellStyle name="FieldName 18 17" xfId="31087" xr:uid="{338B3B38-9D8C-4BBD-9096-C3D675578968}"/>
    <cellStyle name="FieldName 18 2" xfId="16954" xr:uid="{0E2E60D3-20F9-4314-8216-78477AF4DCB2}"/>
    <cellStyle name="FieldName 18 3" xfId="11553" xr:uid="{DDE4CC7E-1F03-4451-9DA9-3F19263F9914}"/>
    <cellStyle name="FieldName 18 4" xfId="10195" xr:uid="{96446228-E412-47B5-8E8A-861693CE472F}"/>
    <cellStyle name="FieldName 18 5" xfId="12508" xr:uid="{0BD5BDDA-8B36-4016-9A59-FDF61324273A}"/>
    <cellStyle name="FieldName 18 6" xfId="11817" xr:uid="{117B10A0-C2C6-42D4-840A-10803FCC8CCB}"/>
    <cellStyle name="FieldName 18 7" xfId="11064" xr:uid="{A8502A59-DF09-4896-AD83-BA76B29529AE}"/>
    <cellStyle name="FieldName 18 8" xfId="16811" xr:uid="{9EE00448-92E8-4217-A67D-0BECE77B45B0}"/>
    <cellStyle name="FieldName 18 9" xfId="20057" xr:uid="{ABA63501-9761-4F53-A02D-B0E01C598627}"/>
    <cellStyle name="FieldName 19" xfId="14226" xr:uid="{EF46A201-2E40-43A2-9B99-A4AB922C43A4}"/>
    <cellStyle name="FieldName 19 10" xfId="28856" xr:uid="{2C28838F-9D52-4E76-9BD0-6A1B79ABFA78}"/>
    <cellStyle name="FieldName 19 11" xfId="30306" xr:uid="{FCF0A739-7C3F-45A2-A05E-187D7C9AC0A2}"/>
    <cellStyle name="FieldName 19 12" xfId="12269" xr:uid="{6D243569-DF2C-4888-B077-729C06329F6E}"/>
    <cellStyle name="FieldName 19 13" xfId="32420" xr:uid="{FD180016-5665-43CE-AFED-34AE49006515}"/>
    <cellStyle name="FieldName 19 14" xfId="27716" xr:uid="{F41D353D-67C1-4615-86D4-26CD713A0449}"/>
    <cellStyle name="FieldName 19 15" xfId="30328" xr:uid="{5938A709-DE70-4347-99CC-AAE0AF911876}"/>
    <cellStyle name="FieldName 19 16" xfId="31778" xr:uid="{9635C364-D4CE-4B79-BC1A-443BB8F940B4}"/>
    <cellStyle name="FieldName 19 17" xfId="37474" xr:uid="{BE80E37E-E30A-4383-8105-4AC2F30A0014}"/>
    <cellStyle name="FieldName 19 2" xfId="17355" xr:uid="{CCCD536B-9499-482A-8C67-A6C607206117}"/>
    <cellStyle name="FieldName 19 3" xfId="11974" xr:uid="{CCCAE28B-BCF2-4BFE-A006-46FC12A0B5C9}"/>
    <cellStyle name="FieldName 19 4" xfId="10411" xr:uid="{1D003E6B-901C-4D35-9CBA-5D59DE455BC6}"/>
    <cellStyle name="FieldName 19 5" xfId="16743" xr:uid="{7BC530F5-3168-47A0-A65B-92B3B03C30CF}"/>
    <cellStyle name="FieldName 19 6" xfId="17168" xr:uid="{3ED996C4-AF22-4A45-8423-9973EA8BDBEA}"/>
    <cellStyle name="FieldName 19 7" xfId="18250" xr:uid="{AA2D3409-01D5-4BD3-895E-347FB060865A}"/>
    <cellStyle name="FieldName 19 8" xfId="20354" xr:uid="{86F94A7A-6D8B-4698-9645-0485F92D43BB}"/>
    <cellStyle name="FieldName 19 9" xfId="27300" xr:uid="{CA78AC56-EE4D-483F-B0D3-31A7EBE6CFDF}"/>
    <cellStyle name="FieldName 2" xfId="13661" xr:uid="{F6F8EED5-A224-4791-A8F6-4C92D205C411}"/>
    <cellStyle name="FieldName 2 10" xfId="19226" xr:uid="{1717FB2C-CD8E-4A36-B429-4166C4A3CF70}"/>
    <cellStyle name="FieldName 2 11" xfId="20650" xr:uid="{F82DD47B-2B14-4FE3-82DE-FA8ABD9EC8C1}"/>
    <cellStyle name="FieldName 2 12" xfId="21853" xr:uid="{90D7CDE0-5E98-4B42-9F84-2963752082B0}"/>
    <cellStyle name="FieldName 2 13" xfId="19205" xr:uid="{81A035E9-64A9-42D1-BB63-45C70B55D176}"/>
    <cellStyle name="FieldName 2 14" xfId="24492" xr:uid="{7FD89184-06D9-4B0F-A7BE-41BC40BE1722}"/>
    <cellStyle name="FieldName 2 15" xfId="33982" xr:uid="{BF56CC9F-CC5B-4963-AB9A-CEE20085EA39}"/>
    <cellStyle name="FieldName 2 16" xfId="28335" xr:uid="{A89EE015-4C25-4556-8822-A2E65DDCB1D1}"/>
    <cellStyle name="FieldName 2 2" xfId="16826" xr:uid="{5F3BF1E2-643E-43B0-9338-110524C93FEE}"/>
    <cellStyle name="FieldName 2 3" xfId="11426" xr:uid="{87994C19-E8B5-4D8B-94D9-0150E82507AB}"/>
    <cellStyle name="FieldName 2 4" xfId="10090" xr:uid="{7A430915-90D1-45FB-93D8-5867E3BEACB6}"/>
    <cellStyle name="FieldName 2 5" xfId="12355" xr:uid="{093F3D65-9FFC-4177-8307-7A31E69100E3}"/>
    <cellStyle name="FieldName 2 6" xfId="10805" xr:uid="{572119C6-E167-423F-BAA7-80535175807D}"/>
    <cellStyle name="FieldName 2 7" xfId="16538" xr:uid="{D48B6286-892A-4ED8-AEC7-FE716F7BDD10}"/>
    <cellStyle name="FieldName 2 8" xfId="17197" xr:uid="{FAF4414F-F690-4A1C-A54E-E0750495B677}"/>
    <cellStyle name="FieldName 2 9" xfId="18745" xr:uid="{BE5A80C2-25A4-4B5C-8E9B-FD3442B5432B}"/>
    <cellStyle name="FieldName 20" xfId="13816" xr:uid="{F23527EE-9A1D-4F12-A62A-FE90B9969642}"/>
    <cellStyle name="FieldName 20 10" xfId="21735" xr:uid="{9B256EFF-C4AE-43B3-9FFC-295A0C8BA8EC}"/>
    <cellStyle name="FieldName 20 11" xfId="22787" xr:uid="{A7ED1677-F40B-47A5-BBEC-0B1A476F552D}"/>
    <cellStyle name="FieldName 20 12" xfId="24437" xr:uid="{F772971C-B33F-486A-9358-9D8E0CDF967D}"/>
    <cellStyle name="FieldName 20 13" xfId="25899" xr:uid="{9068E30A-B556-4864-B2A1-F99C5C8B8295}"/>
    <cellStyle name="FieldName 20 14" xfId="22985" xr:uid="{E5FA6204-F2EE-459A-AC5F-98CBE403592E}"/>
    <cellStyle name="FieldName 20 15" xfId="25347" xr:uid="{477B844A-F028-4F17-A18C-E90FECF52593}"/>
    <cellStyle name="FieldName 20 16" xfId="33987" xr:uid="{DE4A989D-FF19-47F3-8BEB-B24C46102BC6}"/>
    <cellStyle name="FieldName 20 17" xfId="31557" xr:uid="{AA28A802-1A14-4945-91BD-814335FF7F95}"/>
    <cellStyle name="FieldName 20 2" xfId="16967" xr:uid="{3F317322-C99D-4886-86BC-28A6796702F7}"/>
    <cellStyle name="FieldName 20 3" xfId="11576" xr:uid="{A2A5B6F8-CEE5-4E44-8A1E-16B5E705BC8E}"/>
    <cellStyle name="FieldName 20 4" xfId="10205" xr:uid="{A042EE1F-05BB-4332-AEB7-DF0B8193AE13}"/>
    <cellStyle name="FieldName 20 5" xfId="12557" xr:uid="{20852F9E-B649-4C9C-B975-6015638F7C87}"/>
    <cellStyle name="FieldName 20 6" xfId="11892" xr:uid="{D048B278-02BF-4F1A-8967-B7C76C2006C8}"/>
    <cellStyle name="FieldName 20 7" xfId="11079" xr:uid="{59C83961-CD43-41A1-B47D-C1FD62B19670}"/>
    <cellStyle name="FieldName 20 8" xfId="18470" xr:uid="{FE969683-C2D9-4472-B200-B353FBC51EA9}"/>
    <cellStyle name="FieldName 20 9" xfId="20388" xr:uid="{3269560A-1473-4328-B685-23D1F72E17F8}"/>
    <cellStyle name="FieldName 21" xfId="14245" xr:uid="{AECD73B9-3F5D-423C-BC16-E22196C53DEA}"/>
    <cellStyle name="FieldName 21 10" xfId="28875" xr:uid="{E5F90059-CE14-4015-87EF-5E83CDF30C31}"/>
    <cellStyle name="FieldName 21 11" xfId="30324" xr:uid="{74C89869-43AE-4ABB-855F-E65552C7C602}"/>
    <cellStyle name="FieldName 21 12" xfId="31695" xr:uid="{A1911EF5-FA8C-4D90-A6B9-DEC794453CA2}"/>
    <cellStyle name="FieldName 21 13" xfId="32135" xr:uid="{30DCABF4-4082-4CE7-A42B-66FABBC14759}"/>
    <cellStyle name="FieldName 21 14" xfId="27750" xr:uid="{D254EA2B-B0C1-4F88-B826-97DD1D9F6D86}"/>
    <cellStyle name="FieldName 21 15" xfId="30354" xr:uid="{68DF83FF-B1A5-45E6-9E41-AEFE00B80D67}"/>
    <cellStyle name="FieldName 21 16" xfId="31775" xr:uid="{D912EF42-3175-4FF3-A64B-DE85E57F9059}"/>
    <cellStyle name="FieldName 21 17" xfId="37485" xr:uid="{5B5588B7-03B9-4CD8-9BE3-7516C92991BD}"/>
    <cellStyle name="FieldName 21 2" xfId="17374" xr:uid="{6E2F50D2-A817-4AF1-B085-26ED9CBB3F5A}"/>
    <cellStyle name="FieldName 21 3" xfId="11991" xr:uid="{3D6DB5F3-F2BE-48BD-BD11-2F880CD561C5}"/>
    <cellStyle name="FieldName 21 4" xfId="10423" xr:uid="{D7843616-CAFF-4F20-83C7-4C2B8EB90474}"/>
    <cellStyle name="FieldName 21 5" xfId="16762" xr:uid="{90668759-1744-47B0-AB9B-B1D298A926BE}"/>
    <cellStyle name="FieldName 21 6" xfId="17191" xr:uid="{B5489639-5F79-41C3-8C06-394E54D2BE17}"/>
    <cellStyle name="FieldName 21 7" xfId="18399" xr:uid="{31A6AD98-E3C9-4B48-82FD-A495995F976C}"/>
    <cellStyle name="FieldName 21 8" xfId="20375" xr:uid="{EFE6705B-CBDF-4B76-AC35-41FA52918AAC}"/>
    <cellStyle name="FieldName 21 9" xfId="27317" xr:uid="{90017B4B-8CE5-4F83-A724-C44935E58DE7}"/>
    <cellStyle name="FieldName 22" xfId="13832" xr:uid="{81E5E9C4-E516-4302-B0B0-75D6DF6F5B34}"/>
    <cellStyle name="FieldName 22 10" xfId="21747" xr:uid="{9EB102BB-40EB-4B28-8A85-78C80CAD3DA1}"/>
    <cellStyle name="FieldName 22 11" xfId="22831" xr:uid="{E981C722-F556-401B-815A-E92747A282BC}"/>
    <cellStyle name="FieldName 22 12" xfId="28577" xr:uid="{86834DE9-43E2-40C6-9AD6-5CC441BEACAB}"/>
    <cellStyle name="FieldName 22 13" xfId="25911" xr:uid="{8D139FDB-205D-4008-95EA-F7AED8650149}"/>
    <cellStyle name="FieldName 22 14" xfId="23029" xr:uid="{44E2A889-C9DD-46D3-B6CC-EFC88D414043}"/>
    <cellStyle name="FieldName 22 15" xfId="26235" xr:uid="{201C4E68-2F89-4FE6-8F6C-0A5944693E64}"/>
    <cellStyle name="FieldName 22 16" xfId="30374" xr:uid="{8B55A9F4-C5A4-43F8-8EFC-656908C762DE}"/>
    <cellStyle name="FieldName 22 17" xfId="31805" xr:uid="{DFB00A9E-8AC6-4F55-81AE-9A1B27426BFD}"/>
    <cellStyle name="FieldName 22 2" xfId="16979" xr:uid="{C1D311F2-CDFF-48EB-BB01-1A71980246D8}"/>
    <cellStyle name="FieldName 22 3" xfId="11587" xr:uid="{D06B1C8A-D223-45ED-8DC9-9311AD98BAA7}"/>
    <cellStyle name="FieldName 22 4" xfId="10213" xr:uid="{5DEA0A6F-C6AC-46D2-84C3-82AD833AD78B}"/>
    <cellStyle name="FieldName 22 5" xfId="12572" xr:uid="{F3AAEF11-6E79-4469-952D-9A115A57E917}"/>
    <cellStyle name="FieldName 22 6" xfId="11985" xr:uid="{264ED0DA-0FED-49A4-9BA4-112A59FE5CC9}"/>
    <cellStyle name="FieldName 22 7" xfId="11840" xr:uid="{1568476A-EFD4-49E1-BE73-B0DBABB1FDC0}"/>
    <cellStyle name="FieldName 22 8" xfId="18861" xr:uid="{66343C37-8B7A-48F9-9A2C-73C7C99C15AF}"/>
    <cellStyle name="FieldName 22 9" xfId="20400" xr:uid="{D57A7CA2-1232-4471-A625-9A5EB6429B0E}"/>
    <cellStyle name="FieldName 23" xfId="14259" xr:uid="{1E86A93D-3B18-4186-A8BE-1A7F53F9E120}"/>
    <cellStyle name="FieldName 23 10" xfId="28889" xr:uid="{4AA38DCE-F4D0-4790-A82C-CE6326097FEA}"/>
    <cellStyle name="FieldName 23 11" xfId="30334" xr:uid="{A6AAC73D-F9CF-4E69-9565-1E80E3D49D8F}"/>
    <cellStyle name="FieldName 23 12" xfId="31709" xr:uid="{2D4A5F52-A858-46A8-8E31-9A137DE7A21B}"/>
    <cellStyle name="FieldName 23 13" xfId="27406" xr:uid="{3F62258A-EEE4-4C32-8B69-C00E93DBEB02}"/>
    <cellStyle name="FieldName 23 14" xfId="27761" xr:uid="{9E835E9C-7667-431C-A56F-8A993D8315B2}"/>
    <cellStyle name="FieldName 23 15" xfId="30345" xr:uid="{BBF207BE-1B90-4F7C-9505-73DF58BFFE9F}"/>
    <cellStyle name="FieldName 23 16" xfId="31772" xr:uid="{57A942A5-A26D-48F2-AB81-6B282E2E2842}"/>
    <cellStyle name="FieldName 23 17" xfId="37490" xr:uid="{C854BCB8-FD2B-4BD3-B5B1-5632ADBE7D65}"/>
    <cellStyle name="FieldName 23 2" xfId="17388" xr:uid="{888C37ED-CAA7-40C1-8CCC-C9A37D373CCA}"/>
    <cellStyle name="FieldName 23 3" xfId="18457" xr:uid="{909E5E0F-0639-402C-AC93-F33FB76B7623}"/>
    <cellStyle name="FieldName 23 4" xfId="10407" xr:uid="{BA9E8671-04BD-4A7A-96D3-2E3CFE5F7042}"/>
    <cellStyle name="FieldName 23 5" xfId="18858" xr:uid="{207F23C9-F91A-4205-9E71-DA89310ED5BB}"/>
    <cellStyle name="FieldName 23 6" xfId="17209" xr:uid="{4053FA0A-F02D-4004-8B45-DEA20A894B4A}"/>
    <cellStyle name="FieldName 23 7" xfId="18518" xr:uid="{71BACE28-C42D-45B7-93B7-DD37A0C021B3}"/>
    <cellStyle name="FieldName 23 8" xfId="24864" xr:uid="{5DCF524D-586A-4E37-8762-1BE9BECFD347}"/>
    <cellStyle name="FieldName 23 9" xfId="27328" xr:uid="{9E685EA3-C8A5-4800-AE21-DADE432DB926}"/>
    <cellStyle name="FieldName 24" xfId="13847" xr:uid="{6B1F8AE5-1C0B-4385-847B-B53FE1B68185}"/>
    <cellStyle name="FieldName 24 10" xfId="21759" xr:uid="{4C89E9AB-5679-49DF-AD9C-E8F8C0D4E306}"/>
    <cellStyle name="FieldName 24 11" xfId="22878" xr:uid="{F44AB17A-C457-43C8-BACD-176AA2694974}"/>
    <cellStyle name="FieldName 24 12" xfId="24465" xr:uid="{0023A41C-35E2-486B-890C-AE47C9F34409}"/>
    <cellStyle name="FieldName 24 13" xfId="25924" xr:uid="{9FBE8E9A-2252-4277-9A61-010E2ABB9DE1}"/>
    <cellStyle name="FieldName 24 14" xfId="23119" xr:uid="{7AE1B3D9-2D5A-4C99-8B06-3FFEE0B39E1D}"/>
    <cellStyle name="FieldName 24 15" xfId="28430" xr:uid="{3CDFD24D-AB4A-4FC9-953C-9F7068AB705A}"/>
    <cellStyle name="FieldName 24 16" xfId="30384" xr:uid="{45178C57-FDF5-4EBE-832D-FDDCD2359848}"/>
    <cellStyle name="FieldName 24 17" xfId="31817" xr:uid="{5E6B5ECC-20A6-4E9D-9325-EF7C96571EDC}"/>
    <cellStyle name="FieldName 24 2" xfId="16990" xr:uid="{ABA4AC05-3858-4262-8BDE-73FBDEE1F4E9}"/>
    <cellStyle name="FieldName 24 3" xfId="11598" xr:uid="{C6B3E7A7-2509-42F5-A842-68670ED42AF6}"/>
    <cellStyle name="FieldName 24 4" xfId="10219" xr:uid="{2F6D7A51-2E7F-4DE5-B0E6-7C75B8A3D081}"/>
    <cellStyle name="FieldName 24 5" xfId="15931" xr:uid="{2B5100B4-775D-4C54-9943-6DDE7D6392E6}"/>
    <cellStyle name="FieldName 24 6" xfId="12477" xr:uid="{1F5369F5-B14E-4B11-BD34-B6D17D0E9ACF}"/>
    <cellStyle name="FieldName 24 7" xfId="12527" xr:uid="{390C72A7-C6BD-43B9-96E6-D93A6D1FD252}"/>
    <cellStyle name="FieldName 24 8" xfId="18964" xr:uid="{4FB752FE-CD95-428C-99D8-441438615D65}"/>
    <cellStyle name="FieldName 24 9" xfId="20413" xr:uid="{14A325A1-D460-493A-AE5B-C57B1B3EFC7B}"/>
    <cellStyle name="FieldName 25" xfId="14279" xr:uid="{AC67758F-0F27-4C17-BB49-C167E4A8DCD6}"/>
    <cellStyle name="FieldName 25 10" xfId="28908" xr:uid="{A40CE163-BE63-41FF-A55A-C1976BAD5237}"/>
    <cellStyle name="FieldName 25 11" xfId="30346" xr:uid="{4B926A3D-DB0C-4844-83E8-9FF5DFE931E9}"/>
    <cellStyle name="FieldName 25 12" xfId="31729" xr:uid="{DD2D65E9-6E8F-489C-9281-7893B866D9A9}"/>
    <cellStyle name="FieldName 25 13" xfId="33030" xr:uid="{4A15393B-4CFB-4CD4-B2FC-841077145C4E}"/>
    <cellStyle name="FieldName 25 14" xfId="27874" xr:uid="{E0C7FDDF-2F0E-4396-9489-E3D933AC7E8E}"/>
    <cellStyle name="FieldName 25 15" xfId="34269" xr:uid="{42976AF7-A9E2-4A9E-B3AF-8986837FEB59}"/>
    <cellStyle name="FieldName 25 16" xfId="35786" xr:uid="{F0783AF9-9C1A-4A96-9C00-E7EB84CE78F0}"/>
    <cellStyle name="FieldName 25 17" xfId="37494" xr:uid="{7E10CE4E-2181-47F6-90CB-518D41366702}"/>
    <cellStyle name="FieldName 25 2" xfId="17407" xr:uid="{E225046A-A273-49B5-A820-1E18A889624C}"/>
    <cellStyle name="FieldName 25 3" xfId="18287" xr:uid="{BB9A0854-70FB-4BEF-A43F-E01A24CFB7B0}"/>
    <cellStyle name="FieldName 25 4" xfId="19777" xr:uid="{A0F77A2B-7180-4D73-A056-83AFBAC7B841}"/>
    <cellStyle name="FieldName 25 5" xfId="16803" xr:uid="{DF33FF00-D023-42B1-93A5-C1BA2C1F7BF5}"/>
    <cellStyle name="FieldName 25 6" xfId="17242" xr:uid="{A9BA43B4-CE63-4F73-942E-9142FDC40373}"/>
    <cellStyle name="FieldName 25 7" xfId="18676" xr:uid="{487D2BE8-5EEC-4816-AA32-2AE640F89CD1}"/>
    <cellStyle name="FieldName 25 8" xfId="24958" xr:uid="{C8728841-2211-4AC7-889C-71E794F37E5C}"/>
    <cellStyle name="FieldName 25 9" xfId="27347" xr:uid="{3D25062F-CAE7-4D24-B842-F64B0B373156}"/>
    <cellStyle name="FieldName 26" xfId="14292" xr:uid="{40EF06DA-1FD7-4F74-8830-B1027979AAE2}"/>
    <cellStyle name="FieldName 26 10" xfId="28256" xr:uid="{D7287391-8048-4C3B-AE6D-D6CF007375AF}"/>
    <cellStyle name="FieldName 26 11" xfId="34668" xr:uid="{794BC740-1DD3-4044-A26C-FA042132EB32}"/>
    <cellStyle name="FieldName 26 12" xfId="35463" xr:uid="{DBB35AB7-BD85-49A3-AC3A-A1F2BFFC594D}"/>
    <cellStyle name="FieldName 26 13" xfId="37499" xr:uid="{0EC91F13-8BFD-4863-B570-F823E0764635}"/>
    <cellStyle name="FieldName 26 2" xfId="17984" xr:uid="{F41305C9-52FD-40FD-8263-B008B5C6F76E}"/>
    <cellStyle name="FieldName 26 3" xfId="17325" xr:uid="{F16F56E6-C107-4933-96D6-D983310C2C44}"/>
    <cellStyle name="FieldName 26 4" xfId="18780" xr:uid="{255CE469-8074-4BE8-B129-F2713F4107E4}"/>
    <cellStyle name="FieldName 26 5" xfId="17020" xr:uid="{8DE8275C-B24C-416B-8245-77FFFAA05790}"/>
    <cellStyle name="FieldName 26 6" xfId="27360" xr:uid="{D7DB0353-C438-4E75-964F-B4D14391714E}"/>
    <cellStyle name="FieldName 26 7" xfId="28919" xr:uid="{C50D72E6-4616-4F5E-9574-25EA243801C9}"/>
    <cellStyle name="FieldName 26 8" xfId="30353" xr:uid="{F6B2284B-7504-4D71-91F6-30B580820740}"/>
    <cellStyle name="FieldName 26 9" xfId="31741" xr:uid="{80462646-46B9-4F7D-B9DC-391CCD00FECC}"/>
    <cellStyle name="FieldName 27" xfId="13874" xr:uid="{6972EB52-6BF7-4BEC-8992-988D69E78AF9}"/>
    <cellStyle name="FieldName 27 10" xfId="23157" xr:uid="{36825052-01E1-4BA4-B98D-A9B1BA76EAC4}"/>
    <cellStyle name="FieldName 27 11" xfId="28988" xr:uid="{F58D63DA-96A8-4119-928E-2F20922A576E}"/>
    <cellStyle name="FieldName 27 12" xfId="30399" xr:uid="{AF6DAE39-B1AF-49BD-B8ED-94C3AD2AE387}"/>
    <cellStyle name="FieldName 27 13" xfId="31832" xr:uid="{AF1348B2-713D-462A-8485-2CC3E8F1FB80}"/>
    <cellStyle name="FieldName 27 2" xfId="11623" xr:uid="{73BA398C-CD9E-4A35-9AB2-96DF79A4B232}"/>
    <cellStyle name="FieldName 27 3" xfId="12511" xr:uid="{4FB4DFC2-4BC6-4D7B-B14E-7A9737809AEC}"/>
    <cellStyle name="FieldName 27 4" xfId="16354" xr:uid="{15CCA082-2798-418B-AB25-61FFBDAB8748}"/>
    <cellStyle name="FieldName 27 5" xfId="18973" xr:uid="{9561BA46-1FE9-4249-A4ED-9F3137B3946B}"/>
    <cellStyle name="FieldName 27 6" xfId="20440" xr:uid="{445E8BAE-FED2-49E0-AEE7-5B4A9D2EA59E}"/>
    <cellStyle name="FieldName 27 7" xfId="21781" xr:uid="{A527CABB-11EF-4FF0-8467-ED6CE2E1487C}"/>
    <cellStyle name="FieldName 27 8" xfId="22974" xr:uid="{A000389A-B965-4D11-8E28-923F06F9ACC5}"/>
    <cellStyle name="FieldName 27 9" xfId="24488" xr:uid="{5C1992DF-2E09-4440-B601-1C28F32668FF}"/>
    <cellStyle name="FieldName 28" xfId="13889" xr:uid="{74500249-858D-4D2A-BEDB-8D411F61FB44}"/>
    <cellStyle name="FieldName 28 10" xfId="23176" xr:uid="{01F15930-4425-4920-908B-6C42543278CE}"/>
    <cellStyle name="FieldName 28 11" xfId="28996" xr:uid="{5910A7E4-3ADA-43EB-A22E-B490AB6E5537}"/>
    <cellStyle name="FieldName 28 12" xfId="30413" xr:uid="{5699515F-FFF2-4A60-852B-846C6FEFE1B8}"/>
    <cellStyle name="FieldName 28 13" xfId="31848" xr:uid="{8F9544EA-D188-4FA9-99A1-CFDAF7830F9A}"/>
    <cellStyle name="FieldName 28 2" xfId="11638" xr:uid="{4916E654-4529-47F6-9649-3DDCC217589B}"/>
    <cellStyle name="FieldName 28 3" xfId="12520" xr:uid="{1D79C784-06CA-4122-A277-02E03B306D0B}"/>
    <cellStyle name="FieldName 28 4" xfId="16368" xr:uid="{04E9747C-5F4B-4B90-A858-66A2103F89D2}"/>
    <cellStyle name="FieldName 28 5" xfId="18986" xr:uid="{341049D6-31F8-466F-A60D-B003DF29E4CD}"/>
    <cellStyle name="FieldName 28 6" xfId="20451" xr:uid="{E2FD6BD1-AD29-4FDB-85B4-F706FB8CCB86}"/>
    <cellStyle name="FieldName 28 7" xfId="21792" xr:uid="{F644F77B-BB3F-4B23-B86C-6F4388D2560B}"/>
    <cellStyle name="FieldName 28 8" xfId="22987" xr:uid="{7454F905-246C-4DB7-BA3B-03E3DE068124}"/>
    <cellStyle name="FieldName 28 9" xfId="24508" xr:uid="{237C3684-D409-4FD1-A491-54FB55DF180E}"/>
    <cellStyle name="FieldName 29" xfId="14306" xr:uid="{29D27B8A-9F85-4FF5-8DCC-BC565F6DD892}"/>
    <cellStyle name="FieldName 29 10" xfId="28337" xr:uid="{908396F7-A028-4244-AF9F-515FEA33CEDB}"/>
    <cellStyle name="FieldName 29 11" xfId="34312" xr:uid="{14A25377-9DBF-4D11-83DD-9255FAC00AC8}"/>
    <cellStyle name="FieldName 29 12" xfId="35437" xr:uid="{FCEEFF06-7FD7-4627-9131-6C7E6A8D50BC}"/>
    <cellStyle name="FieldName 29 13" xfId="37502" xr:uid="{E6EE5710-4AE8-4D35-9753-240E9F338229}"/>
    <cellStyle name="FieldName 29 2" xfId="17957" xr:uid="{2753739E-7B75-41EB-A32A-C14C87EFC9C0}"/>
    <cellStyle name="FieldName 29 3" xfId="17371" xr:uid="{BA003943-40D6-4EF3-9A2F-7C6FEB220740}"/>
    <cellStyle name="FieldName 29 4" xfId="18854" xr:uid="{53F7F322-BD71-4CE1-B9F5-1D22886C49D6}"/>
    <cellStyle name="FieldName 29 5" xfId="20381" xr:uid="{F1FB0BDD-3275-483F-85DE-A48E488BE13B}"/>
    <cellStyle name="FieldName 29 6" xfId="27374" xr:uid="{DF84F14D-4F45-4503-A0A6-20C319FEFCAD}"/>
    <cellStyle name="FieldName 29 7" xfId="28932" xr:uid="{12E64FC6-E377-4FE5-B795-5CC665F7546D}"/>
    <cellStyle name="FieldName 29 8" xfId="30360" xr:uid="{B4174AED-8006-40D5-9861-E670C5F41532}"/>
    <cellStyle name="FieldName 29 9" xfId="31755" xr:uid="{1A151363-7BFF-4726-8586-F2DEE978D03E}"/>
    <cellStyle name="FieldName 3" xfId="13724" xr:uid="{ECAC92E7-BD08-4ECF-8741-461314492BB8}"/>
    <cellStyle name="FieldName 3 10" xfId="21493" xr:uid="{0E187EA5-5BF8-4B4B-9A18-69EB945D406C}"/>
    <cellStyle name="FieldName 3 11" xfId="20379" xr:uid="{9B6C195B-F788-4E26-9836-C6D3F7B4417C}"/>
    <cellStyle name="FieldName 3 12" xfId="21054" xr:uid="{85167B77-397B-465C-BC86-20539FC27D70}"/>
    <cellStyle name="FieldName 3 13" xfId="22015" xr:uid="{EA2EAF67-88DA-4064-BF08-B0A7E1E14C9E}"/>
    <cellStyle name="FieldName 3 14" xfId="33193" xr:uid="{4F669BBE-FF47-4827-A94D-30AFD4E8F69C}"/>
    <cellStyle name="FieldName 3 15" xfId="24657" xr:uid="{E7567BE9-2DA1-460E-A33F-375CAF7EBB3F}"/>
    <cellStyle name="FieldName 3 16" xfId="26195" xr:uid="{0853EFD3-A43F-491E-BAB9-0F8CE5370F1B}"/>
    <cellStyle name="FieldName 3 17" xfId="28913" xr:uid="{7C1CB1D2-FFD6-48AA-9CB8-F56855E992FB}"/>
    <cellStyle name="FieldName 3 2" xfId="16889" xr:uid="{64117EBA-B9F4-45E5-B6DD-A130FB1BAFBF}"/>
    <cellStyle name="FieldName 3 3" xfId="11487" xr:uid="{6E2A673E-5C8B-4CC4-B696-33256D5EDA57}"/>
    <cellStyle name="FieldName 3 4" xfId="10146" xr:uid="{ECDF1A68-7473-4CE5-BA59-D89CA3E38EB0}"/>
    <cellStyle name="FieldName 3 5" xfId="12409" xr:uid="{F3CF133E-3629-4D95-A699-A57182E2BCA7}"/>
    <cellStyle name="FieldName 3 6" xfId="11730" xr:uid="{8736719E-33AE-41A9-98A9-5877470B18A6}"/>
    <cellStyle name="FieldName 3 7" xfId="10858" xr:uid="{52F43B07-FB10-43DD-BE3E-BD902E3AB8DD}"/>
    <cellStyle name="FieldName 3 8" xfId="23026" xr:uid="{04022519-ED6B-417E-94FE-CAF1A9C4ACF3}"/>
    <cellStyle name="FieldName 3 9" xfId="17401" xr:uid="{F9CFF02A-F2CC-4B85-8659-B6E58A520703}"/>
    <cellStyle name="FieldName 30" xfId="13917" xr:uid="{95C5E93D-2AD9-44CA-866A-BEE84E70F2DA}"/>
    <cellStyle name="FieldName 30 10" xfId="21821" xr:uid="{64035626-E104-479E-BD58-B17710BFD3CA}"/>
    <cellStyle name="FieldName 30 11" xfId="23043" xr:uid="{9AF83E7A-74C6-4C26-882C-174E6CEF72B8}"/>
    <cellStyle name="FieldName 30 12" xfId="24557" xr:uid="{69FE8B08-346B-4B4A-B77E-3CBE608AC24E}"/>
    <cellStyle name="FieldName 30 13" xfId="25965" xr:uid="{7EBDF554-AEAA-4CBB-8895-CE737C4A1EBF}"/>
    <cellStyle name="FieldName 30 14" xfId="23227" xr:uid="{2C24DCD7-FEF1-428D-9806-0569A45C4598}"/>
    <cellStyle name="FieldName 30 15" xfId="29016" xr:uid="{93A3A068-7B89-4A8D-B5D4-93BF1F8BD826}"/>
    <cellStyle name="FieldName 30 16" xfId="30437" xr:uid="{DC8F4460-9D09-43D0-A24D-481F4B6ABF94}"/>
    <cellStyle name="FieldName 30 17" xfId="31866" xr:uid="{F2B7146E-26DD-4045-A1A8-88C78963BF77}"/>
    <cellStyle name="FieldName 30 2" xfId="17051" xr:uid="{395DCEED-B637-451F-9C1B-366176D52876}"/>
    <cellStyle name="FieldName 30 3" xfId="11665" xr:uid="{0284B618-DE36-4DAD-85B3-1AFFDAF4D699}"/>
    <cellStyle name="FieldName 30 4" xfId="10234" xr:uid="{3A1FED6F-8717-48CE-B8D0-FD4E8B9D10BB}"/>
    <cellStyle name="FieldName 30 5" xfId="16479" xr:uid="{69D517E0-5380-4054-AE8F-4193A4041AD8}"/>
    <cellStyle name="FieldName 30 6" xfId="12600" xr:uid="{76AE89FC-E425-4715-88D3-41AD19031D05}"/>
    <cellStyle name="FieldName 30 7" xfId="17464" xr:uid="{FD8BA6BD-EBB5-4035-A310-1E958178523A}"/>
    <cellStyle name="FieldName 30 8" xfId="19006" xr:uid="{44C5180C-72BC-4509-BE86-5A253CBEAF89}"/>
    <cellStyle name="FieldName 30 9" xfId="20486" xr:uid="{E4490431-7D6A-485F-A4EC-94D07A231FEE}"/>
    <cellStyle name="FieldName 31" xfId="9899" xr:uid="{C543F11B-957D-49CE-AE85-990EF1D90E62}"/>
    <cellStyle name="FieldName 32" xfId="10465" xr:uid="{58E7C2D4-CC69-4483-87BC-E720F4A268EB}"/>
    <cellStyle name="FieldName 33" xfId="9921" xr:uid="{82F202C1-6A3A-4674-B76E-2CAEE67D098A}"/>
    <cellStyle name="FieldName 34" xfId="10468" xr:uid="{1953B6FB-80B1-4C0A-9835-637F9078C9C5}"/>
    <cellStyle name="FieldName 35" xfId="9927" xr:uid="{591A3B83-C859-4CF0-B86B-FFDD9F27097C}"/>
    <cellStyle name="FieldName 36" xfId="10476" xr:uid="{546E3BFA-F09A-489D-A2E5-9679B97F6490}"/>
    <cellStyle name="FieldName 37" xfId="9934" xr:uid="{61305A99-D19F-4211-BEA9-7BAA37D202FE}"/>
    <cellStyle name="FieldName 4" xfId="13732" xr:uid="{5097D75F-29D5-4BF6-B074-330297ADB2EA}"/>
    <cellStyle name="FieldName 4 10" xfId="21565" xr:uid="{A2671D73-5551-4C6E-857E-F0A351D96B3D}"/>
    <cellStyle name="FieldName 4 11" xfId="22404" xr:uid="{3EC01DD0-29DE-4C70-9DDC-111C5B9C730A}"/>
    <cellStyle name="FieldName 4 12" xfId="22647" xr:uid="{1CE313F1-4681-42B7-A232-53E64A380A73}"/>
    <cellStyle name="FieldName 4 13" xfId="22039" xr:uid="{A8435BA4-5196-4FD8-93C4-EB75A47C125F}"/>
    <cellStyle name="FieldName 4 14" xfId="11803" xr:uid="{C78141AC-B340-4714-852C-1C75DD7A1C24}"/>
    <cellStyle name="FieldName 4 15" xfId="24677" xr:uid="{08EC456D-B05C-43F5-B46B-6D3EE6575BC4}"/>
    <cellStyle name="FieldName 4 16" xfId="26212" xr:uid="{EDA18B23-3B16-4322-AF55-97A52C080560}"/>
    <cellStyle name="FieldName 4 17" xfId="28925" xr:uid="{D8E5E04B-84B7-44C4-AF4D-99C93616AA7F}"/>
    <cellStyle name="FieldName 4 2" xfId="16897" xr:uid="{FEDFBDF5-01A9-4C5D-A833-59EAC0497A88}"/>
    <cellStyle name="FieldName 4 3" xfId="11494" xr:uid="{41262024-5ADA-4ACE-8ADC-E85F23B81288}"/>
    <cellStyle name="FieldName 4 4" xfId="12626" xr:uid="{052E42FF-3BB8-45D2-BEB6-8242D5235054}"/>
    <cellStyle name="FieldName 4 5" xfId="12415" xr:uid="{F114919A-8662-4799-8C98-2AEB42DBD653}"/>
    <cellStyle name="FieldName 4 6" xfId="9823" xr:uid="{8E3EE5DC-6782-4107-B736-9775CCD40F83}"/>
    <cellStyle name="FieldName 4 7" xfId="21646" xr:uid="{D4EABAF0-897F-4107-B757-9C58F6BC9F1B}"/>
    <cellStyle name="FieldName 4 8" xfId="16722" xr:uid="{2347C4A6-F909-4A28-B64D-5096DB3ED68F}"/>
    <cellStyle name="FieldName 4 9" xfId="17412" xr:uid="{99B5540D-EA1E-40CB-AF2B-7F0EFB8EAC2F}"/>
    <cellStyle name="FieldName 5" xfId="13735" xr:uid="{436205C2-5ADC-4065-8D56-73720C36C373}"/>
    <cellStyle name="FieldName 5 10" xfId="21592" xr:uid="{A166412A-93BA-4977-A39A-AD1FD7A53C37}"/>
    <cellStyle name="FieldName 5 11" xfId="22407" xr:uid="{C4D00673-CD59-43FB-95D7-2B2EEF308031}"/>
    <cellStyle name="FieldName 5 12" xfId="22765" xr:uid="{713A1354-5E20-4F6B-A474-D18C8186DF7E}"/>
    <cellStyle name="FieldName 5 13" xfId="22046" xr:uid="{2223D253-2418-4ACF-BCC1-ACFE78A0EB92}"/>
    <cellStyle name="FieldName 5 14" xfId="22643" xr:uid="{0C557ECA-DE69-4F4D-A3F9-7AD5B42B67B5}"/>
    <cellStyle name="FieldName 5 15" xfId="24685" xr:uid="{84EBBD6B-406B-4F68-93F4-89A2E02FF580}"/>
    <cellStyle name="FieldName 5 16" xfId="26217" xr:uid="{D6FF0612-5077-4F55-9E24-782C3A0C9023}"/>
    <cellStyle name="FieldName 5 17" xfId="28927" xr:uid="{A8023799-1D44-4F69-A465-78DDCADC2761}"/>
    <cellStyle name="FieldName 5 2" xfId="16900" xr:uid="{40390AFA-AA8C-4F52-AE18-8F3D402CF222}"/>
    <cellStyle name="FieldName 5 3" xfId="11497" xr:uid="{4ECB5732-745C-4998-844F-1BA038A9542E}"/>
    <cellStyle name="FieldName 5 4" xfId="10155" xr:uid="{50D6657B-03EF-4EF8-84E4-EA984048ED64}"/>
    <cellStyle name="FieldName 5 5" xfId="12418" xr:uid="{7096E495-731B-4E65-845E-3BEA39CBAC54}"/>
    <cellStyle name="FieldName 5 6" xfId="11740" xr:uid="{64B60D90-C333-497F-8187-B66D00F13C48}"/>
    <cellStyle name="FieldName 5 7" xfId="10868" xr:uid="{226573B4-DC55-47A7-A718-B4839F2B2149}"/>
    <cellStyle name="FieldName 5 8" xfId="16729" xr:uid="{D0D7447F-6142-471A-945C-67C165944CDD}"/>
    <cellStyle name="FieldName 5 9" xfId="17418" xr:uid="{DC920E77-3D07-4796-989C-0BB176088627}"/>
    <cellStyle name="FieldName 6" xfId="14182" xr:uid="{296A2E84-BBC4-4EE8-B205-94CEFDCF50B0}"/>
    <cellStyle name="FieldName 6 10" xfId="29622" xr:uid="{2F4B8CC3-7ACB-4916-8E57-D0D82CEA7E73}"/>
    <cellStyle name="FieldName 6 11" xfId="25890" xr:uid="{3F2E0AEB-91E7-4379-A19C-098A5576B5CC}"/>
    <cellStyle name="FieldName 6 12" xfId="27418" xr:uid="{D4AD87A9-C6A2-41B5-9BD0-3373E2F28D64}"/>
    <cellStyle name="FieldName 6 13" xfId="27593" xr:uid="{EAF33BD2-533A-408F-8E30-69AB211626C5}"/>
    <cellStyle name="FieldName 6 14" xfId="29798" xr:uid="{9864536C-FCD6-452B-8637-940337BE9931}"/>
    <cellStyle name="FieldName 6 15" xfId="31717" xr:uid="{70A15D79-CE2A-4BDE-85AA-311C21C1DF2A}"/>
    <cellStyle name="FieldName 6 16" xfId="32343" xr:uid="{0B2C783A-9AC9-419C-A502-29D60581A8D8}"/>
    <cellStyle name="FieldName 6 2" xfId="17311" xr:uid="{2005361A-94F4-4270-961C-B0C71F02BF01}"/>
    <cellStyle name="FieldName 6 3" xfId="11921" xr:uid="{B0F4B8D9-EDBF-4F46-89E1-C82E6F7AF608}"/>
    <cellStyle name="FieldName 6 4" xfId="10372" xr:uid="{BC9BD1F1-7E2B-4760-8C55-5F7F7DC31546}"/>
    <cellStyle name="FieldName 6 5" xfId="16700" xr:uid="{65E8D580-4E71-4D6D-8C2B-2A7D61878DA5}"/>
    <cellStyle name="FieldName 6 6" xfId="17110" xr:uid="{C8FE12D7-474A-4895-923E-FAD6A197368C}"/>
    <cellStyle name="FieldName 6 7" xfId="19833" xr:uid="{837E2A6B-726B-4631-98A9-B3D975A4428E}"/>
    <cellStyle name="FieldName 6 8" xfId="26346" xr:uid="{229D9CBC-B49F-4408-BDFE-ED5C94137C5D}"/>
    <cellStyle name="FieldName 6 9" xfId="28812" xr:uid="{6BCDB9BA-F8B7-4FF3-95E3-0C1AD4D89376}"/>
    <cellStyle name="FieldName 7" xfId="13741" xr:uid="{BC0CE458-5AB0-4149-9265-80612C630294}"/>
    <cellStyle name="FieldName 7 10" xfId="21599" xr:uid="{6594D517-A243-48D8-9BCD-6ACFE761EF23}"/>
    <cellStyle name="FieldName 7 11" xfId="22455" xr:uid="{E2633F62-227D-4784-AC80-1407C4382ED4}"/>
    <cellStyle name="FieldName 7 12" xfId="22949" xr:uid="{315746A2-54CF-416E-9E51-B25E7EFF08A7}"/>
    <cellStyle name="FieldName 7 13" xfId="22060" xr:uid="{B94B17EA-E97D-4114-8887-1791A399B901}"/>
    <cellStyle name="FieldName 7 14" xfId="22682" xr:uid="{A929F783-27E8-47D5-A00A-7DF4BD771657}"/>
    <cellStyle name="FieldName 7 15" xfId="24710" xr:uid="{0EA96FFF-377A-4984-BD68-684B1B0D52F2}"/>
    <cellStyle name="FieldName 7 16" xfId="26638" xr:uid="{E5E24BA6-C0EE-4D1E-AC00-8D3D29674593}"/>
    <cellStyle name="FieldName 7 17" xfId="28937" xr:uid="{3AAD9A69-3E45-4D72-A33E-649622A4AAE0}"/>
    <cellStyle name="FieldName 7 2" xfId="16906" xr:uid="{272208EB-D50E-4D01-AB43-BDFFBD236C39}"/>
    <cellStyle name="FieldName 7 3" xfId="11503" xr:uid="{7078587E-AF61-4958-9C5C-8458518C6262}"/>
    <cellStyle name="FieldName 7 4" xfId="10161" xr:uid="{2E063527-DB9C-400C-B6B7-B956FE65D37A}"/>
    <cellStyle name="FieldName 7 5" xfId="12424" xr:uid="{B1481D7B-B553-4F25-8FA1-D4F11276D636}"/>
    <cellStyle name="FieldName 7 6" xfId="11752" xr:uid="{8D426B73-E168-4313-8483-28EF5EAA1468}"/>
    <cellStyle name="FieldName 7 7" xfId="10874" xr:uid="{C28CFBEA-7BC9-4F00-BD2C-E7C6698EAD04}"/>
    <cellStyle name="FieldName 7 8" xfId="16747" xr:uid="{F229DE2A-97FA-43FF-A7D4-2EF84362542C}"/>
    <cellStyle name="FieldName 7 9" xfId="17425" xr:uid="{5329B82F-F7B4-41B7-B0B5-3F9EA15E9205}"/>
    <cellStyle name="FieldName 8" xfId="13749" xr:uid="{FC4F6F49-4DE8-4B92-97E8-D840F8DD9F5F}"/>
    <cellStyle name="FieldName 8 10" xfId="21606" xr:uid="{9BBAED38-6E38-44E4-8909-3F854330D93B}"/>
    <cellStyle name="FieldName 8 11" xfId="22491" xr:uid="{F64068E1-B733-4D80-9FE2-35BFB78CE562}"/>
    <cellStyle name="FieldName 8 12" xfId="23801" xr:uid="{F5F54D6C-D9DD-4471-A8CA-78C58E4699A3}"/>
    <cellStyle name="FieldName 8 13" xfId="22082" xr:uid="{CAB7710F-8206-4734-A5B5-FC64677297F9}"/>
    <cellStyle name="FieldName 8 14" xfId="22736" xr:uid="{38A75E79-E859-476F-AEEA-47A9EC777B39}"/>
    <cellStyle name="FieldName 8 15" xfId="24759" xr:uid="{8F295BC7-4774-47D9-BC0D-D42282B9167D}"/>
    <cellStyle name="FieldName 8 16" xfId="27181" xr:uid="{75817328-C427-47A2-BDFF-943537DB0843}"/>
    <cellStyle name="FieldName 8 17" xfId="28945" xr:uid="{B24FFE64-DEBD-40BB-A96E-CBFC115274F9}"/>
    <cellStyle name="FieldName 8 2" xfId="16914" xr:uid="{64F107C7-F8DD-4591-B2ED-7DF41473FBE0}"/>
    <cellStyle name="FieldName 8 3" xfId="11513" xr:uid="{1D69909C-79FF-4008-BB55-FB3F771522A8}"/>
    <cellStyle name="FieldName 8 4" xfId="10168" xr:uid="{E3A80D78-4C93-4076-8DF0-C69FE4704EEA}"/>
    <cellStyle name="FieldName 8 5" xfId="12432" xr:uid="{92EC7245-41EB-457B-8080-3D5631912A81}"/>
    <cellStyle name="FieldName 8 6" xfId="11762" xr:uid="{CD80EC1A-3937-47E9-876D-26FE14F5F376}"/>
    <cellStyle name="FieldName 8 7" xfId="10881" xr:uid="{297D0060-6FB2-40DB-969A-215BD75B1557}"/>
    <cellStyle name="FieldName 8 8" xfId="16764" xr:uid="{82EC715B-D4B6-4D62-A913-8DE3259AD123}"/>
    <cellStyle name="FieldName 8 9" xfId="17435" xr:uid="{B081909D-AD9D-4E58-A890-DF793E92A418}"/>
    <cellStyle name="FieldName 9" xfId="14192" xr:uid="{FEDF9623-71F2-4376-B56E-4DBC9D8BA8DF}"/>
    <cellStyle name="FieldName 9 10" xfId="28822" xr:uid="{E827EAC6-1E62-4300-A4B1-5992FA87A2E2}"/>
    <cellStyle name="FieldName 9 11" xfId="29365" xr:uid="{8D9E2F28-E196-4159-BD3D-131BBC553702}"/>
    <cellStyle name="FieldName 9 12" xfId="30595" xr:uid="{3930D111-56B4-4503-AE49-36757CFA04F9}"/>
    <cellStyle name="FieldName 9 13" xfId="27430" xr:uid="{9C7C095E-D3B2-43B5-A51D-9E1AD7F262CF}"/>
    <cellStyle name="FieldName 9 14" xfId="27606" xr:uid="{C1396C85-E5BA-4100-B612-FB30F9357BFF}"/>
    <cellStyle name="FieldName 9 15" xfId="29842" xr:uid="{B3AF0DED-3DDD-4839-BE0C-6A767B854990}"/>
    <cellStyle name="FieldName 9 16" xfId="31730" xr:uid="{8949C024-DF52-4E49-9542-D8AE0247AF94}"/>
    <cellStyle name="FieldName 9 17" xfId="37449" xr:uid="{29CFD383-E478-4BAC-9BB1-00F750652129}"/>
    <cellStyle name="FieldName 9 2" xfId="17321" xr:uid="{4B03AFF8-1FF3-4194-86AF-65385DFF2024}"/>
    <cellStyle name="FieldName 9 3" xfId="11931" xr:uid="{B699825A-F494-429A-A259-309A5AF57C8E}"/>
    <cellStyle name="FieldName 9 4" xfId="10381" xr:uid="{D5E73E6F-A9C8-4BC7-B26A-DD8C74ADE71D}"/>
    <cellStyle name="FieldName 9 5" xfId="16710" xr:uid="{4D1DDFC4-3BC7-4870-ACBF-557C03C6DEB8}"/>
    <cellStyle name="FieldName 9 6" xfId="20144" xr:uid="{494F8B3C-8F66-4865-BEBF-60C44D49BE55}"/>
    <cellStyle name="FieldName 9 7" xfId="17946" xr:uid="{5A9EA735-5EE3-4EAE-85CC-90438B918BD5}"/>
    <cellStyle name="FieldName 9 8" xfId="20013" xr:uid="{59C6400B-D95E-4383-A07C-F720D17DD3DB}"/>
    <cellStyle name="FieldName 9 9" xfId="26332" xr:uid="{DBC79280-41C8-474F-8D12-F1F99B6D8106}"/>
    <cellStyle name="Fijo" xfId="2222" xr:uid="{00000000-0005-0000-0000-000054060000}"/>
    <cellStyle name="Financiero" xfId="2223" xr:uid="{00000000-0005-0000-0000-000055060000}"/>
    <cellStyle name="Fixed" xfId="2224"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no 10" xfId="14194" xr:uid="{8939C93C-4870-4D31-8A66-E1648C718BA0}"/>
    <cellStyle name="hard no 10 10" xfId="28824" xr:uid="{A23AFA81-4BF3-440E-B67B-A24F333A9014}"/>
    <cellStyle name="hard no 10 11" xfId="29358" xr:uid="{D24844FD-0ADE-4AD4-87B0-9B01EED35A62}"/>
    <cellStyle name="hard no 10 12" xfId="30594" xr:uid="{1D75B581-DA44-4349-B438-6851C195194C}"/>
    <cellStyle name="hard no 10 13" xfId="27431" xr:uid="{0CF1F89A-DE54-40AB-87A9-C254AD166DFD}"/>
    <cellStyle name="hard no 10 14" xfId="27608" xr:uid="{96F50C35-AAE9-44E4-A923-33155DEE4F91}"/>
    <cellStyle name="hard no 10 15" xfId="29880" xr:uid="{F610F4C7-D384-412B-9AE8-1F800FA0D570}"/>
    <cellStyle name="hard no 10 16" xfId="31731" xr:uid="{EE5CFD2E-4154-42AC-A1E0-F5ED74AD72BB}"/>
    <cellStyle name="hard no 10 17" xfId="37450" xr:uid="{B5171707-997C-43D7-AA76-1F84366C2371}"/>
    <cellStyle name="hard no 10 2" xfId="17323" xr:uid="{9FB2F566-C2E2-415B-B57E-92B30D7E7EE0}"/>
    <cellStyle name="hard no 10 3" xfId="11933" xr:uid="{FB9DB310-FA40-43D9-9709-DAB899056AA7}"/>
    <cellStyle name="hard no 10 4" xfId="10382" xr:uid="{F87A7670-2763-49D6-92D5-1BDD3B05E209}"/>
    <cellStyle name="hard no 10 5" xfId="16712" xr:uid="{63038800-EAB8-4E77-8286-557C2C8EECC9}"/>
    <cellStyle name="hard no 10 6" xfId="17125" xr:uid="{99C9D21E-681E-4D26-B97B-180E1D6ED961}"/>
    <cellStyle name="hard no 10 7" xfId="21658" xr:uid="{1DC569AF-3FC3-4E42-8578-602C67B2A479}"/>
    <cellStyle name="hard no 10 8" xfId="20058" xr:uid="{1DB3D226-DFE8-45DE-AEE5-38C26EE5E935}"/>
    <cellStyle name="hard no 10 9" xfId="26329" xr:uid="{5131B5E1-926A-4342-AF0E-9C41E627B47E}"/>
    <cellStyle name="hard no 11" xfId="13767" xr:uid="{A7B6943A-6E96-43E5-B431-6E33F706EFAE}"/>
    <cellStyle name="hard no 11 10" xfId="21628" xr:uid="{8D9466D6-4152-4901-B444-5D2C3CA65A18}"/>
    <cellStyle name="hard no 11 11" xfId="22603" xr:uid="{2756AD3D-5697-441F-901F-34E6693A1FD1}"/>
    <cellStyle name="hard no 11 12" xfId="23944" xr:uid="{E5B9EA0C-1E17-4187-A928-A8A878D53007}"/>
    <cellStyle name="hard no 11 13" xfId="22213" xr:uid="{055AD3A2-0709-4E34-9A17-A6F342C7426C}"/>
    <cellStyle name="hard no 11 14" xfId="22803" xr:uid="{DBF8C139-E598-4C49-B15E-B31B7DDB5454}"/>
    <cellStyle name="hard no 11 15" xfId="24799" xr:uid="{1BC63BEE-554A-477E-8D5D-93CFBB58FDC8}"/>
    <cellStyle name="hard no 11 16" xfId="27433" xr:uid="{8B8CBA2A-D21B-4C70-B5EC-E73DE8C7DB64}"/>
    <cellStyle name="hard no 11 17" xfId="28972" xr:uid="{60187ECF-F821-4E0D-9513-3AAF32E89A00}"/>
    <cellStyle name="hard no 11 2" xfId="16932" xr:uid="{1871FB02-9DF9-451E-B33F-03BB0A14E285}"/>
    <cellStyle name="hard no 11 3" xfId="11531" xr:uid="{C51D27F6-C80D-4417-A509-97FD9AB41663}"/>
    <cellStyle name="hard no 11 4" xfId="10184" xr:uid="{CEE487A4-9DE1-4966-8C10-6BDED7FC69BF}"/>
    <cellStyle name="hard no 11 5" xfId="12453" xr:uid="{35FB2F0D-D180-4E1A-8612-C7E8C851A753}"/>
    <cellStyle name="hard no 11 6" xfId="11781" xr:uid="{EECE7FD9-F87F-4000-A02B-F37915E68451}"/>
    <cellStyle name="hard no 11 7" xfId="10898" xr:uid="{8E58D8E1-0541-47B4-966F-65F41D7C36ED}"/>
    <cellStyle name="hard no 11 8" xfId="23027" xr:uid="{6B3DA539-A41A-4680-9840-B1E2DA701849}"/>
    <cellStyle name="hard no 11 9" xfId="17457" xr:uid="{94E348CB-5694-4787-9558-6F4287DDFFE8}"/>
    <cellStyle name="hard no 12" xfId="14207" xr:uid="{D5F9BFE0-7454-4473-A24A-57E00CCB408B}"/>
    <cellStyle name="hard no 12 10" xfId="28837" xr:uid="{1376CAC9-F85E-476F-8D8B-61520FD3687D}"/>
    <cellStyle name="hard no 12 11" xfId="29324" xr:uid="{033C25B5-DA2D-4F6A-9A24-5FA423B9DD29}"/>
    <cellStyle name="hard no 12 12" xfId="31095" xr:uid="{9681541E-D088-4F15-BEBA-58792686F197}"/>
    <cellStyle name="hard no 12 13" xfId="27404" xr:uid="{5924212A-55EE-4996-BA8B-6CEC37ACE9BC}"/>
    <cellStyle name="hard no 12 14" xfId="27631" xr:uid="{229BCFA2-EAFB-443F-8105-CD3F1FFAF17E}"/>
    <cellStyle name="hard no 12 15" xfId="30199" xr:uid="{3B7F4D4E-10B1-4D0E-B2B2-1AAA80648DE5}"/>
    <cellStyle name="hard no 12 16" xfId="31750" xr:uid="{320B23FD-3699-4DD8-AE3C-D7C6F876AF7B}"/>
    <cellStyle name="hard no 12 17" xfId="37460" xr:uid="{CA909030-4C6E-48B7-9238-9853A28962F6}"/>
    <cellStyle name="hard no 12 2" xfId="17336" xr:uid="{295C9A71-BE5A-482F-9366-7076FB722573}"/>
    <cellStyle name="hard no 12 3" xfId="11945" xr:uid="{8659BB37-85FD-4396-9985-067A89DE0D11}"/>
    <cellStyle name="hard no 12 4" xfId="10392" xr:uid="{A81A742E-EA49-4929-B14D-D8F1E0C88985}"/>
    <cellStyle name="hard no 12 5" xfId="16725" xr:uid="{C2E13033-7D92-46D1-9FB0-D5EC63F9BC93}"/>
    <cellStyle name="hard no 12 6" xfId="17147" xr:uid="{E0BA52DC-7776-467A-ACC4-17F5236B9A19}"/>
    <cellStyle name="hard no 12 7" xfId="18001" xr:uid="{1F29C884-5969-4293-BCFD-0972FE4FFB9F}"/>
    <cellStyle name="hard no 12 8" xfId="20232" xr:uid="{058D1403-2C15-40C6-A0E3-672B56320D9D}"/>
    <cellStyle name="hard no 12 9" xfId="27281" xr:uid="{0EE9588D-DD47-43F0-AD43-903CA6146C74}"/>
    <cellStyle name="hard no 13" xfId="14218" xr:uid="{9D221D48-A120-49E9-AF50-A7FAAB87E4E0}"/>
    <cellStyle name="hard no 13 10" xfId="28848" xr:uid="{A492EA0C-D85E-405B-9B72-65EC9E923DB5}"/>
    <cellStyle name="hard no 13 11" xfId="30299" xr:uid="{D53A51EF-4698-467B-8C32-30422BA6CCA3}"/>
    <cellStyle name="hard no 13 12" xfId="30755" xr:uid="{4E9D6269-ABEC-40A2-8932-18C1ADE5A267}"/>
    <cellStyle name="hard no 13 13" xfId="32597" xr:uid="{82F177D2-B7AD-4871-B968-1EA2590CFD19}"/>
    <cellStyle name="hard no 13 14" xfId="27643" xr:uid="{340AEFA6-6BDF-41E1-8119-071A5AF777B2}"/>
    <cellStyle name="hard no 13 15" xfId="30319" xr:uid="{9D5C8740-660B-4CAC-BEFF-0C7AA3821D86}"/>
    <cellStyle name="hard no 13 16" xfId="31763" xr:uid="{E033DB3E-DBA1-49A2-A87A-E46AE965B296}"/>
    <cellStyle name="hard no 13 17" xfId="37467" xr:uid="{E0293C86-E223-40C8-B0DC-28F626C92923}"/>
    <cellStyle name="hard no 13 2" xfId="17347" xr:uid="{FC5B3557-321E-4031-90FE-02403A9DFB2F}"/>
    <cellStyle name="hard no 13 3" xfId="11960" xr:uid="{5CDC354F-D0C9-4DA8-9AF9-7D681C6DFF8C}"/>
    <cellStyle name="hard no 13 4" xfId="10399" xr:uid="{6DE9D182-6321-453F-8492-15A4D8E560D1}"/>
    <cellStyle name="hard no 13 5" xfId="16735" xr:uid="{9DC26E46-04ED-4649-9E38-6E586B59F080}"/>
    <cellStyle name="hard no 13 6" xfId="17157" xr:uid="{A01E738F-FDDC-4524-A48B-20F68B1CA8E1}"/>
    <cellStyle name="hard no 13 7" xfId="18150" xr:uid="{19FB2146-9B69-4630-95E9-2D9D854DB125}"/>
    <cellStyle name="hard no 13 8" xfId="20346" xr:uid="{CF4AA2AD-7B89-4159-BA2B-5A004582A0E9}"/>
    <cellStyle name="hard no 13 9" xfId="27292" xr:uid="{4D753E58-39BF-47E4-82BA-AEF7ECE54D69}"/>
    <cellStyle name="hard no 14" xfId="14221" xr:uid="{4D7F88DD-1D7D-4E95-BEC8-5C22C94E5BE8}"/>
    <cellStyle name="hard no 14 10" xfId="28851" xr:uid="{0CAA042B-A8BB-4BE1-887C-DEB44A5A95A3}"/>
    <cellStyle name="hard no 14 11" xfId="30302" xr:uid="{FA70DFAF-168E-428E-81BA-9F69F30A7CD7}"/>
    <cellStyle name="hard no 14 12" xfId="30749" xr:uid="{B942FC63-53EB-4A7C-9380-B099E73ACCCF}"/>
    <cellStyle name="hard no 14 13" xfId="32507" xr:uid="{E75F7413-E772-4118-9BE4-A10BD7F5639B}"/>
    <cellStyle name="hard no 14 14" xfId="27681" xr:uid="{C0B44E2F-6880-4162-9F94-3103895B10D2}"/>
    <cellStyle name="hard no 14 15" xfId="30325" xr:uid="{74250A9B-7AE2-4765-A02F-B62902114DCB}"/>
    <cellStyle name="hard no 14 16" xfId="31770" xr:uid="{D89E06EC-001E-48EC-9CC6-44D8B4E2EB3B}"/>
    <cellStyle name="hard no 14 17" xfId="37470" xr:uid="{597AE861-4183-4F72-8E2B-3FF5729C40AC}"/>
    <cellStyle name="hard no 14 2" xfId="17350" xr:uid="{8BE49FAA-13C6-495F-86B3-8B81E22C3ECD}"/>
    <cellStyle name="hard no 14 3" xfId="11969" xr:uid="{0EEB0747-DDE5-40F1-AF4D-88CB48AF7DB8}"/>
    <cellStyle name="hard no 14 4" xfId="10404" xr:uid="{3BC10899-3B5D-4FF4-B282-0063070A35E9}"/>
    <cellStyle name="hard no 14 5" xfId="16738" xr:uid="{A7AB446E-0A13-48F9-A18C-5406ACF78D08}"/>
    <cellStyle name="hard no 14 6" xfId="17160" xr:uid="{B363FF29-D9A9-41E2-9230-D3778E68DFD4}"/>
    <cellStyle name="hard no 14 7" xfId="18201" xr:uid="{C7DCA7ED-B112-46D7-A07E-89E7EFE2CAEF}"/>
    <cellStyle name="hard no 14 8" xfId="20349" xr:uid="{EAFF4928-34B7-4039-A4A2-8050730752A6}"/>
    <cellStyle name="hard no 14 9" xfId="27295" xr:uid="{84DF9A35-C903-4DDA-B795-E5AB3ED594C2}"/>
    <cellStyle name="hard no 15" xfId="14234" xr:uid="{5DD52604-4E16-47B9-AE3D-F75B695BA12E}"/>
    <cellStyle name="hard no 15 10" xfId="28864" xr:uid="{E032E9CC-F289-4FAE-A5A4-CAED5733B6F0}"/>
    <cellStyle name="hard no 15 11" xfId="30314" xr:uid="{0EE32EF6-211F-4987-A495-4EC7699BF97F}"/>
    <cellStyle name="hard no 15 12" xfId="30718" xr:uid="{DDA2FE99-0754-4389-84B2-04992B54E447}"/>
    <cellStyle name="hard no 15 13" xfId="32154" xr:uid="{513B7F41-07B8-49A9-B483-988420C9D374}"/>
    <cellStyle name="hard no 15 14" xfId="27725" xr:uid="{A9243FEE-DCB1-4139-B488-8D667779A337}"/>
    <cellStyle name="hard no 15 15" xfId="30340" xr:uid="{B07D9BEF-90CB-48D5-B940-C5EC373BC300}"/>
    <cellStyle name="hard no 15 16" xfId="31782" xr:uid="{9CFC41C3-B256-4AD5-B8CF-1E16F3A5FD6D}"/>
    <cellStyle name="hard no 15 17" xfId="37479" xr:uid="{134781C7-6DFD-433B-BC89-B507D248A21B}"/>
    <cellStyle name="hard no 15 2" xfId="17363" xr:uid="{288A01E9-96A9-4EE0-9424-D0624D16BEC0}"/>
    <cellStyle name="hard no 15 3" xfId="11981" xr:uid="{CA7D043B-0927-41AC-BC4B-25F680A6628E}"/>
    <cellStyle name="hard no 15 4" xfId="10416" xr:uid="{F06E2374-A85B-4D35-8A4C-21468316C0A6}"/>
    <cellStyle name="hard no 15 5" xfId="16751" xr:uid="{1220B771-F0A5-499E-8C15-D6C8997DD14C}"/>
    <cellStyle name="hard no 15 6" xfId="17179" xr:uid="{FED433CA-BB61-4D87-90D0-C6CB25F21D33}"/>
    <cellStyle name="hard no 15 7" xfId="18293" xr:uid="{76214FA2-E0D7-4DB7-AF69-D8484BF35B99}"/>
    <cellStyle name="hard no 15 8" xfId="20361" xr:uid="{0ED28B9E-62B1-491B-B5A7-F41795356427}"/>
    <cellStyle name="hard no 15 9" xfId="27307" xr:uid="{1B0675B7-A255-48C3-884A-7187739599C3}"/>
    <cellStyle name="hard no 16" xfId="14243" xr:uid="{5DE52DD5-7817-4D60-A907-454F981E601F}"/>
    <cellStyle name="hard no 16 10" xfId="28873" xr:uid="{98A45213-8CEB-42BC-9F35-5E6CC66AC970}"/>
    <cellStyle name="hard no 16 11" xfId="30322" xr:uid="{7CF4F810-5292-4B67-B0E8-9B75A000BD77}"/>
    <cellStyle name="hard no 16 12" xfId="31693" xr:uid="{E461C736-AF82-4A54-94FD-D5E60A877A5F}"/>
    <cellStyle name="hard no 16 13" xfId="32138" xr:uid="{3B206958-A1A2-412E-966A-D56A0CEBA2F6}"/>
    <cellStyle name="hard no 16 14" xfId="27744" xr:uid="{CE5DC67E-26A0-4B30-9061-FBBAA747FCD2}"/>
    <cellStyle name="hard no 16 15" xfId="30352" xr:uid="{92098619-B1B2-4BBC-9EF3-75EE16D6FBD6}"/>
    <cellStyle name="hard no 16 16" xfId="31789" xr:uid="{70EFC9CD-1E99-43C8-9F47-CCF091B648CE}"/>
    <cellStyle name="hard no 16 17" xfId="37484" xr:uid="{A1D5E10C-CCC0-4200-85A4-2F4308EDD808}"/>
    <cellStyle name="hard no 16 2" xfId="17372" xr:uid="{FD1490C4-E8C4-4FB4-B61A-5768CC58258D}"/>
    <cellStyle name="hard no 16 3" xfId="11989" xr:uid="{90DC8156-B97C-4E1B-8040-E1DCFA72E787}"/>
    <cellStyle name="hard no 16 4" xfId="10422" xr:uid="{763DC54C-0E54-4EDD-8D5C-E0C3F0412B45}"/>
    <cellStyle name="hard no 16 5" xfId="16760" xr:uid="{78DEDDAF-856C-4B50-B492-54513ABE0ED8}"/>
    <cellStyle name="hard no 16 6" xfId="17186" xr:uid="{FA128562-C497-416A-ACAE-B35E52F6B7AC}"/>
    <cellStyle name="hard no 16 7" xfId="18381" xr:uid="{A253BE9D-2FD1-4B54-935A-DF885E00217B}"/>
    <cellStyle name="hard no 16 8" xfId="20371" xr:uid="{7DDA9FB5-6064-4EB5-9567-38771F8CB8AF}"/>
    <cellStyle name="hard no 16 9" xfId="27315" xr:uid="{DF1529E3-28E7-4276-A89D-F284D95CE242}"/>
    <cellStyle name="hard no 17" xfId="13834" xr:uid="{911B783C-56DA-4197-AF4C-CC63DAC6E42A}"/>
    <cellStyle name="hard no 17 10" xfId="21750" xr:uid="{FBFB3522-89E8-489C-9D54-079DEE5DB1AC}"/>
    <cellStyle name="hard no 17 11" xfId="22836" xr:uid="{38F76CED-83D5-4BDA-A095-E43B21E07579}"/>
    <cellStyle name="hard no 17 12" xfId="24454" xr:uid="{9CFDC62E-63DF-4A4E-82BD-55900F8A004E}"/>
    <cellStyle name="hard no 17 13" xfId="25916" xr:uid="{656977F9-AE34-46A4-98FB-9DC22E61A0D9}"/>
    <cellStyle name="hard no 17 14" xfId="23030" xr:uid="{1ECBF8A1-FA73-46FB-AE9A-A1B31234BD27}"/>
    <cellStyle name="hard no 17 15" xfId="27440" xr:uid="{B1B64A5F-CC6D-4C0E-9A62-30BAEA965F82}"/>
    <cellStyle name="hard no 17 16" xfId="30375" xr:uid="{DB3829CF-99EE-4C78-A725-B6F66B62BFF4}"/>
    <cellStyle name="hard no 17 17" xfId="31806" xr:uid="{24EF4BC0-14E4-4FAC-AE0C-108F97525538}"/>
    <cellStyle name="hard no 17 2" xfId="16981" xr:uid="{9B9361EA-3AF8-4630-8508-77B4818CB004}"/>
    <cellStyle name="hard no 17 3" xfId="11588" xr:uid="{F9D89B1D-255F-4389-B89A-195D129E2FE0}"/>
    <cellStyle name="hard no 17 4" xfId="10214" xr:uid="{C68C6471-A19F-4E9A-9CA0-55B59D5E3F9F}"/>
    <cellStyle name="hard no 17 5" xfId="12574" xr:uid="{42CB6903-079E-4F70-93EA-64440939D355}"/>
    <cellStyle name="hard no 17 6" xfId="11987" xr:uid="{CCD1DC6D-9FE8-4DC1-8569-A22E610BC542}"/>
    <cellStyle name="hard no 17 7" xfId="11855" xr:uid="{C6CFD023-7A38-4F3B-80CD-F9E9AEA35B96}"/>
    <cellStyle name="hard no 17 8" xfId="18882" xr:uid="{2B6880D9-3F15-47A0-B261-7198BEB4FCD7}"/>
    <cellStyle name="hard no 17 9" xfId="20405" xr:uid="{77E82976-1DE0-4D90-B0E8-2161B1F047E6}"/>
    <cellStyle name="hard no 18" xfId="14274" xr:uid="{CD412364-F24A-4539-86D0-DF2B4113126B}"/>
    <cellStyle name="hard no 18 10" xfId="28903" xr:uid="{DE580399-7FE7-417F-9862-7D6E9947CE14}"/>
    <cellStyle name="hard no 18 11" xfId="30343" xr:uid="{26FA82C4-9348-4978-B733-5C42098C7456}"/>
    <cellStyle name="hard no 18 12" xfId="31724" xr:uid="{6C826BB1-A623-4996-8E21-5A18E7B5E808}"/>
    <cellStyle name="hard no 18 13" xfId="33029" xr:uid="{97947E7C-AA74-4FBA-A03F-9CE25F7AFF03}"/>
    <cellStyle name="hard no 18 14" xfId="27794" xr:uid="{0A92BE43-74E9-40E2-B09E-A868439947C9}"/>
    <cellStyle name="hard no 18 15" xfId="30344" xr:uid="{E89DBA4D-64C6-4BBD-8A69-A3EA39D8E60E}"/>
    <cellStyle name="hard no 18 16" xfId="35873" xr:uid="{AFB53762-F188-4B8C-8D34-57683174D6F5}"/>
    <cellStyle name="hard no 18 17" xfId="37493" xr:uid="{2B363368-6C1F-48B1-9540-60B2EC11CED2}"/>
    <cellStyle name="hard no 18 2" xfId="17402" xr:uid="{F9D786D5-5FAB-4869-8505-C6FCBB57957A}"/>
    <cellStyle name="hard no 18 3" xfId="18382" xr:uid="{975B40FD-62DF-4502-9FFB-0310FF7A6FF6}"/>
    <cellStyle name="hard no 18 4" xfId="19910" xr:uid="{DDC33D6A-7E6C-4BD7-99EB-3AEB732774C9}"/>
    <cellStyle name="hard no 18 5" xfId="16799" xr:uid="{9E4D7812-3425-4673-B358-956C5E4658DB}"/>
    <cellStyle name="hard no 18 6" xfId="17234" xr:uid="{6E4E01C6-4CD1-4D89-AC15-14960B429E57}"/>
    <cellStyle name="hard no 18 7" xfId="18647" xr:uid="{1926094A-C135-4F8A-984A-76A23F63ECD3}"/>
    <cellStyle name="hard no 18 8" xfId="25205" xr:uid="{B48E522A-528E-4BCF-BA00-6B5A867EF025}"/>
    <cellStyle name="hard no 18 9" xfId="27342" xr:uid="{93FD07C0-A5C8-418B-A321-F426A36B9747}"/>
    <cellStyle name="hard no 19" xfId="13880" xr:uid="{DE4D46C0-63D0-4D44-94D5-0FA8F777B875}"/>
    <cellStyle name="hard no 19 10" xfId="21788" xr:uid="{D5EF9CCE-19F2-4E3F-A49A-65B36003A630}"/>
    <cellStyle name="hard no 19 11" xfId="22979" xr:uid="{E98601F5-380D-4E09-AFEA-47AEF944E985}"/>
    <cellStyle name="hard no 19 12" xfId="24493" xr:uid="{7726D909-1654-4238-81D2-CBB8CE1572CE}"/>
    <cellStyle name="hard no 19 13" xfId="25945" xr:uid="{4544073F-D4BE-4876-8EA3-937B597577C9}"/>
    <cellStyle name="hard no 19 14" xfId="23163" xr:uid="{46EEF723-617C-488F-9045-E4E0E956E37D}"/>
    <cellStyle name="hard no 19 15" xfId="28992" xr:uid="{C93F7C39-13C8-43F7-9DF7-FDE0416FB2C4}"/>
    <cellStyle name="hard no 19 16" xfId="30407" xr:uid="{1BB6F467-A492-403F-9A35-C2599AB942CE}"/>
    <cellStyle name="hard no 19 17" xfId="31841" xr:uid="{218B397A-EB20-461F-AB25-516EBCC8E8B6}"/>
    <cellStyle name="hard no 19 2" xfId="17014" xr:uid="{C9AA4960-C5BE-4E12-965F-51A3E556BE72}"/>
    <cellStyle name="hard no 19 3" xfId="11629" xr:uid="{D78CFD40-C18D-4268-805C-9AD1DD70661C}"/>
    <cellStyle name="hard no 19 4" xfId="10226" xr:uid="{E52FBCA0-D02B-4422-A934-93B8B02D7AA5}"/>
    <cellStyle name="hard no 19 5" xfId="16456" xr:uid="{497734B6-CA99-4E26-826A-6F93375C4636}"/>
    <cellStyle name="hard no 19 6" xfId="12516" xr:uid="{9124E674-3DC0-4D09-89B1-5C5660AB6F5A}"/>
    <cellStyle name="hard no 19 7" xfId="16360" xr:uid="{2FE0BEB7-AADA-427A-9E1D-0CCB37112AE0}"/>
    <cellStyle name="hard no 19 8" xfId="18978" xr:uid="{B16B7627-4ABA-49E4-B64C-EFC898F69FE9}"/>
    <cellStyle name="hard no 19 9" xfId="20445" xr:uid="{8C45AE26-EB77-4288-9440-3D68528437E3}"/>
    <cellStyle name="hard no 2" xfId="13662" xr:uid="{CBBD56DD-1333-439B-B502-2DE26EED0611}"/>
    <cellStyle name="hard no 2 10" xfId="20653" xr:uid="{F278B9E2-7E09-426C-9ADE-2CBBDAE5B0B0}"/>
    <cellStyle name="hard no 2 11" xfId="21854" xr:uid="{A0279F2F-79DA-41F6-B6D4-30085C4E2363}"/>
    <cellStyle name="hard no 2 12" xfId="24494" xr:uid="{A3CD5EFD-3BCF-4791-894E-675ABDD2B677}"/>
    <cellStyle name="hard no 2 13" xfId="25978" xr:uid="{0D24511E-D798-471C-848E-254E653A8EC9}"/>
    <cellStyle name="hard no 2 14" xfId="28343" xr:uid="{8D946C5E-E06C-4DD6-8C3D-7E25484DC39A}"/>
    <cellStyle name="hard no 2 2" xfId="16827" xr:uid="{DCC22045-0A54-41D0-8E6A-2A179FBAF0A5}"/>
    <cellStyle name="hard no 2 3" xfId="10091" xr:uid="{D132D18E-7A11-494F-872A-5A28CE08901F}"/>
    <cellStyle name="hard no 2 4" xfId="12356" xr:uid="{396A0CB4-4854-4E15-A314-324AEE2AF258}"/>
    <cellStyle name="hard no 2 5" xfId="10806" xr:uid="{2E9C104E-E422-4F3E-910B-424D4A4BA1B6}"/>
    <cellStyle name="hard no 2 6" xfId="16540" xr:uid="{A3C87155-35B8-4782-98AB-C94C1D360837}"/>
    <cellStyle name="hard no 2 7" xfId="17198" xr:uid="{1DEF8AD9-8D0B-4DE9-8D62-CB569E2C0D10}"/>
    <cellStyle name="hard no 2 8" xfId="18746" xr:uid="{A3A4B0AD-8D31-47A9-AEC6-6A4FC018F9C4}"/>
    <cellStyle name="hard no 2 9" xfId="19229" xr:uid="{566439BA-56A6-4BDC-A422-3BCF0C31853F}"/>
    <cellStyle name="hard no 20" xfId="14288" xr:uid="{FF806387-F02A-4D9E-A0A4-C3089EBE4DB7}"/>
    <cellStyle name="hard no 20 10" xfId="28916" xr:uid="{1FA34BE6-1723-4B20-9B6C-7283D1FA7C54}"/>
    <cellStyle name="hard no 20 11" xfId="30350" xr:uid="{BD81565D-5224-41F9-8B53-0C7420178267}"/>
    <cellStyle name="hard no 20 12" xfId="31737" xr:uid="{2333C4A9-AD78-4B77-BD8B-E0C77975AF08}"/>
    <cellStyle name="hard no 20 13" xfId="33032" xr:uid="{30170140-0E8E-4F3E-BD46-8E9E1DF5D73B}"/>
    <cellStyle name="hard no 20 14" xfId="28171" xr:uid="{6C4406EA-91AF-4C7B-B13A-8D92D4B741F7}"/>
    <cellStyle name="hard no 20 15" xfId="34716" xr:uid="{DFA78DA2-684B-426C-A42A-B1023C2F16D0}"/>
    <cellStyle name="hard no 20 16" xfId="35475" xr:uid="{D1578512-2B4F-4746-8D5A-9F2482A8B7F1}"/>
    <cellStyle name="hard no 20 17" xfId="37497" xr:uid="{C032F645-49F1-4A67-94C9-46196761E471}"/>
    <cellStyle name="hard no 20 2" xfId="17416" xr:uid="{F007125F-954C-4771-8C14-92865BC2396E}"/>
    <cellStyle name="hard no 20 3" xfId="17996" xr:uid="{9F3DEAFD-D1C1-4860-A272-FF723EE21A16}"/>
    <cellStyle name="hard no 20 4" xfId="19420" xr:uid="{1EC56708-0DBB-4A1C-A052-69F4AA9095FE}"/>
    <cellStyle name="hard no 20 5" xfId="16809" xr:uid="{E2A683F3-E3B5-4742-8472-A05F7610F953}"/>
    <cellStyle name="hard no 20 6" xfId="17301" xr:uid="{FBC0EC4F-9173-41F0-9E01-F030A6A1693C}"/>
    <cellStyle name="hard no 20 7" xfId="18748" xr:uid="{BD1AF9CC-C3DD-41FD-8F72-0075FD2D0A72}"/>
    <cellStyle name="hard no 20 8" xfId="24914" xr:uid="{6A0F8072-D258-41C1-8EB3-15A4DE51EF61}"/>
    <cellStyle name="hard no 20 9" xfId="27356" xr:uid="{F2481439-579A-498E-B80E-58B9CB89E0CB}"/>
    <cellStyle name="hard no 21" xfId="9900" xr:uid="{03753D62-94B5-416D-A7B3-6715C8DFB482}"/>
    <cellStyle name="hard no 22" xfId="10463" xr:uid="{200A2E0A-9BA1-45CD-B3C0-0D21C07CB9BB}"/>
    <cellStyle name="hard no 23" xfId="9919" xr:uid="{53EAF0DE-9A55-4181-97CB-270701F66136}"/>
    <cellStyle name="hard no 24" xfId="10466" xr:uid="{62B7BB11-827A-475E-A5D6-3DCD90DEEB2F}"/>
    <cellStyle name="hard no 25" xfId="9925" xr:uid="{89C8DE15-2E83-47B1-8C3F-2A6D4F6D4ABB}"/>
    <cellStyle name="hard no 26" xfId="10472" xr:uid="{09D75156-6CD9-4236-8562-3AA3816FA200}"/>
    <cellStyle name="hard no 27" xfId="9932" xr:uid="{6C3EFA9B-9449-4422-A375-2982344D7E7C}"/>
    <cellStyle name="hard no 3" xfId="13721" xr:uid="{A84C1B1C-5D49-43B2-97CF-9942D4F27D8D}"/>
    <cellStyle name="hard no 3 10" xfId="21015" xr:uid="{E44F299B-C449-4259-98A9-AA802D8D7DBC}"/>
    <cellStyle name="hard no 3 11" xfId="22012" xr:uid="{5EEC2323-4F6B-403F-9090-8DEA67546C1E}"/>
    <cellStyle name="hard no 3 12" xfId="9826" xr:uid="{8E569CE8-DAC7-4240-879D-342598EF79AB}"/>
    <cellStyle name="hard no 3 13" xfId="24652" xr:uid="{EC12ECCB-41D7-481F-A7CC-49A453990BF4}"/>
    <cellStyle name="hard no 3 14" xfId="26187" xr:uid="{B323D970-C732-4E93-9A1F-9F799E790FB3}"/>
    <cellStyle name="hard no 3 15" xfId="28909" xr:uid="{8FB1F234-CABD-4941-B4C9-01882C745D36}"/>
    <cellStyle name="hard no 3 2" xfId="16886" xr:uid="{CCC08224-7A36-4FC3-93B7-DF057F464A92}"/>
    <cellStyle name="hard no 3 3" xfId="10144" xr:uid="{3DDBA488-DBB5-4C4E-B593-28C622645409}"/>
    <cellStyle name="hard no 3 4" xfId="18843" xr:uid="{21A6317D-02AD-49FE-B38C-608D1093503F}"/>
    <cellStyle name="hard no 3 5" xfId="10856" xr:uid="{33D266D1-0023-4C2D-A78C-89B8229CF13D}"/>
    <cellStyle name="hard no 3 6" xfId="16627" xr:uid="{DCA82EE4-D279-4BA1-9822-59ECF1889CD8}"/>
    <cellStyle name="hard no 3 7" xfId="17398" xr:uid="{2B97AA58-C263-4582-B179-B152CAD0036E}"/>
    <cellStyle name="hard no 3 8" xfId="25613" xr:uid="{52CA1043-985A-4156-BABC-5F7C251C899F}"/>
    <cellStyle name="hard no 3 9" xfId="20376" xr:uid="{9E53B298-3007-4094-8DF8-66DB84419376}"/>
    <cellStyle name="hard no 4" xfId="13731" xr:uid="{F8D3DA49-0FF7-4C7E-A575-CA800776BDD7}"/>
    <cellStyle name="hard no 4 10" xfId="22372" xr:uid="{F4658F9E-33E0-42A2-B098-2624280A97FE}"/>
    <cellStyle name="hard no 4 11" xfId="22035" xr:uid="{0F0183D6-36C6-4D8D-AF2A-9D51466FA9A5}"/>
    <cellStyle name="hard no 4 12" xfId="22604" xr:uid="{206FC971-BC41-44ED-A308-82244B75577D}"/>
    <cellStyle name="hard no 4 13" xfId="24676" xr:uid="{7640AA55-F597-4CE1-B611-A74FCD8C8ABB}"/>
    <cellStyle name="hard no 4 14" xfId="26210" xr:uid="{FEC949AE-9F98-422E-8013-7D9A3147FB47}"/>
    <cellStyle name="hard no 4 15" xfId="28924" xr:uid="{98043642-BD67-4E36-B137-4B46B7E7A496}"/>
    <cellStyle name="hard no 4 2" xfId="16896" xr:uid="{6963FC6A-26FE-4DD3-973A-E471C47A27D3}"/>
    <cellStyle name="hard no 4 3" xfId="10152" xr:uid="{49122FCF-9964-4E96-A6F3-D4972DB10237}"/>
    <cellStyle name="hard no 4 4" xfId="18844" xr:uid="{B4B8385F-90A9-4987-A114-D8BAFDDE6C33}"/>
    <cellStyle name="hard no 4 5" xfId="10865" xr:uid="{9D350970-BFFA-4968-A9CE-F60F51300D1D}"/>
    <cellStyle name="hard no 4 6" xfId="16714" xr:uid="{381A7B34-CAE1-4F4D-99D9-B1E5FBE392FC}"/>
    <cellStyle name="hard no 4 7" xfId="17410" xr:uid="{58125346-F2FA-4194-9809-32A562CBF7A3}"/>
    <cellStyle name="hard no 4 8" xfId="21564" xr:uid="{71149F63-59A1-45EA-A4D6-B8658E8E64DE}"/>
    <cellStyle name="hard no 4 9" xfId="22373" xr:uid="{ABB9CD9D-BA51-4318-B6FF-68C806B5E7F1}"/>
    <cellStyle name="hard no 5" xfId="14178" xr:uid="{60C77665-5FFB-43BC-93F4-5A9F8746EA22}"/>
    <cellStyle name="hard no 5 10" xfId="29762" xr:uid="{BA4BD14F-AAC6-47F2-98CF-03814F11EE31}"/>
    <cellStyle name="hard no 5 11" xfId="25886" xr:uid="{C53F5901-7CCB-4E96-B670-DFDC6A662E70}"/>
    <cellStyle name="hard no 5 12" xfId="27415" xr:uid="{4E08EC1B-B61F-4BC7-A790-1C962D5A22A8}"/>
    <cellStyle name="hard no 5 13" xfId="27585" xr:uid="{C3DDF964-8169-43FC-A4EF-1F3E558E723D}"/>
    <cellStyle name="hard no 5 14" xfId="29764" xr:uid="{C22146CA-B54B-4A96-8467-94EC7B602E1D}"/>
    <cellStyle name="hard no 5 15" xfId="31713" xr:uid="{EC3AC5F0-C165-4697-93B6-CB5E3DBBE5AB}"/>
    <cellStyle name="hard no 5 16" xfId="36555" xr:uid="{105F59FD-1361-4F38-9D5D-6CCEB0A4A4C5}"/>
    <cellStyle name="hard no 5 2" xfId="17307" xr:uid="{81AA6960-5778-434F-8A5E-400056EAF12A}"/>
    <cellStyle name="hard no 5 3" xfId="11917" xr:uid="{F8E6DC47-D0C0-4D1C-8C22-B9ED7CB643D1}"/>
    <cellStyle name="hard no 5 4" xfId="10368" xr:uid="{533B4826-0F9D-4938-8D54-7DAF14505D79}"/>
    <cellStyle name="hard no 5 5" xfId="16696" xr:uid="{9C82DC83-AC81-4B1E-B2F4-10C3ED3707F6}"/>
    <cellStyle name="hard no 5 6" xfId="17891" xr:uid="{AC09755D-72B9-4EFB-ABA8-10BE58124D0C}"/>
    <cellStyle name="hard no 5 7" xfId="19825" xr:uid="{F83536E1-B448-4F9C-BFD9-890704F8491C}"/>
    <cellStyle name="hard no 5 8" xfId="26363" xr:uid="{40FFCD6E-2360-4FF9-84B1-34AFFE2C8F6A}"/>
    <cellStyle name="hard no 5 9" xfId="28808" xr:uid="{8D75898B-0ACF-4310-8DCC-64CCB8E86761}"/>
    <cellStyle name="hard no 6" xfId="13738" xr:uid="{46C2DD85-F017-4539-8C2F-C0204B9D8381}"/>
    <cellStyle name="hard no 6 10" xfId="21596" xr:uid="{9EACB12D-B33B-4406-A75D-D03F70BC7A1A}"/>
    <cellStyle name="hard no 6 11" xfId="22446" xr:uid="{2040E81C-2795-45EB-B1B1-719678CEFAF0}"/>
    <cellStyle name="hard no 6 12" xfId="22877" xr:uid="{71DD8ABF-7F09-4064-A4DB-18BC7F9FB39F}"/>
    <cellStyle name="hard no 6 13" xfId="22049" xr:uid="{23BBCBC2-D8CA-4B00-A19F-CBBCCB5B7682}"/>
    <cellStyle name="hard no 6 14" xfId="22669" xr:uid="{2B40871D-29E7-48D6-B4AC-E0E50F79569E}"/>
    <cellStyle name="hard no 6 15" xfId="24699" xr:uid="{BC1221E6-B5FE-4542-9F3B-A3FEA9257E88}"/>
    <cellStyle name="hard no 6 16" xfId="26275" xr:uid="{71760768-EE0E-4E70-9A42-8A4C69F05921}"/>
    <cellStyle name="hard no 6 17" xfId="28934" xr:uid="{0D36BF0A-9733-48DD-9E9E-E492668A225B}"/>
    <cellStyle name="hard no 6 2" xfId="16903" xr:uid="{63D9E75B-0775-4156-B29B-67203877C590}"/>
    <cellStyle name="hard no 6 3" xfId="11500" xr:uid="{0BEED3B4-AF46-423D-939E-1C901CFF955C}"/>
    <cellStyle name="hard no 6 4" xfId="10158" xr:uid="{93E18784-607C-41AF-BC6E-35B4FF9D72B9}"/>
    <cellStyle name="hard no 6 5" xfId="12421" xr:uid="{DA3477B7-3476-4BC3-A9EE-FBBDF78A83A6}"/>
    <cellStyle name="hard no 6 6" xfId="11748" xr:uid="{2E5EF750-5673-4C7D-925C-0397DF175B72}"/>
    <cellStyle name="hard no 6 7" xfId="10871" xr:uid="{5421A053-7F68-4C47-835E-1213C247D889}"/>
    <cellStyle name="hard no 6 8" xfId="16742" xr:uid="{2A9C6244-498B-4927-963D-E48CE89B0A09}"/>
    <cellStyle name="hard no 6 9" xfId="17422" xr:uid="{1DCD8386-1363-4EC2-93FE-E98C344AFE45}"/>
    <cellStyle name="hard no 7" xfId="13746" xr:uid="{C7E1194F-7CD0-4063-88A5-3E2BB97B79B1}"/>
    <cellStyle name="hard no 7 10" xfId="21604" xr:uid="{AEF4012C-A5D0-4EDC-9553-11B8B890552F}"/>
    <cellStyle name="hard no 7 11" xfId="22475" xr:uid="{9A8FF7D8-DE78-4DFB-9A5C-5BA0811875D5}"/>
    <cellStyle name="hard no 7 12" xfId="28544" xr:uid="{D858C032-EBC8-44A2-8511-DB214B9444BF}"/>
    <cellStyle name="hard no 7 13" xfId="22078" xr:uid="{94842F72-101E-4D76-9EEA-E9804F62D996}"/>
    <cellStyle name="hard no 7 14" xfId="22727" xr:uid="{6A823DC8-6C0C-4496-801B-540D25FB7912}"/>
    <cellStyle name="hard no 7 15" xfId="24744" xr:uid="{3CDDA7BD-E363-4E2F-81BA-97C117D894CA}"/>
    <cellStyle name="hard no 7 16" xfId="27148" xr:uid="{ABE8838F-464B-4FD5-AC6F-E34569DC9102}"/>
    <cellStyle name="hard no 7 17" xfId="28943" xr:uid="{5024AA75-6064-4D78-865E-DB79D4C470DA}"/>
    <cellStyle name="hard no 7 2" xfId="16911" xr:uid="{2301BBE8-4654-4AAB-9FB1-766E3D64F05F}"/>
    <cellStyle name="hard no 7 3" xfId="11510" xr:uid="{8428BB9F-3D06-41D2-929F-EC23BB00CEA8}"/>
    <cellStyle name="hard no 7 4" xfId="10166" xr:uid="{60592437-27B4-4F94-B9ED-7326F9FAEF7C}"/>
    <cellStyle name="hard no 7 5" xfId="12429" xr:uid="{4B213D50-9430-477A-8DCF-2F8FAF6A34A6}"/>
    <cellStyle name="hard no 7 6" xfId="11757" xr:uid="{D830F658-2DE3-48C7-B22B-755B6C4F6E25}"/>
    <cellStyle name="hard no 7 7" xfId="10878" xr:uid="{B5F60E61-1B3B-400C-809E-54DA557132DB}"/>
    <cellStyle name="hard no 7 8" xfId="16759" xr:uid="{49722758-8A96-451D-862E-43D180263AA2}"/>
    <cellStyle name="hard no 7 9" xfId="17431" xr:uid="{91FD31C0-28B5-42DE-BD7A-5030CCB214DF}"/>
    <cellStyle name="hard no 8" xfId="13755" xr:uid="{5B554E08-63DB-4599-885E-2238BFA08E90}"/>
    <cellStyle name="hard no 8 10" xfId="21612" xr:uid="{6378E865-7660-4BB5-9A4D-C8A361164733}"/>
    <cellStyle name="hard no 8 11" xfId="22540" xr:uid="{B76036E1-7F6B-476F-BC21-93AF75BCD5DE}"/>
    <cellStyle name="hard no 8 12" xfId="23859" xr:uid="{2FEAB6C6-07E7-47D9-B742-78E4D80F6A1C}"/>
    <cellStyle name="hard no 8 13" xfId="22119" xr:uid="{7AE667E7-0CE0-4FAA-8021-EB4B92581272}"/>
    <cellStyle name="hard no 8 14" xfId="22757" xr:uid="{9D348FBC-60ED-4DA6-A0A5-3AF4A5B0401E}"/>
    <cellStyle name="hard no 8 15" xfId="24778" xr:uid="{16530170-756F-489E-87FE-A2CC157067AE}"/>
    <cellStyle name="hard no 8 16" xfId="27312" xr:uid="{DFF07659-54F1-4D39-9BE9-B5AB56149859}"/>
    <cellStyle name="hard no 8 17" xfId="28959" xr:uid="{771E40A6-4CE5-4C6D-98E5-C798CF6FEAB6}"/>
    <cellStyle name="hard no 8 2" xfId="16920" xr:uid="{B08565D2-AF47-44F3-8D38-2E842D3414BF}"/>
    <cellStyle name="hard no 8 3" xfId="11519" xr:uid="{C5B8E813-49A4-41A2-85B2-87A9D1D5DBB9}"/>
    <cellStyle name="hard no 8 4" xfId="10174" xr:uid="{DB44A14C-712B-4FCE-9268-75F351607EAD}"/>
    <cellStyle name="hard no 8 5" xfId="12439" xr:uid="{30613C7B-CAD9-458F-A922-068EDCDD9A97}"/>
    <cellStyle name="hard no 8 6" xfId="11767" xr:uid="{347CABDF-29EE-4912-9DB3-842DA54A771E}"/>
    <cellStyle name="hard no 8 7" xfId="10886" xr:uid="{0B8E131F-919B-48E9-BE59-4B459D297046}"/>
    <cellStyle name="hard no 8 8" xfId="16771" xr:uid="{F2984BEE-A427-4AAE-B0AA-2501EA3642B0}"/>
    <cellStyle name="hard no 8 9" xfId="17440" xr:uid="{05A67A77-ECE8-4B8E-9E7F-BBC4D466D339}"/>
    <cellStyle name="hard no 9" xfId="13759" xr:uid="{B6BAE1B6-0D41-4664-8C9A-2C1DBAD287C8}"/>
    <cellStyle name="hard no 9 10" xfId="21616" xr:uid="{4E2150FF-1675-41AC-B95B-C9FFE1372368}"/>
    <cellStyle name="hard no 9 11" xfId="22554" xr:uid="{959C70F7-0AFE-455C-8F19-A40C2597C7A0}"/>
    <cellStyle name="hard no 9 12" xfId="23894" xr:uid="{933C0CDB-2A89-466C-B30C-0389F6A112D9}"/>
    <cellStyle name="hard no 9 13" xfId="22187" xr:uid="{87ACCFA6-D523-4407-A42D-7241AB837711}"/>
    <cellStyle name="hard no 9 14" xfId="22771" xr:uid="{C7379FC9-09AB-4D5D-A552-0F68167E6935}"/>
    <cellStyle name="hard no 9 15" xfId="24783" xr:uid="{E574E1DB-B9B8-4021-9B03-AC713D601314}"/>
    <cellStyle name="hard no 9 16" xfId="27372" xr:uid="{2849B638-0053-47B4-BC8E-738AA06D18E4}"/>
    <cellStyle name="hard no 9 17" xfId="28962" xr:uid="{571FC2EF-3303-4C21-83C2-2F89E925482D}"/>
    <cellStyle name="hard no 9 2" xfId="16924" xr:uid="{8B6B8D67-B90A-4B81-87CA-B380A05F9F62}"/>
    <cellStyle name="hard no 9 3" xfId="11523" xr:uid="{29B3EBCE-59DD-46AE-9A17-219CF1AA9446}"/>
    <cellStyle name="hard no 9 4" xfId="10177" xr:uid="{E840FA2E-D706-434F-A421-DFE24979EA99}"/>
    <cellStyle name="hard no 9 5" xfId="12443" xr:uid="{D43DCDD4-1323-44B2-B8DD-C3B3A028BF43}"/>
    <cellStyle name="hard no 9 6" xfId="11771" xr:uid="{438B5694-0B89-48DB-BBCD-DB6CE1232A80}"/>
    <cellStyle name="hard no 9 7" xfId="10890" xr:uid="{85D82464-A9AE-4000-B7EE-EF147200BBD5}"/>
    <cellStyle name="hard no 9 8" xfId="16779" xr:uid="{C8129C05-68D9-4934-A2E9-06F4A7389A2A}"/>
    <cellStyle name="hard no 9 9" xfId="17446" xr:uid="{4A8CC9B0-6CAB-49A8-9117-21599C4DE146}"/>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1 2" xfId="9901" xr:uid="{4A40283D-14DF-46C2-911A-9F250B4F722E}"/>
    <cellStyle name="Header2" xfId="2247" xr:uid="{00000000-0005-0000-0000-0000A51A0000}"/>
    <cellStyle name="Header2 10" xfId="13754" xr:uid="{07620BE4-71E9-4AA6-A5D1-73009A17BD5C}"/>
    <cellStyle name="Header2 10 10" xfId="21611" xr:uid="{6E409F0E-BD08-4B5E-AFDA-E1213807612E}"/>
    <cellStyle name="Header2 10 11" xfId="22532" xr:uid="{077D23AF-C31B-4D64-BD00-9FD8476F9A6E}"/>
    <cellStyle name="Header2 10 12" xfId="23852" xr:uid="{3A65808F-583B-4FDD-B648-421AB9A0F5F2}"/>
    <cellStyle name="Header2 10 13" xfId="22111" xr:uid="{3008E892-3A18-4369-9B1D-BACFA1F34967}"/>
    <cellStyle name="Header2 10 14" xfId="22754" xr:uid="{622A4C87-794F-4627-B09B-56D6DAC95509}"/>
    <cellStyle name="Header2 10 15" xfId="24770" xr:uid="{D0DCD5F9-757E-4562-9AAA-B95EE2A4A7F6}"/>
    <cellStyle name="Header2 10 16" xfId="27311" xr:uid="{47E4E29A-5F7F-4455-B96D-CA32816EF141}"/>
    <cellStyle name="Header2 10 17" xfId="28954" xr:uid="{3081988D-6084-41B7-A432-133A464D98F3}"/>
    <cellStyle name="Header2 10 2" xfId="16919" xr:uid="{58562D90-6CF8-464C-95AE-1955A9F90FC8}"/>
    <cellStyle name="Header2 10 3" xfId="11518" xr:uid="{5AC9589A-95AD-4F74-8152-B40B6AE22528}"/>
    <cellStyle name="Header2 10 4" xfId="10173" xr:uid="{9B688230-99EC-451B-A338-38D1D451BD0F}"/>
    <cellStyle name="Header2 10 5" xfId="12438" xr:uid="{3DDC1A41-C751-412D-AD1C-61BAA7241FFB}"/>
    <cellStyle name="Header2 10 6" xfId="11766" xr:uid="{62D2E062-A5E1-4F01-A538-7C76C83120B2}"/>
    <cellStyle name="Header2 10 7" xfId="10885" xr:uid="{4E42F7B6-684F-44EE-AF35-A4CB4931C34C}"/>
    <cellStyle name="Header2 10 8" xfId="16770" xr:uid="{6693916D-4E74-4FC1-89C0-5AC1249CEA2E}"/>
    <cellStyle name="Header2 10 9" xfId="17439" xr:uid="{1F563921-4633-4735-968E-29AD3F86FEF0}"/>
    <cellStyle name="Header2 11" xfId="14189" xr:uid="{4BCDA4B7-B214-4526-BC47-352D6BED1AFA}"/>
    <cellStyle name="Header2 11 10" xfId="28819" xr:uid="{8E7F26C6-6EBB-45C8-86BC-B53AC2D7349E}"/>
    <cellStyle name="Header2 11 11" xfId="29375" xr:uid="{194EA469-03C2-473E-A6E4-F0299E1BB949}"/>
    <cellStyle name="Header2 11 12" xfId="25859" xr:uid="{0F41938B-8EB4-4DE6-9952-31E489F087EB}"/>
    <cellStyle name="Header2 11 13" xfId="27428" xr:uid="{1AC21E4F-F566-4D89-A708-2EC0EC34ECB9}"/>
    <cellStyle name="Header2 11 14" xfId="27601" xr:uid="{97939B20-2699-4865-B135-6E4D2298052E}"/>
    <cellStyle name="Header2 11 15" xfId="29834" xr:uid="{7A7D8F2C-7843-4439-AA6C-C88B4540A3F8}"/>
    <cellStyle name="Header2 11 16" xfId="31726" xr:uid="{ED91552D-36EE-4589-AEAC-CB2086B2D27C}"/>
    <cellStyle name="Header2 11 17" xfId="37446" xr:uid="{98FEDAE4-EAAE-4431-B606-F071779F2587}"/>
    <cellStyle name="Header2 11 2" xfId="17318" xr:uid="{E27F8EEF-2BE5-4367-B048-3B6E4B233944}"/>
    <cellStyle name="Header2 11 3" xfId="11928" xr:uid="{0E9FE9E7-40C0-401D-83B7-D04CE27EB271}"/>
    <cellStyle name="Header2 11 4" xfId="10378" xr:uid="{D60845EB-2EE1-4CC0-B703-0D27ADA3F78B}"/>
    <cellStyle name="Header2 11 5" xfId="16707" xr:uid="{F91A76AE-16EA-4E43-8B32-13D6942C4E72}"/>
    <cellStyle name="Header2 11 6" xfId="17118" xr:uid="{F77C87FD-9867-48CF-A113-7E1259292000}"/>
    <cellStyle name="Header2 11 7" xfId="17926" xr:uid="{69718767-D003-40D9-99CD-DE758E8703CF}"/>
    <cellStyle name="Header2 11 8" xfId="19876" xr:uid="{B96813F3-03D8-4239-9B2C-866C54118D24}"/>
    <cellStyle name="Header2 11 9" xfId="26336" xr:uid="{DC100AA1-00BF-45F5-A52E-D0F17253DCE4}"/>
    <cellStyle name="Header2 12" xfId="13756" xr:uid="{08E66538-D48A-4E6F-8B9B-0D4D65C7B800}"/>
    <cellStyle name="Header2 12 10" xfId="21613" xr:uid="{80EC6D19-46B2-433A-AB69-3E30E1A76BE1}"/>
    <cellStyle name="Header2 12 11" xfId="22544" xr:uid="{16E44CAD-4C62-472E-85AD-3E6F163B484F}"/>
    <cellStyle name="Header2 12 12" xfId="23860" xr:uid="{8217BA33-0CB2-42DB-ACF5-55B3C0B06D47}"/>
    <cellStyle name="Header2 12 13" xfId="22136" xr:uid="{E1ACF461-0E7C-4AE1-AA63-2908059E57E5}"/>
    <cellStyle name="Header2 12 14" xfId="22759" xr:uid="{B059730A-A8F1-406B-A638-CEFD034C4B8C}"/>
    <cellStyle name="Header2 12 15" xfId="24781" xr:uid="{0511C9BF-E524-4700-8389-22A09710F939}"/>
    <cellStyle name="Header2 12 16" xfId="27335" xr:uid="{3A414C20-D5DF-460D-BA0F-6451BCB700FB}"/>
    <cellStyle name="Header2 12 17" xfId="28960" xr:uid="{97F6EA7C-E9E3-4292-A401-D8B93D176C56}"/>
    <cellStyle name="Header2 12 2" xfId="16921" xr:uid="{2914C221-3D64-454C-88EE-42D4815FC41F}"/>
    <cellStyle name="Header2 12 3" xfId="11520" xr:uid="{CE46D9BA-6DDE-4369-93D6-17F2DC42097B}"/>
    <cellStyle name="Header2 12 4" xfId="10175" xr:uid="{CF36A93E-F5ED-4DC0-B4C3-24D5ABC48572}"/>
    <cellStyle name="Header2 12 5" xfId="12440" xr:uid="{CDAF76E8-9A30-4E9C-AC46-F7CBA8B77304}"/>
    <cellStyle name="Header2 12 6" xfId="11768" xr:uid="{953FF9DD-0287-4E27-AF0C-251FE6D462DA}"/>
    <cellStyle name="Header2 12 7" xfId="10887" xr:uid="{7915C634-D28E-4D9D-BBDB-C2BF03D35067}"/>
    <cellStyle name="Header2 12 8" xfId="16775" xr:uid="{BDB29758-1AC9-4A85-90F8-DC14F3CC1859}"/>
    <cellStyle name="Header2 12 9" xfId="17441" xr:uid="{ED96E47D-0551-4CA6-B135-E41EA0084404}"/>
    <cellStyle name="Header2 13" xfId="14191" xr:uid="{92491C56-F300-49CE-82F0-1A1FB9C134BA}"/>
    <cellStyle name="Header2 13 10" xfId="28821" xr:uid="{9AD8358C-9AC5-4AB9-A123-437F70DD1A78}"/>
    <cellStyle name="Header2 13 11" xfId="29364" xr:uid="{046CEACE-0D7F-4B82-9AF9-2D517F4416FF}"/>
    <cellStyle name="Header2 13 12" xfId="25857" xr:uid="{BB88DE38-D6C1-4B6B-A5ED-EEB1046C951D}"/>
    <cellStyle name="Header2 13 13" xfId="27405" xr:uid="{9766EFB0-FB65-45AC-B55C-5646A33565E4}"/>
    <cellStyle name="Header2 13 14" xfId="27604" xr:uid="{C90182CC-A9EE-4337-8380-DFE13CF10F65}"/>
    <cellStyle name="Header2 13 15" xfId="29841" xr:uid="{43B1C79E-ED02-47B2-AF0F-FD28F53342E8}"/>
    <cellStyle name="Header2 13 16" xfId="31728" xr:uid="{2BC8B3C5-E69A-4AC0-8B4F-2CE7FAD47ACA}"/>
    <cellStyle name="Header2 13 17" xfId="37448" xr:uid="{A25AFA98-85D0-4199-852D-E04A7FE7555B}"/>
    <cellStyle name="Header2 13 2" xfId="17320" xr:uid="{46F6BBAB-FCB8-495F-9DDE-B668EA5BFC44}"/>
    <cellStyle name="Header2 13 3" xfId="11930" xr:uid="{48478B27-FF3F-4AF1-AFDA-EAFA74C13B2D}"/>
    <cellStyle name="Header2 13 4" xfId="10380" xr:uid="{EDD3A326-D152-41C1-9124-9AA8E8D3D6F0}"/>
    <cellStyle name="Header2 13 5" xfId="16709" xr:uid="{2EDE37E0-4CA2-4BF4-BD7F-3178971C3BC0}"/>
    <cellStyle name="Header2 13 6" xfId="17122" xr:uid="{5FE8A6BC-84AA-40C7-BAA7-3A4A12DE831B}"/>
    <cellStyle name="Header2 13 7" xfId="17937" xr:uid="{594B37B0-65E9-4F76-89C9-CD92C76787DC}"/>
    <cellStyle name="Header2 13 8" xfId="19969" xr:uid="{650C43DC-0162-494B-A59D-331BF6B7AC00}"/>
    <cellStyle name="Header2 13 9" xfId="26333" xr:uid="{FD82E75A-6B07-4195-B264-2BE02DEAA76A}"/>
    <cellStyle name="Header2 14" xfId="13766" xr:uid="{DB834EA0-883D-4744-BD10-83B82296D00D}"/>
    <cellStyle name="Header2 14 10" xfId="21627" xr:uid="{959F2EE4-6214-4A37-997D-B29D906452F0}"/>
    <cellStyle name="Header2 14 11" xfId="22601" xr:uid="{ACDCB5DB-4005-4036-9C3E-413438CB3DFF}"/>
    <cellStyle name="Header2 14 12" xfId="23943" xr:uid="{30720DB8-A7F2-4B17-8F03-E5E2DD1FE3A6}"/>
    <cellStyle name="Header2 14 13" xfId="22212" xr:uid="{B6A855DD-ACDD-482B-A246-250ADBAA2D60}"/>
    <cellStyle name="Header2 14 14" xfId="22796" xr:uid="{F2F01538-BD20-4938-B262-519779897913}"/>
    <cellStyle name="Header2 14 15" xfId="24797" xr:uid="{F9A10385-093B-4032-B167-0DCFAF52966E}"/>
    <cellStyle name="Header2 14 16" xfId="27432" xr:uid="{061EFCCD-8C55-435B-9143-851B8F7DFAC3}"/>
    <cellStyle name="Header2 14 17" xfId="28971" xr:uid="{582A7711-8281-4427-924B-AAC9C04F41BE}"/>
    <cellStyle name="Header2 14 2" xfId="16931" xr:uid="{FD12B4A2-5DE2-4185-97F6-269FF22E3CD3}"/>
    <cellStyle name="Header2 14 3" xfId="11530" xr:uid="{815921D0-84DD-4D3A-B1D2-1E28FAD42184}"/>
    <cellStyle name="Header2 14 4" xfId="10183" xr:uid="{B65C11EC-A26B-4213-9CA0-1688501BB28E}"/>
    <cellStyle name="Header2 14 5" xfId="12452" xr:uid="{1729D933-76D6-4246-BC65-A245B4D3A1CF}"/>
    <cellStyle name="Header2 14 6" xfId="11780" xr:uid="{082BAB7B-BD38-4C2C-8FEC-79A49EEFE4F2}"/>
    <cellStyle name="Header2 14 7" xfId="10897" xr:uid="{A58EE458-382D-460E-88E5-D798D2E567D7}"/>
    <cellStyle name="Header2 14 8" xfId="16786" xr:uid="{E24A44E8-F1ED-4D12-AA1F-EC65E0F622E5}"/>
    <cellStyle name="Header2 14 9" xfId="17456" xr:uid="{06778DA7-6454-4FC8-8266-454486663D55}"/>
    <cellStyle name="Header2 15" xfId="14205" xr:uid="{C7A7518B-A261-4D64-8780-9D7ECA3420FC}"/>
    <cellStyle name="Header2 15 10" xfId="28835" xr:uid="{02DB9F10-FB0D-40C9-AC00-3360920729F1}"/>
    <cellStyle name="Header2 15 11" xfId="29330" xr:uid="{E1B316B8-02E6-423F-88C6-8FE8ABCE1A38}"/>
    <cellStyle name="Header2 15 12" xfId="31153" xr:uid="{15A9F2D7-931D-4034-BAAB-DA8C15C54CDC}"/>
    <cellStyle name="Header2 15 13" xfId="27401" xr:uid="{D107C37B-D456-4299-A558-967D6287BEF3}"/>
    <cellStyle name="Header2 15 14" xfId="27624" xr:uid="{929ED0E9-1E86-4F5A-A1AF-ABD39474E012}"/>
    <cellStyle name="Header2 15 15" xfId="30196" xr:uid="{F2701AFD-76CA-4868-A605-CFCEF4D2C54A}"/>
    <cellStyle name="Header2 15 16" xfId="31748" xr:uid="{37C09F5C-188B-40D1-83B9-78D3BB46BFB9}"/>
    <cellStyle name="Header2 15 17" xfId="37458" xr:uid="{325F1054-EDA1-48AE-831E-F456A831D4C3}"/>
    <cellStyle name="Header2 15 2" xfId="17334" xr:uid="{DF272101-2604-496B-9B74-788EE025835D}"/>
    <cellStyle name="Header2 15 3" xfId="11944" xr:uid="{D7DE2CBA-E0F9-4335-8395-70B130ECE970}"/>
    <cellStyle name="Header2 15 4" xfId="10390" xr:uid="{FFFD2C7B-2703-4D1A-A615-99AAC58A8F69}"/>
    <cellStyle name="Header2 15 5" xfId="16723" xr:uid="{9869D58C-DABD-4D8F-A434-6AC2D79B6FCA}"/>
    <cellStyle name="Header2 15 6" xfId="17143" xr:uid="{AB43A594-E32F-45AC-93ED-7A867103A0A5}"/>
    <cellStyle name="Header2 15 7" xfId="17991" xr:uid="{69BB3B87-8BBE-4527-B120-5F2BD9D1A28F}"/>
    <cellStyle name="Header2 15 8" xfId="20200" xr:uid="{DE7F0C58-FFFD-412F-9619-4E82FD33DA4F}"/>
    <cellStyle name="Header2 15 9" xfId="21188" xr:uid="{55756696-E029-4C62-8A14-567519A42F9E}"/>
    <cellStyle name="Header2 16" xfId="13772" xr:uid="{0BFFE0C7-BCC9-4E2A-8B6F-9F1426F8458A}"/>
    <cellStyle name="Header2 16 10" xfId="21631" xr:uid="{C0BD56FB-713E-4DE2-82E8-29867CADC46F}"/>
    <cellStyle name="Header2 16 11" xfId="22638" xr:uid="{7EDF57B8-5683-4523-A1BB-FD810FA8126D}"/>
    <cellStyle name="Header2 16 12" xfId="23951" xr:uid="{3A3753A3-FFE8-400D-9D94-3DFF8233B4EA}"/>
    <cellStyle name="Header2 16 13" xfId="23662" xr:uid="{A6D28C99-9F07-45EF-85B7-13AE0BE86DDA}"/>
    <cellStyle name="Header2 16 14" xfId="22824" xr:uid="{3CE223D2-CF39-4040-9FA6-140AB187B60A}"/>
    <cellStyle name="Header2 16 15" xfId="24813" xr:uid="{F23060E1-EB83-425F-AE42-AFBDB506245F}"/>
    <cellStyle name="Header2 16 16" xfId="28167" xr:uid="{C48711E7-876E-4C9B-8CE9-AB5FE2B8B0DB}"/>
    <cellStyle name="Header2 16 17" xfId="28981" xr:uid="{52578FC9-BA77-4E8A-AA39-794D2DB508FF}"/>
    <cellStyle name="Header2 16 2" xfId="16937" xr:uid="{27362557-62F2-4271-ACCE-5F36B6F05458}"/>
    <cellStyle name="Header2 16 3" xfId="11535" xr:uid="{0D7C9C07-211C-44F8-99C0-AE3346CE82C8}"/>
    <cellStyle name="Header2 16 4" xfId="10187" xr:uid="{F6617EBD-CD61-4364-B91E-7C204E4D162D}"/>
    <cellStyle name="Header2 16 5" xfId="12459" xr:uid="{D89F6E1E-6793-4C23-9C47-1E22E65EA17C}"/>
    <cellStyle name="Header2 16 6" xfId="11791" xr:uid="{87933053-3575-4489-ADF7-BD7B183902A2}"/>
    <cellStyle name="Header2 16 7" xfId="10903" xr:uid="{40BA4F7D-F59E-458F-957B-2C0A09A182FD}"/>
    <cellStyle name="Header2 16 8" xfId="16791" xr:uid="{2357C138-E611-449E-B5C2-6B4AF46966BB}"/>
    <cellStyle name="Header2 16 9" xfId="18859" xr:uid="{57A660F6-857D-4E91-9368-7DBC04447727}"/>
    <cellStyle name="Header2 17" xfId="14215" xr:uid="{E3D7DA9A-0C52-4F0D-B6AF-52D53F9DA0B3}"/>
    <cellStyle name="Header2 17 10" xfId="28845" xr:uid="{164B70D8-CE79-483B-84E2-6D1C4DF0BF35}"/>
    <cellStyle name="Header2 17 11" xfId="30297" xr:uid="{5B000729-BB6B-4C42-B9D4-ABEE2B8E0203}"/>
    <cellStyle name="Header2 17 12" xfId="30581" xr:uid="{70FF9A7B-81F0-4077-9F46-3A3ACFCF23FF}"/>
    <cellStyle name="Header2 17 13" xfId="32689" xr:uid="{35BB5A72-29F6-4D04-A5AB-1A4356714FE4}"/>
    <cellStyle name="Header2 17 14" xfId="27637" xr:uid="{9E886468-8D6E-4C1C-8562-E9797A406FBF}"/>
    <cellStyle name="Header2 17 15" xfId="30313" xr:uid="{31870DC5-9BE6-4B1F-9E18-E8566F8A78B8}"/>
    <cellStyle name="Header2 17 16" xfId="31759" xr:uid="{35945A30-2A5B-4EA6-9039-65034A9F315B}"/>
    <cellStyle name="Header2 17 17" xfId="37465" xr:uid="{114E953F-D1AF-4AED-8E23-F8F39DDB139D}"/>
    <cellStyle name="Header2 17 2" xfId="17344" xr:uid="{7CE286B8-78CD-4B9D-B459-41E49604DCB9}"/>
    <cellStyle name="Header2 17 3" xfId="11953" xr:uid="{886D0CAE-D3A0-4910-AA1C-AAD25E8F3FA7}"/>
    <cellStyle name="Header2 17 4" xfId="10397" xr:uid="{E1E9D0D6-936E-47E6-8DC6-B9CF659A9755}"/>
    <cellStyle name="Header2 17 5" xfId="16733" xr:uid="{AC6DF4E7-F976-4386-B18F-F18DD2E4E0D6}"/>
    <cellStyle name="Header2 17 6" xfId="17154" xr:uid="{8BD0AC99-662B-49D9-8C1B-D4574C6E4E07}"/>
    <cellStyle name="Header2 17 7" xfId="18094" xr:uid="{B7FBCB32-5967-4CEA-B081-58BB8E3374D4}"/>
    <cellStyle name="Header2 17 8" xfId="20337" xr:uid="{DE629FA4-8902-4CF3-ACF4-AC0B8A9837BA}"/>
    <cellStyle name="Header2 17 9" xfId="27289" xr:uid="{4D58C274-F244-4F61-A5F6-99F8AE2CC77E}"/>
    <cellStyle name="Header2 18" xfId="13780" xr:uid="{94195C07-1285-4C76-8164-E3A388B29BA4}"/>
    <cellStyle name="Header2 18 10" xfId="21639" xr:uid="{0608F33F-36B9-4748-B4C8-8C9872F967B5}"/>
    <cellStyle name="Header2 18 11" xfId="22668" xr:uid="{0AF4D2DA-B85F-4EC8-8729-38D00904DB5D}"/>
    <cellStyle name="Header2 18 12" xfId="24027" xr:uid="{2FC40597-66D8-4FEF-8462-E687891F0CCF}"/>
    <cellStyle name="Header2 18 13" xfId="24447" xr:uid="{8B26F5D7-5498-4045-8CCF-C8A8AA612B72}"/>
    <cellStyle name="Header2 18 14" xfId="22867" xr:uid="{6F193441-F978-4097-83A1-93E7468B83B2}"/>
    <cellStyle name="Header2 18 15" xfId="24891" xr:uid="{CD6D20F4-EF78-4A6A-A27E-E6C882D16E32}"/>
    <cellStyle name="Header2 18 16" xfId="29269" xr:uid="{D9CBF0C1-A615-4C52-A58D-ED6B7A27E06F}"/>
    <cellStyle name="Header2 18 17" xfId="30365" xr:uid="{33F24F03-1FEB-4F9D-ADE0-81330863D934}"/>
    <cellStyle name="Header2 18 2" xfId="16945" xr:uid="{F96FD527-C845-4347-BB37-142ABA47E8FC}"/>
    <cellStyle name="Header2 18 3" xfId="11543" xr:uid="{31F4482E-2F5E-46C7-B3ED-F2EA4E39AAE6}"/>
    <cellStyle name="Header2 18 4" xfId="10190" xr:uid="{FB18C828-87DA-4B2D-90C9-E4BE562C194E}"/>
    <cellStyle name="Header2 18 5" xfId="18845" xr:uid="{16FC85A7-FB2A-4D0C-9DF9-024D5B76B600}"/>
    <cellStyle name="Header2 18 6" xfId="11800" xr:uid="{264E8F52-D509-4371-B2BB-663ABB7DBE48}"/>
    <cellStyle name="Header2 18 7" xfId="10911" xr:uid="{6B75AD1B-011B-41AC-B6DD-0FE81A09AF31}"/>
    <cellStyle name="Header2 18 8" xfId="16800" xr:uid="{165193D6-6650-446F-8B9A-D079FACA78D4}"/>
    <cellStyle name="Header2 18 9" xfId="19565" xr:uid="{53E43BFB-6A4F-49DA-AF62-FBC5B2E8C348}"/>
    <cellStyle name="Header2 19" xfId="14220" xr:uid="{F1B25F27-67EE-4904-92C8-747D36DA4DED}"/>
    <cellStyle name="Header2 19 10" xfId="30752" xr:uid="{109EFC4E-9448-4876-9408-FE3B98A6B901}"/>
    <cellStyle name="Header2 19 11" xfId="27645" xr:uid="{06E98ABE-DF10-4AEC-90AB-F5FF4A61DAA5}"/>
    <cellStyle name="Header2 19 12" xfId="30323" xr:uid="{D763CEA1-EAD5-418C-88A3-808E43EF3A1E}"/>
    <cellStyle name="Header2 19 13" xfId="31767" xr:uid="{41891E3B-A041-4FCB-A6A2-7C15050DA171}"/>
    <cellStyle name="Header2 19 14" xfId="37469" xr:uid="{CB1FCAE6-AADA-42D8-BA67-6D4FD7E26745}"/>
    <cellStyle name="Header2 19 2" xfId="11955" xr:uid="{CECB01C1-44CA-4A51-8138-2B5C17E24C40}"/>
    <cellStyle name="Header2 19 3" xfId="10401" xr:uid="{DA595FBA-C7E4-4D19-A7A0-B267F11A6609}"/>
    <cellStyle name="Header2 19 4" xfId="17159" xr:uid="{85E87E45-D415-48B4-B6E5-BE0F437DB917}"/>
    <cellStyle name="Header2 19 5" xfId="18169" xr:uid="{71C1F92A-B2D9-4BAE-9D14-6FECC6F913D0}"/>
    <cellStyle name="Header2 19 6" xfId="20348" xr:uid="{C6C52100-AC1B-4876-B0B3-B37ADC627599}"/>
    <cellStyle name="Header2 19 7" xfId="27294" xr:uid="{EE4C5C41-D8EB-4DA3-B210-A22CACEE41A0}"/>
    <cellStyle name="Header2 19 8" xfId="28850" xr:uid="{B26E695A-3762-4AD5-A3E1-26237095876A}"/>
    <cellStyle name="Header2 19 9" xfId="30301" xr:uid="{EBED6F01-6EA7-45D2-84BD-628A5921BE53}"/>
    <cellStyle name="Header2 2" xfId="13663" xr:uid="{3C3C51EB-06CA-4E88-B9E7-B448D2BB49B3}"/>
    <cellStyle name="Header2 2 10" xfId="18747" xr:uid="{8058D4F5-EB3A-40C9-B3E3-FAA436F86112}"/>
    <cellStyle name="Header2 2 11" xfId="19230" xr:uid="{27B9BCCA-ED6A-46D3-B851-202462372BFA}"/>
    <cellStyle name="Header2 2 12" xfId="20654" xr:uid="{E80B5E85-1DDD-455A-8F0B-B7B22B8FAEA7}"/>
    <cellStyle name="Header2 2 13" xfId="21856" xr:uid="{19795617-96BA-46E5-A1B4-869C6AB51384}"/>
    <cellStyle name="Header2 2 14" xfId="33211" xr:uid="{5F4C4213-6445-4118-A951-E55FE9A842EE}"/>
    <cellStyle name="Header2 2 15" xfId="24497" xr:uid="{B0F11C0C-F65C-4B1A-B582-ECFC41972C3E}"/>
    <cellStyle name="Header2 2 16" xfId="25982" xr:uid="{F755FCF1-0137-4DEE-B0F2-35769A198DAE}"/>
    <cellStyle name="Header2 2 17" xfId="28344" xr:uid="{44DF0236-978C-43D9-BA7D-2B8CB9BD38C5}"/>
    <cellStyle name="Header2 2 2" xfId="16828" xr:uid="{B7BE608D-FDAC-4607-9A2A-E0F4C4C467A8}"/>
    <cellStyle name="Header2 2 3" xfId="11428" xr:uid="{D6CCA07D-0838-4510-8D18-73135582F9F3}"/>
    <cellStyle name="Header2 2 4" xfId="12623" xr:uid="{ED64DB28-2CE9-4C44-B54D-EC354C61F141}"/>
    <cellStyle name="Header2 2 5" xfId="12357" xr:uid="{87EA92CE-5C4F-49EF-9433-B09C12A29E2D}"/>
    <cellStyle name="Header2 2 6" xfId="11668" xr:uid="{4AA0A958-DF4F-4D7B-97AB-4D92D59945B1}"/>
    <cellStyle name="Header2 2 7" xfId="10807" xr:uid="{C6186FC7-0643-4C83-AA61-76E7B65A3BA0}"/>
    <cellStyle name="Header2 2 8" xfId="16541" xr:uid="{4229E020-C4DE-4562-AA4D-E2BB0932AC79}"/>
    <cellStyle name="Header2 2 9" xfId="17200" xr:uid="{9F3C2DB9-B018-4EF9-9FB6-5D4EB6124EF5}"/>
    <cellStyle name="Header2 20" xfId="13805" xr:uid="{6216F5FC-2716-4E6A-A8BD-304CD704B8F7}"/>
    <cellStyle name="Header2 20 10" xfId="21676" xr:uid="{0B7F9200-7DA2-4C2C-9865-5054C23FE667}"/>
    <cellStyle name="Header2 20 11" xfId="27090" xr:uid="{05F265A2-C585-4D6D-8D23-B240F6612A54}"/>
    <cellStyle name="Header2 20 12" xfId="24307" xr:uid="{8942F1B7-D34A-470C-947F-078C495C934D}"/>
    <cellStyle name="Header2 20 13" xfId="30070" xr:uid="{C9227D22-1CEE-4177-A8EE-EF5060167F39}"/>
    <cellStyle name="Header2 20 14" xfId="22972" xr:uid="{81146A40-C127-4670-860C-69A5DE6B82A9}"/>
    <cellStyle name="Header2 20 15" xfId="25207" xr:uid="{06699182-6AA6-4DA1-B1EE-8FBB328B5AC2}"/>
    <cellStyle name="Header2 20 16" xfId="30240" xr:uid="{9A122FFD-77EA-429B-87F1-BB5D69453A6A}"/>
    <cellStyle name="Header2 20 17" xfId="31368" xr:uid="{2C7780C1-0BC0-4739-8649-FB0A30B37229}"/>
    <cellStyle name="Header2 20 2" xfId="16962" xr:uid="{B8AB5A82-3C64-4A66-8FFE-BE2E5F922495}"/>
    <cellStyle name="Header2 20 3" xfId="11566" xr:uid="{F17E0826-9C1D-4543-8351-553D41FE5646}"/>
    <cellStyle name="Header2 20 4" xfId="10199" xr:uid="{850951DF-64F3-493C-AE4F-49FC332503CE}"/>
    <cellStyle name="Header2 20 5" xfId="12544" xr:uid="{E84DE382-5C73-47A3-A1A2-7FD2901B975B}"/>
    <cellStyle name="Header2 20 6" xfId="11838" xr:uid="{51EFF87D-48AD-47F6-B17E-8B8C5DF6648C}"/>
    <cellStyle name="Header2 20 7" xfId="11068" xr:uid="{FA825D13-2E23-4F0C-9995-BE5FE382ABDC}"/>
    <cellStyle name="Header2 20 8" xfId="17460" xr:uid="{8491B9E4-A7A7-47A5-A7A7-6D0DE8E3B332}"/>
    <cellStyle name="Header2 20 9" xfId="20383" xr:uid="{239C5A0B-A813-41BB-859D-A2F5BECB8BFE}"/>
    <cellStyle name="Header2 21" xfId="14229" xr:uid="{39A75AE6-A3BE-497E-958C-B0514A9ABA3A}"/>
    <cellStyle name="Header2 21 10" xfId="28859" xr:uid="{1F5C09EA-ECCD-4008-925C-D161DC71AD3B}"/>
    <cellStyle name="Header2 21 11" xfId="30309" xr:uid="{607FD74B-5B34-412E-9D6B-F80A39419412}"/>
    <cellStyle name="Header2 21 12" xfId="30737" xr:uid="{6CF3802F-0375-4A24-9631-4A080E19B2CF}"/>
    <cellStyle name="Header2 21 13" xfId="32301" xr:uid="{972F3E04-D4E5-41C7-AD2F-54E1C3798288}"/>
    <cellStyle name="Header2 21 14" xfId="27721" xr:uid="{D88CB9C4-7F51-4F0F-BC29-E6A03176631B}"/>
    <cellStyle name="Header2 21 15" xfId="30330" xr:uid="{D5440EEE-3F65-43AF-BB10-FC883C4DD5C7}"/>
    <cellStyle name="Header2 21 16" xfId="31779" xr:uid="{CDE4F66E-C554-440B-B6DF-837FA1F9D76E}"/>
    <cellStyle name="Header2 21 17" xfId="37476" xr:uid="{0597D129-2DBA-422E-9C67-0CBBFE410424}"/>
    <cellStyle name="Header2 21 2" xfId="17358" xr:uid="{DCDE62B0-1C18-4FCA-A717-EEAFD22A4BF9}"/>
    <cellStyle name="Header2 21 3" xfId="11977" xr:uid="{A4984E06-A52A-4B81-9725-75643686CAF0}"/>
    <cellStyle name="Header2 21 4" xfId="10413" xr:uid="{BCB0BC1C-13F7-4A74-A65D-822178434D16}"/>
    <cellStyle name="Header2 21 5" xfId="16746" xr:uid="{C06705DF-E351-4FFA-88FE-8AE7632E580B}"/>
    <cellStyle name="Header2 21 6" xfId="17171" xr:uid="{34094645-C3E3-4444-BB2E-3B47438685C6}"/>
    <cellStyle name="Header2 21 7" xfId="18266" xr:uid="{DE724B84-6642-4F74-99EA-E14223F9106F}"/>
    <cellStyle name="Header2 21 8" xfId="20356" xr:uid="{CEAAE504-9389-4A5C-BB30-0DC548007F70}"/>
    <cellStyle name="Header2 21 9" xfId="27303" xr:uid="{6564261A-D572-4114-B045-D2F5470802CF}"/>
    <cellStyle name="Header2 22" xfId="13818" xr:uid="{C094D61D-C392-4595-9784-FBB987DF0C80}"/>
    <cellStyle name="Header2 22 10" xfId="21739" xr:uid="{E6373D78-C1A5-4BC2-BC5D-D1918C8B1274}"/>
    <cellStyle name="Header2 22 11" xfId="22791" xr:uid="{446964CF-2945-473F-9445-3C6C48FE9E17}"/>
    <cellStyle name="Header2 22 12" xfId="24440" xr:uid="{3134C084-3302-4A39-A728-E42A217E2CA8}"/>
    <cellStyle name="Header2 22 13" xfId="25901" xr:uid="{EF5561BD-F0EA-421E-94B0-2D21F1CBCE1B}"/>
    <cellStyle name="Header2 22 14" xfId="31372" xr:uid="{93F70918-345F-4AFB-A3F5-8F4B212764FD}"/>
    <cellStyle name="Header2 22 15" xfId="25430" xr:uid="{110A338F-8B7E-481A-8F64-85C81CEFECFB}"/>
    <cellStyle name="Header2 22 16" xfId="30368" xr:uid="{FE467925-5B33-419C-A7DE-B6DA9BC39F0F}"/>
    <cellStyle name="Header2 22 17" xfId="31634" xr:uid="{77F18B78-FB51-4CD8-B6C6-89458DCB8556}"/>
    <cellStyle name="Header2 22 2" xfId="16969" xr:uid="{8EE1F9A6-52A2-49A9-9CD4-AB8D61F29F88}"/>
    <cellStyle name="Header2 22 3" xfId="11578" xr:uid="{F90749F0-9881-40D4-A43B-7D3CD867DC2F}"/>
    <cellStyle name="Header2 22 4" xfId="12629" xr:uid="{C2B8F51B-B2DE-4D95-A622-A244DCBE5878}"/>
    <cellStyle name="Header2 22 5" xfId="12559" xr:uid="{AC57EBAA-001F-43D2-BE04-39C156F398EB}"/>
    <cellStyle name="Header2 22 6" xfId="11923" xr:uid="{8069AE3A-A127-4049-AE15-CD7FDCE7CAAB}"/>
    <cellStyle name="Header2 22 7" xfId="11081" xr:uid="{6D635881-0723-40F3-8315-733DC412E255}"/>
    <cellStyle name="Header2 22 8" xfId="18585" xr:uid="{7041C9A3-5C95-42AD-89E9-79B3DE14D8FB}"/>
    <cellStyle name="Header2 22 9" xfId="20390" xr:uid="{87B63E47-209A-411C-8E7C-D0717B2D32BC}"/>
    <cellStyle name="Header2 23" xfId="14241" xr:uid="{90328893-BC3D-4FB1-80FE-80B49DA2655B}"/>
    <cellStyle name="Header2 23 10" xfId="28871" xr:uid="{F8F4CD83-BBA0-49C7-9379-D295A1E89EF1}"/>
    <cellStyle name="Header2 23 11" xfId="30320" xr:uid="{83319E9E-38F4-44B7-9239-D8B9B56EF40F}"/>
    <cellStyle name="Header2 23 12" xfId="25863" xr:uid="{9F239F49-3CD1-4B4C-9421-FACCDB6BDBC7}"/>
    <cellStyle name="Header2 23 13" xfId="32139" xr:uid="{D9B844F3-D550-40E8-A76D-6AA56D21C5F8}"/>
    <cellStyle name="Header2 23 14" xfId="27743" xr:uid="{B1F570E2-CFA3-4158-A03C-4C6F58BCCA38}"/>
    <cellStyle name="Header2 23 15" xfId="30349" xr:uid="{C1C89FB2-6758-465B-BF41-A906B5AB2C78}"/>
    <cellStyle name="Header2 23 16" xfId="31786" xr:uid="{4A08EABC-A4A5-4CEA-929E-D0452C80056E}"/>
    <cellStyle name="Header2 23 17" xfId="37483" xr:uid="{95203303-EC65-49DB-961B-5D4843C69F27}"/>
    <cellStyle name="Header2 23 2" xfId="17370" xr:uid="{216ED12C-B504-4E60-B379-549267D44CA0}"/>
    <cellStyle name="Header2 23 3" xfId="11988" xr:uid="{FD7981A1-FFEE-447C-8ED3-8433BCB88A32}"/>
    <cellStyle name="Header2 23 4" xfId="10421" xr:uid="{94A8AE8D-7D32-4724-AF40-2EC70E3F26E6}"/>
    <cellStyle name="Header2 23 5" xfId="16758" xr:uid="{A19A6FD2-A754-48F1-BF2B-AB0C5EC8619C}"/>
    <cellStyle name="Header2 23 6" xfId="17184" xr:uid="{E50C8BD5-23DF-4E36-BE97-0D6F52432EE3}"/>
    <cellStyle name="Header2 23 7" xfId="18378" xr:uid="{7FCA70AE-21DC-4B2C-92BC-59271A76C8B6}"/>
    <cellStyle name="Header2 23 8" xfId="20369" xr:uid="{8C9195A1-1137-45C2-BDBF-B2BDC61B623B}"/>
    <cellStyle name="Header2 23 9" xfId="27314" xr:uid="{D9D4A635-674E-401D-803B-35B75B44BD84}"/>
    <cellStyle name="Header2 24" xfId="13831" xr:uid="{D6BAF50A-D057-47E4-9260-250D05E145ED}"/>
    <cellStyle name="Header2 24 10" xfId="21746" xr:uid="{2E086067-306A-40E6-A60D-AC7309C12588}"/>
    <cellStyle name="Header2 24 11" xfId="22830" xr:uid="{2C1B9110-15C2-447A-A2D8-0D0BE3A10DE8}"/>
    <cellStyle name="Header2 24 12" xfId="24453" xr:uid="{4EA3A5D1-55F1-4DD9-966D-B916B6821500}"/>
    <cellStyle name="Header2 24 13" xfId="25910" xr:uid="{AD0F04AA-D7C1-4717-B96A-9BC62173D536}"/>
    <cellStyle name="Header2 24 14" xfId="23028" xr:uid="{A76BA8A0-22CC-4593-B888-59A13062EC11}"/>
    <cellStyle name="Header2 24 15" xfId="25957" xr:uid="{0FEAC09E-6AC6-410B-80BB-601BCA39FB5E}"/>
    <cellStyle name="Header2 24 16" xfId="30373" xr:uid="{60F7A6A0-F180-484B-AC18-F6BBA34AFE7A}"/>
    <cellStyle name="Header2 24 17" xfId="31802" xr:uid="{A1CDD6F0-E392-48D2-B686-0A2A31CF901F}"/>
    <cellStyle name="Header2 24 2" xfId="16978" xr:uid="{24C3175C-5D02-4BFB-9DF3-939E43ECEDB1}"/>
    <cellStyle name="Header2 24 3" xfId="11586" xr:uid="{5416E9E3-8890-4705-B6FC-014C1A673E29}"/>
    <cellStyle name="Header2 24 4" xfId="10212" xr:uid="{9B3BD5EC-A24C-4349-B622-6829903192B5}"/>
    <cellStyle name="Header2 24 5" xfId="12571" xr:uid="{7CCC845F-92A1-4451-B25D-6CEC96D275AF}"/>
    <cellStyle name="Header2 24 6" xfId="11980" xr:uid="{BEBE6098-E62D-4028-8117-3F136C1AC906}"/>
    <cellStyle name="Header2 24 7" xfId="11839" xr:uid="{DE3DD79E-F12D-4800-940A-FF16532CA494}"/>
    <cellStyle name="Header2 24 8" xfId="18849" xr:uid="{CF4CF253-B864-4FE3-B92E-630C28D2D534}"/>
    <cellStyle name="Header2 24 9" xfId="20399" xr:uid="{295D4A4D-B8A7-4127-9472-E01F12FDF273}"/>
    <cellStyle name="Header2 25" xfId="14255" xr:uid="{CEEAAAF7-0A97-4882-B904-78C9A52EA2A9}"/>
    <cellStyle name="Header2 25 10" xfId="28885" xr:uid="{4D128E66-DB0F-42E4-BD8D-FFC5A6D60B6F}"/>
    <cellStyle name="Header2 25 11" xfId="30331" xr:uid="{E8968A76-3D66-479D-95F9-DD4824041C29}"/>
    <cellStyle name="Header2 25 12" xfId="31705" xr:uid="{659491F4-21F6-4C6E-96A3-CD9FBCF4F3FC}"/>
    <cellStyle name="Header2 25 13" xfId="12035" xr:uid="{25BAF5DD-FA4E-4E74-9314-E8580A69CFEA}"/>
    <cellStyle name="Header2 25 14" xfId="27757" xr:uid="{F848ED60-D66B-4783-B39B-D8FF761545AA}"/>
    <cellStyle name="Header2 25 15" xfId="30357" xr:uid="{92CFD92F-843F-4EC0-A2B7-0DF789ABA77C}"/>
    <cellStyle name="Header2 25 16" xfId="31795" xr:uid="{6419B8E0-E3FC-4E5B-AA9D-BD9A6D545F5A}"/>
    <cellStyle name="Header2 25 17" xfId="37487" xr:uid="{BC6EE696-3284-4493-B3C0-FFBFEB2AEC02}"/>
    <cellStyle name="Header2 25 2" xfId="17384" xr:uid="{0ADB0601-68AA-493B-8C87-4CC2155DF29C}"/>
    <cellStyle name="Header2 25 3" xfId="16105" xr:uid="{5D1FF48C-1C5D-49A4-B455-BEAEAC8D9344}"/>
    <cellStyle name="Header2 25 4" xfId="10425" xr:uid="{9D4A0FB8-761C-4F7E-9960-A42ABE89C11C}"/>
    <cellStyle name="Header2 25 5" xfId="16772" xr:uid="{2D6ED2CE-35AC-4FA4-8DCD-5AED2F582AF6}"/>
    <cellStyle name="Header2 25 6" xfId="17204" xr:uid="{345216B8-34A3-4ECB-BB7D-47A0E18AB805}"/>
    <cellStyle name="Header2 25 7" xfId="18478" xr:uid="{18D224D2-7D56-4EF5-B5D0-03C23FC28CC4}"/>
    <cellStyle name="Header2 25 8" xfId="20343" xr:uid="{3F4CBB2B-EB90-49F3-814B-0F532BEB460B}"/>
    <cellStyle name="Header2 25 9" xfId="27324" xr:uid="{E762E75A-E305-4BA0-8494-987F10079B9E}"/>
    <cellStyle name="Header2 26" xfId="14270" xr:uid="{0B55D8AC-F577-4386-9312-749DAA55754A}"/>
    <cellStyle name="Header2 26 10" xfId="27769" xr:uid="{369DF0D6-CB8D-4BF0-AC22-EA9EE73C6952}"/>
    <cellStyle name="Header2 26 11" xfId="30364" xr:uid="{5C964157-26E6-4AB5-A9A7-4C5AF5B01D0C}"/>
    <cellStyle name="Header2 26 12" xfId="35941" xr:uid="{7495EB69-47E4-4B5F-A0F3-D66E97DBA775}"/>
    <cellStyle name="Header2 26 13" xfId="37492" xr:uid="{9249E260-6500-45C0-BE85-BF41032312C9}"/>
    <cellStyle name="Header2 26 2" xfId="18516" xr:uid="{DBED8CF1-A193-4A38-86FE-D68ED077F46D}"/>
    <cellStyle name="Header2 26 3" xfId="17229" xr:uid="{8D0C2CD4-66BB-4164-B83E-BFEFB8BE433B}"/>
    <cellStyle name="Header2 26 4" xfId="18620" xr:uid="{122E6527-38AF-4406-8B33-DEC84C190997}"/>
    <cellStyle name="Header2 26 5" xfId="24872" xr:uid="{6F4FFDB4-B6B7-4C65-9DC7-A7B32BF56EF1}"/>
    <cellStyle name="Header2 26 6" xfId="27338" xr:uid="{C0630451-E469-4824-A1F5-F0629E516056}"/>
    <cellStyle name="Header2 26 7" xfId="28900" xr:uid="{D2381DF7-6B21-4882-935E-721197440B7D}"/>
    <cellStyle name="Header2 26 8" xfId="30342" xr:uid="{67EB3C10-24F3-43F9-BDF3-6A3207C3924E}"/>
    <cellStyle name="Header2 26 9" xfId="31720" xr:uid="{DB5DF536-5915-4ED9-B71C-8CBBF2DB0A9A}"/>
    <cellStyle name="Header2 27" xfId="13862" xr:uid="{B39CC14B-F1BE-4952-A8E8-9F5B276B3D3A}"/>
    <cellStyle name="Header2 27 10" xfId="23149" xr:uid="{73740E0F-A286-4AC3-ACD5-AD7E84EC3E29}"/>
    <cellStyle name="Header2 27 11" xfId="28747" xr:uid="{892C61C1-F3F8-4C8B-A3DA-A19EDD5E9A1C}"/>
    <cellStyle name="Header2 27 12" xfId="30393" xr:uid="{0FAC06BE-BA46-417A-A52A-A0595467CDC0}"/>
    <cellStyle name="Header2 27 13" xfId="31826" xr:uid="{ED6C4E0D-2B8F-42AA-A765-B95A8D979AB2}"/>
    <cellStyle name="Header2 27 2" xfId="11611" xr:uid="{3EF2C8E0-610A-4E43-9336-7D1FB19DFB86}"/>
    <cellStyle name="Header2 27 3" xfId="12494" xr:uid="{61041F67-93EE-4B31-9E56-6C03D2DA63DB}"/>
    <cellStyle name="Header2 27 4" xfId="12636" xr:uid="{71128221-EE93-461F-89F4-9EE59559B27B}"/>
    <cellStyle name="Header2 27 5" xfId="18969" xr:uid="{85FDF48A-915A-485C-91D7-9BC7F8914C58}"/>
    <cellStyle name="Header2 27 6" xfId="20429" xr:uid="{44CD36D8-F3B9-4C67-BC5F-3097EC5451D8}"/>
    <cellStyle name="Header2 27 7" xfId="21773" xr:uid="{DAEA2FBD-E3CE-4EE0-B0F8-F8BB7B1B20E6}"/>
    <cellStyle name="Header2 27 8" xfId="22961" xr:uid="{A29C0B65-4CC2-45C1-B5DC-2EE716F633D7}"/>
    <cellStyle name="Header2 27 9" xfId="24480" xr:uid="{87CAE11D-1FB0-4F53-8F3A-8EFE9F7D4069}"/>
    <cellStyle name="Header2 28" xfId="13875" xr:uid="{B237D646-DCAE-4412-AA09-AD38E6B83BDA}"/>
    <cellStyle name="Header2 28 10" xfId="23158" xr:uid="{8E2CB333-C3FC-4B8E-B4B4-6BC425C41216}"/>
    <cellStyle name="Header2 28 11" xfId="28989" xr:uid="{72EE8F06-9FF6-47E8-9703-788C70BCC606}"/>
    <cellStyle name="Header2 28 12" xfId="30400" xr:uid="{208CFF07-5DCE-4300-873D-8DAEB5C07ED6}"/>
    <cellStyle name="Header2 28 13" xfId="31834" xr:uid="{02242945-4CE4-4F6C-9D02-90BA974311CE}"/>
    <cellStyle name="Header2 28 2" xfId="11624" xr:uid="{F638A71A-7EB0-4983-8B83-9CBBB7161E91}"/>
    <cellStyle name="Header2 28 3" xfId="12512" xr:uid="{A53BB9B3-9ACA-4A09-9EE9-FD3AB0B5FFA1}"/>
    <cellStyle name="Header2 28 4" xfId="16355" xr:uid="{1DE7E556-6392-4F65-908B-D4DD38772905}"/>
    <cellStyle name="Header2 28 5" xfId="18974" xr:uid="{B50338A2-F1F9-44FB-8E00-4302B041E5CC}"/>
    <cellStyle name="Header2 28 6" xfId="20441" xr:uid="{1DD33876-A78E-4BB0-89E2-AC34499A18A4}"/>
    <cellStyle name="Header2 28 7" xfId="21782" xr:uid="{F09F708E-268D-4242-B27F-CD9F5686AF94}"/>
    <cellStyle name="Header2 28 8" xfId="22975" xr:uid="{881A049E-FC78-4CCA-83D7-31E6430C861A}"/>
    <cellStyle name="Header2 28 9" xfId="28612" xr:uid="{68B42879-6D27-4E9E-887A-F5D8E7842FC4}"/>
    <cellStyle name="Header2 29" xfId="14284" xr:uid="{C1894436-5255-4A67-A495-B0E26D0BBE9D}"/>
    <cellStyle name="Header2 29 10" xfId="28147" xr:uid="{880A6D92-47FF-4102-B407-62C2ED8BC1B6}"/>
    <cellStyle name="Header2 29 11" xfId="34784" xr:uid="{4790AC8A-2582-4660-B007-D2456165D0A4}"/>
    <cellStyle name="Header2 29 12" xfId="35494" xr:uid="{0F5510EE-66D8-43D3-81EC-B235E3426DB1}"/>
    <cellStyle name="Header2 29 13" xfId="37496" xr:uid="{F9F4A7CB-A6D4-47E8-B663-6A90F3DE8F10}"/>
    <cellStyle name="Header2 29 2" xfId="18034" xr:uid="{4F30724B-2D86-4B94-9345-42A1BB1BF93E}"/>
    <cellStyle name="Header2 29 3" xfId="17254" xr:uid="{EEB47C45-7ECE-45CD-A2C8-F665C851FF2F}"/>
    <cellStyle name="Header2 29 4" xfId="18744" xr:uid="{008B74C6-B467-4B0A-8BB5-7998F0D1C98B}"/>
    <cellStyle name="Header2 29 5" xfId="24920" xr:uid="{7FAC895F-BC76-473D-87C5-B88F27826706}"/>
    <cellStyle name="Header2 29 6" xfId="27352" xr:uid="{232989CB-4C67-4B4E-A88A-A520A4B5194B}"/>
    <cellStyle name="Header2 29 7" xfId="28912" xr:uid="{97142997-FD75-4F96-8BC2-8D0B973DA499}"/>
    <cellStyle name="Header2 29 8" xfId="30348" xr:uid="{481824AF-9B23-4A54-8B80-730307A1DC9C}"/>
    <cellStyle name="Header2 29 9" xfId="31733" xr:uid="{0F7DBA28-C927-402B-BB52-B135F001CA20}"/>
    <cellStyle name="Header2 3" xfId="13720" xr:uid="{ABDA6088-C241-4F07-BD7D-4BE712126C3C}"/>
    <cellStyle name="Header2 3 10" xfId="21476" xr:uid="{BBE666E4-ADA8-4F70-BB59-88779811B6BD}"/>
    <cellStyle name="Header2 3 11" xfId="20374" xr:uid="{1384D66D-0DDC-4507-9D2F-E2DC712F574A}"/>
    <cellStyle name="Header2 3 12" xfId="21013" xr:uid="{4CA53894-FBF9-434E-8F15-C3C9389C8DB9}"/>
    <cellStyle name="Header2 3 13" xfId="22006" xr:uid="{BB17A0FC-6FC3-41AC-8962-7D8B26CBF1DB}"/>
    <cellStyle name="Header2 3 14" xfId="33132" xr:uid="{AA949BD6-12FF-4C96-894E-15B60A3C7EEC}"/>
    <cellStyle name="Header2 3 15" xfId="24647" xr:uid="{27218877-ABB0-43A8-A1C4-5001FCB00816}"/>
    <cellStyle name="Header2 3 16" xfId="26182" xr:uid="{FBEF8107-335C-4FF9-A6DF-57797D37BBE5}"/>
    <cellStyle name="Header2 3 17" xfId="28907" xr:uid="{E449CEB3-CA3C-4318-9B8D-00916E874740}"/>
    <cellStyle name="Header2 3 2" xfId="16885" xr:uid="{F76185BE-D873-478E-B86D-92C845A4F461}"/>
    <cellStyle name="Header2 3 3" xfId="11483" xr:uid="{FD39B419-BD34-40CC-BAC6-00FEB51CE6E6}"/>
    <cellStyle name="Header2 3 4" xfId="10143" xr:uid="{7123E27D-8EA0-487B-B499-40E11BA990C4}"/>
    <cellStyle name="Header2 3 5" xfId="12406" xr:uid="{EAF62009-F49C-432E-A345-E9D707B89907}"/>
    <cellStyle name="Header2 3 6" xfId="11725" xr:uid="{A3AEDF2A-7C36-49B1-8AC0-974B3AD13567}"/>
    <cellStyle name="Header2 3 7" xfId="10855" xr:uid="{F57CBD6A-22D1-4852-A7A2-49D937F60522}"/>
    <cellStyle name="Header2 3 8" xfId="16626" xr:uid="{23ED0848-D123-4F1B-B2E0-5A353D7F95E0}"/>
    <cellStyle name="Header2 3 9" xfId="17397" xr:uid="{43E15C24-9277-414C-8205-E70E45A9EB22}"/>
    <cellStyle name="Header2 30" xfId="13898" xr:uid="{AAFDFEFB-DFE8-4012-8F68-38E1837D01A9}"/>
    <cellStyle name="Header2 30 10" xfId="21798" xr:uid="{721F2087-4AD8-4EC8-B401-A8A6EEB1C70E}"/>
    <cellStyle name="Header2 30 11" xfId="23022" xr:uid="{8238C422-670B-4B72-9667-8077D08240FC}"/>
    <cellStyle name="Header2 30 12" xfId="24521" xr:uid="{C92E0CEC-05D0-4FE1-AA20-284976AA4913}"/>
    <cellStyle name="Header2 30 13" xfId="25950" xr:uid="{914AE480-A45C-4635-B8AC-13B0091B77D4}"/>
    <cellStyle name="Header2 30 14" xfId="23197" xr:uid="{62473672-0927-4941-8DB2-1D3CEE25D5D2}"/>
    <cellStyle name="Header2 30 15" xfId="29005" xr:uid="{E51FD675-E260-40CA-8D90-766C6365C6F4}"/>
    <cellStyle name="Header2 30 16" xfId="30420" xr:uid="{C290F297-D263-48EC-86D3-F0990DD5C077}"/>
    <cellStyle name="Header2 30 17" xfId="31851" xr:uid="{0BEFE309-FEA3-499A-9FE6-03F841A31325}"/>
    <cellStyle name="Header2 30 2" xfId="17032" xr:uid="{EF532E29-A17D-4BEA-9E7B-FDCDD7D9F58A}"/>
    <cellStyle name="Header2 30 3" xfId="11647" xr:uid="{DEE652DB-979A-4FEB-BE2F-99BFA8297064}"/>
    <cellStyle name="Header2 30 4" xfId="10229" xr:uid="{9F533E03-1E6A-4179-BDE8-0EE761C286BE}"/>
    <cellStyle name="Header2 30 5" xfId="16462" xr:uid="{3E803353-8AE5-44D2-B313-EE541B58A9CB}"/>
    <cellStyle name="Header2 30 6" xfId="12581" xr:uid="{E1FD562C-1DF4-4DE4-811E-991630651F75}"/>
    <cellStyle name="Header2 30 7" xfId="16376" xr:uid="{4549888E-D12B-4E9E-B142-06942D33DFCC}"/>
    <cellStyle name="Header2 30 8" xfId="18991" xr:uid="{43BAE209-341B-4C43-9441-C4EE472A8658}"/>
    <cellStyle name="Header2 30 9" xfId="20462" xr:uid="{8DC9785E-3336-4494-9131-A574FA56E862}"/>
    <cellStyle name="Header2 31" xfId="9902" xr:uid="{D6610311-DF3A-49E2-92FF-68F6E687D571}"/>
    <cellStyle name="Header2 32" xfId="10553" xr:uid="{9796C477-90EF-49F5-B6CC-5A9C0C6ED014}"/>
    <cellStyle name="Header2 33" xfId="10461" xr:uid="{220C09E1-1F67-496C-BF59-DBC4F1FAA7E0}"/>
    <cellStyle name="Header2 34" xfId="9918" xr:uid="{67444A2D-9638-437A-942F-20496F492374}"/>
    <cellStyle name="Header2 35" xfId="10464" xr:uid="{962A4E85-9EE0-45B6-BA8C-07A2FF936D73}"/>
    <cellStyle name="Header2 36" xfId="9922" xr:uid="{0D46426B-D403-4D89-AAF0-473A235F99A5}"/>
    <cellStyle name="Header2 37" xfId="10470" xr:uid="{7AC34037-DEDA-4270-81F4-DA58593D210D}"/>
    <cellStyle name="Header2 38" xfId="9931" xr:uid="{55AACF0F-0BF3-4E53-927F-9502FDE30536}"/>
    <cellStyle name="Header2 4" xfId="13725" xr:uid="{5F2107F5-85F2-4ED7-97A9-5594ADE237BC}"/>
    <cellStyle name="Header2 4 10" xfId="21061" xr:uid="{2115ED30-D8AD-4C21-851A-9BEC635795D4}"/>
    <cellStyle name="Header2 4 11" xfId="22016" xr:uid="{289EA1E9-41E3-4DCF-9B06-73C7DCC5AF69}"/>
    <cellStyle name="Header2 4 12" xfId="33133" xr:uid="{9928976C-2454-4EC8-9261-70B79292A545}"/>
    <cellStyle name="Header2 4 13" xfId="24658" xr:uid="{C0213CED-58D7-4AA1-832A-9C8C229945CB}"/>
    <cellStyle name="Header2 4 14" xfId="26200" xr:uid="{8BA10BC1-D3C8-44D2-8BE3-BC96AB277FB2}"/>
    <cellStyle name="Header2 4 15" xfId="28914" xr:uid="{54EBEBDA-0AC0-4308-B6EF-DD4791CFE454}"/>
    <cellStyle name="Header2 4 2" xfId="16890" xr:uid="{25B2F9F1-123F-4310-95F7-C01E9BBA9F3C}"/>
    <cellStyle name="Header2 4 3" xfId="10147" xr:uid="{982E727F-C30F-4D52-BEE9-3ECE89E5A695}"/>
    <cellStyle name="Header2 4 4" xfId="12410" xr:uid="{91A2D3E1-DA50-4E04-9EB1-356570ADAD63}"/>
    <cellStyle name="Header2 4 5" xfId="10859" xr:uid="{731222D7-5EE2-4803-9FD0-85425486A66E}"/>
    <cellStyle name="Header2 4 6" xfId="16658" xr:uid="{1FAB2B77-FD4F-4666-BBAC-D2B13D1D4BFC}"/>
    <cellStyle name="Header2 4 7" xfId="17403" xr:uid="{F79410BB-9E38-4407-8B04-B85978907114}"/>
    <cellStyle name="Header2 4 8" xfId="21524" xr:uid="{FC9B9EA7-DFCC-4EE2-B737-2BE455EA994F}"/>
    <cellStyle name="Header2 4 9" xfId="20380" xr:uid="{DA53E01A-A1D4-4592-B394-7360DCEBCD27}"/>
    <cellStyle name="Header2 5" xfId="13730" xr:uid="{662DFE82-7FCA-42ED-BFA9-48F9988666DD}"/>
    <cellStyle name="Header2 5 10" xfId="21285" xr:uid="{E81E3DD5-75D0-464B-ACD8-335E4B6DC2E8}"/>
    <cellStyle name="Header2 5 11" xfId="22033" xr:uid="{84DF391E-D703-4477-B44E-E1CB18C975EE}"/>
    <cellStyle name="Header2 5 12" xfId="11804" xr:uid="{CDF25523-F5DF-4773-8C82-8D7EF17ACD48}"/>
    <cellStyle name="Header2 5 13" xfId="24674" xr:uid="{45D4819C-A032-4BA7-9B91-797EE1A1DA77}"/>
    <cellStyle name="Header2 5 14" xfId="33985" xr:uid="{FEDA4968-DEC1-44E5-A5E0-9AC8761AA198}"/>
    <cellStyle name="Header2 5 15" xfId="28923" xr:uid="{FA2AC649-7A62-45AD-9BDA-03C6145586EB}"/>
    <cellStyle name="Header2 5 2" xfId="16895" xr:uid="{A7ABF465-74D5-4A1C-B739-09CD2190A947}"/>
    <cellStyle name="Header2 5 3" xfId="10151" xr:uid="{0C6C5DDD-72F1-4731-84C0-1880F4C2A492}"/>
    <cellStyle name="Header2 5 4" xfId="12414" xr:uid="{04EEB157-5CA3-4A5C-AFF2-16ACB7BB271F}"/>
    <cellStyle name="Header2 5 5" xfId="10864" xr:uid="{4C4AD922-1572-45D6-8CA0-93B241A65106}"/>
    <cellStyle name="Header2 5 6" xfId="16713" xr:uid="{AFAC6D63-4DF3-497B-9EB7-7BB99A6F13D3}"/>
    <cellStyle name="Header2 5 7" xfId="17409" xr:uid="{75235061-D91D-4113-ABDC-ED3586366D7D}"/>
    <cellStyle name="Header2 5 8" xfId="21563" xr:uid="{71AE9E42-148E-4963-B2F0-622685960DFD}"/>
    <cellStyle name="Header2 5 9" xfId="21636" xr:uid="{02FD4121-229E-4BF9-9813-CEA19CE133E7}"/>
    <cellStyle name="Header2 6" xfId="14177" xr:uid="{4943910D-805E-43B2-9BD9-C985D6A721C7}"/>
    <cellStyle name="Header2 6 10" xfId="28807" xr:uid="{530FBEC1-E0AB-4005-A802-FA68082DA208}"/>
    <cellStyle name="Header2 6 11" xfId="29311" xr:uid="{DE134B14-479E-409A-A224-6402DE1E37DE}"/>
    <cellStyle name="Header2 6 12" xfId="25885" xr:uid="{905DCB36-6EC1-44F4-B287-72A9B83E3E82}"/>
    <cellStyle name="Header2 6 13" xfId="27414" xr:uid="{6C925268-5C28-418F-8052-E331AA393886}"/>
    <cellStyle name="Header2 6 14" xfId="27584" xr:uid="{09AD8FFC-1A6E-467E-87B3-399045E1EF25}"/>
    <cellStyle name="Header2 6 15" xfId="29763" xr:uid="{BAD694D8-748E-43F5-BE34-5003A86288B9}"/>
    <cellStyle name="Header2 6 16" xfId="31712" xr:uid="{05BF789A-FB60-47A9-8601-981DE0DD11BE}"/>
    <cellStyle name="Header2 6 17" xfId="36564" xr:uid="{F990EEE6-9D25-4DB3-9786-1D770211CB65}"/>
    <cellStyle name="Header2 6 2" xfId="17306" xr:uid="{5D3FBACB-F139-4925-BB7B-501891336B1D}"/>
    <cellStyle name="Header2 6 3" xfId="11916" xr:uid="{16E38835-90E0-4A3D-B6C0-A1A04F9DB06C}"/>
    <cellStyle name="Header2 6 4" xfId="10367" xr:uid="{29FC1014-1FF6-4E55-AE13-E008C748A225}"/>
    <cellStyle name="Header2 6 5" xfId="16695" xr:uid="{B101604A-1767-4801-B8B7-5AA2A99A6838}"/>
    <cellStyle name="Header2 6 6" xfId="17105" xr:uid="{7A348766-38C4-45DC-AC6C-3C5355241FF2}"/>
    <cellStyle name="Header2 6 7" xfId="17890" xr:uid="{40FB2260-7DE0-4636-B208-103E74866254}"/>
    <cellStyle name="Header2 6 8" xfId="19795" xr:uid="{F571F05A-F896-48D6-B8D5-80F0D715C65C}"/>
    <cellStyle name="Header2 6 9" xfId="26390" xr:uid="{7D964E53-D9A1-4FC8-B7EB-0E82C6ED590C}"/>
    <cellStyle name="Header2 7" xfId="13736" xr:uid="{2F0EE6EC-E208-4834-8D65-9A67A5B2A701}"/>
    <cellStyle name="Header2 7 10" xfId="21593" xr:uid="{26A92AC0-D794-4EFE-A7D0-B569C0C41C0E}"/>
    <cellStyle name="Header2 7 11" xfId="22419" xr:uid="{8D52223C-C841-449F-8CD0-09558FCB91DA}"/>
    <cellStyle name="Header2 7 12" xfId="22823" xr:uid="{498424B4-01A4-49CE-A265-20CCBAC3176D}"/>
    <cellStyle name="Header2 7 13" xfId="22047" xr:uid="{38056879-4DFA-4C1B-BF76-BC8E3CBF23C2}"/>
    <cellStyle name="Header2 7 14" xfId="22657" xr:uid="{1D4A5DD7-8F0C-428C-8F02-DB6A5E30CB70}"/>
    <cellStyle name="Header2 7 15" xfId="24696" xr:uid="{1CF8A994-71BA-4B80-985C-2A3F75754DA7}"/>
    <cellStyle name="Header2 7 16" xfId="26232" xr:uid="{0663254C-2706-4774-AD7A-9AF974CB806F}"/>
    <cellStyle name="Header2 7 17" xfId="28929" xr:uid="{D3F4F4B2-AE20-43C8-AFDD-82F1DAD62B00}"/>
    <cellStyle name="Header2 7 2" xfId="16901" xr:uid="{E2FC1ADF-3C6D-4816-9579-A87C7749A627}"/>
    <cellStyle name="Header2 7 3" xfId="11498" xr:uid="{00490B3B-AAC6-4FC8-B816-7742DEA169F9}"/>
    <cellStyle name="Header2 7 4" xfId="10156" xr:uid="{E7925F7A-7357-45D4-9628-2B9C8CAEEFB4}"/>
    <cellStyle name="Header2 7 5" xfId="12419" xr:uid="{E4021C48-A0AF-4B38-A390-1D165372F874}"/>
    <cellStyle name="Header2 7 6" xfId="11742" xr:uid="{B257E3F5-6CF3-4734-9516-E865178E9530}"/>
    <cellStyle name="Header2 7 7" xfId="10869" xr:uid="{2996218A-0B3D-4ABE-8655-00A510FFDA97}"/>
    <cellStyle name="Header2 7 8" xfId="16734" xr:uid="{A53D68C3-087D-41AD-91CB-62A33C2A3431}"/>
    <cellStyle name="Header2 7 9" xfId="17420" xr:uid="{496919F0-90C3-411C-AF1A-8D46E6DABBFB}"/>
    <cellStyle name="Header2 8" xfId="13745" xr:uid="{01DA7FEA-E250-490D-A353-0450F995BA54}"/>
    <cellStyle name="Header2 8 10" xfId="21603" xr:uid="{A8C8D2FC-3281-424B-8E86-337AEA299183}"/>
    <cellStyle name="Header2 8 11" xfId="22474" xr:uid="{A0DC0F81-C2F5-4A4A-A573-81DB049CE63A}"/>
    <cellStyle name="Header2 8 12" xfId="23245" xr:uid="{697CF4B4-0376-447D-9441-EBDD24A41C95}"/>
    <cellStyle name="Header2 8 13" xfId="22073" xr:uid="{FCD30152-651E-4623-8036-5AC618455E36}"/>
    <cellStyle name="Header2 8 14" xfId="22725" xr:uid="{ED985BE1-A421-40E5-B6EE-A616B33D5C25}"/>
    <cellStyle name="Header2 8 15" xfId="24742" xr:uid="{B0CA4F84-94C2-4156-9E04-D86E82B66149}"/>
    <cellStyle name="Header2 8 16" xfId="26731" xr:uid="{CB0D3A69-E739-4B9C-8A4A-04BFE50B24F1}"/>
    <cellStyle name="Header2 8 17" xfId="28942" xr:uid="{44CE05D3-2F1F-428F-A719-9C85792DF100}"/>
    <cellStyle name="Header2 8 2" xfId="16910" xr:uid="{EC29C810-06B1-4233-B647-9896002F4FCE}"/>
    <cellStyle name="Header2 8 3" xfId="11509" xr:uid="{3B65653F-7630-4CDD-A3EB-5C8126F7CD1E}"/>
    <cellStyle name="Header2 8 4" xfId="10165" xr:uid="{E17F81FF-8460-4799-80C2-4F86998FCEF2}"/>
    <cellStyle name="Header2 8 5" xfId="12428" xr:uid="{C10C89AC-2254-4E83-A26B-D5BB3FACFCE5}"/>
    <cellStyle name="Header2 8 6" xfId="11755" xr:uid="{60FACCEC-3BBF-4C65-B498-502316AD6008}"/>
    <cellStyle name="Header2 8 7" xfId="10877" xr:uid="{7FB920B5-8D9F-440B-937D-29FF0B1CC2C8}"/>
    <cellStyle name="Header2 8 8" xfId="16757" xr:uid="{D2258482-D7D7-4772-903B-27F2810C0736}"/>
    <cellStyle name="Header2 8 9" xfId="17429" xr:uid="{85B8F889-1E2B-4CBC-B9DB-63119D28560B}"/>
    <cellStyle name="Header2 9" xfId="14183" xr:uid="{FA7B1400-EE0D-4855-9020-E83DB1FC7A4C}"/>
    <cellStyle name="Header2 9 10" xfId="28813" xr:uid="{51AB2251-436A-4A79-A053-ECBC3C1929E2}"/>
    <cellStyle name="Header2 9 11" xfId="29587" xr:uid="{C4259FF3-BB12-4FC3-A0AF-8CDD1AE3D14B}"/>
    <cellStyle name="Header2 9 12" xfId="25891" xr:uid="{FAF9C77D-AA3C-46CD-B2A4-992C47329F48}"/>
    <cellStyle name="Header2 9 13" xfId="27419" xr:uid="{9B35761F-5E8A-4A08-8C3A-4D1115419161}"/>
    <cellStyle name="Header2 9 14" xfId="27595" xr:uid="{600190A0-85E1-4ED3-874A-3C592F48FE4D}"/>
    <cellStyle name="Header2 9 15" xfId="29800" xr:uid="{F9B78107-B180-41EB-837D-140CB858005E}"/>
    <cellStyle name="Header2 9 16" xfId="31718" xr:uid="{0D557135-3290-4741-9583-2E238D9BF3CC}"/>
    <cellStyle name="Header2 9 17" xfId="32344" xr:uid="{53C456BD-58A4-4AD0-8168-61628CBED88F}"/>
    <cellStyle name="Header2 9 2" xfId="17312" xr:uid="{F121CF55-C545-46A8-8A31-F7944C5AF0B0}"/>
    <cellStyle name="Header2 9 3" xfId="11922" xr:uid="{4CC6B93E-A5A7-49EC-9C63-7C699C57C684}"/>
    <cellStyle name="Header2 9 4" xfId="10373" xr:uid="{31AB3B08-A435-4FEC-8353-32A4C07BDEC4}"/>
    <cellStyle name="Header2 9 5" xfId="16701" xr:uid="{0F7B5888-C214-4E0D-9499-A3254BFEF9F8}"/>
    <cellStyle name="Header2 9 6" xfId="17111" xr:uid="{2D92F2DD-D383-41D7-89B6-5817380BF410}"/>
    <cellStyle name="Header2 9 7" xfId="17904" xr:uid="{D7B3240E-676C-4A23-9BA7-A4EADED00A34}"/>
    <cellStyle name="Header2 9 8" xfId="19834" xr:uid="{504E96C7-1DCD-444B-A4D0-91FF3CBFADC9}"/>
    <cellStyle name="Header2 9 9" xfId="26347" xr:uid="{0CCEE046-88A9-43EE-AD80-06712BFC714F}"/>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ingYear 2" xfId="14172" xr:uid="{9CC21600-6DBB-432C-9D2E-57376D9BB5B1}"/>
    <cellStyle name="HeadingYear 2 2" xfId="11911" xr:uid="{AB998DD0-0A01-42D3-B15A-02027D4A7E90}"/>
    <cellStyle name="HeadingYear 2 3" xfId="26640" xr:uid="{89226273-E7D4-4D11-A800-7CBEF31FF52F}"/>
    <cellStyle name="HeadingYear 2 4" xfId="31701" xr:uid="{92E6CA8E-79A2-424D-B144-4F634BA384E6}"/>
    <cellStyle name="HeadingYear 3" xfId="14176" xr:uid="{1B75DC8B-5145-47BF-8DE6-CB8CC7FCE1F1}"/>
    <cellStyle name="HeadingYear 3 2" xfId="11915" xr:uid="{FDFB1EB3-D206-4AC8-AB71-FB621DA7685D}"/>
    <cellStyle name="HeadingYear 3 3" xfId="26380" xr:uid="{B170651F-3576-437D-A4B2-F80FBAB2820B}"/>
    <cellStyle name="HeadingYear 3 4" xfId="31711" xr:uid="{0B3039D8-1564-4F9C-9791-2119822F8207}"/>
    <cellStyle name="HeadingYear 4" xfId="14204" xr:uid="{C725F052-D292-4F35-B146-657CC9A8EA2D}"/>
    <cellStyle name="HeadingYear 4 2" xfId="11943" xr:uid="{95154ED7-3DE1-4FEA-B058-A588A66A8BEC}"/>
    <cellStyle name="HeadingYear 4 3" xfId="21394" xr:uid="{69B196CA-04EA-4EFC-8E92-ED9D481AF075}"/>
    <cellStyle name="HeadingYear 4 4" xfId="31747" xr:uid="{84AE6514-2FF2-4A1D-B6F2-D748E72ECF9E}"/>
    <cellStyle name="HeadingYear 5" xfId="13845" xr:uid="{841D8BA2-6F61-4C94-A4C9-61ADCEF4A814}"/>
    <cellStyle name="HeadingYear 5 2" xfId="11596" xr:uid="{3CE64417-E7D6-4230-9A63-092ACCE46E6F}"/>
    <cellStyle name="HeadingYear 5 3" xfId="20410" xr:uid="{EC5A6761-3494-446D-AD98-066F6DAC579A}"/>
    <cellStyle name="HeadingYear 5 4" xfId="30383" xr:uid="{3BC8E0CF-B267-4B20-93D1-73802EEC8A94}"/>
    <cellStyle name="HeadingYear 6" xfId="9905" xr:uid="{5F779C2C-FEDC-4A82-8067-954069AA962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yellow] 10" xfId="14173" xr:uid="{01500307-9AB0-402B-88C8-5F636E8FBA7B}"/>
    <cellStyle name="Input [yellow] 10 10" xfId="22144" xr:uid="{1B0189F6-DFC6-459E-90E1-929A9D10685A}"/>
    <cellStyle name="Input [yellow] 10 11" xfId="29844" xr:uid="{20E5F4EA-AB41-400C-A54A-7DA9B6A85610}"/>
    <cellStyle name="Input [yellow] 10 12" xfId="25882" xr:uid="{E2C24931-D108-4CF8-91A7-FEC4431E89B5}"/>
    <cellStyle name="Input [yellow] 10 13" xfId="27410" xr:uid="{ECA7E4A9-227E-4374-AFD0-30EB1CB41CFA}"/>
    <cellStyle name="Input [yellow] 10 14" xfId="27577" xr:uid="{383F5DA3-4D34-4877-A99D-5F0E8DEB975D}"/>
    <cellStyle name="Input [yellow] 10 15" xfId="29717" xr:uid="{1AB2E136-26AF-4788-A929-69042D719146}"/>
    <cellStyle name="Input [yellow] 10 16" xfId="31703" xr:uid="{972DB9C0-62FB-4170-A8F1-29FED5DDFAC9}"/>
    <cellStyle name="Input [yellow] 10 17" xfId="36574" xr:uid="{BC4869DF-3AC5-4C21-A87B-205745A8F808}"/>
    <cellStyle name="Input [yellow] 10 2" xfId="17302" xr:uid="{B4712934-06A4-4FD6-8DF0-EF5339F5C096}"/>
    <cellStyle name="Input [yellow] 10 3" xfId="11912" xr:uid="{B32A213B-E9E3-4D93-AF39-03BDF6E0120B}"/>
    <cellStyle name="Input [yellow] 10 4" xfId="10364" xr:uid="{C306DD4C-D3C0-4954-A3FF-2A1999F3B97E}"/>
    <cellStyle name="Input [yellow] 10 5" xfId="18856" xr:uid="{A7CC6715-A37B-4E63-8744-FB2E9A65F76B}"/>
    <cellStyle name="Input [yellow] 10 6" xfId="17101" xr:uid="{91F7BA43-6343-463E-9F50-EE693CC2A32E}"/>
    <cellStyle name="Input [yellow] 10 7" xfId="17871" xr:uid="{55DEF098-A988-4670-817D-3064DE370129}"/>
    <cellStyle name="Input [yellow] 10 8" xfId="19775" xr:uid="{6409DE87-0302-42F9-BF69-3257090634F8}"/>
    <cellStyle name="Input [yellow] 10 9" xfId="26604" xr:uid="{8D5FFFD7-F6DE-4FBC-8B0A-DC818A4FFBE8}"/>
    <cellStyle name="Input [yellow] 11" xfId="13750" xr:uid="{05440873-8418-476C-9925-2D0AFC2FBC69}"/>
    <cellStyle name="Input [yellow] 11 10" xfId="21607" xr:uid="{5D80EC7F-27BB-4F01-90DD-977AE0E7957D}"/>
    <cellStyle name="Input [yellow] 11 11" xfId="22492" xr:uid="{ACE8FA87-1450-4080-BDF0-DB3725B492C0}"/>
    <cellStyle name="Input [yellow] 11 12" xfId="23803" xr:uid="{81BDBD85-3B90-47AA-95A2-3091E77DF4A5}"/>
    <cellStyle name="Input [yellow] 11 13" xfId="22086" xr:uid="{5460F33A-34ED-4710-A4AB-41368206446D}"/>
    <cellStyle name="Input [yellow] 11 14" xfId="22742" xr:uid="{6099AB4A-2E92-4A6F-8C65-2024CD6DBCD5}"/>
    <cellStyle name="Input [yellow] 11 15" xfId="24761" xr:uid="{11783AEA-C3D7-4D06-8E8D-445D7650AB73}"/>
    <cellStyle name="Input [yellow] 11 16" xfId="27285" xr:uid="{869FC734-7E85-44EB-92F5-1CB88201B1C1}"/>
    <cellStyle name="Input [yellow] 11 17" xfId="28948" xr:uid="{C4D86F16-D66E-4913-B36A-EBCD9EBE93BC}"/>
    <cellStyle name="Input [yellow] 11 2" xfId="16915" xr:uid="{70C7DA3C-1A6A-4706-AFEA-A0DEA3852E35}"/>
    <cellStyle name="Input [yellow] 11 3" xfId="11514" xr:uid="{10944888-E0AA-4CD2-92F4-5059F1167CBE}"/>
    <cellStyle name="Input [yellow] 11 4" xfId="10169" xr:uid="{743A2259-AC9C-4552-98C6-D69DFCE16E32}"/>
    <cellStyle name="Input [yellow] 11 5" xfId="12433" xr:uid="{39498C52-3154-4F2B-8AB4-83F7F5E88D06}"/>
    <cellStyle name="Input [yellow] 11 6" xfId="11763" xr:uid="{3E1293AA-3C34-4029-82D8-35C2FE8C3D8A}"/>
    <cellStyle name="Input [yellow] 11 7" xfId="10882" xr:uid="{277F66CB-352A-4272-A5C0-1F0ED345905D}"/>
    <cellStyle name="Input [yellow] 11 8" xfId="16765" xr:uid="{C2A15557-187F-4329-96BE-3EB099F31E83}"/>
    <cellStyle name="Input [yellow] 11 9" xfId="17436" xr:uid="{719DAAF3-AFFA-4114-864D-A4CA9F42AFE6}"/>
    <cellStyle name="Input [yellow] 12" xfId="14180" xr:uid="{3E3995BB-601A-4F4F-A8E0-D54C06D7C8D6}"/>
    <cellStyle name="Input [yellow] 12 10" xfId="28810" xr:uid="{EC0B2F59-6A23-426A-B147-E51DD187E8A8}"/>
    <cellStyle name="Input [yellow] 12 11" xfId="29704" xr:uid="{4FB9D195-7308-4F13-9B34-076161E91DC5}"/>
    <cellStyle name="Input [yellow] 12 12" xfId="25888" xr:uid="{4A0EEA60-BDD2-4F01-87EC-9AAB8DEF6E12}"/>
    <cellStyle name="Input [yellow] 12 13" xfId="27416" xr:uid="{6269450A-55F9-4539-9AD8-A1890E5D593F}"/>
    <cellStyle name="Input [yellow] 12 14" xfId="27588" xr:uid="{D59577D8-CE59-4A6C-8205-4E91A28EE674}"/>
    <cellStyle name="Input [yellow] 12 15" xfId="32890" xr:uid="{ACF1739A-56EC-450B-A63E-2A3EAEFEC62C}"/>
    <cellStyle name="Input [yellow] 12 16" xfId="31715" xr:uid="{B7312829-E7E2-471B-9D41-47E32BB6BD57}"/>
    <cellStyle name="Input [yellow] 12 17" xfId="36551" xr:uid="{E4BEA4F4-DCFC-44A6-B45E-088E3F837FC5}"/>
    <cellStyle name="Input [yellow] 12 2" xfId="17309" xr:uid="{26C440BA-9162-4F79-B52D-4C9D5A0D9860}"/>
    <cellStyle name="Input [yellow] 12 3" xfId="11919" xr:uid="{95D0BD0D-D302-4F62-B9B8-DBB189879E8B}"/>
    <cellStyle name="Input [yellow] 12 4" xfId="10370" xr:uid="{F21BA603-6E6E-4433-AA8F-628564A11FD8}"/>
    <cellStyle name="Input [yellow] 12 5" xfId="16698" xr:uid="{5F71DB98-3C31-45A8-B682-D4A7BC8D8D02}"/>
    <cellStyle name="Input [yellow] 12 6" xfId="17108" xr:uid="{D99EACE9-9AE9-4711-B85E-C7E0C0A29025}"/>
    <cellStyle name="Input [yellow] 12 7" xfId="17893" xr:uid="{0CDBA7EE-19C5-4AD4-80AE-69226D5D6D05}"/>
    <cellStyle name="Input [yellow] 12 8" xfId="19830" xr:uid="{B7CFBA9B-381E-460D-89CD-CB4B56A27AC9}"/>
    <cellStyle name="Input [yellow] 12 9" xfId="26357" xr:uid="{C5141175-F8F0-48F3-BD30-7CE6F854E591}"/>
    <cellStyle name="Input [yellow] 13" xfId="14187" xr:uid="{5B1D0A27-6066-4E59-901F-BEC23F593776}"/>
    <cellStyle name="Input [yellow] 13 10" xfId="28817" xr:uid="{F4A5B482-77D0-43F3-81FD-8D7319B5435C}"/>
    <cellStyle name="Input [yellow] 13 11" xfId="29381" xr:uid="{86CE1494-85A5-4205-9D52-CA84D911B9A8}"/>
    <cellStyle name="Input [yellow] 13 12" xfId="25858" xr:uid="{F8E154AB-84B2-440B-BCAC-193610FD96D0}"/>
    <cellStyle name="Input [yellow] 13 13" xfId="27424" xr:uid="{E48B4C92-0FBB-4CD5-8C41-F77CB7C63505}"/>
    <cellStyle name="Input [yellow] 13 14" xfId="27599" xr:uid="{661A6C26-C274-4628-A9B2-2E2C80B2A455}"/>
    <cellStyle name="Input [yellow] 13 15" xfId="29816" xr:uid="{6469C280-F6FA-40A4-9962-00B19E2B5E8C}"/>
    <cellStyle name="Input [yellow] 13 16" xfId="31723" xr:uid="{2560BA18-4C73-4994-A057-369637E7B0FC}"/>
    <cellStyle name="Input [yellow] 13 17" xfId="37444" xr:uid="{BA108BC5-2AC2-49C5-87E6-5968ADFD6C03}"/>
    <cellStyle name="Input [yellow] 13 2" xfId="17316" xr:uid="{D1E21BDA-4CCC-4AB4-BC14-F80D4592AE6C}"/>
    <cellStyle name="Input [yellow] 13 3" xfId="11926" xr:uid="{3EE37C6E-39A6-4E2F-9966-C4185C7034F9}"/>
    <cellStyle name="Input [yellow] 13 4" xfId="10376" xr:uid="{2EFD184C-B088-48E3-8E51-239745A7D7A2}"/>
    <cellStyle name="Input [yellow] 13 5" xfId="16705" xr:uid="{0D73EF6F-7830-45CA-BDA3-4F1E3B365BF3}"/>
    <cellStyle name="Input [yellow] 13 6" xfId="17116" xr:uid="{2D07F328-3DAC-4FE8-BB85-9C94900CE062}"/>
    <cellStyle name="Input [yellow] 13 7" xfId="17920" xr:uid="{B74BE4C9-CA3B-447A-9CC3-0B04AB8ECD47}"/>
    <cellStyle name="Input [yellow] 13 8" xfId="19867" xr:uid="{A8520E3D-E9D1-4E5A-BFA2-2CF5D98D8017}"/>
    <cellStyle name="Input [yellow] 13 9" xfId="26337" xr:uid="{8714B346-0BF7-4D34-BE1B-80993B314593}"/>
    <cellStyle name="Input [yellow] 14" xfId="14188" xr:uid="{36255C50-71F0-4A98-BBEA-4A873469EC00}"/>
    <cellStyle name="Input [yellow] 14 10" xfId="28818" xr:uid="{392B6D2F-8CF7-4067-B64D-D162F1DA20A8}"/>
    <cellStyle name="Input [yellow] 14 11" xfId="29165" xr:uid="{24AD8896-5C6F-4AAF-8273-BBBEB6C17A95}"/>
    <cellStyle name="Input [yellow] 14 12" xfId="12268" xr:uid="{0414AC11-7B19-4C85-B7D1-35DE31921A9E}"/>
    <cellStyle name="Input [yellow] 14 13" xfId="27425" xr:uid="{C9D1B5B7-D766-435F-8E0C-CBED86692E85}"/>
    <cellStyle name="Input [yellow] 14 14" xfId="27600" xr:uid="{4DBA962B-85D9-47BF-93D6-D714A8FE6DF8}"/>
    <cellStyle name="Input [yellow] 14 15" xfId="29833" xr:uid="{DE2BF752-6B56-400A-B386-F954554FC718}"/>
    <cellStyle name="Input [yellow] 14 16" xfId="31725" xr:uid="{6B6DE7F7-9239-47FA-B4DD-5A14A4C4243D}"/>
    <cellStyle name="Input [yellow] 14 17" xfId="37445" xr:uid="{4689CE83-1DEF-45BB-B5A3-47B104D31F7D}"/>
    <cellStyle name="Input [yellow] 14 2" xfId="17317" xr:uid="{1B587CEC-3010-4178-94D0-D43F13675CB9}"/>
    <cellStyle name="Input [yellow] 14 3" xfId="11927" xr:uid="{691414D3-805D-48CA-BE0F-4E0F321489D9}"/>
    <cellStyle name="Input [yellow] 14 4" xfId="10377" xr:uid="{FFBFDA62-149D-4ABD-9326-13E2F8F6AE7A}"/>
    <cellStyle name="Input [yellow] 14 5" xfId="16706" xr:uid="{90C7C8C7-D9D3-49CC-8504-65980A3F14ED}"/>
    <cellStyle name="Input [yellow] 14 6" xfId="17117" xr:uid="{8FDBF5DA-0088-487C-9E58-C3A630B8E60B}"/>
    <cellStyle name="Input [yellow] 14 7" xfId="17921" xr:uid="{5315693B-B623-48DE-B718-9A24C2A04BCE}"/>
    <cellStyle name="Input [yellow] 14 8" xfId="19874" xr:uid="{8AC76C0D-5E40-4B7F-A4E2-B706E5A03786}"/>
    <cellStyle name="Input [yellow] 14 9" xfId="26338" xr:uid="{2CEC79E5-D08D-4F40-83B4-04912E3B9AAF}"/>
    <cellStyle name="Input [yellow] 15" xfId="14200" xr:uid="{F0E48278-0255-4744-AC8A-60C0C27B8958}"/>
    <cellStyle name="Input [yellow] 15 10" xfId="28830" xr:uid="{61EC3069-C890-4641-8045-7BCBF725E62F}"/>
    <cellStyle name="Input [yellow] 15 11" xfId="29351" xr:uid="{0A075461-666A-4DCC-A206-E9E1F088648A}"/>
    <cellStyle name="Input [yellow] 15 12" xfId="31235" xr:uid="{C286E0CC-3BC5-4837-949D-80D266706B9C}"/>
    <cellStyle name="Input [yellow] 15 13" xfId="27437" xr:uid="{68B29A2D-DE9C-4A9E-B075-7E4A6DA0F65D}"/>
    <cellStyle name="Input [yellow] 15 14" xfId="27614" xr:uid="{21C4259D-646D-446B-A6D0-075CD993F4F0}"/>
    <cellStyle name="Input [yellow] 15 15" xfId="29974" xr:uid="{0F1981D0-8C75-4246-8AE4-13C60D1F3007}"/>
    <cellStyle name="Input [yellow] 15 16" xfId="31743" xr:uid="{9BC0D364-6B77-49AA-8E9D-AEF39E041215}"/>
    <cellStyle name="Input [yellow] 15 17" xfId="37454" xr:uid="{01ECF912-0726-4F62-85AE-F218517A7E56}"/>
    <cellStyle name="Input [yellow] 15 2" xfId="17329" xr:uid="{005E4CAE-4E4F-471F-A3CB-6564437C9945}"/>
    <cellStyle name="Input [yellow] 15 3" xfId="11939" xr:uid="{8BD0E79B-83C0-4861-9BBB-237F2570C9EE}"/>
    <cellStyle name="Input [yellow] 15 4" xfId="10386" xr:uid="{5A841FEA-1F12-4B59-8A85-B31B323F4711}"/>
    <cellStyle name="Input [yellow] 15 5" xfId="16718" xr:uid="{93426FBE-9FAB-43E0-91D6-0E7FE87A9C07}"/>
    <cellStyle name="Input [yellow] 15 6" xfId="17138" xr:uid="{256E28D7-A927-468B-8E39-4C96E79A73D6}"/>
    <cellStyle name="Input [yellow] 15 7" xfId="17980" xr:uid="{4C9B6ADE-99C5-452A-A955-5E7DF87B0D18}"/>
    <cellStyle name="Input [yellow] 15 8" xfId="20183" xr:uid="{67ED500F-F8BD-417D-AA64-767522C60E3E}"/>
    <cellStyle name="Input [yellow] 15 9" xfId="26302" xr:uid="{A9876AE7-F037-425E-B1A3-6930603476B1}"/>
    <cellStyle name="Input [yellow] 16" xfId="14206" xr:uid="{E6AD630E-AF39-42BA-BD3D-07B461971585}"/>
    <cellStyle name="Input [yellow] 16 10" xfId="28836" xr:uid="{97020918-07B0-4637-AEB4-EAAD940402B3}"/>
    <cellStyle name="Input [yellow] 16 11" xfId="29334" xr:uid="{482F7533-F432-400C-8470-5437B99F1578}"/>
    <cellStyle name="Input [yellow] 16 12" xfId="31136" xr:uid="{BE458070-6006-4069-9F6B-E2EAE5A24178}"/>
    <cellStyle name="Input [yellow] 16 13" xfId="27402" xr:uid="{96027726-D02C-4F97-B8E8-947590BBEDD2}"/>
    <cellStyle name="Input [yellow] 16 14" xfId="27626" xr:uid="{D3F7F999-C9B1-4B0A-82D0-60F2ED8FC28D}"/>
    <cellStyle name="Input [yellow] 16 15" xfId="30198" xr:uid="{654A491D-A1C2-44AE-9AF4-5117AF70E090}"/>
    <cellStyle name="Input [yellow] 16 16" xfId="31749" xr:uid="{CD44B801-416F-4F1F-931E-829C2FA0056B}"/>
    <cellStyle name="Input [yellow] 16 17" xfId="37459" xr:uid="{69BEBA4F-A1E0-4539-B359-0A80ECFCF33A}"/>
    <cellStyle name="Input [yellow] 16 2" xfId="17335" xr:uid="{8E0529B4-32CC-4D8A-ADBE-250758C0FB10}"/>
    <cellStyle name="Input [yellow] 16 3" xfId="12604" xr:uid="{454D3388-598E-47DA-B6C7-FD12B2536B1E}"/>
    <cellStyle name="Input [yellow] 16 4" xfId="10391" xr:uid="{2F505263-9DE6-4E47-900E-688751CBE82A}"/>
    <cellStyle name="Input [yellow] 16 5" xfId="16724" xr:uid="{D1D84758-DE7D-4A9F-B3BB-547CDF0BFB14}"/>
    <cellStyle name="Input [yellow] 16 6" xfId="17145" xr:uid="{9053DF84-C725-434F-A677-86F3052C9FF3}"/>
    <cellStyle name="Input [yellow] 16 7" xfId="17995" xr:uid="{37EA9637-86BD-4B8E-98B9-4F40DD0287D2}"/>
    <cellStyle name="Input [yellow] 16 8" xfId="20230" xr:uid="{30133AC7-3309-41DE-935A-F262A7943611}"/>
    <cellStyle name="Input [yellow] 16 9" xfId="27280" xr:uid="{A9723BF9-14CE-4D0E-8503-8A764A62EF9A}"/>
    <cellStyle name="Input [yellow] 17" xfId="13797" xr:uid="{F4B15D90-E62D-4F47-941D-117BD13822AE}"/>
    <cellStyle name="Input [yellow] 17 10" xfId="21660" xr:uid="{1FE213CE-00F5-4D98-B5D8-9F19A61CBDC9}"/>
    <cellStyle name="Input [yellow] 17 11" xfId="22737" xr:uid="{E358737D-B0CC-4486-B669-FA13C933CCE0}"/>
    <cellStyle name="Input [yellow] 17 12" xfId="24165" xr:uid="{69F42567-BAB5-4821-BA86-D86BE870B39E}"/>
    <cellStyle name="Input [yellow] 17 13" xfId="25565" xr:uid="{3457076E-3D18-49C1-AA7F-0F00E361CFDF}"/>
    <cellStyle name="Input [yellow] 17 14" xfId="9824" xr:uid="{24E22021-8811-41C6-A710-FE8190040DFB}"/>
    <cellStyle name="Input [yellow] 17 15" xfId="25017" xr:uid="{A7AEE146-EC1E-4321-98D2-C787329F5F12}"/>
    <cellStyle name="Input [yellow] 17 16" xfId="29978" xr:uid="{A0966BA2-95BC-4C73-922E-B6290CE7DA0E}"/>
    <cellStyle name="Input [yellow] 17 17" xfId="31273" xr:uid="{5C3E212F-DD38-4AA9-A85B-E18F41EFB319}"/>
    <cellStyle name="Input [yellow] 17 2" xfId="16958" xr:uid="{50BBE6D6-69FE-40D1-A703-56AB0982E096}"/>
    <cellStyle name="Input [yellow] 17 3" xfId="11558" xr:uid="{D450FD84-A1EC-4E8B-9BBE-9674ADFF11F9}"/>
    <cellStyle name="Input [yellow] 17 4" xfId="10196" xr:uid="{871F1506-87DF-4163-8FC4-3280CB6C0A05}"/>
    <cellStyle name="Input [yellow] 17 5" xfId="12536" xr:uid="{3C23F076-F3CA-4E9A-8775-852EF70EBA72}"/>
    <cellStyle name="Input [yellow] 17 6" xfId="11822" xr:uid="{9A00AF83-E483-4E40-AEA9-C33FC1973BAE}"/>
    <cellStyle name="Input [yellow] 17 7" xfId="11065" xr:uid="{7BAECD51-12D9-47F4-AA92-43DC9E2D3E27}"/>
    <cellStyle name="Input [yellow] 17 8" xfId="16816" xr:uid="{0CE8A8B0-1FF9-4FB2-8D2D-A64589975176}"/>
    <cellStyle name="Input [yellow] 17 9" xfId="20105" xr:uid="{920B9962-1E7D-4E62-8D27-2C5899CCA9EF}"/>
    <cellStyle name="Input [yellow] 18" xfId="14223" xr:uid="{1A9B9864-3800-4656-98C9-9BFA56949CC4}"/>
    <cellStyle name="Input [yellow] 18 10" xfId="28853" xr:uid="{5D786FF2-31C7-4B47-B2FD-8D9A33B55737}"/>
    <cellStyle name="Input [yellow] 18 11" xfId="30304" xr:uid="{E15BD850-ACEC-42ED-937B-ABE6DE1109EA}"/>
    <cellStyle name="Input [yellow] 18 12" xfId="30746" xr:uid="{2C0CBAA7-ECA0-4784-9476-A7A15E780C26}"/>
    <cellStyle name="Input [yellow] 18 13" xfId="32522" xr:uid="{79EFD080-9157-420E-9B25-45F9BC3D7353}"/>
    <cellStyle name="Input [yellow] 18 14" xfId="27690" xr:uid="{8335198D-2BB7-45A3-BE87-A06C8CB45A57}"/>
    <cellStyle name="Input [yellow] 18 15" xfId="32902" xr:uid="{653FCF42-556E-4D55-BBE0-065B7015B630}"/>
    <cellStyle name="Input [yellow] 18 16" xfId="31765" xr:uid="{3C8080C6-A8A0-4C5A-A3C7-3D3E3AC538BF}"/>
    <cellStyle name="Input [yellow] 18 17" xfId="37472" xr:uid="{40DF902B-A365-4F8C-A63C-B01923DD8DC7}"/>
    <cellStyle name="Input [yellow] 18 2" xfId="17352" xr:uid="{FBB33296-D544-418A-B877-ECA238BBE5DD}"/>
    <cellStyle name="Input [yellow] 18 3" xfId="11971" xr:uid="{809FD9AC-12DB-4C91-BD5B-53AE0BE33F6E}"/>
    <cellStyle name="Input [yellow] 18 4" xfId="10406" xr:uid="{B0A6BC09-7722-4827-9951-C9C202AC3D33}"/>
    <cellStyle name="Input [yellow] 18 5" xfId="16740" xr:uid="{D971538D-6633-47B1-AD75-F01C9F65F691}"/>
    <cellStyle name="Input [yellow] 18 6" xfId="17163" xr:uid="{7F91E6AE-0FA2-4135-9566-695645542F1C}"/>
    <cellStyle name="Input [yellow] 18 7" xfId="18215" xr:uid="{62E85EDD-AB3A-4526-B6E7-2DDBAB4B5A64}"/>
    <cellStyle name="Input [yellow] 18 8" xfId="20351" xr:uid="{541269F6-0A96-4A0A-8A64-72AA2910F577}"/>
    <cellStyle name="Input [yellow] 18 9" xfId="27297" xr:uid="{C5523A24-7FB1-4DEB-B5A2-A9D196E23693}"/>
    <cellStyle name="Input [yellow] 19" xfId="13837" xr:uid="{7A8C3023-3498-4023-8C12-4DE5C0E9491E}"/>
    <cellStyle name="Input [yellow] 19 10" xfId="21756" xr:uid="{D0450002-C9EF-4AE3-ADF5-0AE7B139645E}"/>
    <cellStyle name="Input [yellow] 19 11" xfId="22849" xr:uid="{37A65EDA-2116-499B-BE0C-FFBD711D8C3B}"/>
    <cellStyle name="Input [yellow] 19 12" xfId="24457" xr:uid="{D670D51B-9C9C-44FD-A97F-AD3B66C85F59}"/>
    <cellStyle name="Input [yellow] 19 13" xfId="25918" xr:uid="{F37FEA53-99C3-4104-89DC-2440302A4E1D}"/>
    <cellStyle name="Input [yellow] 19 14" xfId="23039" xr:uid="{F24ACAE0-2E54-4C59-9280-16B13FC6508F}"/>
    <cellStyle name="Input [yellow] 19 15" xfId="27475" xr:uid="{DEF12147-FDFB-44FD-9C01-28E70040BCF9}"/>
    <cellStyle name="Input [yellow] 19 16" xfId="30377" xr:uid="{25C01697-CD8B-4D8D-A9CE-41D0ADEA60F6}"/>
    <cellStyle name="Input [yellow] 19 17" xfId="31808" xr:uid="{E68438C3-D750-4005-A372-675093D7BC91}"/>
    <cellStyle name="Input [yellow] 19 2" xfId="16984" xr:uid="{FA08E161-47BD-4D34-B3F8-BAB16CB08053}"/>
    <cellStyle name="Input [yellow] 19 3" xfId="11590" xr:uid="{C1FCFDB9-74CB-450A-93AD-26169A589090}"/>
    <cellStyle name="Input [yellow] 19 4" xfId="10216" xr:uid="{1991AC3A-6DEF-4808-8E4B-69E5DB16FF1D}"/>
    <cellStyle name="Input [yellow] 19 5" xfId="12577" xr:uid="{5C97DBC9-2911-448D-BDB0-8F2B428B13E1}"/>
    <cellStyle name="Input [yellow] 19 6" xfId="11993" xr:uid="{75C5B47A-B2F3-4B7A-946D-3AFB8CDB22BB}"/>
    <cellStyle name="Input [yellow] 19 7" xfId="11857" xr:uid="{0DDA1001-AB4C-4EC5-8A4C-3F603EBEF044}"/>
    <cellStyle name="Input [yellow] 19 8" xfId="18956" xr:uid="{44F45A0B-E2DB-4248-B76A-850C88AF4F9F}"/>
    <cellStyle name="Input [yellow] 19 9" xfId="20407" xr:uid="{374FD48A-59E4-4BAC-AA98-A4C79F6EA293}"/>
    <cellStyle name="Input [yellow] 2" xfId="13664" xr:uid="{1AA285F2-7A86-438B-B6A2-D0BD5B421F2E}"/>
    <cellStyle name="Input [yellow] 2 10" xfId="20655" xr:uid="{6D71743F-7F54-4545-AB84-BFE3A83C5CC4}"/>
    <cellStyle name="Input [yellow] 2 11" xfId="21859" xr:uid="{497F5488-BF6C-4A54-A337-5E7704ABC924}"/>
    <cellStyle name="Input [yellow] 2 12" xfId="24501" xr:uid="{84C25C49-B795-4717-BDF5-3FCC1E13B487}"/>
    <cellStyle name="Input [yellow] 2 13" xfId="25998" xr:uid="{83B559DE-A0C3-414E-B7B8-6A796E0B2B4C}"/>
    <cellStyle name="Input [yellow] 2 14" xfId="28384" xr:uid="{59868749-3340-4C36-A6EA-46E830736CEA}"/>
    <cellStyle name="Input [yellow] 2 2" xfId="16829" xr:uid="{ABE0B6C2-444E-45A1-A46B-6371110C12A5}"/>
    <cellStyle name="Input [yellow] 2 3" xfId="10092" xr:uid="{EF864E15-5466-4A2F-9B3C-5ECC2FEDC722}"/>
    <cellStyle name="Input [yellow] 2 4" xfId="12358" xr:uid="{84AFBE84-9083-4302-92BB-0593343CEE5F}"/>
    <cellStyle name="Input [yellow] 2 5" xfId="10808" xr:uid="{749923D6-3BD5-4DB7-9241-C89E49B94A57}"/>
    <cellStyle name="Input [yellow] 2 6" xfId="16543" xr:uid="{AB2A7FA8-581D-4B80-935A-944214AF6591}"/>
    <cellStyle name="Input [yellow] 2 7" xfId="17202" xr:uid="{5760EB43-E5A2-4E38-B4D0-66640461253E}"/>
    <cellStyle name="Input [yellow] 2 8" xfId="18774" xr:uid="{D50E6DC7-15A3-435B-8CEE-DF433A9B264A}"/>
    <cellStyle name="Input [yellow] 2 9" xfId="19231" xr:uid="{FBDA4720-170C-4D4E-98B5-206EDB92D6BD}"/>
    <cellStyle name="Input [yellow] 20" xfId="14231" xr:uid="{5795296F-2877-450F-954E-FF5A8ED96BA6}"/>
    <cellStyle name="Input [yellow] 20 10" xfId="28861" xr:uid="{A3E7BCAF-B20C-4AA8-8E87-660B6083F9A4}"/>
    <cellStyle name="Input [yellow] 20 11" xfId="30311" xr:uid="{03F99C23-CF41-49AD-9499-CF5E3B73E44C}"/>
    <cellStyle name="Input [yellow] 20 12" xfId="30728" xr:uid="{A6D79CE5-D54B-4FA3-AB30-6B6B86EF6BC5}"/>
    <cellStyle name="Input [yellow] 20 13" xfId="32181" xr:uid="{8C321903-D82B-4898-AB53-29D1EA226D2D}"/>
    <cellStyle name="Input [yellow] 20 14" xfId="27722" xr:uid="{43B79EA3-958A-4F2E-B065-EE4AAA15A035}"/>
    <cellStyle name="Input [yellow] 20 15" xfId="30336" xr:uid="{4A9ADA69-CA7B-4EF8-8144-DA70317A8267}"/>
    <cellStyle name="Input [yellow] 20 16" xfId="31780" xr:uid="{62199059-68D8-47A6-A746-1FF29329480F}"/>
    <cellStyle name="Input [yellow] 20 17" xfId="37477" xr:uid="{F5D3DB12-1CAD-4A15-B212-70837532B1F6}"/>
    <cellStyle name="Input [yellow] 20 2" xfId="17360" xr:uid="{22C6ACE8-65BC-452E-8AAE-B1930D0FAAA9}"/>
    <cellStyle name="Input [yellow] 20 3" xfId="11978" xr:uid="{DB93DA9F-E890-4148-A9CB-B2DA85DCE43D}"/>
    <cellStyle name="Input [yellow] 20 4" xfId="10414" xr:uid="{18FF74D9-4836-4C34-8F78-322B2E4B82EC}"/>
    <cellStyle name="Input [yellow] 20 5" xfId="16748" xr:uid="{14CE4293-FD4F-4576-A621-349464E64434}"/>
    <cellStyle name="Input [yellow] 20 6" xfId="17175" xr:uid="{F1579ED1-6243-4645-A3E0-0505C1374970}"/>
    <cellStyle name="Input [yellow] 20 7" xfId="18274" xr:uid="{C8BFD388-85E8-49E6-992B-2BE8DF429802}"/>
    <cellStyle name="Input [yellow] 20 8" xfId="20358" xr:uid="{91281794-40FE-4A1D-8622-CB63304CFC24}"/>
    <cellStyle name="Input [yellow] 20 9" xfId="27305" xr:uid="{B0B85720-9180-450B-B77A-19C2BD26D1F4}"/>
    <cellStyle name="Input [yellow] 21" xfId="9907" xr:uid="{054A4226-14F7-4180-A7FB-02D438F2B1B9}"/>
    <cellStyle name="Input [yellow] 22" xfId="10457" xr:uid="{D4CCB3D7-3374-4425-913D-CE6D40F77852}"/>
    <cellStyle name="Input [yellow] 23" xfId="9914" xr:uid="{ED3CD578-E287-47C9-B3AF-4C1E0974B2D3}"/>
    <cellStyle name="Input [yellow] 24" xfId="10458" xr:uid="{0BB2C5F2-B362-40A4-8065-5EE13406CA9C}"/>
    <cellStyle name="Input [yellow] 25" xfId="9916" xr:uid="{B2C0FDEF-D742-46C2-88A9-C0FE58B8F23F}"/>
    <cellStyle name="Input [yellow] 26" xfId="10462" xr:uid="{42791FB7-E8CA-4584-B314-1F5769BD8752}"/>
    <cellStyle name="Input [yellow] 27" xfId="9920" xr:uid="{AECAB8A6-38BE-4E3B-B80A-8344EBEB5708}"/>
    <cellStyle name="Input [yellow] 3" xfId="13713" xr:uid="{0FBF72D0-EBC6-44A4-B9BB-5E636BEB23BA}"/>
    <cellStyle name="Input [yellow] 3 10" xfId="20838" xr:uid="{5D9452B9-9A25-4523-BF84-50BCCE71B4FB}"/>
    <cellStyle name="Input [yellow] 3 11" xfId="21975" xr:uid="{F7493D84-D042-416C-9DD9-67324FBCE127}"/>
    <cellStyle name="Input [yellow] 3 12" xfId="33209" xr:uid="{773DF4EA-1C9C-4633-B374-202608C76860}"/>
    <cellStyle name="Input [yellow] 3 13" xfId="24628" xr:uid="{CE1E0C3C-1C23-45FE-BE88-C039933B6302}"/>
    <cellStyle name="Input [yellow] 3 14" xfId="26162" xr:uid="{DAF4786E-F4CD-44E5-BE80-5FE48F984923}"/>
    <cellStyle name="Input [yellow] 3 15" xfId="28899" xr:uid="{2DC0D75E-1D7F-4E16-A7E5-CD6E79F93038}"/>
    <cellStyle name="Input [yellow] 3 2" xfId="16878" xr:uid="{B22FF667-8828-47A9-B7C7-24CBE0718CC2}"/>
    <cellStyle name="Input [yellow] 3 3" xfId="10137" xr:uid="{1A7A4E05-A451-4785-A5F9-2FCF2B125886}"/>
    <cellStyle name="Input [yellow] 3 4" xfId="12399" xr:uid="{2DE0BB7A-7682-4F38-8115-FDECFE99FAC2}"/>
    <cellStyle name="Input [yellow] 3 5" xfId="10848" xr:uid="{9726C811-8255-48D1-B880-34E23D5412E7}"/>
    <cellStyle name="Input [yellow] 3 6" xfId="16616" xr:uid="{767BACA3-34BD-4D17-AABB-E76EFE715573}"/>
    <cellStyle name="Input [yellow] 3 7" xfId="17391" xr:uid="{C87AE57D-CBD7-4320-B3CE-C415BDF63281}"/>
    <cellStyle name="Input [yellow] 3 8" xfId="21284" xr:uid="{2CF169E8-262B-4DFB-AFA7-C707A09423BB}"/>
    <cellStyle name="Input [yellow] 3 9" xfId="20355" xr:uid="{0D649533-8E28-477E-97EF-DC1267AC6809}"/>
    <cellStyle name="Input [yellow] 4" xfId="13718" xr:uid="{BB5ED7D8-8FBC-47EE-B1B9-B8F901015B69}"/>
    <cellStyle name="Input [yellow] 4 10" xfId="20970" xr:uid="{FD067A5E-7B73-4F32-B222-EA3D8A2BD015}"/>
    <cellStyle name="Input [yellow] 4 11" xfId="22005" xr:uid="{9028F958-BC6A-4251-B45D-CD99B55E3DF8}"/>
    <cellStyle name="Input [yellow] 4 12" xfId="33210" xr:uid="{4861DC50-69FC-4621-BEE5-686C914177E4}"/>
    <cellStyle name="Input [yellow] 4 13" xfId="24641" xr:uid="{C2C2EFC8-9143-4E7C-8BFF-368A6AF09CDD}"/>
    <cellStyle name="Input [yellow] 4 14" xfId="26168" xr:uid="{430EE5F9-B703-4378-BE02-5B80E4CD5E54}"/>
    <cellStyle name="Input [yellow] 4 15" xfId="28905" xr:uid="{01230FCA-877F-4149-BA72-9890F242EBF7}"/>
    <cellStyle name="Input [yellow] 4 2" xfId="16883" xr:uid="{4E94F449-C3BA-45A9-B5C5-0F76E778C748}"/>
    <cellStyle name="Input [yellow] 4 3" xfId="10141" xr:uid="{6CB1C4F9-1018-4BA9-B46F-483E646B0A5B}"/>
    <cellStyle name="Input [yellow] 4 4" xfId="12404" xr:uid="{2A5779E4-F67D-4A8C-9D0D-1EBED6DF6740}"/>
    <cellStyle name="Input [yellow] 4 5" xfId="10853" xr:uid="{4F3FD063-7817-44B8-90D6-8A086AF5E0AE}"/>
    <cellStyle name="Input [yellow] 4 6" xfId="16623" xr:uid="{86C84867-ED5F-4EA3-9EA5-C61D47F7BFEB}"/>
    <cellStyle name="Input [yellow] 4 7" xfId="17395" xr:uid="{C907C827-FD12-4650-8CE4-2E08D4718A26}"/>
    <cellStyle name="Input [yellow] 4 8" xfId="21459" xr:uid="{9293059C-DF7D-4421-8AA8-6501AF34E3BC}"/>
    <cellStyle name="Input [yellow] 4 9" xfId="20370" xr:uid="{9A0CB98D-1D8B-4BD7-9B53-F38F921D1230}"/>
    <cellStyle name="Input [yellow] 5" xfId="14166" xr:uid="{F35E669A-F90E-4364-8C75-6F8D163A318F}"/>
    <cellStyle name="Input [yellow] 5 10" xfId="29303" xr:uid="{CBFF6CFE-FE54-49D9-8957-EC2F1E3C57EF}"/>
    <cellStyle name="Input [yellow] 5 11" xfId="25874" xr:uid="{FCA5610F-4590-4B0E-9647-218720DD1685}"/>
    <cellStyle name="Input [yellow] 5 12" xfId="27395" xr:uid="{FB17EEC0-B993-4A0A-ACA0-51B5818546E4}"/>
    <cellStyle name="Input [yellow] 5 13" xfId="27572" xr:uid="{D1CED9B1-8C41-4CD2-B67C-D6300A2F4F3E}"/>
    <cellStyle name="Input [yellow] 5 14" xfId="29644" xr:uid="{9110E71A-A950-4F98-8210-2B90F5970C84}"/>
    <cellStyle name="Input [yellow] 5 15" xfId="33990" xr:uid="{26A100C2-85F7-40A4-81C8-FD56E6938007}"/>
    <cellStyle name="Input [yellow] 5 16" xfId="36585" xr:uid="{40138964-4C6F-4345-8DAD-48110DE9245D}"/>
    <cellStyle name="Input [yellow] 5 2" xfId="17295" xr:uid="{D697AFBE-CD94-474E-AB54-D23FEE173282}"/>
    <cellStyle name="Input [yellow] 5 3" xfId="11905" xr:uid="{08B68F27-3565-405E-8E89-CA7E77DC646B}"/>
    <cellStyle name="Input [yellow] 5 4" xfId="10360" xr:uid="{A88A890F-CF06-40BA-AE2E-3E3786B0D360}"/>
    <cellStyle name="Input [yellow] 5 5" xfId="16685" xr:uid="{0A1EE708-CEBE-4763-BF7E-3C503BBBEC95}"/>
    <cellStyle name="Input [yellow] 5 6" xfId="17854" xr:uid="{ADAD4158-235B-459E-BF87-B6FFB71A81F0}"/>
    <cellStyle name="Input [yellow] 5 7" xfId="19684" xr:uid="{72DFCB6C-235D-48F5-839B-8674EFDA25FD}"/>
    <cellStyle name="Input [yellow] 5 8" xfId="26781" xr:uid="{D3FED063-61C2-4A14-97E1-087A26D15ECE}"/>
    <cellStyle name="Input [yellow] 5 9" xfId="27838" xr:uid="{9FE1C9F4-4772-465A-AF9D-D86282CFFB8C}"/>
    <cellStyle name="Input [yellow] 6" xfId="13722" xr:uid="{5894E128-265A-46B6-A140-40B2716E97A6}"/>
    <cellStyle name="Input [yellow] 6 10" xfId="21489" xr:uid="{44482C6A-F8D6-4089-AF4C-EC4DA6C9BFBE}"/>
    <cellStyle name="Input [yellow] 6 11" xfId="20377" xr:uid="{41F9FEB8-666F-4434-A9D7-5D2B2621C496}"/>
    <cellStyle name="Input [yellow] 6 12" xfId="21028" xr:uid="{A113ED4B-DDAF-48CF-960A-6275104D7F22}"/>
    <cellStyle name="Input [yellow] 6 13" xfId="22013" xr:uid="{EC40D695-AA8F-4EE6-8FE8-2124AE20D120}"/>
    <cellStyle name="Input [yellow] 6 14" xfId="22489" xr:uid="{022F1F96-1C9D-4DF0-B5F3-516847485379}"/>
    <cellStyle name="Input [yellow] 6 15" xfId="24656" xr:uid="{C783CC93-ED2B-4FF7-8136-25700E233BEA}"/>
    <cellStyle name="Input [yellow] 6 16" xfId="26188" xr:uid="{0F6AE460-824D-4418-9E32-214A3F7B7070}"/>
    <cellStyle name="Input [yellow] 6 17" xfId="28910" xr:uid="{4E46C6A0-E44E-4B19-B382-63F9C7E164D4}"/>
    <cellStyle name="Input [yellow] 6 2" xfId="16887" xr:uid="{C5F6B088-8016-4426-85D6-CDF83977CB9F}"/>
    <cellStyle name="Input [yellow] 6 3" xfId="11485" xr:uid="{D9EBE7E1-7768-4A88-931E-987063DF0BC9}"/>
    <cellStyle name="Input [yellow] 6 4" xfId="10145" xr:uid="{EF135DC7-824C-4348-BFBE-AAAF08717390}"/>
    <cellStyle name="Input [yellow] 6 5" xfId="12407" xr:uid="{CF0A39EB-A545-4F45-9659-E2A40FB0F3D1}"/>
    <cellStyle name="Input [yellow] 6 6" xfId="11728" xr:uid="{3798AC85-8159-41C6-9E0A-0F1944F38A7B}"/>
    <cellStyle name="Input [yellow] 6 7" xfId="21645" xr:uid="{F15881D8-57A9-4260-AA2B-04C9A0A718CE}"/>
    <cellStyle name="Input [yellow] 6 8" xfId="16645" xr:uid="{6A64800C-DD57-47ED-87E8-DE97E8ED5A1F}"/>
    <cellStyle name="Input [yellow] 6 9" xfId="17399" xr:uid="{965017F7-9C46-4AC4-A93D-FAB9537771E0}"/>
    <cellStyle name="Input [yellow] 7" xfId="13733" xr:uid="{D1C2AC94-631C-40F7-856B-60D6F066C478}"/>
    <cellStyle name="Input [yellow] 7 10" xfId="21566" xr:uid="{69029F92-E8C8-4E0C-B862-5669597342B0}"/>
    <cellStyle name="Input [yellow] 7 11" xfId="22405" xr:uid="{D527E96F-DC94-439B-AD49-AA81F9B98CC1}"/>
    <cellStyle name="Input [yellow] 7 12" xfId="22677" xr:uid="{EBE82D28-3B97-43C7-BAD3-0E66052F7246}"/>
    <cellStyle name="Input [yellow] 7 13" xfId="22040" xr:uid="{19BA145A-8E75-4533-800B-877DE1C20AB7}"/>
    <cellStyle name="Input [yellow] 7 14" xfId="22634" xr:uid="{D4CA06A6-679F-4A4A-8595-6FCC2BA5241F}"/>
    <cellStyle name="Input [yellow] 7 15" xfId="24678" xr:uid="{4FB4E607-636C-450E-8A4C-7860928AA010}"/>
    <cellStyle name="Input [yellow] 7 16" xfId="26214" xr:uid="{83AC9B81-6E01-4726-9F74-8E90ACFFA0BE}"/>
    <cellStyle name="Input [yellow] 7 17" xfId="34957" xr:uid="{51C36998-C1E8-4C26-B124-A9B6F2AF76A1}"/>
    <cellStyle name="Input [yellow] 7 2" xfId="16898" xr:uid="{49EF29D9-8C06-4A12-85CF-897DF9BB9F03}"/>
    <cellStyle name="Input [yellow] 7 3" xfId="11495" xr:uid="{CF2CD375-2872-4510-9C72-171C8813E873}"/>
    <cellStyle name="Input [yellow] 7 4" xfId="10153" xr:uid="{20A2D216-1B63-46D0-9BB7-C912F9260994}"/>
    <cellStyle name="Input [yellow] 7 5" xfId="12416" xr:uid="{CB7F48C4-00AD-460B-A43F-B783334F6F16}"/>
    <cellStyle name="Input [yellow] 7 6" xfId="11737" xr:uid="{C9F9752B-003A-4A23-92DA-32DB40EB736B}"/>
    <cellStyle name="Input [yellow] 7 7" xfId="10866" xr:uid="{04874434-80E0-443B-BA2B-9B49412113EE}"/>
    <cellStyle name="Input [yellow] 7 8" xfId="16727" xr:uid="{64BF551D-C13D-4508-AF7D-2937C7CCDBE5}"/>
    <cellStyle name="Input [yellow] 7 9" xfId="17414" xr:uid="{7ACC7E63-0D61-4195-A364-B3F3453F1CBE}"/>
    <cellStyle name="Input [yellow] 8" xfId="13739" xr:uid="{762BD52F-E322-49EF-B291-F11889798723}"/>
    <cellStyle name="Input [yellow] 8 10" xfId="21597" xr:uid="{BC73E457-F1A2-407A-8207-D516F5B21387}"/>
    <cellStyle name="Input [yellow] 8 11" xfId="22447" xr:uid="{98F72765-D694-4BA1-8072-0319CEEAA40C}"/>
    <cellStyle name="Input [yellow] 8 12" xfId="22910" xr:uid="{36116CC0-D09F-4EED-BA61-8924F73605B7}"/>
    <cellStyle name="Input [yellow] 8 13" xfId="22057" xr:uid="{8F739783-A7BA-4837-A7A7-B0521F6A6EC0}"/>
    <cellStyle name="Input [yellow] 8 14" xfId="22674" xr:uid="{87E4C1F6-A580-4570-8B86-799D49F096FA}"/>
    <cellStyle name="Input [yellow] 8 15" xfId="24703" xr:uid="{BB4789AB-B712-4212-AB80-34BAB1C30D58}"/>
    <cellStyle name="Input [yellow] 8 16" xfId="26276" xr:uid="{7F13B96A-123A-495F-9302-BA60477EE3DC}"/>
    <cellStyle name="Input [yellow] 8 17" xfId="28935" xr:uid="{5F72E22A-557F-4776-86BC-86202D66D5DF}"/>
    <cellStyle name="Input [yellow] 8 2" xfId="16904" xr:uid="{FD5B062C-4095-466C-9F09-35D3CB88A06D}"/>
    <cellStyle name="Input [yellow] 8 3" xfId="11501" xr:uid="{7F5DC2D6-86EB-40E6-9294-C255BCB7734F}"/>
    <cellStyle name="Input [yellow] 8 4" xfId="10159" xr:uid="{A44DBA70-6C9B-4417-9FB1-AEB6FBAE52E4}"/>
    <cellStyle name="Input [yellow] 8 5" xfId="12422" xr:uid="{928C0E0B-6407-4A79-BF4A-E17304C8EC12}"/>
    <cellStyle name="Input [yellow] 8 6" xfId="11750" xr:uid="{CEBBFC92-889A-41B0-9891-71730951D8A7}"/>
    <cellStyle name="Input [yellow] 8 7" xfId="10872" xr:uid="{81F4F187-C6CF-46F2-9656-2FDB9907CA2B}"/>
    <cellStyle name="Input [yellow] 8 8" xfId="16744" xr:uid="{11985C20-3078-4B74-9B4B-87F09A2AE06C}"/>
    <cellStyle name="Input [yellow] 8 9" xfId="17423" xr:uid="{BDAAD14E-E999-41B3-B342-DD917F238D4B}"/>
    <cellStyle name="Input [yellow] 9" xfId="13742" xr:uid="{334DB907-FB0A-436A-951A-BB8907F6E3F0}"/>
    <cellStyle name="Input [yellow] 9 10" xfId="21600" xr:uid="{2AA1FE1A-195C-4D82-A884-A7B6353A8498}"/>
    <cellStyle name="Input [yellow] 9 11" xfId="22468" xr:uid="{98D23F10-A4DF-41E9-A40D-6761E7D07EB0}"/>
    <cellStyle name="Input [yellow] 9 12" xfId="22980" xr:uid="{8CC401AA-509F-4A8F-97E7-132C502E4748}"/>
    <cellStyle name="Input [yellow] 9 13" xfId="22064" xr:uid="{00CD1EC9-E6C3-44CE-9369-0EFF7EA307FF}"/>
    <cellStyle name="Input [yellow] 9 14" xfId="22686" xr:uid="{03F85473-494C-445E-B9C1-8AC840BD6B6C}"/>
    <cellStyle name="Input [yellow] 9 15" xfId="24711" xr:uid="{9C8C0498-0BD0-4C90-92C6-E0488849FE30}"/>
    <cellStyle name="Input [yellow] 9 16" xfId="26641" xr:uid="{412DCF21-BDAD-4CC2-A981-FB7EF0C64B58}"/>
    <cellStyle name="Input [yellow] 9 17" xfId="28938" xr:uid="{523FA1B5-0361-4786-A648-27980F862F81}"/>
    <cellStyle name="Input [yellow] 9 2" xfId="16907" xr:uid="{A2EF7128-08F1-4624-A16C-B53EF83ADEFB}"/>
    <cellStyle name="Input [yellow] 9 3" xfId="11504" xr:uid="{DBEDAC5A-2EDF-4878-89F2-9A23F67F6BA3}"/>
    <cellStyle name="Input [yellow] 9 4" xfId="10162" xr:uid="{5A8D6299-008B-4750-853B-8AAA6422F17B}"/>
    <cellStyle name="Input [yellow] 9 5" xfId="12425" xr:uid="{D2197A83-C2D9-400E-873F-855C65978703}"/>
    <cellStyle name="Input [yellow] 9 6" xfId="11753" xr:uid="{4F4D2505-904C-4821-9328-C440FE5BD7CE}"/>
    <cellStyle name="Input [yellow] 9 7" xfId="21648" xr:uid="{DA979DBB-7B63-446C-BE0B-08BE8DFBBB74}"/>
    <cellStyle name="Input [yellow] 9 8" xfId="16750" xr:uid="{E288B042-F288-4F8E-9E2C-081BD1704F2C}"/>
    <cellStyle name="Input [yellow] 9 9" xfId="17426" xr:uid="{E5201607-7132-4271-999E-0C123FC9DD57}"/>
    <cellStyle name="Input 2" xfId="47" xr:uid="{00000000-0005-0000-0000-0000EB1A0000}"/>
    <cellStyle name="Input 2 10" xfId="9747" xr:uid="{00000000-0005-0000-0000-0000EC1A0000}"/>
    <cellStyle name="Input 2 10 10" xfId="15290" xr:uid="{B33F7FAE-6FEC-4E12-8818-80CB678B4DDF}"/>
    <cellStyle name="Input 2 10 10 10" xfId="29719" xr:uid="{8B698D34-6A3B-4E02-8945-E35794287D7C}"/>
    <cellStyle name="Input 2 10 10 11" xfId="31110" xr:uid="{23939CE0-B44D-4550-BF07-1A821A8FB8DB}"/>
    <cellStyle name="Input 2 10 10 12" xfId="32479" xr:uid="{EC431E4B-4B98-45FB-94BE-A0CC89AED9B4}"/>
    <cellStyle name="Input 2 10 10 13" xfId="33677" xr:uid="{00C6416C-3BE7-4311-AC4D-846BBDEA6714}"/>
    <cellStyle name="Input 2 10 10 14" xfId="34642" xr:uid="{EA7B1662-72A4-4914-8496-25AFB125F902}"/>
    <cellStyle name="Input 2 10 10 15" xfId="35800" xr:uid="{E41C4ADE-59DD-4522-BAE6-93E918AF3B69}"/>
    <cellStyle name="Input 2 10 10 16" xfId="36909" xr:uid="{93BC0206-B245-46AE-8D9E-EB94CD042971}"/>
    <cellStyle name="Input 2 10 10 17" xfId="38010" xr:uid="{1C51C18F-03EA-4814-B7F4-7515E7B6BCAA}"/>
    <cellStyle name="Input 2 10 10 2" xfId="18352" xr:uid="{03FDAA42-4B7F-4EB3-80D3-25C6E51D4B58}"/>
    <cellStyle name="Input 2 10 10 3" xfId="19747" xr:uid="{79AADB9A-9DF4-4739-82F9-416D53C1405E}"/>
    <cellStyle name="Input 2 10 10 4" xfId="21159" xr:uid="{CC8B5F3A-6894-4130-84AA-6F613053C65E}"/>
    <cellStyle name="Input 2 10 10 5" xfId="22556" xr:uid="{EF0FAE5C-2E42-4831-A66B-819B97388534}"/>
    <cellStyle name="Input 2 10 10 6" xfId="23868" xr:uid="{3E983631-211A-4E50-8CEC-3AE9C9F26F3E}"/>
    <cellStyle name="Input 2 10 10 7" xfId="25268" xr:uid="{F93E5523-ECE4-49A2-AA92-869379B0CB92}"/>
    <cellStyle name="Input 2 10 10 8" xfId="26704" xr:uid="{F58F3E3F-6B40-4D4F-A87F-050BA696D40D}"/>
    <cellStyle name="Input 2 10 10 9" xfId="28229" xr:uid="{62D90A1A-FED9-41F7-8A92-25060E8FA1ED}"/>
    <cellStyle name="Input 2 10 11" xfId="15343" xr:uid="{C50796D1-1E60-4D94-AA14-F3303F1957CF}"/>
    <cellStyle name="Input 2 10 11 10" xfId="29770" xr:uid="{A6F2C271-AB30-41ED-BD07-AE0D9DF2F2F2}"/>
    <cellStyle name="Input 2 10 11 11" xfId="31161" xr:uid="{41CD470F-6A6B-4CC1-B7BD-DF41C903CA2E}"/>
    <cellStyle name="Input 2 10 11 12" xfId="32528" xr:uid="{7CB2C7AB-2A1A-4535-B74C-2A37DFECD279}"/>
    <cellStyle name="Input 2 10 11 13" xfId="33723" xr:uid="{22E58346-3970-4EC8-96E2-3D0DB29CDF3A}"/>
    <cellStyle name="Input 2 10 11 14" xfId="34689" xr:uid="{2DE71B14-BB38-495C-8BFE-7AFB25A6DBEA}"/>
    <cellStyle name="Input 2 10 11 15" xfId="35845" xr:uid="{D238202D-FDBB-45CB-8877-ED29DC97ABC3}"/>
    <cellStyle name="Input 2 10 11 16" xfId="36956" xr:uid="{4908E6C6-0B46-420A-9C95-7F8F819E1D55}"/>
    <cellStyle name="Input 2 10 11 17" xfId="38054" xr:uid="{FE0939DC-8DE5-4445-89CE-856632EE7692}"/>
    <cellStyle name="Input 2 10 11 2" xfId="18405" xr:uid="{EAEEBF40-E85B-48B6-A0CD-6BE83202D2C6}"/>
    <cellStyle name="Input 2 10 11 3" xfId="19800" xr:uid="{F9F755A2-942A-4F50-8E62-A968CDEBA352}"/>
    <cellStyle name="Input 2 10 11 4" xfId="21211" xr:uid="{4074A5F2-630C-4798-AA2E-3FC1F6908BB7}"/>
    <cellStyle name="Input 2 10 11 5" xfId="22609" xr:uid="{D370DDDC-C689-4BBA-BEF8-9B5ED98522DC}"/>
    <cellStyle name="Input 2 10 11 6" xfId="23919" xr:uid="{096EBB13-4ECE-4260-B613-425A2329A984}"/>
    <cellStyle name="Input 2 10 11 7" xfId="25317" xr:uid="{B53670A2-7E3A-4EF6-8A50-DFE2A53E36D0}"/>
    <cellStyle name="Input 2 10 11 8" xfId="26755" xr:uid="{D518AF61-056A-408A-B815-A96C23F8C280}"/>
    <cellStyle name="Input 2 10 11 9" xfId="28276" xr:uid="{29ECCDB6-1DDD-49E6-8A99-AD79794895E6}"/>
    <cellStyle name="Input 2 10 12" xfId="15422" xr:uid="{1FFD3785-7AC9-497E-8EDB-0361837189B6}"/>
    <cellStyle name="Input 2 10 12 10" xfId="29846" xr:uid="{0E6C1F55-0478-4F43-A28D-06B1697DA65F}"/>
    <cellStyle name="Input 2 10 12 11" xfId="31237" xr:uid="{7D3199DC-F41C-4A1F-97EA-2F7C4A096316}"/>
    <cellStyle name="Input 2 10 12 12" xfId="32600" xr:uid="{11C5CB15-A744-4659-BD8D-C0D48D282341}"/>
    <cellStyle name="Input 2 10 12 13" xfId="33775" xr:uid="{F2C7B14E-0ABF-4942-BCA5-3C74F4E35571}"/>
    <cellStyle name="Input 2 10 12 14" xfId="34752" xr:uid="{01831637-7559-4631-8E2B-45FE6869765C}"/>
    <cellStyle name="Input 2 10 12 15" xfId="35909" xr:uid="{058EF0BA-FF8B-4BC6-B36C-13A9C987F755}"/>
    <cellStyle name="Input 2 10 12 16" xfId="37020" xr:uid="{813849E8-E7B3-4551-BCA6-7CAD3A8D56FB}"/>
    <cellStyle name="Input 2 10 12 17" xfId="38115" xr:uid="{424A7582-5880-4853-AC84-0A2E44E5F6F5}"/>
    <cellStyle name="Input 2 10 12 2" xfId="18483" xr:uid="{2A162DDA-8930-4DC9-A449-43C1D29A0132}"/>
    <cellStyle name="Input 2 10 12 3" xfId="19878" xr:uid="{4414915B-4D49-41C4-AFD1-81B6F9282551}"/>
    <cellStyle name="Input 2 10 12 4" xfId="21290" xr:uid="{7CC8C801-CAFB-4F81-AE37-0E7FDF828548}"/>
    <cellStyle name="Input 2 10 12 5" xfId="22688" xr:uid="{CD957916-E15D-411C-B9B2-BBCFE063EFE4}"/>
    <cellStyle name="Input 2 10 12 6" xfId="23993" xr:uid="{0E6DFBCD-8A1D-4F0F-BB82-5128FD0340DB}"/>
    <cellStyle name="Input 2 10 12 7" xfId="25392" xr:uid="{89D8D920-0425-4709-B263-9EE66652AA83}"/>
    <cellStyle name="Input 2 10 12 8" xfId="26829" xr:uid="{9DB7CC8E-69CA-4B3C-B0D1-DDB78FFCADC3}"/>
    <cellStyle name="Input 2 10 12 9" xfId="28349" xr:uid="{30E68C78-0722-43FF-896B-B8778BF5DE93}"/>
    <cellStyle name="Input 2 10 13" xfId="15468" xr:uid="{E8856DC3-7AAB-4A15-A5E7-1CE944781740}"/>
    <cellStyle name="Input 2 10 13 10" xfId="29888" xr:uid="{EEF66025-1AB6-43F2-9474-07EE9999D16A}"/>
    <cellStyle name="Input 2 10 13 11" xfId="31279" xr:uid="{DA998186-91AA-4603-BB85-FA39B0F1ECEE}"/>
    <cellStyle name="Input 2 10 13 12" xfId="32642" xr:uid="{9D1E2A2F-3A05-4B28-9391-DC02B4D21887}"/>
    <cellStyle name="Input 2 10 13 13" xfId="34789" xr:uid="{B1C645BB-DFBA-4EB1-9D80-FF5147656452}"/>
    <cellStyle name="Input 2 10 13 14" xfId="35946" xr:uid="{654FBFA4-31B4-4CEA-873A-D7CAEA1E04AB}"/>
    <cellStyle name="Input 2 10 13 15" xfId="37058" xr:uid="{F3D2B9D1-E94B-4F05-9860-9C6A3A96347A}"/>
    <cellStyle name="Input 2 10 13 16" xfId="38151" xr:uid="{D6FB71B9-0389-42EA-94DA-E94531166F97}"/>
    <cellStyle name="Input 2 10 13 2" xfId="18527" xr:uid="{74A02B27-DC0E-4B51-ACF6-9B8DC26D141E}"/>
    <cellStyle name="Input 2 10 13 3" xfId="19920" xr:uid="{4E751A01-70B0-4251-AC69-1F126F320F27}"/>
    <cellStyle name="Input 2 10 13 4" xfId="21336" xr:uid="{AF2D29AB-8230-4CB9-AA46-0AD3944B067A}"/>
    <cellStyle name="Input 2 10 13 5" xfId="22733" xr:uid="{95BDD21A-79FD-4EE4-B39D-2BB32452AE76}"/>
    <cellStyle name="Input 2 10 13 6" xfId="24035" xr:uid="{1AB4091E-5ED1-4E2F-AD9C-A0D5BFB69BB8}"/>
    <cellStyle name="Input 2 10 13 7" xfId="25433" xr:uid="{6343AF74-A21D-457C-88C6-A2BAB44F2AF9}"/>
    <cellStyle name="Input 2 10 13 8" xfId="26873" xr:uid="{EAC9408A-CB13-4DED-8CC1-E5C749FC484B}"/>
    <cellStyle name="Input 2 10 13 9" xfId="28393" xr:uid="{D6284893-EB58-45FE-BEA6-CE1D8482C873}"/>
    <cellStyle name="Input 2 10 14" xfId="15528" xr:uid="{C817F3FA-564D-41CD-954A-A3A13EA4A129}"/>
    <cellStyle name="Input 2 10 14 10" xfId="29945" xr:uid="{A285C2F3-9B70-4AA1-AC66-2928AD212E6C}"/>
    <cellStyle name="Input 2 10 14 11" xfId="31338" xr:uid="{577E48E0-D8D1-4177-AFCA-8B407B179956}"/>
    <cellStyle name="Input 2 10 14 12" xfId="32696" xr:uid="{78A21C33-00F3-4213-A29F-130AAA5631B6}"/>
    <cellStyle name="Input 2 10 14 13" xfId="34841" xr:uid="{1798DB90-5F45-4391-96C2-01FF581297FB}"/>
    <cellStyle name="Input 2 10 14 14" xfId="35997" xr:uid="{0083E09E-DA45-474B-9C32-62F96EF0CE54}"/>
    <cellStyle name="Input 2 10 14 15" xfId="37110" xr:uid="{A624FE23-A1E5-45F7-9E09-3598FAB1879B}"/>
    <cellStyle name="Input 2 10 14 16" xfId="38202" xr:uid="{3BCFB57C-CE03-4CF3-8DCD-A4753A554713}"/>
    <cellStyle name="Input 2 10 14 2" xfId="18587" xr:uid="{60978240-AA8C-4BC7-B9D7-EDA5EC4D1653}"/>
    <cellStyle name="Input 2 10 14 3" xfId="19979" xr:uid="{881D08FF-FC03-434E-93A3-6F89A4B7BDC3}"/>
    <cellStyle name="Input 2 10 14 4" xfId="21396" xr:uid="{0F82B176-29CE-4D0D-8E31-B842EAC6BE1E}"/>
    <cellStyle name="Input 2 10 14 5" xfId="22792" xr:uid="{A7ECB19C-13EC-40CE-AF2E-BF1271A4C0CA}"/>
    <cellStyle name="Input 2 10 14 6" xfId="24092" xr:uid="{E4E9B15F-E76F-461C-9933-48628756749C}"/>
    <cellStyle name="Input 2 10 14 7" xfId="25490" xr:uid="{8EC8D285-A9F1-482A-B162-A7E94531DC0E}"/>
    <cellStyle name="Input 2 10 14 8" xfId="26928" xr:uid="{3EC2E14F-3CD6-4743-A410-0E6763A93A54}"/>
    <cellStyle name="Input 2 10 14 9" xfId="28450" xr:uid="{4DF4452C-CB82-49C8-B6F7-C0752CB6166D}"/>
    <cellStyle name="Input 2 10 15" xfId="15566" xr:uid="{B2AD0E5B-1BA8-4564-AF7A-BE2B42EF1536}"/>
    <cellStyle name="Input 2 10 15 10" xfId="29980" xr:uid="{BFD798F3-D419-4D88-B205-C1E1D0FC4B17}"/>
    <cellStyle name="Input 2 10 15 11" xfId="31375" xr:uid="{391D6BD8-E492-4360-9DE5-1F49A4F2B976}"/>
    <cellStyle name="Input 2 10 15 12" xfId="32730" xr:uid="{E205DF1B-F2BC-4FAE-994A-A207BEA9AD5F}"/>
    <cellStyle name="Input 2 10 15 13" xfId="34873" xr:uid="{2C8005FD-E005-42E1-B3E6-FCF130978885}"/>
    <cellStyle name="Input 2 10 15 14" xfId="36029" xr:uid="{2DA1F14E-096E-49F7-8E6A-842B0240E0B5}"/>
    <cellStyle name="Input 2 10 15 15" xfId="37143" xr:uid="{E39DE61E-2333-4733-97CE-DF4BB13E9F87}"/>
    <cellStyle name="Input 2 10 15 16" xfId="38234" xr:uid="{CA1EBAA7-3BB1-4C90-99ED-EBEB7942D089}"/>
    <cellStyle name="Input 2 10 15 2" xfId="18622" xr:uid="{7651944F-B8EC-4280-AF0C-98B6B61ECE3F}"/>
    <cellStyle name="Input 2 10 15 3" xfId="20017" xr:uid="{F42A76BF-CAEA-4486-AF86-F46183F08DB6}"/>
    <cellStyle name="Input 2 10 15 4" xfId="21433" xr:uid="{BFC0915D-75E2-4432-8AA5-AF638CBDCAA1}"/>
    <cellStyle name="Input 2 10 15 5" xfId="22827" xr:uid="{664C5571-8278-472C-90D5-6A4489EBD5A8}"/>
    <cellStyle name="Input 2 10 15 6" xfId="24125" xr:uid="{CBD6179B-0022-4C0F-B4AC-D00F3AFF6C74}"/>
    <cellStyle name="Input 2 10 15 7" xfId="25524" xr:uid="{9345A99A-A156-4828-AEC9-779B2BA2FF10}"/>
    <cellStyle name="Input 2 10 15 8" xfId="26964" xr:uid="{1C9DE41C-4FB5-42FD-8499-0D85C1174084}"/>
    <cellStyle name="Input 2 10 15 9" xfId="28485" xr:uid="{6847DBD4-C13F-4AD5-AA74-6E4C609082E4}"/>
    <cellStyle name="Input 2 10 16" xfId="15632" xr:uid="{CB1FD861-3E97-4C09-9729-7A03D2FD4F7B}"/>
    <cellStyle name="Input 2 10 16 10" xfId="30043" xr:uid="{A4980CEB-216C-4A01-A45E-B81C29DA0DE8}"/>
    <cellStyle name="Input 2 10 16 11" xfId="31437" xr:uid="{15108570-7CB9-4DCE-99CD-8B0E1760BF79}"/>
    <cellStyle name="Input 2 10 16 12" xfId="32793" xr:uid="{67F7DFF0-D719-4532-9BE5-A77DD1199508}"/>
    <cellStyle name="Input 2 10 16 13" xfId="33887" xr:uid="{C8C3D712-2B37-4252-B82E-40F0AF58C0C0}"/>
    <cellStyle name="Input 2 10 16 14" xfId="34931" xr:uid="{4766EB96-3FA5-4D7D-AFA7-E17E1B9D3E99}"/>
    <cellStyle name="Input 2 10 16 15" xfId="36087" xr:uid="{05552B98-0648-437A-9B15-D58DA0A938CD}"/>
    <cellStyle name="Input 2 10 16 16" xfId="37204" xr:uid="{BEA47FFB-8394-48B7-B37D-B0FFA1DF25D4}"/>
    <cellStyle name="Input 2 10 16 17" xfId="38292" xr:uid="{CCE5D1DE-C597-4BEF-9C51-0CF625295E9A}"/>
    <cellStyle name="Input 2 10 16 2" xfId="18682" xr:uid="{8E1882C7-BA54-41DC-9095-38256250C8E3}"/>
    <cellStyle name="Input 2 10 16 3" xfId="20079" xr:uid="{09833C56-C0CB-41F2-A10C-33902A8F3FC7}"/>
    <cellStyle name="Input 2 10 16 4" xfId="21499" xr:uid="{F2303E33-6450-4225-B24F-B1AC66B69B56}"/>
    <cellStyle name="Input 2 10 16 5" xfId="22885" xr:uid="{9F32C0C3-FD65-4BC6-8783-B9061CA45F13}"/>
    <cellStyle name="Input 2 10 16 6" xfId="24187" xr:uid="{DC666738-8C9F-4E03-A83F-23ABCB74B713}"/>
    <cellStyle name="Input 2 10 16 7" xfId="25586" xr:uid="{95E053E3-198E-4B5C-AFD0-5AB510B5FF3E}"/>
    <cellStyle name="Input 2 10 16 8" xfId="27028" xr:uid="{3FD68665-87AD-4425-88D8-A8E95D2C236D}"/>
    <cellStyle name="Input 2 10 16 9" xfId="28550" xr:uid="{5A38C0A8-431A-4690-88EC-7F0DC2BF036A}"/>
    <cellStyle name="Input 2 10 17" xfId="15661" xr:uid="{8D2D51A8-6D6C-4BA2-A12B-B6F0DC2E3DE2}"/>
    <cellStyle name="Input 2 10 17 10" xfId="30072" xr:uid="{BBE3ECF1-8129-4116-80D9-A89BDBF4CE12}"/>
    <cellStyle name="Input 2 10 17 11" xfId="31464" xr:uid="{1B4C37BC-7132-442E-B49C-C69CC35D160A}"/>
    <cellStyle name="Input 2 10 17 12" xfId="32819" xr:uid="{1FA064A6-AA6D-4C12-A82F-F9D77596FF82}"/>
    <cellStyle name="Input 2 10 17 13" xfId="33913" xr:uid="{041E46A3-FCD3-4554-9EE9-CA4CE28D07B4}"/>
    <cellStyle name="Input 2 10 17 14" xfId="34959" xr:uid="{E7AA73D8-3BE6-4D8B-A17C-5DA2D7B3AF09}"/>
    <cellStyle name="Input 2 10 17 15" xfId="36113" xr:uid="{76BC2940-C7C7-4DF5-94D7-7DD2EAC98AC5}"/>
    <cellStyle name="Input 2 10 17 16" xfId="37231" xr:uid="{E59B1AF6-5CEA-47F3-AAEE-6F17B614C1E0}"/>
    <cellStyle name="Input 2 10 17 17" xfId="38318" xr:uid="{0D255250-C760-4FCD-B874-EBC09AE46FAE}"/>
    <cellStyle name="Input 2 10 17 2" xfId="18711" xr:uid="{BB12D2DB-5266-4F5E-92F3-C543223B61CC}"/>
    <cellStyle name="Input 2 10 17 3" xfId="20107" xr:uid="{FFFCC72B-2C38-4DFA-8DAD-420AE29F6C0C}"/>
    <cellStyle name="Input 2 10 17 4" xfId="21528" xr:uid="{90915673-6DBD-44A1-8594-17636D9C31FB}"/>
    <cellStyle name="Input 2 10 17 5" xfId="22914" xr:uid="{699721DC-FDC9-4560-B61F-FD66F0F5FCA0}"/>
    <cellStyle name="Input 2 10 17 6" xfId="24216" xr:uid="{84DFF65C-B2F8-4E47-A787-B8492509283C}"/>
    <cellStyle name="Input 2 10 17 7" xfId="25615" xr:uid="{D0CE6A56-2953-464C-8139-5156260652FC}"/>
    <cellStyle name="Input 2 10 17 8" xfId="27057" xr:uid="{EB85DF78-BE4A-4CBD-BD20-2D2D027FDD4B}"/>
    <cellStyle name="Input 2 10 17 9" xfId="28579" xr:uid="{0C83B5F9-34AC-44FA-90B0-17ADE71E361C}"/>
    <cellStyle name="Input 2 10 18" xfId="15701" xr:uid="{4F8CC8ED-8929-415B-AE30-6858BAFCDBB2}"/>
    <cellStyle name="Input 2 10 18 10" xfId="30111" xr:uid="{6405CA30-B92E-4009-BBEB-049C8AA3FEB9}"/>
    <cellStyle name="Input 2 10 18 11" xfId="31503" xr:uid="{19575907-6031-4CA1-A128-2B7246989F16}"/>
    <cellStyle name="Input 2 10 18 12" xfId="32854" xr:uid="{0449F149-3E30-46BE-97B5-40DE3B92376F}"/>
    <cellStyle name="Input 2 10 18 13" xfId="34993" xr:uid="{BAABB614-1423-4C04-A1E8-210551AEF721}"/>
    <cellStyle name="Input 2 10 18 14" xfId="36147" xr:uid="{5F956B45-A53E-4905-867D-3BC39BDCA535}"/>
    <cellStyle name="Input 2 10 18 15" xfId="37267" xr:uid="{34658C3F-5EE6-4145-9ADA-BBE14BD13116}"/>
    <cellStyle name="Input 2 10 18 16" xfId="38352" xr:uid="{EF964CF3-21F0-4AD6-87D0-9955D48B12F8}"/>
    <cellStyle name="Input 2 10 18 2" xfId="18751" xr:uid="{B8BB8498-F7AE-4FF7-BD9B-3C248562D441}"/>
    <cellStyle name="Input 2 10 18 3" xfId="20146" xr:uid="{9A0CEE99-81FE-45B3-959E-4AEE9601217E}"/>
    <cellStyle name="Input 2 10 18 4" xfId="21568" xr:uid="{226ADC08-7D17-4F91-A302-C473144182C2}"/>
    <cellStyle name="Input 2 10 18 5" xfId="22952" xr:uid="{EF8338B1-F368-4706-8E87-DABA26C5A17B}"/>
    <cellStyle name="Input 2 10 18 6" xfId="24254" xr:uid="{52B4EAFE-5D28-4B0B-A0B6-DB0082C055A0}"/>
    <cellStyle name="Input 2 10 18 7" xfId="25652" xr:uid="{1FAFC6A2-4320-4F37-A656-DBFBC9C75992}"/>
    <cellStyle name="Input 2 10 18 8" xfId="27095" xr:uid="{D4C570A0-D10B-4588-8A02-DA7166335B23}"/>
    <cellStyle name="Input 2 10 18 9" xfId="28617" xr:uid="{EFDA3873-52C9-4181-9627-0C2D1228825D}"/>
    <cellStyle name="Input 2 10 19" xfId="15761" xr:uid="{5BFF2B39-3DE2-4C1A-BB45-E1672339EC2B}"/>
    <cellStyle name="Input 2 10 19 10" xfId="31562" xr:uid="{3B474544-BBF5-4191-93F0-46C9B67D67E6}"/>
    <cellStyle name="Input 2 10 19 11" xfId="32908" xr:uid="{555C4D53-0580-465F-A9C4-893883E522F9}"/>
    <cellStyle name="Input 2 10 19 12" xfId="33957" xr:uid="{978510E0-39BD-4BE8-868B-EC1313CC58F4}"/>
    <cellStyle name="Input 2 10 19 13" xfId="35044" xr:uid="{9CE63FC3-7B4D-48B3-9795-7EE3F783F083}"/>
    <cellStyle name="Input 2 10 19 14" xfId="36198" xr:uid="{0C1F20B6-2288-4290-A218-02709F230E34}"/>
    <cellStyle name="Input 2 10 19 15" xfId="37321" xr:uid="{4DC46D5F-1F42-4AB2-80F7-83C081F8785F}"/>
    <cellStyle name="Input 2 10 19 16" xfId="38403" xr:uid="{FA5AF9D1-83EE-4F01-B3ED-4BF616E59774}"/>
    <cellStyle name="Input 2 10 19 2" xfId="18811" xr:uid="{77BDFB6D-0C8E-4702-989B-9C33569ECC14}"/>
    <cellStyle name="Input 2 10 19 3" xfId="20204" xr:uid="{C4036FD3-14A5-4938-8F2C-125A92DD0FE7}"/>
    <cellStyle name="Input 2 10 19 4" xfId="22996" xr:uid="{8DBE13A4-A60F-4295-ACD7-60399DC90F30}"/>
    <cellStyle name="Input 2 10 19 5" xfId="24312" xr:uid="{4ABF4275-2C88-41C3-8B00-33A221477105}"/>
    <cellStyle name="Input 2 10 19 6" xfId="25711" xr:uid="{3502C1DD-B9BC-4F17-B973-15BDC8D04E4E}"/>
    <cellStyle name="Input 2 10 19 7" xfId="27152" xr:uid="{DF45EDCD-C784-41DA-83A4-6723757CBFF8}"/>
    <cellStyle name="Input 2 10 19 8" xfId="28675" xr:uid="{6A640034-7A11-4512-86A6-556365C6619F}"/>
    <cellStyle name="Input 2 10 19 9" xfId="30170" xr:uid="{DBD8CE72-35F6-474D-9EAC-C5334B8466A6}"/>
    <cellStyle name="Input 2 10 2" xfId="14991" xr:uid="{E12B90DF-FF12-4698-AF1C-5C2D377533DC}"/>
    <cellStyle name="Input 2 10 2 10" xfId="29426" xr:uid="{75276046-594A-438B-B9D3-B3967644C07D}"/>
    <cellStyle name="Input 2 10 2 11" xfId="30817" xr:uid="{086AA2A6-6531-412E-A82F-AFC827F6E8BE}"/>
    <cellStyle name="Input 2 10 2 12" xfId="32201" xr:uid="{8673F814-BD09-4CE7-A1D6-FFF06E7835F3}"/>
    <cellStyle name="Input 2 10 2 13" xfId="33418" xr:uid="{8EC2F409-60ED-4375-BF41-AACD5CD8D5C8}"/>
    <cellStyle name="Input 2 10 2 14" xfId="34367" xr:uid="{F9D99E60-273A-47D8-B543-17FBC5F42020}"/>
    <cellStyle name="Input 2 10 2 15" xfId="35522" xr:uid="{6F47FA8E-373D-4BF6-BC60-575A27F194B1}"/>
    <cellStyle name="Input 2 10 2 16" xfId="36645" xr:uid="{C808DEE6-9597-45BB-876F-E9F8A84A9D42}"/>
    <cellStyle name="Input 2 10 2 17" xfId="37750" xr:uid="{94534499-7DF8-4FAE-8D71-2BBC2613285E}"/>
    <cellStyle name="Input 2 10 2 2" xfId="18054" xr:uid="{49A5F59C-05B1-49A2-85BA-AD37B0780C1A}"/>
    <cellStyle name="Input 2 10 2 3" xfId="19450" xr:uid="{0F3B7130-DFFB-4138-A8D5-25F6016AF6BE}"/>
    <cellStyle name="Input 2 10 2 4" xfId="20867" xr:uid="{8F05D2DE-DD1E-4E8A-BA2A-40A892B65886}"/>
    <cellStyle name="Input 2 10 2 5" xfId="22257" xr:uid="{779800D8-1813-4349-9996-66A986FC3001}"/>
    <cellStyle name="Input 2 10 2 6" xfId="23570" xr:uid="{26F69669-3CF7-413E-808C-1668FE89C4E8}"/>
    <cellStyle name="Input 2 10 2 7" xfId="24978" xr:uid="{163C40F1-DD9B-4F25-9D10-08F4B135ECA0}"/>
    <cellStyle name="Input 2 10 2 8" xfId="26410" xr:uid="{A1425698-F5A9-439D-85C6-067C91E85E11}"/>
    <cellStyle name="Input 2 10 2 9" xfId="27941" xr:uid="{C9E84AD9-C51C-442D-A620-A408E96F86FD}"/>
    <cellStyle name="Input 2 10 20" xfId="15793" xr:uid="{0A71B312-7AB7-4AC1-AD3D-73E8FE43AD94}"/>
    <cellStyle name="Input 2 10 20 10" xfId="35071" xr:uid="{ADA4EF78-3E90-4898-9A63-682E1E6A151E}"/>
    <cellStyle name="Input 2 10 20 11" xfId="36225" xr:uid="{D4A11579-CB19-408D-B5CC-763C610BEF0B}"/>
    <cellStyle name="Input 2 10 20 12" xfId="37350" xr:uid="{6D16B8F3-421D-4A31-8936-3D5CE819B200}"/>
    <cellStyle name="Input 2 10 20 13" xfId="38430" xr:uid="{A0DCF03B-37DE-45E3-B3A7-FECFF9A5136E}"/>
    <cellStyle name="Input 2 10 20 2" xfId="20236" xr:uid="{EF632030-09A3-40ED-99F8-9E132DEC4DCF}"/>
    <cellStyle name="Input 2 10 20 3" xfId="24340" xr:uid="{F306E4CC-EC60-45B1-85FB-CCAF804F2B75}"/>
    <cellStyle name="Input 2 10 20 4" xfId="25743" xr:uid="{88B3CE40-C6C8-4F08-8A57-B224248D3392}"/>
    <cellStyle name="Input 2 10 20 5" xfId="27184" xr:uid="{8FB059EA-9EAE-40D8-A6BA-3D4DE9B1BACC}"/>
    <cellStyle name="Input 2 10 20 6" xfId="28707" xr:uid="{A20CA400-39E2-4850-BB63-FE57113EF8FF}"/>
    <cellStyle name="Input 2 10 20 7" xfId="30201" xr:uid="{7E399E50-1AEE-4B7A-9CB3-EE700244945B}"/>
    <cellStyle name="Input 2 10 20 8" xfId="31594" xr:uid="{6DFBC410-4EDA-4B9E-B2E9-76B707D2B9B1}"/>
    <cellStyle name="Input 2 10 20 9" xfId="32935" xr:uid="{B945DC6A-172F-468C-BB4E-7164877FF80B}"/>
    <cellStyle name="Input 2 10 21" xfId="15843" xr:uid="{C84A7444-2517-40F2-A8FC-D5B30BAD3450}"/>
    <cellStyle name="Input 2 10 21 10" xfId="30250" xr:uid="{DF9144F8-F75D-4627-A04C-45A4BCB640E4}"/>
    <cellStyle name="Input 2 10 21 11" xfId="31644" xr:uid="{5A69EBF1-3B7E-4C64-9CCA-97654449D2DA}"/>
    <cellStyle name="Input 2 10 21 12" xfId="32981" xr:uid="{51CBC63F-36F8-4C91-BDC2-9898597104AC}"/>
    <cellStyle name="Input 2 10 21 13" xfId="34013" xr:uid="{C668CEE9-A28F-4054-AA92-D9BE16212D3B}"/>
    <cellStyle name="Input 2 10 21 14" xfId="35115" xr:uid="{D1A62916-BF85-46B7-B989-E6FC0D9045A7}"/>
    <cellStyle name="Input 2 10 21 15" xfId="36269" xr:uid="{7A0530BF-67CB-4A46-85F7-C358071B42C6}"/>
    <cellStyle name="Input 2 10 21 16" xfId="37396" xr:uid="{952C0888-7313-4A6C-B3A0-F52BE075EFA7}"/>
    <cellStyle name="Input 2 10 21 17" xfId="38474" xr:uid="{ABA84619-6A43-4D95-9EC0-9D83B7D52C94}"/>
    <cellStyle name="Input 2 10 21 2" xfId="18892" xr:uid="{85C4A55D-3187-4A1D-A76E-31A03092260C}"/>
    <cellStyle name="Input 2 10 21 3" xfId="20284" xr:uid="{EACCEACE-DDCC-4F7D-AB8F-BDA070AC6616}"/>
    <cellStyle name="Input 2 10 21 4" xfId="21686" xr:uid="{7C1F23E7-508D-4390-AE3F-111BEF219543}"/>
    <cellStyle name="Input 2 10 21 5" xfId="23067" xr:uid="{A0B57D17-24E5-4CA4-A751-6EC56BB12B52}"/>
    <cellStyle name="Input 2 10 21 6" xfId="24387" xr:uid="{A0B55194-1314-4C7F-8DE5-24CE4E84B4FC}"/>
    <cellStyle name="Input 2 10 21 7" xfId="25791" xr:uid="{C169CDA4-1105-4102-9CA0-A3E06C19097C}"/>
    <cellStyle name="Input 2 10 21 8" xfId="27232" xr:uid="{C6022EE4-791D-47D9-A856-0625931F114F}"/>
    <cellStyle name="Input 2 10 21 9" xfId="28756" xr:uid="{D92573DF-9EAE-47CC-8839-06F7ED868A6F}"/>
    <cellStyle name="Input 2 10 22" xfId="15876" xr:uid="{0550AD6F-2BF6-460E-95F6-58C936ED2668}"/>
    <cellStyle name="Input 2 10 22 10" xfId="30282" xr:uid="{C6CDCC8B-17D2-4B70-BA54-F3FD6CF835DE}"/>
    <cellStyle name="Input 2 10 22 11" xfId="31677" xr:uid="{B094B589-B649-4CCA-BC9D-09022DD44F8E}"/>
    <cellStyle name="Input 2 10 22 12" xfId="33013" xr:uid="{07CFEF90-BF7C-496B-89A4-1EF5BC1BDC70}"/>
    <cellStyle name="Input 2 10 22 13" xfId="34045" xr:uid="{C3294FDD-DBA0-420C-8141-BCFD7E83AEED}"/>
    <cellStyle name="Input 2 10 22 14" xfId="35147" xr:uid="{02566736-FA04-464E-BC1C-22781D548730}"/>
    <cellStyle name="Input 2 10 22 15" xfId="36301" xr:uid="{67371D8C-13F6-4849-B106-53D938FDF176}"/>
    <cellStyle name="Input 2 10 22 16" xfId="37428" xr:uid="{D447DC9E-870A-4804-B244-91E2E86C0E51}"/>
    <cellStyle name="Input 2 10 22 17" xfId="38506" xr:uid="{698075F5-0A7A-4FC0-ABAF-F98AD357F2AE}"/>
    <cellStyle name="Input 2 10 22 2" xfId="18925" xr:uid="{72556626-8671-4CFA-9B6D-07F6C6F5E759}"/>
    <cellStyle name="Input 2 10 22 3" xfId="20317" xr:uid="{ACD91F9A-0506-460C-8145-0FC1C7DC7DA6}"/>
    <cellStyle name="Input 2 10 22 4" xfId="21718" xr:uid="{2FE38C71-B83D-464D-8C8F-2C611B472FCE}"/>
    <cellStyle name="Input 2 10 22 5" xfId="23100" xr:uid="{E93E9B76-919A-4201-B806-477BE6CD5B8F}"/>
    <cellStyle name="Input 2 10 22 6" xfId="24419" xr:uid="{51FAC120-C172-445C-81C1-4B0E4A968619}"/>
    <cellStyle name="Input 2 10 22 7" xfId="25824" xr:uid="{6F27828F-766B-4E74-9BF8-7A455DC35351}"/>
    <cellStyle name="Input 2 10 22 8" xfId="27265" xr:uid="{3F675E35-6443-4DFA-8D1F-61AF06EA35E4}"/>
    <cellStyle name="Input 2 10 22 9" xfId="28789" xr:uid="{53538C0D-9E36-44AC-BB48-3B0E71D6ED16}"/>
    <cellStyle name="Input 2 10 23" xfId="15899" xr:uid="{3B1C80C3-38D0-408A-8B4C-EFDDFFBA90D8}"/>
    <cellStyle name="Input 2 10 24" xfId="19064" xr:uid="{D0069A80-A974-425C-9ACD-35735F6832CB}"/>
    <cellStyle name="Input 2 10 25" xfId="10620" xr:uid="{BC58517B-4B38-4A8C-BF38-971BB1F6747F}"/>
    <cellStyle name="Input 2 10 3" xfId="14705" xr:uid="{72786E44-7848-4193-818A-11AD1B91FE07}"/>
    <cellStyle name="Input 2 10 3 10" xfId="29167" xr:uid="{BFAE8EBE-A9F4-4E6D-85E0-3497D9C8CFB0}"/>
    <cellStyle name="Input 2 10 3 11" xfId="30583" xr:uid="{C71E50BE-E955-406D-A90D-00ADA3BD1233}"/>
    <cellStyle name="Input 2 10 3 12" xfId="31992" xr:uid="{482536C8-755C-4A15-8374-48A8067FB7D2}"/>
    <cellStyle name="Input 2 10 3 13" xfId="33218" xr:uid="{8BEE78B5-8F16-4672-85F4-A8AB3A327893}"/>
    <cellStyle name="Input 2 10 3 14" xfId="34156" xr:uid="{4A7E1CB6-903C-4E38-BAF5-5DCFFD3DC5B8}"/>
    <cellStyle name="Input 2 10 3 15" xfId="35306" xr:uid="{A6D955AB-CC7A-437B-A616-AC861EA433E9}"/>
    <cellStyle name="Input 2 10 3 16" xfId="36443" xr:uid="{85918F7E-BC12-4328-B75A-6F3ABC8F6BFF}"/>
    <cellStyle name="Input 2 10 3 17" xfId="37590" xr:uid="{56367D87-DEEB-492F-AB33-F1E614E8DE98}"/>
    <cellStyle name="Input 2 10 3 2" xfId="17769" xr:uid="{27E35DD2-9FD3-4CC6-A3F0-1E0B3E0DE0D4}"/>
    <cellStyle name="Input 2 10 3 3" xfId="19181" xr:uid="{3B55FD31-9845-4709-8BC1-267ACC9E59C6}"/>
    <cellStyle name="Input 2 10 3 4" xfId="20600" xr:uid="{1E7B9129-DD52-47EB-967D-20C8F5EC6DF0}"/>
    <cellStyle name="Input 2 10 3 5" xfId="21978" xr:uid="{026AD1E1-260D-475A-8C4B-7994234129E2}"/>
    <cellStyle name="Input 2 10 3 6" xfId="23315" xr:uid="{6DD984E8-4DCB-485B-8222-4ED9B4260F27}"/>
    <cellStyle name="Input 2 10 3 7" xfId="24713" xr:uid="{5D2C8A86-BFAD-421E-8FBF-DA8D96C82018}"/>
    <cellStyle name="Input 2 10 3 8" xfId="26130" xr:uid="{BBEE9A0D-A0AF-4137-8343-2B2329F7E0AD}"/>
    <cellStyle name="Input 2 10 3 9" xfId="27691" xr:uid="{8EA05490-B314-4854-9B80-1B445B24DE99}"/>
    <cellStyle name="Input 2 10 4" xfId="14750" xr:uid="{0D6404C2-FE62-480A-9AB2-2C61B9E1E299}"/>
    <cellStyle name="Input 2 10 4 10" xfId="29204" xr:uid="{70DA0823-0771-4148-87E6-63E2F1A92153}"/>
    <cellStyle name="Input 2 10 4 11" xfId="30619" xr:uid="{42D24804-F8F1-4831-97FB-2177FFDDA6C2}"/>
    <cellStyle name="Input 2 10 4 12" xfId="32025" xr:uid="{F287001C-0432-4031-A6DA-30AE5969ACE0}"/>
    <cellStyle name="Input 2 10 4 13" xfId="33253" xr:uid="{7934D47D-F96F-47F5-919B-95E134079108}"/>
    <cellStyle name="Input 2 10 4 14" xfId="34189" xr:uid="{73DEC5DF-3461-42D3-80CC-E9C3879E5AE2}"/>
    <cellStyle name="Input 2 10 4 15" xfId="35338" xr:uid="{3F0D5E98-7A64-4C71-8F6B-F406C86AEA75}"/>
    <cellStyle name="Input 2 10 4 16" xfId="36475" xr:uid="{40DDDDEB-84F8-4F6A-823F-3D4C2F721062}"/>
    <cellStyle name="Input 2 10 4 17" xfId="37616" xr:uid="{ED06C24B-4184-4B47-93ED-7AB9E93BCB37}"/>
    <cellStyle name="Input 2 10 4 2" xfId="17814" xr:uid="{95F334B4-E6BD-4C68-A0F3-6916EB9ECE4B}"/>
    <cellStyle name="Input 2 10 4 3" xfId="19217" xr:uid="{7CF1EEF8-0F5C-4A88-AD16-7B6067B55D46}"/>
    <cellStyle name="Input 2 10 4 4" xfId="20634" xr:uid="{C6C1E0C3-4DFD-47A1-8FDA-A79E5CBD0E0E}"/>
    <cellStyle name="Input 2 10 4 5" xfId="22022" xr:uid="{6D972329-FA1A-4A10-B15F-BBBC333A2925}"/>
    <cellStyle name="Input 2 10 4 6" xfId="23348" xr:uid="{B57A9B05-B5CA-434A-950C-48DB41464B86}"/>
    <cellStyle name="Input 2 10 4 7" xfId="24756" xr:uid="{05A8C315-B886-49E2-84C9-25F80BC59567}"/>
    <cellStyle name="Input 2 10 4 8" xfId="26175" xr:uid="{5AA766E1-3960-4DA0-BF1C-B80F281A4F06}"/>
    <cellStyle name="Input 2 10 4 9" xfId="27730" xr:uid="{C582CA59-2AD3-44DC-9883-E63F7B280849}"/>
    <cellStyle name="Input 2 10 5" xfId="14872" xr:uid="{2C44C7B3-FC76-4100-8555-953088EC16AE}"/>
    <cellStyle name="Input 2 10 5 10" xfId="29309" xr:uid="{F7240B88-7B77-45D2-9865-6BE0795F3A99}"/>
    <cellStyle name="Input 2 10 5 11" xfId="30704" xr:uid="{1164D878-90EE-4B92-818E-0E6179C73096}"/>
    <cellStyle name="Input 2 10 5 12" xfId="32101" xr:uid="{074421B2-9B64-44C2-8C1C-2AAE71DA110B}"/>
    <cellStyle name="Input 2 10 5 13" xfId="33332" xr:uid="{7BB23F00-D79E-448E-A6B8-90F1129AF3CD}"/>
    <cellStyle name="Input 2 10 5 14" xfId="34275" xr:uid="{02C6F194-E53E-42B5-8241-97AE9534A174}"/>
    <cellStyle name="Input 2 10 5 15" xfId="35424" xr:uid="{266D5A76-ECD2-4E70-B5F0-3BB08A7D5DBE}"/>
    <cellStyle name="Input 2 10 5 16" xfId="36540" xr:uid="{5CE600EE-8B50-4178-8110-20FB76EB1FB1}"/>
    <cellStyle name="Input 2 10 5 17" xfId="37665" xr:uid="{3A473BF1-3D2E-443E-8099-CE3546F7793E}"/>
    <cellStyle name="Input 2 10 5 2" xfId="17935" xr:uid="{A4FCB601-60A6-4A6E-9112-4839AC74E94C}"/>
    <cellStyle name="Input 2 10 5 3" xfId="19335" xr:uid="{F15B7C14-93E8-41EE-9016-2858C412ECED}"/>
    <cellStyle name="Input 2 10 5 4" xfId="20749" xr:uid="{3803E845-33E1-4A06-B44A-26ADE239606A}"/>
    <cellStyle name="Input 2 10 5 5" xfId="22142" xr:uid="{3E4EFD81-2297-4ECD-A00F-6EAA3F714471}"/>
    <cellStyle name="Input 2 10 5 6" xfId="23453" xr:uid="{099C4474-413F-4D89-A22D-024E45CC7C5C}"/>
    <cellStyle name="Input 2 10 5 7" xfId="24870" xr:uid="{F8DD4E85-9EEC-4DBB-A7C0-5D1A1FA170AD}"/>
    <cellStyle name="Input 2 10 5 8" xfId="26291" xr:uid="{0C1DC7FD-F771-4CC4-A778-419BFF66B700}"/>
    <cellStyle name="Input 2 10 5 9" xfId="27823" xr:uid="{19156630-A382-4D4D-816D-67251991341C}"/>
    <cellStyle name="Input 2 10 6" xfId="15110" xr:uid="{AA3085B2-17AA-44D1-A225-694E46A80930}"/>
    <cellStyle name="Input 2 10 6 10" xfId="29544" xr:uid="{A2B7432F-9633-4CDA-A4F8-6195B1806BA4}"/>
    <cellStyle name="Input 2 10 6 11" xfId="30934" xr:uid="{DA9EC8C0-9839-4505-A18D-8B7AC7BA2592}"/>
    <cellStyle name="Input 2 10 6 12" xfId="32315" xr:uid="{11FCE532-B9C6-49E1-851E-E0DAABB63855}"/>
    <cellStyle name="Input 2 10 6 13" xfId="33525" xr:uid="{B0471E8A-E3BD-470D-BCBC-79C22D99DE01}"/>
    <cellStyle name="Input 2 10 6 14" xfId="34477" xr:uid="{D5DB49DB-AC64-41CB-8378-F8D1980FD148}"/>
    <cellStyle name="Input 2 10 6 15" xfId="35632" xr:uid="{BA71297A-D135-4350-A99A-64B5AAF715E2}"/>
    <cellStyle name="Input 2 10 6 16" xfId="36754" xr:uid="{3BCF8F06-5564-4D8B-8335-63C21B7D9739}"/>
    <cellStyle name="Input 2 10 6 17" xfId="37858" xr:uid="{68EF1A6D-6516-4650-AA1E-DDBE9E5D50DC}"/>
    <cellStyle name="Input 2 10 6 2" xfId="18172" xr:uid="{BD8A625A-8028-4E64-9622-90BF03A0DE8B}"/>
    <cellStyle name="Input 2 10 6 3" xfId="19569" xr:uid="{12607384-81E8-4AFA-8AFA-3F3D133D160A}"/>
    <cellStyle name="Input 2 10 6 4" xfId="20985" xr:uid="{E9D6933E-FA75-4363-BA54-8E4C0806DAB4}"/>
    <cellStyle name="Input 2 10 6 5" xfId="22376" xr:uid="{88D9C826-6574-4D75-8A2F-27438F674491}"/>
    <cellStyle name="Input 2 10 6 6" xfId="23688" xr:uid="{ABEE6415-CCE4-4CA9-9247-F0F3540972A6}"/>
    <cellStyle name="Input 2 10 6 7" xfId="25092" xr:uid="{732BE0E2-8D4A-4233-955D-F3EBE80F3AEB}"/>
    <cellStyle name="Input 2 10 6 8" xfId="26527" xr:uid="{6FCF469A-E745-4106-B34E-085D4220931F}"/>
    <cellStyle name="Input 2 10 6 9" xfId="28055" xr:uid="{B310F060-6CF9-4B30-907F-A0AD1C324078}"/>
    <cellStyle name="Input 2 10 7" xfId="15157" xr:uid="{9559FD6D-6C14-4A1D-80FC-ED48E07FAE70}"/>
    <cellStyle name="Input 2 10 7 10" xfId="29591" xr:uid="{5762F0BE-CC96-4BCF-A84F-9F7B401407BB}"/>
    <cellStyle name="Input 2 10 7 11" xfId="30980" xr:uid="{4D6CADD5-95AB-4456-9EC5-853FD77A1B32}"/>
    <cellStyle name="Input 2 10 7 12" xfId="32358" xr:uid="{DD859808-C791-454A-A4FF-DE68CAB31830}"/>
    <cellStyle name="Input 2 10 7 13" xfId="33566" xr:uid="{1E66855E-91A2-41AC-9D9F-8D51D7F80254}"/>
    <cellStyle name="Input 2 10 7 14" xfId="34521" xr:uid="{52DDF4AE-984A-4413-82CB-67DE3EA9007F}"/>
    <cellStyle name="Input 2 10 7 15" xfId="35676" xr:uid="{7A1A3869-741D-4C2D-8B0A-FC6F74BA3FF8}"/>
    <cellStyle name="Input 2 10 7 16" xfId="36796" xr:uid="{52DE2133-DDEB-43AE-B9B3-8ABB578D65F3}"/>
    <cellStyle name="Input 2 10 7 17" xfId="37899" xr:uid="{C71E0770-8FA8-4A52-BBD0-5287BC05DD70}"/>
    <cellStyle name="Input 2 10 7 2" xfId="18219" xr:uid="{3DB42162-CE4A-4D9E-A745-840A1466F83E}"/>
    <cellStyle name="Input 2 10 7 3" xfId="19616" xr:uid="{1813FA8B-9632-4BCC-87D4-065C943B50EF}"/>
    <cellStyle name="Input 2 10 7 4" xfId="21031" xr:uid="{D99905F1-0F13-4404-AF7F-F56A09A5D2B4}"/>
    <cellStyle name="Input 2 10 7 5" xfId="22423" xr:uid="{9B4D1B28-1CF9-4011-84CD-96FFEBDAE4CE}"/>
    <cellStyle name="Input 2 10 7 6" xfId="23735" xr:uid="{01A4B64E-965F-4FA6-8ED7-F6E547C03A91}"/>
    <cellStyle name="Input 2 10 7 7" xfId="25138" xr:uid="{9D2D53FC-7B91-4D7E-A48A-EC98836D8D42}"/>
    <cellStyle name="Input 2 10 7 8" xfId="26574" xr:uid="{60F05E6C-095B-475D-8D28-559A7A278AFC}"/>
    <cellStyle name="Input 2 10 7 9" xfId="28101" xr:uid="{0C0FA7C3-C61F-48E8-8BB1-8677E81BB7AF}"/>
    <cellStyle name="Input 2 10 8" xfId="14902" xr:uid="{74982C74-6582-48E0-8441-92F03780C473}"/>
    <cellStyle name="Input 2 10 8 10" xfId="29339" xr:uid="{93803A18-A68E-466B-8412-93277FDCDA2A}"/>
    <cellStyle name="Input 2 10 8 11" xfId="30732" xr:uid="{8470181C-7737-45D1-9EC6-D44820EF869B}"/>
    <cellStyle name="Input 2 10 8 12" xfId="32126" xr:uid="{9330EAD3-D8B3-4B63-AC4B-C6ABB52848B2}"/>
    <cellStyle name="Input 2 10 8 13" xfId="33357" xr:uid="{C6E071BA-8FAC-4700-A80D-825B8521E688}"/>
    <cellStyle name="Input 2 10 8 14" xfId="34298" xr:uid="{02F52165-A5B7-4A95-A58A-8E538841CCC3}"/>
    <cellStyle name="Input 2 10 8 15" xfId="35449" xr:uid="{B02A5259-C79A-4B84-8FEC-EED4BE143CC4}"/>
    <cellStyle name="Input 2 10 8 16" xfId="36569" xr:uid="{0043CE94-D4DD-453D-958D-391230BC3C77}"/>
    <cellStyle name="Input 2 10 8 17" xfId="37688" xr:uid="{112017D2-56C3-4C79-8FE4-02CFBECAE67F}"/>
    <cellStyle name="Input 2 10 8 2" xfId="17965" xr:uid="{80396A86-4BC4-42CC-A669-693D38D49D34}"/>
    <cellStyle name="Input 2 10 8 3" xfId="19361" xr:uid="{3E5FA4B8-BFE7-4489-BA14-9ECF36EADF49}"/>
    <cellStyle name="Input 2 10 8 4" xfId="20779" xr:uid="{F44691C0-E28A-4B95-B847-7ED7FA4A4525}"/>
    <cellStyle name="Input 2 10 8 5" xfId="22172" xr:uid="{E140373E-0965-4894-BE25-E31F8E20A298}"/>
    <cellStyle name="Input 2 10 8 6" xfId="23483" xr:uid="{D573E51A-CA69-4E54-A170-A7DD8CA16A44}"/>
    <cellStyle name="Input 2 10 8 7" xfId="24897" xr:uid="{68DED151-CC45-4492-B630-66D67418F5C3}"/>
    <cellStyle name="Input 2 10 8 8" xfId="26321" xr:uid="{BF734DC2-2075-4EC2-9DDB-6184D64579DC}"/>
    <cellStyle name="Input 2 10 8 9" xfId="27852" xr:uid="{78B5469C-4D8D-4BB6-9FD1-3DFF3B8983E2}"/>
    <cellStyle name="Input 2 10 9" xfId="15234" xr:uid="{88D91186-DE4A-42D1-AEAD-BC3B7D31B26E}"/>
    <cellStyle name="Input 2 10 9 10" xfId="29664" xr:uid="{42537879-7874-4F0E-9C3C-9CB3707D8ADF}"/>
    <cellStyle name="Input 2 10 9 11" xfId="31056" xr:uid="{1EDB3EA2-1F61-4F29-ABBB-702487FFDECA}"/>
    <cellStyle name="Input 2 10 9 12" xfId="32428" xr:uid="{9446405B-B6B1-436C-B9A8-9651FDF0996E}"/>
    <cellStyle name="Input 2 10 9 13" xfId="33629" xr:uid="{2D79201B-1BDF-42F9-AFAF-435405C53727}"/>
    <cellStyle name="Input 2 10 9 14" xfId="34590" xr:uid="{49BCF5D1-2786-479F-B2DE-D0DA592CF99E}"/>
    <cellStyle name="Input 2 10 9 15" xfId="35747" xr:uid="{2A258784-2B44-4410-A66A-785201EF4C7A}"/>
    <cellStyle name="Input 2 10 9 16" xfId="36859" xr:uid="{34BCC3EF-9F3D-41D5-8B7A-4FB40C3552AF}"/>
    <cellStyle name="Input 2 10 9 17" xfId="37961" xr:uid="{AC566746-8DC6-4B67-AEC1-6D065B5660D4}"/>
    <cellStyle name="Input 2 10 9 2" xfId="18296" xr:uid="{CEA061C6-4E87-4693-932E-DFA018A1608F}"/>
    <cellStyle name="Input 2 10 9 3" xfId="19691" xr:uid="{63E7594D-59DF-4DBB-AD7F-B8CDE55F0271}"/>
    <cellStyle name="Input 2 10 9 4" xfId="21105" xr:uid="{F4621DEE-9F58-4423-B95E-AE0A92CD5BE1}"/>
    <cellStyle name="Input 2 10 9 5" xfId="22500" xr:uid="{FF5CC83A-66C1-4068-A995-8A2C904848F8}"/>
    <cellStyle name="Input 2 10 9 6" xfId="23812" xr:uid="{C8087A20-947A-4A4E-9DB7-B1BCCF52D06E}"/>
    <cellStyle name="Input 2 10 9 7" xfId="25214" xr:uid="{259F3067-B5C8-4B00-AC87-AED4B9E4AEC3}"/>
    <cellStyle name="Input 2 10 9 8" xfId="26648" xr:uid="{BDA01BB0-172E-4B2F-BC4A-269ED1BC7034}"/>
    <cellStyle name="Input 2 10 9 9" xfId="28174" xr:uid="{89136C35-CDDB-4817-A1DB-0FC3BC5829CC}"/>
    <cellStyle name="Input 2 11" xfId="14981" xr:uid="{F64A893B-7455-4B66-92BB-944B3D883CC8}"/>
    <cellStyle name="Input 2 11 10" xfId="29416" xr:uid="{8AA638BD-21FC-4981-860D-0176392CB300}"/>
    <cellStyle name="Input 2 11 11" xfId="30807" xr:uid="{318B2CB5-E0CC-46EE-B0D8-7D25EF9FB9BC}"/>
    <cellStyle name="Input 2 11 12" xfId="32191" xr:uid="{F2DF21A7-6D69-4DDF-B699-4B3BAD505EFA}"/>
    <cellStyle name="Input 2 11 13" xfId="33408" xr:uid="{A9BD3A91-E2B8-48F9-B82B-D05974121304}"/>
    <cellStyle name="Input 2 11 14" xfId="34357" xr:uid="{8A4CEB40-9271-4FEE-9ADE-A323DB461F48}"/>
    <cellStyle name="Input 2 11 15" xfId="35512" xr:uid="{6516A494-8448-4763-8C1C-D61647EF1617}"/>
    <cellStyle name="Input 2 11 16" xfId="36635" xr:uid="{8DEA8EEA-587E-4364-AA66-ADAF477E879E}"/>
    <cellStyle name="Input 2 11 17" xfId="37740" xr:uid="{DC4DAD84-AD55-46C9-A9E1-83E5966EBF54}"/>
    <cellStyle name="Input 2 11 2" xfId="18044" xr:uid="{F745E76D-DFAF-4618-8FA4-414860E4E132}"/>
    <cellStyle name="Input 2 11 3" xfId="19440" xr:uid="{CE29A562-5ECA-48D7-8567-647CBBDABC1B}"/>
    <cellStyle name="Input 2 11 4" xfId="20857" xr:uid="{68D14F11-3013-43F0-9AE0-B4E6F6A6A710}"/>
    <cellStyle name="Input 2 11 5" xfId="22247" xr:uid="{4475D23D-BE40-48CB-8F10-3CAE3FEE1419}"/>
    <cellStyle name="Input 2 11 6" xfId="23560" xr:uid="{0CF2A04A-7191-4470-A1BB-F917FDACC76E}"/>
    <cellStyle name="Input 2 11 7" xfId="24968" xr:uid="{CBD6D225-DBFF-4DB2-9388-28455DF5B161}"/>
    <cellStyle name="Input 2 11 8" xfId="26400" xr:uid="{84E0FE92-24EB-4373-B954-87C54CF1BDEF}"/>
    <cellStyle name="Input 2 11 9" xfId="27931" xr:uid="{B2345D81-5A30-49C6-8EB2-AE4B093AB259}"/>
    <cellStyle name="Input 2 12" xfId="15042" xr:uid="{02F02378-152C-4A54-88EC-D7E3909CD093}"/>
    <cellStyle name="Input 2 12 10" xfId="29477" xr:uid="{88F8E51D-5B31-4DCF-9359-42271D6D9E93}"/>
    <cellStyle name="Input 2 12 11" xfId="30867" xr:uid="{F395F6E1-DA21-433E-A114-C522A84B34B0}"/>
    <cellStyle name="Input 2 12 12" xfId="32251" xr:uid="{3237C137-63B3-4B42-B1CC-92EC60DDD29E}"/>
    <cellStyle name="Input 2 12 13" xfId="33466" xr:uid="{5CE22416-30CA-4E6C-BCCD-C69172197EB6}"/>
    <cellStyle name="Input 2 12 14" xfId="34417" xr:uid="{7655D1A2-9FC0-44A3-ABC7-6DC97F6FE894}"/>
    <cellStyle name="Input 2 12 15" xfId="35572" xr:uid="{74880713-D187-4345-A85B-FC04212FB56B}"/>
    <cellStyle name="Input 2 12 16" xfId="36694" xr:uid="{196C1E64-1E3D-4474-A356-515D28178396}"/>
    <cellStyle name="Input 2 12 17" xfId="37799" xr:uid="{57BEB32B-4775-4E5D-8DC3-1537A783EBD2}"/>
    <cellStyle name="Input 2 12 2" xfId="18105" xr:uid="{63E67A99-2050-47B2-9E4B-F71FE629BDAD}"/>
    <cellStyle name="Input 2 12 3" xfId="19501" xr:uid="{0D7F176C-3B59-4306-A816-35AB614C976F}"/>
    <cellStyle name="Input 2 12 4" xfId="20918" xr:uid="{916329E8-0106-492A-8CB6-943AECFCB5A0}"/>
    <cellStyle name="Input 2 12 5" xfId="22308" xr:uid="{BA47BC1E-9A3F-4F30-A682-55F1F4545720}"/>
    <cellStyle name="Input 2 12 6" xfId="23621" xr:uid="{EBB378C2-A972-4E3C-8D77-77EFD3870262}"/>
    <cellStyle name="Input 2 12 7" xfId="25029" xr:uid="{8A28D94E-8BED-416A-BFF2-94DD0BAE90E4}"/>
    <cellStyle name="Input 2 12 8" xfId="26461" xr:uid="{34CC9488-A75A-47D1-BFAF-5CF75B08E213}"/>
    <cellStyle name="Input 2 12 9" xfId="27991" xr:uid="{8D607265-1939-4787-B890-04C95907BB9F}"/>
    <cellStyle name="Input 2 13" xfId="15094" xr:uid="{31533DA6-D28B-4769-B244-E33005CFEFEF}"/>
    <cellStyle name="Input 2 13 10" xfId="29529" xr:uid="{7553E188-05D2-41D1-B879-DB7E32C36E82}"/>
    <cellStyle name="Input 2 13 11" xfId="30919" xr:uid="{1B37696F-9340-43AA-BCAF-BC9A107034FC}"/>
    <cellStyle name="Input 2 13 12" xfId="32300" xr:uid="{B9CB2C7E-09FF-4AC8-BD32-FE7BC49B5867}"/>
    <cellStyle name="Input 2 13 13" xfId="33513" xr:uid="{DB337176-3039-4824-B2E9-07B8B8B1143C}"/>
    <cellStyle name="Input 2 13 14" xfId="34465" xr:uid="{04A907B7-43DD-4C84-99AE-978C457E8FC4}"/>
    <cellStyle name="Input 2 13 15" xfId="35619" xr:uid="{093F6229-0DE8-486D-8F19-0008D667BC2B}"/>
    <cellStyle name="Input 2 13 16" xfId="36741" xr:uid="{782844E6-C298-4E88-92E8-B7876153685A}"/>
    <cellStyle name="Input 2 13 17" xfId="37846" xr:uid="{325414D9-B889-479D-B55E-8068EC398421}"/>
    <cellStyle name="Input 2 13 2" xfId="18157" xr:uid="{CABC11AB-FF12-43E8-BE45-9675DAEC7DA9}"/>
    <cellStyle name="Input 2 13 3" xfId="19553" xr:uid="{728BF7FC-2FD6-4FC0-AF02-712086242505}"/>
    <cellStyle name="Input 2 13 4" xfId="20969" xr:uid="{1C7C626D-8447-4648-8C38-2831883CF24A}"/>
    <cellStyle name="Input 2 13 5" xfId="22360" xr:uid="{2B45D269-DBFD-4F8E-BB8B-2247DFEDA413}"/>
    <cellStyle name="Input 2 13 6" xfId="23672" xr:uid="{C38DBEFD-76A1-40D6-A063-C31E8C7F63D0}"/>
    <cellStyle name="Input 2 13 7" xfId="25078" xr:uid="{A952C7DB-2B31-4BE5-A6A2-FFB315CD560A}"/>
    <cellStyle name="Input 2 13 8" xfId="26512" xr:uid="{4A498575-03AE-4E15-A231-6FE796CCAAD6}"/>
    <cellStyle name="Input 2 13 9" xfId="28041" xr:uid="{C5AD80CF-029B-46E3-94F2-ABEA27A263F3}"/>
    <cellStyle name="Input 2 14" xfId="15152" xr:uid="{D6A01D13-15D9-447B-ACA8-7A6505057BB0}"/>
    <cellStyle name="Input 2 14 10" xfId="29586" xr:uid="{B89578A8-A958-444A-97B9-D9BDDC31BE86}"/>
    <cellStyle name="Input 2 14 11" xfId="30976" xr:uid="{B7AD0B65-C2A0-4E4C-A704-26DA0ED889B7}"/>
    <cellStyle name="Input 2 14 12" xfId="32355" xr:uid="{62EAEC44-EA02-4767-9A01-78B24AC8F453}"/>
    <cellStyle name="Input 2 14 13" xfId="33563" xr:uid="{474E2D05-75B4-47FC-9D52-80CEB597BB24}"/>
    <cellStyle name="Input 2 14 14" xfId="34517" xr:uid="{4AA5C07D-0B04-4F30-95FF-0DCDADC34EA3}"/>
    <cellStyle name="Input 2 14 15" xfId="35672" xr:uid="{11D0C02C-0DB9-486F-B3DB-7ADD864BE951}"/>
    <cellStyle name="Input 2 14 16" xfId="36792" xr:uid="{13BE9786-18AB-4695-AF51-B53217F0BAF8}"/>
    <cellStyle name="Input 2 14 17" xfId="37896" xr:uid="{B7E86451-2B04-408C-BA1E-7B9B7B69059D}"/>
    <cellStyle name="Input 2 14 2" xfId="18214" xr:uid="{FAB9B6F6-FAC3-419A-B565-875B031570E6}"/>
    <cellStyle name="Input 2 14 3" xfId="19611" xr:uid="{DB0CAE9B-D191-4C17-8427-3354E6CF90D1}"/>
    <cellStyle name="Input 2 14 4" xfId="21027" xr:uid="{CEDCCC1D-A3C8-4DC4-98E9-37DE538CD071}"/>
    <cellStyle name="Input 2 14 5" xfId="22418" xr:uid="{BEEE1660-DD1B-456B-A96D-E55F41D5EC22}"/>
    <cellStyle name="Input 2 14 6" xfId="23730" xr:uid="{A8F21623-D454-4260-9B69-C397F4C4C499}"/>
    <cellStyle name="Input 2 14 7" xfId="25134" xr:uid="{C9DCFF13-B8A2-49DB-A833-B40A6817C900}"/>
    <cellStyle name="Input 2 14 8" xfId="26569" xr:uid="{42FB584C-8823-4225-8431-0BB4C4B1998B}"/>
    <cellStyle name="Input 2 14 9" xfId="28096" xr:uid="{EF309911-76E0-48F2-8A90-33551F31A59E}"/>
    <cellStyle name="Input 2 15" xfId="15249" xr:uid="{5B70EF70-9C12-40A5-ADCF-0A901013B569}"/>
    <cellStyle name="Input 2 15 10" xfId="29679" xr:uid="{34A8B3C8-CC87-4E6C-9235-723A4483BDB2}"/>
    <cellStyle name="Input 2 15 11" xfId="31071" xr:uid="{02E259AD-E2FD-4FAF-8B1D-D1196B8D336F}"/>
    <cellStyle name="Input 2 15 12" xfId="32443" xr:uid="{D94F49C8-13F5-434B-9562-9748ADE8EA55}"/>
    <cellStyle name="Input 2 15 13" xfId="33644" xr:uid="{BAB4BA1E-EE65-4B5C-9CB9-2481EB4D5F1A}"/>
    <cellStyle name="Input 2 15 14" xfId="34605" xr:uid="{363F18C1-DF95-4F9B-AD02-20C33EC43D44}"/>
    <cellStyle name="Input 2 15 15" xfId="35762" xr:uid="{9B726EA4-C5FC-4A96-8126-58DD25B41239}"/>
    <cellStyle name="Input 2 15 16" xfId="36874" xr:uid="{44555D56-5FD3-4343-BB5F-821AD65DD87A}"/>
    <cellStyle name="Input 2 15 17" xfId="37976" xr:uid="{64FDB506-5BEA-404F-B226-029E9ED0B49D}"/>
    <cellStyle name="Input 2 15 2" xfId="18311" xr:uid="{BEBFFA98-FB36-44DF-BD1B-8B38157A3CEA}"/>
    <cellStyle name="Input 2 15 3" xfId="19706" xr:uid="{4E61C507-DFBD-4FD5-906C-7D91DDC986C2}"/>
    <cellStyle name="Input 2 15 4" xfId="21120" xr:uid="{241D34D7-310A-4356-B198-0B7362170BFC}"/>
    <cellStyle name="Input 2 15 5" xfId="22515" xr:uid="{7B04E362-A376-4E90-9F2C-A27B970026FA}"/>
    <cellStyle name="Input 2 15 6" xfId="23827" xr:uid="{3E012FB2-4351-470C-9E80-124AD493169E}"/>
    <cellStyle name="Input 2 15 7" xfId="25229" xr:uid="{857A4F79-1500-4995-9FBD-D60CBB14B9EA}"/>
    <cellStyle name="Input 2 15 8" xfId="26663" xr:uid="{165F324C-39C6-4CA2-8AD9-8242503CE1C8}"/>
    <cellStyle name="Input 2 15 9" xfId="28189" xr:uid="{8F25FEDF-321F-4783-844C-9DF137C52CD5}"/>
    <cellStyle name="Input 2 16" xfId="15285" xr:uid="{D188DDD6-F398-4FE3-B86B-36B899030042}"/>
    <cellStyle name="Input 2 16 10" xfId="29714" xr:uid="{91FA89C6-D17F-440F-B917-4B053529B739}"/>
    <cellStyle name="Input 2 16 11" xfId="31105" xr:uid="{8FB4B2C0-52AF-4844-AB2A-BD2518BD7E38}"/>
    <cellStyle name="Input 2 16 12" xfId="32475" xr:uid="{8D2AA29E-845D-4F7C-9929-2D4708E1F1E7}"/>
    <cellStyle name="Input 2 16 13" xfId="33673" xr:uid="{87F0C3D0-9669-4DEF-9670-69451AE544BB}"/>
    <cellStyle name="Input 2 16 14" xfId="34638" xr:uid="{7D43DE3F-828C-4828-B72B-B8DB8C827CCE}"/>
    <cellStyle name="Input 2 16 15" xfId="35796" xr:uid="{F0F238BE-C767-4057-9528-7E708A05ED12}"/>
    <cellStyle name="Input 2 16 16" xfId="36905" xr:uid="{80CDD93E-AE43-49A0-A285-05C2BE560CC3}"/>
    <cellStyle name="Input 2 16 17" xfId="38006" xr:uid="{DCF1C518-BCE4-4105-A8A1-26DEA5E60040}"/>
    <cellStyle name="Input 2 16 2" xfId="18347" xr:uid="{C49D37D3-1A38-4CE3-9380-657B6186B68C}"/>
    <cellStyle name="Input 2 16 3" xfId="19742" xr:uid="{C91A4DD5-0967-4EF4-A885-0D2AE4E44333}"/>
    <cellStyle name="Input 2 16 4" xfId="21154" xr:uid="{0E876749-BB6B-4F93-B7A6-0597C620D059}"/>
    <cellStyle name="Input 2 16 5" xfId="22551" xr:uid="{61AC3C30-ACD3-45F5-A767-BC2F61C1A595}"/>
    <cellStyle name="Input 2 16 6" xfId="23863" xr:uid="{0C2DF39F-1646-4F42-BECE-07C765F69BF2}"/>
    <cellStyle name="Input 2 16 7" xfId="25264" xr:uid="{AC950CFE-0209-42DD-84F3-A302748F06EB}"/>
    <cellStyle name="Input 2 16 8" xfId="26699" xr:uid="{588F33D3-59D9-4FC2-BA3D-7E69F2A9130A}"/>
    <cellStyle name="Input 2 16 9" xfId="28225" xr:uid="{EF73B4D5-809E-41A3-98B4-7B951AF8DB94}"/>
    <cellStyle name="Input 2 17" xfId="15387" xr:uid="{DFD596A2-AA77-48BD-B139-09E285658CE4}"/>
    <cellStyle name="Input 2 17 10" xfId="29812" xr:uid="{E453916B-C185-4EAE-8CF8-FC700B30E0D1}"/>
    <cellStyle name="Input 2 17 11" xfId="31203" xr:uid="{8BA859BC-30DC-4CC4-8AC2-8AC480BDE42F}"/>
    <cellStyle name="Input 2 17 12" xfId="32569" xr:uid="{D3C43616-3E5B-4D9F-A901-DC7106C32C46}"/>
    <cellStyle name="Input 2 17 13" xfId="33759" xr:uid="{7290E6B2-9257-4BE5-9AC1-85E93D5EFA24}"/>
    <cellStyle name="Input 2 17 14" xfId="34726" xr:uid="{607D439D-0741-4E41-AE8F-15606E610CD6}"/>
    <cellStyle name="Input 2 17 15" xfId="35883" xr:uid="{48D81C3E-EAE6-4A01-986A-012EEFB7C30B}"/>
    <cellStyle name="Input 2 17 16" xfId="36993" xr:uid="{24492E00-7FD1-41DD-83C0-F7C15581F552}"/>
    <cellStyle name="Input 2 17 17" xfId="38089" xr:uid="{F9048FAE-8122-4D86-AC38-A69778489B32}"/>
    <cellStyle name="Input 2 17 2" xfId="18449" xr:uid="{C5A4C33B-10A1-4990-8BB2-2C4816527B0A}"/>
    <cellStyle name="Input 2 17 3" xfId="19844" xr:uid="{426BDFC9-D8BC-4E2A-A696-0660FEEDF2FC}"/>
    <cellStyle name="Input 2 17 4" xfId="21255" xr:uid="{3F175B8C-F8C6-40A5-AEFF-4CE91B3FCBB5}"/>
    <cellStyle name="Input 2 17 5" xfId="22653" xr:uid="{F8F878A7-6AB4-49C1-8215-67A002F6E1BD}"/>
    <cellStyle name="Input 2 17 6" xfId="23961" xr:uid="{6B4A7D6D-46CA-449E-A7B6-98535F78891D}"/>
    <cellStyle name="Input 2 17 7" xfId="25358" xr:uid="{9B799FCB-FAAE-4B20-99D3-01E6B3C4391F}"/>
    <cellStyle name="Input 2 17 8" xfId="26794" xr:uid="{DB895E0C-0CC9-403D-B0FD-4DC5D0E974E5}"/>
    <cellStyle name="Input 2 17 9" xfId="28315" xr:uid="{07A9DE04-DA72-49EB-A41A-F1C264329222}"/>
    <cellStyle name="Input 2 18" xfId="15451" xr:uid="{2C52E378-154D-4E32-B97F-BB81FFA6E017}"/>
    <cellStyle name="Input 2 18 10" xfId="29875" xr:uid="{A6F003F7-D2DE-439F-8A2F-46384CFE6212}"/>
    <cellStyle name="Input 2 18 11" xfId="31266" xr:uid="{AC3C4C0F-DF52-4632-83CC-C4E2898621D9}"/>
    <cellStyle name="Input 2 18 12" xfId="32629" xr:uid="{964449E5-5034-4FD0-AB52-17B5FAED66CB}"/>
    <cellStyle name="Input 2 18 13" xfId="34781" xr:uid="{8A6F4137-587F-4464-A564-AE3F6343F891}"/>
    <cellStyle name="Input 2 18 14" xfId="35938" xr:uid="{9CAD4B58-9235-4C66-A5B4-904062618DE6}"/>
    <cellStyle name="Input 2 18 15" xfId="37049" xr:uid="{1096E10D-A4B7-4B0C-AA74-FA1064DD984F}"/>
    <cellStyle name="Input 2 18 16" xfId="38144" xr:uid="{AF7547D1-3C39-4F34-A383-008B6B07AE58}"/>
    <cellStyle name="Input 2 18 2" xfId="18512" xr:uid="{9F8C3BBE-7874-49AA-BD2E-3BC34DCF2336}"/>
    <cellStyle name="Input 2 18 3" xfId="19907" xr:uid="{AA161163-9DEA-4BC5-ABE2-37FCA97FFBF7}"/>
    <cellStyle name="Input 2 18 4" xfId="21319" xr:uid="{A7FA7BCB-1CA3-4373-AF10-79E7EC977A42}"/>
    <cellStyle name="Input 2 18 5" xfId="22717" xr:uid="{ED8E02F0-F811-48A7-A373-45D17195845D}"/>
    <cellStyle name="Input 2 18 6" xfId="24022" xr:uid="{CF09E180-D0B3-417D-88D7-A0A94F0D083B}"/>
    <cellStyle name="Input 2 18 7" xfId="25421" xr:uid="{90A505E0-1206-4296-B9F6-069B96CFE670}"/>
    <cellStyle name="Input 2 18 8" xfId="26858" xr:uid="{3E6A7E58-7129-4BE6-8996-DC649880A7B2}"/>
    <cellStyle name="Input 2 18 9" xfId="28378" xr:uid="{2096007C-640F-4B2E-9196-D9A3FED65882}"/>
    <cellStyle name="Input 2 19" xfId="15524" xr:uid="{40ECE1A8-4BE8-4ED6-ABB4-C86DC6C11C24}"/>
    <cellStyle name="Input 2 19 10" xfId="29943" xr:uid="{27375578-7186-49E9-805A-4E9BE19E900A}"/>
    <cellStyle name="Input 2 19 11" xfId="31335" xr:uid="{10D9DB37-4FEE-4B08-B49A-972E40FFF95C}"/>
    <cellStyle name="Input 2 19 12" xfId="32694" xr:uid="{8DB34240-6253-4B8E-A154-FC75E4676BC7}"/>
    <cellStyle name="Input 2 19 13" xfId="34839" xr:uid="{199DE276-4219-4D6B-9BC5-A23171E161B2}"/>
    <cellStyle name="Input 2 19 14" xfId="35995" xr:uid="{C23336FE-A0F2-456F-B196-B76826E5509E}"/>
    <cellStyle name="Input 2 19 15" xfId="37108" xr:uid="{0EE6CCD0-75BD-43C1-B7F8-BED55B18F48D}"/>
    <cellStyle name="Input 2 19 16" xfId="38200" xr:uid="{0629D1AD-DD2D-4957-A75A-1FBCBB4BC399}"/>
    <cellStyle name="Input 2 19 2" xfId="18583" xr:uid="{44F2659B-A70F-48DC-BDAC-A94CC5AF1F76}"/>
    <cellStyle name="Input 2 19 3" xfId="19975" xr:uid="{B17461F3-6CB5-4102-908C-1CC7FEF6A07D}"/>
    <cellStyle name="Input 2 19 4" xfId="21392" xr:uid="{119DF6D4-264B-4448-A406-0CEA69275FD6}"/>
    <cellStyle name="Input 2 19 5" xfId="22788" xr:uid="{269B066A-8DF1-4D6F-9E45-1D903F96D3B4}"/>
    <cellStyle name="Input 2 19 6" xfId="24089" xr:uid="{B341AFA6-C083-47DE-A512-9CF9FD91F084}"/>
    <cellStyle name="Input 2 19 7" xfId="25487" xr:uid="{D5A5E255-40F5-41CB-96FE-EEBCA5BC8912}"/>
    <cellStyle name="Input 2 19 8" xfId="26926" xr:uid="{B737A15F-1CAB-4954-9FE8-8E380E095090}"/>
    <cellStyle name="Input 2 19 9" xfId="28447" xr:uid="{35012D30-13F3-470C-9E93-1186EDA9B927}"/>
    <cellStyle name="Input 2 2" xfId="65" xr:uid="{00000000-0005-0000-0000-0000ED1A0000}"/>
    <cellStyle name="Input 2 2 10" xfId="15378" xr:uid="{67D3CD06-A20A-435C-B9FE-1FF9712E9C95}"/>
    <cellStyle name="Input 2 2 10 10" xfId="29803" xr:uid="{F7674292-5250-4280-94BF-AC7E262BA4C4}"/>
    <cellStyle name="Input 2 2 10 11" xfId="31194" xr:uid="{031F2463-7B7B-469A-AF82-44CAAAA8F740}"/>
    <cellStyle name="Input 2 2 10 12" xfId="32560" xr:uid="{7F33FF02-82BA-44E7-B514-1DC0B2C3078B}"/>
    <cellStyle name="Input 2 2 10 13" xfId="33751" xr:uid="{8672F730-E981-4858-9F16-F1AE9EB1AD60}"/>
    <cellStyle name="Input 2 2 10 14" xfId="34717" xr:uid="{0ACECE9D-B83E-4FE1-BAD3-DC6B6C455BA9}"/>
    <cellStyle name="Input 2 2 10 15" xfId="35874" xr:uid="{0F77C032-A4EE-4A46-88D1-C1AE8DAD6DE3}"/>
    <cellStyle name="Input 2 2 10 16" xfId="36984" xr:uid="{32286DDB-6D7F-4FDD-BB05-74C0E1FAA691}"/>
    <cellStyle name="Input 2 2 10 17" xfId="38080" xr:uid="{859044EC-BD76-4676-B14D-173A223225FD}"/>
    <cellStyle name="Input 2 2 10 2" xfId="18440" xr:uid="{863E1E00-84ED-4930-AED2-81C1BE035339}"/>
    <cellStyle name="Input 2 2 10 3" xfId="19835" xr:uid="{E0A81D16-D6F4-472A-B53A-FA5F6D431C83}"/>
    <cellStyle name="Input 2 2 10 4" xfId="21246" xr:uid="{DB4EE6EF-14BB-429E-B965-7E38E9356B83}"/>
    <cellStyle name="Input 2 2 10 5" xfId="22644" xr:uid="{60605E46-153D-4222-A8A2-584756D0D318}"/>
    <cellStyle name="Input 2 2 10 6" xfId="23952" xr:uid="{00A6E08D-F26E-4EE1-919B-AC5767C7B607}"/>
    <cellStyle name="Input 2 2 10 7" xfId="25349" xr:uid="{73F64754-C3D4-48E5-B391-7443EBD04602}"/>
    <cellStyle name="Input 2 2 10 8" xfId="26785" xr:uid="{27DE3CC3-BB62-4ABE-8D16-A6685972DE4B}"/>
    <cellStyle name="Input 2 2 10 9" xfId="28306" xr:uid="{A92D114A-A9A9-43E9-BAE9-35A0917F6BFE}"/>
    <cellStyle name="Input 2 2 11" xfId="15415" xr:uid="{B748A7AF-2709-441D-BB61-404F8E1F2EF9}"/>
    <cellStyle name="Input 2 2 11 10" xfId="29840" xr:uid="{C3E32186-A175-48A2-A2AF-43ED970FCE82}"/>
    <cellStyle name="Input 2 2 11 11" xfId="31231" xr:uid="{3D03A3E7-5EBF-479B-8E1E-60C5F15FE310}"/>
    <cellStyle name="Input 2 2 11 12" xfId="32594" xr:uid="{3BA043E9-3BB6-4382-A7F9-2E6292D79F68}"/>
    <cellStyle name="Input 2 2 11 13" xfId="34749" xr:uid="{CAC7122C-A3A3-46D6-8B79-1B515B556845}"/>
    <cellStyle name="Input 2 2 11 14" xfId="35906" xr:uid="{54CB69AB-850A-4E30-9357-C85C7809A06F}"/>
    <cellStyle name="Input 2 2 11 15" xfId="37016" xr:uid="{A5BA769B-6846-4EAB-95D7-C28F6A755433}"/>
    <cellStyle name="Input 2 2 11 16" xfId="38112" xr:uid="{6D3F5DFA-C562-4AFB-9E4D-96BF55B56A13}"/>
    <cellStyle name="Input 2 2 11 2" xfId="18476" xr:uid="{8988DE7E-7286-410B-8617-D9A1975C4FC0}"/>
    <cellStyle name="Input 2 2 11 3" xfId="19872" xr:uid="{EBDBB67D-08D8-40A4-9C45-15CDBA69EA6A}"/>
    <cellStyle name="Input 2 2 11 4" xfId="21283" xr:uid="{8F264363-BA54-4636-A320-91252931B229}"/>
    <cellStyle name="Input 2 2 11 5" xfId="22681" xr:uid="{2419BDE7-0A34-485D-AEBC-637059A60C53}"/>
    <cellStyle name="Input 2 2 11 6" xfId="23987" xr:uid="{2C6640DD-38DF-4DF5-8F24-2D72901AD13C}"/>
    <cellStyle name="Input 2 2 11 7" xfId="25386" xr:uid="{F9A5A8CD-38E5-4372-A612-6BFAB683B97F}"/>
    <cellStyle name="Input 2 2 11 8" xfId="26822" xr:uid="{7F83EE72-CA52-41CB-B21A-25E24E657345}"/>
    <cellStyle name="Input 2 2 11 9" xfId="28342" xr:uid="{043E03A2-033F-470E-BF4A-2387A649EA85}"/>
    <cellStyle name="Input 2 2 12" xfId="15511" xr:uid="{1B2507EB-E92F-47F1-9A74-13188E5E7B63}"/>
    <cellStyle name="Input 2 2 12 10" xfId="29931" xr:uid="{30C1DBE6-1F47-432A-843E-F02F3580A37D}"/>
    <cellStyle name="Input 2 2 12 11" xfId="31322" xr:uid="{001A66BF-5BEA-4D43-9438-EECD2FAE41F9}"/>
    <cellStyle name="Input 2 2 12 12" xfId="32683" xr:uid="{65E9C258-B2B7-4667-9114-4F8007598EF1}"/>
    <cellStyle name="Input 2 2 12 13" xfId="34828" xr:uid="{A73132DB-7F4F-4066-B9EA-0B6B1D905A27}"/>
    <cellStyle name="Input 2 2 12 14" xfId="35985" xr:uid="{C7A72E82-E577-4B94-A304-D70B8F5B3C7E}"/>
    <cellStyle name="Input 2 2 12 15" xfId="37097" xr:uid="{A7FD5D26-5657-40DE-B708-11DA8E4A6802}"/>
    <cellStyle name="Input 2 2 12 16" xfId="38190" xr:uid="{16BE91DC-3A72-4D1F-94B4-80E8E5E73B4D}"/>
    <cellStyle name="Input 2 2 12 2" xfId="18570" xr:uid="{CFB13A87-725C-4F14-9430-24FDC66D9349}"/>
    <cellStyle name="Input 2 2 12 3" xfId="19962" xr:uid="{9378FC0D-7503-43E5-A34F-DAC220A6F62E}"/>
    <cellStyle name="Input 2 2 12 4" xfId="21379" xr:uid="{FD0E0BD2-6A56-4191-ABA2-2B7C3DB32C6F}"/>
    <cellStyle name="Input 2 2 12 5" xfId="22775" xr:uid="{A7D0B530-0A9E-4221-A9E5-E47AE5B21AF5}"/>
    <cellStyle name="Input 2 2 12 6" xfId="24077" xr:uid="{BFA65C15-0161-4668-A98E-2CDB452ED195}"/>
    <cellStyle name="Input 2 2 12 7" xfId="25474" xr:uid="{EDE6E81F-A071-4E6B-B42A-B861BAB72D20}"/>
    <cellStyle name="Input 2 2 12 8" xfId="26915" xr:uid="{1CA03057-087E-42A2-8AC1-FF9FF79F4E04}"/>
    <cellStyle name="Input 2 2 12 9" xfId="28435" xr:uid="{578ECEAA-F8FB-47D3-9D68-E080F35220D7}"/>
    <cellStyle name="Input 2 2 13" xfId="15597" xr:uid="{C1162A4F-A752-47A7-9728-2C26EBD6D218}"/>
    <cellStyle name="Input 2 2 13 10" xfId="30010" xr:uid="{DDACA946-BACD-4097-8B8B-429EC7298637}"/>
    <cellStyle name="Input 2 2 13 11" xfId="31405" xr:uid="{0D8722A0-21FA-4216-9201-B948D7CF43E0}"/>
    <cellStyle name="Input 2 2 13 12" xfId="32760" xr:uid="{46C8AED2-A020-4057-BB49-088CCE202FF5}"/>
    <cellStyle name="Input 2 2 13 13" xfId="33870" xr:uid="{1175A786-C28B-4057-8E77-FB0B650A830F}"/>
    <cellStyle name="Input 2 2 13 14" xfId="34902" xr:uid="{1163B1C0-825C-4A3B-B268-585938428659}"/>
    <cellStyle name="Input 2 2 13 15" xfId="36058" xr:uid="{665C2DB8-4F5C-48C2-A269-C8DE9BDE6A0E}"/>
    <cellStyle name="Input 2 2 13 16" xfId="37173" xr:uid="{125D39E9-2B88-4F18-889B-4DDE2F44EF8B}"/>
    <cellStyle name="Input 2 2 13 17" xfId="38263" xr:uid="{FA774669-5667-4966-BFC1-3F3F4211F25F}"/>
    <cellStyle name="Input 2 2 13 2" xfId="18652" xr:uid="{95425788-133C-4680-9C83-5B336E844C3F}"/>
    <cellStyle name="Input 2 2 13 3" xfId="20047" xr:uid="{9BC9C5A3-FE9A-430E-A12D-7FE885E1F90C}"/>
    <cellStyle name="Input 2 2 13 4" xfId="21464" xr:uid="{39CCBA59-AB33-453D-A3C4-8A61E6E1E742}"/>
    <cellStyle name="Input 2 2 13 5" xfId="22855" xr:uid="{8FAB419D-3FAF-40B5-A85F-DD9C42BFE6E3}"/>
    <cellStyle name="Input 2 2 13 6" xfId="24155" xr:uid="{56A03998-70AA-4C89-99AF-48C0127D1A9C}"/>
    <cellStyle name="Input 2 2 13 7" xfId="25554" xr:uid="{5023CCFB-9EC0-4D60-A934-ABAA8C21BCE0}"/>
    <cellStyle name="Input 2 2 13 8" xfId="26995" xr:uid="{2A9692F0-B3EF-4457-89A0-1598AF39DFA1}"/>
    <cellStyle name="Input 2 2 13 9" xfId="28515" xr:uid="{18F9EC5D-837B-4544-8668-00D7D33794F3}"/>
    <cellStyle name="Input 2 2 14" xfId="15629" xr:uid="{43B17A4B-0A94-49AF-A613-E898B9853874}"/>
    <cellStyle name="Input 2 2 14 10" xfId="30040" xr:uid="{89E9B92B-5F74-44B1-8E13-147424EBCC6E}"/>
    <cellStyle name="Input 2 2 14 11" xfId="31434" xr:uid="{A69B7287-2863-4CD3-8731-9A24E122605C}"/>
    <cellStyle name="Input 2 2 14 12" xfId="32790" xr:uid="{FCC07764-6D72-4DCC-A706-D8C793CF639F}"/>
    <cellStyle name="Input 2 2 14 13" xfId="34928" xr:uid="{06066821-59EA-4F4B-A305-87ECF8CA858A}"/>
    <cellStyle name="Input 2 2 14 14" xfId="36084" xr:uid="{A9BC6238-32EB-41A2-8C20-90575BFD2B55}"/>
    <cellStyle name="Input 2 2 14 15" xfId="37201" xr:uid="{1B8D99A7-E0E9-4F40-891E-1BEAEFF26F81}"/>
    <cellStyle name="Input 2 2 14 16" xfId="38289" xr:uid="{E22C9381-56D0-475D-911A-394699FE2D4F}"/>
    <cellStyle name="Input 2 2 14 2" xfId="18679" xr:uid="{A4597BA2-C1B3-4406-A713-09461CE4E8C9}"/>
    <cellStyle name="Input 2 2 14 3" xfId="20076" xr:uid="{B7575A3D-B248-4807-8363-B8C0CDC16F86}"/>
    <cellStyle name="Input 2 2 14 4" xfId="21496" xr:uid="{447B9B75-E12B-4EA3-A141-3E46A9B77FD0}"/>
    <cellStyle name="Input 2 2 14 5" xfId="22882" xr:uid="{5CFEF708-45CB-4100-A615-3E08DBCC3D37}"/>
    <cellStyle name="Input 2 2 14 6" xfId="24184" xr:uid="{FDFD2853-785E-4C30-8989-AD97AA554C02}"/>
    <cellStyle name="Input 2 2 14 7" xfId="25583" xr:uid="{88E70B31-47A3-4738-AA01-B8B0AF10629F}"/>
    <cellStyle name="Input 2 2 14 8" xfId="27025" xr:uid="{D655D58E-E338-4EF9-A319-25C7212EA6BD}"/>
    <cellStyle name="Input 2 2 14 9" xfId="28547" xr:uid="{A402C06E-AEE7-4EDE-83B8-9DF85E462943}"/>
    <cellStyle name="Input 2 2 15" xfId="15745" xr:uid="{FCA56016-FE56-4A69-A7BA-FE01A42B6BA1}"/>
    <cellStyle name="Input 2 2 15 10" xfId="35032" xr:uid="{AA687A01-9BCC-4E7C-996D-896D530F8C8C}"/>
    <cellStyle name="Input 2 2 15 11" xfId="36186" xr:uid="{1481213E-B2B0-4D3C-9EB5-F25857E6C0E4}"/>
    <cellStyle name="Input 2 2 15 12" xfId="37308" xr:uid="{CE84769F-AD4A-4FE4-9535-8D57832AB6D3}"/>
    <cellStyle name="Input 2 2 15 13" xfId="38391" xr:uid="{78099062-EB79-4247-AEC5-45AC132CDC7C}"/>
    <cellStyle name="Input 2 2 15 2" xfId="20188" xr:uid="{CEB6EE5A-5F6E-4589-896C-59A80D42854B}"/>
    <cellStyle name="Input 2 2 15 3" xfId="24297" xr:uid="{3A918DC0-8EAB-4A75-998B-737A425D72AC}"/>
    <cellStyle name="Input 2 2 15 4" xfId="25696" xr:uid="{E874E1CD-F898-4F4F-B236-4310E9D6A5A9}"/>
    <cellStyle name="Input 2 2 15 5" xfId="27136" xr:uid="{A3C4DA48-E269-4849-8A74-BB96735DD48F}"/>
    <cellStyle name="Input 2 2 15 6" xfId="28660" xr:uid="{671B0439-0E49-4DFE-AAE1-8B9A48214413}"/>
    <cellStyle name="Input 2 2 15 7" xfId="30154" xr:uid="{3F0A9E42-D98A-46A2-BA06-AD7ECA5939CA}"/>
    <cellStyle name="Input 2 2 15 8" xfId="31546" xr:uid="{91ABFB36-0931-4F4F-82C1-F03B54E10285}"/>
    <cellStyle name="Input 2 2 15 9" xfId="32895" xr:uid="{A04FAF1C-FED1-461B-A2B9-496AAB745450}"/>
    <cellStyle name="Input 2 2 16" xfId="15837" xr:uid="{D721712A-CA43-4AF6-8840-2B328CA98D9C}"/>
    <cellStyle name="Input 2 2 16 10" xfId="30244" xr:uid="{3037AB20-8CFD-49A3-A918-F3EE5BFAE7AF}"/>
    <cellStyle name="Input 2 2 16 11" xfId="31638" xr:uid="{C472BB7A-440E-4F2F-8B39-21456ADA49D6}"/>
    <cellStyle name="Input 2 2 16 12" xfId="32976" xr:uid="{5D987C74-EB56-49DE-AF36-0F0D39C0D0BD}"/>
    <cellStyle name="Input 2 2 16 13" xfId="34008" xr:uid="{95514C8C-9E40-4418-BB8C-4799A57EE361}"/>
    <cellStyle name="Input 2 2 16 14" xfId="35110" xr:uid="{6335188A-8280-465E-9521-16F6370EBD68}"/>
    <cellStyle name="Input 2 2 16 15" xfId="36264" xr:uid="{79F85E76-8C24-4E64-981D-08704FCA60F6}"/>
    <cellStyle name="Input 2 2 16 16" xfId="37391" xr:uid="{DEC7925F-4133-4884-B685-F349D5FB7B0C}"/>
    <cellStyle name="Input 2 2 16 17" xfId="38469" xr:uid="{E0866FC5-DA42-4464-9EA0-0DEA54C9C5E6}"/>
    <cellStyle name="Input 2 2 16 2" xfId="18886" xr:uid="{268BA04D-9AA3-41B4-8B1B-CE3FF3E37808}"/>
    <cellStyle name="Input 2 2 16 3" xfId="20279" xr:uid="{534A1AEB-28E0-49B8-9384-C4C3DC37ECD9}"/>
    <cellStyle name="Input 2 2 16 4" xfId="21680" xr:uid="{0E3CCA08-0376-43E1-AF95-289C72C6EB40}"/>
    <cellStyle name="Input 2 2 16 5" xfId="23062" xr:uid="{EBA73C1F-2AEF-4A31-A702-42B4443C96DB}"/>
    <cellStyle name="Input 2 2 16 6" xfId="24382" xr:uid="{CBA6E782-3B98-43A5-8CB6-683C95737B3E}"/>
    <cellStyle name="Input 2 2 16 7" xfId="25786" xr:uid="{D4A62BD1-928C-4691-86AB-CB44DB16E7AD}"/>
    <cellStyle name="Input 2 2 16 8" xfId="27227" xr:uid="{74B10211-E726-402A-83BD-DF58F0E007DE}"/>
    <cellStyle name="Input 2 2 16 9" xfId="28751" xr:uid="{13BC2687-A8B2-45B7-89AC-77048B11C881}"/>
    <cellStyle name="Input 2 2 17" xfId="23759" xr:uid="{514DC5A1-A7CE-4A1F-ADB3-3AA3898E0C96}"/>
    <cellStyle name="Input 2 2 18" xfId="25183" xr:uid="{C543E710-1A0A-4B6D-95D4-ADA7E7F30DA2}"/>
    <cellStyle name="Input 2 2 19" xfId="26618" xr:uid="{AEAB3CC0-078F-435F-99D3-27EBA1208659}"/>
    <cellStyle name="Input 2 2 2" xfId="85" xr:uid="{00000000-0005-0000-0000-0000EE1A0000}"/>
    <cellStyle name="Input 2 2 2 10" xfId="15400" xr:uid="{ADA54F68-7E46-49B4-B3AC-9A55D06DB733}"/>
    <cellStyle name="Input 2 2 2 10 10" xfId="29825" xr:uid="{2DE76D91-153C-4865-8909-E9F638E2A513}"/>
    <cellStyle name="Input 2 2 2 10 11" xfId="31216" xr:uid="{8E38CD96-676C-4C20-97B8-473D08AB9D8B}"/>
    <cellStyle name="Input 2 2 2 10 12" xfId="32580" xr:uid="{97A29817-6CCF-446E-B59B-3ABDD664A0C6}"/>
    <cellStyle name="Input 2 2 2 10 13" xfId="34737" xr:uid="{26BC8D5E-A7D6-4AB6-B562-39DC6D7C4926}"/>
    <cellStyle name="Input 2 2 2 10 14" xfId="35894" xr:uid="{D99A1712-5D48-4C5A-83C3-1CB787B0D034}"/>
    <cellStyle name="Input 2 2 2 10 15" xfId="37004" xr:uid="{7F820C38-BB3B-4486-B508-A89ABFFE6CFB}"/>
    <cellStyle name="Input 2 2 2 10 16" xfId="38100" xr:uid="{948C8BF5-6532-48E5-92E0-E9541572E0A7}"/>
    <cellStyle name="Input 2 2 2 10 2" xfId="18462" xr:uid="{4D270E62-BA65-4A83-BAD5-8832BDB9737A}"/>
    <cellStyle name="Input 2 2 2 10 3" xfId="19857" xr:uid="{33F2FF17-0406-45A6-8C62-9EF331CA6FC5}"/>
    <cellStyle name="Input 2 2 2 10 4" xfId="21268" xr:uid="{96CED2E2-6FE0-47B9-9B52-8A4DBAA347E8}"/>
    <cellStyle name="Input 2 2 2 10 5" xfId="22666" xr:uid="{12D28173-84A5-4D4B-B5F2-A942EC84978C}"/>
    <cellStyle name="Input 2 2 2 10 6" xfId="23973" xr:uid="{6038252E-47DD-415F-9061-F9111500CDF0}"/>
    <cellStyle name="Input 2 2 2 10 7" xfId="25371" xr:uid="{AD4D69C1-FC7E-4100-A2AE-269CC64DA134}"/>
    <cellStyle name="Input 2 2 2 10 8" xfId="26807" xr:uid="{793FCA41-B626-43E7-AC2C-D755C7B84EEE}"/>
    <cellStyle name="Input 2 2 2 10 9" xfId="28327" xr:uid="{64D36591-5737-4560-B947-B3E914BFFEB2}"/>
    <cellStyle name="Input 2 2 2 11" xfId="15497" xr:uid="{7018A5A9-7EBC-412C-B2D6-7F4A87C3CDED}"/>
    <cellStyle name="Input 2 2 2 11 10" xfId="29917" xr:uid="{C8C99926-B233-4F5E-80EE-5181224BEAEB}"/>
    <cellStyle name="Input 2 2 2 11 11" xfId="31308" xr:uid="{7EB85386-B9E6-4137-8DC3-D4D270485B94}"/>
    <cellStyle name="Input 2 2 2 11 12" xfId="32670" xr:uid="{DB1F7587-87AD-494C-BAD4-2202D8E24CD0}"/>
    <cellStyle name="Input 2 2 2 11 13" xfId="34816" xr:uid="{1FA845FC-D7E7-4181-AF86-0B51E25710EF}"/>
    <cellStyle name="Input 2 2 2 11 14" xfId="35973" xr:uid="{EC71CCB5-AD66-413D-A679-B4DE6FF482AA}"/>
    <cellStyle name="Input 2 2 2 11 15" xfId="37085" xr:uid="{67299FAB-4829-4F50-80BF-47AC52C2891F}"/>
    <cellStyle name="Input 2 2 2 11 16" xfId="38178" xr:uid="{4431FEC7-B106-4646-870B-C2F66687480F}"/>
    <cellStyle name="Input 2 2 2 11 2" xfId="18556" xr:uid="{53DA2738-14B9-47A2-92E4-F7CA70E54F05}"/>
    <cellStyle name="Input 2 2 2 11 3" xfId="19949" xr:uid="{5A1995A4-218C-482A-BE1A-664544C30727}"/>
    <cellStyle name="Input 2 2 2 11 4" xfId="21365" xr:uid="{310EB0C3-E072-4AB6-99A4-2C99B611E570}"/>
    <cellStyle name="Input 2 2 2 11 5" xfId="22762" xr:uid="{E5BF31DE-D7D4-44FC-80B7-B370FC6536B3}"/>
    <cellStyle name="Input 2 2 2 11 6" xfId="24063" xr:uid="{9112A87F-E506-486C-B9FE-B60D8F7D4465}"/>
    <cellStyle name="Input 2 2 2 11 7" xfId="25462" xr:uid="{488F39D5-A0E6-485F-90D5-A6BECD376061}"/>
    <cellStyle name="Input 2 2 2 11 8" xfId="26901" xr:uid="{580B231F-47A7-4F64-8407-F68625ED7F57}"/>
    <cellStyle name="Input 2 2 2 11 9" xfId="28421" xr:uid="{B2C8B539-7AEE-4B96-8518-BAC063DEA415}"/>
    <cellStyle name="Input 2 2 2 12" xfId="15549" xr:uid="{19B9562B-968B-4D70-AF31-6BD4A4741D99}"/>
    <cellStyle name="Input 2 2 2 12 10" xfId="29966" xr:uid="{C5BDD1E8-6C28-45E8-AD03-A279F9DE353B}"/>
    <cellStyle name="Input 2 2 2 12 11" xfId="31359" xr:uid="{012782CB-7FBE-4064-A83B-14256AF8B0D6}"/>
    <cellStyle name="Input 2 2 2 12 12" xfId="32717" xr:uid="{6DB37317-FFF1-4C42-BCAC-E3E2FB728F62}"/>
    <cellStyle name="Input 2 2 2 12 13" xfId="33845" xr:uid="{F6DC3AD1-007F-498F-989D-B543C7E609C2}"/>
    <cellStyle name="Input 2 2 2 12 14" xfId="34862" xr:uid="{329A497B-39AC-4533-A507-B5AAD9048BE6}"/>
    <cellStyle name="Input 2 2 2 12 15" xfId="36018" xr:uid="{0FBE087C-CCC7-4F25-983C-84F2AFFFAC7F}"/>
    <cellStyle name="Input 2 2 2 12 16" xfId="37131" xr:uid="{CB6036EC-B5C7-42CE-8107-2827A1D68500}"/>
    <cellStyle name="Input 2 2 2 12 17" xfId="38223" xr:uid="{D00C99C7-E3C4-423D-BCFE-9DDDC1747046}"/>
    <cellStyle name="Input 2 2 2 12 2" xfId="18608" xr:uid="{CFC2766A-437F-477F-9CE3-8040666832F4}"/>
    <cellStyle name="Input 2 2 2 12 3" xfId="20000" xr:uid="{A951F6B6-F657-45EB-A3C0-21185B05C035}"/>
    <cellStyle name="Input 2 2 2 12 4" xfId="21417" xr:uid="{7CE1CEC1-B1C0-4641-90A0-586A0D17082A}"/>
    <cellStyle name="Input 2 2 2 12 5" xfId="22811" xr:uid="{688D3A1F-2D9F-40FD-BBB8-62B288D19A48}"/>
    <cellStyle name="Input 2 2 2 12 6" xfId="24113" xr:uid="{D12D3D9C-FFB3-45EA-8DD9-382A7480873F}"/>
    <cellStyle name="Input 2 2 2 12 7" xfId="25511" xr:uid="{4F44E6D9-2817-455F-AB14-F81111037403}"/>
    <cellStyle name="Input 2 2 2 12 8" xfId="26949" xr:uid="{08303BEF-BD6A-47BF-B8C5-4C577B141ECA}"/>
    <cellStyle name="Input 2 2 2 12 9" xfId="28471" xr:uid="{99EF2A23-77A5-4DFF-BE0A-969E033C4191}"/>
    <cellStyle name="Input 2 2 2 13" xfId="15614" xr:uid="{B6E8F636-C98C-4A05-9C15-BA91BB5EF813}"/>
    <cellStyle name="Input 2 2 2 13 10" xfId="30026" xr:uid="{BD8967D4-C14F-4682-A65E-310298F85469}"/>
    <cellStyle name="Input 2 2 2 13 11" xfId="31421" xr:uid="{A893D86B-315B-49B2-AA9E-B5D653D97E2E}"/>
    <cellStyle name="Input 2 2 2 13 12" xfId="32776" xr:uid="{095EA79F-B019-4487-B536-88F6304475F6}"/>
    <cellStyle name="Input 2 2 2 13 13" xfId="34916" xr:uid="{FE02BBAA-766A-423A-A3AA-E6E21AFC890A}"/>
    <cellStyle name="Input 2 2 2 13 14" xfId="36072" xr:uid="{2FE353F4-5F07-463B-8B5B-4C866EEA869C}"/>
    <cellStyle name="Input 2 2 2 13 15" xfId="37188" xr:uid="{BAE55348-1536-43DA-A88D-0FB1C56735A3}"/>
    <cellStyle name="Input 2 2 2 13 16" xfId="38277" xr:uid="{42EEDDE5-1D4D-4441-B975-D0F6B2B3E6F4}"/>
    <cellStyle name="Input 2 2 2 13 2" xfId="18666" xr:uid="{3B4BBBEA-094C-4A1B-926C-55534A2A80A0}"/>
    <cellStyle name="Input 2 2 2 13 3" xfId="20063" xr:uid="{DC643C31-4C81-488B-96FA-F000BD4F54E9}"/>
    <cellStyle name="Input 2 2 2 13 4" xfId="21481" xr:uid="{3C34A172-8F76-417C-95BA-3F5CF9FF1726}"/>
    <cellStyle name="Input 2 2 2 13 5" xfId="22870" xr:uid="{2BA9D4FD-BD48-466F-838A-15CB4913A347}"/>
    <cellStyle name="Input 2 2 2 13 6" xfId="24170" xr:uid="{8ADDE3E5-73C4-44AE-B1ED-CAD8B7B890EE}"/>
    <cellStyle name="Input 2 2 2 13 7" xfId="25570" xr:uid="{94916B4E-774F-40E0-AFF5-4C6C2D9C6C66}"/>
    <cellStyle name="Input 2 2 2 13 8" xfId="27011" xr:uid="{DAB7E10B-ED33-4043-AC5F-65D005726878}"/>
    <cellStyle name="Input 2 2 2 13 9" xfId="28532" xr:uid="{3E7E4370-5739-4A0D-A397-5CB6682519C6}"/>
    <cellStyle name="Input 2 2 2 14" xfId="15728" xr:uid="{99881496-2791-49E4-AFCF-F20B807EA528}"/>
    <cellStyle name="Input 2 2 2 14 10" xfId="35020" xr:uid="{85395998-2AF9-431A-AC8E-1647C3D50C62}"/>
    <cellStyle name="Input 2 2 2 14 11" xfId="36174" xr:uid="{BAA56232-7B1D-4B7A-859E-46BB1146A75C}"/>
    <cellStyle name="Input 2 2 2 14 12" xfId="37294" xr:uid="{851B0793-1C79-455A-92CC-8564774F48D9}"/>
    <cellStyle name="Input 2 2 2 14 13" xfId="38379" xr:uid="{CDF7602E-85EC-4C6A-9EFE-B959233F445F}"/>
    <cellStyle name="Input 2 2 2 14 2" xfId="20173" xr:uid="{E70D2C3A-71EA-4FBE-8272-C6236B49C058}"/>
    <cellStyle name="Input 2 2 2 14 3" xfId="24281" xr:uid="{C3D60AAE-9A8A-4288-B4F9-6173573E093B}"/>
    <cellStyle name="Input 2 2 2 14 4" xfId="25679" xr:uid="{AD4730D4-A969-4BA7-B3DB-9016725BCBB4}"/>
    <cellStyle name="Input 2 2 2 14 5" xfId="27122" xr:uid="{F18AFB47-C26E-4C83-996D-00E3792759CA}"/>
    <cellStyle name="Input 2 2 2 14 6" xfId="28644" xr:uid="{1E303A73-6BB3-4087-A3F6-BDFA6C36D335}"/>
    <cellStyle name="Input 2 2 2 14 7" xfId="30138" xr:uid="{7DB56D3A-95EF-458E-97B4-562D23F9AEAE}"/>
    <cellStyle name="Input 2 2 2 14 8" xfId="31530" xr:uid="{172F17D1-640E-459F-963B-8A65ACFE5177}"/>
    <cellStyle name="Input 2 2 2 14 9" xfId="32881" xr:uid="{6EC552DE-72B6-49F2-8503-82A278B2FE6E}"/>
    <cellStyle name="Input 2 2 2 15" xfId="15822" xr:uid="{583AC905-D56E-4F28-8590-63F2E40BCEFE}"/>
    <cellStyle name="Input 2 2 2 15 10" xfId="30230" xr:uid="{5A5707E4-C58F-447E-B4A6-FF4707846ED7}"/>
    <cellStyle name="Input 2 2 2 15 11" xfId="31623" xr:uid="{90492922-174D-450A-8356-4A6084D426F3}"/>
    <cellStyle name="Input 2 2 2 15 12" xfId="32963" xr:uid="{80545F5E-9830-417D-81A4-E56815B72B6D}"/>
    <cellStyle name="Input 2 2 2 15 13" xfId="33996" xr:uid="{1BE50C27-BB34-4C03-8B31-7FB17AD42E72}"/>
    <cellStyle name="Input 2 2 2 15 14" xfId="35098" xr:uid="{104C63ED-78C4-4C46-976E-9F585E4580B9}"/>
    <cellStyle name="Input 2 2 2 15 15" xfId="36252" xr:uid="{E5CA6E90-103B-498B-A86C-8F7FB31E7B87}"/>
    <cellStyle name="Input 2 2 2 15 16" xfId="37378" xr:uid="{DF04F236-DA42-4B4F-8519-EBC46E8F7E5A}"/>
    <cellStyle name="Input 2 2 2 15 17" xfId="38457" xr:uid="{30A5BA28-3F13-4E55-89F5-C4EE0EFD2ABF}"/>
    <cellStyle name="Input 2 2 2 15 2" xfId="18871" xr:uid="{88FA8C1F-9536-47DA-9B89-8C60CA4643E8}"/>
    <cellStyle name="Input 2 2 2 15 3" xfId="20265" xr:uid="{2DA7B6B4-B014-4CFE-AE9D-C04877A19E65}"/>
    <cellStyle name="Input 2 2 2 15 4" xfId="21666" xr:uid="{287BCAEA-362B-4353-B4C3-2823BAFEEFA9}"/>
    <cellStyle name="Input 2 2 2 15 5" xfId="23048" xr:uid="{1C41DAB8-594A-48B2-9DAA-D366A5999E21}"/>
    <cellStyle name="Input 2 2 2 15 6" xfId="24368" xr:uid="{D4659EA7-9DB8-4B2E-8070-0FB4BD6B6E98}"/>
    <cellStyle name="Input 2 2 2 15 7" xfId="25772" xr:uid="{F346F6D9-FF0E-4874-A5D8-2CB702B1E31C}"/>
    <cellStyle name="Input 2 2 2 15 8" xfId="27213" xr:uid="{C5A436E3-E12B-44AB-ADBD-2FF0EAC87F3B}"/>
    <cellStyle name="Input 2 2 2 15 9" xfId="28736" xr:uid="{BB6301A5-CB43-4DB2-A0D4-2E39B796C4D2}"/>
    <cellStyle name="Input 2 2 2 16" xfId="23517" xr:uid="{2A8E7618-09A1-401F-85FC-92691E99B2BB}"/>
    <cellStyle name="Input 2 2 2 17" xfId="24856" xr:uid="{FBE12CCC-9A98-4C1B-B707-41572493C1B7}"/>
    <cellStyle name="Input 2 2 2 18" xfId="26250" xr:uid="{EB9B495B-0019-46F1-8601-C126A32AB1FC}"/>
    <cellStyle name="Input 2 2 2 19" xfId="27785" xr:uid="{BEA7B2F2-AA2C-4E9F-A320-FA68DBB6A51F}"/>
    <cellStyle name="Input 2 2 2 2" xfId="9767" xr:uid="{00000000-0005-0000-0000-0000EF1A0000}"/>
    <cellStyle name="Input 2 2 2 2 10" xfId="15310" xr:uid="{18E771A0-C727-4D80-8BFC-4AD7D3AC4F7C}"/>
    <cellStyle name="Input 2 2 2 2 10 10" xfId="29739" xr:uid="{1D4D2697-DE44-4C22-9F2C-20D9CB4043AF}"/>
    <cellStyle name="Input 2 2 2 2 10 11" xfId="31130" xr:uid="{906BAE58-392F-4C27-9F38-750BB14FC2E0}"/>
    <cellStyle name="Input 2 2 2 2 10 12" xfId="32499" xr:uid="{4A43ADB0-F618-49DA-B782-B7CDE67B97E7}"/>
    <cellStyle name="Input 2 2 2 2 10 13" xfId="33697" xr:uid="{B63842EF-F045-4502-A0DD-05A8604F6DE5}"/>
    <cellStyle name="Input 2 2 2 2 10 14" xfId="34662" xr:uid="{3AE6A5AC-3C03-4E3F-B06F-A9DD525CC01A}"/>
    <cellStyle name="Input 2 2 2 2 10 15" xfId="35820" xr:uid="{D261F7BA-AD0B-41BD-8A0D-543F7CA40556}"/>
    <cellStyle name="Input 2 2 2 2 10 16" xfId="36929" xr:uid="{CC8CF141-5CE8-4F5D-8011-0D94DB9FF262}"/>
    <cellStyle name="Input 2 2 2 2 10 17" xfId="38030" xr:uid="{3FD82E13-5414-46DB-B56E-9B7754779D9C}"/>
    <cellStyle name="Input 2 2 2 2 10 2" xfId="18372" xr:uid="{F48D73F2-ED8B-42D6-8493-213969A92C54}"/>
    <cellStyle name="Input 2 2 2 2 10 3" xfId="19767" xr:uid="{D7AAA7D6-FBE8-45A6-A56F-52BE50163D0F}"/>
    <cellStyle name="Input 2 2 2 2 10 4" xfId="21179" xr:uid="{5D85F1FF-006D-4796-AD2F-E3F9D59D12D9}"/>
    <cellStyle name="Input 2 2 2 2 10 5" xfId="22576" xr:uid="{93A12D9C-B72F-4967-8388-6E5853D65281}"/>
    <cellStyle name="Input 2 2 2 2 10 6" xfId="23888" xr:uid="{F000CB5B-2FFF-4A96-9A22-359BC46BF9E4}"/>
    <cellStyle name="Input 2 2 2 2 10 7" xfId="25288" xr:uid="{8D252797-C5F9-484A-A7E4-306E70D02885}"/>
    <cellStyle name="Input 2 2 2 2 10 8" xfId="26724" xr:uid="{902E4A19-BA6E-4241-8652-D4994DEE4E91}"/>
    <cellStyle name="Input 2 2 2 2 10 9" xfId="28249" xr:uid="{01EFF037-C808-46A9-BE91-BE7A62066371}"/>
    <cellStyle name="Input 2 2 2 2 11" xfId="15361" xr:uid="{7F4FA9AB-A570-4822-ACF8-08EE6BC0BF6E}"/>
    <cellStyle name="Input 2 2 2 2 11 10" xfId="29788" xr:uid="{BDD678C5-5A0A-4D09-B1FE-6A2F5C622D66}"/>
    <cellStyle name="Input 2 2 2 2 11 11" xfId="31179" xr:uid="{37972EF7-29C5-4121-B238-072089F65488}"/>
    <cellStyle name="Input 2 2 2 2 11 12" xfId="32546" xr:uid="{04436DEC-6793-4A96-B52E-17D074A23FD9}"/>
    <cellStyle name="Input 2 2 2 2 11 13" xfId="33741" xr:uid="{7DF5797B-9847-4EB5-939D-184A48C78035}"/>
    <cellStyle name="Input 2 2 2 2 11 14" xfId="34707" xr:uid="{8571672A-7C97-48DB-BB21-F315D88C66A9}"/>
    <cellStyle name="Input 2 2 2 2 11 15" xfId="35863" xr:uid="{5CDC9EEF-70E1-4F46-8166-DB4E4FD6FED9}"/>
    <cellStyle name="Input 2 2 2 2 11 16" xfId="36974" xr:uid="{6C48DB18-2612-4A46-BC75-23406625116C}"/>
    <cellStyle name="Input 2 2 2 2 11 17" xfId="38072" xr:uid="{37396D23-8B81-412B-A9E1-6FA6CD0A5B6E}"/>
    <cellStyle name="Input 2 2 2 2 11 2" xfId="18423" xr:uid="{12E06367-6D43-48AD-B9CC-72C3DE18C31C}"/>
    <cellStyle name="Input 2 2 2 2 11 3" xfId="19818" xr:uid="{927DDBB7-26A6-4BDA-94E7-DC38691D306F}"/>
    <cellStyle name="Input 2 2 2 2 11 4" xfId="21229" xr:uid="{CE0A295D-C199-404C-8EB2-47233D85C17A}"/>
    <cellStyle name="Input 2 2 2 2 11 5" xfId="22627" xr:uid="{3C1C6F6D-0C00-4732-B825-1A0D18432A1C}"/>
    <cellStyle name="Input 2 2 2 2 11 6" xfId="23937" xr:uid="{0187C38F-F411-4163-BE9F-B1B4E5C641D5}"/>
    <cellStyle name="Input 2 2 2 2 11 7" xfId="25335" xr:uid="{1EA59411-2C78-4C73-9DC2-161D90395D76}"/>
    <cellStyle name="Input 2 2 2 2 11 8" xfId="26773" xr:uid="{C786D229-8E5A-43F4-B0B8-0D7BFA25D4E0}"/>
    <cellStyle name="Input 2 2 2 2 11 9" xfId="28294" xr:uid="{CA3A874E-C891-4354-A8F0-11BCFBCCCC64}"/>
    <cellStyle name="Input 2 2 2 2 12" xfId="15442" xr:uid="{26952FAF-4132-4FB9-8AD3-659DDC64B02E}"/>
    <cellStyle name="Input 2 2 2 2 12 10" xfId="29866" xr:uid="{AFBFB8A5-05EB-4976-976A-F1FFAA944DC1}"/>
    <cellStyle name="Input 2 2 2 2 12 11" xfId="31257" xr:uid="{57054E79-1C3A-4A9E-B996-787C2D6034E8}"/>
    <cellStyle name="Input 2 2 2 2 12 12" xfId="32620" xr:uid="{865FDAB9-BF70-40A1-99D0-01811825D065}"/>
    <cellStyle name="Input 2 2 2 2 12 13" xfId="33795" xr:uid="{B2714A20-4D90-46A4-A3A0-12E64DAE4FB3}"/>
    <cellStyle name="Input 2 2 2 2 12 14" xfId="34772" xr:uid="{BFCA82B5-2ED3-49E2-A1AD-5D65840AA3F9}"/>
    <cellStyle name="Input 2 2 2 2 12 15" xfId="35929" xr:uid="{472A88DC-4CF2-442B-8597-216523032467}"/>
    <cellStyle name="Input 2 2 2 2 12 16" xfId="37040" xr:uid="{E0F564E2-6659-4F8A-87E7-CCA1EDAFF9B6}"/>
    <cellStyle name="Input 2 2 2 2 12 17" xfId="38135" xr:uid="{1367C03C-B762-462C-BFAB-441B61D67250}"/>
    <cellStyle name="Input 2 2 2 2 12 2" xfId="18503" xr:uid="{C5FC7E4D-3BAE-4454-89AA-19607ABA86FB}"/>
    <cellStyle name="Input 2 2 2 2 12 3" xfId="19898" xr:uid="{8A650850-2C80-41F2-85E3-527AAE0F6EB6}"/>
    <cellStyle name="Input 2 2 2 2 12 4" xfId="21310" xr:uid="{9B2B38C7-AF52-4B4C-8996-90D00D89FF0A}"/>
    <cellStyle name="Input 2 2 2 2 12 5" xfId="22708" xr:uid="{8E5F0FEC-4FC8-4230-AE94-840A772346FB}"/>
    <cellStyle name="Input 2 2 2 2 12 6" xfId="24013" xr:uid="{DC916544-8CA1-4BEA-9A78-3349C502F6C0}"/>
    <cellStyle name="Input 2 2 2 2 12 7" xfId="25412" xr:uid="{26E0A1BA-7656-495E-95FD-20B2B2BA3E36}"/>
    <cellStyle name="Input 2 2 2 2 12 8" xfId="26849" xr:uid="{F514CF05-B6B5-4E42-8859-73AD244A1E7C}"/>
    <cellStyle name="Input 2 2 2 2 12 9" xfId="28369" xr:uid="{E1FD02D1-9F5C-4D49-861D-10DAA3D7DFAC}"/>
    <cellStyle name="Input 2 2 2 2 13" xfId="15486" xr:uid="{7C4732FF-C740-48FF-914C-B8F6DAFCE979}"/>
    <cellStyle name="Input 2 2 2 2 13 10" xfId="29906" xr:uid="{960CBFE2-BC44-4DAC-B792-9EBA50D419D7}"/>
    <cellStyle name="Input 2 2 2 2 13 11" xfId="31297" xr:uid="{38CB8A12-6318-4EE3-B69D-CBBE2EC25868}"/>
    <cellStyle name="Input 2 2 2 2 13 12" xfId="32660" xr:uid="{26193037-7BEA-44D1-B720-700E37E8B209}"/>
    <cellStyle name="Input 2 2 2 2 13 13" xfId="34807" xr:uid="{CB4606D9-F490-472C-BB30-A28ECB04DE68}"/>
    <cellStyle name="Input 2 2 2 2 13 14" xfId="35964" xr:uid="{57A93C51-87FC-4D99-BB98-F857F689552E}"/>
    <cellStyle name="Input 2 2 2 2 13 15" xfId="37076" xr:uid="{AEEDC2FA-F1C1-4FE4-A097-A663A49B1A77}"/>
    <cellStyle name="Input 2 2 2 2 13 16" xfId="38169" xr:uid="{4E50915B-EDD7-4C4F-A2D4-5ED9F087900D}"/>
    <cellStyle name="Input 2 2 2 2 13 2" xfId="18545" xr:uid="{F5071D09-A4DE-49C7-B89D-3ACEF90F0AE2}"/>
    <cellStyle name="Input 2 2 2 2 13 3" xfId="19938" xr:uid="{3492C90C-03E7-40B8-B252-11F2076D7E0C}"/>
    <cellStyle name="Input 2 2 2 2 13 4" xfId="21354" xr:uid="{ABA8BB3C-CA2A-4ACD-A864-2CBCDDE9F390}"/>
    <cellStyle name="Input 2 2 2 2 13 5" xfId="22751" xr:uid="{3D9CB69A-3A5D-4F2E-BE76-7060AA424147}"/>
    <cellStyle name="Input 2 2 2 2 13 6" xfId="24053" xr:uid="{15FA884E-295A-436D-B156-8FCB93C59400}"/>
    <cellStyle name="Input 2 2 2 2 13 7" xfId="25451" xr:uid="{D3EA0CDA-A987-4A6C-A2CF-DC06D67A33A3}"/>
    <cellStyle name="Input 2 2 2 2 13 8" xfId="26891" xr:uid="{48596A81-EE68-4FDB-8B23-899A9D992944}"/>
    <cellStyle name="Input 2 2 2 2 13 9" xfId="28411" xr:uid="{5B8C710F-13A3-4687-BE11-A503C5E14C85}"/>
    <cellStyle name="Input 2 2 2 2 14" xfId="15542" xr:uid="{27550B04-DC7E-4E3C-A18E-E940218992CF}"/>
    <cellStyle name="Input 2 2 2 2 14 10" xfId="29959" xr:uid="{1965E4DC-ABB8-48A1-9B91-EBE8213479CA}"/>
    <cellStyle name="Input 2 2 2 2 14 11" xfId="31352" xr:uid="{F4135787-1189-45B5-8BFA-B0C87BC297C3}"/>
    <cellStyle name="Input 2 2 2 2 14 12" xfId="32710" xr:uid="{AB2A1E5D-8539-4DE3-8F61-3BB7BEAC70DA}"/>
    <cellStyle name="Input 2 2 2 2 14 13" xfId="34855" xr:uid="{C2E52E22-65EF-44EE-A628-A918EC29A6A8}"/>
    <cellStyle name="Input 2 2 2 2 14 14" xfId="36011" xr:uid="{BDD2BB58-CF1B-45A9-9126-C5D16B5D3362}"/>
    <cellStyle name="Input 2 2 2 2 14 15" xfId="37124" xr:uid="{7C127D27-097B-4511-82A1-D2E136C3EA0F}"/>
    <cellStyle name="Input 2 2 2 2 14 16" xfId="38216" xr:uid="{EF452A6F-1F78-4183-AFE4-B967DD5A20F8}"/>
    <cellStyle name="Input 2 2 2 2 14 2" xfId="18601" xr:uid="{73817AA5-F762-40F0-A85D-C546CD8ED128}"/>
    <cellStyle name="Input 2 2 2 2 14 3" xfId="19993" xr:uid="{D62341E4-7C2C-4E9D-BE0C-196CE22E87B3}"/>
    <cellStyle name="Input 2 2 2 2 14 4" xfId="21410" xr:uid="{F1F96CF2-523D-4C7B-8B91-1346AA30E2CA}"/>
    <cellStyle name="Input 2 2 2 2 14 5" xfId="22805" xr:uid="{49402334-8916-43A7-BF76-C533A681B00A}"/>
    <cellStyle name="Input 2 2 2 2 14 6" xfId="24106" xr:uid="{1F466247-53A5-40F2-99FE-2278FEEADAF0}"/>
    <cellStyle name="Input 2 2 2 2 14 7" xfId="25504" xr:uid="{EF61E3AF-8DFB-48EC-9B55-607C5800DA00}"/>
    <cellStyle name="Input 2 2 2 2 14 8" xfId="26942" xr:uid="{16EF948C-2C20-4AFD-8089-1A63ABB453E3}"/>
    <cellStyle name="Input 2 2 2 2 14 9" xfId="28464" xr:uid="{6BB2EE21-5B95-4D66-82B3-E0F63A5C73B1}"/>
    <cellStyle name="Input 2 2 2 2 15" xfId="15586" xr:uid="{79BD6D47-4963-429B-98A3-5C8EB4F62B47}"/>
    <cellStyle name="Input 2 2 2 2 15 10" xfId="30000" xr:uid="{A6F1B213-D7CD-410B-93E6-E0AF6B4073E1}"/>
    <cellStyle name="Input 2 2 2 2 15 11" xfId="31395" xr:uid="{44242810-C094-43D9-82CF-5776EAD23C3A}"/>
    <cellStyle name="Input 2 2 2 2 15 12" xfId="32750" xr:uid="{8A76C361-7894-4D94-A578-03706ECDE801}"/>
    <cellStyle name="Input 2 2 2 2 15 13" xfId="34893" xr:uid="{F23F3501-0AD3-41CB-A47E-59A04CB764FE}"/>
    <cellStyle name="Input 2 2 2 2 15 14" xfId="36049" xr:uid="{842D29C6-E82B-409D-814A-705D03511C79}"/>
    <cellStyle name="Input 2 2 2 2 15 15" xfId="37163" xr:uid="{634317B9-D594-4E35-85AA-0D4F1308AFE5}"/>
    <cellStyle name="Input 2 2 2 2 15 16" xfId="38254" xr:uid="{ED488562-E1E7-496C-A032-165F67F82F8B}"/>
    <cellStyle name="Input 2 2 2 2 15 2" xfId="18642" xr:uid="{08555DB1-F670-4012-B455-456FE38F4C6E}"/>
    <cellStyle name="Input 2 2 2 2 15 3" xfId="20037" xr:uid="{444C8014-8C5C-4F5E-8D0C-3326DC119B4C}"/>
    <cellStyle name="Input 2 2 2 2 15 4" xfId="21453" xr:uid="{A514664D-4A45-454A-B33D-6D0D3577758F}"/>
    <cellStyle name="Input 2 2 2 2 15 5" xfId="22846" xr:uid="{13BB2263-C4DE-4088-86F3-43CCE0773740}"/>
    <cellStyle name="Input 2 2 2 2 15 6" xfId="24145" xr:uid="{9ADC142E-940D-4E46-8CA5-0D2F957BE63E}"/>
    <cellStyle name="Input 2 2 2 2 15 7" xfId="25544" xr:uid="{92374578-88C7-49FA-B55B-49C6F23C1CA4}"/>
    <cellStyle name="Input 2 2 2 2 15 8" xfId="26984" xr:uid="{D3D32051-2230-40AF-9D6A-475EF60DE8B1}"/>
    <cellStyle name="Input 2 2 2 2 15 9" xfId="28505" xr:uid="{EF360311-4E19-4A18-BAC9-639F9D77E84C}"/>
    <cellStyle name="Input 2 2 2 2 16" xfId="15652" xr:uid="{368896D3-8FFC-4790-B404-FC3A06057E83}"/>
    <cellStyle name="Input 2 2 2 2 16 10" xfId="30063" xr:uid="{A85CB57F-FD57-4DA5-BEA7-AB8F5BE8D87E}"/>
    <cellStyle name="Input 2 2 2 2 16 11" xfId="31457" xr:uid="{076090F6-1B47-49E6-A16F-52685027D35F}"/>
    <cellStyle name="Input 2 2 2 2 16 12" xfId="32813" xr:uid="{9B037093-E9CA-4036-9435-58C1B738A260}"/>
    <cellStyle name="Input 2 2 2 2 16 13" xfId="33907" xr:uid="{C7728463-8512-4F07-949F-098C479D2D21}"/>
    <cellStyle name="Input 2 2 2 2 16 14" xfId="34951" xr:uid="{0E2C93B4-E354-4111-BE09-C256A6BE9318}"/>
    <cellStyle name="Input 2 2 2 2 16 15" xfId="36107" xr:uid="{092258A6-F531-4E1C-BB34-41049E130CAF}"/>
    <cellStyle name="Input 2 2 2 2 16 16" xfId="37224" xr:uid="{34F20B54-8B9F-4C25-8CBE-C3890915C0E8}"/>
    <cellStyle name="Input 2 2 2 2 16 17" xfId="38312" xr:uid="{B687844B-7797-4FFF-9A50-A5E490316281}"/>
    <cellStyle name="Input 2 2 2 2 16 2" xfId="18702" xr:uid="{BC44F536-50F2-48D1-BE9F-ACDD930D58C2}"/>
    <cellStyle name="Input 2 2 2 2 16 3" xfId="20099" xr:uid="{5E703699-8A8E-43B4-B230-C7EDDCAE22F0}"/>
    <cellStyle name="Input 2 2 2 2 16 4" xfId="21519" xr:uid="{C307CE1A-CD4B-4761-9E75-36CD10438084}"/>
    <cellStyle name="Input 2 2 2 2 16 5" xfId="22905" xr:uid="{9514A211-0679-4E94-9D24-A93EB93E52C1}"/>
    <cellStyle name="Input 2 2 2 2 16 6" xfId="24207" xr:uid="{BA090EF1-3EA8-4802-B247-FBE395538733}"/>
    <cellStyle name="Input 2 2 2 2 16 7" xfId="25606" xr:uid="{D488B515-FEDF-432E-8F21-B8936F293531}"/>
    <cellStyle name="Input 2 2 2 2 16 8" xfId="27048" xr:uid="{5CDD86D7-3140-4C31-97C3-578441FC530B}"/>
    <cellStyle name="Input 2 2 2 2 16 9" xfId="28570" xr:uid="{1C6015C9-F040-43C9-A5DB-1A6C6362AC64}"/>
    <cellStyle name="Input 2 2 2 2 17" xfId="15681" xr:uid="{7BDA5EBB-02FB-4EC3-AC52-8B410A9FA6CF}"/>
    <cellStyle name="Input 2 2 2 2 17 10" xfId="30092" xr:uid="{2AD882C7-06D2-422A-A366-55AA81137E79}"/>
    <cellStyle name="Input 2 2 2 2 17 11" xfId="31484" xr:uid="{4FB85937-B44F-4A26-AF8F-0DEC557B1B04}"/>
    <cellStyle name="Input 2 2 2 2 17 12" xfId="32839" xr:uid="{C71E51C3-521E-4C1E-AC1D-DDD3938DA8F7}"/>
    <cellStyle name="Input 2 2 2 2 17 13" xfId="33933" xr:uid="{67C9E110-7E62-4E0C-BBC1-E001FB16F006}"/>
    <cellStyle name="Input 2 2 2 2 17 14" xfId="34979" xr:uid="{39174ABB-EE95-434B-98EB-FFA20BCCA08E}"/>
    <cellStyle name="Input 2 2 2 2 17 15" xfId="36133" xr:uid="{BD24A145-C5D8-4A96-9B56-B8302A5E8FA5}"/>
    <cellStyle name="Input 2 2 2 2 17 16" xfId="37251" xr:uid="{DCC51334-B1F0-4CF6-A81D-FFCC2ECA0E41}"/>
    <cellStyle name="Input 2 2 2 2 17 17" xfId="38338" xr:uid="{9A475480-9916-4FEA-9166-678FC88478B3}"/>
    <cellStyle name="Input 2 2 2 2 17 2" xfId="18731" xr:uid="{B9E207C1-78E8-4A96-A6B7-1B8E684F9FB1}"/>
    <cellStyle name="Input 2 2 2 2 17 3" xfId="20127" xr:uid="{C305BDF6-9750-4250-AD25-304BBFC0A457}"/>
    <cellStyle name="Input 2 2 2 2 17 4" xfId="21548" xr:uid="{7E07C700-2906-4F1D-8322-E04DF461C5D6}"/>
    <cellStyle name="Input 2 2 2 2 17 5" xfId="22934" xr:uid="{10C54C09-1B62-4AAA-AE7F-8DE062881061}"/>
    <cellStyle name="Input 2 2 2 2 17 6" xfId="24236" xr:uid="{5A8CC481-27D8-4FEB-8B5E-090AE628669A}"/>
    <cellStyle name="Input 2 2 2 2 17 7" xfId="25635" xr:uid="{DDE9070A-2A36-46F6-8D1D-A984B3696013}"/>
    <cellStyle name="Input 2 2 2 2 17 8" xfId="27077" xr:uid="{5FA9E550-04BA-406A-900D-E539052ABCFE}"/>
    <cellStyle name="Input 2 2 2 2 17 9" xfId="28599" xr:uid="{880E39C9-985B-4503-8D81-718D5607C58C}"/>
    <cellStyle name="Input 2 2 2 2 18" xfId="15719" xr:uid="{C509589C-0322-4CB1-BA06-B12F904848C1}"/>
    <cellStyle name="Input 2 2 2 2 18 10" xfId="30129" xr:uid="{10AB908D-409A-4E18-B06D-0D928126E826}"/>
    <cellStyle name="Input 2 2 2 2 18 11" xfId="31521" xr:uid="{A7808EC4-1A25-4290-B30D-98FAF0463DF9}"/>
    <cellStyle name="Input 2 2 2 2 18 12" xfId="32872" xr:uid="{159FA9AF-93AD-46DA-B6AA-B3930EA3AAC3}"/>
    <cellStyle name="Input 2 2 2 2 18 13" xfId="35011" xr:uid="{4D43D2AA-E658-41D3-B3EA-E31B56BEABAA}"/>
    <cellStyle name="Input 2 2 2 2 18 14" xfId="36165" xr:uid="{3378DC79-2E7F-4A26-A04D-6FA6BC9F820D}"/>
    <cellStyle name="Input 2 2 2 2 18 15" xfId="37285" xr:uid="{3E8C05FE-D2A6-4CD0-B516-9C0BCEC63A89}"/>
    <cellStyle name="Input 2 2 2 2 18 16" xfId="38370" xr:uid="{EEB4EA05-4750-4C0C-A21D-A6031FA11F36}"/>
    <cellStyle name="Input 2 2 2 2 18 2" xfId="18769" xr:uid="{26A4F297-52D0-4279-9A5C-6B6C8EF91AF9}"/>
    <cellStyle name="Input 2 2 2 2 18 3" xfId="20164" xr:uid="{A14A9687-D147-4E37-BA03-C740D1D0DF94}"/>
    <cellStyle name="Input 2 2 2 2 18 4" xfId="21586" xr:uid="{94CF0D10-EE89-4DAB-9968-6BACEA6CF0FD}"/>
    <cellStyle name="Input 2 2 2 2 18 5" xfId="22968" xr:uid="{C3A6FA86-5C2A-4691-B761-FA41B6A2287E}"/>
    <cellStyle name="Input 2 2 2 2 18 6" xfId="24272" xr:uid="{5C1C8284-61BC-4DC9-9159-D9D408BFED01}"/>
    <cellStyle name="Input 2 2 2 2 18 7" xfId="25670" xr:uid="{CBB16391-48B0-492B-B11C-AB9BAFBC8DB1}"/>
    <cellStyle name="Input 2 2 2 2 18 8" xfId="27113" xr:uid="{995DAD90-5E46-4532-A52D-B5331A21B830}"/>
    <cellStyle name="Input 2 2 2 2 18 9" xfId="28635" xr:uid="{E2DA0273-A286-4EFC-952B-6676A58540E9}"/>
    <cellStyle name="Input 2 2 2 2 19" xfId="15781" xr:uid="{DB2C4423-76C9-445B-ABD6-7576EDEDAFBE}"/>
    <cellStyle name="Input 2 2 2 2 19 10" xfId="31582" xr:uid="{6FCACE8B-5B83-486B-ADD0-5E7A0A644DA6}"/>
    <cellStyle name="Input 2 2 2 2 19 11" xfId="32928" xr:uid="{5BED20C3-6D3A-44E1-A864-76071476C5CE}"/>
    <cellStyle name="Input 2 2 2 2 19 12" xfId="33977" xr:uid="{01C1BEF2-D98E-435A-A342-DE8C88D19753}"/>
    <cellStyle name="Input 2 2 2 2 19 13" xfId="35064" xr:uid="{88346B0E-356D-45DF-A48B-5D6A3C5B6A48}"/>
    <cellStyle name="Input 2 2 2 2 19 14" xfId="36218" xr:uid="{39BA5A49-22E1-4A73-BA93-11097D8484C1}"/>
    <cellStyle name="Input 2 2 2 2 19 15" xfId="37341" xr:uid="{BCEAD781-2301-463A-9683-C992F23FF9BA}"/>
    <cellStyle name="Input 2 2 2 2 19 16" xfId="38423" xr:uid="{1E2CD159-2814-4B42-92DD-4EB6ACB3B1C5}"/>
    <cellStyle name="Input 2 2 2 2 19 2" xfId="18831" xr:uid="{847BDCD9-8AF9-4C1B-8D3F-2790C25FDC08}"/>
    <cellStyle name="Input 2 2 2 2 19 3" xfId="20224" xr:uid="{0997B65C-7E2B-4B1D-807D-F186055940E7}"/>
    <cellStyle name="Input 2 2 2 2 19 4" xfId="23016" xr:uid="{8BF4409D-7CB4-42E5-B7A6-F9FF4F7D132A}"/>
    <cellStyle name="Input 2 2 2 2 19 5" xfId="24332" xr:uid="{3DE776A8-27EF-4E58-9F2D-9E08F7FD3900}"/>
    <cellStyle name="Input 2 2 2 2 19 6" xfId="25731" xr:uid="{6274EF64-44CF-4878-8CC4-18BCDC25D7E8}"/>
    <cellStyle name="Input 2 2 2 2 19 7" xfId="27172" xr:uid="{BAD55199-4406-417F-89DB-0A3F09F409BF}"/>
    <cellStyle name="Input 2 2 2 2 19 8" xfId="28695" xr:uid="{420294C0-A05A-4D62-BDC2-881958724AB3}"/>
    <cellStyle name="Input 2 2 2 2 19 9" xfId="30190" xr:uid="{1C5DC0EC-7C95-4DA1-A37D-3192FAB83AC8}"/>
    <cellStyle name="Input 2 2 2 2 2" xfId="15007" xr:uid="{BE59A8CE-AABA-467C-8D3E-31EC42CD87F3}"/>
    <cellStyle name="Input 2 2 2 2 2 10" xfId="29442" xr:uid="{F92A7545-6FEB-444B-A700-C625F055F535}"/>
    <cellStyle name="Input 2 2 2 2 2 11" xfId="30833" xr:uid="{91D8E293-D096-43BA-B4F3-C6DB9385FF65}"/>
    <cellStyle name="Input 2 2 2 2 2 12" xfId="32217" xr:uid="{A21AB20C-C86E-4A88-8C83-E75900DE5CED}"/>
    <cellStyle name="Input 2 2 2 2 2 13" xfId="33433" xr:uid="{4107C6AB-0E9D-4E70-AB9A-AA4052D01E02}"/>
    <cellStyle name="Input 2 2 2 2 2 14" xfId="34383" xr:uid="{0DDAF2A3-9573-4CAC-A984-E00DA468757C}"/>
    <cellStyle name="Input 2 2 2 2 2 15" xfId="35538" xr:uid="{26DCBB76-670D-4ADC-BCE3-61A39B259B3B}"/>
    <cellStyle name="Input 2 2 2 2 2 16" xfId="36661" xr:uid="{585462F2-EB0F-4FF7-92D4-09888DBDF1FC}"/>
    <cellStyle name="Input 2 2 2 2 2 17" xfId="37766" xr:uid="{9894AFB4-5BD7-4675-BE9B-F859F9A57460}"/>
    <cellStyle name="Input 2 2 2 2 2 2" xfId="18070" xr:uid="{535F15E2-7AE3-4E50-9246-667ABEAD8A60}"/>
    <cellStyle name="Input 2 2 2 2 2 3" xfId="19466" xr:uid="{18315CAE-01E5-456F-9BA3-6934AAB7124A}"/>
    <cellStyle name="Input 2 2 2 2 2 4" xfId="20883" xr:uid="{8A73E075-F951-446F-83F9-E11303CBF832}"/>
    <cellStyle name="Input 2 2 2 2 2 5" xfId="22273" xr:uid="{D392E8DB-D607-4F89-8DBB-E5FB7118ABF2}"/>
    <cellStyle name="Input 2 2 2 2 2 6" xfId="23586" xr:uid="{19D3FF17-5508-4611-8115-C2ADCC8D3280}"/>
    <cellStyle name="Input 2 2 2 2 2 7" xfId="24994" xr:uid="{5941ADD2-829B-4453-AD72-CC0793A753FA}"/>
    <cellStyle name="Input 2 2 2 2 2 8" xfId="26426" xr:uid="{AEB6E0E9-EA4C-4810-A8FA-9CADA0C90E58}"/>
    <cellStyle name="Input 2 2 2 2 2 9" xfId="27957" xr:uid="{6CFECF71-2323-4D10-B0CA-23E60957CB06}"/>
    <cellStyle name="Input 2 2 2 2 20" xfId="15812" xr:uid="{472E234D-4A2C-4EDE-9702-845987B48C3F}"/>
    <cellStyle name="Input 2 2 2 2 20 10" xfId="35089" xr:uid="{7FC1805C-FB7E-45F2-B030-F77A29DB62B8}"/>
    <cellStyle name="Input 2 2 2 2 20 11" xfId="36243" xr:uid="{67C87EEB-1F4A-406F-82C5-BD42F4171C65}"/>
    <cellStyle name="Input 2 2 2 2 20 12" xfId="37369" xr:uid="{A6A1CA73-1FA1-493B-A880-E1237762A732}"/>
    <cellStyle name="Input 2 2 2 2 20 13" xfId="38448" xr:uid="{3D105967-E81C-42A7-8B98-763B7C2F4A16}"/>
    <cellStyle name="Input 2 2 2 2 20 2" xfId="20255" xr:uid="{2BF80C7D-CD24-4D8D-AD9F-6CD026C8AC84}"/>
    <cellStyle name="Input 2 2 2 2 20 3" xfId="24359" xr:uid="{106BC629-3B52-4810-9423-39491CC9110D}"/>
    <cellStyle name="Input 2 2 2 2 20 4" xfId="25762" xr:uid="{9283B23A-7CA3-4728-83EC-90E0AD85A82D}"/>
    <cellStyle name="Input 2 2 2 2 20 5" xfId="27203" xr:uid="{DA130B92-61DA-4B67-ACCE-993B89856EBD}"/>
    <cellStyle name="Input 2 2 2 2 20 6" xfId="28726" xr:uid="{EA9E5E90-8DB3-472E-ACEA-AA984032291C}"/>
    <cellStyle name="Input 2 2 2 2 20 7" xfId="30220" xr:uid="{724342EC-5562-43F7-B879-438C5CC53EE4}"/>
    <cellStyle name="Input 2 2 2 2 20 8" xfId="31613" xr:uid="{F9F019B7-8F2A-43CD-811E-76D44237B825}"/>
    <cellStyle name="Input 2 2 2 2 20 9" xfId="32954" xr:uid="{2BFC4AD4-90C5-4529-B5B1-AB7883C06F1A}"/>
    <cellStyle name="Input 2 2 2 2 21" xfId="15863" xr:uid="{710FFEA9-23B1-4A44-B961-AA0E4CD964D6}"/>
    <cellStyle name="Input 2 2 2 2 21 10" xfId="30270" xr:uid="{9B617CAC-52A8-43B0-96F1-272E742CFEC1}"/>
    <cellStyle name="Input 2 2 2 2 21 11" xfId="31664" xr:uid="{991A6F5F-D727-47AF-8C38-4C3BE4DF2FC4}"/>
    <cellStyle name="Input 2 2 2 2 21 12" xfId="33001" xr:uid="{518843C9-50DD-4A1E-90E1-007255617421}"/>
    <cellStyle name="Input 2 2 2 2 21 13" xfId="34033" xr:uid="{A4D394BE-E33D-4AC8-9936-AA5B1138BD88}"/>
    <cellStyle name="Input 2 2 2 2 21 14" xfId="35135" xr:uid="{AAB0564B-25C9-405F-9F92-540CA2193B95}"/>
    <cellStyle name="Input 2 2 2 2 21 15" xfId="36289" xr:uid="{2CDFA7DC-E08A-45A4-BE22-46ED24CCC19A}"/>
    <cellStyle name="Input 2 2 2 2 21 16" xfId="37416" xr:uid="{55827B34-FD12-4D73-8C48-9CA459E75109}"/>
    <cellStyle name="Input 2 2 2 2 21 17" xfId="38494" xr:uid="{84AB972B-B000-4164-85B5-8E051F2AA99F}"/>
    <cellStyle name="Input 2 2 2 2 21 2" xfId="18912" xr:uid="{0ECB4383-95EA-42F9-9C46-A25B6C16937F}"/>
    <cellStyle name="Input 2 2 2 2 21 3" xfId="20304" xr:uid="{9D44CC67-D183-44F2-8941-3567E6E3695F}"/>
    <cellStyle name="Input 2 2 2 2 21 4" xfId="21706" xr:uid="{91DC113F-3F05-4A71-92AC-C33348E31CA2}"/>
    <cellStyle name="Input 2 2 2 2 21 5" xfId="23087" xr:uid="{EB33F266-1FE6-4C64-8BB7-1029E321A819}"/>
    <cellStyle name="Input 2 2 2 2 21 6" xfId="24407" xr:uid="{BC255D98-C321-4AEF-A096-0B7F2A1AE31B}"/>
    <cellStyle name="Input 2 2 2 2 21 7" xfId="25811" xr:uid="{38F803E3-09C8-4262-A3D8-AF2F360C9A58}"/>
    <cellStyle name="Input 2 2 2 2 21 8" xfId="27252" xr:uid="{BB16400B-E3A2-480D-9E52-45C9BF5886A2}"/>
    <cellStyle name="Input 2 2 2 2 21 9" xfId="28776" xr:uid="{3F20DFF8-BB61-4A30-8056-FD5A4F535BDB}"/>
    <cellStyle name="Input 2 2 2 2 22" xfId="15888" xr:uid="{1E3A4DF0-EBBA-452D-A757-E951C7750ABA}"/>
    <cellStyle name="Input 2 2 2 2 22 10" xfId="30294" xr:uid="{EC094381-CD66-40EA-9ACD-D7E548187D00}"/>
    <cellStyle name="Input 2 2 2 2 22 11" xfId="31689" xr:uid="{774DD754-81B8-4D8A-A1AA-EA1ACADEDB9A}"/>
    <cellStyle name="Input 2 2 2 2 22 12" xfId="33025" xr:uid="{40F48AFD-B2CA-437D-BE0F-0B6FF6D0AD2F}"/>
    <cellStyle name="Input 2 2 2 2 22 13" xfId="34057" xr:uid="{9C60924A-7EBB-4CF8-913E-F936612361F1}"/>
    <cellStyle name="Input 2 2 2 2 22 14" xfId="35159" xr:uid="{624F9D93-CCB8-4D44-80EB-43A5C5E2F0BF}"/>
    <cellStyle name="Input 2 2 2 2 22 15" xfId="36313" xr:uid="{0EA32E47-B15C-4FF5-8E65-001034F12856}"/>
    <cellStyle name="Input 2 2 2 2 22 16" xfId="37440" xr:uid="{D3471421-0977-4DD9-A0ED-AAC1C3329246}"/>
    <cellStyle name="Input 2 2 2 2 22 17" xfId="38518" xr:uid="{B8843F13-A47A-4729-93DB-0A4DCD2D6547}"/>
    <cellStyle name="Input 2 2 2 2 22 2" xfId="18937" xr:uid="{FADA4F34-9590-425C-BB26-2FD11E72489B}"/>
    <cellStyle name="Input 2 2 2 2 22 3" xfId="20329" xr:uid="{CC126771-B58E-483A-90FB-F88CE64CB476}"/>
    <cellStyle name="Input 2 2 2 2 22 4" xfId="21730" xr:uid="{1181F4F2-85E4-465E-81EE-75C5DBE880B3}"/>
    <cellStyle name="Input 2 2 2 2 22 5" xfId="23112" xr:uid="{3924BC6F-518D-49C0-8828-F231B5871ACA}"/>
    <cellStyle name="Input 2 2 2 2 22 6" xfId="24431" xr:uid="{DB3C2A3C-0C51-4DB9-9617-E58E8903608A}"/>
    <cellStyle name="Input 2 2 2 2 22 7" xfId="25836" xr:uid="{F2481EAA-B4F7-41F4-809B-38B9393C3EDD}"/>
    <cellStyle name="Input 2 2 2 2 22 8" xfId="27277" xr:uid="{792C9C16-0BA5-4675-9E13-F266BEE20D99}"/>
    <cellStyle name="Input 2 2 2 2 22 9" xfId="28801" xr:uid="{293ED0B7-9F92-473A-8E75-3338EE1887BA}"/>
    <cellStyle name="Input 2 2 2 2 23" xfId="15919" xr:uid="{8FA0724F-CC7A-4A37-BC17-8314B9304E2A}"/>
    <cellStyle name="Input 2 2 2 2 24" xfId="16301" xr:uid="{21F36805-F431-496D-8A8B-27EFDC01B10E}"/>
    <cellStyle name="Input 2 2 2 2 25" xfId="10074" xr:uid="{0181E722-89D8-4291-9392-85F384C5F619}"/>
    <cellStyle name="Input 2 2 2 2 3" xfId="15025" xr:uid="{3347E562-E913-47AA-A863-D59EFBC6CF55}"/>
    <cellStyle name="Input 2 2 2 2 3 10" xfId="29460" xr:uid="{AA8D5E27-629C-48A5-8F35-74BB6F130EDB}"/>
    <cellStyle name="Input 2 2 2 2 3 11" xfId="30851" xr:uid="{5D3A4FD9-6624-4FE8-8A78-00117C676131}"/>
    <cellStyle name="Input 2 2 2 2 3 12" xfId="32235" xr:uid="{633C1076-2784-47D1-8EE5-434A52BE1911}"/>
    <cellStyle name="Input 2 2 2 2 3 13" xfId="33451" xr:uid="{1907D7C6-7388-4DC7-968F-01E77A5B10D6}"/>
    <cellStyle name="Input 2 2 2 2 3 14" xfId="34401" xr:uid="{2ED83EBE-6D2F-41B2-8818-2520FF3780B9}"/>
    <cellStyle name="Input 2 2 2 2 3 15" xfId="35556" xr:uid="{2E495013-1D02-41A0-80F1-3284EDB45F9A}"/>
    <cellStyle name="Input 2 2 2 2 3 16" xfId="36679" xr:uid="{BB136241-6462-44F5-BB46-8B9AB9DDFBD7}"/>
    <cellStyle name="Input 2 2 2 2 3 17" xfId="37784" xr:uid="{EF8163AB-CD03-4036-99BB-7816E6584E22}"/>
    <cellStyle name="Input 2 2 2 2 3 2" xfId="18088" xr:uid="{66AE90CE-FF98-4DF6-BBAC-AE4CD5FA2D7D}"/>
    <cellStyle name="Input 2 2 2 2 3 3" xfId="19484" xr:uid="{E0C4FC79-A7B4-46EC-9B67-079A45C7131D}"/>
    <cellStyle name="Input 2 2 2 2 3 4" xfId="20901" xr:uid="{7D31E849-D1E9-4669-A6F9-AB74203D067D}"/>
    <cellStyle name="Input 2 2 2 2 3 5" xfId="22291" xr:uid="{A1BE0182-79F9-4A48-87AA-859D8157DD6B}"/>
    <cellStyle name="Input 2 2 2 2 3 6" xfId="23604" xr:uid="{09044FF1-C745-4B39-8199-61C6156AFD64}"/>
    <cellStyle name="Input 2 2 2 2 3 7" xfId="25012" xr:uid="{C4ED9887-185E-4164-B50D-3118A3A45119}"/>
    <cellStyle name="Input 2 2 2 2 3 8" xfId="26444" xr:uid="{27CF776F-E67C-48CC-9F24-89A581ADEA7D}"/>
    <cellStyle name="Input 2 2 2 2 3 9" xfId="27975" xr:uid="{79A98D2C-6515-4870-8457-70C6FB13A5D3}"/>
    <cellStyle name="Input 2 2 2 2 4" xfId="15055" xr:uid="{701ACE09-1587-4CFE-85E4-E9DDCCEBF4AB}"/>
    <cellStyle name="Input 2 2 2 2 4 10" xfId="29490" xr:uid="{C635ED9B-11B1-4578-B5FD-1B2BFB040B82}"/>
    <cellStyle name="Input 2 2 2 2 4 11" xfId="30880" xr:uid="{E29154F2-FB0C-488B-8CC7-D5F20CBE20A7}"/>
    <cellStyle name="Input 2 2 2 2 4 12" xfId="32264" xr:uid="{4BA22D84-D2A9-4CC3-AFEE-7B527D9726D7}"/>
    <cellStyle name="Input 2 2 2 2 4 13" xfId="33477" xr:uid="{AA6BAC3D-5703-4E30-827D-54333BC3FCD9}"/>
    <cellStyle name="Input 2 2 2 2 4 14" xfId="34430" xr:uid="{E77EC3BF-4A03-48F4-B694-918A7F61F43C}"/>
    <cellStyle name="Input 2 2 2 2 4 15" xfId="35585" xr:uid="{B71FE7FC-3A3C-4DBB-8027-93D5563F2A82}"/>
    <cellStyle name="Input 2 2 2 2 4 16" xfId="36707" xr:uid="{0264A82A-F687-4BCF-BE3A-361A3C79AC39}"/>
    <cellStyle name="Input 2 2 2 2 4 17" xfId="37812" xr:uid="{DC130F2E-7CAB-4978-B73A-EAD7F6CB1A0F}"/>
    <cellStyle name="Input 2 2 2 2 4 2" xfId="18118" xr:uid="{BE6EB627-750E-41DB-9F58-E734E98F897F}"/>
    <cellStyle name="Input 2 2 2 2 4 3" xfId="19514" xr:uid="{CA632F3D-7529-4F14-A792-B0AB5EC0F51C}"/>
    <cellStyle name="Input 2 2 2 2 4 4" xfId="20931" xr:uid="{DAA5997B-0EFA-4B89-9143-FD19EB3DE002}"/>
    <cellStyle name="Input 2 2 2 2 4 5" xfId="22321" xr:uid="{66EFE325-1938-48AC-9515-F519481B54E2}"/>
    <cellStyle name="Input 2 2 2 2 4 6" xfId="23634" xr:uid="{CE855AB2-7CD3-4602-85CE-1F0C626D8D19}"/>
    <cellStyle name="Input 2 2 2 2 4 7" xfId="25042" xr:uid="{06AB2A07-9F8A-4284-9F48-4FE96B2049A8}"/>
    <cellStyle name="Input 2 2 2 2 4 8" xfId="26474" xr:uid="{AB320145-6E32-4E97-B4D7-36CAB492E187}"/>
    <cellStyle name="Input 2 2 2 2 4 9" xfId="28004" xr:uid="{527153A0-66C6-4A86-87FC-B3DE125FAF61}"/>
    <cellStyle name="Input 2 2 2 2 5" xfId="15088" xr:uid="{C86518B7-B0B9-4BEE-BC58-764E93686C1E}"/>
    <cellStyle name="Input 2 2 2 2 5 10" xfId="29523" xr:uid="{E2662E19-C0C5-4FE6-9DCB-EC19854B10AB}"/>
    <cellStyle name="Input 2 2 2 2 5 11" xfId="30913" xr:uid="{2AC695BC-B9E3-4458-B17D-DF90031E4C0C}"/>
    <cellStyle name="Input 2 2 2 2 5 12" xfId="32294" xr:uid="{59E9B9B4-1AF4-49B4-AB9D-67A1B893E2C7}"/>
    <cellStyle name="Input 2 2 2 2 5 13" xfId="33507" xr:uid="{9F59B9A1-77D7-418A-99AF-2F8EB53B5FFE}"/>
    <cellStyle name="Input 2 2 2 2 5 14" xfId="34459" xr:uid="{06C35184-A73A-4E05-AC90-3D9B95DD851B}"/>
    <cellStyle name="Input 2 2 2 2 5 15" xfId="35613" xr:uid="{698E1ACB-DB46-496A-AEF6-12F7A2D7B158}"/>
    <cellStyle name="Input 2 2 2 2 5 16" xfId="36735" xr:uid="{37920ACD-CF04-4D03-920F-D5D355976966}"/>
    <cellStyle name="Input 2 2 2 2 5 17" xfId="37840" xr:uid="{59F992C6-F096-4CC9-9E78-371729F9DEA2}"/>
    <cellStyle name="Input 2 2 2 2 5 2" xfId="18151" xr:uid="{E41A0DC1-25E8-48DF-82F5-298D7A047B1C}"/>
    <cellStyle name="Input 2 2 2 2 5 3" xfId="19547" xr:uid="{0CED49AD-EE91-49A8-9B09-C94AFEF679E4}"/>
    <cellStyle name="Input 2 2 2 2 5 4" xfId="20963" xr:uid="{CF6A5469-9054-419C-BD38-43786D423F58}"/>
    <cellStyle name="Input 2 2 2 2 5 5" xfId="22354" xr:uid="{FBDE2B1E-7C3F-4554-BC04-4E6B3B12B894}"/>
    <cellStyle name="Input 2 2 2 2 5 6" xfId="23666" xr:uid="{47F2B09B-8654-4DB5-84E4-3448E329F675}"/>
    <cellStyle name="Input 2 2 2 2 5 7" xfId="25073" xr:uid="{132FBBB7-7723-4BEE-BCB2-1F842AF30D96}"/>
    <cellStyle name="Input 2 2 2 2 5 8" xfId="26506" xr:uid="{EC8D6349-D47C-42D6-B1B7-346485F77C53}"/>
    <cellStyle name="Input 2 2 2 2 5 9" xfId="28035" xr:uid="{1D70B79B-B078-4B01-AC89-6F121B990CF0}"/>
    <cellStyle name="Input 2 2 2 2 6" xfId="15130" xr:uid="{EC1AA1E8-682D-4CAE-BE26-265A8C00F796}"/>
    <cellStyle name="Input 2 2 2 2 6 10" xfId="29564" xr:uid="{3968B347-0769-404C-B7E3-C86DC051BF3A}"/>
    <cellStyle name="Input 2 2 2 2 6 11" xfId="30954" xr:uid="{369262F0-81A7-4431-9442-ACB93E6B97EB}"/>
    <cellStyle name="Input 2 2 2 2 6 12" xfId="32335" xr:uid="{7A54F522-1A0B-4C7A-B257-9C975257EEB4}"/>
    <cellStyle name="Input 2 2 2 2 6 13" xfId="33545" xr:uid="{717B88C0-4126-4883-9001-E8F51FE64A8C}"/>
    <cellStyle name="Input 2 2 2 2 6 14" xfId="34497" xr:uid="{45E93FB0-869B-4248-823F-CCB4BCCCADCF}"/>
    <cellStyle name="Input 2 2 2 2 6 15" xfId="35652" xr:uid="{56D7B2DF-3FE4-46A9-A317-2AE046CC17B6}"/>
    <cellStyle name="Input 2 2 2 2 6 16" xfId="36774" xr:uid="{1721FDFD-7F85-4C23-A73A-451F31BCBE7A}"/>
    <cellStyle name="Input 2 2 2 2 6 17" xfId="37878" xr:uid="{2901080E-354C-4244-BB57-867811D41690}"/>
    <cellStyle name="Input 2 2 2 2 6 2" xfId="18192" xr:uid="{144360A8-3AB9-43A0-8B4B-4EDBA62D2E21}"/>
    <cellStyle name="Input 2 2 2 2 6 3" xfId="19589" xr:uid="{07A65678-602B-4C0E-8D80-6512BE90A84B}"/>
    <cellStyle name="Input 2 2 2 2 6 4" xfId="21005" xr:uid="{2FBE565C-AE22-421C-9723-C1289DA04FEB}"/>
    <cellStyle name="Input 2 2 2 2 6 5" xfId="22396" xr:uid="{27E4DF6E-41E4-4DBA-AFD6-2C15187A3DEB}"/>
    <cellStyle name="Input 2 2 2 2 6 6" xfId="23708" xr:uid="{7BA52987-A7FF-4C29-A5F0-EBC4D3473772}"/>
    <cellStyle name="Input 2 2 2 2 6 7" xfId="25112" xr:uid="{55355143-53B6-41DD-9B40-8F9E2387D546}"/>
    <cellStyle name="Input 2 2 2 2 6 8" xfId="26547" xr:uid="{2EB0146F-8268-4B43-86EE-0612D9DB99D9}"/>
    <cellStyle name="Input 2 2 2 2 6 9" xfId="28075" xr:uid="{A2B18CB8-0D9F-4374-B9FE-835A7F440745}"/>
    <cellStyle name="Input 2 2 2 2 7" xfId="15175" xr:uid="{2457EC87-AF7F-482F-AC23-B03C9FD33112}"/>
    <cellStyle name="Input 2 2 2 2 7 10" xfId="29609" xr:uid="{DDAA4C36-A318-446D-A6FB-183FF5D92429}"/>
    <cellStyle name="Input 2 2 2 2 7 11" xfId="30998" xr:uid="{7FCC9FE8-F91E-4933-811D-8FCBA40E203A}"/>
    <cellStyle name="Input 2 2 2 2 7 12" xfId="32376" xr:uid="{9384CE32-03C2-4B6D-8BDE-FA7DECD5B85C}"/>
    <cellStyle name="Input 2 2 2 2 7 13" xfId="33584" xr:uid="{D7C8D4A8-F149-45A1-9257-B8F9E1089BF7}"/>
    <cellStyle name="Input 2 2 2 2 7 14" xfId="34539" xr:uid="{0C59E8E7-C27B-4DA6-B6C2-0EEFD48DF4C4}"/>
    <cellStyle name="Input 2 2 2 2 7 15" xfId="35694" xr:uid="{38022E24-FC1B-49C7-AEC9-07A254150D83}"/>
    <cellStyle name="Input 2 2 2 2 7 16" xfId="36814" xr:uid="{68BE99E7-FC3B-4DBB-80BB-EC5640BDA864}"/>
    <cellStyle name="Input 2 2 2 2 7 17" xfId="37917" xr:uid="{AC245FA5-57D6-4105-AA8D-5A1EE22FEE4E}"/>
    <cellStyle name="Input 2 2 2 2 7 2" xfId="18237" xr:uid="{6EF4A472-47F9-482C-A478-DF114896FAE6}"/>
    <cellStyle name="Input 2 2 2 2 7 3" xfId="19634" xr:uid="{FD2BC175-10B3-4A64-A622-5AD16D0A8E89}"/>
    <cellStyle name="Input 2 2 2 2 7 4" xfId="21049" xr:uid="{74E2AD4C-E8B5-4E10-88A6-6D61D8A70C7E}"/>
    <cellStyle name="Input 2 2 2 2 7 5" xfId="22441" xr:uid="{03318267-1B66-471D-BCCF-9708C8DDFCC8}"/>
    <cellStyle name="Input 2 2 2 2 7 6" xfId="23753" xr:uid="{FD4F14D7-9DC4-4FD7-91AA-BCF754B3ECE6}"/>
    <cellStyle name="Input 2 2 2 2 7 7" xfId="25156" xr:uid="{347B52B4-2427-4DC7-8A3E-2252D0A52A7B}"/>
    <cellStyle name="Input 2 2 2 2 7 8" xfId="26592" xr:uid="{FB3A17DE-A689-4D1A-8BEF-9EC688F3D296}"/>
    <cellStyle name="Input 2 2 2 2 7 9" xfId="28119" xr:uid="{2896DFD7-8E55-4A58-ABC9-E5B4C3AD2D59}"/>
    <cellStyle name="Input 2 2 2 2 8" xfId="15216" xr:uid="{7212B122-666F-4DC9-9899-5EE4C5C218B5}"/>
    <cellStyle name="Input 2 2 2 2 8 10" xfId="29648" xr:uid="{9F0D9AC5-7053-440A-8403-CBCD0DBF808A}"/>
    <cellStyle name="Input 2 2 2 2 8 11" xfId="31039" xr:uid="{0C3CA5D4-C24F-4FF0-9443-262610EF11D4}"/>
    <cellStyle name="Input 2 2 2 2 8 12" xfId="32411" xr:uid="{00A98802-34D7-43D0-A32A-758EBF82CB31}"/>
    <cellStyle name="Input 2 2 2 2 8 13" xfId="33616" xr:uid="{14575B73-A69C-4C6E-AB00-085F7238643C}"/>
    <cellStyle name="Input 2 2 2 2 8 14" xfId="34576" xr:uid="{3D7211D2-E343-4EF1-8271-02C4F24BC0DE}"/>
    <cellStyle name="Input 2 2 2 2 8 15" xfId="35733" xr:uid="{4F16978E-A52D-4A35-B685-205286D82680}"/>
    <cellStyle name="Input 2 2 2 2 8 16" xfId="36846" xr:uid="{3B41F763-3AAC-4A8B-BB3F-7B80C1026D7A}"/>
    <cellStyle name="Input 2 2 2 2 8 17" xfId="37948" xr:uid="{63C22CF6-8184-41E4-93A9-0710E7DFCE0E}"/>
    <cellStyle name="Input 2 2 2 2 8 2" xfId="18278" xr:uid="{6B46E98C-87CB-4A92-A2B9-A1BB96665CFE}"/>
    <cellStyle name="Input 2 2 2 2 8 3" xfId="19673" xr:uid="{B2B22526-180E-480F-A12A-F7B9D2AFABE2}"/>
    <cellStyle name="Input 2 2 2 2 8 4" xfId="21088" xr:uid="{4F614A87-7DE0-44CC-8DBE-29EC6D54220A}"/>
    <cellStyle name="Input 2 2 2 2 8 5" xfId="22482" xr:uid="{A96CA019-8868-425B-A8D3-7F942D6853BB}"/>
    <cellStyle name="Input 2 2 2 2 8 6" xfId="23794" xr:uid="{D2579433-D0F5-4FD3-B0B4-8BF8843113BD}"/>
    <cellStyle name="Input 2 2 2 2 8 7" xfId="25196" xr:uid="{6E689212-73A3-41C1-8A35-2FF2D033F55C}"/>
    <cellStyle name="Input 2 2 2 2 8 8" xfId="26631" xr:uid="{2D4B7336-92D2-48BC-A2CD-3D2BBAEB30B1}"/>
    <cellStyle name="Input 2 2 2 2 8 9" xfId="28158" xr:uid="{D8E0B32C-156F-48F3-82BD-95841CE4E165}"/>
    <cellStyle name="Input 2 2 2 2 9" xfId="15248" xr:uid="{B0AD39E9-C564-4DBA-A940-02ED75037577}"/>
    <cellStyle name="Input 2 2 2 2 9 10" xfId="29678" xr:uid="{52786B6D-C8B2-48A2-A510-57D4F1053599}"/>
    <cellStyle name="Input 2 2 2 2 9 11" xfId="31070" xr:uid="{0FB492E7-9174-47A3-83BD-627B2CEE900B}"/>
    <cellStyle name="Input 2 2 2 2 9 12" xfId="32442" xr:uid="{A9421347-FDD2-4071-A871-3E00E319139D}"/>
    <cellStyle name="Input 2 2 2 2 9 13" xfId="33643" xr:uid="{DC595113-BFB3-4050-BAF5-3D30A5794A6B}"/>
    <cellStyle name="Input 2 2 2 2 9 14" xfId="34604" xr:uid="{BB83AF68-3B29-48CB-A947-59900AF54934}"/>
    <cellStyle name="Input 2 2 2 2 9 15" xfId="35761" xr:uid="{7F8F90E0-E218-45C6-9A22-9CE7B88D5433}"/>
    <cellStyle name="Input 2 2 2 2 9 16" xfId="36873" xr:uid="{F480D018-5457-4FE1-B4DA-07EB308B946F}"/>
    <cellStyle name="Input 2 2 2 2 9 17" xfId="37975" xr:uid="{A975C87A-9AFF-4B64-971D-5E9A18BB970E}"/>
    <cellStyle name="Input 2 2 2 2 9 2" xfId="18310" xr:uid="{A274160A-1488-4CA1-804F-517D180BE7C7}"/>
    <cellStyle name="Input 2 2 2 2 9 3" xfId="19705" xr:uid="{7F783483-29F9-482E-A978-C2943AA02ED4}"/>
    <cellStyle name="Input 2 2 2 2 9 4" xfId="21119" xr:uid="{047BAB97-44EC-4965-8D7B-5261F2A90BEC}"/>
    <cellStyle name="Input 2 2 2 2 9 5" xfId="22514" xr:uid="{F2CAB183-7929-4EB3-9AAF-B04F1B7F48B4}"/>
    <cellStyle name="Input 2 2 2 2 9 6" xfId="23826" xr:uid="{043A6D52-4190-4FC2-A8D2-DFCD7A372321}"/>
    <cellStyle name="Input 2 2 2 2 9 7" xfId="25228" xr:uid="{2377B8D2-DB66-4DC5-9B9E-DFC6EFE3C1B0}"/>
    <cellStyle name="Input 2 2 2 2 9 8" xfId="26662" xr:uid="{7F784BD6-EA6C-4828-A3F4-B32541263DDC}"/>
    <cellStyle name="Input 2 2 2 2 9 9" xfId="28188" xr:uid="{C2FBB25B-337D-435E-9363-112A709ED006}"/>
    <cellStyle name="Input 2 2 2 20" xfId="34237" xr:uid="{DD392F11-A167-43AD-BFB3-54BB8989A1DA}"/>
    <cellStyle name="Input 2 2 2 21" xfId="35388" xr:uid="{C803FBA5-96AF-4D17-8E05-5A5F6A2D329F}"/>
    <cellStyle name="Input 2 2 2 3" xfId="14952" xr:uid="{A76C4A65-7EEB-4CBD-A86A-9B4981C57C3F}"/>
    <cellStyle name="Input 2 2 2 3 10" xfId="29389" xr:uid="{5D407DA7-4085-4EC6-B1A7-37591D5FBFD2}"/>
    <cellStyle name="Input 2 2 2 3 11" xfId="30779" xr:uid="{EC7F6E97-08BA-4C79-82BA-FD3834F917D6}"/>
    <cellStyle name="Input 2 2 2 3 12" xfId="32165" xr:uid="{25D98020-9CB8-400D-BF80-7270766C8476}"/>
    <cellStyle name="Input 2 2 2 3 13" xfId="33384" xr:uid="{21D11FCB-4EAF-4A07-923A-C4B7BC83531A}"/>
    <cellStyle name="Input 2 2 2 3 14" xfId="34331" xr:uid="{9F800B0C-9A19-4756-9EB6-1E884858C549}"/>
    <cellStyle name="Input 2 2 2 3 15" xfId="35485" xr:uid="{46F1FA52-3CA2-436F-B046-83EDC42414FF}"/>
    <cellStyle name="Input 2 2 2 3 16" xfId="36609" xr:uid="{2C25E820-4C56-4B0D-BE7F-C3023B6EB8CB}"/>
    <cellStyle name="Input 2 2 2 3 17" xfId="37716" xr:uid="{DB363326-34B5-4F3E-93DC-CDA4C6A12019}"/>
    <cellStyle name="Input 2 2 2 3 2" xfId="18015" xr:uid="{EED443FD-281A-413A-84B2-F6C1656BA8EE}"/>
    <cellStyle name="Input 2 2 2 3 3" xfId="19411" xr:uid="{B3F7CA22-E777-4891-92EE-532774404B94}"/>
    <cellStyle name="Input 2 2 2 3 4" xfId="20829" xr:uid="{981463EE-C7CF-4036-98F8-D49A98E5EC30}"/>
    <cellStyle name="Input 2 2 2 3 5" xfId="22219" xr:uid="{9A62DAFD-3B4F-49F4-8C36-FBCD40533462}"/>
    <cellStyle name="Input 2 2 2 3 6" xfId="23531" xr:uid="{1E692891-5230-452A-8DC4-5B65B92F18ED}"/>
    <cellStyle name="Input 2 2 2 3 7" xfId="24941" xr:uid="{FD1625D5-724F-435D-8772-AE07FC3C9C47}"/>
    <cellStyle name="Input 2 2 2 3 8" xfId="26371" xr:uid="{EF845BB0-1ABA-4928-A802-50050EA020DE}"/>
    <cellStyle name="Input 2 2 2 3 9" xfId="27902" xr:uid="{633B5639-7589-4FEB-BC95-C6BEFC5DDEE6}"/>
    <cellStyle name="Input 2 2 2 4" xfId="14979" xr:uid="{BCEBA17E-8569-4438-96E8-FDE8F7B0E5F9}"/>
    <cellStyle name="Input 2 2 2 4 10" xfId="29414" xr:uid="{D40C2456-16DE-4A97-A595-6B642CEEBAA5}"/>
    <cellStyle name="Input 2 2 2 4 11" xfId="30805" xr:uid="{BB002563-5B04-44AD-BE36-D82BBFB2DBA2}"/>
    <cellStyle name="Input 2 2 2 4 12" xfId="32189" xr:uid="{569C68EB-889C-47CB-8CF0-E5742EEDED7B}"/>
    <cellStyle name="Input 2 2 2 4 13" xfId="33406" xr:uid="{2731B601-EEAF-4060-9F8E-385678E880AC}"/>
    <cellStyle name="Input 2 2 2 4 14" xfId="34355" xr:uid="{86EA9484-24E6-47C8-B27A-D2A76D459F61}"/>
    <cellStyle name="Input 2 2 2 4 15" xfId="35510" xr:uid="{7EFD9995-E2DE-417B-B968-192660630417}"/>
    <cellStyle name="Input 2 2 2 4 16" xfId="36633" xr:uid="{1AFFA767-037C-4403-965B-32A84F35B123}"/>
    <cellStyle name="Input 2 2 2 4 17" xfId="37738" xr:uid="{6D1F4362-4F73-467E-B807-9C0C12C15EDF}"/>
    <cellStyle name="Input 2 2 2 4 2" xfId="18042" xr:uid="{7D0E1122-6E3E-4B15-B744-EBB11BB11F37}"/>
    <cellStyle name="Input 2 2 2 4 3" xfId="19438" xr:uid="{545D32BA-7442-4DAA-A74C-45C2471C848C}"/>
    <cellStyle name="Input 2 2 2 4 4" xfId="20855" xr:uid="{F5C58BAE-A2D7-483E-B0AC-5CB9EA1B5FCB}"/>
    <cellStyle name="Input 2 2 2 4 5" xfId="22245" xr:uid="{008A59D4-FD31-445D-99C4-B0648A25E25A}"/>
    <cellStyle name="Input 2 2 2 4 6" xfId="23558" xr:uid="{496BCC3A-C117-4D87-B503-12B280C63B68}"/>
    <cellStyle name="Input 2 2 2 4 7" xfId="24966" xr:uid="{40F4EB4B-51BB-4B04-A43D-0B77F35C8325}"/>
    <cellStyle name="Input 2 2 2 4 8" xfId="26398" xr:uid="{9169EB37-2735-4401-B44B-C86CBCC27540}"/>
    <cellStyle name="Input 2 2 2 4 9" xfId="27929" xr:uid="{7E74AAF5-DF4B-460E-A64F-F0FE3D2EEA95}"/>
    <cellStyle name="Input 2 2 2 5" xfId="15064" xr:uid="{6718745B-2F2C-4271-AEDD-F2D96A8F69D4}"/>
    <cellStyle name="Input 2 2 2 5 10" xfId="29499" xr:uid="{9021288F-C579-4456-8C91-A2A7127E6B06}"/>
    <cellStyle name="Input 2 2 2 5 11" xfId="30889" xr:uid="{51DF8117-7502-4B7B-BC11-D9EB377A6208}"/>
    <cellStyle name="Input 2 2 2 5 12" xfId="32273" xr:uid="{0EDF45E5-C25E-449B-8D05-6CE564247A7D}"/>
    <cellStyle name="Input 2 2 2 5 13" xfId="33486" xr:uid="{B15FBDB6-A872-4397-B3BC-CA6D06BB3647}"/>
    <cellStyle name="Input 2 2 2 5 14" xfId="34439" xr:uid="{A32717E2-D114-4614-8A2C-997E320C05BE}"/>
    <cellStyle name="Input 2 2 2 5 15" xfId="35594" xr:uid="{219D195A-23F0-472F-AF55-51BD199463B0}"/>
    <cellStyle name="Input 2 2 2 5 16" xfId="36716" xr:uid="{224A48AB-E427-40D5-83A7-F90417CE14B5}"/>
    <cellStyle name="Input 2 2 2 5 17" xfId="37821" xr:uid="{482CF1DE-0990-475C-BDC7-04359896D8B8}"/>
    <cellStyle name="Input 2 2 2 5 2" xfId="18127" xr:uid="{6CD24FA1-B8B5-4360-B950-1BD4E5E1FC08}"/>
    <cellStyle name="Input 2 2 2 5 3" xfId="19523" xr:uid="{8588987C-91EB-4D6D-963E-830C17E53121}"/>
    <cellStyle name="Input 2 2 2 5 4" xfId="20940" xr:uid="{7A5483C8-7C2B-45CC-B75A-FC992637F340}"/>
    <cellStyle name="Input 2 2 2 5 5" xfId="22330" xr:uid="{BED6AB3A-5352-4548-983B-4A6A636658B9}"/>
    <cellStyle name="Input 2 2 2 5 6" xfId="23643" xr:uid="{9A058FD4-8177-447A-A9B4-E79D2FAC6B7A}"/>
    <cellStyle name="Input 2 2 2 5 7" xfId="25051" xr:uid="{17D93439-14FE-44F4-820F-BE89A3E25CE6}"/>
    <cellStyle name="Input 2 2 2 5 8" xfId="26483" xr:uid="{5655E54A-A251-41D3-A8E3-B93A7AC57E74}"/>
    <cellStyle name="Input 2 2 2 5 9" xfId="28013" xr:uid="{9A9E42C0-C888-4AF4-8144-32A0F0871ADC}"/>
    <cellStyle name="Input 2 2 2 6" xfId="15101" xr:uid="{38768191-BEEC-46B5-9E93-1FC405A60286}"/>
    <cellStyle name="Input 2 2 2 6 10" xfId="29536" xr:uid="{B0A994CD-C68A-419D-9F3F-FB36D16C4041}"/>
    <cellStyle name="Input 2 2 2 6 11" xfId="30926" xr:uid="{9D1172C2-5E64-4E22-8331-A9DC5A4BD3F4}"/>
    <cellStyle name="Input 2 2 2 6 12" xfId="32307" xr:uid="{1B8C199B-1773-4BBD-9CD5-E14CC5161FA1}"/>
    <cellStyle name="Input 2 2 2 6 13" xfId="33519" xr:uid="{D67CE6DE-85CF-4DFA-9543-E493B89D95E6}"/>
    <cellStyle name="Input 2 2 2 6 14" xfId="34471" xr:uid="{9C3F22EB-6D5A-453E-9615-CF6856A3AFDC}"/>
    <cellStyle name="Input 2 2 2 6 15" xfId="35626" xr:uid="{4A1D7BCA-5FEB-4B4B-8366-124340986F50}"/>
    <cellStyle name="Input 2 2 2 6 16" xfId="36748" xr:uid="{E1D05A87-2DD8-456E-9AEB-13B3508D46A7}"/>
    <cellStyle name="Input 2 2 2 6 17" xfId="37852" xr:uid="{14267F7C-2AF3-47ED-9354-B6CFCDCC3350}"/>
    <cellStyle name="Input 2 2 2 6 2" xfId="18164" xr:uid="{361E6D2E-58DF-4900-8215-69BBD9D4B6B9}"/>
    <cellStyle name="Input 2 2 2 6 3" xfId="19560" xr:uid="{0A7C63C6-20F7-4A9F-B975-438B8A966DC9}"/>
    <cellStyle name="Input 2 2 2 6 4" xfId="20976" xr:uid="{6779BBF7-33B7-4EB1-80BF-90B367165B61}"/>
    <cellStyle name="Input 2 2 2 6 5" xfId="22367" xr:uid="{95E47C44-4187-4250-B7FD-06F9DB2F83DA}"/>
    <cellStyle name="Input 2 2 2 6 6" xfId="23679" xr:uid="{2D4F11E0-468A-4D63-A803-47F262EF9E92}"/>
    <cellStyle name="Input 2 2 2 6 7" xfId="25085" xr:uid="{AC42CD29-AB7A-42E2-B7E5-56C60ABA15DB}"/>
    <cellStyle name="Input 2 2 2 6 8" xfId="26519" xr:uid="{C918EDFB-DB43-4F7F-8CA8-67CCD077EEB6}"/>
    <cellStyle name="Input 2 2 2 6 9" xfId="28048" xr:uid="{CF0041A5-15E9-4244-8BD8-7555C57101AA}"/>
    <cellStyle name="Input 2 2 2 7" xfId="15194" xr:uid="{E7AE3E59-F227-4393-8010-A9A83EDD904A}"/>
    <cellStyle name="Input 2 2 2 7 10" xfId="29628" xr:uid="{30ABE651-CA11-43CD-9A40-90A5E5CDBFE1}"/>
    <cellStyle name="Input 2 2 2 7 11" xfId="31017" xr:uid="{0788D4B4-EBE8-4F2C-BC4B-3AF61A8A0F3F}"/>
    <cellStyle name="Input 2 2 2 7 12" xfId="32392" xr:uid="{2F8AB199-DE9E-4390-BBAE-9F286D5F8C12}"/>
    <cellStyle name="Input 2 2 2 7 13" xfId="33600" xr:uid="{02D01916-FEA6-48EF-90C6-F8367FCC9D3D}"/>
    <cellStyle name="Input 2 2 2 7 14" xfId="34555" xr:uid="{493B9BE0-BE4B-45EE-BCA3-7E7795FAEB88}"/>
    <cellStyle name="Input 2 2 2 7 15" xfId="35712" xr:uid="{F0580091-20AE-4788-8D51-9EDE89225137}"/>
    <cellStyle name="Input 2 2 2 7 16" xfId="36830" xr:uid="{E1E80644-7312-4A25-82EB-1CEF89D135C8}"/>
    <cellStyle name="Input 2 2 2 7 17" xfId="37932" xr:uid="{1D147FEE-3B25-4B15-900F-42A1F861E335}"/>
    <cellStyle name="Input 2 2 2 7 2" xfId="18256" xr:uid="{5C7AD9D1-343A-4233-83AE-2AB4D8E797C2}"/>
    <cellStyle name="Input 2 2 2 7 3" xfId="19652" xr:uid="{2F6A579F-54F7-40C1-8C5C-EC8473523F46}"/>
    <cellStyle name="Input 2 2 2 7 4" xfId="21067" xr:uid="{A23839E6-0ABA-4E44-8A59-05117E896EC4}"/>
    <cellStyle name="Input 2 2 2 7 5" xfId="22460" xr:uid="{F73AF984-D280-4742-8D0E-04AACF74B3A4}"/>
    <cellStyle name="Input 2 2 2 7 6" xfId="23772" xr:uid="{A44E0DC4-30E1-4DBF-8633-7414445377DA}"/>
    <cellStyle name="Input 2 2 2 7 7" xfId="25174" xr:uid="{89EC2E22-777C-43BC-9963-536BCF96FB23}"/>
    <cellStyle name="Input 2 2 2 7 8" xfId="26610" xr:uid="{16E190D8-F5BA-40D7-BE7A-782496B379BB}"/>
    <cellStyle name="Input 2 2 2 7 9" xfId="28137" xr:uid="{3C682C83-6CEE-495F-BD2F-031B72B3980F}"/>
    <cellStyle name="Input 2 2 2 8" xfId="15257" xr:uid="{9E898F79-2B81-4006-8208-10FEC5A56F51}"/>
    <cellStyle name="Input 2 2 2 8 10" xfId="29687" xr:uid="{2E0D61B7-7F75-473D-BD05-21DA97506FAD}"/>
    <cellStyle name="Input 2 2 2 8 11" xfId="31079" xr:uid="{C812C625-D694-41BA-89EE-6B0FE9BBE40E}"/>
    <cellStyle name="Input 2 2 2 8 12" xfId="32451" xr:uid="{6BA9E568-3EA0-4038-9D0C-6808EEF0C258}"/>
    <cellStyle name="Input 2 2 2 8 13" xfId="33652" xr:uid="{1C39091B-50FE-4DCE-AB7B-22E3C651AA07}"/>
    <cellStyle name="Input 2 2 2 8 14" xfId="34613" xr:uid="{20D03BDC-C6D3-49BA-990B-160E419CB11E}"/>
    <cellStyle name="Input 2 2 2 8 15" xfId="35770" xr:uid="{388C01A3-0CD5-425A-8E91-5ED1456F7E71}"/>
    <cellStyle name="Input 2 2 2 8 16" xfId="36882" xr:uid="{7FD8086E-D66B-4B00-8EB3-DC684802005E}"/>
    <cellStyle name="Input 2 2 2 8 17" xfId="37984" xr:uid="{887D59DA-254B-41B1-A538-4087B170B441}"/>
    <cellStyle name="Input 2 2 2 8 2" xfId="18319" xr:uid="{2748F428-31F9-44F2-B093-8827152B2E54}"/>
    <cellStyle name="Input 2 2 2 8 3" xfId="19714" xr:uid="{F2AAA820-05BF-4B3F-B0F0-5A4F09E1FFD3}"/>
    <cellStyle name="Input 2 2 2 8 4" xfId="21128" xr:uid="{F5E7740A-70E3-43D3-9F01-F23DA71CBEF8}"/>
    <cellStyle name="Input 2 2 2 8 5" xfId="22523" xr:uid="{07FA585B-634E-4324-AD17-FA8435D92C5B}"/>
    <cellStyle name="Input 2 2 2 8 6" xfId="23835" xr:uid="{DDE7F003-EF3F-4FAD-9B7C-C238BB277A33}"/>
    <cellStyle name="Input 2 2 2 8 7" xfId="25237" xr:uid="{07261045-5A66-4160-AD3B-B539D1BF1824}"/>
    <cellStyle name="Input 2 2 2 8 8" xfId="26671" xr:uid="{84F508E0-F2DB-4243-A27D-CF0FC8E1B9E5}"/>
    <cellStyle name="Input 2 2 2 8 9" xfId="28197" xr:uid="{8F91D048-CC58-42E4-87FE-25E841DE7D46}"/>
    <cellStyle name="Input 2 2 2 9" xfId="15327" xr:uid="{AEF9FD43-CDC6-4299-84C9-EDC461A6F332}"/>
    <cellStyle name="Input 2 2 2 9 10" xfId="29754" xr:uid="{D9DA3B9A-5FCA-45DD-905E-F2DA6446B1D1}"/>
    <cellStyle name="Input 2 2 2 9 11" xfId="31145" xr:uid="{16176845-0C9F-458B-8847-CA94120092BB}"/>
    <cellStyle name="Input 2 2 2 9 12" xfId="32514" xr:uid="{E8EAD17F-1D92-469D-9E09-22B23004CC5A}"/>
    <cellStyle name="Input 2 2 2 9 13" xfId="33710" xr:uid="{2FC7AEAC-FD5B-47CD-8CB4-E56E5839634A}"/>
    <cellStyle name="Input 2 2 2 9 14" xfId="34677" xr:uid="{2F8FD2AE-6E4E-4116-BEAE-1967CC44E83F}"/>
    <cellStyle name="Input 2 2 2 9 15" xfId="35833" xr:uid="{277C6454-51C2-44CD-BC2F-ED8B7B849ABB}"/>
    <cellStyle name="Input 2 2 2 9 16" xfId="36943" xr:uid="{673C4954-C755-43B6-AE20-E2302144782B}"/>
    <cellStyle name="Input 2 2 2 9 17" xfId="38042" xr:uid="{2B9B6658-3C29-4066-BAF2-7C22CEC2E821}"/>
    <cellStyle name="Input 2 2 2 9 2" xfId="18389" xr:uid="{263E639F-40EB-4FEE-A3FA-9ACD53848657}"/>
    <cellStyle name="Input 2 2 2 9 3" xfId="19784" xr:uid="{50A05E2D-3794-4B84-9579-5B0A536421F5}"/>
    <cellStyle name="Input 2 2 2 9 4" xfId="21195" xr:uid="{43FB166A-4FBD-467E-B79A-B8C6F8244B9D}"/>
    <cellStyle name="Input 2 2 2 9 5" xfId="22593" xr:uid="{28184B78-9DA1-44CF-AE8A-7F41730BA373}"/>
    <cellStyle name="Input 2 2 2 9 6" xfId="23904" xr:uid="{B2F0DD8D-2EB8-4DF8-8006-BA2F1B1BE812}"/>
    <cellStyle name="Input 2 2 2 9 7" xfId="25303" xr:uid="{CDFA746B-9EDC-4ED6-A1CD-1701BD2D5B50}"/>
    <cellStyle name="Input 2 2 2 9 8" xfId="26739" xr:uid="{32AF303E-80E7-4C3D-8AB1-8AA9AB5AF250}"/>
    <cellStyle name="Input 2 2 2 9 9" xfId="28263" xr:uid="{8A883B9D-B05B-4136-874C-0DB82F32A4D8}"/>
    <cellStyle name="Input 2 2 20" xfId="28132" xr:uid="{C1861356-E781-45C8-A343-952490588784}"/>
    <cellStyle name="Input 2 2 21" xfId="34564" xr:uid="{A8809DAF-9646-4794-A542-350752F5E298}"/>
    <cellStyle name="Input 2 2 22" xfId="35721" xr:uid="{FDB78C46-8AD1-4703-B8E8-C35E85FA830D}"/>
    <cellStyle name="Input 2 2 3" xfId="9753" xr:uid="{00000000-0005-0000-0000-0000F01A0000}"/>
    <cellStyle name="Input 2 2 3 10" xfId="15296" xr:uid="{1F58E592-60D3-4DE3-B88F-E70749CA10E4}"/>
    <cellStyle name="Input 2 2 3 10 10" xfId="29725" xr:uid="{EE7D6579-E0F0-4F87-84E4-25EECC3C1CAA}"/>
    <cellStyle name="Input 2 2 3 10 11" xfId="31116" xr:uid="{A9CAE4CA-93C8-43E6-A9F8-9DD2CABBD985}"/>
    <cellStyle name="Input 2 2 3 10 12" xfId="32485" xr:uid="{D4DCDF8C-2475-42F0-BBD1-6A38F40E3762}"/>
    <cellStyle name="Input 2 2 3 10 13" xfId="33683" xr:uid="{8283E4AA-BF46-4900-AC3C-4A0C429E2687}"/>
    <cellStyle name="Input 2 2 3 10 14" xfId="34648" xr:uid="{173E20B3-D765-46EF-BA6E-1A763017870C}"/>
    <cellStyle name="Input 2 2 3 10 15" xfId="35806" xr:uid="{86ECA8D8-AE20-4405-9864-F915707E6945}"/>
    <cellStyle name="Input 2 2 3 10 16" xfId="36915" xr:uid="{A2310453-EFD2-4911-9796-776A9AB83F76}"/>
    <cellStyle name="Input 2 2 3 10 17" xfId="38016" xr:uid="{81C14637-FBFC-4349-B69F-FE732BC59E01}"/>
    <cellStyle name="Input 2 2 3 10 2" xfId="18358" xr:uid="{3832B23D-E302-47A7-85C4-DA911F0154A0}"/>
    <cellStyle name="Input 2 2 3 10 3" xfId="19753" xr:uid="{5E4B9F69-6387-4DF7-A435-FCF7D5389685}"/>
    <cellStyle name="Input 2 2 3 10 4" xfId="21165" xr:uid="{303E946E-3B15-4EB1-8147-832045BA4BEF}"/>
    <cellStyle name="Input 2 2 3 10 5" xfId="22562" xr:uid="{1916023C-544F-431C-BC1D-457FA734CCDF}"/>
    <cellStyle name="Input 2 2 3 10 6" xfId="23874" xr:uid="{BB953B9D-244B-4688-B8EE-49D6E28EC9C9}"/>
    <cellStyle name="Input 2 2 3 10 7" xfId="25274" xr:uid="{827881C0-5CF6-461D-BF11-F9F51AB9DE8D}"/>
    <cellStyle name="Input 2 2 3 10 8" xfId="26710" xr:uid="{108CA23B-1F1E-405A-8B44-6ACF1C49B39E}"/>
    <cellStyle name="Input 2 2 3 10 9" xfId="28235" xr:uid="{C513EE61-B529-4D85-A80D-DD54BA6465C9}"/>
    <cellStyle name="Input 2 2 3 11" xfId="15349" xr:uid="{519B6984-23B3-4CC6-8D2B-6CBCFAF060FE}"/>
    <cellStyle name="Input 2 2 3 11 10" xfId="29776" xr:uid="{DC2B5346-572D-4564-8D8E-C8F3B4E8AAA5}"/>
    <cellStyle name="Input 2 2 3 11 11" xfId="31167" xr:uid="{FC460705-6C3A-435C-8A41-E9DF479B6AD6}"/>
    <cellStyle name="Input 2 2 3 11 12" xfId="32534" xr:uid="{96C99EA9-AF6D-4375-A890-5D349B45549F}"/>
    <cellStyle name="Input 2 2 3 11 13" xfId="33729" xr:uid="{97D0A2FD-A9B1-4F09-B711-1F9730580B10}"/>
    <cellStyle name="Input 2 2 3 11 14" xfId="34695" xr:uid="{B6AE3CB0-4264-4652-8E60-2D3D193DE3F4}"/>
    <cellStyle name="Input 2 2 3 11 15" xfId="35851" xr:uid="{98A30886-7FEE-41E6-B8F2-A08322142102}"/>
    <cellStyle name="Input 2 2 3 11 16" xfId="36962" xr:uid="{613C45EA-9EC7-40BF-AEF3-67AB42C32BC6}"/>
    <cellStyle name="Input 2 2 3 11 17" xfId="38060" xr:uid="{8514E100-90D8-4273-BBBA-52E37E220B63}"/>
    <cellStyle name="Input 2 2 3 11 2" xfId="18411" xr:uid="{3E2BA3D4-EBB8-4286-A38A-027C10862A87}"/>
    <cellStyle name="Input 2 2 3 11 3" xfId="19806" xr:uid="{CBE8E7CD-64AB-4845-A7D6-BC22021D3B15}"/>
    <cellStyle name="Input 2 2 3 11 4" xfId="21217" xr:uid="{48DA0CE6-887C-4399-849A-46CC3EC5B390}"/>
    <cellStyle name="Input 2 2 3 11 5" xfId="22615" xr:uid="{C746143F-03A0-4521-B0EB-2E6EBD815570}"/>
    <cellStyle name="Input 2 2 3 11 6" xfId="23925" xr:uid="{982373F2-66A7-4D56-A375-FDC10CFE2290}"/>
    <cellStyle name="Input 2 2 3 11 7" xfId="25323" xr:uid="{028AEBA6-D224-46FD-96E9-9C459A6205B3}"/>
    <cellStyle name="Input 2 2 3 11 8" xfId="26761" xr:uid="{AB659604-D96B-4336-B7D8-74B46904C33F}"/>
    <cellStyle name="Input 2 2 3 11 9" xfId="28282" xr:uid="{679AC6A5-5AFB-4053-81D6-BEA9F48FEA74}"/>
    <cellStyle name="Input 2 2 3 12" xfId="15428" xr:uid="{7473524D-017F-4C6C-8C76-1F6189F4BFC9}"/>
    <cellStyle name="Input 2 2 3 12 10" xfId="29852" xr:uid="{1F8D2F42-6FD0-428C-AB2C-D7CA5A452346}"/>
    <cellStyle name="Input 2 2 3 12 11" xfId="31243" xr:uid="{DA608C7A-7151-44EB-9701-DA3D58521E7B}"/>
    <cellStyle name="Input 2 2 3 12 12" xfId="32606" xr:uid="{85C2E004-F3DF-47A6-8B7D-123D0D25BCA6}"/>
    <cellStyle name="Input 2 2 3 12 13" xfId="33781" xr:uid="{DC28EE3A-D3EE-4ED7-895A-3BE1847F3A5F}"/>
    <cellStyle name="Input 2 2 3 12 14" xfId="34758" xr:uid="{A0FC5E77-AD52-486C-8FD5-3D8488EFAA20}"/>
    <cellStyle name="Input 2 2 3 12 15" xfId="35915" xr:uid="{1216B411-6456-4665-B8B7-0ACDF993552F}"/>
    <cellStyle name="Input 2 2 3 12 16" xfId="37026" xr:uid="{0E9F0041-5FBB-414C-8326-3EEABFAB48D8}"/>
    <cellStyle name="Input 2 2 3 12 17" xfId="38121" xr:uid="{881EC033-C713-4488-BEF0-9CFFD5B4C2DF}"/>
    <cellStyle name="Input 2 2 3 12 2" xfId="18489" xr:uid="{12F8C46E-4B17-465C-8EC3-D2E4DF9BB560}"/>
    <cellStyle name="Input 2 2 3 12 3" xfId="19884" xr:uid="{BCD67973-4039-461D-9E3D-8642C6BD407B}"/>
    <cellStyle name="Input 2 2 3 12 4" xfId="21296" xr:uid="{284B7AB2-87C6-4B7F-AB38-68623D7AD902}"/>
    <cellStyle name="Input 2 2 3 12 5" xfId="22694" xr:uid="{B3D35A6F-4C96-4150-B0BC-8863F47D6E0D}"/>
    <cellStyle name="Input 2 2 3 12 6" xfId="23999" xr:uid="{B3450D6B-77D1-415C-8090-666A25993FB6}"/>
    <cellStyle name="Input 2 2 3 12 7" xfId="25398" xr:uid="{1E4BE033-F3FE-4B5B-838D-E268FA510BB1}"/>
    <cellStyle name="Input 2 2 3 12 8" xfId="26835" xr:uid="{5F27160F-9ED1-4757-847E-D2B30ADB3D7C}"/>
    <cellStyle name="Input 2 2 3 12 9" xfId="28355" xr:uid="{CC4E2EE0-1FE9-471A-BC6B-1E978F904311}"/>
    <cellStyle name="Input 2 2 3 13" xfId="15474" xr:uid="{CD5FC5E2-2E0E-4861-92F4-CB5BAAA56291}"/>
    <cellStyle name="Input 2 2 3 13 10" xfId="29894" xr:uid="{557DA55F-5749-4712-8B35-E14490274263}"/>
    <cellStyle name="Input 2 2 3 13 11" xfId="31285" xr:uid="{E64AFDC7-2100-4FEB-AD38-354E4E5FAEDB}"/>
    <cellStyle name="Input 2 2 3 13 12" xfId="32648" xr:uid="{3715CED7-2CAD-4691-8E5A-4A1C77A0F9ED}"/>
    <cellStyle name="Input 2 2 3 13 13" xfId="34795" xr:uid="{11C7F75C-9D2A-4519-84AB-E4DD8270B18A}"/>
    <cellStyle name="Input 2 2 3 13 14" xfId="35952" xr:uid="{908B3E84-0A3D-43C0-B607-693CBF688651}"/>
    <cellStyle name="Input 2 2 3 13 15" xfId="37064" xr:uid="{5AF48CC3-477E-4731-8BBA-167269DC5BF4}"/>
    <cellStyle name="Input 2 2 3 13 16" xfId="38157" xr:uid="{F3D3C578-86BE-48C8-B39F-57F5CC0670C5}"/>
    <cellStyle name="Input 2 2 3 13 2" xfId="18533" xr:uid="{ACE2ABAF-6A84-4DE6-89D0-E205685F3788}"/>
    <cellStyle name="Input 2 2 3 13 3" xfId="19926" xr:uid="{643C23E2-3926-4649-828D-39DB4EC2D53E}"/>
    <cellStyle name="Input 2 2 3 13 4" xfId="21342" xr:uid="{9B648829-BAB5-4542-A0BF-4C8E61734428}"/>
    <cellStyle name="Input 2 2 3 13 5" xfId="22739" xr:uid="{DF60E2DC-CE19-4FA6-B240-1C172C41CE1E}"/>
    <cellStyle name="Input 2 2 3 13 6" xfId="24041" xr:uid="{403527E7-E453-4EC8-9EBE-2DD4FD31A6C3}"/>
    <cellStyle name="Input 2 2 3 13 7" xfId="25439" xr:uid="{D192615A-7D67-4E06-94F0-AD0F819BA6DB}"/>
    <cellStyle name="Input 2 2 3 13 8" xfId="26879" xr:uid="{04804E32-443A-4325-BEC8-B7E90856D69F}"/>
    <cellStyle name="Input 2 2 3 13 9" xfId="28399" xr:uid="{99625ECB-BF4F-4C09-BC1F-F12B5C7D42EA}"/>
    <cellStyle name="Input 2 2 3 14" xfId="15532" xr:uid="{3FA6CAD4-5E31-4752-9FC8-6B0BDA6514EB}"/>
    <cellStyle name="Input 2 2 3 14 10" xfId="29949" xr:uid="{9E001DF9-BCFD-44F9-90BC-490290893F62}"/>
    <cellStyle name="Input 2 2 3 14 11" xfId="31342" xr:uid="{25BD8D41-7908-41CB-865E-18DDEE0D9AD5}"/>
    <cellStyle name="Input 2 2 3 14 12" xfId="32700" xr:uid="{57EB5E1D-6BF5-4B41-9B0E-5780746C5A99}"/>
    <cellStyle name="Input 2 2 3 14 13" xfId="34845" xr:uid="{288E8AEA-73FB-4073-AFDB-256C2306B3A8}"/>
    <cellStyle name="Input 2 2 3 14 14" xfId="36001" xr:uid="{4E5025E6-AD3C-4379-9264-DDF92FD6470F}"/>
    <cellStyle name="Input 2 2 3 14 15" xfId="37114" xr:uid="{63D92789-D4D3-4B34-A7BB-ECBCAD11DDF7}"/>
    <cellStyle name="Input 2 2 3 14 16" xfId="38206" xr:uid="{0464D86B-35D8-4F8A-90C1-3E10FB89D7A4}"/>
    <cellStyle name="Input 2 2 3 14 2" xfId="18591" xr:uid="{9EB8D535-E9A2-4366-B850-31641FFB102E}"/>
    <cellStyle name="Input 2 2 3 14 3" xfId="19983" xr:uid="{59A0D900-58B2-421E-BFE1-8692F52AA83C}"/>
    <cellStyle name="Input 2 2 3 14 4" xfId="21400" xr:uid="{FF5D531F-5D00-406F-82EC-70CF26BA9F9B}"/>
    <cellStyle name="Input 2 2 3 14 5" xfId="22795" xr:uid="{ED749FA2-3D45-4EE4-87B8-3206E278DBD2}"/>
    <cellStyle name="Input 2 2 3 14 6" xfId="24096" xr:uid="{C7E13E52-89AF-49C3-A79A-4CAAB4592DBB}"/>
    <cellStyle name="Input 2 2 3 14 7" xfId="25494" xr:uid="{11B49255-EFF6-408D-AA43-508E69B2AD53}"/>
    <cellStyle name="Input 2 2 3 14 8" xfId="26932" xr:uid="{4910E2E5-CBC8-4DF8-9CAC-260F1C4D2C14}"/>
    <cellStyle name="Input 2 2 3 14 9" xfId="28454" xr:uid="{67B6FDA2-F411-4274-8DA3-AAFDB219522E}"/>
    <cellStyle name="Input 2 2 3 15" xfId="15572" xr:uid="{E8A31A6F-F670-4A81-B352-080F23C6890B}"/>
    <cellStyle name="Input 2 2 3 15 10" xfId="29986" xr:uid="{FB06FE5F-FE15-4979-AB19-0F21147A4206}"/>
    <cellStyle name="Input 2 2 3 15 11" xfId="31381" xr:uid="{D0534E98-8CA1-4EF0-8C10-EACA2A43F974}"/>
    <cellStyle name="Input 2 2 3 15 12" xfId="32736" xr:uid="{84A2900A-CD44-4AEC-B062-7FFBA64F59D4}"/>
    <cellStyle name="Input 2 2 3 15 13" xfId="34879" xr:uid="{CDD4B368-2A73-4F79-A4DD-4A6880110A4F}"/>
    <cellStyle name="Input 2 2 3 15 14" xfId="36035" xr:uid="{2F052410-FC8F-4733-A43B-296EF9F80EA8}"/>
    <cellStyle name="Input 2 2 3 15 15" xfId="37149" xr:uid="{63E6098B-4746-4746-B3AA-1B6982DAFCD8}"/>
    <cellStyle name="Input 2 2 3 15 16" xfId="38240" xr:uid="{2D7A783C-F1E0-442C-A32A-0BC080F0F9D4}"/>
    <cellStyle name="Input 2 2 3 15 2" xfId="18628" xr:uid="{48EB6A5D-DC8C-4F7D-B40E-837FD578B689}"/>
    <cellStyle name="Input 2 2 3 15 3" xfId="20023" xr:uid="{60A72493-5046-4D55-9408-4DCF9F73AC8F}"/>
    <cellStyle name="Input 2 2 3 15 4" xfId="21439" xr:uid="{6A44E2E1-27C4-4C2D-B906-F8E26C3C8DD0}"/>
    <cellStyle name="Input 2 2 3 15 5" xfId="22833" xr:uid="{F910C79C-FC26-435D-916D-52DBB51FC344}"/>
    <cellStyle name="Input 2 2 3 15 6" xfId="24131" xr:uid="{962F6B8B-6738-41CD-BC8D-F63411440862}"/>
    <cellStyle name="Input 2 2 3 15 7" xfId="25530" xr:uid="{5B991063-E934-486C-9076-86100329269F}"/>
    <cellStyle name="Input 2 2 3 15 8" xfId="26970" xr:uid="{970779CA-F70A-4400-BEE9-A6B1C8A0903F}"/>
    <cellStyle name="Input 2 2 3 15 9" xfId="28491" xr:uid="{3302F3E7-8673-48BB-86B2-8DF390A489EA}"/>
    <cellStyle name="Input 2 2 3 16" xfId="15638" xr:uid="{9A3A4565-328B-42D6-95C9-9543289E3F2A}"/>
    <cellStyle name="Input 2 2 3 16 10" xfId="30049" xr:uid="{AD3A7A52-FB30-4679-97EF-F29CBA9690BD}"/>
    <cellStyle name="Input 2 2 3 16 11" xfId="31443" xr:uid="{0DA4E06B-3993-4CEC-9B9C-939F283C9130}"/>
    <cellStyle name="Input 2 2 3 16 12" xfId="32799" xr:uid="{1E6F061A-70BA-427E-8C6D-02E24BA396AB}"/>
    <cellStyle name="Input 2 2 3 16 13" xfId="33893" xr:uid="{577FD48E-A57B-4AFB-B30B-00C1EB4EB8B2}"/>
    <cellStyle name="Input 2 2 3 16 14" xfId="34937" xr:uid="{407111FA-8449-4343-808E-97B1E9185BC7}"/>
    <cellStyle name="Input 2 2 3 16 15" xfId="36093" xr:uid="{8F22C469-9D88-4678-A524-627445035099}"/>
    <cellStyle name="Input 2 2 3 16 16" xfId="37210" xr:uid="{2CD212CB-827C-4078-8D28-3FC0B5542348}"/>
    <cellStyle name="Input 2 2 3 16 17" xfId="38298" xr:uid="{1D1B1298-0BEB-4EFC-86C4-FEDE3A34310A}"/>
    <cellStyle name="Input 2 2 3 16 2" xfId="18688" xr:uid="{246BCA87-6876-4A16-BF2F-721C5E95D8BB}"/>
    <cellStyle name="Input 2 2 3 16 3" xfId="20085" xr:uid="{FD7C3191-B492-4248-8272-10392BD85B5E}"/>
    <cellStyle name="Input 2 2 3 16 4" xfId="21505" xr:uid="{4DCECE66-5E2A-4419-80DD-BF53EBB3C6AC}"/>
    <cellStyle name="Input 2 2 3 16 5" xfId="22891" xr:uid="{7D48A7D1-4B97-4CFB-AFDC-C503B9A47F1A}"/>
    <cellStyle name="Input 2 2 3 16 6" xfId="24193" xr:uid="{49E6BF8B-A059-4598-893E-A0B018F2CBC9}"/>
    <cellStyle name="Input 2 2 3 16 7" xfId="25592" xr:uid="{E9980811-5E9D-420B-9875-16FFE9958D2A}"/>
    <cellStyle name="Input 2 2 3 16 8" xfId="27034" xr:uid="{EC727DD5-42BA-493E-B32B-58E18CB61FF0}"/>
    <cellStyle name="Input 2 2 3 16 9" xfId="28556" xr:uid="{60E74265-47F3-4F60-8671-387C2F8D6DB4}"/>
    <cellStyle name="Input 2 2 3 17" xfId="15667" xr:uid="{95C88DD1-E373-40E5-A48E-07EA18285F5C}"/>
    <cellStyle name="Input 2 2 3 17 10" xfId="30078" xr:uid="{934B27FC-7A05-4694-97A4-45E090216176}"/>
    <cellStyle name="Input 2 2 3 17 11" xfId="31470" xr:uid="{137AD515-2592-4369-A7F4-DA0FBC7F3F5C}"/>
    <cellStyle name="Input 2 2 3 17 12" xfId="32825" xr:uid="{237166A8-2FE2-4D9C-BC9C-3BB8FDB5908B}"/>
    <cellStyle name="Input 2 2 3 17 13" xfId="33919" xr:uid="{160FC4C6-BCFC-4FD7-8E8F-0A3F42EE26A4}"/>
    <cellStyle name="Input 2 2 3 17 14" xfId="34965" xr:uid="{DA7D2F01-AD7D-417E-B6FB-3BF7428C2177}"/>
    <cellStyle name="Input 2 2 3 17 15" xfId="36119" xr:uid="{AB06BD80-CD8C-4790-B7FD-C72A40D1C6E4}"/>
    <cellStyle name="Input 2 2 3 17 16" xfId="37237" xr:uid="{BBA1993D-8F57-4C40-BC4D-9E9F9C55C3E4}"/>
    <cellStyle name="Input 2 2 3 17 17" xfId="38324" xr:uid="{293B884F-D468-412A-A490-0CD6FA78CB19}"/>
    <cellStyle name="Input 2 2 3 17 2" xfId="18717" xr:uid="{2A1F0187-FF80-4DF5-940D-41D3EA72F11B}"/>
    <cellStyle name="Input 2 2 3 17 3" xfId="20113" xr:uid="{385160BF-A802-4491-868B-389932302EE1}"/>
    <cellStyle name="Input 2 2 3 17 4" xfId="21534" xr:uid="{A6722C36-ED91-4BA1-A971-41005EC1218F}"/>
    <cellStyle name="Input 2 2 3 17 5" xfId="22920" xr:uid="{7D0596A9-99BC-437E-9400-E82BDE3170F3}"/>
    <cellStyle name="Input 2 2 3 17 6" xfId="24222" xr:uid="{92E00990-8A2C-4B43-8A12-DB14F28FD36C}"/>
    <cellStyle name="Input 2 2 3 17 7" xfId="25621" xr:uid="{DB2978FC-0D0F-4231-91F9-797C35C51BA0}"/>
    <cellStyle name="Input 2 2 3 17 8" xfId="27063" xr:uid="{3ACA9E38-1441-4112-9F6C-5A8C26B5B1CB}"/>
    <cellStyle name="Input 2 2 3 17 9" xfId="28585" xr:uid="{801321A0-96EC-4680-9B22-CE5F73D77FB9}"/>
    <cellStyle name="Input 2 2 3 18" xfId="15707" xr:uid="{CF6323C0-65B4-4573-A3A0-147531027647}"/>
    <cellStyle name="Input 2 2 3 18 10" xfId="30117" xr:uid="{29894EA3-3C49-4B38-99B6-0DE53846C1F0}"/>
    <cellStyle name="Input 2 2 3 18 11" xfId="31509" xr:uid="{E10D98A1-EBB4-4564-843C-F35B765480CB}"/>
    <cellStyle name="Input 2 2 3 18 12" xfId="32860" xr:uid="{0E3ADDB1-15E6-4DA2-BFE6-269E66FD9ACF}"/>
    <cellStyle name="Input 2 2 3 18 13" xfId="34999" xr:uid="{51C2B59D-F0A4-4E74-B73A-4F9AD15E3A2A}"/>
    <cellStyle name="Input 2 2 3 18 14" xfId="36153" xr:uid="{26D881CF-444B-4A8C-B71B-0E7CDE98CFD1}"/>
    <cellStyle name="Input 2 2 3 18 15" xfId="37273" xr:uid="{45E0E0E6-9EF4-4E10-AC4C-0DFCB8F15E5A}"/>
    <cellStyle name="Input 2 2 3 18 16" xfId="38358" xr:uid="{7AD6C39C-27E1-4704-AF3A-7001AAD71058}"/>
    <cellStyle name="Input 2 2 3 18 2" xfId="18757" xr:uid="{E3F2B71B-DD64-4CDA-B7F7-9C6C2B235D81}"/>
    <cellStyle name="Input 2 2 3 18 3" xfId="20152" xr:uid="{ECB590C2-CB38-47C4-A465-BA94D0B8CE3E}"/>
    <cellStyle name="Input 2 2 3 18 4" xfId="21574" xr:uid="{6B168F29-FEEC-4878-9996-284CF4289000}"/>
    <cellStyle name="Input 2 2 3 18 5" xfId="22957" xr:uid="{6F5228FB-6CF7-4D8C-BB5A-C610C404B2F0}"/>
    <cellStyle name="Input 2 2 3 18 6" xfId="24260" xr:uid="{EF6F63DB-8401-4F01-906A-1A350B6CC7CE}"/>
    <cellStyle name="Input 2 2 3 18 7" xfId="25658" xr:uid="{BDB4DD75-2887-4EC2-80A8-CECA2E16BB2B}"/>
    <cellStyle name="Input 2 2 3 18 8" xfId="27101" xr:uid="{0EA8D56D-0D34-4881-95F3-AEA5C10EC8B5}"/>
    <cellStyle name="Input 2 2 3 18 9" xfId="28623" xr:uid="{CCCD0842-EC0A-4DE2-A46F-575417F7B68F}"/>
    <cellStyle name="Input 2 2 3 19" xfId="15767" xr:uid="{1777D5AC-86F2-4856-BCA5-027FAC2778D6}"/>
    <cellStyle name="Input 2 2 3 19 10" xfId="31568" xr:uid="{D6A4AA5C-6A24-4F5F-B446-6720D0331B98}"/>
    <cellStyle name="Input 2 2 3 19 11" xfId="32914" xr:uid="{C062E6CC-0328-4387-9974-E4ECA748250C}"/>
    <cellStyle name="Input 2 2 3 19 12" xfId="33963" xr:uid="{F5D0B0AE-5E78-4C5C-BC88-A8B7050E49B3}"/>
    <cellStyle name="Input 2 2 3 19 13" xfId="35050" xr:uid="{2D5417DD-0DC4-482C-B564-B9EEF6AD835F}"/>
    <cellStyle name="Input 2 2 3 19 14" xfId="36204" xr:uid="{1025BD32-F45E-45A5-BF65-6096F7F53A97}"/>
    <cellStyle name="Input 2 2 3 19 15" xfId="37327" xr:uid="{C31DD5DA-41DA-4938-AED2-1404A12BB51C}"/>
    <cellStyle name="Input 2 2 3 19 16" xfId="38409" xr:uid="{09E5E380-D8C1-41CC-8A6C-347225AF4E88}"/>
    <cellStyle name="Input 2 2 3 19 2" xfId="18817" xr:uid="{7A3F06E8-B97C-4D0F-B606-9867E2DDEE85}"/>
    <cellStyle name="Input 2 2 3 19 3" xfId="20210" xr:uid="{7076F43F-B5F5-4BD7-9CBC-C8F78E6CA18C}"/>
    <cellStyle name="Input 2 2 3 19 4" xfId="23002" xr:uid="{F10B5F19-1DAF-4FF1-B494-F53D5851E82D}"/>
    <cellStyle name="Input 2 2 3 19 5" xfId="24318" xr:uid="{067B8498-DB17-4EB6-8A49-E51D52CA9582}"/>
    <cellStyle name="Input 2 2 3 19 6" xfId="25717" xr:uid="{7BDB0B5D-799C-4888-8A3D-DB6A4CBFF6D4}"/>
    <cellStyle name="Input 2 2 3 19 7" xfId="27158" xr:uid="{80300864-7DA3-4BCC-95DC-6516B071F7DF}"/>
    <cellStyle name="Input 2 2 3 19 8" xfId="28681" xr:uid="{AF2464F1-BE80-4B14-8FF1-928610109E5A}"/>
    <cellStyle name="Input 2 2 3 19 9" xfId="30176" xr:uid="{C19149B7-1B55-40E2-AB13-E932ABDA2563}"/>
    <cellStyle name="Input 2 2 3 2" xfId="14995" xr:uid="{4572E834-46EE-4FF4-B7F5-A8FDC9F23143}"/>
    <cellStyle name="Input 2 2 3 2 10" xfId="29430" xr:uid="{F3DB13CB-65F2-4923-AFAC-C95A4D26EC50}"/>
    <cellStyle name="Input 2 2 3 2 11" xfId="30821" xr:uid="{A4515DE3-5C48-49CE-B6ED-30512E0664E5}"/>
    <cellStyle name="Input 2 2 3 2 12" xfId="32205" xr:uid="{AF919A11-8B22-418A-94C3-B43626CC0A5C}"/>
    <cellStyle name="Input 2 2 3 2 13" xfId="33422" xr:uid="{2A4B5703-070C-48F0-9179-78800523A36A}"/>
    <cellStyle name="Input 2 2 3 2 14" xfId="34371" xr:uid="{2B590691-2185-4CFC-86C2-0002AF7D4257}"/>
    <cellStyle name="Input 2 2 3 2 15" xfId="35526" xr:uid="{2AB9E995-556E-4243-A39C-621875A7A872}"/>
    <cellStyle name="Input 2 2 3 2 16" xfId="36649" xr:uid="{18A72384-D4AD-4AA8-9834-97976E411FF3}"/>
    <cellStyle name="Input 2 2 3 2 17" xfId="37754" xr:uid="{64FD3B58-4E5A-4374-8B6A-75817EB35CBF}"/>
    <cellStyle name="Input 2 2 3 2 2" xfId="18058" xr:uid="{06EEAA2E-9E98-4D8B-A413-067ED5EB1A14}"/>
    <cellStyle name="Input 2 2 3 2 3" xfId="19454" xr:uid="{6C8BE19E-A93C-4136-BAA3-BD5AC2828CB1}"/>
    <cellStyle name="Input 2 2 3 2 4" xfId="20871" xr:uid="{B1C6B205-A1F6-4E97-8560-F4B4140439E0}"/>
    <cellStyle name="Input 2 2 3 2 5" xfId="22261" xr:uid="{DBB42491-3349-46E0-A4E0-B1CAFEAD6F99}"/>
    <cellStyle name="Input 2 2 3 2 6" xfId="23574" xr:uid="{3DDB3AB0-6E18-41F1-A3A4-3D1FAD4224F1}"/>
    <cellStyle name="Input 2 2 3 2 7" xfId="24982" xr:uid="{05E7DB2C-13F7-45A9-BE8B-7C99ADDC9664}"/>
    <cellStyle name="Input 2 2 3 2 8" xfId="26414" xr:uid="{EF7617B2-C687-499F-8542-7B00AD4F56EF}"/>
    <cellStyle name="Input 2 2 3 2 9" xfId="27945" xr:uid="{868C9F42-A731-41A5-9B8C-8B8AC2C2A651}"/>
    <cellStyle name="Input 2 2 3 20" xfId="15799" xr:uid="{841DBFF3-B6FC-4405-8A50-F8242B9AD98E}"/>
    <cellStyle name="Input 2 2 3 20 10" xfId="35077" xr:uid="{6B6EBA69-399D-40DD-BE1C-3642BDB81A46}"/>
    <cellStyle name="Input 2 2 3 20 11" xfId="36231" xr:uid="{B90DF966-551C-4743-BD48-A0106BDDBDA9}"/>
    <cellStyle name="Input 2 2 3 20 12" xfId="37356" xr:uid="{E76CAB7D-8DCD-4E08-A06C-BEED52ABB40A}"/>
    <cellStyle name="Input 2 2 3 20 13" xfId="38436" xr:uid="{63688CA7-5AD5-40E1-8C97-6D691AA32D4C}"/>
    <cellStyle name="Input 2 2 3 20 2" xfId="20242" xr:uid="{9D8266B4-3CD4-47D3-BC70-3693B5F724D6}"/>
    <cellStyle name="Input 2 2 3 20 3" xfId="24346" xr:uid="{3301C82F-680A-497A-9268-A0E8B3AC6ADA}"/>
    <cellStyle name="Input 2 2 3 20 4" xfId="25749" xr:uid="{35420B12-BBEB-4D7F-96CE-B50690B08180}"/>
    <cellStyle name="Input 2 2 3 20 5" xfId="27190" xr:uid="{42E46E3A-846C-474F-BC20-15F50DDE7249}"/>
    <cellStyle name="Input 2 2 3 20 6" xfId="28713" xr:uid="{5829E94A-6349-4001-AD71-D0F069BF15E6}"/>
    <cellStyle name="Input 2 2 3 20 7" xfId="30207" xr:uid="{560A9AF9-E1BA-4F08-AF5F-9B9DFF42B385}"/>
    <cellStyle name="Input 2 2 3 20 8" xfId="31600" xr:uid="{DAF9475F-88C4-499F-92D1-48D9091646FD}"/>
    <cellStyle name="Input 2 2 3 20 9" xfId="32941" xr:uid="{D114693B-9146-490F-A1BD-A6E63D579902}"/>
    <cellStyle name="Input 2 2 3 21" xfId="15849" xr:uid="{FF1E61A9-9527-42D7-8A47-62207EA43478}"/>
    <cellStyle name="Input 2 2 3 21 10" xfId="30256" xr:uid="{258AF6C4-1BE6-4CD2-A8E2-8C1D56B55316}"/>
    <cellStyle name="Input 2 2 3 21 11" xfId="31650" xr:uid="{98B646CC-76FA-4940-841A-D770E86E0001}"/>
    <cellStyle name="Input 2 2 3 21 12" xfId="32987" xr:uid="{D21E1F45-067E-4ED5-B477-DDFE4F579A35}"/>
    <cellStyle name="Input 2 2 3 21 13" xfId="34019" xr:uid="{CD5F3C26-C8BD-47D6-8D92-52C052782266}"/>
    <cellStyle name="Input 2 2 3 21 14" xfId="35121" xr:uid="{1E86FED6-6012-42D7-A1A8-6B9B8F249760}"/>
    <cellStyle name="Input 2 2 3 21 15" xfId="36275" xr:uid="{2FBBE467-7DAD-4EED-BB84-4EA244F62EA6}"/>
    <cellStyle name="Input 2 2 3 21 16" xfId="37402" xr:uid="{B160C7A0-7CAF-4365-A583-E62DF1FD3101}"/>
    <cellStyle name="Input 2 2 3 21 17" xfId="38480" xr:uid="{37F890B5-3071-46B7-BC13-B5DFA0940480}"/>
    <cellStyle name="Input 2 2 3 21 2" xfId="18898" xr:uid="{914C2204-908D-46F2-8B97-15A8801FC1DC}"/>
    <cellStyle name="Input 2 2 3 21 3" xfId="20290" xr:uid="{26739B2A-5B5F-4610-8C9F-918BD17BCC76}"/>
    <cellStyle name="Input 2 2 3 21 4" xfId="21692" xr:uid="{8F7BF12B-AA19-4107-B5E8-716577F988E7}"/>
    <cellStyle name="Input 2 2 3 21 5" xfId="23073" xr:uid="{5B5C3EF0-0D5D-4B37-B32B-3F1816049FC2}"/>
    <cellStyle name="Input 2 2 3 21 6" xfId="24393" xr:uid="{80C603F1-8BD5-4266-AD4E-BC2304875260}"/>
    <cellStyle name="Input 2 2 3 21 7" xfId="25797" xr:uid="{A8681996-48E7-49A1-A0D2-36823A8DB370}"/>
    <cellStyle name="Input 2 2 3 21 8" xfId="27238" xr:uid="{8004795D-5A35-41AC-8A14-B17B890C4F26}"/>
    <cellStyle name="Input 2 2 3 21 9" xfId="28762" xr:uid="{A0E82E0B-8B29-4F31-AE14-545F7F1A3702}"/>
    <cellStyle name="Input 2 2 3 22" xfId="15880" xr:uid="{2DD4A807-3FF0-432D-A0BC-B540318D51EC}"/>
    <cellStyle name="Input 2 2 3 22 10" xfId="30286" xr:uid="{B96807A1-5E17-4D0A-84A6-69624A809DB3}"/>
    <cellStyle name="Input 2 2 3 22 11" xfId="31681" xr:uid="{8B641D82-129E-44AA-9626-E7142523170C}"/>
    <cellStyle name="Input 2 2 3 22 12" xfId="33017" xr:uid="{2693FE88-28FA-4BC1-A147-BD2107762385}"/>
    <cellStyle name="Input 2 2 3 22 13" xfId="34049" xr:uid="{1BFC4AA2-42BB-4A44-AC3B-C8AB72347388}"/>
    <cellStyle name="Input 2 2 3 22 14" xfId="35151" xr:uid="{6FAA5DFA-19F0-4E00-A6F5-F3D6C1737CA2}"/>
    <cellStyle name="Input 2 2 3 22 15" xfId="36305" xr:uid="{528BCD6A-4BF8-4ABC-A886-72879560662A}"/>
    <cellStyle name="Input 2 2 3 22 16" xfId="37432" xr:uid="{6AE73D3B-C559-4CAB-AFC1-55B5269694C0}"/>
    <cellStyle name="Input 2 2 3 22 17" xfId="38510" xr:uid="{56C1C460-B9A1-4C39-99BD-867815653709}"/>
    <cellStyle name="Input 2 2 3 22 2" xfId="18929" xr:uid="{445CB285-F104-4C44-A735-BE6B66173690}"/>
    <cellStyle name="Input 2 2 3 22 3" xfId="20321" xr:uid="{B047709D-0172-40F2-A92C-DDB62CDB3B40}"/>
    <cellStyle name="Input 2 2 3 22 4" xfId="21722" xr:uid="{49BB3767-AF1F-4149-8271-75949BEAFAE2}"/>
    <cellStyle name="Input 2 2 3 22 5" xfId="23104" xr:uid="{9CB18635-F8E9-494D-833D-B606F2A6B3A4}"/>
    <cellStyle name="Input 2 2 3 22 6" xfId="24423" xr:uid="{429E31CC-F1B8-43E5-90F2-D89E1CFC3256}"/>
    <cellStyle name="Input 2 2 3 22 7" xfId="25828" xr:uid="{E85FAB56-E600-4151-9AF8-68B753B28F99}"/>
    <cellStyle name="Input 2 2 3 22 8" xfId="27269" xr:uid="{8D2B8294-889A-4E25-AF85-B82B7F387A56}"/>
    <cellStyle name="Input 2 2 3 22 9" xfId="28793" xr:uid="{9F8A13E7-AB65-44CD-8E67-9F4F338B2AB2}"/>
    <cellStyle name="Input 2 2 3 23" xfId="15905" xr:uid="{EDF74A89-CEA1-476E-9D16-77787D8AC21B}"/>
    <cellStyle name="Input 2 2 3 24" xfId="19035" xr:uid="{60DAF03E-918D-472C-AFB9-1CF21EAA5A95}"/>
    <cellStyle name="Input 2 2 3 25" xfId="10027" xr:uid="{8500E2B1-95CB-459B-887F-7FE68661C6AA}"/>
    <cellStyle name="Input 2 2 3 3" xfId="15012" xr:uid="{0AC8771C-825E-4137-8C5A-5494A950E42A}"/>
    <cellStyle name="Input 2 2 3 3 10" xfId="29447" xr:uid="{0B246BFE-011E-40A0-9EB9-9E8150098E08}"/>
    <cellStyle name="Input 2 2 3 3 11" xfId="30838" xr:uid="{2E56C77C-572F-414D-8ADD-ACC775E344AE}"/>
    <cellStyle name="Input 2 2 3 3 12" xfId="32222" xr:uid="{B5EF40F3-7A19-46A3-AF57-81983D33710E}"/>
    <cellStyle name="Input 2 2 3 3 13" xfId="33438" xr:uid="{98CC0F2E-7490-4C3C-9E3B-0E7F4241AD09}"/>
    <cellStyle name="Input 2 2 3 3 14" xfId="34388" xr:uid="{6FA23D65-F541-49DF-9DB3-4AE393088A4A}"/>
    <cellStyle name="Input 2 2 3 3 15" xfId="35543" xr:uid="{0B2D5545-A7AA-41A9-B111-0DF1F1A6F8C7}"/>
    <cellStyle name="Input 2 2 3 3 16" xfId="36666" xr:uid="{5873C0B8-B6AB-4D6F-AB59-132DD05BDFB7}"/>
    <cellStyle name="Input 2 2 3 3 17" xfId="37771" xr:uid="{C5E0EFBF-7BE6-44E4-A822-E0E42F094C46}"/>
    <cellStyle name="Input 2 2 3 3 2" xfId="18075" xr:uid="{BE189B4C-1D00-4963-853C-8B918996F58C}"/>
    <cellStyle name="Input 2 2 3 3 3" xfId="19471" xr:uid="{E48ED53F-1938-4700-8CFF-F552813E170F}"/>
    <cellStyle name="Input 2 2 3 3 4" xfId="20888" xr:uid="{8F92E4AE-38CD-4D06-A309-F70FDAD3E1E3}"/>
    <cellStyle name="Input 2 2 3 3 5" xfId="22278" xr:uid="{F8069AC5-63DE-49E9-B52B-37C39168BFDB}"/>
    <cellStyle name="Input 2 2 3 3 6" xfId="23591" xr:uid="{640B34C1-17F0-4E08-9186-46FF2EF00134}"/>
    <cellStyle name="Input 2 2 3 3 7" xfId="24999" xr:uid="{66ED136B-0ED1-4946-A2E8-B7318B5288D5}"/>
    <cellStyle name="Input 2 2 3 3 8" xfId="26431" xr:uid="{BEE38198-05AC-467C-9582-91576D546DA3}"/>
    <cellStyle name="Input 2 2 3 3 9" xfId="27962" xr:uid="{1008F98D-992F-4260-BCE6-0DDA4D95CFE3}"/>
    <cellStyle name="Input 2 2 3 4" xfId="14700" xr:uid="{C33181E1-A748-4C1E-930A-917B65303144}"/>
    <cellStyle name="Input 2 2 3 4 10" xfId="29163" xr:uid="{608CC9BA-F6F4-4836-99E4-901782C73712}"/>
    <cellStyle name="Input 2 2 3 4 11" xfId="30579" xr:uid="{318AB455-FA87-493D-9CBB-324336050545}"/>
    <cellStyle name="Input 2 2 3 4 12" xfId="31988" xr:uid="{2140C950-B0BE-4676-A7BE-111390DA7EE1}"/>
    <cellStyle name="Input 2 2 3 4 13" xfId="33213" xr:uid="{298C3307-826C-4B6E-81F4-59850F77FEC0}"/>
    <cellStyle name="Input 2 2 3 4 14" xfId="34154" xr:uid="{353D6A93-15DB-470B-BFB3-84AA289DA0BC}"/>
    <cellStyle name="Input 2 2 3 4 15" xfId="35304" xr:uid="{0B6E8D4B-1A17-400B-8771-2190F3224DFF}"/>
    <cellStyle name="Input 2 2 3 4 16" xfId="36439" xr:uid="{58A2976B-4A21-4F5E-92F8-AA56ACB79905}"/>
    <cellStyle name="Input 2 2 3 4 17" xfId="37588" xr:uid="{697E3150-48F4-4977-8523-30A43F9FB43E}"/>
    <cellStyle name="Input 2 2 3 4 2" xfId="17764" xr:uid="{4B0CD74E-3203-4ED9-BBAD-E336C69A4EA0}"/>
    <cellStyle name="Input 2 2 3 4 3" xfId="19178" xr:uid="{51ED52C9-E243-421E-93B7-9E68D239DADA}"/>
    <cellStyle name="Input 2 2 3 4 4" xfId="20597" xr:uid="{C99F9129-F20F-4DA5-B3A4-6F5A70696085}"/>
    <cellStyle name="Input 2 2 3 4 5" xfId="21973" xr:uid="{C260AF5A-6B9D-4FCD-9D9D-DBCF35284CD1}"/>
    <cellStyle name="Input 2 2 3 4 6" xfId="23311" xr:uid="{0B28314D-DB16-4BCC-A0F4-E0ED3645D988}"/>
    <cellStyle name="Input 2 2 3 4 7" xfId="24708" xr:uid="{7D2AB036-0E04-4505-B70B-795DD1A1488A}"/>
    <cellStyle name="Input 2 2 3 4 8" xfId="26126" xr:uid="{EFFB346D-C925-4777-BD82-A2198CCAED19}"/>
    <cellStyle name="Input 2 2 3 4 9" xfId="27686" xr:uid="{BA25A773-DA65-48C2-8CAB-9320FE2EEDFC}"/>
    <cellStyle name="Input 2 2 3 5" xfId="14877" xr:uid="{BBF9F68C-6CF8-4062-BCA8-0C4B90C20118}"/>
    <cellStyle name="Input 2 2 3 5 10" xfId="29314" xr:uid="{B12CD01A-1366-442B-A2DB-F8CAB6FE8813}"/>
    <cellStyle name="Input 2 2 3 5 11" xfId="30708" xr:uid="{A7776899-CF94-488F-95CF-87784909C098}"/>
    <cellStyle name="Input 2 2 3 5 12" xfId="32106" xr:uid="{24E626A5-B8C1-4086-AC60-702FD8A4FDCE}"/>
    <cellStyle name="Input 2 2 3 5 13" xfId="33336" xr:uid="{63906CB2-7616-4185-9F3C-34537C36B6F4}"/>
    <cellStyle name="Input 2 2 3 5 14" xfId="34279" xr:uid="{FFC1425B-54BD-4C7A-8D43-5D3F7EA8B87A}"/>
    <cellStyle name="Input 2 2 3 5 15" xfId="35428" xr:uid="{E63B8137-A05F-43FA-9B47-60CECF53ED30}"/>
    <cellStyle name="Input 2 2 3 5 16" xfId="36545" xr:uid="{FC02C3D1-617E-4C15-8AF3-C250A22B9C0B}"/>
    <cellStyle name="Input 2 2 3 5 17" xfId="37669" xr:uid="{02513768-BC0C-487C-906C-6DAE4AACD6C8}"/>
    <cellStyle name="Input 2 2 3 5 2" xfId="17940" xr:uid="{D811CD88-0A1E-4C42-ACFC-B9215677D52A}"/>
    <cellStyle name="Input 2 2 3 5 3" xfId="19340" xr:uid="{8AB758D0-0841-41E9-9ED4-27519890B36A}"/>
    <cellStyle name="Input 2 2 3 5 4" xfId="20754" xr:uid="{C30C0405-6DF2-477D-8A79-01F0C484D0FA}"/>
    <cellStyle name="Input 2 2 3 5 5" xfId="22147" xr:uid="{7603C532-66D6-4A16-98E0-05C554A5BD41}"/>
    <cellStyle name="Input 2 2 3 5 6" xfId="23458" xr:uid="{B795C900-AA1B-45B5-BE7B-6D7CDCA3AF7D}"/>
    <cellStyle name="Input 2 2 3 5 7" xfId="24875" xr:uid="{79927A65-A3AA-4E70-B3CE-65888A8114F6}"/>
    <cellStyle name="Input 2 2 3 5 8" xfId="26296" xr:uid="{DCFC13B3-0687-4646-A8D9-F29BD61413B7}"/>
    <cellStyle name="Input 2 2 3 5 9" xfId="27828" xr:uid="{46AEB1B3-8559-4C18-AECD-65B8AE1509A8}"/>
    <cellStyle name="Input 2 2 3 6" xfId="15116" xr:uid="{9F84CA29-DA77-4E6C-88D4-35E09AADE844}"/>
    <cellStyle name="Input 2 2 3 6 10" xfId="29550" xr:uid="{82596428-610B-449C-B3FF-594085570CDB}"/>
    <cellStyle name="Input 2 2 3 6 11" xfId="30940" xr:uid="{C3162858-CBE7-437F-B75A-9044CD78F296}"/>
    <cellStyle name="Input 2 2 3 6 12" xfId="32321" xr:uid="{691F4172-C71D-46A9-B68D-4B4060F0E6E9}"/>
    <cellStyle name="Input 2 2 3 6 13" xfId="33531" xr:uid="{7D36399A-F1A5-4807-ABCE-25A37C67B9A6}"/>
    <cellStyle name="Input 2 2 3 6 14" xfId="34483" xr:uid="{28A04541-F29F-4F4A-B35B-823A904680BD}"/>
    <cellStyle name="Input 2 2 3 6 15" xfId="35638" xr:uid="{D8064A51-27D1-437E-B811-5D5845512E46}"/>
    <cellStyle name="Input 2 2 3 6 16" xfId="36760" xr:uid="{BA4139A5-12D0-4461-A843-4C1221A4D082}"/>
    <cellStyle name="Input 2 2 3 6 17" xfId="37864" xr:uid="{C9A1F8A7-5E8D-4C34-8903-B65FA3F89F5C}"/>
    <cellStyle name="Input 2 2 3 6 2" xfId="18178" xr:uid="{508A7BA0-7C39-432D-839E-4734130660EF}"/>
    <cellStyle name="Input 2 2 3 6 3" xfId="19575" xr:uid="{C38ED22D-001A-45FB-9213-0EF097911190}"/>
    <cellStyle name="Input 2 2 3 6 4" xfId="20991" xr:uid="{42129CC6-9237-49F8-A2DF-FC262A24BF58}"/>
    <cellStyle name="Input 2 2 3 6 5" xfId="22382" xr:uid="{C06EC1F9-7978-4260-A428-F08E21D89E7A}"/>
    <cellStyle name="Input 2 2 3 6 6" xfId="23694" xr:uid="{454D6394-CA40-4FD9-AADB-2A6DCE65DDF3}"/>
    <cellStyle name="Input 2 2 3 6 7" xfId="25098" xr:uid="{BA9D6CAB-59B5-4B6D-AAC7-6E8083C74319}"/>
    <cellStyle name="Input 2 2 3 6 8" xfId="26533" xr:uid="{603A7FC7-5BBC-493A-85CA-60603182736F}"/>
    <cellStyle name="Input 2 2 3 6 9" xfId="28061" xr:uid="{4BCDF0B9-B7A4-4033-9C54-1FDED9615A09}"/>
    <cellStyle name="Input 2 2 3 7" xfId="15163" xr:uid="{7FF6B7C5-10B0-4F5B-BA97-E3BA6184AE8D}"/>
    <cellStyle name="Input 2 2 3 7 10" xfId="29597" xr:uid="{3AE54085-5C1F-4CBF-B3F9-1CC3725F6CD5}"/>
    <cellStyle name="Input 2 2 3 7 11" xfId="30986" xr:uid="{BDCB8965-5D09-4A3D-8562-31819248DA66}"/>
    <cellStyle name="Input 2 2 3 7 12" xfId="32364" xr:uid="{D014069F-8573-4545-8F43-F99283BFD322}"/>
    <cellStyle name="Input 2 2 3 7 13" xfId="33572" xr:uid="{642DAAD9-28EB-44D5-B465-B263A6539F26}"/>
    <cellStyle name="Input 2 2 3 7 14" xfId="34527" xr:uid="{105BBBD6-C83B-4347-B2E4-24C2FD1F62F8}"/>
    <cellStyle name="Input 2 2 3 7 15" xfId="35682" xr:uid="{736F7CB3-1A19-4A4D-BE64-249F9215C2B1}"/>
    <cellStyle name="Input 2 2 3 7 16" xfId="36802" xr:uid="{1DBF2677-3277-464E-8E8E-36B69EF609BD}"/>
    <cellStyle name="Input 2 2 3 7 17" xfId="37905" xr:uid="{6B4DF11D-AF20-4003-BC46-F896F83438F5}"/>
    <cellStyle name="Input 2 2 3 7 2" xfId="18225" xr:uid="{9EBB98C1-430E-4748-8D21-5F23C0354FEA}"/>
    <cellStyle name="Input 2 2 3 7 3" xfId="19622" xr:uid="{2FAF0384-FA4F-4CDD-8317-A846B2B0CB09}"/>
    <cellStyle name="Input 2 2 3 7 4" xfId="21037" xr:uid="{588232CE-F712-4BF2-A4BB-804B5CB86C0E}"/>
    <cellStyle name="Input 2 2 3 7 5" xfId="22429" xr:uid="{D397B80C-B5AE-401D-9AE3-A38B043342D1}"/>
    <cellStyle name="Input 2 2 3 7 6" xfId="23741" xr:uid="{7EE8BEFC-F961-4B56-8E64-94AF9F2989C0}"/>
    <cellStyle name="Input 2 2 3 7 7" xfId="25144" xr:uid="{64217871-B254-45F0-A0E6-7A7376E2E3AE}"/>
    <cellStyle name="Input 2 2 3 7 8" xfId="26580" xr:uid="{3EA905C2-EF06-4C40-88FE-7117771769FA}"/>
    <cellStyle name="Input 2 2 3 7 9" xfId="28107" xr:uid="{F5177929-96DA-4211-8475-B362A24934A0}"/>
    <cellStyle name="Input 2 2 3 8" xfId="14906" xr:uid="{E69F2161-E49C-44A4-B75E-18C22D7B6890}"/>
    <cellStyle name="Input 2 2 3 8 10" xfId="29343" xr:uid="{915A281F-BDEF-437C-81A2-39B8582937B1}"/>
    <cellStyle name="Input 2 2 3 8 11" xfId="30736" xr:uid="{C89C0BC4-5BF7-4688-8BFF-C597C135028F}"/>
    <cellStyle name="Input 2 2 3 8 12" xfId="32130" xr:uid="{89CFF81C-1658-4412-86F6-3E81F6917F5F}"/>
    <cellStyle name="Input 2 2 3 8 13" xfId="33361" xr:uid="{CC963023-20B8-4B16-81D9-EF36732AF032}"/>
    <cellStyle name="Input 2 2 3 8 14" xfId="34302" xr:uid="{79CEA4ED-874E-4C67-BC64-4DEF7CD37C24}"/>
    <cellStyle name="Input 2 2 3 8 15" xfId="35453" xr:uid="{75FEA6F2-3C8E-486C-9FA0-91BDA4FEC576}"/>
    <cellStyle name="Input 2 2 3 8 16" xfId="36573" xr:uid="{7DCE3057-8563-417F-B294-5F1A4C77E846}"/>
    <cellStyle name="Input 2 2 3 8 17" xfId="37692" xr:uid="{41C50B0B-593A-423F-9AAF-41388DBB2D9B}"/>
    <cellStyle name="Input 2 2 3 8 2" xfId="17969" xr:uid="{5F799FE0-5085-46C6-BC9E-EEF9113A09F9}"/>
    <cellStyle name="Input 2 2 3 8 3" xfId="19365" xr:uid="{1E14A81D-C07E-480F-9C06-BB6EA12D955D}"/>
    <cellStyle name="Input 2 2 3 8 4" xfId="20783" xr:uid="{240462C5-C289-46F1-AC53-BACFA13524B3}"/>
    <cellStyle name="Input 2 2 3 8 5" xfId="22176" xr:uid="{7C708A09-4718-440F-ACCE-B45185946E34}"/>
    <cellStyle name="Input 2 2 3 8 6" xfId="23487" xr:uid="{4389B8F3-076A-4536-ACE9-804DAF680E05}"/>
    <cellStyle name="Input 2 2 3 8 7" xfId="24901" xr:uid="{186DEE2C-4590-4FF6-A4B5-3D7CEEC19368}"/>
    <cellStyle name="Input 2 2 3 8 8" xfId="26325" xr:uid="{1C6252AF-1D35-416B-BD29-F7FD2F52E361}"/>
    <cellStyle name="Input 2 2 3 8 9" xfId="27856" xr:uid="{1F7BA5F0-AF39-4F0E-807B-8D4F0847164F}"/>
    <cellStyle name="Input 2 2 3 9" xfId="15238" xr:uid="{B2C8B11F-6893-48FC-824D-6C93F4F26C92}"/>
    <cellStyle name="Input 2 2 3 9 10" xfId="29668" xr:uid="{32F0F82F-7CB3-41A4-ACC5-3B78C081D858}"/>
    <cellStyle name="Input 2 2 3 9 11" xfId="31060" xr:uid="{3041BC01-745A-4C7B-B4AD-04EC8B39B5D7}"/>
    <cellStyle name="Input 2 2 3 9 12" xfId="32432" xr:uid="{566E48A2-CFEC-4C4A-B810-85377F204AEC}"/>
    <cellStyle name="Input 2 2 3 9 13" xfId="33633" xr:uid="{DAB6CE4F-E427-45C6-938F-54B1BF8DF14E}"/>
    <cellStyle name="Input 2 2 3 9 14" xfId="34594" xr:uid="{F2A1F081-F0CB-4E4B-A31E-9E146059D057}"/>
    <cellStyle name="Input 2 2 3 9 15" xfId="35751" xr:uid="{7D936E47-C155-421D-AC4D-CF0FA202B521}"/>
    <cellStyle name="Input 2 2 3 9 16" xfId="36863" xr:uid="{8E13892E-7104-4172-AF76-B4CF901DED26}"/>
    <cellStyle name="Input 2 2 3 9 17" xfId="37965" xr:uid="{18C0DD7C-23FD-4E53-8BA2-643C482A9661}"/>
    <cellStyle name="Input 2 2 3 9 2" xfId="18300" xr:uid="{9C3A6460-3571-4124-9D9D-9165A9589327}"/>
    <cellStyle name="Input 2 2 3 9 3" xfId="19695" xr:uid="{6023429F-55B6-4D67-86E6-4EDE6F7E210D}"/>
    <cellStyle name="Input 2 2 3 9 4" xfId="21109" xr:uid="{5EC03A08-EB48-4D99-B0AE-05A3427DFA3B}"/>
    <cellStyle name="Input 2 2 3 9 5" xfId="22504" xr:uid="{EE6119BF-FADA-42C3-A63E-36EEABAC76FB}"/>
    <cellStyle name="Input 2 2 3 9 6" xfId="23816" xr:uid="{6C220C51-9CCA-4CBC-8FEC-A0CD64213120}"/>
    <cellStyle name="Input 2 2 3 9 7" xfId="25218" xr:uid="{E07DFAAA-D9B9-49E0-B8A9-6F00A64A8FB0}"/>
    <cellStyle name="Input 2 2 3 9 8" xfId="26652" xr:uid="{DAEF04F2-1860-45BA-A8CE-B8E7E2C7C58C}"/>
    <cellStyle name="Input 2 2 3 9 9" xfId="28178" xr:uid="{AFCFCCE6-F8D8-4496-A9C2-5F6944AEA6D1}"/>
    <cellStyle name="Input 2 2 4" xfId="14968" xr:uid="{B2773C17-DB12-45EF-90F0-51441BC7F6AB}"/>
    <cellStyle name="Input 2 2 4 10" xfId="29403" xr:uid="{85787ECE-D4F4-4AAC-B2C5-5B1DE0B2F5B8}"/>
    <cellStyle name="Input 2 2 4 11" xfId="30794" xr:uid="{DF1AE223-0BBF-4B9E-8DF3-6B2CC3734F81}"/>
    <cellStyle name="Input 2 2 4 12" xfId="32178" xr:uid="{BAA0917B-ADF4-4056-A981-4A341DF2F129}"/>
    <cellStyle name="Input 2 2 4 13" xfId="33396" xr:uid="{1D1AAE1E-9E30-4435-9D50-6B355495AAF8}"/>
    <cellStyle name="Input 2 2 4 14" xfId="34345" xr:uid="{CD3DD9FF-77AE-4840-8482-E17AA0877EEC}"/>
    <cellStyle name="Input 2 2 4 15" xfId="35500" xr:uid="{F39C2FC7-D2E8-4E7A-9F11-B7B87333FBD0}"/>
    <cellStyle name="Input 2 2 4 16" xfId="36622" xr:uid="{B5E19985-1AB6-4515-933A-31D1144DBF62}"/>
    <cellStyle name="Input 2 2 4 17" xfId="37728" xr:uid="{3AAB5452-81A5-4309-9A34-75F2ED9918BA}"/>
    <cellStyle name="Input 2 2 4 2" xfId="18031" xr:uid="{5E58F16E-F4B2-4D3D-9352-CE5EA2DE09D5}"/>
    <cellStyle name="Input 2 2 4 3" xfId="19427" xr:uid="{3D827470-9B71-4B24-AC9A-3C298C071314}"/>
    <cellStyle name="Input 2 2 4 4" xfId="20844" xr:uid="{44793C0D-66CE-4E3E-A9B2-09CB33A2BF54}"/>
    <cellStyle name="Input 2 2 4 5" xfId="22234" xr:uid="{F51542DC-D779-4E94-A9BD-4EA08E268358}"/>
    <cellStyle name="Input 2 2 4 6" xfId="23547" xr:uid="{9B8AA123-E782-49A3-9022-CE2AF53F4931}"/>
    <cellStyle name="Input 2 2 4 7" xfId="24955" xr:uid="{E6377332-A2FC-4BF3-9D73-C997B1F10BB5}"/>
    <cellStyle name="Input 2 2 4 8" xfId="26387" xr:uid="{C095F2D2-BDC1-4177-9651-13005032B487}"/>
    <cellStyle name="Input 2 2 4 9" xfId="27918" xr:uid="{3E97245C-58F6-4309-9AB6-479C252DF386}"/>
    <cellStyle name="Input 2 2 5" xfId="15036" xr:uid="{58279F95-E8E4-453E-AC84-F828FE582240}"/>
    <cellStyle name="Input 2 2 5 10" xfId="29471" xr:uid="{82F0F274-9F93-4751-AF38-47874CD08104}"/>
    <cellStyle name="Input 2 2 5 11" xfId="30861" xr:uid="{FD4228E6-4096-4F8B-957B-BC5BDBF42DC1}"/>
    <cellStyle name="Input 2 2 5 12" xfId="32245" xr:uid="{C28A4176-F93C-40D7-AF11-8B1CB69AFBAB}"/>
    <cellStyle name="Input 2 2 5 13" xfId="33460" xr:uid="{A30C9F7D-3F06-4589-8B73-2C9FED24803A}"/>
    <cellStyle name="Input 2 2 5 14" xfId="34411" xr:uid="{03A6A041-9002-4766-AFE5-697685641740}"/>
    <cellStyle name="Input 2 2 5 15" xfId="35566" xr:uid="{8992CA17-4034-4440-976A-2E82176F9918}"/>
    <cellStyle name="Input 2 2 5 16" xfId="36688" xr:uid="{6DD490EB-60AD-4B52-8001-906BE82DC32F}"/>
    <cellStyle name="Input 2 2 5 17" xfId="37793" xr:uid="{D94B8DD9-DB74-4558-B3A9-A8C3284CC198}"/>
    <cellStyle name="Input 2 2 5 2" xfId="18099" xr:uid="{64036C86-8A27-4C77-8303-CCF6BEBDE3A1}"/>
    <cellStyle name="Input 2 2 5 3" xfId="19495" xr:uid="{4FE37A52-B604-47C5-9AFA-AB9A3C477120}"/>
    <cellStyle name="Input 2 2 5 4" xfId="20912" xr:uid="{B006C331-59DD-481C-B919-47D9434551B5}"/>
    <cellStyle name="Input 2 2 5 5" xfId="22302" xr:uid="{7BF98E40-F5D5-4E26-ACC9-22583ED9E3FA}"/>
    <cellStyle name="Input 2 2 5 6" xfId="23615" xr:uid="{4B33650F-F6AE-4715-A337-081AE38828B8}"/>
    <cellStyle name="Input 2 2 5 7" xfId="25023" xr:uid="{7070B4B9-660C-4D10-8E27-0FFE0F67DF6E}"/>
    <cellStyle name="Input 2 2 5 8" xfId="26455" xr:uid="{263A7EBC-B3D8-4B32-995E-6C4339CE3EB7}"/>
    <cellStyle name="Input 2 2 5 9" xfId="27985" xr:uid="{695C190B-EB5C-40DC-B46C-77920D788C09}"/>
    <cellStyle name="Input 2 2 6" xfId="15078" xr:uid="{60A34187-F79E-4BA8-9E02-809A416EDBF7}"/>
    <cellStyle name="Input 2 2 6 10" xfId="29513" xr:uid="{53773CFB-BF7A-4E9E-AA69-19B1ABA948A3}"/>
    <cellStyle name="Input 2 2 6 11" xfId="30903" xr:uid="{394614DE-F8FF-4223-BFF7-FFD1EF7FD0CD}"/>
    <cellStyle name="Input 2 2 6 12" xfId="32287" xr:uid="{370AEF03-B129-4F29-BC79-B6DB335D84DD}"/>
    <cellStyle name="Input 2 2 6 13" xfId="33498" xr:uid="{084622D5-B6FE-4A1D-A92F-8BEE8BE06CAC}"/>
    <cellStyle name="Input 2 2 6 14" xfId="34452" xr:uid="{1B2C45CE-A6FB-424D-9E60-40FB9913A425}"/>
    <cellStyle name="Input 2 2 6 15" xfId="35606" xr:uid="{43C9B98F-ED4D-4987-A120-7FE9BC3D7A43}"/>
    <cellStyle name="Input 2 2 6 16" xfId="36728" xr:uid="{2D3E5BE6-A3DE-4609-83F7-BABFD7083EFD}"/>
    <cellStyle name="Input 2 2 6 17" xfId="37833" xr:uid="{7B576C0C-AD95-40BB-A770-740F511A7565}"/>
    <cellStyle name="Input 2 2 6 2" xfId="18141" xr:uid="{F0E18019-0DF6-4BEC-8842-388679A69888}"/>
    <cellStyle name="Input 2 2 6 3" xfId="19537" xr:uid="{350AD242-0D6A-4EDA-9418-C0915A0CE3E1}"/>
    <cellStyle name="Input 2 2 6 4" xfId="20953" xr:uid="{36F61F96-0CD8-4CD4-85F1-27897EB3E0C8}"/>
    <cellStyle name="Input 2 2 6 5" xfId="22344" xr:uid="{7E171CA3-87B1-47AF-99F3-A755B7D8D1C6}"/>
    <cellStyle name="Input 2 2 6 6" xfId="23657" xr:uid="{555BC779-3AEB-4AB0-89FA-AFC08D86AA88}"/>
    <cellStyle name="Input 2 2 6 7" xfId="25064" xr:uid="{8B00DC79-BBFB-493A-8507-B5BD29E9A952}"/>
    <cellStyle name="Input 2 2 6 8" xfId="26497" xr:uid="{F15E8D1E-79AD-4C20-99F7-6DB0FE391EB7}"/>
    <cellStyle name="Input 2 2 6 9" xfId="28026" xr:uid="{5F07B7F2-0C1A-40B3-8DF3-DBC9EEDF6934}"/>
    <cellStyle name="Input 2 2 7" xfId="15146" xr:uid="{7308DD26-1514-459F-9A59-0355CC7A504B}"/>
    <cellStyle name="Input 2 2 7 10" xfId="29580" xr:uid="{5B40B864-A57F-458A-A597-4AD4C9DE1C89}"/>
    <cellStyle name="Input 2 2 7 11" xfId="30970" xr:uid="{83131E9E-9BAB-4EA4-BD98-7C5449A98545}"/>
    <cellStyle name="Input 2 2 7 12" xfId="32349" xr:uid="{34FE25CC-E7B4-4FB7-AE02-2AB829A85F7E}"/>
    <cellStyle name="Input 2 2 7 13" xfId="33557" xr:uid="{D66A17AF-2CF5-4CFF-B1E8-9ECD63298DE5}"/>
    <cellStyle name="Input 2 2 7 14" xfId="34511" xr:uid="{69A72E82-A653-4A1F-9D05-C53B7533B14E}"/>
    <cellStyle name="Input 2 2 7 15" xfId="35666" xr:uid="{7B6DE70D-EED8-434B-96AF-FD39640290EB}"/>
    <cellStyle name="Input 2 2 7 16" xfId="36786" xr:uid="{27B51421-0F3F-4D19-936F-248EFC5F160C}"/>
    <cellStyle name="Input 2 2 7 17" xfId="37890" xr:uid="{AC4DDCD6-6396-4DC2-972B-9266F282F874}"/>
    <cellStyle name="Input 2 2 7 2" xfId="18208" xr:uid="{74CE5B82-943B-427B-9134-4541FF1BEC79}"/>
    <cellStyle name="Input 2 2 7 3" xfId="19605" xr:uid="{6124EE38-873A-4B44-BFF5-FB0A2893F3A4}"/>
    <cellStyle name="Input 2 2 7 4" xfId="21021" xr:uid="{99FDF91F-B40A-4A01-8169-60C6B057A9BA}"/>
    <cellStyle name="Input 2 2 7 5" xfId="22412" xr:uid="{622467B9-6EBF-4FAA-AAB2-75AB646D5C57}"/>
    <cellStyle name="Input 2 2 7 6" xfId="23724" xr:uid="{4818A05F-F673-4838-BB38-95D5B372044B}"/>
    <cellStyle name="Input 2 2 7 7" xfId="25128" xr:uid="{F5761A09-4C92-487B-BE4E-4EFEBEC34402}"/>
    <cellStyle name="Input 2 2 7 8" xfId="26563" xr:uid="{6862AE9C-756A-4ACD-8BFD-E0000C59904A}"/>
    <cellStyle name="Input 2 2 7 9" xfId="28090" xr:uid="{90DA5B4C-B8C7-4C85-AF7C-CE93674D0497}"/>
    <cellStyle name="Input 2 2 8" xfId="15218" xr:uid="{1D8F67DE-FFCC-4A60-A448-C11F6E52FE74}"/>
    <cellStyle name="Input 2 2 8 10" xfId="29650" xr:uid="{F96AB425-9875-40B8-B92B-BAADDC8F4BF9}"/>
    <cellStyle name="Input 2 2 8 11" xfId="31041" xr:uid="{C906D9F0-7A25-4549-A3BE-632A44F19652}"/>
    <cellStyle name="Input 2 2 8 12" xfId="32413" xr:uid="{E7124B41-861A-43ED-AC55-06B0D078E0FA}"/>
    <cellStyle name="Input 2 2 8 13" xfId="33618" xr:uid="{1528738F-12C7-4EBC-84C5-AA7B62F99CC0}"/>
    <cellStyle name="Input 2 2 8 14" xfId="34578" xr:uid="{41927151-8D38-4354-8052-2A163CB0F56B}"/>
    <cellStyle name="Input 2 2 8 15" xfId="35735" xr:uid="{4ACC6F7D-AFDD-4118-A840-9B2CA21FE43F}"/>
    <cellStyle name="Input 2 2 8 16" xfId="36848" xr:uid="{8B89B268-9CA6-46D3-A52E-824FC2B63467}"/>
    <cellStyle name="Input 2 2 8 17" xfId="37950" xr:uid="{CD45A175-DB25-4E8F-8DED-BEED11A5C5C1}"/>
    <cellStyle name="Input 2 2 8 2" xfId="18280" xr:uid="{33827163-1CF8-4CA7-9B68-3999C91EEF7A}"/>
    <cellStyle name="Input 2 2 8 3" xfId="19675" xr:uid="{AA28D52C-0A31-4D81-A23D-61ACC4CAFA36}"/>
    <cellStyle name="Input 2 2 8 4" xfId="21090" xr:uid="{F2576FF2-2026-43C6-B2C6-4B9E9A8545E9}"/>
    <cellStyle name="Input 2 2 8 5" xfId="22484" xr:uid="{9B871E3D-1258-4694-BB66-E72F52B60D23}"/>
    <cellStyle name="Input 2 2 8 6" xfId="23796" xr:uid="{DBB8212A-625A-4E21-9F04-8AB08CB0A8DD}"/>
    <cellStyle name="Input 2 2 8 7" xfId="25198" xr:uid="{8F2B62C0-1761-4763-832D-B0E0952BEFB3}"/>
    <cellStyle name="Input 2 2 8 8" xfId="26633" xr:uid="{C57EEAFE-61C1-4F0C-8165-54FDDD01F07B}"/>
    <cellStyle name="Input 2 2 8 9" xfId="28160" xr:uid="{5B9E75C6-3B5A-44C9-A356-000D9C4548B7}"/>
    <cellStyle name="Input 2 2 9" xfId="15271" xr:uid="{51A813BA-FE53-4F0A-85AE-C4404C332905}"/>
    <cellStyle name="Input 2 2 9 10" xfId="29701" xr:uid="{C4CB1FC5-EBC3-477D-AE91-89F37A8F8847}"/>
    <cellStyle name="Input 2 2 9 11" xfId="31092" xr:uid="{1D90D8C2-F75F-4695-9C08-528C29319C4C}"/>
    <cellStyle name="Input 2 2 9 12" xfId="32463" xr:uid="{1E826B7B-DC11-4566-B2A8-443AB9F7C1F1}"/>
    <cellStyle name="Input 2 2 9 13" xfId="33664" xr:uid="{D7653E50-22CB-4D0F-8CC3-593FFC11CC8E}"/>
    <cellStyle name="Input 2 2 9 14" xfId="34626" xr:uid="{8CF664BA-1002-430A-B4F9-4E38B00DEF23}"/>
    <cellStyle name="Input 2 2 9 15" xfId="35783" xr:uid="{DBAFA6A0-C974-46C4-8779-FBBEEB6C7482}"/>
    <cellStyle name="Input 2 2 9 16" xfId="36894" xr:uid="{AD31B96D-7AFC-4404-8829-3D39718DBB13}"/>
    <cellStyle name="Input 2 2 9 17" xfId="37996" xr:uid="{7AF988DF-A9C5-4690-B16E-09175F20B94F}"/>
    <cellStyle name="Input 2 2 9 2" xfId="18333" xr:uid="{7B45BD0E-FF66-432C-BC89-043170B9B2C9}"/>
    <cellStyle name="Input 2 2 9 3" xfId="19728" xr:uid="{45B55ED5-FB08-47D1-897D-063F765D46C5}"/>
    <cellStyle name="Input 2 2 9 4" xfId="21140" xr:uid="{E9FEAC9B-1A54-4408-9AAA-56E244F7EC4D}"/>
    <cellStyle name="Input 2 2 9 5" xfId="22537" xr:uid="{DD2BE740-6A6E-4042-AF71-15DBCFF131B7}"/>
    <cellStyle name="Input 2 2 9 6" xfId="23849" xr:uid="{973F04B6-771F-4DAF-B287-E26A999A952D}"/>
    <cellStyle name="Input 2 2 9 7" xfId="25251" xr:uid="{4AF8F395-7CD0-4DCB-9719-98492329E9D4}"/>
    <cellStyle name="Input 2 2 9 8" xfId="26685" xr:uid="{BA7E4B18-0F26-4F0D-A218-6A901B508438}"/>
    <cellStyle name="Input 2 2 9 9" xfId="28211" xr:uid="{10838D60-707B-4703-95A7-F6534A306008}"/>
    <cellStyle name="Input 2 20" xfId="15605" xr:uid="{3878E24B-04CA-4933-B9EF-1F968ACD952F}"/>
    <cellStyle name="Input 2 20 10" xfId="30018" xr:uid="{BBF434B5-6EBC-4087-A497-96A665536E77}"/>
    <cellStyle name="Input 2 20 11" xfId="31413" xr:uid="{373B3BA5-82F6-45C0-8919-E7C89C1CBEFE}"/>
    <cellStyle name="Input 2 20 12" xfId="32768" xr:uid="{F4572A35-D3BB-4409-8A96-DE38AC51FFF3}"/>
    <cellStyle name="Input 2 20 13" xfId="33878" xr:uid="{DAF6BEB9-14AC-4E52-8ECC-C856854C83A8}"/>
    <cellStyle name="Input 2 20 14" xfId="34910" xr:uid="{6EF14E49-1EAB-4C8E-8909-AFA8C4089700}"/>
    <cellStyle name="Input 2 20 15" xfId="36066" xr:uid="{3CD7B35F-4606-4440-A7A4-AAD8206F7D27}"/>
    <cellStyle name="Input 2 20 16" xfId="37181" xr:uid="{4CC48A54-07A4-4AED-9F2C-16AA24A2C7BE}"/>
    <cellStyle name="Input 2 20 17" xfId="38271" xr:uid="{F7DCA6D4-DDD7-404F-9D45-F3D754A55884}"/>
    <cellStyle name="Input 2 20 2" xfId="18660" xr:uid="{B167C1F9-B867-454E-BC0A-FC8B876C067A}"/>
    <cellStyle name="Input 2 20 3" xfId="20055" xr:uid="{320C5D7C-FA7A-4F23-B4B9-BB51966554ED}"/>
    <cellStyle name="Input 2 20 4" xfId="21472" xr:uid="{5E05C528-0772-457A-9F8B-0E1EFFACCD3C}"/>
    <cellStyle name="Input 2 20 5" xfId="22863" xr:uid="{E32FFA24-D8BC-47D7-8874-055B7843F8D0}"/>
    <cellStyle name="Input 2 20 6" xfId="24163" xr:uid="{167C9792-8348-4F68-9498-353A09969B55}"/>
    <cellStyle name="Input 2 20 7" xfId="25562" xr:uid="{640335EA-A062-47D6-886E-241EEE943B24}"/>
    <cellStyle name="Input 2 20 8" xfId="27003" xr:uid="{7C834DA7-F94D-45FE-AA20-3C54429AA0AC}"/>
    <cellStyle name="Input 2 20 9" xfId="28523" xr:uid="{29D4F9CB-8508-4F9A-987A-2AC189364549}"/>
    <cellStyle name="Input 2 21" xfId="15690" xr:uid="{9555EE19-6D76-4DE9-BB1C-DAC5D19357F3}"/>
    <cellStyle name="Input 2 21 10" xfId="30101" xr:uid="{920FA3A3-5E7C-4D89-9C31-5D010B64BA92}"/>
    <cellStyle name="Input 2 21 11" xfId="31493" xr:uid="{83EA3F2B-6D95-4DD8-AF7F-C419868CA2E8}"/>
    <cellStyle name="Input 2 21 12" xfId="32848" xr:uid="{A86FC117-2B7D-4D03-AA1A-B7C74B63EDD6}"/>
    <cellStyle name="Input 2 21 13" xfId="34988" xr:uid="{4D6E54E3-6BDB-4186-8377-5222D3E4897B}"/>
    <cellStyle name="Input 2 21 14" xfId="36142" xr:uid="{B611913F-8ADC-42D6-B332-51316978619F}"/>
    <cellStyle name="Input 2 21 15" xfId="37260" xr:uid="{C430DAC7-402F-4D50-A681-C6361FB9D883}"/>
    <cellStyle name="Input 2 21 16" xfId="38347" xr:uid="{85D12445-E08A-4FE4-8544-FF77324BD06D}"/>
    <cellStyle name="Input 2 21 2" xfId="18740" xr:uid="{E63E1CAA-28F6-402F-AFEA-385009EA6F4B}"/>
    <cellStyle name="Input 2 21 3" xfId="20136" xr:uid="{6D66BAE2-4B54-46D2-B16E-5C885E01D7C9}"/>
    <cellStyle name="Input 2 21 4" xfId="21557" xr:uid="{22111BAD-92F3-41A3-8E4E-69B5602D4672}"/>
    <cellStyle name="Input 2 21 5" xfId="22942" xr:uid="{4E956392-A3BC-4819-ADDA-FE6A8C40D830}"/>
    <cellStyle name="Input 2 21 6" xfId="24245" xr:uid="{05963109-A24C-49C4-9D2F-842039E158E7}"/>
    <cellStyle name="Input 2 21 7" xfId="25644" xr:uid="{F7307A0C-441A-4EFE-92CC-F247919632F4}"/>
    <cellStyle name="Input 2 21 8" xfId="27086" xr:uid="{860943B5-3980-4D62-BC55-4283F2A40EB5}"/>
    <cellStyle name="Input 2 21 9" xfId="28608" xr:uid="{DA3FCFA0-D37D-4838-BFA1-DFDEA305D479}"/>
    <cellStyle name="Input 2 22" xfId="15751" xr:uid="{FA70055D-D8AA-4257-86AE-748CC0C6AD4D}"/>
    <cellStyle name="Input 2 22 10" xfId="35038" xr:uid="{7D2CBF4E-1441-49C3-A58D-D104F57BD9A6}"/>
    <cellStyle name="Input 2 22 11" xfId="36192" xr:uid="{74624D58-AD85-464E-9EC6-8DCC41BC8A7F}"/>
    <cellStyle name="Input 2 22 12" xfId="37314" xr:uid="{7DE02BD2-D12E-4F8A-9BF5-0986D5C2A176}"/>
    <cellStyle name="Input 2 22 13" xfId="38397" xr:uid="{6E543A6D-5DA8-4B43-BC6D-DF2DCB353D5C}"/>
    <cellStyle name="Input 2 22 2" xfId="20194" xr:uid="{B975FB07-A92E-471A-9CB3-1AA22D6E6592}"/>
    <cellStyle name="Input 2 22 3" xfId="24303" xr:uid="{2DF99B46-8428-471B-9D7E-E5601B99CCC1}"/>
    <cellStyle name="Input 2 22 4" xfId="25702" xr:uid="{1C88423B-8D28-4B8C-A76A-EEE156E74D19}"/>
    <cellStyle name="Input 2 22 5" xfId="27142" xr:uid="{36586E62-8D6B-4032-9AB1-3953B23F38BB}"/>
    <cellStyle name="Input 2 22 6" xfId="28666" xr:uid="{E5B7C60B-09BE-4DEA-A3FF-C664A6646EA0}"/>
    <cellStyle name="Input 2 22 7" xfId="30160" xr:uid="{814B6A5D-3575-49DC-A923-2E9193EC2765}"/>
    <cellStyle name="Input 2 22 8" xfId="31552" xr:uid="{28DAFEB4-F13F-45B7-AF2B-389E31E58EBE}"/>
    <cellStyle name="Input 2 22 9" xfId="32901" xr:uid="{BCB2A322-307D-4EEE-8D12-6C97D1BE5131}"/>
    <cellStyle name="Input 2 23" xfId="15872" xr:uid="{F7E03432-62A8-401F-8216-C12447E4364D}"/>
    <cellStyle name="Input 2 23 10" xfId="30279" xr:uid="{D0C4F205-7FA5-43B0-B1B9-9ADA66DCBF49}"/>
    <cellStyle name="Input 2 23 11" xfId="31673" xr:uid="{B4447482-9E26-4B40-80E8-96302489DD27}"/>
    <cellStyle name="Input 2 23 12" xfId="33010" xr:uid="{1ED88CE3-B258-4481-A048-83A160C4E8C4}"/>
    <cellStyle name="Input 2 23 13" xfId="34042" xr:uid="{91FC3FC7-93DE-4111-A402-A0414CAA5FDF}"/>
    <cellStyle name="Input 2 23 14" xfId="35144" xr:uid="{D8863B19-89A3-4955-9544-C4E943D18B0C}"/>
    <cellStyle name="Input 2 23 15" xfId="36298" xr:uid="{1A90C177-69A0-4029-A90A-2C20404290E8}"/>
    <cellStyle name="Input 2 23 16" xfId="37425" xr:uid="{BC30D815-7562-47A9-94D2-97BB39D6E1F7}"/>
    <cellStyle name="Input 2 23 17" xfId="38503" xr:uid="{30D029E1-FDCA-4C71-8358-27A0684E45EF}"/>
    <cellStyle name="Input 2 23 2" xfId="18921" xr:uid="{7A5E9935-C1D3-4531-9A19-79CFF7B13753}"/>
    <cellStyle name="Input 2 23 3" xfId="20313" xr:uid="{CD753764-B181-4CEC-A055-C47698D81672}"/>
    <cellStyle name="Input 2 23 4" xfId="21715" xr:uid="{0A043075-97D2-4365-BED5-AF259496CD2C}"/>
    <cellStyle name="Input 2 23 5" xfId="23096" xr:uid="{2C6DFC16-E30C-4124-89D2-C929C2D220F9}"/>
    <cellStyle name="Input 2 23 6" xfId="24416" xr:uid="{D695C026-4C8E-42C4-A935-516BE524FEFB}"/>
    <cellStyle name="Input 2 23 7" xfId="25820" xr:uid="{08C6769E-4F71-4C79-BE16-3C1350F02D34}"/>
    <cellStyle name="Input 2 23 8" xfId="27261" xr:uid="{921F3161-4BCE-4CD1-9A33-94DC1D9A9087}"/>
    <cellStyle name="Input 2 23 9" xfId="28785" xr:uid="{4DE07239-DDDB-4BA5-A5D3-BD143FABF0EA}"/>
    <cellStyle name="Input 2 24" xfId="23947" xr:uid="{E6C331DF-115C-4EF8-A522-4B9194E1E604}"/>
    <cellStyle name="Input 2 25" xfId="25348" xr:uid="{0828FE32-E652-42D2-AF1E-716BC61BC503}"/>
    <cellStyle name="Input 2 26" xfId="26784" xr:uid="{A763F0F4-43D1-4651-9B39-36E490BBF5A1}"/>
    <cellStyle name="Input 2 27" xfId="28303" xr:uid="{46457A39-F4F9-4D48-9CF6-476FCE8DEBC2}"/>
    <cellStyle name="Input 2 3" xfId="79" xr:uid="{00000000-0005-0000-0000-0000F11A0000}"/>
    <cellStyle name="Input 2 3 10" xfId="15406" xr:uid="{3BDE838C-BE14-4BC1-8837-3B0BF4D47633}"/>
    <cellStyle name="Input 2 3 10 10" xfId="29831" xr:uid="{F5D848BF-6A30-46C8-81A9-F6795B940F8C}"/>
    <cellStyle name="Input 2 3 10 11" xfId="31222" xr:uid="{F69441CC-4049-47B2-8493-C23FB95A8ABB}"/>
    <cellStyle name="Input 2 3 10 12" xfId="32586" xr:uid="{46F8EC74-73D5-43C6-AB3C-F7DFD79C5476}"/>
    <cellStyle name="Input 2 3 10 13" xfId="34743" xr:uid="{C468B1A4-C0C5-4BF8-8074-BF8424FA6D2A}"/>
    <cellStyle name="Input 2 3 10 14" xfId="35900" xr:uid="{C8416110-AA74-43F9-B2C1-EFBB95ED7D35}"/>
    <cellStyle name="Input 2 3 10 15" xfId="37010" xr:uid="{E75EC4AD-2B70-4593-A3EC-F1EA072D1560}"/>
    <cellStyle name="Input 2 3 10 16" xfId="38106" xr:uid="{6EB82E56-25EE-477C-B736-EF448BF055C0}"/>
    <cellStyle name="Input 2 3 10 2" xfId="18468" xr:uid="{FD69F3BD-1148-44B0-8295-28EE3EAEBFD3}"/>
    <cellStyle name="Input 2 3 10 3" xfId="19863" xr:uid="{54638A6B-B6AD-44D3-93ED-ECC6C9FCBDDF}"/>
    <cellStyle name="Input 2 3 10 4" xfId="21274" xr:uid="{68116FCF-DB8D-4E08-B064-D34ED634D3DB}"/>
    <cellStyle name="Input 2 3 10 5" xfId="22672" xr:uid="{51AEEC8E-5EA0-47C2-A5A0-E14A6D164750}"/>
    <cellStyle name="Input 2 3 10 6" xfId="23979" xr:uid="{3450988A-FB64-49B5-A483-B7EF4B8912E1}"/>
    <cellStyle name="Input 2 3 10 7" xfId="25377" xr:uid="{8EE12D80-DEEC-4D27-80F6-5A9395952A2F}"/>
    <cellStyle name="Input 2 3 10 8" xfId="26813" xr:uid="{1285F614-9FE8-4770-A352-BA13D8C3B731}"/>
    <cellStyle name="Input 2 3 10 9" xfId="28333" xr:uid="{0B7F75A9-9992-43FC-9B53-C9A8B2A485F5}"/>
    <cellStyle name="Input 2 3 11" xfId="15503" xr:uid="{6A851500-41CB-4D18-BEBC-635E720C6C93}"/>
    <cellStyle name="Input 2 3 11 10" xfId="29923" xr:uid="{776830D0-65FB-46BC-A3BD-2E752BD559D0}"/>
    <cellStyle name="Input 2 3 11 11" xfId="31314" xr:uid="{2EB166F6-E11B-4BBE-8370-C71B599F5A39}"/>
    <cellStyle name="Input 2 3 11 12" xfId="32676" xr:uid="{DB37E1A2-C91A-4D2D-A553-020C3EF96665}"/>
    <cellStyle name="Input 2 3 11 13" xfId="34822" xr:uid="{73CA8C55-EB7E-492D-BEF0-2EE96B9229ED}"/>
    <cellStyle name="Input 2 3 11 14" xfId="35979" xr:uid="{ACFFBCD2-EE7C-4D42-B61E-3197AEBA6FFF}"/>
    <cellStyle name="Input 2 3 11 15" xfId="37091" xr:uid="{CFFFB589-5996-4619-8D91-A93372CE6D67}"/>
    <cellStyle name="Input 2 3 11 16" xfId="38184" xr:uid="{E01BBB80-EA74-42B8-9361-185E85BB2398}"/>
    <cellStyle name="Input 2 3 11 2" xfId="18562" xr:uid="{7E7FCB71-90CB-4E25-9810-9E6B828121EB}"/>
    <cellStyle name="Input 2 3 11 3" xfId="19955" xr:uid="{923089BC-E324-4173-9331-75E75782B23E}"/>
    <cellStyle name="Input 2 3 11 4" xfId="21371" xr:uid="{5D3A3859-6966-4362-A785-699B145A08EE}"/>
    <cellStyle name="Input 2 3 11 5" xfId="22768" xr:uid="{ED74B8ED-E552-4A0F-BC00-C8F31771D794}"/>
    <cellStyle name="Input 2 3 11 6" xfId="24069" xr:uid="{5BCF3194-4A15-4318-AD3A-CD91C4F0CAC6}"/>
    <cellStyle name="Input 2 3 11 7" xfId="25468" xr:uid="{CAAE92AD-696C-43F6-B7DC-D38C3C88BCC8}"/>
    <cellStyle name="Input 2 3 11 8" xfId="26907" xr:uid="{06765781-A7E4-4A5A-B0FE-8ECE5BFD45D9}"/>
    <cellStyle name="Input 2 3 11 9" xfId="28427" xr:uid="{BC6A932C-621F-48B1-83AB-FC4FEB877F23}"/>
    <cellStyle name="Input 2 3 12" xfId="15556" xr:uid="{F62853CC-CEB4-4200-A6E7-228B3543E8A3}"/>
    <cellStyle name="Input 2 3 12 10" xfId="29972" xr:uid="{803E06AA-1829-475C-8B54-91299117248D}"/>
    <cellStyle name="Input 2 3 12 11" xfId="31366" xr:uid="{D3CE58C9-D07E-4DB7-852C-A8736898AED8}"/>
    <cellStyle name="Input 2 3 12 12" xfId="32723" xr:uid="{537D354A-CA2E-4887-ADE5-1DD219E69D7E}"/>
    <cellStyle name="Input 2 3 12 13" xfId="33851" xr:uid="{11FB2519-1E05-4B26-8A73-CA94CC0B6032}"/>
    <cellStyle name="Input 2 3 12 14" xfId="34868" xr:uid="{CB61B280-A32E-48C1-8FBA-2E84E2F00D61}"/>
    <cellStyle name="Input 2 3 12 15" xfId="36024" xr:uid="{1962095E-2805-4164-A63B-510F8672FD24}"/>
    <cellStyle name="Input 2 3 12 16" xfId="37137" xr:uid="{5AB825C5-1F5D-4DED-AF26-42B7401B5F0A}"/>
    <cellStyle name="Input 2 3 12 17" xfId="38229" xr:uid="{ABF6EE6B-11D0-4C28-8EC2-534054DE153C}"/>
    <cellStyle name="Input 2 3 12 2" xfId="18615" xr:uid="{0C364B7A-4F16-4A8D-9387-371E18468386}"/>
    <cellStyle name="Input 2 3 12 3" xfId="20007" xr:uid="{E6F8B516-A414-40E3-BF25-D4468ADC35A6}"/>
    <cellStyle name="Input 2 3 12 4" xfId="21424" xr:uid="{7C440155-71D7-4155-8CD8-01FBBC6DE047}"/>
    <cellStyle name="Input 2 3 12 5" xfId="22817" xr:uid="{AEA990E2-0C89-44AD-B307-F7165B4EF04C}"/>
    <cellStyle name="Input 2 3 12 6" xfId="24119" xr:uid="{D2F30A9E-EE5B-431C-9CCC-6C2EF27C01A1}"/>
    <cellStyle name="Input 2 3 12 7" xfId="25518" xr:uid="{F2B05229-26D4-45D7-9AC3-2BAA6E579576}"/>
    <cellStyle name="Input 2 3 12 8" xfId="26956" xr:uid="{C695BF1C-F349-41B1-8199-3D35F9CC0E91}"/>
    <cellStyle name="Input 2 3 12 9" xfId="28478" xr:uid="{B29D8157-8A31-460D-AE6F-F0F54463E107}"/>
    <cellStyle name="Input 2 3 13" xfId="15620" xr:uid="{E9174EA5-328F-4A5B-8D29-43557F1736F2}"/>
    <cellStyle name="Input 2 3 13 10" xfId="30032" xr:uid="{F5CB002A-1E72-4D7A-B76F-C59B276E0955}"/>
    <cellStyle name="Input 2 3 13 11" xfId="31427" xr:uid="{FDED5DAC-E27E-47B2-B630-8AD7FBD7A77F}"/>
    <cellStyle name="Input 2 3 13 12" xfId="32782" xr:uid="{F254621D-BD8B-4045-AA80-5691A29E23FE}"/>
    <cellStyle name="Input 2 3 13 13" xfId="34922" xr:uid="{BC222213-F911-4EDA-9A0C-04758D3C6380}"/>
    <cellStyle name="Input 2 3 13 14" xfId="36078" xr:uid="{F0B2B9DE-94B3-473E-BC38-03D50346F5B3}"/>
    <cellStyle name="Input 2 3 13 15" xfId="37194" xr:uid="{5DAE805A-E977-4122-8009-441A25ED21E9}"/>
    <cellStyle name="Input 2 3 13 16" xfId="38283" xr:uid="{9D7799E9-D23E-4168-A133-A36E46E16FD9}"/>
    <cellStyle name="Input 2 3 13 2" xfId="18672" xr:uid="{6A536803-EBF2-4392-B92B-6E201213F177}"/>
    <cellStyle name="Input 2 3 13 3" xfId="20069" xr:uid="{D73DFED8-B090-43D0-A827-8D5AB4D7489A}"/>
    <cellStyle name="Input 2 3 13 4" xfId="21487" xr:uid="{4608B2B9-49C8-444D-91E2-0CE63C2B6FEF}"/>
    <cellStyle name="Input 2 3 13 5" xfId="22875" xr:uid="{10AED5E3-7393-4C76-AFDA-33CC4D9DFB0C}"/>
    <cellStyle name="Input 2 3 13 6" xfId="24176" xr:uid="{9D55120A-1FA0-4F31-A81F-F4ED1E673396}"/>
    <cellStyle name="Input 2 3 13 7" xfId="25576" xr:uid="{A6ED1801-A0EB-45DD-B62E-C2190607422F}"/>
    <cellStyle name="Input 2 3 13 8" xfId="27017" xr:uid="{9E346466-D124-4364-ACCB-6FD0546C5A77}"/>
    <cellStyle name="Input 2 3 13 9" xfId="28538" xr:uid="{760678EC-4892-4EBC-BA06-06978090715D}"/>
    <cellStyle name="Input 2 3 14" xfId="15734" xr:uid="{F724A0C3-A974-45CA-9866-B0D8BE50531E}"/>
    <cellStyle name="Input 2 3 14 10" xfId="35026" xr:uid="{A0F8B2F4-BD80-4BA2-85F0-3140E711188E}"/>
    <cellStyle name="Input 2 3 14 11" xfId="36180" xr:uid="{5F355F3B-A7FD-44F5-9BBA-F936BEE2586D}"/>
    <cellStyle name="Input 2 3 14 12" xfId="37300" xr:uid="{3304071C-5702-4748-BEE1-6F254F226B09}"/>
    <cellStyle name="Input 2 3 14 13" xfId="38385" xr:uid="{C32A9150-FF42-4167-B671-6999776DDF34}"/>
    <cellStyle name="Input 2 3 14 2" xfId="20179" xr:uid="{45ACD3BA-F91E-47FF-9F9C-F43719267803}"/>
    <cellStyle name="Input 2 3 14 3" xfId="24287" xr:uid="{1FDB18C0-DD88-425E-9707-4E93DB6CCDED}"/>
    <cellStyle name="Input 2 3 14 4" xfId="25685" xr:uid="{10E2C7A5-D4FA-4264-BE04-6AF7FC7846E3}"/>
    <cellStyle name="Input 2 3 14 5" xfId="27128" xr:uid="{7AB7B22C-D7A6-475A-B108-F2176F3D5341}"/>
    <cellStyle name="Input 2 3 14 6" xfId="28650" xr:uid="{F9AAD21D-5CA4-4014-AB8E-86CE13751E47}"/>
    <cellStyle name="Input 2 3 14 7" xfId="30144" xr:uid="{7C1FBA59-1829-4258-B5C1-521F7C114DA8}"/>
    <cellStyle name="Input 2 3 14 8" xfId="31536" xr:uid="{7573CFF5-78CC-4F4B-AD99-D659DE1919F8}"/>
    <cellStyle name="Input 2 3 14 9" xfId="32887" xr:uid="{851C9B30-C95F-4E49-8C51-C9FE1DE1ED66}"/>
    <cellStyle name="Input 2 3 15" xfId="15828" xr:uid="{19A30248-2566-4012-ACF6-6817235E16AE}"/>
    <cellStyle name="Input 2 3 15 10" xfId="30236" xr:uid="{BBE4DF53-6282-45F6-A6AD-3EE5FF95B407}"/>
    <cellStyle name="Input 2 3 15 11" xfId="31629" xr:uid="{F924E170-B106-431F-87B4-4A58B21A795A}"/>
    <cellStyle name="Input 2 3 15 12" xfId="32969" xr:uid="{F363A88F-39FA-4304-95FE-81C209F3F09B}"/>
    <cellStyle name="Input 2 3 15 13" xfId="34002" xr:uid="{AB271E7D-FE0A-4891-9B78-7A5747D7A32A}"/>
    <cellStyle name="Input 2 3 15 14" xfId="35104" xr:uid="{77570C2A-6404-45BE-BC63-A4CBF3A4DF8D}"/>
    <cellStyle name="Input 2 3 15 15" xfId="36258" xr:uid="{91800A52-90C1-41DE-8761-66206FFFC75F}"/>
    <cellStyle name="Input 2 3 15 16" xfId="37384" xr:uid="{5DAD68D5-3D53-440C-912C-73D05BD4D6D7}"/>
    <cellStyle name="Input 2 3 15 17" xfId="38463" xr:uid="{41C02637-E972-4B2B-A9C4-3C0677C70762}"/>
    <cellStyle name="Input 2 3 15 2" xfId="18877" xr:uid="{922280A5-5492-4E40-B113-386024DC417A}"/>
    <cellStyle name="Input 2 3 15 3" xfId="20271" xr:uid="{B6C321DF-26FA-4D97-8123-540EFA94F8BD}"/>
    <cellStyle name="Input 2 3 15 4" xfId="21672" xr:uid="{2D440B5C-692D-40F9-950D-B19827B97088}"/>
    <cellStyle name="Input 2 3 15 5" xfId="23054" xr:uid="{9A76FD6D-D537-4C69-8C35-F8E5778B77AB}"/>
    <cellStyle name="Input 2 3 15 6" xfId="24374" xr:uid="{308FF511-96A3-462E-9035-64F0B1BD8558}"/>
    <cellStyle name="Input 2 3 15 7" xfId="25778" xr:uid="{C3EF69F6-30F5-4F9E-AB90-B88932C7EF9A}"/>
    <cellStyle name="Input 2 3 15 8" xfId="27219" xr:uid="{C5CF3CAB-E68D-484A-9EA4-F2E1D07A7756}"/>
    <cellStyle name="Input 2 3 15 9" xfId="28742" xr:uid="{096E2FDF-4892-4442-9D96-1AF213B1E90B}"/>
    <cellStyle name="Input 2 3 16" xfId="23542" xr:uid="{E6ECEAE5-B6E5-4012-A2C6-0FE725A0C369}"/>
    <cellStyle name="Input 2 3 17" xfId="24949" xr:uid="{72C17BAC-66CB-43D9-881D-FE04350F87F9}"/>
    <cellStyle name="Input 2 3 18" xfId="26365" xr:uid="{508DB285-C892-43FD-8CD5-46342A79DD3C}"/>
    <cellStyle name="Input 2 3 19" xfId="27893" xr:uid="{8B3A06D9-3223-44F8-8E6C-8DA59210EE06}"/>
    <cellStyle name="Input 2 3 2" xfId="9761" xr:uid="{00000000-0005-0000-0000-0000F21A0000}"/>
    <cellStyle name="Input 2 3 2 10" xfId="15304" xr:uid="{86399083-7C53-4647-A524-E8ACCE2118AD}"/>
    <cellStyle name="Input 2 3 2 10 10" xfId="29733" xr:uid="{C0DF84F1-125D-4FF7-ABD2-D09D7D0693E3}"/>
    <cellStyle name="Input 2 3 2 10 11" xfId="31124" xr:uid="{394E6DBA-640F-46D3-8E45-52C948235273}"/>
    <cellStyle name="Input 2 3 2 10 12" xfId="32493" xr:uid="{F44A7685-AB19-413A-A658-87C6A0C9C2D2}"/>
    <cellStyle name="Input 2 3 2 10 13" xfId="33691" xr:uid="{7D987645-CB49-45E5-A900-7410C8548D51}"/>
    <cellStyle name="Input 2 3 2 10 14" xfId="34656" xr:uid="{21C3E0EB-F895-4570-8331-64393053F25C}"/>
    <cellStyle name="Input 2 3 2 10 15" xfId="35814" xr:uid="{810BD04D-0C55-4280-B257-710CEC667B50}"/>
    <cellStyle name="Input 2 3 2 10 16" xfId="36923" xr:uid="{71850A5B-EA4D-4DF9-8DF5-226C862EE0FA}"/>
    <cellStyle name="Input 2 3 2 10 17" xfId="38024" xr:uid="{8896902C-C34F-45A1-B05C-A6339198B655}"/>
    <cellStyle name="Input 2 3 2 10 2" xfId="18366" xr:uid="{8CD69F62-C451-4AC2-98D1-A45F9F0BDBC7}"/>
    <cellStyle name="Input 2 3 2 10 3" xfId="19761" xr:uid="{3E947A1B-4F69-4084-9E63-FAFB1C43595E}"/>
    <cellStyle name="Input 2 3 2 10 4" xfId="21173" xr:uid="{5CD5A2DC-5234-44C1-B96C-56457A1CB1AC}"/>
    <cellStyle name="Input 2 3 2 10 5" xfId="22570" xr:uid="{D435E5BE-621E-4C8E-B3A7-CBA3424739CA}"/>
    <cellStyle name="Input 2 3 2 10 6" xfId="23882" xr:uid="{3AB490D7-1F71-453B-B536-3FD8D7285A2E}"/>
    <cellStyle name="Input 2 3 2 10 7" xfId="25282" xr:uid="{BF19BBAB-FA4E-49B3-AFDE-5DA2B2E9C3BE}"/>
    <cellStyle name="Input 2 3 2 10 8" xfId="26718" xr:uid="{39103F95-6C6F-4281-A06D-741C9E57CE28}"/>
    <cellStyle name="Input 2 3 2 10 9" xfId="28243" xr:uid="{2459E4DE-FA24-4798-9EDC-F0BAE0E4988A}"/>
    <cellStyle name="Input 2 3 2 11" xfId="15355" xr:uid="{E5BD3EF7-423C-406E-9343-7D2698F92FE7}"/>
    <cellStyle name="Input 2 3 2 11 10" xfId="29782" xr:uid="{87E4A90C-6B57-44B2-9D64-3A5EFA96BB29}"/>
    <cellStyle name="Input 2 3 2 11 11" xfId="31173" xr:uid="{532C71CD-14D1-4074-B245-6CDFF5E30F47}"/>
    <cellStyle name="Input 2 3 2 11 12" xfId="32540" xr:uid="{78178B44-FC50-4305-A6FD-F08B97B8F9B6}"/>
    <cellStyle name="Input 2 3 2 11 13" xfId="33735" xr:uid="{C9A2E844-5FFD-40A0-9862-46144978D23E}"/>
    <cellStyle name="Input 2 3 2 11 14" xfId="34701" xr:uid="{99FA063C-DC0F-46A0-B5F1-806B48CA4D8C}"/>
    <cellStyle name="Input 2 3 2 11 15" xfId="35857" xr:uid="{57704AD0-AA6A-414F-A4CF-521D3D81730B}"/>
    <cellStyle name="Input 2 3 2 11 16" xfId="36968" xr:uid="{BB224725-4A2D-441F-B296-A55ECC3D6C7A}"/>
    <cellStyle name="Input 2 3 2 11 17" xfId="38066" xr:uid="{3286C5F2-2404-4344-81F8-AEB620511D9C}"/>
    <cellStyle name="Input 2 3 2 11 2" xfId="18417" xr:uid="{E4B294CB-2C2A-4F9C-A5F9-5B80D5836557}"/>
    <cellStyle name="Input 2 3 2 11 3" xfId="19812" xr:uid="{8B11296B-D9C1-45EA-A1EA-0246AA072CEC}"/>
    <cellStyle name="Input 2 3 2 11 4" xfId="21223" xr:uid="{B6CB3076-F3E3-4984-9761-235E5B8836A1}"/>
    <cellStyle name="Input 2 3 2 11 5" xfId="22621" xr:uid="{3E5542E3-97CA-4371-95D9-5B5AEAEEB338}"/>
    <cellStyle name="Input 2 3 2 11 6" xfId="23931" xr:uid="{74A7F733-2E6E-4A47-91E9-370848481A05}"/>
    <cellStyle name="Input 2 3 2 11 7" xfId="25329" xr:uid="{2B333DEE-950A-40E0-A9D1-1BA401E9DBDF}"/>
    <cellStyle name="Input 2 3 2 11 8" xfId="26767" xr:uid="{AAF5E314-C025-4FAA-A8CE-D9FD1813E792}"/>
    <cellStyle name="Input 2 3 2 11 9" xfId="28288" xr:uid="{8CC008BD-77CA-4F68-A0D0-8C7CF3F1C6C1}"/>
    <cellStyle name="Input 2 3 2 12" xfId="15436" xr:uid="{89EE8433-6DBD-49DC-9E50-B2CBF29E609C}"/>
    <cellStyle name="Input 2 3 2 12 10" xfId="29860" xr:uid="{928E3E43-FFD2-4761-8981-B609B27CF928}"/>
    <cellStyle name="Input 2 3 2 12 11" xfId="31251" xr:uid="{378952A0-CA43-43AE-928B-BD991C640ABE}"/>
    <cellStyle name="Input 2 3 2 12 12" xfId="32614" xr:uid="{BB179F49-0860-45E7-8576-B35960FF4F10}"/>
    <cellStyle name="Input 2 3 2 12 13" xfId="33789" xr:uid="{6D8267BB-403C-41EB-A136-436B58390DD2}"/>
    <cellStyle name="Input 2 3 2 12 14" xfId="34766" xr:uid="{9B02DB22-93CB-4FDF-B760-17381EC94079}"/>
    <cellStyle name="Input 2 3 2 12 15" xfId="35923" xr:uid="{39B39BD8-47E3-4058-8192-ABB1875F93E5}"/>
    <cellStyle name="Input 2 3 2 12 16" xfId="37034" xr:uid="{79E39476-0745-4858-9310-5DB334BAA04B}"/>
    <cellStyle name="Input 2 3 2 12 17" xfId="38129" xr:uid="{A0CC602F-B622-4E78-8BA1-ACA2D6C7FE75}"/>
    <cellStyle name="Input 2 3 2 12 2" xfId="18497" xr:uid="{97E6A961-4E21-4993-8ECA-A3ED9B4E743D}"/>
    <cellStyle name="Input 2 3 2 12 3" xfId="19892" xr:uid="{9ACB6AC7-C81B-464D-B2D0-AD8EA94B2111}"/>
    <cellStyle name="Input 2 3 2 12 4" xfId="21304" xr:uid="{A36E6F56-5B6A-4807-91BA-003767BAB17D}"/>
    <cellStyle name="Input 2 3 2 12 5" xfId="22702" xr:uid="{7C2D7A85-61CF-4E77-9326-EE10921C50CA}"/>
    <cellStyle name="Input 2 3 2 12 6" xfId="24007" xr:uid="{879C2751-D0D1-493E-963E-1433BECA30A5}"/>
    <cellStyle name="Input 2 3 2 12 7" xfId="25406" xr:uid="{75F285F3-80FB-45ED-8157-36FC0F257C7E}"/>
    <cellStyle name="Input 2 3 2 12 8" xfId="26843" xr:uid="{8CC81657-2DB3-4059-B3ED-62BA3BA6BBBD}"/>
    <cellStyle name="Input 2 3 2 12 9" xfId="28363" xr:uid="{9D381486-9572-4FFB-BC78-754849C52616}"/>
    <cellStyle name="Input 2 3 2 13" xfId="15480" xr:uid="{6327D95C-252D-4973-9BF6-E36F81F1C492}"/>
    <cellStyle name="Input 2 3 2 13 10" xfId="29900" xr:uid="{1109C35E-606C-43C6-B301-39A25AD3F2EF}"/>
    <cellStyle name="Input 2 3 2 13 11" xfId="31291" xr:uid="{83330A02-F212-415E-9DCE-ED539F31FA85}"/>
    <cellStyle name="Input 2 3 2 13 12" xfId="32654" xr:uid="{6C91A2CE-C8F6-4D73-95F2-D0429414DCA1}"/>
    <cellStyle name="Input 2 3 2 13 13" xfId="34801" xr:uid="{A50E0323-CFE8-4D09-80CB-0D5DE6A32511}"/>
    <cellStyle name="Input 2 3 2 13 14" xfId="35958" xr:uid="{541360E8-7100-44A1-BDD2-0F49DC9E2756}"/>
    <cellStyle name="Input 2 3 2 13 15" xfId="37070" xr:uid="{7487CB7E-8702-4683-9561-711B5361FCD8}"/>
    <cellStyle name="Input 2 3 2 13 16" xfId="38163" xr:uid="{814953A3-D4A1-4960-9ADA-21F4C7E3AFAF}"/>
    <cellStyle name="Input 2 3 2 13 2" xfId="18539" xr:uid="{FD7DE8C2-C822-4779-931F-420F861A21B0}"/>
    <cellStyle name="Input 2 3 2 13 3" xfId="19932" xr:uid="{E1D4FEEC-5498-4C21-8C33-12ECC79BBA28}"/>
    <cellStyle name="Input 2 3 2 13 4" xfId="21348" xr:uid="{91A52E21-717A-4280-872A-4830E1670306}"/>
    <cellStyle name="Input 2 3 2 13 5" xfId="22745" xr:uid="{19F948AA-7DE7-4851-9FE6-D1535A87A879}"/>
    <cellStyle name="Input 2 3 2 13 6" xfId="24047" xr:uid="{E4A3C8F4-12EA-4197-91AB-A9B948FA57ED}"/>
    <cellStyle name="Input 2 3 2 13 7" xfId="25445" xr:uid="{998052D5-4145-4674-8B51-CA672F703C5C}"/>
    <cellStyle name="Input 2 3 2 13 8" xfId="26885" xr:uid="{84ADDC8B-6304-4233-8C9C-D22BA5FE4887}"/>
    <cellStyle name="Input 2 3 2 13 9" xfId="28405" xr:uid="{A8E9B909-3258-490A-8234-EF80F7E5F0A9}"/>
    <cellStyle name="Input 2 3 2 14" xfId="15538" xr:uid="{7F9E0DD4-2E37-46FC-9B77-BA6CD61797E0}"/>
    <cellStyle name="Input 2 3 2 14 10" xfId="29955" xr:uid="{518BD7BD-391B-411F-ADF2-529D8860C377}"/>
    <cellStyle name="Input 2 3 2 14 11" xfId="31348" xr:uid="{241CAC6A-18AF-488B-B585-27C45D9BF46B}"/>
    <cellStyle name="Input 2 3 2 14 12" xfId="32706" xr:uid="{D1891F0F-A932-4F79-8295-DD787E53BC7E}"/>
    <cellStyle name="Input 2 3 2 14 13" xfId="34851" xr:uid="{044CC4DD-1C51-4880-B5AA-2E9FFB729929}"/>
    <cellStyle name="Input 2 3 2 14 14" xfId="36007" xr:uid="{E8B7BA58-24F9-4963-93C7-30388481EE56}"/>
    <cellStyle name="Input 2 3 2 14 15" xfId="37120" xr:uid="{6F51338E-3615-4050-9AD1-D3215C89FC6E}"/>
    <cellStyle name="Input 2 3 2 14 16" xfId="38212" xr:uid="{519A709A-C7E8-4499-8B90-26FAE1F1960A}"/>
    <cellStyle name="Input 2 3 2 14 2" xfId="18597" xr:uid="{1D708F7E-6CB2-4FFE-9C32-BF3CF3AC5779}"/>
    <cellStyle name="Input 2 3 2 14 3" xfId="19989" xr:uid="{789E2401-8165-4152-9700-203F820D0381}"/>
    <cellStyle name="Input 2 3 2 14 4" xfId="21406" xr:uid="{F3C5A2F4-DF93-4CC1-B49D-99732FC2E38D}"/>
    <cellStyle name="Input 2 3 2 14 5" xfId="22801" xr:uid="{DFD43987-B360-4243-BEF8-BBE317F8D0F4}"/>
    <cellStyle name="Input 2 3 2 14 6" xfId="24102" xr:uid="{639ECE38-21D9-4887-BE15-51A0A1C9FD78}"/>
    <cellStyle name="Input 2 3 2 14 7" xfId="25500" xr:uid="{343B9B4C-BE60-4806-A091-7A217E8D19FC}"/>
    <cellStyle name="Input 2 3 2 14 8" xfId="26938" xr:uid="{DAD76A5B-CC06-47B1-930F-E08AC783B04B}"/>
    <cellStyle name="Input 2 3 2 14 9" xfId="28460" xr:uid="{5BA9F2E4-A0F7-4D6E-87A4-D51EEBDCF300}"/>
    <cellStyle name="Input 2 3 2 15" xfId="15580" xr:uid="{96A7CC10-74BB-4E8B-B790-092102525136}"/>
    <cellStyle name="Input 2 3 2 15 10" xfId="29994" xr:uid="{8E994A66-0373-4941-AA4E-D2470AAD6FA4}"/>
    <cellStyle name="Input 2 3 2 15 11" xfId="31389" xr:uid="{69AC2219-12C3-4E5D-805A-C856E014CA11}"/>
    <cellStyle name="Input 2 3 2 15 12" xfId="32744" xr:uid="{9A4C9FF8-D909-4F5D-B973-A801D328DA75}"/>
    <cellStyle name="Input 2 3 2 15 13" xfId="34887" xr:uid="{70133067-7121-42DE-9C92-9FA479FB4E37}"/>
    <cellStyle name="Input 2 3 2 15 14" xfId="36043" xr:uid="{085AED70-30E8-431B-9BBA-0D6F2A204A99}"/>
    <cellStyle name="Input 2 3 2 15 15" xfId="37157" xr:uid="{63635915-8E78-4E1C-8821-499F816D02B8}"/>
    <cellStyle name="Input 2 3 2 15 16" xfId="38248" xr:uid="{BCECA331-56BC-4351-B644-2604667FB90B}"/>
    <cellStyle name="Input 2 3 2 15 2" xfId="18636" xr:uid="{67323B78-0766-4179-85FD-657EF590AC28}"/>
    <cellStyle name="Input 2 3 2 15 3" xfId="20031" xr:uid="{21712B2E-8042-4150-81E5-2E263B9CD354}"/>
    <cellStyle name="Input 2 3 2 15 4" xfId="21447" xr:uid="{06ACD7FD-E849-4B70-B6AF-4F0C228792A8}"/>
    <cellStyle name="Input 2 3 2 15 5" xfId="22840" xr:uid="{A027545A-3463-4B8B-828F-F79F479FD166}"/>
    <cellStyle name="Input 2 3 2 15 6" xfId="24139" xr:uid="{27899C2F-498D-4739-8E41-468D441504A9}"/>
    <cellStyle name="Input 2 3 2 15 7" xfId="25538" xr:uid="{9EB71B48-0DA5-4D7A-9921-09BD666CF220}"/>
    <cellStyle name="Input 2 3 2 15 8" xfId="26978" xr:uid="{45D5E161-6C45-47DF-8AF9-5BE93DF30FA6}"/>
    <cellStyle name="Input 2 3 2 15 9" xfId="28499" xr:uid="{14C708FC-A456-451B-9664-AF4383168A22}"/>
    <cellStyle name="Input 2 3 2 16" xfId="15646" xr:uid="{8357A8AE-9985-48EF-B037-2F3077D7AC9C}"/>
    <cellStyle name="Input 2 3 2 16 10" xfId="30057" xr:uid="{53C93A09-0E5A-4207-867E-7B210CAF18B3}"/>
    <cellStyle name="Input 2 3 2 16 11" xfId="31451" xr:uid="{9C0D6025-1FC1-4C7E-83F6-D9FCDBAC45D3}"/>
    <cellStyle name="Input 2 3 2 16 12" xfId="32807" xr:uid="{A7C78B0D-7F15-436D-A0F2-DAE321D792DF}"/>
    <cellStyle name="Input 2 3 2 16 13" xfId="33901" xr:uid="{12326C94-FB1E-4057-AC47-91C7BCA0C3A9}"/>
    <cellStyle name="Input 2 3 2 16 14" xfId="34945" xr:uid="{0D647F14-91BF-4E1F-8F6D-B01E42426001}"/>
    <cellStyle name="Input 2 3 2 16 15" xfId="36101" xr:uid="{5C6C7BEB-497A-453F-BC95-F645E9DCE4C2}"/>
    <cellStyle name="Input 2 3 2 16 16" xfId="37218" xr:uid="{6B2D7B84-76FE-4ED7-9454-A0E56C84A01C}"/>
    <cellStyle name="Input 2 3 2 16 17" xfId="38306" xr:uid="{0EBBCF7C-83CB-4023-8B7B-0F57A96286D0}"/>
    <cellStyle name="Input 2 3 2 16 2" xfId="18696" xr:uid="{DD009DF5-BD00-4F76-A4D9-F79DD07CF1FE}"/>
    <cellStyle name="Input 2 3 2 16 3" xfId="20093" xr:uid="{BFACB86F-2565-416E-BFB3-68FFCAD95DE5}"/>
    <cellStyle name="Input 2 3 2 16 4" xfId="21513" xr:uid="{4211DB05-A2D5-4369-B8DB-77A10380B2BC}"/>
    <cellStyle name="Input 2 3 2 16 5" xfId="22899" xr:uid="{CF29BF77-E4B6-4FD7-B537-D935EAD7C07B}"/>
    <cellStyle name="Input 2 3 2 16 6" xfId="24201" xr:uid="{D7F67F72-5629-456E-8648-91157E5BB88C}"/>
    <cellStyle name="Input 2 3 2 16 7" xfId="25600" xr:uid="{CAAD43F5-EED9-488F-8F54-A6C5F76EB021}"/>
    <cellStyle name="Input 2 3 2 16 8" xfId="27042" xr:uid="{0D012AF1-BA39-4ABD-B2F2-6B4F59E8C02C}"/>
    <cellStyle name="Input 2 3 2 16 9" xfId="28564" xr:uid="{3C0F3524-D04E-49F8-933E-EF497A4B4CE3}"/>
    <cellStyle name="Input 2 3 2 17" xfId="15675" xr:uid="{9830F242-7EDE-4B1C-84C7-86C56ECEFD81}"/>
    <cellStyle name="Input 2 3 2 17 10" xfId="30086" xr:uid="{EA18BCA8-7C86-4612-964B-36AFE701EEFC}"/>
    <cellStyle name="Input 2 3 2 17 11" xfId="31478" xr:uid="{FFC5363D-7A9B-45A2-8E67-184C600B6485}"/>
    <cellStyle name="Input 2 3 2 17 12" xfId="32833" xr:uid="{99F32665-5C9F-468A-9937-C67DBE8C370B}"/>
    <cellStyle name="Input 2 3 2 17 13" xfId="33927" xr:uid="{FCB11A8E-A1AF-4E90-B23C-435F44492AC4}"/>
    <cellStyle name="Input 2 3 2 17 14" xfId="34973" xr:uid="{6ACA8DA8-1C49-45EC-83D9-90BFA9DC9A3E}"/>
    <cellStyle name="Input 2 3 2 17 15" xfId="36127" xr:uid="{3B375FA3-3067-42CB-B476-C4ECAE4A9AFD}"/>
    <cellStyle name="Input 2 3 2 17 16" xfId="37245" xr:uid="{53AAADBD-F14A-4CB1-BEAA-15FC76A09BCE}"/>
    <cellStyle name="Input 2 3 2 17 17" xfId="38332" xr:uid="{7459C1D8-C222-49E6-AAB2-B696843E359B}"/>
    <cellStyle name="Input 2 3 2 17 2" xfId="18725" xr:uid="{7F85BE9D-D36F-4F95-875F-A917505B2C4F}"/>
    <cellStyle name="Input 2 3 2 17 3" xfId="20121" xr:uid="{6EB68934-0AFE-4F7F-99F6-8D34FD08A034}"/>
    <cellStyle name="Input 2 3 2 17 4" xfId="21542" xr:uid="{5DB3C030-E137-419B-B802-01306F98DB00}"/>
    <cellStyle name="Input 2 3 2 17 5" xfId="22928" xr:uid="{E5BA4378-F629-41D3-8672-DD93112933D5}"/>
    <cellStyle name="Input 2 3 2 17 6" xfId="24230" xr:uid="{18F344CB-B966-4667-984D-44D64B8C2F66}"/>
    <cellStyle name="Input 2 3 2 17 7" xfId="25629" xr:uid="{1A9B4244-1761-486D-ADED-6E65840B0884}"/>
    <cellStyle name="Input 2 3 2 17 8" xfId="27071" xr:uid="{17812C10-E902-47DC-A78B-8BC07D93251C}"/>
    <cellStyle name="Input 2 3 2 17 9" xfId="28593" xr:uid="{55AC263D-91C2-402D-A463-48EDE2BDEB7F}"/>
    <cellStyle name="Input 2 3 2 18" xfId="15713" xr:uid="{96065D8E-2A05-4ED7-9F34-FA317CE99E3B}"/>
    <cellStyle name="Input 2 3 2 18 10" xfId="30123" xr:uid="{3447FAB2-0EBA-4F39-B82D-A22CFBFD5463}"/>
    <cellStyle name="Input 2 3 2 18 11" xfId="31515" xr:uid="{04311171-1704-4C08-B58D-3DC0C9D21404}"/>
    <cellStyle name="Input 2 3 2 18 12" xfId="32866" xr:uid="{F4A04B1E-4628-4932-8E62-729A8F506CB1}"/>
    <cellStyle name="Input 2 3 2 18 13" xfId="35005" xr:uid="{3AF21CCE-0320-4F55-A9E7-3B07CF46713E}"/>
    <cellStyle name="Input 2 3 2 18 14" xfId="36159" xr:uid="{95FFD786-9C05-46F3-99E5-10B2912D377A}"/>
    <cellStyle name="Input 2 3 2 18 15" xfId="37279" xr:uid="{D065F28F-D9FC-483B-8285-029F2807F199}"/>
    <cellStyle name="Input 2 3 2 18 16" xfId="38364" xr:uid="{FACF6E97-878C-42E2-81A2-CDF99DA3B367}"/>
    <cellStyle name="Input 2 3 2 18 2" xfId="18763" xr:uid="{7D0F69DC-3E7B-45E8-A591-92145E8BDA4E}"/>
    <cellStyle name="Input 2 3 2 18 3" xfId="20158" xr:uid="{97C8DE77-EA2C-4625-B97D-8B17BF04C9B8}"/>
    <cellStyle name="Input 2 3 2 18 4" xfId="21580" xr:uid="{07393A52-5FAE-4DA3-9EC1-12C37C3C7A71}"/>
    <cellStyle name="Input 2 3 2 18 5" xfId="22963" xr:uid="{222703DF-05A8-457F-974C-AF9318DD4EE5}"/>
    <cellStyle name="Input 2 3 2 18 6" xfId="24266" xr:uid="{21804337-1909-4A19-8A89-99F092051BD3}"/>
    <cellStyle name="Input 2 3 2 18 7" xfId="25664" xr:uid="{CBFFDB8C-C138-4497-94E2-BC6E85D30F11}"/>
    <cellStyle name="Input 2 3 2 18 8" xfId="27107" xr:uid="{CDD5308E-AD31-4017-B920-70049805C081}"/>
    <cellStyle name="Input 2 3 2 18 9" xfId="28629" xr:uid="{D67C1291-E022-4F80-907D-99259E743C58}"/>
    <cellStyle name="Input 2 3 2 19" xfId="15775" xr:uid="{94C425E4-34F5-4DE5-A063-96C1C2175152}"/>
    <cellStyle name="Input 2 3 2 19 10" xfId="31576" xr:uid="{8B99CD74-0A99-4AE9-8E74-498F04088B2E}"/>
    <cellStyle name="Input 2 3 2 19 11" xfId="32922" xr:uid="{5E4A5127-5690-4B72-B24B-27301CE61505}"/>
    <cellStyle name="Input 2 3 2 19 12" xfId="33971" xr:uid="{D2AE6438-E4B3-4A80-AFA4-5411FFF8E4BF}"/>
    <cellStyle name="Input 2 3 2 19 13" xfId="35058" xr:uid="{5937E6DA-65F9-4B3B-AE7E-3A7ED51292CB}"/>
    <cellStyle name="Input 2 3 2 19 14" xfId="36212" xr:uid="{E6EAD691-B703-4F4B-8886-2A858B3F2E40}"/>
    <cellStyle name="Input 2 3 2 19 15" xfId="37335" xr:uid="{3ED193DB-84D7-4E6F-865C-34706BAEDF83}"/>
    <cellStyle name="Input 2 3 2 19 16" xfId="38417" xr:uid="{58745AA2-CAEE-4544-977A-B77CC604AFA6}"/>
    <cellStyle name="Input 2 3 2 19 2" xfId="18825" xr:uid="{8F4CD2A8-887F-4945-8E3C-4711F448A451}"/>
    <cellStyle name="Input 2 3 2 19 3" xfId="20218" xr:uid="{024C18C6-D177-4042-B39F-1F4EEE80AD71}"/>
    <cellStyle name="Input 2 3 2 19 4" xfId="23010" xr:uid="{14354690-DD1C-43E4-AED8-A298D748EF36}"/>
    <cellStyle name="Input 2 3 2 19 5" xfId="24326" xr:uid="{B6E6D3A5-BC36-4F8D-9F79-DE5283BDEA6F}"/>
    <cellStyle name="Input 2 3 2 19 6" xfId="25725" xr:uid="{0EC90EE9-6838-4C45-B7FC-4EAB4B901A17}"/>
    <cellStyle name="Input 2 3 2 19 7" xfId="27166" xr:uid="{C713BFEC-580A-4B6E-B172-5A682189D56B}"/>
    <cellStyle name="Input 2 3 2 19 8" xfId="28689" xr:uid="{1EA761A4-CBB6-4E01-84AA-9599D8D4168F}"/>
    <cellStyle name="Input 2 3 2 19 9" xfId="30184" xr:uid="{FB6D024A-5D6F-4638-8602-7D4F4113DA58}"/>
    <cellStyle name="Input 2 3 2 2" xfId="15003" xr:uid="{8D1CEFFE-3AA1-4850-8F6A-D61CA156EE4D}"/>
    <cellStyle name="Input 2 3 2 2 10" xfId="29438" xr:uid="{2543B78C-0E4D-49D3-ABF5-954355C25762}"/>
    <cellStyle name="Input 2 3 2 2 11" xfId="30829" xr:uid="{E4748DAC-81AB-4854-AF9B-0EA980D3CC02}"/>
    <cellStyle name="Input 2 3 2 2 12" xfId="32213" xr:uid="{A16EB792-2E8B-4BF8-93F7-F104C260CEA1}"/>
    <cellStyle name="Input 2 3 2 2 13" xfId="33429" xr:uid="{ED2E62B4-8E55-4C97-A80C-E0A779B94AD8}"/>
    <cellStyle name="Input 2 3 2 2 14" xfId="34379" xr:uid="{3B49E372-E968-4D0B-BC01-AB24BC21000C}"/>
    <cellStyle name="Input 2 3 2 2 15" xfId="35534" xr:uid="{9247A268-8FAC-4C26-8D4D-EA3ED02736B6}"/>
    <cellStyle name="Input 2 3 2 2 16" xfId="36657" xr:uid="{BEF45C2E-EA03-468D-BEF4-7F365C3FE6D9}"/>
    <cellStyle name="Input 2 3 2 2 17" xfId="37762" xr:uid="{3B498085-CDE2-41B3-A32F-048DAFB235DD}"/>
    <cellStyle name="Input 2 3 2 2 2" xfId="18066" xr:uid="{C1D1F305-489D-471A-B181-98FFB2CE578C}"/>
    <cellStyle name="Input 2 3 2 2 3" xfId="19462" xr:uid="{13BF98FE-EC28-4646-9976-C2851D4E4BB6}"/>
    <cellStyle name="Input 2 3 2 2 4" xfId="20879" xr:uid="{9E76E42D-E8F5-4975-92AE-B7A415271541}"/>
    <cellStyle name="Input 2 3 2 2 5" xfId="22269" xr:uid="{837AC6E8-1A2E-4182-8841-6E17AF6AF214}"/>
    <cellStyle name="Input 2 3 2 2 6" xfId="23582" xr:uid="{808BC40F-C3FC-46AE-B6EB-5252541CD72D}"/>
    <cellStyle name="Input 2 3 2 2 7" xfId="24990" xr:uid="{DF4988DD-5668-4670-8FA9-39BC933D29DD}"/>
    <cellStyle name="Input 2 3 2 2 8" xfId="26422" xr:uid="{077979EE-AB34-47E3-8860-DF100E52AE85}"/>
    <cellStyle name="Input 2 3 2 2 9" xfId="27953" xr:uid="{A835508E-B804-4AFD-AB33-D984F2DD97F3}"/>
    <cellStyle name="Input 2 3 2 20" xfId="15806" xr:uid="{CBA7D35E-AC6B-48C6-AC79-37784AD72FBD}"/>
    <cellStyle name="Input 2 3 2 20 10" xfId="35083" xr:uid="{228D1DD1-0F09-4135-8DC4-6A44774411EF}"/>
    <cellStyle name="Input 2 3 2 20 11" xfId="36237" xr:uid="{EBE19B0E-9CBF-4478-BD6D-4125DF97BF6F}"/>
    <cellStyle name="Input 2 3 2 20 12" xfId="37363" xr:uid="{C9A989C7-6430-4A4E-8114-01E4FFC31026}"/>
    <cellStyle name="Input 2 3 2 20 13" xfId="38442" xr:uid="{16FDC483-A2D4-4C9C-BC75-9C0B4350585A}"/>
    <cellStyle name="Input 2 3 2 20 2" xfId="20249" xr:uid="{0614776E-AEAA-44E7-840D-4762EE6C9DE7}"/>
    <cellStyle name="Input 2 3 2 20 3" xfId="24353" xr:uid="{D05DF10F-9259-4E79-AEAE-2BF31FDF3844}"/>
    <cellStyle name="Input 2 3 2 20 4" xfId="25756" xr:uid="{A5E521B2-1CB9-4D18-8950-2407FB9DA584}"/>
    <cellStyle name="Input 2 3 2 20 5" xfId="27197" xr:uid="{8198B56B-8F0C-41A3-868F-02655D29170D}"/>
    <cellStyle name="Input 2 3 2 20 6" xfId="28720" xr:uid="{44E646C0-F8E0-49A6-A32F-91DAC6B02E7F}"/>
    <cellStyle name="Input 2 3 2 20 7" xfId="30214" xr:uid="{782489B7-D728-4D1A-A51D-D8AB63F26B73}"/>
    <cellStyle name="Input 2 3 2 20 8" xfId="31607" xr:uid="{500912D0-B79B-459C-90AE-DAE5A4F86CFF}"/>
    <cellStyle name="Input 2 3 2 20 9" xfId="32948" xr:uid="{52288659-329C-4DA9-8F02-FDFA2D993802}"/>
    <cellStyle name="Input 2 3 2 21" xfId="15857" xr:uid="{B56E20F2-2458-4D49-B65E-F223A7A12C28}"/>
    <cellStyle name="Input 2 3 2 21 10" xfId="30264" xr:uid="{A20A13FA-0303-40AB-823D-227BD89F3A4D}"/>
    <cellStyle name="Input 2 3 2 21 11" xfId="31658" xr:uid="{D293F4D4-DE62-4F85-8A6C-81D545325BA5}"/>
    <cellStyle name="Input 2 3 2 21 12" xfId="32995" xr:uid="{8EF5DC5D-C4FA-425C-BE3C-B117B3EF4B61}"/>
    <cellStyle name="Input 2 3 2 21 13" xfId="34027" xr:uid="{FA3A3BFC-5073-47C2-9BF5-03C36B394F64}"/>
    <cellStyle name="Input 2 3 2 21 14" xfId="35129" xr:uid="{9D76F06C-0D5A-43DC-AF01-84F150F10751}"/>
    <cellStyle name="Input 2 3 2 21 15" xfId="36283" xr:uid="{29CA602D-F22A-4CCC-8E51-341A5B732E73}"/>
    <cellStyle name="Input 2 3 2 21 16" xfId="37410" xr:uid="{563D8CEB-AE50-4EC7-A4E7-ADC222DB9836}"/>
    <cellStyle name="Input 2 3 2 21 17" xfId="38488" xr:uid="{642320DD-E5F9-4F51-AB45-4485B7A25383}"/>
    <cellStyle name="Input 2 3 2 21 2" xfId="18906" xr:uid="{CAEEABD5-AD12-46CD-BE9C-C0D6FCDC3796}"/>
    <cellStyle name="Input 2 3 2 21 3" xfId="20298" xr:uid="{830D4EE0-10E6-4188-AEA7-E04231605B56}"/>
    <cellStyle name="Input 2 3 2 21 4" xfId="21700" xr:uid="{090670B4-1E75-4B29-A365-E16B1D4BBA80}"/>
    <cellStyle name="Input 2 3 2 21 5" xfId="23081" xr:uid="{4832787A-8B23-425A-B277-804F3597ABE7}"/>
    <cellStyle name="Input 2 3 2 21 6" xfId="24401" xr:uid="{0271F92F-1868-4CEE-84E1-508A5A7D4576}"/>
    <cellStyle name="Input 2 3 2 21 7" xfId="25805" xr:uid="{C627290D-5837-49A1-A0FD-6B29831A6C79}"/>
    <cellStyle name="Input 2 3 2 21 8" xfId="27246" xr:uid="{E5ADC28F-ABDE-4C59-B8F2-0757627919EA}"/>
    <cellStyle name="Input 2 3 2 21 9" xfId="28770" xr:uid="{96514FAE-9CB6-443B-AA80-C9B72B1F5D2A}"/>
    <cellStyle name="Input 2 3 2 22" xfId="15884" xr:uid="{CA1B4D7D-1617-4458-A0D4-D04D2ACA2BCB}"/>
    <cellStyle name="Input 2 3 2 22 10" xfId="30290" xr:uid="{2C066B1C-E3D0-4326-809D-342C61A55DF8}"/>
    <cellStyle name="Input 2 3 2 22 11" xfId="31685" xr:uid="{7BC32963-BD69-49A4-867E-45F93232E8C1}"/>
    <cellStyle name="Input 2 3 2 22 12" xfId="33021" xr:uid="{E479DB0D-1B65-429F-B6C1-93EF66094BC8}"/>
    <cellStyle name="Input 2 3 2 22 13" xfId="34053" xr:uid="{E642BDEE-66D2-4078-A539-643C9F1E832A}"/>
    <cellStyle name="Input 2 3 2 22 14" xfId="35155" xr:uid="{BC14B315-55D5-41B6-9D58-3360AA69C10F}"/>
    <cellStyle name="Input 2 3 2 22 15" xfId="36309" xr:uid="{E43A9A5B-17BF-45E1-A6D1-D7D8ACB55B68}"/>
    <cellStyle name="Input 2 3 2 22 16" xfId="37436" xr:uid="{313623D1-FE30-49CF-9FC6-798C7F33430E}"/>
    <cellStyle name="Input 2 3 2 22 17" xfId="38514" xr:uid="{E6FE47F6-2CA0-4DC9-B617-0F2A2BC29448}"/>
    <cellStyle name="Input 2 3 2 22 2" xfId="18933" xr:uid="{E7FEDABC-2742-420E-A95B-3AE942E4DF14}"/>
    <cellStyle name="Input 2 3 2 22 3" xfId="20325" xr:uid="{58B2AC32-5937-4052-83FB-11D2FDCD6C74}"/>
    <cellStyle name="Input 2 3 2 22 4" xfId="21726" xr:uid="{0693D2A1-55CB-45B0-947D-2CDC959B9957}"/>
    <cellStyle name="Input 2 3 2 22 5" xfId="23108" xr:uid="{B9A2C79A-07D2-4C46-AA5F-50F99EE2E5A8}"/>
    <cellStyle name="Input 2 3 2 22 6" xfId="24427" xr:uid="{4BE67E7C-159A-490E-9428-753D8E4B9ED4}"/>
    <cellStyle name="Input 2 3 2 22 7" xfId="25832" xr:uid="{E7A09731-031C-485C-8179-B1192A2CF4D6}"/>
    <cellStyle name="Input 2 3 2 22 8" xfId="27273" xr:uid="{AA983F99-278B-4621-B2AC-D187C5CEFE2C}"/>
    <cellStyle name="Input 2 3 2 22 9" xfId="28797" xr:uid="{1E2C59FE-DCAE-4116-B8EF-C824986F75E8}"/>
    <cellStyle name="Input 2 3 2 23" xfId="15913" xr:uid="{B548F75F-D60B-42FB-9B69-7F610A487E56}"/>
    <cellStyle name="Input 2 3 2 24" xfId="11164" xr:uid="{84C38DA7-E47B-468E-BC2D-C399910E4BB7}"/>
    <cellStyle name="Input 2 3 2 25" xfId="10072" xr:uid="{F608B2E1-CE7D-4D1E-9B41-B564C0B626AB}"/>
    <cellStyle name="Input 2 3 2 3" xfId="15019" xr:uid="{00B5CDEC-144B-4239-BCB7-7D4E89EC5E6A}"/>
    <cellStyle name="Input 2 3 2 3 10" xfId="29454" xr:uid="{EFB8E912-1733-4616-B7A4-064E3CA0AA5F}"/>
    <cellStyle name="Input 2 3 2 3 11" xfId="30845" xr:uid="{B89592B1-6FE2-453C-8C55-EF440E2A61E0}"/>
    <cellStyle name="Input 2 3 2 3 12" xfId="32229" xr:uid="{E731354E-4486-4B15-A5DB-C509232F3238}"/>
    <cellStyle name="Input 2 3 2 3 13" xfId="33445" xr:uid="{1FDC982A-433C-487C-94A7-6AD98C450CF8}"/>
    <cellStyle name="Input 2 3 2 3 14" xfId="34395" xr:uid="{63A8B9DF-D522-4428-9577-F66C459B3040}"/>
    <cellStyle name="Input 2 3 2 3 15" xfId="35550" xr:uid="{73EC7C0A-223D-4BAD-A57A-65908AB97DB2}"/>
    <cellStyle name="Input 2 3 2 3 16" xfId="36673" xr:uid="{72079B47-F547-4275-99FF-234E65AB607C}"/>
    <cellStyle name="Input 2 3 2 3 17" xfId="37778" xr:uid="{DD10FE8E-0036-44C0-B18F-2E9CF2491C84}"/>
    <cellStyle name="Input 2 3 2 3 2" xfId="18082" xr:uid="{05868E1A-D119-4219-8D4B-3841404D1E2D}"/>
    <cellStyle name="Input 2 3 2 3 3" xfId="19478" xr:uid="{EEC57A80-4674-4A16-AAFE-B9D2A03CEE48}"/>
    <cellStyle name="Input 2 3 2 3 4" xfId="20895" xr:uid="{9B8D6D73-5D69-407B-BA65-47950E2A4C13}"/>
    <cellStyle name="Input 2 3 2 3 5" xfId="22285" xr:uid="{92ED4667-C14B-4ACD-AA1C-EF974131AE1B}"/>
    <cellStyle name="Input 2 3 2 3 6" xfId="23598" xr:uid="{682FB303-B490-4EA8-8D6E-A4DEDEFAA2D9}"/>
    <cellStyle name="Input 2 3 2 3 7" xfId="25006" xr:uid="{4C198108-E7E6-4C1D-A6E8-BD6B1C42CF56}"/>
    <cellStyle name="Input 2 3 2 3 8" xfId="26438" xr:uid="{687D2B45-4B4A-4B15-AF3E-BBA077E04EDF}"/>
    <cellStyle name="Input 2 3 2 3 9" xfId="27969" xr:uid="{9B6D13F2-F130-424F-8F1F-47E99E1956D4}"/>
    <cellStyle name="Input 2 3 2 4" xfId="15049" xr:uid="{4A68F234-6E36-439B-9C73-78C134DF17ED}"/>
    <cellStyle name="Input 2 3 2 4 10" xfId="29484" xr:uid="{4784F4AE-50F8-404D-AE40-6906AE539B65}"/>
    <cellStyle name="Input 2 3 2 4 11" xfId="30874" xr:uid="{4A9AA428-A061-4AD7-81CD-2B4ED91B9EC3}"/>
    <cellStyle name="Input 2 3 2 4 12" xfId="32258" xr:uid="{429A73D9-FA20-4F75-AAE6-6726948F99DA}"/>
    <cellStyle name="Input 2 3 2 4 13" xfId="33471" xr:uid="{A0F52518-17EB-46E1-8D32-E1BEDD9CD651}"/>
    <cellStyle name="Input 2 3 2 4 14" xfId="34424" xr:uid="{2181B986-0F08-44C1-BC1C-FCACD31F755A}"/>
    <cellStyle name="Input 2 3 2 4 15" xfId="35579" xr:uid="{C04281CF-7746-4BFC-A83E-9C3E5FF11587}"/>
    <cellStyle name="Input 2 3 2 4 16" xfId="36701" xr:uid="{DFED3C16-4A44-4D2C-AAAB-4A08115C11BA}"/>
    <cellStyle name="Input 2 3 2 4 17" xfId="37806" xr:uid="{1EC58192-B1AB-4464-962A-63E60DF02A85}"/>
    <cellStyle name="Input 2 3 2 4 2" xfId="18112" xr:uid="{6B0E405C-06AD-4E7B-A6FD-5989F9F00725}"/>
    <cellStyle name="Input 2 3 2 4 3" xfId="19508" xr:uid="{D8C1FFA4-0CE8-47A5-9DDE-B26A218AF5D7}"/>
    <cellStyle name="Input 2 3 2 4 4" xfId="20925" xr:uid="{5D932EFD-D997-4B33-8C26-B4136DF0D7A7}"/>
    <cellStyle name="Input 2 3 2 4 5" xfId="22315" xr:uid="{1D789F71-8A69-4575-A9C0-F35709C50913}"/>
    <cellStyle name="Input 2 3 2 4 6" xfId="23628" xr:uid="{A245EE20-39E9-49FC-A874-7922F3D5A229}"/>
    <cellStyle name="Input 2 3 2 4 7" xfId="25036" xr:uid="{A2DD5D83-538C-4BEA-99DC-434676452908}"/>
    <cellStyle name="Input 2 3 2 4 8" xfId="26468" xr:uid="{9FCAB0D9-F298-47B4-AE56-0AC5263554DA}"/>
    <cellStyle name="Input 2 3 2 4 9" xfId="27998" xr:uid="{F2D6D726-3E82-4C60-8267-1F3312608AB9}"/>
    <cellStyle name="Input 2 3 2 5" xfId="14723" xr:uid="{71422B6C-FFF9-4ABC-A7D9-DA9BD9B15AD6}"/>
    <cellStyle name="Input 2 3 2 5 10" xfId="29185" xr:uid="{F61FE842-7566-4C11-99A6-A7AACDC37856}"/>
    <cellStyle name="Input 2 3 2 5 11" xfId="30601" xr:uid="{3E67ACA6-8415-49CE-B5DF-2EE7572EBDF1}"/>
    <cellStyle name="Input 2 3 2 5 12" xfId="32009" xr:uid="{22B6225C-24BB-47CF-8F9A-004B92076F26}"/>
    <cellStyle name="Input 2 3 2 5 13" xfId="33235" xr:uid="{1D782A7E-E2F3-4DD0-9D2B-5EA741793E36}"/>
    <cellStyle name="Input 2 3 2 5 14" xfId="34172" xr:uid="{81A76EF1-7A67-467F-A1A5-D1B957A83D8C}"/>
    <cellStyle name="Input 2 3 2 5 15" xfId="35322" xr:uid="{291421D0-AC96-40C5-B2ED-5419CF264EE1}"/>
    <cellStyle name="Input 2 3 2 5 16" xfId="36461" xr:uid="{FAC2779C-9EFE-4266-BE77-A789FABAE843}"/>
    <cellStyle name="Input 2 3 2 5 17" xfId="37605" xr:uid="{18C9A949-DFC4-40FB-BF8B-0750A7342F0A}"/>
    <cellStyle name="Input 2 3 2 5 2" xfId="17787" xr:uid="{F5DA8414-17B6-4E74-A943-0F6F06BB7173}"/>
    <cellStyle name="Input 2 3 2 5 3" xfId="19197" xr:uid="{41BB3ECF-9751-4E6D-823A-159616EA6EEE}"/>
    <cellStyle name="Input 2 3 2 5 4" xfId="20616" xr:uid="{0D6AF795-BC20-47ED-8434-A60DBC8878CD}"/>
    <cellStyle name="Input 2 3 2 5 5" xfId="21996" xr:uid="{085F0F56-AC1A-4095-8492-5E6CABB76383}"/>
    <cellStyle name="Input 2 3 2 5 6" xfId="23329" xr:uid="{049DEB64-0303-4CC5-888F-CADA0F7C305C}"/>
    <cellStyle name="Input 2 3 2 5 7" xfId="24730" xr:uid="{9361485F-2D3E-4B7A-944E-C42FB327CBB5}"/>
    <cellStyle name="Input 2 3 2 5 8" xfId="26148" xr:uid="{5AC24BBD-CFBB-4C59-A9EC-1DA23BCE7E76}"/>
    <cellStyle name="Input 2 3 2 5 9" xfId="27709" xr:uid="{AC95460B-7C07-4F7C-A020-43CCDBD141F8}"/>
    <cellStyle name="Input 2 3 2 6" xfId="15124" xr:uid="{EA3595AF-B206-4EC8-86DB-1F54BB4A4E2A}"/>
    <cellStyle name="Input 2 3 2 6 10" xfId="29558" xr:uid="{9F264DE7-8526-4247-B28A-451ED5528695}"/>
    <cellStyle name="Input 2 3 2 6 11" xfId="30948" xr:uid="{C2733E6E-4D4C-40FD-9BF5-78D76FD359BF}"/>
    <cellStyle name="Input 2 3 2 6 12" xfId="32329" xr:uid="{97A56855-1057-4BD8-BCBC-F250211F2D1D}"/>
    <cellStyle name="Input 2 3 2 6 13" xfId="33539" xr:uid="{2018B2BD-C89D-419C-9912-9E79B0E71E01}"/>
    <cellStyle name="Input 2 3 2 6 14" xfId="34491" xr:uid="{574FC3E7-7B0E-44E6-8C50-FBF7A92C893B}"/>
    <cellStyle name="Input 2 3 2 6 15" xfId="35646" xr:uid="{D966B1D5-131C-4565-8672-DF7A1EE8938F}"/>
    <cellStyle name="Input 2 3 2 6 16" xfId="36768" xr:uid="{67CD0FD5-8296-4467-804D-2E84B4FA22AB}"/>
    <cellStyle name="Input 2 3 2 6 17" xfId="37872" xr:uid="{DE0A914F-3293-4E1F-ACF2-DF334F51D093}"/>
    <cellStyle name="Input 2 3 2 6 2" xfId="18186" xr:uid="{49E8A1A6-EDA2-4E0B-AC32-2816681A368A}"/>
    <cellStyle name="Input 2 3 2 6 3" xfId="19583" xr:uid="{EDC806E4-2ACD-460F-BEF8-8283ED95AF04}"/>
    <cellStyle name="Input 2 3 2 6 4" xfId="20999" xr:uid="{7538FF39-4981-4B48-9BF1-3200A19FB95D}"/>
    <cellStyle name="Input 2 3 2 6 5" xfId="22390" xr:uid="{D49CEB28-B87D-4381-9752-62CF46C38291}"/>
    <cellStyle name="Input 2 3 2 6 6" xfId="23702" xr:uid="{B1CEB87B-E355-408D-9A03-4F036509B6BA}"/>
    <cellStyle name="Input 2 3 2 6 7" xfId="25106" xr:uid="{17EBC4B8-247D-457A-A0F8-06EA6C2A0008}"/>
    <cellStyle name="Input 2 3 2 6 8" xfId="26541" xr:uid="{A2038894-B2DB-4046-8800-FD6475C37F09}"/>
    <cellStyle name="Input 2 3 2 6 9" xfId="28069" xr:uid="{62F16F12-C2DE-4B7D-92A5-F3926B03898F}"/>
    <cellStyle name="Input 2 3 2 7" xfId="15169" xr:uid="{5438EF85-61DA-4242-8B54-44DFDDDA799F}"/>
    <cellStyle name="Input 2 3 2 7 10" xfId="29603" xr:uid="{DE8FA0AE-0A4D-4CEC-9634-7125EB381BCD}"/>
    <cellStyle name="Input 2 3 2 7 11" xfId="30992" xr:uid="{126A481D-CD90-4441-A14D-A498FF9D02BB}"/>
    <cellStyle name="Input 2 3 2 7 12" xfId="32370" xr:uid="{34109C37-FA7B-4300-88EA-B5AAFE2993AA}"/>
    <cellStyle name="Input 2 3 2 7 13" xfId="33578" xr:uid="{B557DBB7-84CB-42B6-BD5B-5A257FC0A9A2}"/>
    <cellStyle name="Input 2 3 2 7 14" xfId="34533" xr:uid="{852CF5F1-EE66-45EC-AC8D-BB8893BBE559}"/>
    <cellStyle name="Input 2 3 2 7 15" xfId="35688" xr:uid="{957FB8AA-95D2-41A0-974C-9D76CB70F574}"/>
    <cellStyle name="Input 2 3 2 7 16" xfId="36808" xr:uid="{4C7D7DE0-16D8-48DD-A0DA-AB6AB75344FA}"/>
    <cellStyle name="Input 2 3 2 7 17" xfId="37911" xr:uid="{D64FCD3F-E4E7-4D54-844C-777ADA618CB6}"/>
    <cellStyle name="Input 2 3 2 7 2" xfId="18231" xr:uid="{B69E0AD4-504C-4C51-B31A-3B7B7AE45E0C}"/>
    <cellStyle name="Input 2 3 2 7 3" xfId="19628" xr:uid="{47E02EBE-1D5D-4FC2-B186-8F39770065F9}"/>
    <cellStyle name="Input 2 3 2 7 4" xfId="21043" xr:uid="{8ED0B7B2-F1D9-4BA4-B056-922C5DBB0834}"/>
    <cellStyle name="Input 2 3 2 7 5" xfId="22435" xr:uid="{E6E0A663-19F9-46E8-ABFE-2921C7EBBE75}"/>
    <cellStyle name="Input 2 3 2 7 6" xfId="23747" xr:uid="{F387D64F-F9D6-40D8-90B2-C265ED6347E9}"/>
    <cellStyle name="Input 2 3 2 7 7" xfId="25150" xr:uid="{35539A1F-50A9-4755-95E7-627469281E52}"/>
    <cellStyle name="Input 2 3 2 7 8" xfId="26586" xr:uid="{6AF4D737-F840-4483-B97A-CB98E57BDF20}"/>
    <cellStyle name="Input 2 3 2 7 9" xfId="28113" xr:uid="{8B1C46AE-E71B-4D23-8576-340F3677C137}"/>
    <cellStyle name="Input 2 3 2 8" xfId="14886" xr:uid="{6FBED3DE-8A60-4BFE-8082-75AB5BA446BB}"/>
    <cellStyle name="Input 2 3 2 8 10" xfId="29323" xr:uid="{157F2146-D529-4DF4-8EE3-7176FF157EA7}"/>
    <cellStyle name="Input 2 3 2 8 11" xfId="30717" xr:uid="{737ED8B0-33DD-4CA5-B6C1-FF018B059C71}"/>
    <cellStyle name="Input 2 3 2 8 12" xfId="32114" xr:uid="{73F4DF3B-2188-4B60-8124-D74326306D42}"/>
    <cellStyle name="Input 2 3 2 8 13" xfId="33344" xr:uid="{A6ED0AA5-256F-4C90-AD68-2EC305446330}"/>
    <cellStyle name="Input 2 3 2 8 14" xfId="34287" xr:uid="{E936E721-E7C1-4E13-8A89-4484E86CC754}"/>
    <cellStyle name="Input 2 3 2 8 15" xfId="35436" xr:uid="{1DFAE9B5-5F3D-4EAC-BF0E-6A91B6CE8243}"/>
    <cellStyle name="Input 2 3 2 8 16" xfId="36554" xr:uid="{F1949FED-1575-4720-AB6C-B76587320344}"/>
    <cellStyle name="Input 2 3 2 8 17" xfId="37677" xr:uid="{DB4793F7-9741-41E3-B114-B9A31EE23625}"/>
    <cellStyle name="Input 2 3 2 8 2" xfId="17949" xr:uid="{128DC172-9181-47D9-BEB8-FA1DAA7ABD22}"/>
    <cellStyle name="Input 2 3 2 8 3" xfId="19349" xr:uid="{C5B351D1-443C-4428-A189-9E144081187D}"/>
    <cellStyle name="Input 2 3 2 8 4" xfId="20763" xr:uid="{01BB1A7A-2710-4206-85E5-55D3B193379E}"/>
    <cellStyle name="Input 2 3 2 8 5" xfId="22156" xr:uid="{2D34D339-C3E5-45F0-80D2-ADD76A0C58AE}"/>
    <cellStyle name="Input 2 3 2 8 6" xfId="23467" xr:uid="{E6A1174D-DF86-400A-A396-321CFA52B216}"/>
    <cellStyle name="Input 2 3 2 8 7" xfId="24884" xr:uid="{41581147-EA2C-4EC3-AF4E-E331848C9849}"/>
    <cellStyle name="Input 2 3 2 8 8" xfId="26305" xr:uid="{20ACBC17-4419-4377-8B95-B77EEDFC2C93}"/>
    <cellStyle name="Input 2 3 2 8 9" xfId="27837" xr:uid="{AD29D273-E7EC-4D2D-B175-B1D5543D0224}"/>
    <cellStyle name="Input 2 3 2 9" xfId="15244" xr:uid="{47A65071-0D3B-4F8C-8AC1-890E83D74571}"/>
    <cellStyle name="Input 2 3 2 9 10" xfId="29674" xr:uid="{2255C189-46AB-4932-9005-4E8EDC630602}"/>
    <cellStyle name="Input 2 3 2 9 11" xfId="31066" xr:uid="{52B1E3EF-E1B2-4E94-AACD-455515941D57}"/>
    <cellStyle name="Input 2 3 2 9 12" xfId="32438" xr:uid="{914FF28A-B08E-4C4B-B8F6-1A22C5B2420C}"/>
    <cellStyle name="Input 2 3 2 9 13" xfId="33639" xr:uid="{495F967D-98D6-4F59-817E-0CC8CF2DF71F}"/>
    <cellStyle name="Input 2 3 2 9 14" xfId="34600" xr:uid="{9835C20B-EA5E-4805-80AE-7D97D277AFCA}"/>
    <cellStyle name="Input 2 3 2 9 15" xfId="35757" xr:uid="{9DBC58C7-4F2F-469C-A591-198863097C95}"/>
    <cellStyle name="Input 2 3 2 9 16" xfId="36869" xr:uid="{F1B7B0FF-802A-48D6-9975-6464287E2C84}"/>
    <cellStyle name="Input 2 3 2 9 17" xfId="37971" xr:uid="{48BE2C66-F13B-4F6A-867E-1F12CCA28E98}"/>
    <cellStyle name="Input 2 3 2 9 2" xfId="18306" xr:uid="{433972D5-8BE1-4071-B256-A179246FF90A}"/>
    <cellStyle name="Input 2 3 2 9 3" xfId="19701" xr:uid="{0D4DCF7D-DF52-4E25-889E-039060DB1F17}"/>
    <cellStyle name="Input 2 3 2 9 4" xfId="21115" xr:uid="{19B02202-A080-4FAB-9CC6-B9D9CD45CF38}"/>
    <cellStyle name="Input 2 3 2 9 5" xfId="22510" xr:uid="{743C5323-C057-4082-9503-E072A47805A9}"/>
    <cellStyle name="Input 2 3 2 9 6" xfId="23822" xr:uid="{75350359-16A2-4FA1-9077-96119EF876AF}"/>
    <cellStyle name="Input 2 3 2 9 7" xfId="25224" xr:uid="{FB438E82-63A8-4647-A415-7C59B3D3B444}"/>
    <cellStyle name="Input 2 3 2 9 8" xfId="26658" xr:uid="{E85C2114-6121-43A2-8794-9581EEF21EA0}"/>
    <cellStyle name="Input 2 3 2 9 9" xfId="28184" xr:uid="{437FE5EA-1CDB-4464-AC2D-DE345373D437}"/>
    <cellStyle name="Input 2 3 20" xfId="34326" xr:uid="{C125A8D2-CB1B-4F7A-9265-76B24887A79F}"/>
    <cellStyle name="Input 2 3 21" xfId="35480" xr:uid="{28A69397-DFE2-4FF5-ACD9-4B48A3BFE2F5}"/>
    <cellStyle name="Input 2 3 3" xfId="14958" xr:uid="{73BB7CF0-5B0C-42A6-9840-796DD944C4D8}"/>
    <cellStyle name="Input 2 3 3 10" xfId="29395" xr:uid="{453EC760-6A19-4206-A3FD-242908E3D462}"/>
    <cellStyle name="Input 2 3 3 11" xfId="30785" xr:uid="{E170AC41-3629-4E2E-A12E-E624D6479AA7}"/>
    <cellStyle name="Input 2 3 3 12" xfId="32171" xr:uid="{CE5E7DB3-3C0C-4B22-B46E-0DFE4413963C}"/>
    <cellStyle name="Input 2 3 3 13" xfId="33390" xr:uid="{3DB8005B-42C5-458B-9995-055B1EAD9850}"/>
    <cellStyle name="Input 2 3 3 14" xfId="34337" xr:uid="{9DF5FFA4-64C3-4656-A635-B9E1FFA09E74}"/>
    <cellStyle name="Input 2 3 3 15" xfId="35491" xr:uid="{2A7C8CF3-674A-460F-8FE9-C439FE5A28FF}"/>
    <cellStyle name="Input 2 3 3 16" xfId="36615" xr:uid="{84FDAB7A-C0AB-49FC-B30D-3C5CFBA5803D}"/>
    <cellStyle name="Input 2 3 3 17" xfId="37722" xr:uid="{7B27B4DB-CA20-4FAA-8167-79C71E986297}"/>
    <cellStyle name="Input 2 3 3 2" xfId="18021" xr:uid="{8E19421C-F03A-470F-AF02-ACFE1FB49F1A}"/>
    <cellStyle name="Input 2 3 3 3" xfId="19417" xr:uid="{81BD70C6-F510-4F6C-BBEF-E00E216064EB}"/>
    <cellStyle name="Input 2 3 3 4" xfId="20835" xr:uid="{1D1EF8D8-F63C-40DB-806C-606F9BF93626}"/>
    <cellStyle name="Input 2 3 3 5" xfId="22225" xr:uid="{392DF73E-0488-463E-B4F2-F7030E985FE3}"/>
    <cellStyle name="Input 2 3 3 6" xfId="23537" xr:uid="{6C6E8A8F-E640-47D7-B338-2910A013B09A}"/>
    <cellStyle name="Input 2 3 3 7" xfId="24947" xr:uid="{0B06EAAC-25DA-42DA-8853-5A6D66D762BF}"/>
    <cellStyle name="Input 2 3 3 8" xfId="26377" xr:uid="{6AD1B832-AF01-44BC-B590-7CC30A745ABD}"/>
    <cellStyle name="Input 2 3 3 9" xfId="27908" xr:uid="{E1368A07-88C8-4113-AE86-7BA1B53BB741}"/>
    <cellStyle name="Input 2 3 4" xfId="14986" xr:uid="{EBF5BA13-47B7-47E0-A177-6F7D0F8B3CE3}"/>
    <cellStyle name="Input 2 3 4 10" xfId="29421" xr:uid="{B3AC69BD-7835-4007-AA44-60B0E9B68BCB}"/>
    <cellStyle name="Input 2 3 4 11" xfId="30812" xr:uid="{D4D9F8D0-4E0B-4451-81B7-E0DF985946C4}"/>
    <cellStyle name="Input 2 3 4 12" xfId="32196" xr:uid="{13472915-E057-4717-AD0C-09DF87527C8F}"/>
    <cellStyle name="Input 2 3 4 13" xfId="33413" xr:uid="{C7CAB643-AF3D-40B9-9AEF-415AA48D743B}"/>
    <cellStyle name="Input 2 3 4 14" xfId="34362" xr:uid="{9B3FA3EB-40F3-49FD-A052-F6C61A76541E}"/>
    <cellStyle name="Input 2 3 4 15" xfId="35517" xr:uid="{0ED20C70-9C83-4A1C-8504-4B24B1DC25C6}"/>
    <cellStyle name="Input 2 3 4 16" xfId="36640" xr:uid="{EAE3F242-2504-4CB1-BDF6-BC47FAD662C3}"/>
    <cellStyle name="Input 2 3 4 17" xfId="37745" xr:uid="{E77B9043-0DF3-4C11-8D75-EE210BB5C0C3}"/>
    <cellStyle name="Input 2 3 4 2" xfId="18049" xr:uid="{FFFFA7F6-2A4B-4E56-9E15-3C788F9D6F0D}"/>
    <cellStyle name="Input 2 3 4 3" xfId="19445" xr:uid="{FD3B3B40-DDB0-4EF1-8455-6C7AAB53A4C3}"/>
    <cellStyle name="Input 2 3 4 4" xfId="20862" xr:uid="{9C18B244-E330-43B4-8A73-4A60D94047C8}"/>
    <cellStyle name="Input 2 3 4 5" xfId="22252" xr:uid="{0E3E5E81-5113-4EDF-8AC1-D9B287151F89}"/>
    <cellStyle name="Input 2 3 4 6" xfId="23565" xr:uid="{9AB6E390-709D-419A-9D99-585D6D8C36CD}"/>
    <cellStyle name="Input 2 3 4 7" xfId="24973" xr:uid="{A8A487C0-9E4E-495C-A5D7-864885D74ACA}"/>
    <cellStyle name="Input 2 3 4 8" xfId="26405" xr:uid="{8292E724-ECC5-45EA-9DE7-6692232BA163}"/>
    <cellStyle name="Input 2 3 4 9" xfId="27936" xr:uid="{A6934C23-A2A3-4F57-A95C-2BC4235397F3}"/>
    <cellStyle name="Input 2 3 5" xfId="15070" xr:uid="{94AEE388-A75E-48AF-952C-118952E8BF00}"/>
    <cellStyle name="Input 2 3 5 10" xfId="29505" xr:uid="{5F6DD87E-3183-49BA-B2DE-FB5AFA6C77CA}"/>
    <cellStyle name="Input 2 3 5 11" xfId="30895" xr:uid="{3B4D4652-F47F-486E-AA45-C5123C85E3E1}"/>
    <cellStyle name="Input 2 3 5 12" xfId="32279" xr:uid="{38D98806-14A8-4860-99CC-EAA6B5019BA4}"/>
    <cellStyle name="Input 2 3 5 13" xfId="33492" xr:uid="{931CC7E4-84CE-4FF8-B395-6D70CCF5E9A9}"/>
    <cellStyle name="Input 2 3 5 14" xfId="34445" xr:uid="{CE57B28B-1F95-4B96-84BE-8F42427F2E9C}"/>
    <cellStyle name="Input 2 3 5 15" xfId="35600" xr:uid="{0F5D5859-93BE-40E7-A626-EDD381DCBBB8}"/>
    <cellStyle name="Input 2 3 5 16" xfId="36722" xr:uid="{766EA5C1-C467-4BC6-801C-9627E1EDF40E}"/>
    <cellStyle name="Input 2 3 5 17" xfId="37827" xr:uid="{AC817C14-B1C0-4897-A847-B9C0535128FE}"/>
    <cellStyle name="Input 2 3 5 2" xfId="18133" xr:uid="{700D9998-ECCC-41CA-B151-78887FCC3D97}"/>
    <cellStyle name="Input 2 3 5 3" xfId="19529" xr:uid="{1A1959B3-900E-4D86-8DD3-E93D950B6B0A}"/>
    <cellStyle name="Input 2 3 5 4" xfId="20946" xr:uid="{499300E6-2BF9-4C5E-A562-81188D47FE16}"/>
    <cellStyle name="Input 2 3 5 5" xfId="22336" xr:uid="{73B0A475-C3A0-471E-864D-B0F176DF745D}"/>
    <cellStyle name="Input 2 3 5 6" xfId="23649" xr:uid="{85321177-DADF-489D-B4B1-0A86160A38DC}"/>
    <cellStyle name="Input 2 3 5 7" xfId="25057" xr:uid="{DED05597-8A44-4A74-8D92-0C929902AD15}"/>
    <cellStyle name="Input 2 3 5 8" xfId="26489" xr:uid="{E38E64CE-DADB-4303-BD2E-2D4A40E86A9E}"/>
    <cellStyle name="Input 2 3 5 9" xfId="28019" xr:uid="{AC1DA5F3-388B-4CDC-B2E5-A22C05FCF027}"/>
    <cellStyle name="Input 2 3 6" xfId="15136" xr:uid="{05B1F575-8A65-4C55-B846-34FFE7B07F76}"/>
    <cellStyle name="Input 2 3 6 10" xfId="29570" xr:uid="{9D4179EF-06C9-4353-AED0-F2D715553F73}"/>
    <cellStyle name="Input 2 3 6 11" xfId="30960" xr:uid="{D1C325FE-B442-465A-99E5-6EC38079F0A4}"/>
    <cellStyle name="Input 2 3 6 12" xfId="32341" xr:uid="{772205A6-8DA8-4647-9FE1-3B072BC09F86}"/>
    <cellStyle name="Input 2 3 6 13" xfId="33551" xr:uid="{AE58865D-D696-4D2B-A71A-F0EEBF4406D9}"/>
    <cellStyle name="Input 2 3 6 14" xfId="34503" xr:uid="{8342EE72-18C9-4460-9C2C-AE7C74F8C0A5}"/>
    <cellStyle name="Input 2 3 6 15" xfId="35658" xr:uid="{3CC6F5B7-C854-4102-A355-638E14657F42}"/>
    <cellStyle name="Input 2 3 6 16" xfId="36780" xr:uid="{A1A07FD8-7EDA-48CD-BA1D-37F46D2B0B92}"/>
    <cellStyle name="Input 2 3 6 17" xfId="37884" xr:uid="{19948966-C275-4219-827D-AA23512E96C7}"/>
    <cellStyle name="Input 2 3 6 2" xfId="18198" xr:uid="{9D0A0DB4-44AD-4550-81CA-541E836D70C8}"/>
    <cellStyle name="Input 2 3 6 3" xfId="19595" xr:uid="{CC2824DB-01B9-4683-A8AC-E5EB9E69E68C}"/>
    <cellStyle name="Input 2 3 6 4" xfId="21011" xr:uid="{0E054C66-C406-4067-938E-989D9AF918B3}"/>
    <cellStyle name="Input 2 3 6 5" xfId="22402" xr:uid="{81A202CC-9A3D-4F57-B1CB-17A24E8BBCD8}"/>
    <cellStyle name="Input 2 3 6 6" xfId="23714" xr:uid="{13EF145C-194D-41F9-8630-4355A7E11FA2}"/>
    <cellStyle name="Input 2 3 6 7" xfId="25118" xr:uid="{2C1CF73E-BD69-48BE-B467-EA2A4784F3D7}"/>
    <cellStyle name="Input 2 3 6 8" xfId="26553" xr:uid="{251066EA-5346-4967-8D73-80C4A6CAFE15}"/>
    <cellStyle name="Input 2 3 6 9" xfId="28081" xr:uid="{DE8FFC0E-D36C-4044-ACC3-5745ECE8C715}"/>
    <cellStyle name="Input 2 3 7" xfId="15200" xr:uid="{9045D83B-6D9E-4AB1-9166-BD7DF9480882}"/>
    <cellStyle name="Input 2 3 7 10" xfId="29634" xr:uid="{54539BF1-5601-4283-B503-306BA522DEB7}"/>
    <cellStyle name="Input 2 3 7 11" xfId="31023" xr:uid="{1B153B64-E226-4C74-AC3F-9331AF5668A3}"/>
    <cellStyle name="Input 2 3 7 12" xfId="32398" xr:uid="{0A0D49BF-7FD8-4B4B-B7D9-C14CAD21E82E}"/>
    <cellStyle name="Input 2 3 7 13" xfId="33606" xr:uid="{AD5780E4-E670-471D-9F49-CDB0FB236E98}"/>
    <cellStyle name="Input 2 3 7 14" xfId="34561" xr:uid="{4C811AC1-81E4-49A9-86D7-8545F1B587A0}"/>
    <cellStyle name="Input 2 3 7 15" xfId="35718" xr:uid="{ECBB7E4B-BB92-4332-BB05-E24D1688D6F2}"/>
    <cellStyle name="Input 2 3 7 16" xfId="36836" xr:uid="{9BC3CC53-3ADC-49CA-9C0A-47AFBEE881E6}"/>
    <cellStyle name="Input 2 3 7 17" xfId="37938" xr:uid="{09C666C9-C3E2-497D-9C66-DCA30E4052D4}"/>
    <cellStyle name="Input 2 3 7 2" xfId="18262" xr:uid="{FC6DA7CE-A1C9-48AA-BD2A-2795C8389133}"/>
    <cellStyle name="Input 2 3 7 3" xfId="19658" xr:uid="{080DA331-F917-47AB-B326-3CC0CB29E637}"/>
    <cellStyle name="Input 2 3 7 4" xfId="21073" xr:uid="{702444DB-7F0E-4D8A-9F2B-1BE303820C2E}"/>
    <cellStyle name="Input 2 3 7 5" xfId="22466" xr:uid="{0B7C5397-EC05-44FC-88C2-57B6F2D18201}"/>
    <cellStyle name="Input 2 3 7 6" xfId="23778" xr:uid="{F02BFF53-EE2D-4B62-A14F-63446C14C7FE}"/>
    <cellStyle name="Input 2 3 7 7" xfId="25180" xr:uid="{1C8F3843-1BC1-44BE-AE37-5F5F5F67B173}"/>
    <cellStyle name="Input 2 3 7 8" xfId="26616" xr:uid="{42941B53-A9A3-4FE0-AF59-CF60EFD3D36B}"/>
    <cellStyle name="Input 2 3 7 9" xfId="28143" xr:uid="{E480EE88-742D-452B-A3FB-2175CFE207F0}"/>
    <cellStyle name="Input 2 3 8" xfId="15263" xr:uid="{144B8745-E67B-404B-B0A7-BC4C51B1BD88}"/>
    <cellStyle name="Input 2 3 8 10" xfId="29693" xr:uid="{F1054A63-E09D-4362-82FF-3C97F02D2C49}"/>
    <cellStyle name="Input 2 3 8 11" xfId="31085" xr:uid="{098745B8-091B-43AE-BCF4-CBE3B432CF2A}"/>
    <cellStyle name="Input 2 3 8 12" xfId="32457" xr:uid="{DBC7BD9D-8EFA-4000-81C5-CC300518F98D}"/>
    <cellStyle name="Input 2 3 8 13" xfId="33658" xr:uid="{8AEF4A21-E6FD-42C0-8BFF-9A1901BDEFF8}"/>
    <cellStyle name="Input 2 3 8 14" xfId="34619" xr:uid="{1FD9EC83-65CB-465E-A8BB-53EF39505ECF}"/>
    <cellStyle name="Input 2 3 8 15" xfId="35776" xr:uid="{DF65FAB0-347E-4D07-92DF-10E7AD013DAE}"/>
    <cellStyle name="Input 2 3 8 16" xfId="36888" xr:uid="{5F5DC0AC-F3DD-4118-9AE2-CEE4752E7155}"/>
    <cellStyle name="Input 2 3 8 17" xfId="37990" xr:uid="{71A9414C-E2A8-4EF7-8B21-FFCAE8E6A307}"/>
    <cellStyle name="Input 2 3 8 2" xfId="18325" xr:uid="{A3B4C921-0AF4-4972-9118-D0E95A0501F4}"/>
    <cellStyle name="Input 2 3 8 3" xfId="19720" xr:uid="{362E3B82-28C0-45F5-B9A6-DD7F6E4601A0}"/>
    <cellStyle name="Input 2 3 8 4" xfId="21134" xr:uid="{98644D03-F95D-471B-9A0E-A9F51B8F7C07}"/>
    <cellStyle name="Input 2 3 8 5" xfId="22529" xr:uid="{56CC9BA7-E883-407E-ADB2-ACBB02F5979A}"/>
    <cellStyle name="Input 2 3 8 6" xfId="23841" xr:uid="{BB8F4B03-3608-4FB3-A368-7F52F0761F00}"/>
    <cellStyle name="Input 2 3 8 7" xfId="25243" xr:uid="{93DA68C0-03B9-49A8-8D53-19F2543515B1}"/>
    <cellStyle name="Input 2 3 8 8" xfId="26677" xr:uid="{45EDF81D-4F7B-4ADA-BD0F-371C49B6628D}"/>
    <cellStyle name="Input 2 3 8 9" xfId="28203" xr:uid="{8C22F472-313F-498B-800E-34BE65BA5395}"/>
    <cellStyle name="Input 2 3 9" xfId="15333" xr:uid="{2CC8D6DF-641A-40DC-8111-AB2729F71CD3}"/>
    <cellStyle name="Input 2 3 9 10" xfId="29760" xr:uid="{EB02FECF-5C5E-4724-BAF1-84E688FEADBD}"/>
    <cellStyle name="Input 2 3 9 11" xfId="31151" xr:uid="{E3669B9B-09CB-438F-AF13-035280D9E7AE}"/>
    <cellStyle name="Input 2 3 9 12" xfId="32520" xr:uid="{B505468B-D307-411E-8B9B-7A309A852B0F}"/>
    <cellStyle name="Input 2 3 9 13" xfId="33716" xr:uid="{C916F7F9-5AAF-4463-9DAB-17AEDA403DD8}"/>
    <cellStyle name="Input 2 3 9 14" xfId="34683" xr:uid="{11BC9EC5-C7FB-48E9-834D-E7398C424BBC}"/>
    <cellStyle name="Input 2 3 9 15" xfId="35839" xr:uid="{832246BF-9065-4AD5-B869-32C07C40918E}"/>
    <cellStyle name="Input 2 3 9 16" xfId="36949" xr:uid="{4FC9F4A0-DBF9-4DB9-A7DA-47B30D9EF636}"/>
    <cellStyle name="Input 2 3 9 17" xfId="38048" xr:uid="{363FEACB-CBF0-4406-80B4-69279300EE7B}"/>
    <cellStyle name="Input 2 3 9 2" xfId="18395" xr:uid="{33344373-C861-47E7-9CF6-D30CA3D759A3}"/>
    <cellStyle name="Input 2 3 9 3" xfId="19790" xr:uid="{DB516EEF-8A63-4695-AF8A-92B77CC759EF}"/>
    <cellStyle name="Input 2 3 9 4" xfId="21201" xr:uid="{B8DF5314-0071-470F-B974-FBDEE07B8C7A}"/>
    <cellStyle name="Input 2 3 9 5" xfId="22599" xr:uid="{BC374FDE-0D9E-458B-80A4-3670210D96B1}"/>
    <cellStyle name="Input 2 3 9 6" xfId="23910" xr:uid="{FE9C9544-251E-446E-894D-DE9DEAF883B6}"/>
    <cellStyle name="Input 2 3 9 7" xfId="25309" xr:uid="{B8A9897E-B123-4DE7-BF21-13009B876355}"/>
    <cellStyle name="Input 2 3 9 8" xfId="26745" xr:uid="{7098C7C4-C2C5-4017-AC3C-CAFC40AF10E7}"/>
    <cellStyle name="Input 2 3 9 9" xfId="28269" xr:uid="{1984B0BD-8F93-459E-9EE4-981F4C09D2EF}"/>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KeepPale 10" xfId="9913" xr:uid="{E3960075-AD95-4C17-86F3-DADB83B2EDA4}"/>
    <cellStyle name="InputKeepPale 11" xfId="10459" xr:uid="{C1F6D6F1-5634-4227-B9D6-8769D6374EC2}"/>
    <cellStyle name="InputKeepPale 12" xfId="10460" xr:uid="{1CB1502C-150C-4D3E-A486-E369EEFD63C1}"/>
    <cellStyle name="InputKeepPale 2" xfId="13715" xr:uid="{79422D36-4FE3-4113-9D61-EF0D53C89A41}"/>
    <cellStyle name="InputKeepPale 2 2" xfId="16880" xr:uid="{4831453D-BA54-4BA6-8A7A-2747F04FCDAD}"/>
    <cellStyle name="InputKeepPale 2 3" xfId="11478" xr:uid="{122D2016-B988-4859-9761-AEF09219744D}"/>
    <cellStyle name="InputKeepPale 2 4" xfId="12401" xr:uid="{A23BE1B8-A253-4BF2-AC4E-A11B8B700096}"/>
    <cellStyle name="InputKeepPale 2 5" xfId="17393" xr:uid="{CF3EFA06-0BE1-45B6-8965-AC8219349B98}"/>
    <cellStyle name="InputKeepPale 2 6" xfId="21989" xr:uid="{0E5FBE09-112C-4CD1-912C-AD6E8444BD15}"/>
    <cellStyle name="InputKeepPale 2 7" xfId="26165" xr:uid="{EDD684C3-FC7E-4070-8785-62CBF37D42D5}"/>
    <cellStyle name="InputKeepPale 3" xfId="14165" xr:uid="{BA984B05-A558-43E7-9B5E-D374259E9BDC}"/>
    <cellStyle name="InputKeepPale 3 2" xfId="17294" xr:uid="{F6E545C8-31A4-4825-A8E6-9F82BE8B0F40}"/>
    <cellStyle name="InputKeepPale 3 3" xfId="11904" xr:uid="{0EA53051-6939-41B4-A5D9-481DCF0533C5}"/>
    <cellStyle name="InputKeepPale 3 4" xfId="16684" xr:uid="{EF6C6CB3-8ADD-448C-8C94-5455B9F7724F}"/>
    <cellStyle name="InputKeepPale 3 5" xfId="26783" xr:uid="{E2E02F1F-CCC1-4176-B9B7-7355F14903D7}"/>
    <cellStyle name="InputKeepPale 3 6" xfId="27394" xr:uid="{806E5791-063F-4026-84C6-11DACAE7F6DA}"/>
    <cellStyle name="InputKeepPale 3 7" xfId="31694" xr:uid="{849E632B-952E-4DCA-BA3E-F15D0A29DA58}"/>
    <cellStyle name="InputKeepPale 4" xfId="14169" xr:uid="{CAE3E4B6-E57C-42C2-B80D-5AF5506C18D2}"/>
    <cellStyle name="InputKeepPale 4 2" xfId="17298" xr:uid="{8F1601E6-03D3-40B3-ADAA-F0E9B7E4468E}"/>
    <cellStyle name="InputKeepPale 4 3" xfId="16688" xr:uid="{CD303B33-135D-4ED8-97B5-5E736E9A75E8}"/>
    <cellStyle name="InputKeepPale 4 4" xfId="26747" xr:uid="{EE11A792-BFF0-42BF-9A57-BE68942A38C6}"/>
    <cellStyle name="InputKeepPale 4 5" xfId="25877" xr:uid="{A107CBC5-EF46-426E-8E86-C8527582372B}"/>
    <cellStyle name="InputKeepPale 4 6" xfId="31698" xr:uid="{F84D930C-65FF-4352-9CEB-13E20982C8DF}"/>
    <cellStyle name="InputKeepPale 5" xfId="13748" xr:uid="{EA740CA7-F35E-4DB1-92A0-1734913F311D}"/>
    <cellStyle name="InputKeepPale 5 2" xfId="16913" xr:uid="{448B5CD7-7DD7-4AFB-AB5F-760B2E99D673}"/>
    <cellStyle name="InputKeepPale 5 3" xfId="12431" xr:uid="{DCEE039F-1187-4C52-BEE7-5E081DA5618B}"/>
    <cellStyle name="InputKeepPale 5 4" xfId="17434" xr:uid="{1BFB9959-4785-4F43-B357-E9B77FBFD92B}"/>
    <cellStyle name="InputKeepPale 5 5" xfId="23790" xr:uid="{EF36A7B4-F2A1-4BEF-B05D-F82DA45EEE05}"/>
    <cellStyle name="InputKeepPale 5 6" xfId="27179" xr:uid="{813838EE-05B0-4036-9D43-87700EC490B9}"/>
    <cellStyle name="InputKeepPale 6" xfId="14184" xr:uid="{639E8650-BCB3-41D3-AC7A-F0FE442D3D00}"/>
    <cellStyle name="InputKeepPale 6 2" xfId="17313" xr:uid="{5537C929-A48D-4047-9935-E0963B249D98}"/>
    <cellStyle name="InputKeepPale 6 3" xfId="16702" xr:uid="{32FE69A6-B6DD-4DD4-B013-9864610E6AC2}"/>
    <cellStyle name="InputKeepPale 6 4" xfId="26343" xr:uid="{574553B0-4504-4484-9C1D-7C6AF8C5CFF4}"/>
    <cellStyle name="InputKeepPale 6 5" xfId="25892" xr:uid="{B10D6A8E-F544-48DA-B612-C97D4326C361}"/>
    <cellStyle name="InputKeepPale 6 6" xfId="31719" xr:uid="{F5B78434-4DCF-46B9-8268-1EFB1BAAB4EB}"/>
    <cellStyle name="InputKeepPale 7" xfId="13777" xr:uid="{A3F1EEA9-34D6-4F46-98AF-D756605ED174}"/>
    <cellStyle name="InputKeepPale 7 2" xfId="16942" xr:uid="{5830E251-E0BF-455E-8FC2-B176EF22CBA3}"/>
    <cellStyle name="InputKeepPale 7 3" xfId="12464" xr:uid="{FEA745CD-9774-4D44-8603-18DC91FEFF72}"/>
    <cellStyle name="InputKeepPale 7 4" xfId="19134" xr:uid="{3A6CB3C7-1BCA-4640-9FB0-76C93A99F1B0}"/>
    <cellStyle name="InputKeepPale 7 5" xfId="23991" xr:uid="{412D4DE0-DCE2-49AA-B1A8-7F130F012ED0}"/>
    <cellStyle name="InputKeepPale 7 6" xfId="29017" xr:uid="{E0D572FD-EEF8-480D-A41A-EC93E3B91820}"/>
    <cellStyle name="InputKeepPale 8" xfId="13854" xr:uid="{EE32C9CC-7332-4822-89BF-05F89F3C69AD}"/>
    <cellStyle name="InputKeepPale 8 2" xfId="16994" xr:uid="{2F2C8A8A-CE97-4FDB-ACD3-9FFD6DF39C5E}"/>
    <cellStyle name="InputKeepPale 8 3" xfId="15988" xr:uid="{1355DA53-FC82-4DEB-97C1-9535CD85A1A4}"/>
    <cellStyle name="InputKeepPale 8 4" xfId="20421" xr:uid="{3B2BA939-8B47-447E-A7FA-C8874F2F6FD5}"/>
    <cellStyle name="InputKeepPale 8 5" xfId="24471" xr:uid="{5597AB97-A7F2-45E4-8B0D-4FA34A35B335}"/>
    <cellStyle name="InputKeepPale 8 6" xfId="30388" xr:uid="{22797B16-B7DE-4C11-BA7C-67538AF7FA40}"/>
    <cellStyle name="InputKeepPale 9" xfId="10481" xr:uid="{95725749-08D1-41FB-914D-BD83F424B2A8}"/>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10" xfId="14171" xr:uid="{5333D6F5-13F3-469C-B5F9-1131A8B6FC3B}"/>
    <cellStyle name="ItemTypeClass 10 10" xfId="22109" xr:uid="{3BF0D3B0-1AB6-4B9C-A0D3-CA16F61C85A2}"/>
    <cellStyle name="ItemTypeClass 10 11" xfId="29878" xr:uid="{ABD61B4C-FD44-4EC6-A9D9-A09A67E4053F}"/>
    <cellStyle name="ItemTypeClass 10 12" xfId="25879" xr:uid="{13DDC1DE-1DFF-4274-A2C0-ACB754D1ABAF}"/>
    <cellStyle name="ItemTypeClass 10 13" xfId="27408" xr:uid="{32A39D49-C6F2-48DD-98D3-97C482300FD2}"/>
    <cellStyle name="ItemTypeClass 10 14" xfId="31500" xr:uid="{4008427C-B4D8-447B-8C2F-9266C5A830CE}"/>
    <cellStyle name="ItemTypeClass 10 15" xfId="29708" xr:uid="{5F41D314-5FC2-40B9-B768-F3BC77E3ED8B}"/>
    <cellStyle name="ItemTypeClass 10 16" xfId="31700" xr:uid="{7C4A156C-1FE8-4AF3-9B3A-75E0137CA072}"/>
    <cellStyle name="ItemTypeClass 10 17" xfId="36580" xr:uid="{A75E2DF3-39D1-4F14-B8E6-BD8C6AC437F5}"/>
    <cellStyle name="ItemTypeClass 10 2" xfId="17300" xr:uid="{EB2F8B01-76A2-4D0A-9E92-F98DA02B21B5}"/>
    <cellStyle name="ItemTypeClass 10 3" xfId="11910" xr:uid="{D539678A-2319-4C59-A743-98537068E693}"/>
    <cellStyle name="ItemTypeClass 10 4" xfId="10363" xr:uid="{DD9A5D8D-A159-4C7A-B691-B180EA0CD325}"/>
    <cellStyle name="ItemTypeClass 10 5" xfId="16690" xr:uid="{F7EC6B22-3CCC-4B15-AD65-356F583AD1F7}"/>
    <cellStyle name="ItemTypeClass 10 6" xfId="17097" xr:uid="{AF9782C9-5056-470C-BF55-FB4684FD5EE1}"/>
    <cellStyle name="ItemTypeClass 10 7" xfId="17865" xr:uid="{09BFE16C-3F77-48B2-960F-33B461A6E1CB}"/>
    <cellStyle name="ItemTypeClass 10 8" xfId="19745" xr:uid="{11E8221B-C32D-4E39-BC28-FC4BE6278C4E}"/>
    <cellStyle name="ItemTypeClass 10 9" xfId="26688" xr:uid="{EF0D431F-3782-4C77-AF82-CCE8BF83F551}"/>
    <cellStyle name="ItemTypeClass 11" xfId="13747" xr:uid="{AC3FF18F-118A-4EF9-BA12-157057CD5051}"/>
    <cellStyle name="ItemTypeClass 11 10" xfId="21605" xr:uid="{D3C491A8-5730-41C3-BBD4-A54505D120D4}"/>
    <cellStyle name="ItemTypeClass 11 11" xfId="22478" xr:uid="{9B847E70-7A75-4919-910C-30963ECFD61B}"/>
    <cellStyle name="ItemTypeClass 11 12" xfId="23665" xr:uid="{BEE6D8B5-E739-42E0-AE11-F75913760D1F}"/>
    <cellStyle name="ItemTypeClass 11 13" xfId="22081" xr:uid="{57E07AED-62B4-48E5-9067-6012374B55C5}"/>
    <cellStyle name="ItemTypeClass 11 14" xfId="22731" xr:uid="{AD0B01A0-1272-4CC3-8B3D-B04BC19C2CF6}"/>
    <cellStyle name="ItemTypeClass 11 15" xfId="24746" xr:uid="{63DCAA88-F537-42B7-86E7-113188156221}"/>
    <cellStyle name="ItemTypeClass 11 16" xfId="27178" xr:uid="{2A85E1A9-0B10-44DB-9BE3-A0E2CB7E7621}"/>
    <cellStyle name="ItemTypeClass 11 17" xfId="28944" xr:uid="{0AC16DD1-A2A3-4706-A6E6-481B931ED993}"/>
    <cellStyle name="ItemTypeClass 11 2" xfId="16912" xr:uid="{8737098D-F916-4F90-950B-26A837AEF365}"/>
    <cellStyle name="ItemTypeClass 11 3" xfId="11511" xr:uid="{63FDFB7C-D7C9-4FF3-9230-5DAACC680817}"/>
    <cellStyle name="ItemTypeClass 11 4" xfId="10167" xr:uid="{7BFDCB1B-FE98-48EF-9115-334EFD1AAD4C}"/>
    <cellStyle name="ItemTypeClass 11 5" xfId="12430" xr:uid="{52E0A157-B001-45E2-8B4E-D2F60064C614}"/>
    <cellStyle name="ItemTypeClass 11 6" xfId="11760" xr:uid="{29C2B0FC-228A-4298-8C42-42EE410A6BB1}"/>
    <cellStyle name="ItemTypeClass 11 7" xfId="10879" xr:uid="{FC150F73-A3DD-4E44-8269-CE4968582804}"/>
    <cellStyle name="ItemTypeClass 11 8" xfId="16761" xr:uid="{80B2B0DF-324F-4F9E-9FB2-E589226E1FE7}"/>
    <cellStyle name="ItemTypeClass 11 9" xfId="17432" xr:uid="{1B724932-A979-48DA-950D-2FA0AAA1FF22}"/>
    <cellStyle name="ItemTypeClass 12" xfId="14175" xr:uid="{5733FE17-C730-4FDA-96FD-0B03F1EA0BBD}"/>
    <cellStyle name="ItemTypeClass 12 10" xfId="28805" xr:uid="{B34D2671-254D-45CB-B189-520D6D5AC03B}"/>
    <cellStyle name="ItemTypeClass 12 11" xfId="29799" xr:uid="{AD7F9B9F-8283-4BD7-A82C-A8EAF5A3690D}"/>
    <cellStyle name="ItemTypeClass 12 12" xfId="25862" xr:uid="{06B176CA-7A69-4B6D-9450-95E30773940A}"/>
    <cellStyle name="ItemTypeClass 12 13" xfId="27412" xr:uid="{B27E4D04-F8A4-4112-935B-E65E3FE3C8C4}"/>
    <cellStyle name="ItemTypeClass 12 14" xfId="27582" xr:uid="{307D03A9-01AB-4F2F-99E8-9FFFE06BDC6A}"/>
    <cellStyle name="ItemTypeClass 12 15" xfId="29747" xr:uid="{12FE5516-82F3-4687-8804-A7282566FAAE}"/>
    <cellStyle name="ItemTypeClass 12 16" xfId="31708" xr:uid="{1E35BF0B-5F8C-43A7-8E1A-D9B89D640508}"/>
    <cellStyle name="ItemTypeClass 12 17" xfId="36565" xr:uid="{B98183CB-CCAD-430C-8620-FDF1A7EAECC2}"/>
    <cellStyle name="ItemTypeClass 12 2" xfId="17304" xr:uid="{B020E8E1-CAEF-4C21-8918-DF5062FCBD16}"/>
    <cellStyle name="ItemTypeClass 12 3" xfId="11914" xr:uid="{CA0113DF-8EC7-47A6-B2D7-793B4037651B}"/>
    <cellStyle name="ItemTypeClass 12 4" xfId="10366" xr:uid="{79923A51-EE16-4C42-BB67-A4098A238437}"/>
    <cellStyle name="ItemTypeClass 12 5" xfId="16693" xr:uid="{AE6F1D60-E34F-48E3-9464-83FDC1722284}"/>
    <cellStyle name="ItemTypeClass 12 6" xfId="17103" xr:uid="{6D554799-894D-4004-9CA2-20672AB18430}"/>
    <cellStyle name="ItemTypeClass 12 7" xfId="17875" xr:uid="{0BB9DCF4-C202-425F-A2FA-AFE6DDBF6B06}"/>
    <cellStyle name="ItemTypeClass 12 8" xfId="19792" xr:uid="{49FE8CC6-D32E-4E20-AFBC-F004456BA5F8}"/>
    <cellStyle name="ItemTypeClass 12 9" xfId="26513" xr:uid="{3A07D41C-1EC0-4405-9F35-DAE80AFDEADF}"/>
    <cellStyle name="ItemTypeClass 13" xfId="13752" xr:uid="{8161A813-2C82-4A26-B3E1-5B2ECEA22D07}"/>
    <cellStyle name="ItemTypeClass 13 10" xfId="21609" xr:uid="{3BC96C14-E375-4E74-A81D-73FA728D571B}"/>
    <cellStyle name="ItemTypeClass 13 11" xfId="22497" xr:uid="{FAE55418-92E3-4486-B0B0-FB9ED1B79915}"/>
    <cellStyle name="ItemTypeClass 13 12" xfId="23805" xr:uid="{D32A2699-28E7-4D90-A160-2B72335DC74D}"/>
    <cellStyle name="ItemTypeClass 13 13" xfId="22096" xr:uid="{58BFE0D4-1179-49CC-9144-0100F34FFCB0}"/>
    <cellStyle name="ItemTypeClass 13 14" xfId="22749" xr:uid="{D1C339ED-91FE-47A6-A984-7C383549442A}"/>
    <cellStyle name="ItemTypeClass 13 15" xfId="24768" xr:uid="{17B55333-FD0B-4434-AB04-188DDAB0AC1B}"/>
    <cellStyle name="ItemTypeClass 13 16" xfId="27302" xr:uid="{FCD684E4-8040-4962-B08A-017D590B1D56}"/>
    <cellStyle name="ItemTypeClass 13 17" xfId="28951" xr:uid="{CC74F2A3-8E29-406B-AA9E-ABF6ED849B26}"/>
    <cellStyle name="ItemTypeClass 13 2" xfId="16917" xr:uid="{BE98454B-3C9D-4970-8E99-E774BB6D6A71}"/>
    <cellStyle name="ItemTypeClass 13 3" xfId="11516" xr:uid="{FB6CADD7-8111-43E9-BC84-64B11336143E}"/>
    <cellStyle name="ItemTypeClass 13 4" xfId="10171" xr:uid="{B218398D-C9CD-4D68-83D7-B558E69431EC}"/>
    <cellStyle name="ItemTypeClass 13 5" xfId="12436" xr:uid="{865FA15D-64E9-4314-87C3-02D5580166AD}"/>
    <cellStyle name="ItemTypeClass 13 6" xfId="11765" xr:uid="{6B85B9BA-84CE-4AB7-898F-E3D382485EBE}"/>
    <cellStyle name="ItemTypeClass 13 7" xfId="21649" xr:uid="{F9ED0A3D-6E3C-46D1-AA5F-25CD8BFC2BA4}"/>
    <cellStyle name="ItemTypeClass 13 8" xfId="16767" xr:uid="{222627CE-C8DF-4264-84A8-68F3D836A1AD}"/>
    <cellStyle name="ItemTypeClass 13 9" xfId="17438" xr:uid="{F99CEA6B-3393-4F86-9C4F-9EA61CFDB206}"/>
    <cellStyle name="ItemTypeClass 14" xfId="14181" xr:uid="{3AE916A1-4C94-40DA-A80E-7373D992780A}"/>
    <cellStyle name="ItemTypeClass 14 10" xfId="28811" xr:uid="{AF53E2A6-41BE-4A3D-B0C3-249F483832BD}"/>
    <cellStyle name="ItemTypeClass 14 11" xfId="29657" xr:uid="{90CE0E7B-7484-4DFE-9F99-53057FFBBBF1}"/>
    <cellStyle name="ItemTypeClass 14 12" xfId="25889" xr:uid="{7F7FA2BA-804F-4142-87A0-E287574B8676}"/>
    <cellStyle name="ItemTypeClass 14 13" xfId="27417" xr:uid="{F2004933-3727-4DFD-AC0E-92F6A70DF53B}"/>
    <cellStyle name="ItemTypeClass 14 14" xfId="27592" xr:uid="{53CB46A0-7F7F-46F9-B490-C61DF6119B95}"/>
    <cellStyle name="ItemTypeClass 14 15" xfId="29795" xr:uid="{113854CD-2A6B-4CEB-8DEF-1173C1CEAC56}"/>
    <cellStyle name="ItemTypeClass 14 16" xfId="31716" xr:uid="{11561FFC-81DC-4A9A-91EF-0BE4C1FB97E3}"/>
    <cellStyle name="ItemTypeClass 14 17" xfId="29240" xr:uid="{461E570A-8566-4E1A-949D-27BA872E3B2D}"/>
    <cellStyle name="ItemTypeClass 14 2" xfId="17310" xr:uid="{5F413B13-4A15-4E39-A8C5-72E2F1DB404A}"/>
    <cellStyle name="ItemTypeClass 14 3" xfId="11920" xr:uid="{B3E56CCB-7073-4549-A791-78CB644687D5}"/>
    <cellStyle name="ItemTypeClass 14 4" xfId="10371" xr:uid="{35FF101C-D5A2-4213-A0E3-119D9DD4CF2F}"/>
    <cellStyle name="ItemTypeClass 14 5" xfId="16699" xr:uid="{31E087AF-F757-442A-A4A5-98FEB84E070D}"/>
    <cellStyle name="ItemTypeClass 14 6" xfId="17109" xr:uid="{B9DCB672-B875-4CC0-8F0E-E9D512E3F2EC}"/>
    <cellStyle name="ItemTypeClass 14 7" xfId="17894" xr:uid="{F85501DD-0565-4404-9A26-1F6794466DBE}"/>
    <cellStyle name="ItemTypeClass 14 8" xfId="19832" xr:uid="{A3D2D435-CF5C-4971-93C2-036B77000C32}"/>
    <cellStyle name="ItemTypeClass 14 9" xfId="26352" xr:uid="{F02FBF94-9011-4874-92E4-6E605E0A6D7F}"/>
    <cellStyle name="ItemTypeClass 15" xfId="14190" xr:uid="{10CCD492-C815-4B71-9A08-139B33B87D9F}"/>
    <cellStyle name="ItemTypeClass 15 10" xfId="28820" xr:uid="{F289824F-BCFE-4CCE-9007-47C329B3B8C7}"/>
    <cellStyle name="ItemTypeClass 15 11" xfId="29370" xr:uid="{11DA130F-7715-4DED-AA01-7E7AAABA1705}"/>
    <cellStyle name="ItemTypeClass 15 12" xfId="25856" xr:uid="{8C047ED0-FF00-4518-8643-DCB00F9DDD7F}"/>
    <cellStyle name="ItemTypeClass 15 13" xfId="27429" xr:uid="{5F9FC370-4E6D-4AF5-80B7-6349A1EBDBCD}"/>
    <cellStyle name="ItemTypeClass 15 14" xfId="27602" xr:uid="{B2640182-254E-4435-A083-D6DA3A8B9ED4}"/>
    <cellStyle name="ItemTypeClass 15 15" xfId="29835" xr:uid="{6C3E3413-C0AB-4BEA-AAF7-535C90C02861}"/>
    <cellStyle name="ItemTypeClass 15 16" xfId="31727" xr:uid="{A5DE2B25-3C5F-4D3F-99CA-DEA43B4B3444}"/>
    <cellStyle name="ItemTypeClass 15 17" xfId="37447" xr:uid="{D18B7F13-D60C-415D-ACB7-F24E64879E37}"/>
    <cellStyle name="ItemTypeClass 15 2" xfId="17319" xr:uid="{BB392270-EC1D-41E6-9875-EEC9498336BC}"/>
    <cellStyle name="ItemTypeClass 15 3" xfId="11929" xr:uid="{FFA0E2D4-7BB0-4980-8A88-20B7D4794999}"/>
    <cellStyle name="ItemTypeClass 15 4" xfId="10379" xr:uid="{07587FF4-7133-4ED8-919A-2E11BFBD3967}"/>
    <cellStyle name="ItemTypeClass 15 5" xfId="16708" xr:uid="{63E19507-64F1-432A-899F-5095D1F89080}"/>
    <cellStyle name="ItemTypeClass 15 6" xfId="17121" xr:uid="{F72BEB8A-6166-429C-B3AD-450EBA16B94D}"/>
    <cellStyle name="ItemTypeClass 15 7" xfId="17929" xr:uid="{5B1ECE35-374D-4225-800A-F6CB5F6B6B0A}"/>
    <cellStyle name="ItemTypeClass 15 8" xfId="19912" xr:uid="{446E87A6-BB42-48C5-AB0A-C749D67D5D19}"/>
    <cellStyle name="ItemTypeClass 15 9" xfId="24528" xr:uid="{4D777DB4-9CE8-48CD-8C86-9E874C2F40C4}"/>
    <cellStyle name="ItemTypeClass 16" xfId="14197" xr:uid="{31E2BA69-BDEC-482B-8405-F918DB306C6C}"/>
    <cellStyle name="ItemTypeClass 16 10" xfId="28827" xr:uid="{C78A7E2F-9179-44EB-A64F-0E40F2EE0882}"/>
    <cellStyle name="ItemTypeClass 16 11" xfId="29356" xr:uid="{16778EE0-92DE-41B3-A7F3-2555F661F2E1}"/>
    <cellStyle name="ItemTypeClass 16 12" xfId="31329" xr:uid="{CC987262-B4CD-4B2E-ABEF-C10AAC88D760}"/>
    <cellStyle name="ItemTypeClass 16 13" xfId="27434" xr:uid="{A95C8038-AF55-42C9-B13A-EF46938E45A9}"/>
    <cellStyle name="ItemTypeClass 16 14" xfId="27611" xr:uid="{2A8CBD4C-B5E9-4B3A-A8F3-15AE5AD89E0C}"/>
    <cellStyle name="ItemTypeClass 16 15" xfId="29885" xr:uid="{0C259A89-0A2A-48FF-B482-D3C7BB54ABFE}"/>
    <cellStyle name="ItemTypeClass 16 16" xfId="31736" xr:uid="{256A9A01-D57E-424C-88D0-70E0BF2D3C00}"/>
    <cellStyle name="ItemTypeClass 16 17" xfId="37451" xr:uid="{967AF33C-D297-4E4D-8813-B4BFDE0FB4A1}"/>
    <cellStyle name="ItemTypeClass 16 2" xfId="17326" xr:uid="{6E2879E1-73E1-4D7F-A938-AEB4A42CA71A}"/>
    <cellStyle name="ItemTypeClass 16 3" xfId="11936" xr:uid="{AFF60DEE-4CA4-4378-9F05-FF48818253EC}"/>
    <cellStyle name="ItemTypeClass 16 4" xfId="10383" xr:uid="{C843B173-9D29-4416-82C3-305593370DE3}"/>
    <cellStyle name="ItemTypeClass 16 5" xfId="16715" xr:uid="{C4C35134-07CE-4530-8CE3-91B6215ABD63}"/>
    <cellStyle name="ItemTypeClass 16 6" xfId="17130" xr:uid="{3B953929-DBE0-4127-BFF0-2D68ADDEE9C0}"/>
    <cellStyle name="ItemTypeClass 16 7" xfId="17973" xr:uid="{F33A03DD-C4AE-48BF-AAA2-8E2459AB52C2}"/>
    <cellStyle name="ItemTypeClass 16 8" xfId="20140" xr:uid="{A6D4A032-BFB4-437B-B50A-9119D649FD92}"/>
    <cellStyle name="ItemTypeClass 16 9" xfId="26316" xr:uid="{EC88E486-E6D4-4338-B663-24CA7BF95E87}"/>
    <cellStyle name="ItemTypeClass 17" xfId="13788" xr:uid="{A236FFB9-BA8C-4FEB-9E87-8D9B3E50907C}"/>
    <cellStyle name="ItemTypeClass 17 10" xfId="21652" xr:uid="{63684C25-0D7A-44D0-BFCE-E24024236650}"/>
    <cellStyle name="ItemTypeClass 17 11" xfId="22714" xr:uid="{C430117C-1233-4A1E-A597-4AF17A45C246}"/>
    <cellStyle name="ItemTypeClass 17 12" xfId="24088" xr:uid="{F2719CDA-27E8-4522-9472-A7A7DDC6E89F}"/>
    <cellStyle name="ItemTypeClass 17 13" xfId="25486" xr:uid="{3D096DAF-44D4-4B48-AAF0-3DDC62838A93}"/>
    <cellStyle name="ItemTypeClass 17 14" xfId="22946" xr:uid="{2A410B0F-48E0-4983-BD4B-719CA4F51147}"/>
    <cellStyle name="ItemTypeClass 17 15" xfId="24917" xr:uid="{2B0B4F0F-F83D-455F-A872-8A719706906E}"/>
    <cellStyle name="ItemTypeClass 17 16" xfId="29912" xr:uid="{8E338AF8-D235-4D52-BE00-0F2FA4C00549}"/>
    <cellStyle name="ItemTypeClass 17 17" xfId="31027" xr:uid="{AB1692B6-0B5D-41F0-99CE-9CE96593816D}"/>
    <cellStyle name="ItemTypeClass 17 2" xfId="16951" xr:uid="{14BB76BB-E673-415C-8CBC-88E09D576789}"/>
    <cellStyle name="ItemTypeClass 17 3" xfId="11550" xr:uid="{03FAD019-D2DD-4F3C-A7A7-F46DFF82D7F7}"/>
    <cellStyle name="ItemTypeClass 17 4" xfId="10193" xr:uid="{6AC42732-7EA8-42D4-8D7E-3BB5D5A7EC30}"/>
    <cellStyle name="ItemTypeClass 17 5" xfId="12474" xr:uid="{CDE51ADD-C821-45E2-B736-04FDC072DDCD}"/>
    <cellStyle name="ItemTypeClass 17 6" xfId="11813" xr:uid="{459A453C-1BBB-44A7-B988-21B578FF4CE8}"/>
    <cellStyle name="ItemTypeClass 17 7" xfId="11059" xr:uid="{96FE7B51-E4CA-46E9-856D-7C8AB0076CF5}"/>
    <cellStyle name="ItemTypeClass 17 8" xfId="16807" xr:uid="{299C7DCA-F7FE-4E04-BA37-D31A5B2B92A4}"/>
    <cellStyle name="ItemTypeClass 17 9" xfId="19977" xr:uid="{8B3E69FF-1E3F-4852-8F1F-982FCB0ED3DE}"/>
    <cellStyle name="ItemTypeClass 18" xfId="13806" xr:uid="{B204456B-2F8C-4883-B32E-35BF8A0A057E}"/>
    <cellStyle name="ItemTypeClass 18 10" xfId="21684" xr:uid="{CCE82B6F-D4F5-4543-8FD4-8324F697D946}"/>
    <cellStyle name="ItemTypeClass 18 11" xfId="22758" xr:uid="{E52DE9F5-B4C0-48D8-BCEA-6A6906EE0C15}"/>
    <cellStyle name="ItemTypeClass 18 12" xfId="24308" xr:uid="{6DD97D3E-2061-4438-BD06-DCB85D2D2DF8}"/>
    <cellStyle name="ItemTypeClass 18 13" xfId="25782" xr:uid="{5AEC6B1B-2899-4EA6-9251-390C0AA9D3A0}"/>
    <cellStyle name="ItemTypeClass 18 14" xfId="22973" xr:uid="{642B5A59-F00A-47BB-8F35-95700B79B26B}"/>
    <cellStyle name="ItemTypeClass 18 15" xfId="25211" xr:uid="{6C0830EF-6458-4267-B899-DEB5A5FAE23D}"/>
    <cellStyle name="ItemTypeClass 18 16" xfId="30248" xr:uid="{699F20B7-B36A-44FC-873C-0B0D165C0122}"/>
    <cellStyle name="ItemTypeClass 18 17" xfId="31373" xr:uid="{A5388A7E-31B6-40EC-AABC-6634A86C0F40}"/>
    <cellStyle name="ItemTypeClass 18 2" xfId="16963" xr:uid="{62891CEF-243D-4A1D-8F7E-C1F57B05C24D}"/>
    <cellStyle name="ItemTypeClass 18 3" xfId="11567" xr:uid="{F50B19B6-6D58-4670-8855-53E735C71693}"/>
    <cellStyle name="ItemTypeClass 18 4" xfId="10200" xr:uid="{CE767D6E-305C-463A-A6F7-AA192E6A8D56}"/>
    <cellStyle name="ItemTypeClass 18 5" xfId="12545" xr:uid="{6C2A3848-36F6-4CE6-A44D-FCAD1D84336E}"/>
    <cellStyle name="ItemTypeClass 18 6" xfId="11842" xr:uid="{805ED81C-4102-4338-B13F-2F9E45C7F8CB}"/>
    <cellStyle name="ItemTypeClass 18 7" xfId="11069" xr:uid="{9976D5B6-D9A5-47DD-9A8E-95C9A6AAEED1}"/>
    <cellStyle name="ItemTypeClass 18 8" xfId="17514" xr:uid="{E32C7F3F-EFBE-4B64-BFEC-B746F0B03676}"/>
    <cellStyle name="ItemTypeClass 18 9" xfId="20384" xr:uid="{D2FB4564-5734-4426-B430-42CDC62A3FBF}"/>
    <cellStyle name="ItemTypeClass 19" xfId="13823" xr:uid="{07755291-A9E4-4AC8-B179-395F5D2DB1A3}"/>
    <cellStyle name="ItemTypeClass 19 10" xfId="21742" xr:uid="{1D838A6E-C408-4017-825A-B88E6424AFF9}"/>
    <cellStyle name="ItemTypeClass 19 11" xfId="22802" xr:uid="{45BE66E8-8A35-4552-8D9D-5B6A1B9E7AE7}"/>
    <cellStyle name="ItemTypeClass 19 12" xfId="24445" xr:uid="{49B59FE4-FD5C-4F03-A361-BF0E85317E25}"/>
    <cellStyle name="ItemTypeClass 19 13" xfId="25906" xr:uid="{6E7EAF1B-BE97-4E21-9F2F-55BE286CC78C}"/>
    <cellStyle name="ItemTypeClass 19 14" xfId="23021" xr:uid="{89EF32F4-6387-430B-979B-84F2AD6E3936}"/>
    <cellStyle name="ItemTypeClass 19 15" xfId="25851" xr:uid="{58EE1BF1-067E-4FEC-B05B-D085DE949D43}"/>
    <cellStyle name="ItemTypeClass 19 16" xfId="30371" xr:uid="{0828DC57-592D-4D4E-ABC9-609A0C7A2207}"/>
    <cellStyle name="ItemTypeClass 19 17" xfId="31798" xr:uid="{573DE70A-A1CB-4324-B276-7C51EA95FC56}"/>
    <cellStyle name="ItemTypeClass 19 2" xfId="16973" xr:uid="{AE81E65C-9B3B-496C-8E09-5A159129C3D5}"/>
    <cellStyle name="ItemTypeClass 19 3" xfId="11582" xr:uid="{90327A5F-FB3D-4AC2-83A5-AF51C7A9BBBC}"/>
    <cellStyle name="ItemTypeClass 19 4" xfId="10209" xr:uid="{7F3501C3-B541-45C0-A0D0-A47A6A91A8C9}"/>
    <cellStyle name="ItemTypeClass 19 5" xfId="18846" xr:uid="{38FEDD4C-FD33-47FE-BEBF-B1DC7C9CA66E}"/>
    <cellStyle name="ItemTypeClass 19 6" xfId="11959" xr:uid="{0932BFE9-B010-4E0A-8FDD-072E41DAF20D}"/>
    <cellStyle name="ItemTypeClass 19 7" xfId="11732" xr:uid="{3DAFBDB2-0266-49F8-B9AE-7598A5C406C8}"/>
    <cellStyle name="ItemTypeClass 19 8" xfId="18797" xr:uid="{F7610F84-32E4-4A1D-88C1-A85942E98C5B}"/>
    <cellStyle name="ItemTypeClass 19 9" xfId="20395" xr:uid="{98ABEB28-5028-44B9-87CE-D94D3FB036B0}"/>
    <cellStyle name="ItemTypeClass 2" xfId="6861" xr:uid="{00000000-0005-0000-0000-0000041B0000}"/>
    <cellStyle name="ItemTypeClass 2 10" xfId="14132" xr:uid="{67A23323-3625-40CD-BADE-7689A57AC9D7}"/>
    <cellStyle name="ItemTypeClass 2 10 10" xfId="28346" xr:uid="{12775AA1-CD8B-4088-BD91-8816FEB1AB70}"/>
    <cellStyle name="ItemTypeClass 2 10 11" xfId="23502" xr:uid="{A14A3B39-F501-4B80-ABD3-BD4ABB2ED767}"/>
    <cellStyle name="ItemTypeClass 2 10 12" xfId="25741" xr:uid="{B6DBA3D2-B28C-47FD-ADD7-25D48E8475FE}"/>
    <cellStyle name="ItemTypeClass 2 10 13" xfId="27344" xr:uid="{34934235-E003-47E1-818C-39FE42EBB3E0}"/>
    <cellStyle name="ItemTypeClass 2 10 14" xfId="27521" xr:uid="{ACB9C0F8-FAC1-40F1-9C54-F6274062BE8E}"/>
    <cellStyle name="ItemTypeClass 2 10 15" xfId="29266" xr:uid="{ED53DF99-9239-4BC4-8A4E-FE71A3038F5E}"/>
    <cellStyle name="ItemTypeClass 2 10 16" xfId="31046" xr:uid="{B54B49FA-0672-4E74-9750-8FD1564DC0A8}"/>
    <cellStyle name="ItemTypeClass 2 10 17" xfId="16260" xr:uid="{10C7CDE9-D8F6-4FA4-8DE7-030E73AAB9FB}"/>
    <cellStyle name="ItemTypeClass 2 10 2" xfId="17261" xr:uid="{B3BD8193-0E9C-45D6-84C0-C92C100E8F73}"/>
    <cellStyle name="ItemTypeClass 2 10 3" xfId="11872" xr:uid="{67CC6BBE-D723-4DE6-AE3F-BC505589FBA8}"/>
    <cellStyle name="ItemTypeClass 2 10 4" xfId="10322" xr:uid="{61D2A99F-4BD1-4BEE-AA1D-DF252A66B4C3}"/>
    <cellStyle name="ItemTypeClass 2 10 5" xfId="16651" xr:uid="{E114B407-68E7-4FFC-B2B2-8631ED7BB8A3}"/>
    <cellStyle name="ItemTypeClass 2 10 6" xfId="17037" xr:uid="{1EAB327C-EC9F-4719-8D4E-16D03CF45BDF}"/>
    <cellStyle name="ItemTypeClass 2 10 7" xfId="17788" xr:uid="{D0E8764E-CD64-43D9-B050-3783582A92BC}"/>
    <cellStyle name="ItemTypeClass 2 10 8" xfId="19391" xr:uid="{10459890-8A6D-48E1-A702-AF1A3B04A8A6}"/>
    <cellStyle name="ItemTypeClass 2 10 9" xfId="21263" xr:uid="{057258B4-D7E7-462E-8FD5-B4F61A81BC8D}"/>
    <cellStyle name="ItemTypeClass 2 11" xfId="13688" xr:uid="{995CF815-3BBC-4408-8422-0B7B6FAE5084}"/>
    <cellStyle name="ItemTypeClass 2 11 10" xfId="18862" xr:uid="{8A396EAD-CA3D-47A9-9F80-43B42A92ACF8}"/>
    <cellStyle name="ItemTypeClass 2 11 11" xfId="19322" xr:uid="{524B85CD-94F6-4696-81C3-3F25C855F737}"/>
    <cellStyle name="ItemTypeClass 2 11 12" xfId="20735" xr:uid="{7203D361-20C8-4B67-8433-B42F458A469B}"/>
    <cellStyle name="ItemTypeClass 2 11 13" xfId="21904" xr:uid="{1416781A-610F-4293-9103-8CDBF71A56B7}"/>
    <cellStyle name="ItemTypeClass 2 11 14" xfId="22050" xr:uid="{8BCDB57C-321D-49EC-93FF-EA06397D9793}"/>
    <cellStyle name="ItemTypeClass 2 11 15" xfId="24555" xr:uid="{A14E7BD3-D5D2-4986-A2E7-EFB4F2D57B0A}"/>
    <cellStyle name="ItemTypeClass 2 11 16" xfId="26050" xr:uid="{0E46D430-9F27-49EE-9870-A05CECC45F53}"/>
    <cellStyle name="ItemTypeClass 2 11 17" xfId="28857" xr:uid="{0AC9112F-271F-442A-AC69-1343D2AFAA62}"/>
    <cellStyle name="ItemTypeClass 2 11 2" xfId="16853" xr:uid="{FD8F60C8-AD6A-4BE8-AFDB-D80C64843186}"/>
    <cellStyle name="ItemTypeClass 2 11 3" xfId="11451" xr:uid="{344BAEA2-8C0B-4CE2-BA79-6ABACFECBA0E}"/>
    <cellStyle name="ItemTypeClass 2 11 4" xfId="10112" xr:uid="{753E4D6D-FA2C-4781-80FA-7F77933AA70A}"/>
    <cellStyle name="ItemTypeClass 2 11 5" xfId="12377" xr:uid="{DC0291B9-E584-4952-8FC1-D6924CCFD60D}"/>
    <cellStyle name="ItemTypeClass 2 11 6" xfId="19957" xr:uid="{6214E4B5-8EBF-496D-8519-AC8DBD8165AC}"/>
    <cellStyle name="ItemTypeClass 2 11 7" xfId="23308" xr:uid="{0C8D84AB-FBAB-4A0C-98AF-78CFD14F3013}"/>
    <cellStyle name="ItemTypeClass 2 11 8" xfId="16572" xr:uid="{C799B77B-7EED-4F04-81AD-85979FF75EED}"/>
    <cellStyle name="ItemTypeClass 2 11 9" xfId="17281" xr:uid="{9F286F20-6E1F-4ED1-ADC4-B6262E463CCD}"/>
    <cellStyle name="ItemTypeClass 2 12" xfId="14129" xr:uid="{A7061878-24E6-4B1C-AD19-84C75A625FAD}"/>
    <cellStyle name="ItemTypeClass 2 12 10" xfId="28442" xr:uid="{BCAF0E57-627D-4E29-B278-B12FBCD81B8B}"/>
    <cellStyle name="ItemTypeClass 2 12 11" xfId="23499" xr:uid="{C953D6CB-6276-4F46-88FB-053583EFB27D}"/>
    <cellStyle name="ItemTypeClass 2 12 12" xfId="25738" xr:uid="{98FD397D-4FD7-4CC2-92D8-BB6D28CD1A8E}"/>
    <cellStyle name="ItemTypeClass 2 12 13" xfId="27340" xr:uid="{7FB7845C-D2F9-4E97-B282-6E8BDA4E0DA5}"/>
    <cellStyle name="ItemTypeClass 2 12 14" xfId="27512" xr:uid="{CAA4126D-B710-467E-A298-0BE88EED1E69}"/>
    <cellStyle name="ItemTypeClass 2 12 15" xfId="29252" xr:uid="{9E0B7A6A-CC2C-4FB0-8BE4-682AD6677815}"/>
    <cellStyle name="ItemTypeClass 2 12 16" xfId="31026" xr:uid="{E872BCBD-DAF7-4440-8E58-5D4B907DDD18}"/>
    <cellStyle name="ItemTypeClass 2 12 17" xfId="32678" xr:uid="{3AD6803F-6F5F-412F-8664-04874F2BD8EB}"/>
    <cellStyle name="ItemTypeClass 2 12 2" xfId="17258" xr:uid="{3B276F48-7725-4E2F-B71C-F0711DE4D4FD}"/>
    <cellStyle name="ItemTypeClass 2 12 3" xfId="11869" xr:uid="{CD47D428-49BE-4B67-BC87-CF6D7F2FF195}"/>
    <cellStyle name="ItemTypeClass 2 12 4" xfId="10319" xr:uid="{19F853C3-95D9-4AFA-93A6-FE2FE1EAEFA0}"/>
    <cellStyle name="ItemTypeClass 2 12 5" xfId="16649" xr:uid="{396CEE55-57F6-45C5-A53A-383CEA6EE549}"/>
    <cellStyle name="ItemTypeClass 2 12 6" xfId="17034" xr:uid="{7A22AFE9-40BB-45E8-AAA3-83A55D5F58FE}"/>
    <cellStyle name="ItemTypeClass 2 12 7" xfId="17768" xr:uid="{7D5DF8A6-8775-422F-9331-66EF785D27BC}"/>
    <cellStyle name="ItemTypeClass 2 12 8" xfId="19383" xr:uid="{76EBA769-3466-46A0-9908-431B1F3D1CE6}"/>
    <cellStyle name="ItemTypeClass 2 12 9" xfId="21254" xr:uid="{A35A1CF1-D81D-42BB-B2B8-71632B7375D2}"/>
    <cellStyle name="ItemTypeClass 2 13" xfId="13691" xr:uid="{A0D78336-7CCB-4D86-9071-D77DE163372D}"/>
    <cellStyle name="ItemTypeClass 2 13 10" xfId="18865" xr:uid="{388A0C41-C760-4F63-B079-DC5BD3A0AAD8}"/>
    <cellStyle name="ItemTypeClass 2 13 11" xfId="19403" xr:uid="{327DBC14-0148-4BA9-B942-D1A64139EE6E}"/>
    <cellStyle name="ItemTypeClass 2 13 12" xfId="20751" xr:uid="{37ED54AA-900B-4EC6-9ECB-3AA870A5A93F}"/>
    <cellStyle name="ItemTypeClass 2 13 13" xfId="21914" xr:uid="{932727EF-B62C-4763-9502-884385EBAAA5}"/>
    <cellStyle name="ItemTypeClass 2 13 14" xfId="33206" xr:uid="{9483D6B8-B36D-49AE-B811-062DA22855C6}"/>
    <cellStyle name="ItemTypeClass 2 13 15" xfId="24563" xr:uid="{A735FAA8-A4D2-4320-9B93-933480D60058}"/>
    <cellStyle name="ItemTypeClass 2 13 16" xfId="26059" xr:uid="{5382CD91-CE73-4038-9844-24D0DDE6521E}"/>
    <cellStyle name="ItemTypeClass 2 13 17" xfId="28860" xr:uid="{CCE13519-8AC6-441E-9C26-DD94CF7F2619}"/>
    <cellStyle name="ItemTypeClass 2 13 2" xfId="16856" xr:uid="{61F7ECBB-1B17-48FE-9440-1767CC230811}"/>
    <cellStyle name="ItemTypeClass 2 13 3" xfId="11454" xr:uid="{0C0D25CD-20A5-4F7F-AB64-CCE4D2D9E8C2}"/>
    <cellStyle name="ItemTypeClass 2 13 4" xfId="10115" xr:uid="{7FBC3B4B-5EE9-4D0C-9BB6-32AC0F5DED72}"/>
    <cellStyle name="ItemTypeClass 2 13 5" xfId="18838" xr:uid="{36EA1B9F-C9B0-421B-8E3E-748230A9D387}"/>
    <cellStyle name="ItemTypeClass 2 13 6" xfId="11696" xr:uid="{55E963C2-814E-49B1-81DC-B99BBF382B84}"/>
    <cellStyle name="ItemTypeClass 2 13 7" xfId="9856" xr:uid="{E89A938B-BB21-4914-BA0D-938FA9E4ED17}"/>
    <cellStyle name="ItemTypeClass 2 13 8" xfId="16576" xr:uid="{13999406-22A1-4198-BAD6-19AB67056381}"/>
    <cellStyle name="ItemTypeClass 2 13 9" xfId="17333" xr:uid="{BA1F11DE-148B-4985-A373-C5C2705B1501}"/>
    <cellStyle name="ItemTypeClass 2 14" xfId="14136" xr:uid="{B919FE61-69C6-472D-AA20-B4ADD7835F57}"/>
    <cellStyle name="ItemTypeClass 2 14 10" xfId="27825" xr:uid="{30143938-A7D6-49D4-A243-BE76739644C0}"/>
    <cellStyle name="ItemTypeClass 2 14 11" xfId="10672" xr:uid="{01E58403-DCF6-4C60-AEC8-78197BAED3E5}"/>
    <cellStyle name="ItemTypeClass 2 14 12" xfId="25822" xr:uid="{3AD03B38-4131-40FB-A6D8-B58D8160277F}"/>
    <cellStyle name="ItemTypeClass 2 14 13" xfId="27349" xr:uid="{02C263CA-0164-40BA-A3C8-3E0E0E213C28}"/>
    <cellStyle name="ItemTypeClass 2 14 14" xfId="27525" xr:uid="{A9D7DE54-CC5C-444B-A933-97859AD0995D}"/>
    <cellStyle name="ItemTypeClass 2 14 15" xfId="29273" xr:uid="{D8751AED-422B-489E-8B7D-39F903A4E268}"/>
    <cellStyle name="ItemTypeClass 2 14 16" xfId="31099" xr:uid="{346A06D0-D83B-4105-8207-8FF6EED16919}"/>
    <cellStyle name="ItemTypeClass 2 14 17" xfId="36455" xr:uid="{BE890965-BF3B-4614-8891-53AF950BACF4}"/>
    <cellStyle name="ItemTypeClass 2 14 2" xfId="17265" xr:uid="{7BA4A75F-2FB2-4424-8730-E1900C442B65}"/>
    <cellStyle name="ItemTypeClass 2 14 3" xfId="11876" xr:uid="{E85C6364-A2BC-4D61-8CA5-2DE231E4E01A}"/>
    <cellStyle name="ItemTypeClass 2 14 4" xfId="10325" xr:uid="{6D3C7EF3-3228-4F69-8CC7-4D9396351A89}"/>
    <cellStyle name="ItemTypeClass 2 14 5" xfId="16655" xr:uid="{742536EB-3E95-48EF-B10B-9DAF93970875}"/>
    <cellStyle name="ItemTypeClass 2 14 6" xfId="17045" xr:uid="{57848408-D4B8-44CE-8591-360E29AD8EB8}"/>
    <cellStyle name="ItemTypeClass 2 14 7" xfId="17799" xr:uid="{B99F8E72-8AF6-43DC-8FEF-A623F91D5B91}"/>
    <cellStyle name="ItemTypeClass 2 14 8" xfId="19395" xr:uid="{9343CEE9-D611-4929-A21C-200F13FE8DC9}"/>
    <cellStyle name="ItemTypeClass 2 14 9" xfId="21287" xr:uid="{0429F5C2-2221-444F-AD10-D1267CE31522}"/>
    <cellStyle name="ItemTypeClass 2 15" xfId="13694" xr:uid="{9B7BB467-FF9F-4012-AF83-84FE7852EBAF}"/>
    <cellStyle name="ItemTypeClass 2 15 10" xfId="18923" xr:uid="{825DC220-8EDB-4EB9-B58D-10A996876292}"/>
    <cellStyle name="ItemTypeClass 2 15 11" xfId="19735" xr:uid="{5BFEBB72-DBC5-42D0-A188-159FDEE3D864}"/>
    <cellStyle name="ItemTypeClass 2 15 12" xfId="20771" xr:uid="{E6B023AF-88C0-46D7-BDAC-161D2215FEA7}"/>
    <cellStyle name="ItemTypeClass 2 15 13" xfId="21921" xr:uid="{2B61394F-C5EE-49C4-BE5E-27751DC745C2}"/>
    <cellStyle name="ItemTypeClass 2 15 14" xfId="33111" xr:uid="{747B1DA1-E999-4544-B490-A7038FBD77AC}"/>
    <cellStyle name="ItemTypeClass 2 15 15" xfId="24575" xr:uid="{B968137D-2CAE-486A-B5F6-B53653266C78}"/>
    <cellStyle name="ItemTypeClass 2 15 16" xfId="26066" xr:uid="{5B4E93CC-8881-4BB4-9D7A-2E495CC4F5D2}"/>
    <cellStyle name="ItemTypeClass 2 15 17" xfId="28869" xr:uid="{579C7F8E-A006-456B-9813-9BB4C87D8FA3}"/>
    <cellStyle name="ItemTypeClass 2 15 2" xfId="16859" xr:uid="{E5DDE2A1-7585-4FF8-8D23-C246F15F2E03}"/>
    <cellStyle name="ItemTypeClass 2 15 3" xfId="11457" xr:uid="{349DF43E-A2B8-4293-91C8-D70BB1DD03FE}"/>
    <cellStyle name="ItemTypeClass 2 15 4" xfId="10118" xr:uid="{E593003A-04CD-4819-B74E-200A1AC9C219}"/>
    <cellStyle name="ItemTypeClass 2 15 5" xfId="12382" xr:uid="{7724C58C-3C9B-4AAE-BEA3-0F04364F17C7}"/>
    <cellStyle name="ItemTypeClass 2 15 6" xfId="11699" xr:uid="{6DEA23DB-D0A5-47AB-B189-50167D11FB44}"/>
    <cellStyle name="ItemTypeClass 2 15 7" xfId="10831" xr:uid="{9FC67CC3-5CA3-4554-B813-3F7C1C921F6B}"/>
    <cellStyle name="ItemTypeClass 2 15 8" xfId="16580" xr:uid="{9749C047-8F65-4202-8B90-B787DE325EF3}"/>
    <cellStyle name="ItemTypeClass 2 15 9" xfId="17340" xr:uid="{B551D020-F58B-4B85-82A0-14B8A157EB59}"/>
    <cellStyle name="ItemTypeClass 2 16" xfId="13697" xr:uid="{2C37CA8F-7A51-4884-A9E7-2A9AA47123F7}"/>
    <cellStyle name="ItemTypeClass 2 16 10" xfId="18944" xr:uid="{67367F2C-DF64-42E0-93EB-FE3093A5DC40}"/>
    <cellStyle name="ItemTypeClass 2 16 11" xfId="19845" xr:uid="{F9FA6E65-7D9A-4354-AA42-6A04AA66DF28}"/>
    <cellStyle name="ItemTypeClass 2 16 12" xfId="20795" xr:uid="{9554A044-4C0C-40F6-9D6D-3BA3BAC6597A}"/>
    <cellStyle name="ItemTypeClass 2 16 13" xfId="21939" xr:uid="{F8EFE44D-9755-4D98-9DCC-DFBA3B880C87}"/>
    <cellStyle name="ItemTypeClass 2 16 14" xfId="30166" xr:uid="{CEFFEA52-3329-4C07-B1D4-3C944C61560C}"/>
    <cellStyle name="ItemTypeClass 2 16 15" xfId="24578" xr:uid="{7B81CE47-046D-401A-A3F9-08C8A1D23085}"/>
    <cellStyle name="ItemTypeClass 2 16 16" xfId="26078" xr:uid="{9D2E5A3A-2953-4A80-B064-28DBF0021616}"/>
    <cellStyle name="ItemTypeClass 2 16 17" xfId="28874" xr:uid="{2EC1020D-0716-40EA-8621-16408998B21B}"/>
    <cellStyle name="ItemTypeClass 2 16 2" xfId="16862" xr:uid="{33A6FF20-0553-43F8-9FFC-59E7C471625F}"/>
    <cellStyle name="ItemTypeClass 2 16 3" xfId="11460" xr:uid="{12E45203-60DB-4C6C-A77B-FD6D65687CAE}"/>
    <cellStyle name="ItemTypeClass 2 16 4" xfId="10121" xr:uid="{2EC6751C-0C5C-4A4D-92EE-968CD5C57463}"/>
    <cellStyle name="ItemTypeClass 2 16 5" xfId="12385" xr:uid="{CF2B7C05-759F-4CD3-BB88-CB59CE726BD6}"/>
    <cellStyle name="ItemTypeClass 2 16 6" xfId="11702" xr:uid="{DE19A88E-ADD3-402A-9671-D0BC40072A4B}"/>
    <cellStyle name="ItemTypeClass 2 16 7" xfId="10834" xr:uid="{386AD4B0-8415-44F8-AE41-30ADBB9EBF11}"/>
    <cellStyle name="ItemTypeClass 2 16 8" xfId="16585" xr:uid="{AAC7F1A4-F699-4A4E-B60F-0EF8CA3F5A25}"/>
    <cellStyle name="ItemTypeClass 2 16 9" xfId="17354" xr:uid="{E2A77E37-4ECE-40FA-A592-BF9BB0B1AAB3}"/>
    <cellStyle name="ItemTypeClass 2 17" xfId="13700" xr:uid="{768622FC-24EF-43BF-83CD-FCAB357D5FCD}"/>
    <cellStyle name="ItemTypeClass 2 17 10" xfId="18947" xr:uid="{56A33C7C-2FBC-45D2-A708-ADD69010F249}"/>
    <cellStyle name="ItemTypeClass 2 17 11" xfId="20104" xr:uid="{AC8E172E-35A3-4965-885D-56FA5E47B143}"/>
    <cellStyle name="ItemTypeClass 2 17 12" xfId="20798" xr:uid="{941287A1-0F43-4E1D-978D-EE130851ADAD}"/>
    <cellStyle name="ItemTypeClass 2 17 13" xfId="21943" xr:uid="{F488D89E-C1A7-47F0-9DFD-4A1E836ECC6F}"/>
    <cellStyle name="ItemTypeClass 2 17 14" xfId="33189" xr:uid="{6F7549E0-8421-41F9-88E9-72A237F4D23E}"/>
    <cellStyle name="ItemTypeClass 2 17 15" xfId="24583" xr:uid="{13A43106-DA44-4FB6-815A-75F127C03DFD}"/>
    <cellStyle name="ItemTypeClass 2 17 16" xfId="26090" xr:uid="{AA601B3C-C5D7-4515-A1CB-6BB0CA36B5D3}"/>
    <cellStyle name="ItemTypeClass 2 17 17" xfId="28878" xr:uid="{5AEA3961-4967-4795-B462-08966EEFFD9A}"/>
    <cellStyle name="ItemTypeClass 2 17 2" xfId="16865" xr:uid="{C7930364-984A-4E68-9B09-68EF5F45F6CE}"/>
    <cellStyle name="ItemTypeClass 2 17 3" xfId="11463" xr:uid="{47ECAFEE-1A7A-4EE2-A526-0EF1483A8CAF}"/>
    <cellStyle name="ItemTypeClass 2 17 4" xfId="10124" xr:uid="{6A065532-C8C2-47F5-B644-5B1C4D5ACC61}"/>
    <cellStyle name="ItemTypeClass 2 17 5" xfId="12388" xr:uid="{7126CE70-EF65-49F2-BF2A-277B82849DB2}"/>
    <cellStyle name="ItemTypeClass 2 17 6" xfId="11705" xr:uid="{2D4508B9-D866-4A5F-97E7-A65D9C4AE700}"/>
    <cellStyle name="ItemTypeClass 2 17 7" xfId="10837" xr:uid="{6B01C46F-1D6C-467D-939E-0A701D090E85}"/>
    <cellStyle name="ItemTypeClass 2 17 8" xfId="16591" xr:uid="{1E135961-79FC-4F4B-9855-0CBF13CB1B8B}"/>
    <cellStyle name="ItemTypeClass 2 17 9" xfId="17367" xr:uid="{E8A8973B-7FD7-4993-8F3A-74041DCD2E46}"/>
    <cellStyle name="ItemTypeClass 2 18" xfId="14140" xr:uid="{A73899EE-8965-4C61-A5A4-2E3B1394E87E}"/>
    <cellStyle name="ItemTypeClass 2 18 10" xfId="28166" xr:uid="{E59AB901-DDFB-4945-BD5F-8773CB615463}"/>
    <cellStyle name="ItemTypeClass 2 18 11" xfId="23523" xr:uid="{ADAF525F-58A8-4EC5-9026-460D6EB32870}"/>
    <cellStyle name="ItemTypeClass 2 18 12" xfId="25841" xr:uid="{74AA1153-3EFB-4D2A-B12E-A61F93539B5C}"/>
    <cellStyle name="ItemTypeClass 2 18 13" xfId="27355" xr:uid="{38EB61E6-64A2-48F6-B5DC-268B08179E54}"/>
    <cellStyle name="ItemTypeClass 2 18 14" xfId="27530" xr:uid="{A0A07731-B20D-4349-9AAB-60B2D299C191}"/>
    <cellStyle name="ItemTypeClass 2 18 15" xfId="29278" xr:uid="{35FFE88B-609C-4757-8C62-6E3C2577DED5}"/>
    <cellStyle name="ItemTypeClass 2 18 16" xfId="31137" xr:uid="{FAC36E64-7E42-4918-AC73-5FD634161D8A}"/>
    <cellStyle name="ItemTypeClass 2 18 17" xfId="36442" xr:uid="{0B6BB7CB-8DB7-4876-94F0-AF81A5B740B6}"/>
    <cellStyle name="ItemTypeClass 2 18 2" xfId="17269" xr:uid="{431B2D57-A39F-4F24-A334-2726E52D3F18}"/>
    <cellStyle name="ItemTypeClass 2 18 3" xfId="11880" xr:uid="{4A1D4CC0-0439-446D-A7D3-BEEE164BA304}"/>
    <cellStyle name="ItemTypeClass 2 18 4" xfId="10333" xr:uid="{8BB90EFB-E11C-4DFB-9AB8-F1FF80C38257}"/>
    <cellStyle name="ItemTypeClass 2 18 5" xfId="16659" xr:uid="{BFA6094C-D753-45E7-BC30-41B166307974}"/>
    <cellStyle name="ItemTypeClass 2 18 6" xfId="17049" xr:uid="{42A4762B-6156-4C8F-ADC9-32D3C31EEDD2}"/>
    <cellStyle name="ItemTypeClass 2 18 7" xfId="17804" xr:uid="{865CCAEC-63AA-4E70-B7EE-857F2D30977E}"/>
    <cellStyle name="ItemTypeClass 2 18 8" xfId="19405" xr:uid="{C080BC02-E9E7-424B-A9A2-53F142168326}"/>
    <cellStyle name="ItemTypeClass 2 18 9" xfId="21324" xr:uid="{F7445121-84A2-45EA-A7DC-A233BE9C786D}"/>
    <cellStyle name="ItemTypeClass 2 19" xfId="13704" xr:uid="{F2A49715-44B5-4A17-8BCA-C02870D52434}"/>
    <cellStyle name="ItemTypeClass 2 19 10" xfId="18951" xr:uid="{568B3B76-EBA1-4FE7-B903-A18A9AA73736}"/>
    <cellStyle name="ItemTypeClass 2 19 11" xfId="20260" xr:uid="{72AAECF7-0497-4E0D-BE7E-5A74B663F7C7}"/>
    <cellStyle name="ItemTypeClass 2 19 12" xfId="20808" xr:uid="{DB1DAA9A-A56E-4ED0-BC9D-F213E25FAD34}"/>
    <cellStyle name="ItemTypeClass 2 19 13" xfId="21962" xr:uid="{A768063F-DF61-4994-B10C-3ED36CEC9875}"/>
    <cellStyle name="ItemTypeClass 2 19 14" xfId="22163" xr:uid="{589DE044-6E89-4FE9-BB99-A7C5884E5749}"/>
    <cellStyle name="ItemTypeClass 2 19 15" xfId="24594" xr:uid="{E63DF459-471E-4227-855A-5082092B49BC}"/>
    <cellStyle name="ItemTypeClass 2 19 16" xfId="26116" xr:uid="{9E840BF4-8AE8-4222-86AD-96FCF92821F9}"/>
    <cellStyle name="ItemTypeClass 2 19 17" xfId="28883" xr:uid="{122A7C98-F1FC-488E-9A52-610B592E46D7}"/>
    <cellStyle name="ItemTypeClass 2 19 2" xfId="16869" xr:uid="{D048DA9C-B31E-40B6-80EF-33B53196B21E}"/>
    <cellStyle name="ItemTypeClass 2 19 3" xfId="11467" xr:uid="{D4A4177E-4729-447C-B195-DD614AC7295C}"/>
    <cellStyle name="ItemTypeClass 2 19 4" xfId="10128" xr:uid="{B0BB97BE-C91C-456E-B444-A1DB1228EF10}"/>
    <cellStyle name="ItemTypeClass 2 19 5" xfId="12391" xr:uid="{3525D6D5-E3C0-4526-9879-899A7FEFF83C}"/>
    <cellStyle name="ItemTypeClass 2 19 6" xfId="11709" xr:uid="{F5715A25-72DD-45D0-8E47-018600176998}"/>
    <cellStyle name="ItemTypeClass 2 19 7" xfId="10840" xr:uid="{E6F91DBE-B050-4D39-A732-D9AB1DD298D4}"/>
    <cellStyle name="ItemTypeClass 2 19 8" xfId="16596" xr:uid="{90340060-0149-44A0-9562-A0A8544B23C3}"/>
    <cellStyle name="ItemTypeClass 2 19 9" xfId="17376" xr:uid="{C682E516-EE6B-4768-B640-06F419E73E92}"/>
    <cellStyle name="ItemTypeClass 2 2" xfId="14156" xr:uid="{254BD0C8-9517-4D94-B971-5946D2714622}"/>
    <cellStyle name="ItemTypeClass 2 2 10" xfId="27869" xr:uid="{BFF77740-CAA2-4B3A-8E78-29C5E3909096}"/>
    <cellStyle name="ItemTypeClass 2 2 11" xfId="23758" xr:uid="{C88B3156-098D-4186-B2AE-77DA8C19A9C9}"/>
    <cellStyle name="ItemTypeClass 2 2 12" xfId="25866" xr:uid="{37BE8269-35F7-4985-8806-463101D5EE69}"/>
    <cellStyle name="ItemTypeClass 2 2 13" xfId="27377" xr:uid="{0E02E13A-D432-40C1-8020-4B9AF2263AB4}"/>
    <cellStyle name="ItemTypeClass 2 2 14" xfId="27557" xr:uid="{34B78DB0-6C99-4A65-902E-D1394134841B}"/>
    <cellStyle name="ItemTypeClass 2 2 15" xfId="29517" xr:uid="{4759B1C8-6C86-4E2C-8418-070B865EDE67}"/>
    <cellStyle name="ItemTypeClass 2 2 16" xfId="31556" xr:uid="{CC8CB13F-E422-49E2-84E0-95C8A03E64B5}"/>
    <cellStyle name="ItemTypeClass 2 2 17" xfId="36617" xr:uid="{5D12DD33-68AA-42E2-A517-C0332547C59C}"/>
    <cellStyle name="ItemTypeClass 2 2 2" xfId="17285" xr:uid="{9DC779BE-8CF4-4D24-BA91-6C8DAC159B31}"/>
    <cellStyle name="ItemTypeClass 2 2 3" xfId="11896" xr:uid="{546B01FB-762B-44B2-A0DC-3F1CE3A428F3}"/>
    <cellStyle name="ItemTypeClass 2 2 4" xfId="10351" xr:uid="{0E6A7202-E50E-46BE-A4B9-D3FE1D218D2D}"/>
    <cellStyle name="ItemTypeClass 2 2 5" xfId="16675" xr:uid="{A0D5D132-B5B9-476B-A31C-E1FE7B7E2228}"/>
    <cellStyle name="ItemTypeClass 2 2 6" xfId="17070" xr:uid="{A1847B27-F1C3-4C46-86F2-346714200BDA}"/>
    <cellStyle name="ItemTypeClass 2 2 7" xfId="17839" xr:uid="{8021D23B-D982-45D9-8E95-DAEB8B1DB68E}"/>
    <cellStyle name="ItemTypeClass 2 2 8" xfId="19613" xr:uid="{5291EE36-3959-40BD-B400-7591C530D99D}"/>
    <cellStyle name="ItemTypeClass 2 2 9" xfId="26142" xr:uid="{D40958F7-280C-43B8-9A9C-7573B55DB241}"/>
    <cellStyle name="ItemTypeClass 2 20" xfId="14146" xr:uid="{81B54034-C333-4AA9-B28F-2CFD036E8A83}"/>
    <cellStyle name="ItemTypeClass 2 20 10" xfId="27894" xr:uid="{23F71C8A-CBCA-433A-BBE2-8577CA2647FA}"/>
    <cellStyle name="ItemTypeClass 2 20 11" xfId="23609" xr:uid="{14907819-1EBB-4A93-AAAD-18278DC67B7A}"/>
    <cellStyle name="ItemTypeClass 2 20 12" xfId="25848" xr:uid="{D671ADFA-64F2-432E-BCEB-39B211AE42D1}"/>
    <cellStyle name="ItemTypeClass 2 20 13" xfId="27365" xr:uid="{DD87E486-7996-4DB6-9762-1071834C9E0E}"/>
    <cellStyle name="ItemTypeClass 2 20 14" xfId="27540" xr:uid="{A5E64D05-B0DB-4252-8DFC-A011EB604957}"/>
    <cellStyle name="ItemTypeClass 2 20 15" xfId="29355" xr:uid="{0EF9637F-027D-42A7-82DC-629045D54E50}"/>
    <cellStyle name="ItemTypeClass 2 20 16" xfId="31193" xr:uid="{2BCAB36F-54D1-4BC0-AA26-6F98E736A891}"/>
    <cellStyle name="ItemTypeClass 2 20 17" xfId="36982" xr:uid="{E8D73E1C-C2EB-4B45-8192-859651293F6E}"/>
    <cellStyle name="ItemTypeClass 2 20 2" xfId="17275" xr:uid="{4A4AA30E-B3E8-4E1B-9100-5C429FBCF067}"/>
    <cellStyle name="ItemTypeClass 2 20 3" xfId="11886" xr:uid="{73251641-EB9A-4C56-97A3-882F47DDDFAC}"/>
    <cellStyle name="ItemTypeClass 2 20 4" xfId="10342" xr:uid="{942943FD-0843-4DE5-87D4-88A6119FD2B1}"/>
    <cellStyle name="ItemTypeClass 2 20 5" xfId="16665" xr:uid="{6355E527-6C07-46ED-9B15-778083C1463A}"/>
    <cellStyle name="ItemTypeClass 2 20 6" xfId="17060" xr:uid="{ABA98A5F-1BA7-404D-B8C3-D92BA4A9CAB4}"/>
    <cellStyle name="ItemTypeClass 2 20 7" xfId="17819" xr:uid="{1DFEDBDD-129C-44E6-9F4E-01AF9DEC4E00}"/>
    <cellStyle name="ItemTypeClass 2 20 8" xfId="19541" xr:uid="{EA26A2FE-1084-4177-AD6D-9E096FA8C9F9}"/>
    <cellStyle name="ItemTypeClass 2 20 9" xfId="21360" xr:uid="{C329FBA6-D62A-4E97-AA43-BA47F16B50F0}"/>
    <cellStyle name="ItemTypeClass 2 21" xfId="13703" xr:uid="{D1287442-9058-4B5D-94AE-390DEA28C604}"/>
    <cellStyle name="ItemTypeClass 2 21 10" xfId="18950" xr:uid="{73902D33-99A1-4611-A10C-387883FB2FD0}"/>
    <cellStyle name="ItemTypeClass 2 21 11" xfId="20247" xr:uid="{15A2074F-9A53-4063-B950-11B9008D5623}"/>
    <cellStyle name="ItemTypeClass 2 21 12" xfId="28541" xr:uid="{F8B6470A-3CD8-41EF-82DE-D234D7BCBA28}"/>
    <cellStyle name="ItemTypeClass 2 21 13" xfId="21958" xr:uid="{42446183-9DE2-4B6D-8B94-8C9274D12A9A}"/>
    <cellStyle name="ItemTypeClass 2 21 14" xfId="22099" xr:uid="{2E5B6370-319D-4E01-8EE2-4A0C4D066CFB}"/>
    <cellStyle name="ItemTypeClass 2 21 15" xfId="24589" xr:uid="{68966FCF-3697-4B88-9B25-0067F9577B4E}"/>
    <cellStyle name="ItemTypeClass 2 21 16" xfId="26113" xr:uid="{5E0E1540-2BEF-4DCB-B5DD-0656873943B2}"/>
    <cellStyle name="ItemTypeClass 2 21 17" xfId="28881" xr:uid="{69C6BAD3-28D1-4DF2-9CC1-D1F1904661C1}"/>
    <cellStyle name="ItemTypeClass 2 21 2" xfId="16868" xr:uid="{D4C70772-A9EA-4E7C-9840-B9F15B690920}"/>
    <cellStyle name="ItemTypeClass 2 21 3" xfId="11466" xr:uid="{7FF49040-6F37-44A6-BA00-B13DEFE72059}"/>
    <cellStyle name="ItemTypeClass 2 21 4" xfId="10127" xr:uid="{4FBFE48B-16C0-476E-A2B7-DE3EC7F83665}"/>
    <cellStyle name="ItemTypeClass 2 21 5" xfId="12390" xr:uid="{DC72B7AB-6BD9-442B-BF83-75AA12EDCD67}"/>
    <cellStyle name="ItemTypeClass 2 21 6" xfId="11708" xr:uid="{FC801D2B-52B6-4B80-A1ED-BBAD6892AA51}"/>
    <cellStyle name="ItemTypeClass 2 21 7" xfId="10839" xr:uid="{C3EA95EE-43EA-465D-8AF1-B8F9B3DE7BDF}"/>
    <cellStyle name="ItemTypeClass 2 21 8" xfId="16595" xr:uid="{0017B579-7D2F-4F00-A9DD-FE7C0AED52CE}"/>
    <cellStyle name="ItemTypeClass 2 21 9" xfId="17375" xr:uid="{ACE62911-6FE6-42E5-B3AB-BCABCE1B4BC5}"/>
    <cellStyle name="ItemTypeClass 2 22" xfId="14143" xr:uid="{E8A5C139-9B82-44A9-B4D4-28C378EA460B}"/>
    <cellStyle name="ItemTypeClass 2 22 10" xfId="28042" xr:uid="{51A2ED59-621E-46F0-8774-8A352FAF72C7}"/>
    <cellStyle name="ItemTypeClass 2 22 11" xfId="23540" xr:uid="{5F25E8EF-E6C3-4BFF-BBA4-8275DC23794D}"/>
    <cellStyle name="ItemTypeClass 2 22 12" xfId="25844" xr:uid="{A18B62C0-8B6B-4E3D-9537-A3092D070DEC}"/>
    <cellStyle name="ItemTypeClass 2 22 13" xfId="27362" xr:uid="{01104B0D-12ED-4C72-BB14-9EF8F2174305}"/>
    <cellStyle name="ItemTypeClass 2 22 14" xfId="27534" xr:uid="{D89F7320-C902-4C80-B1A4-B040CC4B3855}"/>
    <cellStyle name="ItemTypeClass 2 22 15" xfId="29295" xr:uid="{DB6F08C8-54B5-4BC3-9DAB-D18ABDD7D61E}"/>
    <cellStyle name="ItemTypeClass 2 22 16" xfId="31185" xr:uid="{89735F22-76E6-47F3-AD9D-9B7F461F211F}"/>
    <cellStyle name="ItemTypeClass 2 22 17" xfId="37054" xr:uid="{92991BE1-ADA0-4F14-88CE-F70FD8187861}"/>
    <cellStyle name="ItemTypeClass 2 22 2" xfId="17272" xr:uid="{55FB6EFC-DE50-4BBF-A59B-31CA5B864BB3}"/>
    <cellStyle name="ItemTypeClass 2 22 3" xfId="11883" xr:uid="{8127455F-6C39-4B6D-A34C-E0D2FE3E9CD0}"/>
    <cellStyle name="ItemTypeClass 2 22 4" xfId="10339" xr:uid="{66C9503D-30B3-4562-90F8-03EE8551E78E}"/>
    <cellStyle name="ItemTypeClass 2 22 5" xfId="16662" xr:uid="{B54BC085-7FAA-4141-9DCE-8C99B95FC7BB}"/>
    <cellStyle name="ItemTypeClass 2 22 6" xfId="17055" xr:uid="{1C5E6008-B877-47B0-A60A-4A5086F2B2A8}"/>
    <cellStyle name="ItemTypeClass 2 22 7" xfId="17809" xr:uid="{E4CF5CE4-3753-4A64-BD39-4CD5B861AE3D}"/>
    <cellStyle name="ItemTypeClass 2 22 8" xfId="19459" xr:uid="{66C37EDB-C33D-4398-86C9-DD0041D49ADD}"/>
    <cellStyle name="ItemTypeClass 2 22 9" xfId="21329" xr:uid="{03439935-57B7-44D3-BDB4-7CA616229E63}"/>
    <cellStyle name="ItemTypeClass 2 23" xfId="14149" xr:uid="{802754FE-FB6F-4ECE-9BCD-AC76A3FA709F}"/>
    <cellStyle name="ItemTypeClass 2 23 10" xfId="27883" xr:uid="{1F4E8210-6B1D-42CC-AA26-B53232B6BABD}"/>
    <cellStyle name="ItemTypeClass 2 23 11" xfId="23652" xr:uid="{B12AE3B8-8478-47A4-B86E-B5410890D3DA}"/>
    <cellStyle name="ItemTypeClass 2 23 12" xfId="25853" xr:uid="{C99F9269-25F6-43A9-98BA-BEC6C1B3D981}"/>
    <cellStyle name="ItemTypeClass 2 23 13" xfId="27368" xr:uid="{A2BEC33D-080A-40F5-8F39-9C130180B73A}"/>
    <cellStyle name="ItemTypeClass 2 23 14" xfId="27546" xr:uid="{4D5EDCD3-D908-450E-B338-70DE9408B8D0}"/>
    <cellStyle name="ItemTypeClass 2 23 15" xfId="29369" xr:uid="{E7D28791-7E88-498C-81BF-F0CFE3F0D206}"/>
    <cellStyle name="ItemTypeClass 2 23 16" xfId="31224" xr:uid="{4A719602-4C8D-4854-8F5A-83E8EC1F3431}"/>
    <cellStyle name="ItemTypeClass 2 23 17" xfId="36951" xr:uid="{BF4FF3C0-70BC-41EE-9F28-32910253FAD9}"/>
    <cellStyle name="ItemTypeClass 2 23 2" xfId="17278" xr:uid="{EE9342E0-7B8F-4AAD-A7F6-16C56E505D61}"/>
    <cellStyle name="ItemTypeClass 2 23 3" xfId="11889" xr:uid="{10B5F99E-BF58-47B8-9543-DA064D25CAFE}"/>
    <cellStyle name="ItemTypeClass 2 23 4" xfId="10345" xr:uid="{B7BEBF85-DBD3-4B1B-91AF-8033DEECAE04}"/>
    <cellStyle name="ItemTypeClass 2 23 5" xfId="16668" xr:uid="{E7C35CF8-543A-4BE7-BC52-65935136B73B}"/>
    <cellStyle name="ItemTypeClass 2 23 6" xfId="20143" xr:uid="{29049929-8F02-4459-BB63-8CA064255426}"/>
    <cellStyle name="ItemTypeClass 2 23 7" xfId="17824" xr:uid="{BDB1A6BC-672D-4B98-9866-AE29B2EB2742}"/>
    <cellStyle name="ItemTypeClass 2 23 8" xfId="19546" xr:uid="{20E71FAB-8B76-463A-9B66-BD92E2FA8E5B}"/>
    <cellStyle name="ItemTypeClass 2 23 9" xfId="21386" xr:uid="{3161EC50-9FDB-46D8-A5A3-7732B41EB120}"/>
    <cellStyle name="ItemTypeClass 2 24" xfId="14153" xr:uid="{83819A24-4842-4F2C-84A6-BD1E8C6F203F}"/>
    <cellStyle name="ItemTypeClass 2 24 10" xfId="27871" xr:uid="{CDD049EF-DEA5-4615-8841-A427A346ED3B}"/>
    <cellStyle name="ItemTypeClass 2 24 11" xfId="23683" xr:uid="{DCD732CB-4A03-414A-B163-63EF49CAB7FF}"/>
    <cellStyle name="ItemTypeClass 2 24 12" xfId="25852" xr:uid="{8DDDCEAC-53D3-4045-BDAE-51496C75325F}"/>
    <cellStyle name="ItemTypeClass 2 24 13" xfId="27375" xr:uid="{90FD33E2-1696-46D3-880E-3B2D3DA48BD8}"/>
    <cellStyle name="ItemTypeClass 2 24 14" xfId="27550" xr:uid="{A5B4920F-9B60-443F-AD76-8501EBB3A1E1}"/>
    <cellStyle name="ItemTypeClass 2 24 15" xfId="29466" xr:uid="{D7BD1778-3F37-4862-91D6-4C5E9D730DD9}"/>
    <cellStyle name="ItemTypeClass 2 24 16" xfId="31371" xr:uid="{5C98D230-758A-4991-AB5C-3CF8816C2E3B}"/>
    <cellStyle name="ItemTypeClass 2 24 17" xfId="36825" xr:uid="{9E8EB0C5-AFCC-41C4-941E-A92CFE626335}"/>
    <cellStyle name="ItemTypeClass 2 24 2" xfId="17282" xr:uid="{F32BB0A7-94A7-4866-9559-00CD5086A7B6}"/>
    <cellStyle name="ItemTypeClass 2 24 3" xfId="11893" xr:uid="{14422220-48DF-4B4E-90CA-169B27558720}"/>
    <cellStyle name="ItemTypeClass 2 24 4" xfId="10348" xr:uid="{C3D8C491-2AEC-431F-A15F-F34B2C06657E}"/>
    <cellStyle name="ItemTypeClass 2 24 5" xfId="16672" xr:uid="{EC274292-AFF8-4D2D-98B9-EC526F46B0C5}"/>
    <cellStyle name="ItemTypeClass 2 24 6" xfId="17066" xr:uid="{76225962-A6BF-489E-9272-2474AE8E91F3}"/>
    <cellStyle name="ItemTypeClass 2 24 7" xfId="17828" xr:uid="{9B86CA69-9742-4AC9-9670-100EFB757352}"/>
    <cellStyle name="ItemTypeClass 2 24 8" xfId="19598" xr:uid="{2F09FC7E-DB9F-4270-BB9B-7C5AF9E5C5B5}"/>
    <cellStyle name="ItemTypeClass 2 24 9" xfId="21157" xr:uid="{589B9F80-26FA-4589-854B-26C0800A745F}"/>
    <cellStyle name="ItemTypeClass 2 25" xfId="9896" xr:uid="{BC053110-4353-47AA-8878-52BB9C5557C4}"/>
    <cellStyle name="ItemTypeClass 2 26" xfId="9903" xr:uid="{53BCF7F6-EF62-46FD-A733-3507BD26D428}"/>
    <cellStyle name="ItemTypeClass 2 27" xfId="10445" xr:uid="{42CB00F8-EFCD-498C-8655-1DF6EF13A2D6}"/>
    <cellStyle name="ItemTypeClass 2 3" xfId="14117" xr:uid="{C13D711D-1935-4BEE-960B-14679E885A04}"/>
    <cellStyle name="ItemTypeClass 2 3 10" xfId="22348" xr:uid="{D170946B-B16C-4498-A899-D983246B1A17}"/>
    <cellStyle name="ItemTypeClass 2 3 11" xfId="23395" xr:uid="{70666473-96D2-4733-8E73-1CD15B563043}"/>
    <cellStyle name="ItemTypeClass 2 3 12" xfId="25481" xr:uid="{75C1E93A-8D3F-4BFC-9209-446E8AABE7CD}"/>
    <cellStyle name="ItemTypeClass 2 3 13" xfId="27320" xr:uid="{F24885BB-C390-48AE-92BE-D27AB7763BFF}"/>
    <cellStyle name="ItemTypeClass 2 3 14" xfId="27499" xr:uid="{E9475446-86C5-476F-841F-D5DE91E74921}"/>
    <cellStyle name="ItemTypeClass 2 3 15" xfId="29233" xr:uid="{03583A0E-B8B9-400D-84CC-9520EFA639BD}"/>
    <cellStyle name="ItemTypeClass 2 3 16" xfId="30898" xr:uid="{6E238413-915D-4FD6-AE78-30D79FCDD72C}"/>
    <cellStyle name="ItemTypeClass 2 3 17" xfId="32588" xr:uid="{C337981C-BDCE-4182-B671-D9C204B3F22E}"/>
    <cellStyle name="ItemTypeClass 2 3 2" xfId="17246" xr:uid="{DC2FCF26-D44A-4096-9F09-639A330EB4CE}"/>
    <cellStyle name="ItemTypeClass 2 3 3" xfId="11858" xr:uid="{782E0759-2D3A-4259-A7F6-60CE0893A0D9}"/>
    <cellStyle name="ItemTypeClass 2 3 4" xfId="10308" xr:uid="{103AA794-DF34-4663-94E8-365B9C512282}"/>
    <cellStyle name="ItemTypeClass 2 3 5" xfId="16637" xr:uid="{4BD131CC-E12D-44F3-A11F-B844D0F3F427}"/>
    <cellStyle name="ItemTypeClass 2 3 6" xfId="17017" xr:uid="{1384AFD5-42EA-43B4-95EB-D30751F577BD}"/>
    <cellStyle name="ItemTypeClass 2 3 7" xfId="17711" xr:uid="{A7A74F46-F258-4242-945D-8870F123AD0D}"/>
    <cellStyle name="ItemTypeClass 2 3 8" xfId="23035" xr:uid="{33FE20A6-0FA8-4C64-B3B9-5B6889630504}"/>
    <cellStyle name="ItemTypeClass 2 3 9" xfId="21096" xr:uid="{DFD3A763-D465-4F86-ACFF-CF844BB9561A}"/>
    <cellStyle name="ItemTypeClass 2 4" xfId="13679" xr:uid="{3EAA9BA2-E713-4270-82DC-291D4AAB6D84}"/>
    <cellStyle name="ItemTypeClass 2 4 10" xfId="18789" xr:uid="{F39B35F4-0F58-42C9-9A46-45C919AFED20}"/>
    <cellStyle name="ItemTypeClass 2 4 11" xfId="19271" xr:uid="{EFFF5EE2-DC7A-46ED-9F9E-CD0DAA375312}"/>
    <cellStyle name="ItemTypeClass 2 4 12" xfId="20702" xr:uid="{B89CE5FA-4B00-4746-89CA-B57B1CB799A9}"/>
    <cellStyle name="ItemTypeClass 2 4 13" xfId="21883" xr:uid="{AAAEDD76-9E57-47C6-86D7-5D33ADD84D60}"/>
    <cellStyle name="ItemTypeClass 2 4 14" xfId="20570" xr:uid="{F9AC8244-DEB2-4574-9887-58761394FEFE}"/>
    <cellStyle name="ItemTypeClass 2 4 15" xfId="24535" xr:uid="{4D89A118-24FC-4505-B3BE-9393FC598FD3}"/>
    <cellStyle name="ItemTypeClass 2 4 16" xfId="26036" xr:uid="{980F49DA-8498-41C1-A569-96FE6A5AD40C}"/>
    <cellStyle name="ItemTypeClass 2 4 17" xfId="28823" xr:uid="{095F2676-40B3-46EA-8F16-2FE39F95433D}"/>
    <cellStyle name="ItemTypeClass 2 4 2" xfId="16844" xr:uid="{DDB6A62A-35A5-4D6F-BF59-F014A4A31791}"/>
    <cellStyle name="ItemTypeClass 2 4 3" xfId="11442" xr:uid="{DEE596D0-9E24-4BE7-A372-F27901EA6C72}"/>
    <cellStyle name="ItemTypeClass 2 4 4" xfId="10104" xr:uid="{5E4B3A2F-626A-4406-B722-7D1AB7B88931}"/>
    <cellStyle name="ItemTypeClass 2 4 5" xfId="12369" xr:uid="{0E523D38-A707-4D15-B71F-49F8653E5ACE}"/>
    <cellStyle name="ItemTypeClass 2 4 6" xfId="11683" xr:uid="{ED5B6C61-4BD8-4309-AD6A-C0463893BCDF}"/>
    <cellStyle name="ItemTypeClass 2 4 7" xfId="10821" xr:uid="{E74523F3-3D62-4DF7-98E1-90FC01743F82}"/>
    <cellStyle name="ItemTypeClass 2 4 8" xfId="16556" xr:uid="{C9265F0E-D520-489C-A6A8-98310CF27050}"/>
    <cellStyle name="ItemTypeClass 2 4 9" xfId="17233" xr:uid="{B58E77EB-92FF-4521-BAE7-B414AD6BECC1}"/>
    <cellStyle name="ItemTypeClass 2 5" xfId="14111" xr:uid="{7D88E9FD-230C-4A20-A59A-B92D32669024}"/>
    <cellStyle name="ItemTypeClass 2 5 10" xfId="32556" xr:uid="{904695B8-0713-4601-BB4E-2507B5871C45}"/>
    <cellStyle name="ItemTypeClass 2 5 2" xfId="10302" xr:uid="{E8804D40-D51A-4301-93D2-5D2786FFFD5F}"/>
    <cellStyle name="ItemTypeClass 2 5 3" xfId="16631" xr:uid="{AA7BA152-DA3A-40AC-8936-469C09B93EDB}"/>
    <cellStyle name="ItemTypeClass 2 5 4" xfId="17695" xr:uid="{468FB951-32D8-471C-B62E-CD7C47282C16}"/>
    <cellStyle name="ItemTypeClass 2 5 5" xfId="19329" xr:uid="{C60C1E03-D974-4C3B-A864-AD0F5691CA97}"/>
    <cellStyle name="ItemTypeClass 2 5 6" xfId="22237" xr:uid="{88F6A4B6-4096-4935-A6D7-9CD3354DD13E}"/>
    <cellStyle name="ItemTypeClass 2 5 7" xfId="25381" xr:uid="{8AA96BA0-6F79-4B08-BE69-EA74790A2647}"/>
    <cellStyle name="ItemTypeClass 2 5 8" xfId="27318" xr:uid="{C2FBA2E4-78A2-4E17-9048-D55FB91E41AF}"/>
    <cellStyle name="ItemTypeClass 2 5 9" xfId="30760" xr:uid="{71539B9E-C881-43D1-9774-15E7ADC9460C}"/>
    <cellStyle name="ItemTypeClass 2 6" xfId="13682" xr:uid="{31D8A5BE-2395-469F-9E58-3A6F3B30DF19}"/>
    <cellStyle name="ItemTypeClass 2 6 10" xfId="18796" xr:uid="{29FF43BF-E24F-464C-B13A-99EF03D34AA6}"/>
    <cellStyle name="ItemTypeClass 2 6 11" xfId="19292" xr:uid="{ACDCC66A-3E67-4D7C-97BC-2D0BEC8BA8D7}"/>
    <cellStyle name="ItemTypeClass 2 6 12" xfId="20708" xr:uid="{905A148C-8AC2-46F3-B8BD-C25E3599D405}"/>
    <cellStyle name="ItemTypeClass 2 6 13" xfId="21888" xr:uid="{08A861BD-FAB4-436D-9E16-53CE372F04C0}"/>
    <cellStyle name="ItemTypeClass 2 6 14" xfId="21895" xr:uid="{E19C7DC6-F89C-46DF-BAC4-060039F75F29}"/>
    <cellStyle name="ItemTypeClass 2 6 15" xfId="24541" xr:uid="{44EA7E09-742D-4CF1-8D97-E41AB44AC2BC}"/>
    <cellStyle name="ItemTypeClass 2 6 16" xfId="26040" xr:uid="{1A66D6CD-FF51-4680-BDAE-9EF9D603F098}"/>
    <cellStyle name="ItemTypeClass 2 6 17" xfId="28834" xr:uid="{260F0273-2312-4544-8C38-2253D6DD1A7F}"/>
    <cellStyle name="ItemTypeClass 2 6 2" xfId="16847" xr:uid="{73CCFDD0-DCA0-4C26-8C7A-D51C22A3101F}"/>
    <cellStyle name="ItemTypeClass 2 6 3" xfId="11445" xr:uid="{5554FC58-086C-4386-9349-1C8F06DBE9B8}"/>
    <cellStyle name="ItemTypeClass 2 6 4" xfId="10107" xr:uid="{14E491A3-BC33-479E-AF04-1C5B1A1488A8}"/>
    <cellStyle name="ItemTypeClass 2 6 5" xfId="12371" xr:uid="{1DAA2251-4A57-4B16-B81E-C2B0CD56C0AF}"/>
    <cellStyle name="ItemTypeClass 2 6 6" xfId="11688" xr:uid="{3675F2EE-9921-4A9B-BE81-C481F7EC0DEB}"/>
    <cellStyle name="ItemTypeClass 2 6 7" xfId="10824" xr:uid="{79EC4E7C-513A-4248-BFA2-2216C49FD89A}"/>
    <cellStyle name="ItemTypeClass 2 6 8" xfId="16563" xr:uid="{8CBC4DA8-E4FB-462F-9BEE-B3AD3840FBE9}"/>
    <cellStyle name="ItemTypeClass 2 6 9" xfId="17240" xr:uid="{FB6A2ABF-038A-46EE-AC74-43881EFB66DC}"/>
    <cellStyle name="ItemTypeClass 2 7" xfId="14122" xr:uid="{53B43E92-F280-4B9C-9AAD-1E01A96DC6D7}"/>
    <cellStyle name="ItemTypeClass 2 7 10" xfId="22121" xr:uid="{EB2643E2-64BC-4248-B56C-3DA2D954A3CF}"/>
    <cellStyle name="ItemTypeClass 2 7 11" xfId="23437" xr:uid="{783F2294-50C0-48A2-8430-3AADC43CCF4B}"/>
    <cellStyle name="ItemTypeClass 2 7 12" xfId="25650" xr:uid="{22C8D89A-8ACA-40C7-88BD-313724D04FEC}"/>
    <cellStyle name="ItemTypeClass 2 7 13" xfId="27332" xr:uid="{C2CB8EE6-9C59-4602-92F5-92A332DFA359}"/>
    <cellStyle name="ItemTypeClass 2 7 14" xfId="31498" xr:uid="{AEBCD77C-DE33-4908-ACCE-ACDFA4AAC2B2}"/>
    <cellStyle name="ItemTypeClass 2 7 15" xfId="29242" xr:uid="{F8637350-42AD-4493-9494-3851F432B475}"/>
    <cellStyle name="ItemTypeClass 2 7 16" xfId="30965" xr:uid="{722F0A75-9310-4007-8C11-34416E44BACB}"/>
    <cellStyle name="ItemTypeClass 2 7 17" xfId="32595" xr:uid="{E12FF430-D584-47A9-8529-4B9A9CA37890}"/>
    <cellStyle name="ItemTypeClass 2 7 2" xfId="17251" xr:uid="{254A7C2A-A6CB-4512-9072-D3E62BDDB804}"/>
    <cellStyle name="ItemTypeClass 2 7 3" xfId="11862" xr:uid="{5F6D5610-0918-44EB-8771-A5FCB75181CE}"/>
    <cellStyle name="ItemTypeClass 2 7 4" xfId="10313" xr:uid="{03782EEA-28BF-464F-AB11-5FBAD9EE3E4B}"/>
    <cellStyle name="ItemTypeClass 2 7 5" xfId="16642" xr:uid="{6DBD09E1-4464-43B1-BBB9-39CE64F227FF}"/>
    <cellStyle name="ItemTypeClass 2 7 6" xfId="17023" xr:uid="{4AE9B8BC-4CA3-48AB-B9E0-A99FD606167E}"/>
    <cellStyle name="ItemTypeClass 2 7 7" xfId="17727" xr:uid="{B17D7B8B-5CE3-4DBB-BAFF-3C77ECAE34BE}"/>
    <cellStyle name="ItemTypeClass 2 7 8" xfId="19372" xr:uid="{4149C114-194B-4345-A52E-BFC4D4BD435A}"/>
    <cellStyle name="ItemTypeClass 2 7 9" xfId="21241" xr:uid="{EF5F650F-832E-469F-9FA0-8BCFA3BFB6F3}"/>
    <cellStyle name="ItemTypeClass 2 8" xfId="13685" xr:uid="{0318F6E0-AED1-4ECB-A38F-168A94B9F9E3}"/>
    <cellStyle name="ItemTypeClass 2 8 10" xfId="18839" xr:uid="{D1CBB16E-8DE4-4D82-A867-DF7CD8D4DA6E}"/>
    <cellStyle name="ItemTypeClass 2 8 11" xfId="19295" xr:uid="{DD831618-DF49-4747-8EB0-D97808C754A0}"/>
    <cellStyle name="ItemTypeClass 2 8 12" xfId="20728" xr:uid="{A48A9B00-CA81-41C5-9769-69F9E8BF005D}"/>
    <cellStyle name="ItemTypeClass 2 8 13" xfId="21896" xr:uid="{D18C830F-3FAA-47EC-99B9-AE50DD17A0E7}"/>
    <cellStyle name="ItemTypeClass 2 8 14" xfId="21934" xr:uid="{9FAC4D62-7C39-4DD6-BA14-2E9B981203B2}"/>
    <cellStyle name="ItemTypeClass 2 8 15" xfId="32770" xr:uid="{0BAC8333-8AB4-4DEE-894A-E83472A03000}"/>
    <cellStyle name="ItemTypeClass 2 8 16" xfId="26045" xr:uid="{838B8255-A5F8-4437-9D10-680FDCB28D47}"/>
    <cellStyle name="ItemTypeClass 2 8 17" xfId="28841" xr:uid="{926E663A-F9B1-4E42-88EA-078C468B44E8}"/>
    <cellStyle name="ItemTypeClass 2 8 2" xfId="16850" xr:uid="{2A87EB08-1F5B-4709-8248-4317520F7C4E}"/>
    <cellStyle name="ItemTypeClass 2 8 3" xfId="11448" xr:uid="{87E4094D-18F8-471A-AB3A-CBA1A54C8892}"/>
    <cellStyle name="ItemTypeClass 2 8 4" xfId="10109" xr:uid="{1375DDC1-27C8-4D32-880D-5ED4B39A412E}"/>
    <cellStyle name="ItemTypeClass 2 8 5" xfId="12374" xr:uid="{6B7C3BC5-7AF3-4749-96D1-6B77D21E80C3}"/>
    <cellStyle name="ItemTypeClass 2 8 6" xfId="11691" xr:uid="{D10DCEF1-5A76-46CD-BF2C-C00812FBF815}"/>
    <cellStyle name="ItemTypeClass 2 8 7" xfId="10827" xr:uid="{DE588C11-2220-42B2-8C14-9E4A4B54ED05}"/>
    <cellStyle name="ItemTypeClass 2 8 8" xfId="16567" xr:uid="{011D5AF6-5E23-49F3-91B6-E9545C79120F}"/>
    <cellStyle name="ItemTypeClass 2 8 9" xfId="17245" xr:uid="{F6448EFB-CCA0-46CA-986E-0E6FF5BFDF2F}"/>
    <cellStyle name="ItemTypeClass 2 9" xfId="14126" xr:uid="{5AD1219D-333B-4692-B0D0-AB9ADCA7D9FC}"/>
    <cellStyle name="ItemTypeClass 2 9 10" xfId="27702" xr:uid="{466ABE04-4E6B-4F9D-957B-48647E1F56DB}"/>
    <cellStyle name="ItemTypeClass 2 9 11" xfId="23420" xr:uid="{EA64D0A3-4268-48B8-91BE-CE305746F8CD}"/>
    <cellStyle name="ItemTypeClass 2 9 12" xfId="25706" xr:uid="{9F2D6FDF-D08C-4EAC-96F6-1F12571F460F}"/>
    <cellStyle name="ItemTypeClass 2 9 13" xfId="27336" xr:uid="{64C12E38-D74B-4F8E-8FC0-5A2F0741A568}"/>
    <cellStyle name="ItemTypeClass 2 9 14" xfId="27509" xr:uid="{6A9EB55B-7F9F-492C-AE5D-4364F01716CD}"/>
    <cellStyle name="ItemTypeClass 2 9 15" xfId="29248" xr:uid="{59ECB6F3-06BF-4ACC-BC41-09EE45A25610}"/>
    <cellStyle name="ItemTypeClass 2 9 16" xfId="31004" xr:uid="{0B842ACC-ABCC-4F34-8969-249D5DF5CC5B}"/>
    <cellStyle name="ItemTypeClass 2 9 17" xfId="32636" xr:uid="{F5ACD843-D925-4646-B119-09F38A91F52A}"/>
    <cellStyle name="ItemTypeClass 2 9 2" xfId="17255" xr:uid="{2DDF46D1-4BE2-43B0-A12A-90811F8ABE44}"/>
    <cellStyle name="ItemTypeClass 2 9 3" xfId="11866" xr:uid="{82792B84-F75A-41F8-BA80-41294F50F056}"/>
    <cellStyle name="ItemTypeClass 2 9 4" xfId="10316" xr:uid="{A92B7595-A107-4E47-8B2A-F4585FBADE88}"/>
    <cellStyle name="ItemTypeClass 2 9 5" xfId="16646" xr:uid="{9223C3E8-7AC4-4B24-B9BE-C886FCA33F03}"/>
    <cellStyle name="ItemTypeClass 2 9 6" xfId="17029" xr:uid="{C5A9FE61-351E-4C32-A3A2-7BFCF2045A12}"/>
    <cellStyle name="ItemTypeClass 2 9 7" xfId="17763" xr:uid="{64256ED7-04BD-4512-A8D7-E7FFA883D846}"/>
    <cellStyle name="ItemTypeClass 2 9 8" xfId="19378" xr:uid="{147027E5-E155-4788-B359-1CA49D75F7C1}"/>
    <cellStyle name="ItemTypeClass 2 9 9" xfId="21249" xr:uid="{3787309F-2C12-492D-85A4-DEAAEA9CF702}"/>
    <cellStyle name="ItemTypeClass 20" xfId="13848" xr:uid="{589C89A9-2757-4D5F-9E37-699E246AEFA9}"/>
    <cellStyle name="ItemTypeClass 20 10" xfId="21760" xr:uid="{E87B371D-3881-49C2-9FAF-C6E9C97DA677}"/>
    <cellStyle name="ItemTypeClass 20 11" xfId="27092" xr:uid="{B409F3DC-A477-47FE-B9B9-31F95005D123}"/>
    <cellStyle name="ItemTypeClass 20 12" xfId="24466" xr:uid="{ACB2D558-C1C9-410F-A504-2FD0FF2B2FB6}"/>
    <cellStyle name="ItemTypeClass 20 13" xfId="30105" xr:uid="{635AD342-2BE0-4E5C-98E5-6149739FCC9E}"/>
    <cellStyle name="ItemTypeClass 20 14" xfId="31415" xr:uid="{7941E8A1-16C6-4549-8852-F6E494A0023D}"/>
    <cellStyle name="ItemTypeClass 20 15" xfId="28441" xr:uid="{B4D52054-5571-4876-A857-27DCFAE3ACC3}"/>
    <cellStyle name="ItemTypeClass 20 16" xfId="30385" xr:uid="{21B4B531-4E3E-487D-B6B2-8BA8FC9FAF6F}"/>
    <cellStyle name="ItemTypeClass 20 17" xfId="31818" xr:uid="{9DF97B0D-B8DC-4742-9084-D270EDD0E146}"/>
    <cellStyle name="ItemTypeClass 20 2" xfId="16991" xr:uid="{0A7416B0-C17D-4F03-A93A-11A89294901E}"/>
    <cellStyle name="ItemTypeClass 20 3" xfId="11599" xr:uid="{22996A6B-5400-4EED-B9DC-D53936E72A57}"/>
    <cellStyle name="ItemTypeClass 20 4" xfId="10220" xr:uid="{D525F648-B21F-4579-9085-9D807C68E526}"/>
    <cellStyle name="ItemTypeClass 20 5" xfId="15936" xr:uid="{67730D37-2E71-4F81-9A63-D7FF4B9A5633}"/>
    <cellStyle name="ItemTypeClass 20 6" xfId="12478" xr:uid="{208D92C2-D6E1-476A-860D-4AC86B439B53}"/>
    <cellStyle name="ItemTypeClass 20 7" xfId="12528" xr:uid="{45AD21A4-FC19-4D3C-9344-A9E40C2D8F19}"/>
    <cellStyle name="ItemTypeClass 20 8" xfId="18965" xr:uid="{2A15A6C2-7413-4E90-B3B6-855395F0EAB6}"/>
    <cellStyle name="ItemTypeClass 20 9" xfId="20414" xr:uid="{FCF33A44-5636-4B4E-A19E-2CF2C496CF61}"/>
    <cellStyle name="ItemTypeClass 21" xfId="10455" xr:uid="{E6D45FBD-93C9-41B7-A6EE-AFE24E05F40E}"/>
    <cellStyle name="ItemTypeClass 22" xfId="9912" xr:uid="{722B59BC-354B-490F-B4F0-ED18895EBA3A}"/>
    <cellStyle name="ItemTypeClass 23" xfId="9917" xr:uid="{9E172356-D6D1-4D31-AB47-DA6BAF20F318}"/>
    <cellStyle name="ItemTypeClass 3" xfId="13665" xr:uid="{F41EB92B-DC8A-486E-B8D4-84E7B828B162}"/>
    <cellStyle name="ItemTypeClass 3 10" xfId="18775" xr:uid="{7DE2C363-CF14-40A4-8E58-0133D1E3B332}"/>
    <cellStyle name="ItemTypeClass 3 11" xfId="19232" xr:uid="{226EFED4-D3E8-47C3-94FE-337CC96B5AAB}"/>
    <cellStyle name="ItemTypeClass 3 12" xfId="20656" xr:uid="{513A6D64-C869-44DD-986D-6CC91E98BA1B}"/>
    <cellStyle name="ItemTypeClass 3 13" xfId="21861" xr:uid="{D3FA3650-CF2B-4BFE-8A1F-309BB61347EF}"/>
    <cellStyle name="ItemTypeClass 3 14" xfId="33258" xr:uid="{B8188378-3023-44BF-9BA0-7926B970CF56}"/>
    <cellStyle name="ItemTypeClass 3 15" xfId="32728" xr:uid="{1A655E85-69E5-49E1-831E-7CEE6D9B7961}"/>
    <cellStyle name="ItemTypeClass 3 16" xfId="26004" xr:uid="{F309AC12-B5D0-46BE-A786-7C3143D1BEA7}"/>
    <cellStyle name="ItemTypeClass 3 17" xfId="28385" xr:uid="{F5F255BD-8DD2-42B7-BCA4-4F147ADEA3F6}"/>
    <cellStyle name="ItemTypeClass 3 2" xfId="16830" xr:uid="{3CF2FFF6-1023-4E0A-8A8A-866D9247AC79}"/>
    <cellStyle name="ItemTypeClass 3 3" xfId="11430" xr:uid="{F8609626-64C2-431F-9579-28C5AFA1022B}"/>
    <cellStyle name="ItemTypeClass 3 4" xfId="10093" xr:uid="{E95B5D22-6760-47B1-B5AD-713776BF68B3}"/>
    <cellStyle name="ItemTypeClass 3 5" xfId="12359" xr:uid="{B8713A64-2459-4E8C-9165-E7EAFFC4C5B0}"/>
    <cellStyle name="ItemTypeClass 3 6" xfId="11669" xr:uid="{0C05ED5C-CD51-4F10-8605-165588B8AB63}"/>
    <cellStyle name="ItemTypeClass 3 7" xfId="10809" xr:uid="{3723F94A-65DB-4213-B8DC-2924266E56A9}"/>
    <cellStyle name="ItemTypeClass 3 8" xfId="23024" xr:uid="{C493E70A-F567-490F-A9B9-A15B3EE1D5EE}"/>
    <cellStyle name="ItemTypeClass 3 9" xfId="17203" xr:uid="{ABC6FC63-E95F-4BC9-A717-6C5FDCD6B5AE}"/>
    <cellStyle name="ItemTypeClass 4" xfId="13712" xr:uid="{AA251752-4142-446E-9AC8-2014018700FB}"/>
    <cellStyle name="ItemTypeClass 4 10" xfId="20981" xr:uid="{C70F6031-D089-46A8-97B5-0C525331EB8E}"/>
    <cellStyle name="ItemTypeClass 4 11" xfId="20353" xr:uid="{409FE358-0645-43FE-B57D-F3EA743A0D7B}"/>
    <cellStyle name="ItemTypeClass 4 12" xfId="20837" xr:uid="{3AC3B297-CBF6-4ACF-B7D9-DEA83BB47E3E}"/>
    <cellStyle name="ItemTypeClass 4 13" xfId="21972" xr:uid="{A85B7B15-8F00-4A6B-82A7-BB39EBD94310}"/>
    <cellStyle name="ItemTypeClass 4 14" xfId="22339" xr:uid="{01D5E120-30E2-4159-A45F-A9AD2386B663}"/>
    <cellStyle name="ItemTypeClass 4 15" xfId="24627" xr:uid="{22126697-8129-457B-8766-DEEF1488F767}"/>
    <cellStyle name="ItemTypeClass 4 16" xfId="26160" xr:uid="{F010A8B4-C795-4F14-8507-685C405D1E63}"/>
    <cellStyle name="ItemTypeClass 4 17" xfId="28896" xr:uid="{AC5FBBE4-AFA5-4AE7-9AD0-335B8437592A}"/>
    <cellStyle name="ItemTypeClass 4 2" xfId="16877" xr:uid="{144A8AF4-4274-4AD3-A9D2-77F780C3D73D}"/>
    <cellStyle name="ItemTypeClass 4 3" xfId="11475" xr:uid="{ABBEC95F-4D05-4B54-9A05-5ED43D5994AE}"/>
    <cellStyle name="ItemTypeClass 4 4" xfId="10136" xr:uid="{64D61F92-13BB-4307-B629-F44753629CB6}"/>
    <cellStyle name="ItemTypeClass 4 5" xfId="12398" xr:uid="{D7E8D8A2-80AE-4873-8D7D-9767C77D65C0}"/>
    <cellStyle name="ItemTypeClass 4 6" xfId="11718" xr:uid="{1EF5945B-6ABF-44CC-A76C-14BC83A883B5}"/>
    <cellStyle name="ItemTypeClass 4 7" xfId="21644" xr:uid="{91D2B7D8-5FD9-4671-B67D-814D7837E5BE}"/>
    <cellStyle name="ItemTypeClass 4 8" xfId="16615" xr:uid="{6216EB66-51F3-47E4-86EA-6E624240D6FC}"/>
    <cellStyle name="ItemTypeClass 4 9" xfId="17390" xr:uid="{DDF2C630-7940-49AB-9D79-A1FBE9D56D4D}"/>
    <cellStyle name="ItemTypeClass 5" xfId="13716" xr:uid="{B8A545C9-6ED7-4D4E-A651-7554BF17267E}"/>
    <cellStyle name="ItemTypeClass 5 10" xfId="28902" xr:uid="{93E63418-E534-48F3-8E07-FF00FA554888}"/>
    <cellStyle name="ItemTypeClass 5 2" xfId="10139" xr:uid="{76897EF2-AC5E-4D31-9EE3-86615F6E3054}"/>
    <cellStyle name="ItemTypeClass 5 3" xfId="12402" xr:uid="{D8BF8010-D256-4EBC-B0D0-59876D9CD562}"/>
    <cellStyle name="ItemTypeClass 5 4" xfId="10851" xr:uid="{42CD98D3-606F-43B4-A2A2-44CEE490C76C}"/>
    <cellStyle name="ItemTypeClass 5 5" xfId="16620" xr:uid="{F309885E-1578-485B-BBA9-4F95B7E7C018}"/>
    <cellStyle name="ItemTypeClass 5 6" xfId="21431" xr:uid="{0B76D007-D029-4825-9A1C-7D553B3265CF}"/>
    <cellStyle name="ItemTypeClass 5 7" xfId="20957" xr:uid="{47F69570-A192-4910-8F6E-BC8F096292F6}"/>
    <cellStyle name="ItemTypeClass 5 8" xfId="21992" xr:uid="{65564FA3-376A-4B2C-8251-47D363314DFC}"/>
    <cellStyle name="ItemTypeClass 5 9" xfId="26166" xr:uid="{9B7B66EE-23F2-4AF7-A732-F656E5DFCBF8}"/>
    <cellStyle name="ItemTypeClass 6" xfId="14164" xr:uid="{6DBF590A-BF97-436F-9C89-6FC4F588CFB4}"/>
    <cellStyle name="ItemTypeClass 6 10" xfId="27844" xr:uid="{54C83638-DD16-4832-BBE9-B0D5A8A526F6}"/>
    <cellStyle name="ItemTypeClass 6 11" xfId="23455" xr:uid="{8A253858-04AF-4E0C-A11E-07045DB0EF4C}"/>
    <cellStyle name="ItemTypeClass 6 12" xfId="25873" xr:uid="{34ED19D5-90A4-47C8-8664-9CE2443A4B73}"/>
    <cellStyle name="ItemTypeClass 6 13" xfId="27387" xr:uid="{355773CC-1906-4C3B-BDA8-F8770DB07C8E}"/>
    <cellStyle name="ItemTypeClass 6 14" xfId="27570" xr:uid="{F9A72493-7C47-4CC5-9B87-530A3BF3352D}"/>
    <cellStyle name="ItemTypeClass 6 15" xfId="29637" xr:uid="{1711129F-493A-4996-A762-ABF79E4B6DED}"/>
    <cellStyle name="ItemTypeClass 6 16" xfId="31692" xr:uid="{2B053598-28EF-49E0-BC5F-4AE247D47E6E}"/>
    <cellStyle name="ItemTypeClass 6 17" xfId="36588" xr:uid="{9F33B82C-4B30-47A8-B2EB-0F4412FF5CF8}"/>
    <cellStyle name="ItemTypeClass 6 2" xfId="17293" xr:uid="{94387908-3626-4E32-95F5-C66C3144B5FE}"/>
    <cellStyle name="ItemTypeClass 6 3" xfId="11903" xr:uid="{E9CEFC3F-A813-4EB4-84BF-DB322020F8C0}"/>
    <cellStyle name="ItemTypeClass 6 4" xfId="10359" xr:uid="{DBBEF88A-DB19-46C3-AA8B-3D69CBA33EAD}"/>
    <cellStyle name="ItemTypeClass 6 5" xfId="16683" xr:uid="{A8BB3894-0BD2-4881-94F7-3F88BF970F9F}"/>
    <cellStyle name="ItemTypeClass 6 6" xfId="17089" xr:uid="{4D9ACB06-6E64-450C-BE71-31EEC034B17A}"/>
    <cellStyle name="ItemTypeClass 6 7" xfId="17851" xr:uid="{2DF3A064-A3BF-4F33-B6CD-6FCB9A377D05}"/>
    <cellStyle name="ItemTypeClass 6 8" xfId="19680" xr:uid="{416C31AA-E94A-4C63-81D7-830EABA37F13}"/>
    <cellStyle name="ItemTypeClass 6 9" xfId="26826" xr:uid="{0B043F00-258C-43E0-9D2D-FA413C2F430C}"/>
    <cellStyle name="ItemTypeClass 7" xfId="13729" xr:uid="{0EEF1DEC-3CD3-4A2A-AFE4-0373C2193377}"/>
    <cellStyle name="ItemTypeClass 7 10" xfId="21562" xr:uid="{A6DD57B9-F256-4B91-B198-419F4BB295CD}"/>
    <cellStyle name="ItemTypeClass 7 11" xfId="21632" xr:uid="{823B269F-C375-48E0-9815-383E6B9A93D7}"/>
    <cellStyle name="ItemTypeClass 7 12" xfId="21245" xr:uid="{545A82CA-601A-4F31-BB28-E4B901FD2E07}"/>
    <cellStyle name="ItemTypeClass 7 13" xfId="22031" xr:uid="{C3E651F8-6507-4D44-BDE3-8E11071D3077}"/>
    <cellStyle name="ItemTypeClass 7 14" xfId="22586" xr:uid="{7F82ABC8-BACC-41F4-B11E-FD11CC89280C}"/>
    <cellStyle name="ItemTypeClass 7 15" xfId="24671" xr:uid="{0D94E4D2-B36A-48EA-9037-EB0C698DE05C}"/>
    <cellStyle name="ItemTypeClass 7 16" xfId="26207" xr:uid="{F6AA39FB-C412-4FED-AA84-B4D2BE4A3DCA}"/>
    <cellStyle name="ItemTypeClass 7 17" xfId="28922" xr:uid="{442E3FDC-D0A2-456C-B962-40652CCFE53C}"/>
    <cellStyle name="ItemTypeClass 7 2" xfId="16894" xr:uid="{6A0EE3D5-BF9D-45A6-B067-E6E765E8629B}"/>
    <cellStyle name="ItemTypeClass 7 3" xfId="11491" xr:uid="{36B13BE2-9747-4EDB-9E51-B6B908586BB9}"/>
    <cellStyle name="ItemTypeClass 7 4" xfId="10150" xr:uid="{AD04D13A-D015-44DB-918C-8805FA47B4BA}"/>
    <cellStyle name="ItemTypeClass 7 5" xfId="12413" xr:uid="{BF93AD4E-2FEC-4A1A-9292-7F4C959248F3}"/>
    <cellStyle name="ItemTypeClass 7 6" xfId="21969" xr:uid="{296C03A1-AD61-42B3-9CE2-543D73CFFFD1}"/>
    <cellStyle name="ItemTypeClass 7 7" xfId="10863" xr:uid="{3239BF94-2EB4-4998-A45B-9E8351276D61}"/>
    <cellStyle name="ItemTypeClass 7 8" xfId="16711" xr:uid="{256EDEA8-F409-49ED-A719-17D1AB89EFC2}"/>
    <cellStyle name="ItemTypeClass 7 9" xfId="17408" xr:uid="{B0E8D59D-7A3A-412D-B33C-1EA0C5ACAF97}"/>
    <cellStyle name="ItemTypeClass 8" xfId="14168" xr:uid="{CEA1B009-B5F1-466D-ACA2-D8918749605B}"/>
    <cellStyle name="ItemTypeClass 8 10" xfId="27834" xr:uid="{9D52770F-0AD0-4C92-8498-8E154B5D372C}"/>
    <cellStyle name="ItemTypeClass 8 11" xfId="29300" xr:uid="{53C5BA41-D0A7-478F-9C41-5544E98E740B}"/>
    <cellStyle name="ItemTypeClass 8 12" xfId="25876" xr:uid="{993D6743-C9B2-4ECA-8845-19CB28AA4251}"/>
    <cellStyle name="ItemTypeClass 8 13" xfId="27388" xr:uid="{CBC85507-C2EB-41FB-AB59-E70C12DC3905}"/>
    <cellStyle name="ItemTypeClass 8 14" xfId="27574" xr:uid="{E9D86535-D92C-4FC3-B90B-704D09573C98}"/>
    <cellStyle name="ItemTypeClass 8 15" xfId="29658" xr:uid="{E6009311-BCFC-4B71-91A8-CE825E93F3E9}"/>
    <cellStyle name="ItemTypeClass 8 16" xfId="31697" xr:uid="{723C21BF-F45E-4C10-BDF1-4F36B8FA4A3E}"/>
    <cellStyle name="ItemTypeClass 8 17" xfId="36584" xr:uid="{60E2138D-3F06-4215-89B8-D527ECA03C50}"/>
    <cellStyle name="ItemTypeClass 8 2" xfId="17297" xr:uid="{CAAF6A59-FB92-42AB-96A2-81990DDD481B}"/>
    <cellStyle name="ItemTypeClass 8 3" xfId="11907" xr:uid="{3D1B9FF8-8EF3-40D5-92E4-12DADA993632}"/>
    <cellStyle name="ItemTypeClass 8 4" xfId="12638" xr:uid="{A5258EF0-76DE-4745-8E34-6D853120D1AF}"/>
    <cellStyle name="ItemTypeClass 8 5" xfId="16687" xr:uid="{FE5AEEFB-5B8A-4A71-BDEE-5FAD6C63B5D0}"/>
    <cellStyle name="ItemTypeClass 8 6" xfId="17094" xr:uid="{D8D6F0E2-C94F-4E19-AAF2-EAA414663CCF}"/>
    <cellStyle name="ItemTypeClass 8 7" xfId="17857" xr:uid="{F89C8F2B-F3C8-469F-A21B-D17B1DE84B1C}"/>
    <cellStyle name="ItemTypeClass 8 8" xfId="19723" xr:uid="{30A213D5-B418-477A-BD5E-CA2277BC04A4}"/>
    <cellStyle name="ItemTypeClass 8 9" xfId="26293" xr:uid="{072100BE-A6AA-4376-B010-7C1A6833311C}"/>
    <cellStyle name="ItemTypeClass 9" xfId="13740" xr:uid="{845E8737-8C5A-4C7B-9119-D0208908485A}"/>
    <cellStyle name="ItemTypeClass 9 10" xfId="21598" xr:uid="{223B0800-EC8A-4464-BAF5-57F4F952851E}"/>
    <cellStyle name="ItemTypeClass 9 11" xfId="22454" xr:uid="{CA9BC7BB-0E48-4F6F-AD7F-381544B26675}"/>
    <cellStyle name="ItemTypeClass 9 12" xfId="22947" xr:uid="{6B3AD9D9-A535-4FDE-95F8-413C4AA4EE55}"/>
    <cellStyle name="ItemTypeClass 9 13" xfId="22058" xr:uid="{4779D322-FB2F-4AD0-8D08-5814C122D68F}"/>
    <cellStyle name="ItemTypeClass 9 14" xfId="22676" xr:uid="{6898DE34-1D7C-4DB4-A7EC-519283E8B597}"/>
    <cellStyle name="ItemTypeClass 9 15" xfId="24704" xr:uid="{BF0D9560-0BBA-4848-A563-B3F38463DCE7}"/>
    <cellStyle name="ItemTypeClass 9 16" xfId="26326" xr:uid="{1669DD2D-F844-4D00-956B-EB7FE79866AB}"/>
    <cellStyle name="ItemTypeClass 9 17" xfId="28936" xr:uid="{4E633AF4-57A7-4BB5-AEC9-CA3318FA42C8}"/>
    <cellStyle name="ItemTypeClass 9 2" xfId="16905" xr:uid="{DD8E108E-2F34-489C-9785-934EFF5C4AB2}"/>
    <cellStyle name="ItemTypeClass 9 3" xfId="11502" xr:uid="{85023324-6476-49FF-8A5A-44772310F669}"/>
    <cellStyle name="ItemTypeClass 9 4" xfId="10160" xr:uid="{B4CCFBC6-4454-4E9C-8038-BBF586B0B355}"/>
    <cellStyle name="ItemTypeClass 9 5" xfId="12423" xr:uid="{E067CF89-092C-48FF-AAE1-B4C964335AFF}"/>
    <cellStyle name="ItemTypeClass 9 6" xfId="11751" xr:uid="{369884C2-E43B-440C-82C5-A03B5859A578}"/>
    <cellStyle name="ItemTypeClass 9 7" xfId="10873" xr:uid="{681EBF28-68D8-4597-BF76-42DCEB840BA4}"/>
    <cellStyle name="ItemTypeClass 9 8" xfId="16745" xr:uid="{04694322-E4D3-4857-A7BD-544CB1C89D1C}"/>
    <cellStyle name="ItemTypeClass 9 9" xfId="17424" xr:uid="{A8547ABE-2A46-4E94-9692-918B4A877A12}"/>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e 2 2" xfId="9866" xr:uid="{099E12E8-E0A8-4C66-AAE3-BFEE3A863D63}"/>
    <cellStyle name="Line 2 3" xfId="9872" xr:uid="{E458B1D8-921E-4E12-B259-88F349CF1573}"/>
    <cellStyle name="Line 2 4" xfId="10055" xr:uid="{9005F792-FBE3-4DAB-8606-78604C17F9B3}"/>
    <cellStyle name="Line 3" xfId="13728" xr:uid="{6F88385D-865F-4061-8E46-F39DAA094E79}"/>
    <cellStyle name="Line 3 2" xfId="11490" xr:uid="{C8BD4FF5-3024-47F6-80CF-0F1834E6BD1D}"/>
    <cellStyle name="Line 3 3" xfId="17406" xr:uid="{54DCB1C1-B8F0-45CF-9A87-C1CDCF57D7BD}"/>
    <cellStyle name="Line 3 4" xfId="21561" xr:uid="{D238CC60-E881-4E66-B030-EFE4F8B348D8}"/>
    <cellStyle name="Line 3 5" xfId="26205" xr:uid="{15125924-D024-4719-B39B-30332720C98D}"/>
    <cellStyle name="Line 4" xfId="13768" xr:uid="{915F4411-B3ED-4040-AFBD-DC19D0FC04D2}"/>
    <cellStyle name="Line 5" xfId="14217" xr:uid="{32DA56C9-7434-43D7-8F3B-6917C5F639E8}"/>
    <cellStyle name="Line 6" xfId="10456" xr:uid="{CDFB5F4D-805E-4112-8670-E85E19B4B124}"/>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d/yy 2 2" xfId="9867" xr:uid="{E14AC349-83D3-46C0-86FA-CD2F67F81080}"/>
    <cellStyle name="m/d/yy 2 3" xfId="9873" xr:uid="{B68AF66D-94E4-463E-982C-9303E842883F}"/>
    <cellStyle name="m/d/yy 2 4" xfId="32635" xr:uid="{DEEAF304-F881-40A8-B7F7-7C55FA984969}"/>
    <cellStyle name="m/d/yy 3" xfId="13723" xr:uid="{F41D3359-A4AA-4F0A-BA7A-D80E89E0A59B}"/>
    <cellStyle name="m/d/yy 3 2" xfId="11486" xr:uid="{F704537F-7248-4582-9EA9-1DB131DB3F98}"/>
    <cellStyle name="m/d/yy 3 3" xfId="17400" xr:uid="{AB2FFD5A-B442-46DC-9A2D-F4AC51FED390}"/>
    <cellStyle name="m/d/yy 3 4" xfId="21490" xr:uid="{9F85FEFB-438D-42AC-9E77-34AE3913A200}"/>
    <cellStyle name="m/d/yy 3 5" xfId="26189" xr:uid="{0B6AC3E2-2528-4D17-9578-F5E205544D09}"/>
    <cellStyle name="m/d/yy 4" xfId="13765" xr:uid="{B27F18C3-A4E7-4376-BA87-CD70DC01E7AA}"/>
    <cellStyle name="m/d/yy 5" xfId="14211" xr:uid="{D6524409-72CA-4ED1-8A1D-769ECC3752F3}"/>
    <cellStyle name="m/d/yy 6" xfId="10454" xr:uid="{0C6EACF6-774C-4C9E-8582-08F6EED14893}"/>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10" xfId="13717" xr:uid="{70DB9C1C-D6F9-401A-9B3E-1F2A3F215335}"/>
    <cellStyle name="Normal 13 10 10" xfId="21458" xr:uid="{FDE7E908-B32B-42F6-A3CB-FA5E59CFDBF1}"/>
    <cellStyle name="Normal 13 10 11" xfId="20366" xr:uid="{A838FFEE-C645-4EE1-A195-9B2EE7E6418D}"/>
    <cellStyle name="Normal 13 10 12" xfId="20962" xr:uid="{8324B3D4-06D2-4C5A-992A-B50C771C2A62}"/>
    <cellStyle name="Normal 13 10 13" xfId="21997" xr:uid="{AD9AA236-3CDA-4714-A18A-785B9C0D88C9}"/>
    <cellStyle name="Normal 13 10 14" xfId="22347" xr:uid="{626BF7BE-3038-4C2B-A64F-BB4094BFA1FA}"/>
    <cellStyle name="Normal 13 10 15" xfId="24640" xr:uid="{EF17A80E-F3A9-4746-8418-A3161431E13E}"/>
    <cellStyle name="Normal 13 10 16" xfId="26167" xr:uid="{66C91C3C-5B2B-4E87-B127-3E08D101C9C8}"/>
    <cellStyle name="Normal 13 10 17" xfId="28904" xr:uid="{3248CB6A-A4EA-43E9-95EC-1201CCFFDED3}"/>
    <cellStyle name="Normal 13 10 2" xfId="16882" xr:uid="{B56A43A1-0835-4962-8FE3-58F9AC1814E6}"/>
    <cellStyle name="Normal 13 10 3" xfId="11480" xr:uid="{A53D3126-BE37-4128-8F32-BC311D04735C}"/>
    <cellStyle name="Normal 13 10 4" xfId="10140" xr:uid="{77ECF96A-C0CF-458B-875A-3FEAE09B26F1}"/>
    <cellStyle name="Normal 13 10 5" xfId="12403" xr:uid="{E7BCF5F5-E5F2-45F0-8179-E04CB51A48B6}"/>
    <cellStyle name="Normal 13 10 6" xfId="11723" xr:uid="{BBF4E140-EDDD-453E-B424-22876D4F830C}"/>
    <cellStyle name="Normal 13 10 7" xfId="10852" xr:uid="{F8F47CD3-D5AD-4213-96E7-665591CBDE42}"/>
    <cellStyle name="Normal 13 10 8" xfId="16622" xr:uid="{C6732503-BC3A-4560-950D-1812C2BB9DCF}"/>
    <cellStyle name="Normal 13 10 9" xfId="17394" xr:uid="{B49BE227-19C5-4A76-9C14-FB5B62B90DAC}"/>
    <cellStyle name="Normal 13 11" xfId="13719" xr:uid="{39BA357D-2E47-41AF-9DB5-6F2F0DE320AF}"/>
    <cellStyle name="Normal 13 11 10" xfId="21474" xr:uid="{8197023F-F33C-4750-980F-7630A5AED1A3}"/>
    <cellStyle name="Normal 13 11 11" xfId="27054" xr:uid="{8F711765-28C2-44BA-B1B6-188D2AA11733}"/>
    <cellStyle name="Normal 13 11 12" xfId="20980" xr:uid="{7B5723CF-7331-47EA-857F-CD698282BC7B}"/>
    <cellStyle name="Normal 13 11 13" xfId="30037" xr:uid="{C17A4E01-3266-4620-835A-5AAC789F9BA3}"/>
    <cellStyle name="Normal 13 11 14" xfId="33192" xr:uid="{9BB3518D-0DC2-4BE4-A8F8-996A4723BCD1}"/>
    <cellStyle name="Normal 13 11 15" xfId="24644" xr:uid="{B6B5D77A-214E-46DE-946D-C3461A377D53}"/>
    <cellStyle name="Normal 13 11 16" xfId="26170" xr:uid="{71B7B701-75B3-49E2-AEA2-07E0CDF87B23}"/>
    <cellStyle name="Normal 13 11 17" xfId="28906" xr:uid="{6BFE539B-BE86-4210-90B9-FD18C2E10644}"/>
    <cellStyle name="Normal 13 11 2" xfId="16884" xr:uid="{1A5A9E88-A00E-4B04-B604-1213FFDC866C}"/>
    <cellStyle name="Normal 13 11 3" xfId="11482" xr:uid="{B6AF348A-BADA-4DDB-B4F1-32EF0C6E057C}"/>
    <cellStyle name="Normal 13 11 4" xfId="10142" xr:uid="{4E84E43F-BA13-4BF1-A4E8-E31FE1078D5A}"/>
    <cellStyle name="Normal 13 11 5" xfId="12405" xr:uid="{008E2B4A-1DF9-409A-960C-D061FEC00C65}"/>
    <cellStyle name="Normal 13 11 6" xfId="11724" xr:uid="{84AD8543-A28B-438E-A50F-B97B1477AEC9}"/>
    <cellStyle name="Normal 13 11 7" xfId="10854" xr:uid="{22276B94-A800-4C01-ABAC-FF7716BC2D62}"/>
    <cellStyle name="Normal 13 11 8" xfId="16624" xr:uid="{DB1565A8-00EA-4C99-8C19-B67FB250A56B}"/>
    <cellStyle name="Normal 13 11 9" xfId="17396" xr:uid="{59B5D8E7-5A74-4422-9F4F-6C8E001E75E4}"/>
    <cellStyle name="Normal 13 12" xfId="14160" xr:uid="{03963F3A-43C1-4026-8631-8081733E5727}"/>
    <cellStyle name="Normal 13 12 10" xfId="27863" xr:uid="{924282D2-43BF-4C1E-BA05-82A171D12DAB}"/>
    <cellStyle name="Normal 13 12 11" xfId="23464" xr:uid="{551B877A-3960-45F1-AFB1-1921CCED5DCF}"/>
    <cellStyle name="Normal 13 12 12" xfId="25870" xr:uid="{AD4F3A19-A272-45B2-9EF9-A85DDA05C5CD}"/>
    <cellStyle name="Normal 13 12 13" xfId="27381" xr:uid="{12804335-317D-4D83-94A7-5F73187724EE}"/>
    <cellStyle name="Normal 13 12 14" xfId="27563" xr:uid="{FD1FDBC0-7219-48D8-B255-B5438045B3BF}"/>
    <cellStyle name="Normal 13 12 15" xfId="29575" xr:uid="{C8751615-93B1-4737-A69A-3F5D75A878EB}"/>
    <cellStyle name="Normal 13 12 16" xfId="31591" xr:uid="{2B7402A8-6C34-4DC8-ACB7-3D6BC0A0E944}"/>
    <cellStyle name="Normal 13 12 17" xfId="36600" xr:uid="{11CA4A4E-22F9-4ABF-8218-068A9858C51E}"/>
    <cellStyle name="Normal 13 12 2" xfId="17289" xr:uid="{C3B86D02-FB19-4EC2-8841-D485407D1E61}"/>
    <cellStyle name="Normal 13 12 3" xfId="11900" xr:uid="{99A85D3B-2002-46E3-9564-A7A9192082FC}"/>
    <cellStyle name="Normal 13 12 4" xfId="10355" xr:uid="{99F2223C-79A3-41C2-835F-314AF2BF3C3F}"/>
    <cellStyle name="Normal 13 12 5" xfId="16679" xr:uid="{7EE8B835-FCDC-48F4-A9BE-CDF00392C1CD}"/>
    <cellStyle name="Normal 13 12 6" xfId="17085" xr:uid="{5E7F801F-A5DD-4458-BEC1-BB4CB2C4B1FA}"/>
    <cellStyle name="Normal 13 12 7" xfId="17843" xr:uid="{DAE180B4-7930-461D-B105-F0A4EC002D75}"/>
    <cellStyle name="Normal 13 12 8" xfId="23036" xr:uid="{0640298C-27E5-4E14-B66E-D5638C67EA5E}"/>
    <cellStyle name="Normal 13 12 9" xfId="26129" xr:uid="{69326426-393A-44E0-AF26-905A631C408F}"/>
    <cellStyle name="Normal 13 13" xfId="13726" xr:uid="{82983A39-0BE7-4CB6-95FC-A5A42D4DA375}"/>
    <cellStyle name="Normal 13 13 10" xfId="21525" xr:uid="{988D917E-4E48-4B78-AD16-288DE36C90E7}"/>
    <cellStyle name="Normal 13 13 11" xfId="21423" xr:uid="{FA162699-B34A-434B-AA69-06DD3E066FA0}"/>
    <cellStyle name="Normal 13 13 12" xfId="21076" xr:uid="{30F7FF4D-5985-40E8-96A3-9D0CF819DFD5}"/>
    <cellStyle name="Normal 13 13 13" xfId="22018" xr:uid="{1027565E-0427-4B13-A8A9-8F1284CFF2B6}"/>
    <cellStyle name="Normal 13 13 14" xfId="9825" xr:uid="{FAA8AE34-71B3-4B6C-9C48-52CBDE36FF8F}"/>
    <cellStyle name="Normal 13 13 15" xfId="24666" xr:uid="{0FEDB40F-3BA6-4B34-A7DE-CA075FB23D37}"/>
    <cellStyle name="Normal 13 13 16" xfId="26202" xr:uid="{1C4D0A93-743F-44AB-8A3A-FC72832503FF}"/>
    <cellStyle name="Normal 13 13 17" xfId="28915" xr:uid="{1FEB1DDC-4F46-4D75-BA0A-30A008858EEA}"/>
    <cellStyle name="Normal 13 13 2" xfId="16891" xr:uid="{8F3786A0-CDB5-413F-9BD4-D39E76405F1B}"/>
    <cellStyle name="Normal 13 13 3" xfId="11489" xr:uid="{5FF88A4E-E208-41FF-8423-A0E6B5630CD3}"/>
    <cellStyle name="Normal 13 13 4" xfId="10148" xr:uid="{A0721281-298E-4303-8FC3-3463C18807E0}"/>
    <cellStyle name="Normal 13 13 5" xfId="12411" xr:uid="{8E12EA67-8EB2-4C81-BD65-124C51099A59}"/>
    <cellStyle name="Normal 13 13 6" xfId="11734" xr:uid="{4DE6D79F-EF36-40E0-9150-D02FF9E8FC82}"/>
    <cellStyle name="Normal 13 13 7" xfId="10860" xr:uid="{227DC9F1-D502-411D-B77A-5FE79787CC19}"/>
    <cellStyle name="Normal 13 13 8" xfId="16671" xr:uid="{57D47678-650D-4AE8-986B-D859B62D487E}"/>
    <cellStyle name="Normal 13 13 9" xfId="17404" xr:uid="{FBBB73D7-89E2-4490-A340-AD779A4E9141}"/>
    <cellStyle name="Normal 13 14" xfId="14161" xr:uid="{26AC64B8-AF93-4CD8-8010-17B1D27E3DC6}"/>
    <cellStyle name="Normal 13 14 10" xfId="27857" xr:uid="{EF301332-9DFC-4AC1-9112-AB9ABB794528}"/>
    <cellStyle name="Normal 13 14 11" xfId="10675" xr:uid="{F7080F7F-7CAA-4123-9B7D-73242EA9193C}"/>
    <cellStyle name="Normal 13 14 12" xfId="25871" xr:uid="{0A315F77-3552-4659-98E0-DDB41593CB1B}"/>
    <cellStyle name="Normal 13 14 13" xfId="27384" xr:uid="{62FA14D9-A95B-41CB-9F55-4F749B1880FB}"/>
    <cellStyle name="Normal 13 14 14" xfId="27564" xr:uid="{47EFB3C1-E675-4AEC-9FC1-8063CE06A158}"/>
    <cellStyle name="Normal 13 14 15" xfId="29588" xr:uid="{36B488B3-4996-4EEE-B97B-7C4DD996CD89}"/>
    <cellStyle name="Normal 13 14 16" xfId="31592" xr:uid="{2A5C5ECE-89BE-44A9-B6E9-BDE13C22E584}"/>
    <cellStyle name="Normal 13 14 17" xfId="36595" xr:uid="{6D629565-2238-4518-89EF-9E8347089CE1}"/>
    <cellStyle name="Normal 13 14 2" xfId="17290" xr:uid="{75A1CF29-D109-4303-BFFA-93BAABEBA9AD}"/>
    <cellStyle name="Normal 13 14 3" xfId="11901" xr:uid="{7D16DDA2-D6D2-4720-BE4C-9723696E051E}"/>
    <cellStyle name="Normal 13 14 4" xfId="10356" xr:uid="{47B46232-4F51-4DBF-89C8-E7E984535FFA}"/>
    <cellStyle name="Normal 13 14 5" xfId="16680" xr:uid="{6E793D95-8C08-48CE-9D67-71445C15A08B}"/>
    <cellStyle name="Normal 13 14 6" xfId="17086" xr:uid="{01A2ACE6-68F8-44CA-A0C0-9FFD65636BC0}"/>
    <cellStyle name="Normal 13 14 7" xfId="17845" xr:uid="{D9B61F62-0DD4-4C09-BCDB-FDBDA588E55A}"/>
    <cellStyle name="Normal 13 14 8" xfId="19661" xr:uid="{0ACB95AF-7721-41F9-9BB4-82915B379958}"/>
    <cellStyle name="Normal 13 14 9" xfId="26921" xr:uid="{6A236CFE-7F28-435F-AE58-86FE699C4FA4}"/>
    <cellStyle name="Normal 13 15" xfId="14162" xr:uid="{BCB6107E-3334-43E9-91BC-A44414C068EC}"/>
    <cellStyle name="Normal 13 15 10" xfId="27860" xr:uid="{F655DBBA-B0D3-43FC-8132-95612F4A255E}"/>
    <cellStyle name="Normal 13 15 11" xfId="23474" xr:uid="{E563DE4A-570B-44CF-98F7-7A0CD62F2EFF}"/>
    <cellStyle name="Normal 13 15 12" xfId="25872" xr:uid="{80205C05-CAA6-409A-B4CE-511E4F3C75D7}"/>
    <cellStyle name="Normal 13 15 13" xfId="27385" xr:uid="{7EA435CC-D408-47DC-B56C-022CC991D251}"/>
    <cellStyle name="Normal 13 15 14" xfId="27566" xr:uid="{E4D5EC96-B6B9-4370-8EDA-ACB3B0837A20}"/>
    <cellStyle name="Normal 13 15 15" xfId="29615" xr:uid="{ABB2E864-2E66-41F3-A771-31FF00D23422}"/>
    <cellStyle name="Normal 13 15 16" xfId="31618" xr:uid="{E489DBEC-D704-4382-A861-57DD2A75BFE1}"/>
    <cellStyle name="Normal 13 15 17" xfId="36591" xr:uid="{B72A3109-31F9-4865-B9C1-F1B0E8633F8C}"/>
    <cellStyle name="Normal 13 15 2" xfId="17291" xr:uid="{6B6C0898-17F4-40AC-8582-30A5D3D4CC93}"/>
    <cellStyle name="Normal 13 15 3" xfId="11902" xr:uid="{014EE58D-768E-4980-9D6B-69BB756A0080}"/>
    <cellStyle name="Normal 13 15 4" xfId="10357" xr:uid="{0FAE65CC-6731-4990-BCD3-E4389607925C}"/>
    <cellStyle name="Normal 13 15 5" xfId="16681" xr:uid="{EFADB09C-56A3-4405-A55A-C72C4293A860}"/>
    <cellStyle name="Normal 13 15 6" xfId="17087" xr:uid="{36C921CA-097C-418E-AFEE-F1F77E1FCCE3}"/>
    <cellStyle name="Normal 13 15 7" xfId="17846" xr:uid="{389A12AC-5AB4-497A-8394-D8D48EA17010}"/>
    <cellStyle name="Normal 13 15 8" xfId="19666" xr:uid="{1B244799-57C0-4C86-B905-0D95A35A1A34}"/>
    <cellStyle name="Normal 13 15 9" xfId="26861" xr:uid="{AF533AA2-F3EE-48D8-8174-0BB1D2574D7D}"/>
    <cellStyle name="Normal 13 16" xfId="14163" xr:uid="{34B7E541-1AE6-4231-9321-DFA77A1DACEC}"/>
    <cellStyle name="Normal 13 16 10" xfId="27848" xr:uid="{2C8A04A7-75B7-4F2F-9E24-040134B942F2}"/>
    <cellStyle name="Normal 13 16 11" xfId="23447" xr:uid="{160EEC43-A846-4F1E-8EA9-ECAF9C51A118}"/>
    <cellStyle name="Normal 13 16 12" xfId="10790" xr:uid="{CBA79CBF-0516-4592-B1B4-B7D28DD01D02}"/>
    <cellStyle name="Normal 13 16 13" xfId="27386" xr:uid="{68EAE10B-6E1D-4AE6-AEDD-80FEFD2EE0F7}"/>
    <cellStyle name="Normal 13 16 14" xfId="27569" xr:uid="{F3158D36-5197-4AEC-81FB-AFD65D26F9FB}"/>
    <cellStyle name="Normal 13 16 15" xfId="29623" xr:uid="{48CACB4D-799D-4057-BC9A-2BC2E2BB5EA4}"/>
    <cellStyle name="Normal 13 16 16" xfId="31675" xr:uid="{7F986B45-22C9-41D3-8E96-C9809E063D22}"/>
    <cellStyle name="Normal 13 16 17" xfId="36592" xr:uid="{07DFEBBD-2881-4FBA-9465-88CB88FB7083}"/>
    <cellStyle name="Normal 13 16 2" xfId="17292" xr:uid="{EF6401AF-5721-4D11-A084-966206A65B7F}"/>
    <cellStyle name="Normal 13 16 3" xfId="12603" xr:uid="{381F5076-D639-4881-A4E6-1CCC6C3A317A}"/>
    <cellStyle name="Normal 13 16 4" xfId="10358" xr:uid="{2DE0F9DC-4A1C-45AD-B24F-F929738BA3A5}"/>
    <cellStyle name="Normal 13 16 5" xfId="16682" xr:uid="{82C93573-5EA2-4978-A06A-7C2BC1EC685F}"/>
    <cellStyle name="Normal 13 16 6" xfId="17088" xr:uid="{D58BFF38-F3BA-4604-885D-67C5E783CF8C}"/>
    <cellStyle name="Normal 13 16 7" xfId="17847" xr:uid="{B8E9384C-BC6E-491D-B2E0-D76145D15571}"/>
    <cellStyle name="Normal 13 16 8" xfId="19669" xr:uid="{79D07F9E-5441-4401-9B0B-263EDBD0ECF7}"/>
    <cellStyle name="Normal 13 16 9" xfId="26863" xr:uid="{57448E69-C866-4050-984B-C9AE75F129C2}"/>
    <cellStyle name="Normal 13 17" xfId="14167" xr:uid="{6E625AAF-1FB1-4602-8C57-2209F1DC3C90}"/>
    <cellStyle name="Normal 13 17 10" xfId="27845" xr:uid="{1B6371C1-6EE7-4F0A-91CB-920F3DCF7092}"/>
    <cellStyle name="Normal 13 17 11" xfId="29178" xr:uid="{E62F7F63-2CEC-413C-B210-30F0C70E34B1}"/>
    <cellStyle name="Normal 13 17 12" xfId="25875" xr:uid="{C910A2E3-E738-49E5-A724-3DECCEED1CD9}"/>
    <cellStyle name="Normal 13 17 13" xfId="27396" xr:uid="{CA87098F-140D-4AAD-A841-4252041997CF}"/>
    <cellStyle name="Normal 13 17 14" xfId="27573" xr:uid="{62238F86-76C0-4146-A586-C57CB1A5D4F6}"/>
    <cellStyle name="Normal 13 17 15" xfId="29655" xr:uid="{F9FB5590-121F-4A66-89A7-8F9EB1DEB821}"/>
    <cellStyle name="Normal 13 17 16" xfId="31696" xr:uid="{A6114FF2-8D54-4A4E-843D-B93083A168C4}"/>
    <cellStyle name="Normal 13 17 17" xfId="36583" xr:uid="{A09CED99-07E0-49EF-B3A1-166ADB364F1B}"/>
    <cellStyle name="Normal 13 17 2" xfId="17296" xr:uid="{5A722237-1988-4C89-AC73-868669D7C11D}"/>
    <cellStyle name="Normal 13 17 3" xfId="11906" xr:uid="{5F80EE12-12ED-4847-91C4-55AB1665347D}"/>
    <cellStyle name="Normal 13 17 4" xfId="10361" xr:uid="{C6C63D9C-4806-4DDD-BAD9-88225AD2288D}"/>
    <cellStyle name="Normal 13 17 5" xfId="16686" xr:uid="{5689C0F1-E2D2-4F7F-8238-BCBED92592E0}"/>
    <cellStyle name="Normal 13 17 6" xfId="17093" xr:uid="{FA24AB17-D3F6-4AC1-A7AB-F0D479380019}"/>
    <cellStyle name="Normal 13 17 7" xfId="17856" xr:uid="{5F41AE58-C551-4574-8F6A-69A9026CDDD2}"/>
    <cellStyle name="Normal 13 17 8" xfId="19688" xr:uid="{A4043BF8-FF68-46A3-8D4B-AF22ADB7BDA0}"/>
    <cellStyle name="Normal 13 17 9" xfId="26732" xr:uid="{FE944ECB-E6B5-4CDB-8262-6B5B3878B004}"/>
    <cellStyle name="Normal 13 18" xfId="14170" xr:uid="{71174EBB-92CB-4624-8AD0-1AC6276CE8C9}"/>
    <cellStyle name="Normal 13 18 10" xfId="22108" xr:uid="{AB705B1A-19D0-4DDC-A4CF-745D217F78BA}"/>
    <cellStyle name="Normal 13 18 11" xfId="29937" xr:uid="{536D0D4C-9B6C-4FDF-BC76-37BB5E76AF5D}"/>
    <cellStyle name="Normal 13 18 12" xfId="25878" xr:uid="{B2D88443-5C44-47F7-91D8-7812F89531E1}"/>
    <cellStyle name="Normal 13 18 13" xfId="27407" xr:uid="{DA3A1788-0991-484C-8B86-8CEFE70686F5}"/>
    <cellStyle name="Normal 13 18 14" xfId="27575" xr:uid="{5E1F1636-44CD-4C89-83E1-F815E1F84C1B}"/>
    <cellStyle name="Normal 13 18 15" xfId="29696" xr:uid="{21E5A01E-E5D4-406C-8B07-7B3AC4C18C95}"/>
    <cellStyle name="Normal 13 18 16" xfId="31699" xr:uid="{87D8A234-739C-41A5-975F-069F34781B76}"/>
    <cellStyle name="Normal 13 18 17" xfId="35217" xr:uid="{45644A8A-114B-4C96-9D5D-E1F641A742F1}"/>
    <cellStyle name="Normal 13 18 2" xfId="17299" xr:uid="{A8F819C8-31A6-4A77-B298-68D09066AC50}"/>
    <cellStyle name="Normal 13 18 3" xfId="11909" xr:uid="{E2301C4E-B30B-4A80-8C64-EFA58AC07AEC}"/>
    <cellStyle name="Normal 13 18 4" xfId="10362" xr:uid="{DC7B69A2-47B1-4CB5-A9EB-5E4BB509C0BE}"/>
    <cellStyle name="Normal 13 18 5" xfId="16689" xr:uid="{0762E8CD-3631-44DF-B340-4B31E8B0AB7F}"/>
    <cellStyle name="Normal 13 18 6" xfId="17096" xr:uid="{6644121E-932D-4D06-9B42-F3950BDECA8F}"/>
    <cellStyle name="Normal 13 18 7" xfId="17863" xr:uid="{AB86DA22-66F3-4662-91FD-AC4DD9A444FC}"/>
    <cellStyle name="Normal 13 18 8" xfId="19739" xr:uid="{466DEC35-C3A2-4CBA-8CB3-5BF7105CE267}"/>
    <cellStyle name="Normal 13 18 9" xfId="26730" xr:uid="{4870371B-E377-4EB5-B662-1CE651D07B12}"/>
    <cellStyle name="Normal 13 19" xfId="13761" xr:uid="{913C306A-152F-437A-A1D1-7C30D2E32507}"/>
    <cellStyle name="Normal 13 19 10" xfId="21618" xr:uid="{9AD668B9-3D5A-45BC-BE75-1DAC7F71D56F}"/>
    <cellStyle name="Normal 13 19 11" xfId="22583" xr:uid="{E59B0449-8EF8-4E2B-A149-2907DB0C0F1E}"/>
    <cellStyle name="Normal 13 19 12" xfId="23896" xr:uid="{17BABEB0-23E8-498F-B424-BE7268427317}"/>
    <cellStyle name="Normal 13 19 13" xfId="22189" xr:uid="{E6DB3C16-8FAA-46F7-9BF1-F4C0CF9AA16D}"/>
    <cellStyle name="Normal 13 19 14" xfId="22777" xr:uid="{53895B2D-05E3-40A9-9DBD-A0175B30C7C5}"/>
    <cellStyle name="Normal 13 19 15" xfId="24786" xr:uid="{7DE32437-6821-417D-AC66-5C9C7708A535}"/>
    <cellStyle name="Normal 13 19 16" xfId="27398" xr:uid="{42B1C864-6A02-4999-A2FB-F4FB840DF9F4}"/>
    <cellStyle name="Normal 13 19 17" xfId="28964" xr:uid="{1FF78F3E-35CD-407F-89E6-5E953600E631}"/>
    <cellStyle name="Normal 13 19 2" xfId="16926" xr:uid="{3DBDE3B4-43BF-45E3-95D9-9F1823826FBF}"/>
    <cellStyle name="Normal 13 19 3" xfId="11525" xr:uid="{C77181C2-EECC-4A99-B895-0CD25D34042B}"/>
    <cellStyle name="Normal 13 19 4" xfId="10179" xr:uid="{4F5E94AA-4E1C-4928-B54F-916DA27EED6E}"/>
    <cellStyle name="Normal 13 19 5" xfId="12445" xr:uid="{4999B64D-6CFA-4B18-86A8-A07F26AD3861}"/>
    <cellStyle name="Normal 13 19 6" xfId="11773" xr:uid="{706E9904-124D-4547-8DE7-A5C4E3F37171}"/>
    <cellStyle name="Normal 13 19 7" xfId="10892" xr:uid="{3AF638C0-6BCC-499F-ABB5-2D5325CC10A1}"/>
    <cellStyle name="Normal 13 19 8" xfId="16781" xr:uid="{6903900D-A87B-4EC2-AE91-2E7BDC5089EC}"/>
    <cellStyle name="Normal 13 19 9" xfId="17450" xr:uid="{9C490B97-4996-4B6E-84A6-9434AF7D21F2}"/>
    <cellStyle name="Normal 13 2" xfId="2419" xr:uid="{00000000-0005-0000-0000-0000671B0000}"/>
    <cellStyle name="Normal 13 20" xfId="14174" xr:uid="{2D80B8C9-0915-419D-906C-822FBD464523}"/>
    <cellStyle name="Normal 13 20 10" xfId="28804" xr:uid="{F564F825-4A59-4E6D-AD2C-CA2CDF28ABE0}"/>
    <cellStyle name="Normal 13 20 11" xfId="29801" xr:uid="{1560B152-DD33-4830-84A2-645BEA8C9A08}"/>
    <cellStyle name="Normal 13 20 12" xfId="25883" xr:uid="{8EEBFB9B-9D32-469E-9AAF-18E762B1B1A7}"/>
    <cellStyle name="Normal 13 20 13" xfId="27411" xr:uid="{9F025E8D-472F-40EC-853F-573ECBBEBE8B}"/>
    <cellStyle name="Normal 13 20 14" xfId="27580" xr:uid="{2274D184-8F54-4D5A-820E-BA92564BA27C}"/>
    <cellStyle name="Normal 13 20 15" xfId="29746" xr:uid="{D86E7D10-B9FB-4F78-BD7F-CBED48177AD6}"/>
    <cellStyle name="Normal 13 20 16" xfId="31704" xr:uid="{4A5989A1-B601-430C-8D72-DDB206B51498}"/>
    <cellStyle name="Normal 13 20 17" xfId="36577" xr:uid="{FC8052A8-FF7D-43A8-B0D6-52974140E71D}"/>
    <cellStyle name="Normal 13 20 2" xfId="17303" xr:uid="{BA048403-F42B-46EC-AD17-4119DC1F9EE3}"/>
    <cellStyle name="Normal 13 20 3" xfId="11913" xr:uid="{0F6C65B4-441F-4197-A0AB-55E7A84E27D9}"/>
    <cellStyle name="Normal 13 20 4" xfId="10365" xr:uid="{1F826E05-CC73-4048-85F4-A85EEE50733E}"/>
    <cellStyle name="Normal 13 20 5" xfId="16692" xr:uid="{30A8DC99-55A0-4EE5-AED1-B88C42432564}"/>
    <cellStyle name="Normal 13 20 6" xfId="17102" xr:uid="{BC644876-1CBB-4366-BD91-4D7677854186}"/>
    <cellStyle name="Normal 13 20 7" xfId="17874" xr:uid="{77D86316-D086-4236-89F0-5F19BBDC66C0}"/>
    <cellStyle name="Normal 13 20 8" xfId="19776" xr:uid="{8090B881-B5A3-4868-A87F-48CC4EE84B24}"/>
    <cellStyle name="Normal 13 20 9" xfId="26570" xr:uid="{6BAC9339-F378-495F-8380-9D081CD93D23}"/>
    <cellStyle name="Normal 13 21" xfId="13775" xr:uid="{7DACAF2B-85E4-4A73-8666-08258FAAB375}"/>
    <cellStyle name="Normal 13 21 10" xfId="21637" xr:uid="{BDC8AF45-5E4F-4563-AD33-298859CCA4AE}"/>
    <cellStyle name="Normal 13 21 11" xfId="22641" xr:uid="{9BB0FF33-DD56-4BA5-8769-FBCAECDDCB66}"/>
    <cellStyle name="Normal 13 21 12" xfId="23981" xr:uid="{5CD79C98-A58B-403B-AC3B-8FFB54EC8AB3}"/>
    <cellStyle name="Normal 13 21 13" xfId="24150" xr:uid="{CD45584F-F014-427F-9F70-C56F0107ACAD}"/>
    <cellStyle name="Normal 13 21 14" xfId="22843" xr:uid="{62390032-0322-4C41-BD9E-15DDDFA5C017}"/>
    <cellStyle name="Normal 13 21 15" xfId="24831" xr:uid="{088FA65F-AFC1-451D-90BF-B889CED73B0F}"/>
    <cellStyle name="Normal 13 21 16" xfId="28985" xr:uid="{892423F3-DEF2-4C64-9544-492556F9D0BD}"/>
    <cellStyle name="Normal 13 21 17" xfId="29223" xr:uid="{2A48E8FF-D697-4F48-BE4C-65F58F8078DB}"/>
    <cellStyle name="Normal 13 21 2" xfId="16940" xr:uid="{2ADDFF14-5C6A-4ECC-924D-48F769AD0AAC}"/>
    <cellStyle name="Normal 13 21 3" xfId="11538" xr:uid="{1CA90458-5CF6-47CD-8101-D7CA99D70C15}"/>
    <cellStyle name="Normal 13 21 4" xfId="12628" xr:uid="{276C7CB4-56BE-43A4-B366-E13EE2C290F1}"/>
    <cellStyle name="Normal 13 21 5" xfId="12462" xr:uid="{6B05464A-F12D-4793-B480-00840D32D9E4}"/>
    <cellStyle name="Normal 13 21 6" xfId="11794" xr:uid="{90993379-12FD-4B26-AFD3-E679A9187E16}"/>
    <cellStyle name="Normal 13 21 7" xfId="10906" xr:uid="{6BC40940-99F8-494B-9855-F4FAF2503F5B}"/>
    <cellStyle name="Normal 13 21 8" xfId="16794" xr:uid="{570306F2-2024-4A39-BE0A-59D3E86A7A55}"/>
    <cellStyle name="Normal 13 21 9" xfId="18985" xr:uid="{472BB6D5-BD7C-4009-806B-A8F0CCEA92D2}"/>
    <cellStyle name="Normal 13 22" xfId="14179" xr:uid="{D221A132-1BEA-4461-9AB3-E7B685E88B9B}"/>
    <cellStyle name="Normal 13 22 10" xfId="28809" xr:uid="{FE3CA7F0-828D-4E7A-AE19-053A4713E54C}"/>
    <cellStyle name="Normal 13 22 11" xfId="29745" xr:uid="{6DB09FD5-DC59-45D4-A76A-0DD436F25649}"/>
    <cellStyle name="Normal 13 22 12" xfId="25887" xr:uid="{5829EE4A-BDA9-4764-A9D5-CDA70E42ACC5}"/>
    <cellStyle name="Normal 13 22 13" xfId="11271" xr:uid="{18A4CE00-9435-4064-8238-1B5C64669D87}"/>
    <cellStyle name="Normal 13 22 14" xfId="27586" xr:uid="{1166997F-028E-4C90-8531-FCD736B2E568}"/>
    <cellStyle name="Normal 13 22 15" xfId="29765" xr:uid="{CED7BE2E-D465-4E90-983D-FC5CC75BE3D4}"/>
    <cellStyle name="Normal 13 22 16" xfId="31714" xr:uid="{AE6CCEC0-2413-4E95-82F6-9A4BE13E2023}"/>
    <cellStyle name="Normal 13 22 17" xfId="36561" xr:uid="{74CE6D28-3CD5-4232-9741-AAF081E25ECA}"/>
    <cellStyle name="Normal 13 22 2" xfId="17308" xr:uid="{AEC9FABE-31D8-484D-8CDB-BE993503A1A2}"/>
    <cellStyle name="Normal 13 22 3" xfId="11918" xr:uid="{4CEA09E6-D830-4BD5-8E7C-4BCE9748A203}"/>
    <cellStyle name="Normal 13 22 4" xfId="10369" xr:uid="{C943E672-0D88-42CB-AE03-888CC2938CCA}"/>
    <cellStyle name="Normal 13 22 5" xfId="16697" xr:uid="{8CD6F354-8328-494A-B6B4-960C382FC8C5}"/>
    <cellStyle name="Normal 13 22 6" xfId="17107" xr:uid="{CE3EC3F5-3E25-466F-9BFA-C2F2C736C751}"/>
    <cellStyle name="Normal 13 22 7" xfId="17892" xr:uid="{59E775AE-3588-4266-9D3C-2F1664BC5C21}"/>
    <cellStyle name="Normal 13 22 8" xfId="19829" xr:uid="{1AEAB02C-167A-4E92-8794-0CC3537B7EB1}"/>
    <cellStyle name="Normal 13 22 9" xfId="26128" xr:uid="{6B5AFF72-74FB-46DC-93D2-E78F64BB25E6}"/>
    <cellStyle name="Normal 13 23" xfId="9908" xr:uid="{3AEAF218-85C6-49C6-A833-6D77B39F5004}"/>
    <cellStyle name="Normal 13 24" xfId="10451" xr:uid="{561B3783-42A9-45B5-AC6D-265C9E793452}"/>
    <cellStyle name="Normal 13 25" xfId="9909" xr:uid="{D8F4B612-13A7-4AE1-93E5-50555CAED4EB}"/>
    <cellStyle name="Normal 13 26" xfId="10452" xr:uid="{0A9B8457-00F6-4B0B-ADC9-FDBE18D27684}"/>
    <cellStyle name="Normal 13 27" xfId="9910" xr:uid="{6C20DEFB-1B3E-4C74-97B8-E30A9B790BC3}"/>
    <cellStyle name="Normal 13 28" xfId="10453" xr:uid="{56A04BAF-895E-4A4F-80D1-5ED37D7006AC}"/>
    <cellStyle name="Normal 13 29" xfId="9911" xr:uid="{9E426E71-5BEA-4835-955B-D052866992E5}"/>
    <cellStyle name="Normal 13 3" xfId="2420" xr:uid="{00000000-0005-0000-0000-0000681B0000}"/>
    <cellStyle name="Normal 13 4" xfId="13668" xr:uid="{0803F703-55F9-41FA-BABE-A2C9B0E0F7C1}"/>
    <cellStyle name="Normal 13 4 10" xfId="20660" xr:uid="{EE87F8A9-D82A-4B04-BDBC-BB02BD77E9D2}"/>
    <cellStyle name="Normal 13 4 11" xfId="21865" xr:uid="{F3985EB5-63B8-4F11-9089-B3997E140252}"/>
    <cellStyle name="Normal 13 4 12" xfId="24505" xr:uid="{5D4C363A-08D5-478E-A8A0-EB46BE94F609}"/>
    <cellStyle name="Normal 13 4 13" xfId="26016" xr:uid="{4FF6D63C-AD39-43BC-9824-175C42E17442}"/>
    <cellStyle name="Normal 13 4 14" xfId="28416" xr:uid="{46561FDB-C28E-435A-83BC-33D84195C9A7}"/>
    <cellStyle name="Normal 13 4 2" xfId="16833" xr:uid="{D9F5DE3C-9782-48B5-9079-DEA477324BFE}"/>
    <cellStyle name="Normal 13 4 3" xfId="10096" xr:uid="{9EB1EBA2-3B6C-479F-929E-E5D7B02CAF96}"/>
    <cellStyle name="Normal 13 4 4" xfId="20576" xr:uid="{92E15108-0A4D-4F5C-AD3F-601308904602}"/>
    <cellStyle name="Normal 13 4 5" xfId="10811" xr:uid="{A1A80E53-E20C-4AA6-9A8B-1CF8359CE7BA}"/>
    <cellStyle name="Normal 13 4 6" xfId="16546" xr:uid="{36F810EF-F6A8-4944-90A0-1EA801CB7138}"/>
    <cellStyle name="Normal 13 4 7" xfId="17212" xr:uid="{65BF7239-1089-40F1-95D5-C9810BA99860}"/>
    <cellStyle name="Normal 13 4 8" xfId="18778" xr:uid="{15F576EC-6D13-480A-837D-D6B300C5AA26}"/>
    <cellStyle name="Normal 13 4 9" xfId="19243" xr:uid="{EC711A62-CCE5-4C75-9243-7A5014AAC6D5}"/>
    <cellStyle name="Normal 13 5" xfId="13709" xr:uid="{3550CDC5-53FA-4B78-B3B3-1A71F0A6B067}"/>
    <cellStyle name="Normal 13 5 10" xfId="20821" xr:uid="{4E369DA1-F50B-43A6-8FB1-7BA0D15C3265}"/>
    <cellStyle name="Normal 13 5 11" xfId="21967" xr:uid="{B15D78EB-C965-4134-97C2-7DB225485D1E}"/>
    <cellStyle name="Normal 13 5 12" xfId="33190" xr:uid="{28DE3254-C43D-4745-BC98-24E108FCF16F}"/>
    <cellStyle name="Normal 13 5 13" xfId="24617" xr:uid="{F062E88A-2967-4D43-A80C-FDC03A4C1B0C}"/>
    <cellStyle name="Normal 13 5 14" xfId="26149" xr:uid="{0B42F48C-F7AA-4E2C-A447-9EC61A3A4BB2}"/>
    <cellStyle name="Normal 13 5 15" xfId="28893" xr:uid="{B3C00971-5919-415A-9F8F-CB3D130A161D}"/>
    <cellStyle name="Normal 13 5 2" xfId="16874" xr:uid="{A710B1CB-58F1-48BB-8529-CE0B2EF44750}"/>
    <cellStyle name="Normal 13 5 3" xfId="10133" xr:uid="{86368CC2-E4A9-4D41-A8C2-427DDAD6D3D5}"/>
    <cellStyle name="Normal 13 5 4" xfId="12396" xr:uid="{22957456-9A01-4621-9E16-95DDFFFD5B3C}"/>
    <cellStyle name="Normal 13 5 5" xfId="10845" xr:uid="{852C4AE3-B8A8-453D-ADE5-FDE3AA7E77D6}"/>
    <cellStyle name="Normal 13 5 6" xfId="16603" xr:uid="{5314749C-875B-4AF0-9A89-4358EEFFEA08}"/>
    <cellStyle name="Normal 13 5 7" xfId="17382" xr:uid="{C8A7D393-D064-4C4B-BBEE-15B9019D574D}"/>
    <cellStyle name="Normal 13 5 8" xfId="20415" xr:uid="{5EAEEB7B-C1E7-4F40-AA32-61E2B83F6E13}"/>
    <cellStyle name="Normal 13 5 9" xfId="20342" xr:uid="{5F28BACE-97E6-4971-A2D6-D976D087F06A}"/>
    <cellStyle name="Normal 13 6" xfId="13710" xr:uid="{FDBB3E0A-FB17-4F34-9356-9EE5E2EA0F51}"/>
    <cellStyle name="Normal 13 6 10" xfId="20822" xr:uid="{B580EDAD-6225-4DD9-9491-76410237D473}"/>
    <cellStyle name="Normal 13 6 11" xfId="21968" xr:uid="{DCABB71C-1C20-4B24-84D8-8F86A5628FE5}"/>
    <cellStyle name="Normal 13 6 12" xfId="33131" xr:uid="{0E8AA75E-7CEA-4F72-BB7D-06ADA25BCD0E}"/>
    <cellStyle name="Normal 13 6 13" xfId="24621" xr:uid="{827B8D4F-97BF-4ADC-8FEC-93E980181F26}"/>
    <cellStyle name="Normal 13 6 14" xfId="26154" xr:uid="{3B12E56A-8E98-4CA2-ABB5-69B8F40FB960}"/>
    <cellStyle name="Normal 13 6 15" xfId="28894" xr:uid="{603AD880-2314-4A91-9A15-CD8B2B359A6C}"/>
    <cellStyle name="Normal 13 6 2" xfId="16875" xr:uid="{412EC7DA-EA6E-45AD-8E1E-6AC890AC1507}"/>
    <cellStyle name="Normal 13 6 3" xfId="10134" xr:uid="{FC0909A0-AE71-4F9A-99F4-7D202907E94B}"/>
    <cellStyle name="Normal 13 6 4" xfId="12397" xr:uid="{6D963E0C-EECE-49B8-BFBA-F80AEE506F2A}"/>
    <cellStyle name="Normal 13 6 5" xfId="10846" xr:uid="{6F52987E-870D-45C0-B33C-811AD71C3CD3}"/>
    <cellStyle name="Normal 13 6 6" xfId="16606" xr:uid="{B04D6E7F-B494-43EF-BE7A-703A4F9A8A12}"/>
    <cellStyle name="Normal 13 6 7" xfId="24213" xr:uid="{CCA54E68-D946-4BB9-BAA8-142BA713556B}"/>
    <cellStyle name="Normal 13 6 8" xfId="20424" xr:uid="{214CD968-FB3D-41B2-AFF0-B797DB080BBE}"/>
    <cellStyle name="Normal 13 6 9" xfId="20344" xr:uid="{03453BB4-FE67-4F74-BD64-87ED330BB059}"/>
    <cellStyle name="Normal 13 7" xfId="14159" xr:uid="{CC462D4F-396A-4C3C-A29B-6836617747E2}"/>
    <cellStyle name="Normal 13 7 10" xfId="23781" xr:uid="{2EBFD13C-95BC-4A8F-83E4-6CAD763E47B2}"/>
    <cellStyle name="Normal 13 7 11" xfId="25869" xr:uid="{327A55C5-EAAF-4E45-886B-D50C97F18CDA}"/>
    <cellStyle name="Normal 13 7 12" xfId="27380" xr:uid="{3F202FE1-F13D-475F-9242-1518689613BD}"/>
    <cellStyle name="Normal 13 7 13" xfId="27561" xr:uid="{72163E0E-BFD3-4E69-8D00-4C37385D67D2}"/>
    <cellStyle name="Normal 13 7 14" xfId="29541" xr:uid="{49C5F97E-1DF7-4753-9D47-0EF609490D30}"/>
    <cellStyle name="Normal 13 7 15" xfId="31589" xr:uid="{73B5E5F7-62B5-4AD0-861D-15A728F62D68}"/>
    <cellStyle name="Normal 13 7 16" xfId="36441" xr:uid="{15265B2F-D257-468B-ABCF-EF57CEAAF725}"/>
    <cellStyle name="Normal 13 7 2" xfId="17288" xr:uid="{11737842-41FC-4B8B-8A0A-28824C546361}"/>
    <cellStyle name="Normal 13 7 3" xfId="11899" xr:uid="{9D57FE2A-F308-4E9C-8EF2-B1D897B74C6F}"/>
    <cellStyle name="Normal 13 7 4" xfId="10354" xr:uid="{E208E8A8-E44B-4786-9F11-5376AEAF975B}"/>
    <cellStyle name="Normal 13 7 5" xfId="16678" xr:uid="{A8391FD8-4818-4A1F-BB46-A6B241444F71}"/>
    <cellStyle name="Normal 13 7 6" xfId="17842" xr:uid="{88A4201E-77C6-4CC7-A51E-1576D98112A2}"/>
    <cellStyle name="Normal 13 7 7" xfId="19647" xr:uid="{D9D9E75A-BFFF-4FDC-8469-D2D1AB81FD27}"/>
    <cellStyle name="Normal 13 7 8" xfId="26282" xr:uid="{717B281B-DBA9-4A0A-8C12-84205C18C6E1}"/>
    <cellStyle name="Normal 13 7 9" xfId="27864" xr:uid="{AF77923A-35EF-485A-9C7D-FAE9DDFFCBD2}"/>
    <cellStyle name="Normal 13 8" xfId="13711" xr:uid="{A0A1321D-4789-4896-B058-182F75D7E02B}"/>
    <cellStyle name="Normal 13 8 10" xfId="20425" xr:uid="{0147A680-02BA-4B5F-8E0A-70DE3F2F7394}"/>
    <cellStyle name="Normal 13 8 11" xfId="20345" xr:uid="{77FA79F7-7EFE-413A-B51D-C8F3151BEFC4}"/>
    <cellStyle name="Normal 13 8 12" xfId="20824" xr:uid="{80EEEF8E-DDEB-4034-BC53-6D3518C8AF56}"/>
    <cellStyle name="Normal 13 8 13" xfId="21970" xr:uid="{016342B7-5FE1-4973-8C7C-92A1CDC9EB5C}"/>
    <cellStyle name="Normal 13 8 14" xfId="9857" xr:uid="{41AC09A6-DBD5-4CE7-A37F-548CC2B530BF}"/>
    <cellStyle name="Normal 13 8 15" xfId="24623" xr:uid="{BAC3E955-8858-495E-BB55-C9B5A75E8CDD}"/>
    <cellStyle name="Normal 13 8 16" xfId="26157" xr:uid="{C4CE04BF-AFE5-4EE1-9C70-E53BEAAD018F}"/>
    <cellStyle name="Normal 13 8 17" xfId="28895" xr:uid="{A9FF4067-8E3E-45A5-9C9D-35C6B605FFFD}"/>
    <cellStyle name="Normal 13 8 2" xfId="16876" xr:uid="{6F0A70DC-AA79-425B-9FF9-5562431C4F56}"/>
    <cellStyle name="Normal 13 8 3" xfId="11474" xr:uid="{7D7D31DC-2DF8-4099-BD5B-CDC272583959}"/>
    <cellStyle name="Normal 13 8 4" xfId="10135" xr:uid="{0368AB6C-307A-430C-8199-A607AD7B1713}"/>
    <cellStyle name="Normal 13 8 5" xfId="18841" xr:uid="{904F7920-75C8-4CED-A8B4-21AF9DF8D8B1}"/>
    <cellStyle name="Normal 13 8 6" xfId="11717" xr:uid="{C98BF362-5915-4118-9030-98129FFE5404}"/>
    <cellStyle name="Normal 13 8 7" xfId="10847" xr:uid="{64B99355-C882-4C0E-ACED-AD1D553A8688}"/>
    <cellStyle name="Normal 13 8 8" xfId="16607" xr:uid="{F6D38339-9B4A-46B8-A9CC-D96169EB8DC6}"/>
    <cellStyle name="Normal 13 8 9" xfId="17387" xr:uid="{EEE8D5C5-20DB-437C-9B92-71913682A7CE}"/>
    <cellStyle name="Normal 13 9" xfId="13714" xr:uid="{88C4365A-F34E-4EB3-81EB-39BC5EF9C7C4}"/>
    <cellStyle name="Normal 13 9 10" xfId="21427" xr:uid="{3DB3970F-F515-4B84-B95A-02B48969EE72}"/>
    <cellStyle name="Normal 13 9 11" xfId="20357" xr:uid="{1232F23A-37A7-4863-8533-06935A23AD18}"/>
    <cellStyle name="Normal 13 9 12" xfId="20907" xr:uid="{8324357D-7844-42F8-BC5D-0E67EFB96A3A}"/>
    <cellStyle name="Normal 13 9 13" xfId="21976" xr:uid="{5FE2C64E-F102-4B07-B1A5-819A2C2988CC}"/>
    <cellStyle name="Normal 13 9 14" xfId="33191" xr:uid="{850395E1-E2D0-45AC-85D3-B7772F119D37}"/>
    <cellStyle name="Normal 13 9 15" xfId="24629" xr:uid="{0FE3D120-E4C5-43BC-959C-D90D5E0E786B}"/>
    <cellStyle name="Normal 13 9 16" xfId="26164" xr:uid="{FF4CED5D-CC67-4F74-8E42-4E3F6A8A3294}"/>
    <cellStyle name="Normal 13 9 17" xfId="28901" xr:uid="{0EA33341-34E5-4972-949A-D3D6212E5C3B}"/>
    <cellStyle name="Normal 13 9 2" xfId="16879" xr:uid="{09BC5AF4-12F8-4AE5-AA0D-CEA938E09714}"/>
    <cellStyle name="Normal 13 9 3" xfId="11477" xr:uid="{8B64575D-0F19-4621-81B1-5D971BDE3775}"/>
    <cellStyle name="Normal 13 9 4" xfId="10138" xr:uid="{3D0E1DC3-BB55-471A-97B6-ACC7404BC8EB}"/>
    <cellStyle name="Normal 13 9 5" xfId="12400" xr:uid="{3801D6E5-4561-4297-9CBB-4F350134BEF6}"/>
    <cellStyle name="Normal 13 9 6" xfId="11720" xr:uid="{A643759F-85E6-498D-8801-937239109D37}"/>
    <cellStyle name="Normal 13 9 7" xfId="10849" xr:uid="{01E9415C-F829-4B7F-90E1-79CB7B82178E}"/>
    <cellStyle name="Normal 13 9 8" xfId="16617" xr:uid="{05610D0A-EADE-457A-A9CE-017155864876}"/>
    <cellStyle name="Normal 13 9 9" xfId="17392" xr:uid="{9CBC2F43-3149-4912-87A9-F0A176756B19}"/>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12 10" xfId="15568" xr:uid="{AF02463C-5B1F-4D94-B94F-6F40855D616E}"/>
    <cellStyle name="Note 2 12 10 10" xfId="29982" xr:uid="{8DA62FF8-BE1F-470A-B618-886947FBE22B}"/>
    <cellStyle name="Note 2 12 10 11" xfId="31377" xr:uid="{1E635D13-5547-47A1-B8E5-E96E9A97D20C}"/>
    <cellStyle name="Note 2 12 10 12" xfId="32732" xr:uid="{0B3FC130-70FB-4170-9521-9B5AB868E38E}"/>
    <cellStyle name="Note 2 12 10 13" xfId="34875" xr:uid="{0546A40A-1E08-44C8-8380-0060C62927C2}"/>
    <cellStyle name="Note 2 12 10 14" xfId="36031" xr:uid="{9F015484-97C8-4D22-8893-C7ABBC85D623}"/>
    <cellStyle name="Note 2 12 10 15" xfId="37145" xr:uid="{DFDBFD88-1353-4A33-8CDC-5F32BF380491}"/>
    <cellStyle name="Note 2 12 10 16" xfId="38236" xr:uid="{ECE7A9FD-18CF-4942-A525-A77B8C7BE5AE}"/>
    <cellStyle name="Note 2 12 10 2" xfId="18624" xr:uid="{D0B4B9F6-2E75-46EC-9DD7-0F98919AD032}"/>
    <cellStyle name="Note 2 12 10 3" xfId="20019" xr:uid="{E401E954-643E-48E8-BAB1-76C945BB45E2}"/>
    <cellStyle name="Note 2 12 10 4" xfId="21435" xr:uid="{C82F6854-B716-456A-9575-F8A988BAA22C}"/>
    <cellStyle name="Note 2 12 10 5" xfId="22829" xr:uid="{4158BFBF-AA53-4176-B167-142CC087334A}"/>
    <cellStyle name="Note 2 12 10 6" xfId="24127" xr:uid="{75B7277A-3041-4AAF-999F-B09962168860}"/>
    <cellStyle name="Note 2 12 10 7" xfId="25526" xr:uid="{BA90334D-B9A5-4926-874C-DF9DB787A074}"/>
    <cellStyle name="Note 2 12 10 8" xfId="26966" xr:uid="{D024A85E-2951-4431-82C3-E1E737D0849B}"/>
    <cellStyle name="Note 2 12 10 9" xfId="28487" xr:uid="{F6FEA72F-86AA-4804-AD66-78774B648FE8}"/>
    <cellStyle name="Note 2 12 11" xfId="15634" xr:uid="{39BEEECB-B5C6-449D-A1B0-B93908D6FB04}"/>
    <cellStyle name="Note 2 12 11 10" xfId="30045" xr:uid="{CDE1B99A-6CEE-4E74-997A-373CFAF175A3}"/>
    <cellStyle name="Note 2 12 11 11" xfId="31439" xr:uid="{4C28716B-4866-4606-8FD1-F369818A7A17}"/>
    <cellStyle name="Note 2 12 11 12" xfId="32795" xr:uid="{1A0D28A0-985A-4DFF-8E85-593FEE932997}"/>
    <cellStyle name="Note 2 12 11 13" xfId="33889" xr:uid="{9F8180A2-2065-41F4-B209-0760FD6F3100}"/>
    <cellStyle name="Note 2 12 11 14" xfId="34933" xr:uid="{107E7B7F-6CBC-401E-81FA-338000C44B67}"/>
    <cellStyle name="Note 2 12 11 15" xfId="36089" xr:uid="{078AB190-001B-499A-BAC6-7EA159B380F8}"/>
    <cellStyle name="Note 2 12 11 16" xfId="37206" xr:uid="{55060CBC-6873-4276-B03E-98BF2C8383BB}"/>
    <cellStyle name="Note 2 12 11 17" xfId="38294" xr:uid="{1F8C9577-5010-473B-B99B-A18D19D1D9B1}"/>
    <cellStyle name="Note 2 12 11 2" xfId="18684" xr:uid="{BE3311C2-4D7D-47D8-A226-AF29BD57CFB5}"/>
    <cellStyle name="Note 2 12 11 3" xfId="20081" xr:uid="{4623625F-75E0-4813-BBA6-35EC251FB1DD}"/>
    <cellStyle name="Note 2 12 11 4" xfId="21501" xr:uid="{19C96CAB-9DFA-486B-8E25-4602C0C200C9}"/>
    <cellStyle name="Note 2 12 11 5" xfId="22887" xr:uid="{D486F979-6086-494B-BCC5-27402AF8237D}"/>
    <cellStyle name="Note 2 12 11 6" xfId="24189" xr:uid="{7ACE06B2-EEC9-4A60-9EDE-63061061BD1B}"/>
    <cellStyle name="Note 2 12 11 7" xfId="25588" xr:uid="{298DFB8D-F322-49FF-9E0C-539ECE587294}"/>
    <cellStyle name="Note 2 12 11 8" xfId="27030" xr:uid="{475C8FAF-BF41-48D9-ABFB-C771F54240CD}"/>
    <cellStyle name="Note 2 12 11 9" xfId="28552" xr:uid="{46D9E20D-5888-4128-A326-B28D4C692705}"/>
    <cellStyle name="Note 2 12 12" xfId="15663" xr:uid="{4048D759-AB4B-4751-BC36-21AE1109DF82}"/>
    <cellStyle name="Note 2 12 12 10" xfId="30074" xr:uid="{E4B0E1FF-9A3A-449B-A2F3-C554EB727E5C}"/>
    <cellStyle name="Note 2 12 12 11" xfId="31466" xr:uid="{EDE64466-9503-4AC0-A36E-E16D62DB5747}"/>
    <cellStyle name="Note 2 12 12 12" xfId="32821" xr:uid="{201CCFA2-DB3D-4357-BF52-6F4DEA3136A3}"/>
    <cellStyle name="Note 2 12 12 13" xfId="33915" xr:uid="{6C795EE4-0F55-4742-A9C3-DB4302B4B65F}"/>
    <cellStyle name="Note 2 12 12 14" xfId="34961" xr:uid="{E1273B68-2A03-410D-BD83-B6ECACF96EE5}"/>
    <cellStyle name="Note 2 12 12 15" xfId="36115" xr:uid="{210F06EC-BF42-4BC1-82BF-16959919E442}"/>
    <cellStyle name="Note 2 12 12 16" xfId="37233" xr:uid="{8D910339-B3F2-47ED-964A-9A4C1834BA98}"/>
    <cellStyle name="Note 2 12 12 17" xfId="38320" xr:uid="{E763DFF2-F8A7-4C45-877D-7B8645FEF043}"/>
    <cellStyle name="Note 2 12 12 2" xfId="18713" xr:uid="{18153782-C51D-4389-9ECB-51A07B43AC48}"/>
    <cellStyle name="Note 2 12 12 3" xfId="20109" xr:uid="{E33ECA9A-4AA1-4EEC-8CD1-48B8324EAFB4}"/>
    <cellStyle name="Note 2 12 12 4" xfId="21530" xr:uid="{80D214D8-35F4-4983-9A36-446AB55FF2E3}"/>
    <cellStyle name="Note 2 12 12 5" xfId="22916" xr:uid="{495F5ADC-0573-42EE-9D18-D032DF4D8E88}"/>
    <cellStyle name="Note 2 12 12 6" xfId="24218" xr:uid="{B3DD5981-17C4-4972-85E2-93CC30626D96}"/>
    <cellStyle name="Note 2 12 12 7" xfId="25617" xr:uid="{3F72EC6F-56D1-41B5-9DCA-0A4B72E37C29}"/>
    <cellStyle name="Note 2 12 12 8" xfId="27059" xr:uid="{66537296-2CBC-4030-8C83-26A6B6F82644}"/>
    <cellStyle name="Note 2 12 12 9" xfId="28581" xr:uid="{CBB7DDAB-65E6-4494-92F8-395480AAF050}"/>
    <cellStyle name="Note 2 12 13" xfId="15703" xr:uid="{F63432A2-45B0-4B3D-AD62-316DE4514E14}"/>
    <cellStyle name="Note 2 12 13 10" xfId="30113" xr:uid="{C14D8B5B-67B4-4151-B23A-050D9CE2CBA3}"/>
    <cellStyle name="Note 2 12 13 11" xfId="31505" xr:uid="{2E1716EE-5549-4751-BA90-3E538E907D74}"/>
    <cellStyle name="Note 2 12 13 12" xfId="32856" xr:uid="{EB5AB5FD-DF35-48A2-9ADE-A3548FA87E02}"/>
    <cellStyle name="Note 2 12 13 13" xfId="34995" xr:uid="{A1AD2497-8B10-4525-BF10-F2AF4C9CBE17}"/>
    <cellStyle name="Note 2 12 13 14" xfId="36149" xr:uid="{BCC99A9E-2A59-48A7-AE35-B0BF9EFA4EAE}"/>
    <cellStyle name="Note 2 12 13 15" xfId="37269" xr:uid="{188F24D7-4A12-4FEE-932B-AC216E9408FB}"/>
    <cellStyle name="Note 2 12 13 16" xfId="38354" xr:uid="{2526C428-1884-4FC9-8B95-2E6C176E5A23}"/>
    <cellStyle name="Note 2 12 13 2" xfId="18753" xr:uid="{D7B14E40-6680-4E66-9720-AAE72D80D7B4}"/>
    <cellStyle name="Note 2 12 13 3" xfId="20148" xr:uid="{D2ABF500-68D1-4EF6-8AC9-0FC4CC72AE2D}"/>
    <cellStyle name="Note 2 12 13 4" xfId="21570" xr:uid="{7F5632A8-2743-40C0-A1E3-A2D9753F8625}"/>
    <cellStyle name="Note 2 12 13 5" xfId="22954" xr:uid="{E020F64B-404B-4C21-8C76-EB0897B08778}"/>
    <cellStyle name="Note 2 12 13 6" xfId="24256" xr:uid="{55969ACD-0169-45FB-A68A-EA7B23D8D826}"/>
    <cellStyle name="Note 2 12 13 7" xfId="25654" xr:uid="{7183F5D5-0898-4075-A740-6CD8325CD42B}"/>
    <cellStyle name="Note 2 12 13 8" xfId="27097" xr:uid="{0BF509DF-6029-458F-B672-5F8A8F606E60}"/>
    <cellStyle name="Note 2 12 13 9" xfId="28619" xr:uid="{AC2BE557-3B06-4F52-BC19-90B69682D5A4}"/>
    <cellStyle name="Note 2 12 14" xfId="15763" xr:uid="{54391AE0-52A4-4B66-821D-603355E669F5}"/>
    <cellStyle name="Note 2 12 14 10" xfId="31564" xr:uid="{402916B8-E374-4991-8759-EA3E607B9983}"/>
    <cellStyle name="Note 2 12 14 11" xfId="32910" xr:uid="{19480E68-DC50-4C04-879D-846896F3B649}"/>
    <cellStyle name="Note 2 12 14 12" xfId="33959" xr:uid="{7F8FC4D4-D03E-4238-86E8-32ED6D352AAC}"/>
    <cellStyle name="Note 2 12 14 13" xfId="35046" xr:uid="{D5650556-3244-4F36-BE4B-DFB3DB70CAE7}"/>
    <cellStyle name="Note 2 12 14 14" xfId="36200" xr:uid="{86F518E2-D41C-495B-B9BA-38DA2E2387D7}"/>
    <cellStyle name="Note 2 12 14 15" xfId="37323" xr:uid="{B0A43C9C-0536-4FDF-821A-ACF2248E5221}"/>
    <cellStyle name="Note 2 12 14 16" xfId="38405" xr:uid="{1C9C08BD-9D8E-49EA-BA90-269CBC992DE5}"/>
    <cellStyle name="Note 2 12 14 2" xfId="18813" xr:uid="{3041A205-E64C-4273-8483-8CC5E1732F4F}"/>
    <cellStyle name="Note 2 12 14 3" xfId="20206" xr:uid="{18177DDE-2FEF-4EA7-B6DA-4F88A6F491AA}"/>
    <cellStyle name="Note 2 12 14 4" xfId="22998" xr:uid="{B135EE0F-FA1B-451F-8DC8-89A3CB2A4952}"/>
    <cellStyle name="Note 2 12 14 5" xfId="24314" xr:uid="{FE692331-6E41-4D32-8B4A-0638F559571A}"/>
    <cellStyle name="Note 2 12 14 6" xfId="25713" xr:uid="{EA9076CB-9A7E-422B-9C1E-68A56B115ABA}"/>
    <cellStyle name="Note 2 12 14 7" xfId="27154" xr:uid="{407CDA28-1D18-483A-BA58-F70AAA5E496E}"/>
    <cellStyle name="Note 2 12 14 8" xfId="28677" xr:uid="{02097E74-CD15-4761-B21E-47526FB93242}"/>
    <cellStyle name="Note 2 12 14 9" xfId="30172" xr:uid="{90DB53E9-0B24-4E49-B544-FA8D3A354618}"/>
    <cellStyle name="Note 2 12 15" xfId="15795" xr:uid="{CC9D6CF1-02F7-4698-A9E8-C796929B2E77}"/>
    <cellStyle name="Note 2 12 15 10" xfId="35073" xr:uid="{C9A4F372-E938-4542-AF59-8128282F9B30}"/>
    <cellStyle name="Note 2 12 15 11" xfId="36227" xr:uid="{E43DD385-16E3-4BD6-8D14-2E01705204CA}"/>
    <cellStyle name="Note 2 12 15 12" xfId="37352" xr:uid="{179856F1-817B-4709-8A36-8BEA641D288B}"/>
    <cellStyle name="Note 2 12 15 13" xfId="38432" xr:uid="{5D769B41-D4EE-4BFA-B94B-B21074E6D122}"/>
    <cellStyle name="Note 2 12 15 2" xfId="20238" xr:uid="{0110CA56-8CBB-47D6-AB0B-F622E0522B09}"/>
    <cellStyle name="Note 2 12 15 3" xfId="24342" xr:uid="{37082591-D730-41A6-B627-88EFDD4B0305}"/>
    <cellStyle name="Note 2 12 15 4" xfId="25745" xr:uid="{CFEECFC5-3BA6-4E88-B512-26A3DF2A575E}"/>
    <cellStyle name="Note 2 12 15 5" xfId="27186" xr:uid="{966FEBB1-6CDA-4A61-A8BF-1A7B78413C51}"/>
    <cellStyle name="Note 2 12 15 6" xfId="28709" xr:uid="{2C890391-8F74-4660-9ED1-F1F8A473160C}"/>
    <cellStyle name="Note 2 12 15 7" xfId="30203" xr:uid="{76DF798E-EFD3-4C7E-A924-7CF3EE602AA2}"/>
    <cellStyle name="Note 2 12 15 8" xfId="31596" xr:uid="{00D943E0-3178-4134-982C-6E6E3CB22625}"/>
    <cellStyle name="Note 2 12 15 9" xfId="32937" xr:uid="{1DBA6B5A-4A2E-4F65-89E7-67501CDEC769}"/>
    <cellStyle name="Note 2 12 16" xfId="15845" xr:uid="{573B9AEA-F733-45FF-91EE-ECD17D71B32B}"/>
    <cellStyle name="Note 2 12 16 10" xfId="30252" xr:uid="{4AC36722-31CC-404D-A741-50BAA4DD88D6}"/>
    <cellStyle name="Note 2 12 16 11" xfId="31646" xr:uid="{FB85CB92-9704-41C4-B1C4-72D5372BEBD0}"/>
    <cellStyle name="Note 2 12 16 12" xfId="32983" xr:uid="{AE269825-DBF6-4CB7-9414-A3603ED134E8}"/>
    <cellStyle name="Note 2 12 16 13" xfId="34015" xr:uid="{787EDCE6-A48B-4B18-9753-977C4CEE20B6}"/>
    <cellStyle name="Note 2 12 16 14" xfId="35117" xr:uid="{D3C97ACB-52AE-4FCA-8168-10480044879B}"/>
    <cellStyle name="Note 2 12 16 15" xfId="36271" xr:uid="{4D4E7392-5282-4566-B255-3362DD129645}"/>
    <cellStyle name="Note 2 12 16 16" xfId="37398" xr:uid="{0168F5BC-9184-4530-BCE6-5BDC6930B51E}"/>
    <cellStyle name="Note 2 12 16 17" xfId="38476" xr:uid="{97307585-FD9A-4AD6-9624-937A249C4660}"/>
    <cellStyle name="Note 2 12 16 2" xfId="18894" xr:uid="{910E7A54-C07F-426F-BF92-5D6475A2A4DB}"/>
    <cellStyle name="Note 2 12 16 3" xfId="20286" xr:uid="{6BF689CC-0027-4467-90B0-9F3512EEB122}"/>
    <cellStyle name="Note 2 12 16 4" xfId="21688" xr:uid="{53F3A621-4B2C-4CA8-8E32-C14F4A57D125}"/>
    <cellStyle name="Note 2 12 16 5" xfId="23069" xr:uid="{15CEA6D9-FC38-4E49-A3E2-3FACB5A4D818}"/>
    <cellStyle name="Note 2 12 16 6" xfId="24389" xr:uid="{62981DA7-F897-4B1F-A863-F937AF5BD4C7}"/>
    <cellStyle name="Note 2 12 16 7" xfId="25793" xr:uid="{A53030B9-0BFA-4886-8DA8-A5448A9F9288}"/>
    <cellStyle name="Note 2 12 16 8" xfId="27234" xr:uid="{99A7294D-8A17-4042-9D9F-D03412AF476E}"/>
    <cellStyle name="Note 2 12 16 9" xfId="28758" xr:uid="{9F9BB532-9C34-4C6D-A9BF-DA4272523AC9}"/>
    <cellStyle name="Note 2 12 17" xfId="15901" xr:uid="{89433CD0-F03D-4055-9009-D25948DA9FC8}"/>
    <cellStyle name="Note 2 12 18" xfId="10025" xr:uid="{C15414B7-EFDE-4E1D-86EE-0A59C9E0A5C6}"/>
    <cellStyle name="Note 2 12 2" xfId="14726" xr:uid="{F741B03E-AA65-4C4A-950F-3018A1DFFD46}"/>
    <cellStyle name="Note 2 12 2 10" xfId="29187" xr:uid="{A046E497-1D68-4560-B468-8BF300AA3DC7}"/>
    <cellStyle name="Note 2 12 2 11" xfId="30603" xr:uid="{552F3ABF-68F8-418B-824D-7ADA9452065F}"/>
    <cellStyle name="Note 2 12 2 12" xfId="32011" xr:uid="{2A52F869-6CA5-449E-AE32-32F6FC542070}"/>
    <cellStyle name="Note 2 12 2 13" xfId="33237" xr:uid="{17617A3E-FE05-408B-AFA2-EE92F80098AB}"/>
    <cellStyle name="Note 2 12 2 14" xfId="34174" xr:uid="{FC547516-B9CE-4537-A53B-5361C469BF6F}"/>
    <cellStyle name="Note 2 12 2 15" xfId="35324" xr:uid="{DE9F7541-68BA-4174-98D7-44D99B8B6275}"/>
    <cellStyle name="Note 2 12 2 16" xfId="36463" xr:uid="{FA529EE5-AD4F-4260-BDD5-0325431A636F}"/>
    <cellStyle name="Note 2 12 2 17" xfId="37607" xr:uid="{6DFED979-9903-4EE4-AA99-BFA5CDE56074}"/>
    <cellStyle name="Note 2 12 2 2" xfId="17790" xr:uid="{878FEB41-E99E-4711-8084-E0CACD691F3D}"/>
    <cellStyle name="Note 2 12 2 3" xfId="19199" xr:uid="{83086A96-87A2-4195-B398-BBD34CF9DAA9}"/>
    <cellStyle name="Note 2 12 2 4" xfId="20618" xr:uid="{3ABCDFB2-2465-45CE-AE41-1486FE148398}"/>
    <cellStyle name="Note 2 12 2 5" xfId="21999" xr:uid="{2A853C7B-2E8A-438A-A68E-B34184352E86}"/>
    <cellStyle name="Note 2 12 2 6" xfId="23332" xr:uid="{53D8C921-8E95-4684-97C1-2CED3647D488}"/>
    <cellStyle name="Note 2 12 2 7" xfId="24733" xr:uid="{AFE164AD-28C5-4259-88DD-F5F86F3E5232}"/>
    <cellStyle name="Note 2 12 2 8" xfId="26151" xr:uid="{AA2C1184-C146-423E-A613-07D262D5DC1A}"/>
    <cellStyle name="Note 2 12 2 9" xfId="27712" xr:uid="{371AEA89-6354-4458-B2A0-3C0A39822EC0}"/>
    <cellStyle name="Note 2 12 3" xfId="14709" xr:uid="{4EDD149D-87B4-4FA0-84CF-20C51874DC7D}"/>
    <cellStyle name="Note 2 12 3 10" xfId="29171" xr:uid="{E01F3EE9-887F-4C49-AAAB-C4B20EA353AD}"/>
    <cellStyle name="Note 2 12 3 11" xfId="30587" xr:uid="{9B1F755F-9C59-4E2B-BA59-38ED6852611E}"/>
    <cellStyle name="Note 2 12 3 12" xfId="31996" xr:uid="{93C27A08-BA15-473C-923E-5B5D7BF99268}"/>
    <cellStyle name="Note 2 12 3 13" xfId="33222" xr:uid="{35C586E3-C5E5-433B-BDB3-9942A105AFD3}"/>
    <cellStyle name="Note 2 12 3 14" xfId="34160" xr:uid="{DDDF22D0-EA42-4A34-B30D-E40A260A211C}"/>
    <cellStyle name="Note 2 12 3 15" xfId="35310" xr:uid="{2430F6DB-A5E0-4B62-8F93-692FF6459137}"/>
    <cellStyle name="Note 2 12 3 16" xfId="36447" xr:uid="{40754DAF-A245-4F35-9A20-AC6126BDD78B}"/>
    <cellStyle name="Note 2 12 3 17" xfId="37594" xr:uid="{C30BC4C5-6F1C-4077-A1F9-6721DDDD713E}"/>
    <cellStyle name="Note 2 12 3 2" xfId="17773" xr:uid="{02BFBF7F-2FF1-45E5-BC3A-71DF48567008}"/>
    <cellStyle name="Note 2 12 3 3" xfId="19185" xr:uid="{74D47F00-A86A-405D-A58A-FCE5997CC18B}"/>
    <cellStyle name="Note 2 12 3 4" xfId="20604" xr:uid="{254DDEB1-B801-44F9-9091-3AAAA97FB574}"/>
    <cellStyle name="Note 2 12 3 5" xfId="21982" xr:uid="{E500EF12-9162-4DB5-8629-FF0C2646122E}"/>
    <cellStyle name="Note 2 12 3 6" xfId="23319" xr:uid="{91E9541F-FD31-46BD-B53B-EAC648BFBE97}"/>
    <cellStyle name="Note 2 12 3 7" xfId="24717" xr:uid="{346527C3-A5A8-4175-B7F1-B94F2B6CE34A}"/>
    <cellStyle name="Note 2 12 3 8" xfId="26134" xr:uid="{14E8548F-BA27-4145-BE2A-D5C630592B4C}"/>
    <cellStyle name="Note 2 12 3 9" xfId="27695" xr:uid="{E5A6C0C8-D456-45ED-9077-508B5CF8077C}"/>
    <cellStyle name="Note 2 12 4" xfId="15112" xr:uid="{12A918CF-EBFA-4D78-B0EA-552C0C02359C}"/>
    <cellStyle name="Note 2 12 4 10" xfId="29546" xr:uid="{92ED7B9C-AD88-4F09-8360-06778D20132F}"/>
    <cellStyle name="Note 2 12 4 11" xfId="30936" xr:uid="{1043E528-D500-4048-B9FB-14FA4ED5EB9B}"/>
    <cellStyle name="Note 2 12 4 12" xfId="32317" xr:uid="{AB2AFF22-0514-4DC0-8B12-04F9D7DD1D8A}"/>
    <cellStyle name="Note 2 12 4 13" xfId="33527" xr:uid="{78399BB2-0F7B-42D3-9911-2FEBED24B407}"/>
    <cellStyle name="Note 2 12 4 14" xfId="34479" xr:uid="{73FB6258-F192-420E-8262-3588919D6794}"/>
    <cellStyle name="Note 2 12 4 15" xfId="35634" xr:uid="{97EB83D8-9804-4422-B7A3-FFC71A154D80}"/>
    <cellStyle name="Note 2 12 4 16" xfId="36756" xr:uid="{45C5DC62-1845-4259-9B1B-B42C266EF16F}"/>
    <cellStyle name="Note 2 12 4 17" xfId="37860" xr:uid="{C113D31B-AB57-44FF-90ED-670DF21FA143}"/>
    <cellStyle name="Note 2 12 4 2" xfId="18174" xr:uid="{03417F61-F30E-472E-85E6-1E1C11B49C87}"/>
    <cellStyle name="Note 2 12 4 3" xfId="19571" xr:uid="{E0553CDE-C3DA-47C9-AF7D-0A215D8E17C0}"/>
    <cellStyle name="Note 2 12 4 4" xfId="20987" xr:uid="{D273EA39-A71A-4DDD-9059-800BC6069293}"/>
    <cellStyle name="Note 2 12 4 5" xfId="22378" xr:uid="{99B45972-6632-4007-8C3A-BC345CB70F3F}"/>
    <cellStyle name="Note 2 12 4 6" xfId="23690" xr:uid="{0E0DACB1-E431-42ED-9E07-54CA10248A15}"/>
    <cellStyle name="Note 2 12 4 7" xfId="25094" xr:uid="{B1A8DEC1-F5A3-46C2-B4E9-E55B98A67D48}"/>
    <cellStyle name="Note 2 12 4 8" xfId="26529" xr:uid="{B5564CD9-934C-472D-A4F3-47B3B46585AF}"/>
    <cellStyle name="Note 2 12 4 9" xfId="28057" xr:uid="{BBD7BF67-FA55-4890-AF4E-B28565757B2E}"/>
    <cellStyle name="Note 2 12 5" xfId="15159" xr:uid="{37ABA817-88E1-4623-ADF0-ED687DFE5E17}"/>
    <cellStyle name="Note 2 12 5 10" xfId="29593" xr:uid="{60248BFC-0716-426F-8977-372853DA5A9B}"/>
    <cellStyle name="Note 2 12 5 11" xfId="30982" xr:uid="{D4CABAF0-07E0-4933-BC95-51196AA97EA2}"/>
    <cellStyle name="Note 2 12 5 12" xfId="32360" xr:uid="{31968F01-140E-430E-8B4A-71BF5F28F596}"/>
    <cellStyle name="Note 2 12 5 13" xfId="33568" xr:uid="{CBAEFF85-6F16-4C45-BD27-48E2F3A0641E}"/>
    <cellStyle name="Note 2 12 5 14" xfId="34523" xr:uid="{93E37406-83F1-4F6F-BDCE-917F6B9A3FBD}"/>
    <cellStyle name="Note 2 12 5 15" xfId="35678" xr:uid="{3D11A10D-E4CE-4EF6-868D-6BCA55C9286C}"/>
    <cellStyle name="Note 2 12 5 16" xfId="36798" xr:uid="{F30403E8-59E8-4897-AABB-A7DEAEABC014}"/>
    <cellStyle name="Note 2 12 5 17" xfId="37901" xr:uid="{E270F58D-7ACE-42BA-85BA-A3925F51F789}"/>
    <cellStyle name="Note 2 12 5 2" xfId="18221" xr:uid="{AD5D2090-82D2-4F6C-9501-17868435E05C}"/>
    <cellStyle name="Note 2 12 5 3" xfId="19618" xr:uid="{DB8B9819-06B0-45A5-B017-9E3B902921D1}"/>
    <cellStyle name="Note 2 12 5 4" xfId="21033" xr:uid="{1343EBE4-CE65-4C8D-A1C6-A6E254A2810C}"/>
    <cellStyle name="Note 2 12 5 5" xfId="22425" xr:uid="{7C75F091-B0A3-4313-AF69-F445BB54858E}"/>
    <cellStyle name="Note 2 12 5 6" xfId="23737" xr:uid="{82007A1F-1226-480E-9FB8-CC40BCA08D46}"/>
    <cellStyle name="Note 2 12 5 7" xfId="25140" xr:uid="{DD0274B5-0EE1-400D-9884-ADD650F172D1}"/>
    <cellStyle name="Note 2 12 5 8" xfId="26576" xr:uid="{056459FB-B8B7-41EB-ABD3-29E262C0C0C8}"/>
    <cellStyle name="Note 2 12 5 9" xfId="28103" xr:uid="{D1CD19AF-F1E3-4C72-8304-AFA1C5CDB2D9}"/>
    <cellStyle name="Note 2 12 6" xfId="15292" xr:uid="{05A5E8BB-31AC-4B40-BE3E-46CDB8708431}"/>
    <cellStyle name="Note 2 12 6 10" xfId="29721" xr:uid="{9ADFC4E1-CD3A-41D8-8641-8B631AFBD976}"/>
    <cellStyle name="Note 2 12 6 11" xfId="31112" xr:uid="{73348D7E-5654-4DD7-9842-5E9970EF3F27}"/>
    <cellStyle name="Note 2 12 6 12" xfId="32481" xr:uid="{7DB3ED26-F766-4546-B4F9-1FAEA24E252F}"/>
    <cellStyle name="Note 2 12 6 13" xfId="33679" xr:uid="{1E6461A1-B51E-400F-8D40-1A0FB5EEE40E}"/>
    <cellStyle name="Note 2 12 6 14" xfId="34644" xr:uid="{FFD44625-8AA2-4646-94B0-1F6EAAE04FBF}"/>
    <cellStyle name="Note 2 12 6 15" xfId="35802" xr:uid="{F306F849-A51B-4471-BEAF-E1717AD974F5}"/>
    <cellStyle name="Note 2 12 6 16" xfId="36911" xr:uid="{4297B5F9-8881-4ADD-A710-2CA8A93A653D}"/>
    <cellStyle name="Note 2 12 6 17" xfId="38012" xr:uid="{5C12ECB6-13F6-4D5A-A91B-E181B002B05E}"/>
    <cellStyle name="Note 2 12 6 2" xfId="18354" xr:uid="{F7F5C7EE-2893-420A-996D-EC38AA5DA37C}"/>
    <cellStyle name="Note 2 12 6 3" xfId="19749" xr:uid="{A42FD419-2254-469B-B931-C8CB5D6DAB58}"/>
    <cellStyle name="Note 2 12 6 4" xfId="21161" xr:uid="{668BDAB4-BEF0-489A-BC66-C3C05F0976DD}"/>
    <cellStyle name="Note 2 12 6 5" xfId="22558" xr:uid="{E2AB4021-CF79-4A61-A66E-39D035426F1E}"/>
    <cellStyle name="Note 2 12 6 6" xfId="23870" xr:uid="{AD718CDE-D560-432A-9392-8A3B031224A7}"/>
    <cellStyle name="Note 2 12 6 7" xfId="25270" xr:uid="{A4906B82-24F8-4D07-95F8-200E245CF45A}"/>
    <cellStyle name="Note 2 12 6 8" xfId="26706" xr:uid="{3A46E24B-5689-423B-8B92-8C8D1B98864B}"/>
    <cellStyle name="Note 2 12 6 9" xfId="28231" xr:uid="{150E7A3A-4157-4605-919E-69E177C46649}"/>
    <cellStyle name="Note 2 12 7" xfId="15345" xr:uid="{5D4DFDD0-8163-49FF-8EE6-E1E8DB5ADD9B}"/>
    <cellStyle name="Note 2 12 7 10" xfId="29772" xr:uid="{DC312428-CF65-4766-88C7-29D521ED169B}"/>
    <cellStyle name="Note 2 12 7 11" xfId="31163" xr:uid="{64E4E30B-B45F-4565-92A5-2DB01934998E}"/>
    <cellStyle name="Note 2 12 7 12" xfId="32530" xr:uid="{A33B6DA2-D3CC-4681-92C7-255F40C841EA}"/>
    <cellStyle name="Note 2 12 7 13" xfId="33725" xr:uid="{9E7EDA5D-6F13-4B60-AAF6-4A742ADCACDD}"/>
    <cellStyle name="Note 2 12 7 14" xfId="34691" xr:uid="{014855B0-3DCD-42A0-B336-41B48CFF8F7D}"/>
    <cellStyle name="Note 2 12 7 15" xfId="35847" xr:uid="{9CDF848A-AE3A-4881-B962-BF0F516A534B}"/>
    <cellStyle name="Note 2 12 7 16" xfId="36958" xr:uid="{66E47B6B-3506-4579-B629-05C3DCFE0B49}"/>
    <cellStyle name="Note 2 12 7 17" xfId="38056" xr:uid="{136C5CFD-4A49-41D7-AFD3-AA8FC55CB631}"/>
    <cellStyle name="Note 2 12 7 2" xfId="18407" xr:uid="{BD861D64-FA2E-4D9C-AF1F-A745F8883BD0}"/>
    <cellStyle name="Note 2 12 7 3" xfId="19802" xr:uid="{DB851810-18D3-4858-BD6A-A7FEE542BE33}"/>
    <cellStyle name="Note 2 12 7 4" xfId="21213" xr:uid="{AA7DBA67-F4FF-4E17-8BEF-2AFC3EB83657}"/>
    <cellStyle name="Note 2 12 7 5" xfId="22611" xr:uid="{5CDDEC44-0FB4-48A8-B3EE-7A3FB8B8EF43}"/>
    <cellStyle name="Note 2 12 7 6" xfId="23921" xr:uid="{101561D8-07B9-49C0-882F-A4BDFF039E90}"/>
    <cellStyle name="Note 2 12 7 7" xfId="25319" xr:uid="{161261C1-2AC7-468D-B33B-50F1B057E392}"/>
    <cellStyle name="Note 2 12 7 8" xfId="26757" xr:uid="{33729477-F72C-4537-9992-0FE88E936BE5}"/>
    <cellStyle name="Note 2 12 7 9" xfId="28278" xr:uid="{661093D1-80DA-4583-81FE-ECC0FF5A9E92}"/>
    <cellStyle name="Note 2 12 8" xfId="15424" xr:uid="{A5DDABD6-575F-4615-A42F-D1AC0F09DB31}"/>
    <cellStyle name="Note 2 12 8 10" xfId="29848" xr:uid="{78C5F6AD-F425-47A0-AD76-9EA1DFE73E9A}"/>
    <cellStyle name="Note 2 12 8 11" xfId="31239" xr:uid="{350C79C0-95F6-4CAA-97BA-00572DB647AE}"/>
    <cellStyle name="Note 2 12 8 12" xfId="32602" xr:uid="{816A1C95-D588-4202-87BE-324A77B579CC}"/>
    <cellStyle name="Note 2 12 8 13" xfId="33777" xr:uid="{8F0A8224-802D-48EF-8A3E-D3FB12E5B87D}"/>
    <cellStyle name="Note 2 12 8 14" xfId="34754" xr:uid="{6241D0A3-F1C4-42F5-9826-3D1F991124A7}"/>
    <cellStyle name="Note 2 12 8 15" xfId="35911" xr:uid="{FAA65888-A016-4169-8C84-9C1DCF2366EA}"/>
    <cellStyle name="Note 2 12 8 16" xfId="37022" xr:uid="{665046CC-B9EC-4688-8C40-03745DAB556B}"/>
    <cellStyle name="Note 2 12 8 17" xfId="38117" xr:uid="{03EABA87-3476-42CB-8F4F-855BEA429CB1}"/>
    <cellStyle name="Note 2 12 8 2" xfId="18485" xr:uid="{AEFD2C4A-0B39-48C0-A8E4-EC08D0C71DCA}"/>
    <cellStyle name="Note 2 12 8 3" xfId="19880" xr:uid="{D44D7C91-922E-48E2-8C9B-8C4C64E7D899}"/>
    <cellStyle name="Note 2 12 8 4" xfId="21292" xr:uid="{0D1F07B4-0CEB-4A1A-89B4-1BCCF8B7DC04}"/>
    <cellStyle name="Note 2 12 8 5" xfId="22690" xr:uid="{DD0E98B7-4FF7-403B-A022-0F67BEAFA266}"/>
    <cellStyle name="Note 2 12 8 6" xfId="23995" xr:uid="{047800FB-2C37-468E-A3F3-CB4032374FFD}"/>
    <cellStyle name="Note 2 12 8 7" xfId="25394" xr:uid="{21609BF0-AF33-4F13-962D-CE9755E01F1B}"/>
    <cellStyle name="Note 2 12 8 8" xfId="26831" xr:uid="{7017D182-A178-476C-828F-AC7D93ED357B}"/>
    <cellStyle name="Note 2 12 8 9" xfId="28351" xr:uid="{04CB0975-71B9-4D02-B5B1-243D3B7568D4}"/>
    <cellStyle name="Note 2 12 9" xfId="15470" xr:uid="{650C9BD7-C121-45D3-8B65-6A8F19A8C5C4}"/>
    <cellStyle name="Note 2 12 9 10" xfId="29890" xr:uid="{7C2F876E-14F7-4130-85E5-4064336B76F2}"/>
    <cellStyle name="Note 2 12 9 11" xfId="31281" xr:uid="{FB32EB55-0E74-4CD2-836D-ACEE3DF4EBD0}"/>
    <cellStyle name="Note 2 12 9 12" xfId="32644" xr:uid="{117B5D31-B949-42A6-BDAF-143A512E4370}"/>
    <cellStyle name="Note 2 12 9 13" xfId="34791" xr:uid="{C16CE888-1D1C-440E-AB46-F94E754B4D97}"/>
    <cellStyle name="Note 2 12 9 14" xfId="35948" xr:uid="{8E9846C5-92C9-4729-8546-306736DFE734}"/>
    <cellStyle name="Note 2 12 9 15" xfId="37060" xr:uid="{556BFD6A-5FC0-4B31-9FF1-73C4D81FFBB4}"/>
    <cellStyle name="Note 2 12 9 16" xfId="38153" xr:uid="{D568DA89-5617-4435-B203-53798AC541EF}"/>
    <cellStyle name="Note 2 12 9 2" xfId="18529" xr:uid="{4CCB709E-FEC5-4A23-A6EB-2D4B22BA4D2A}"/>
    <cellStyle name="Note 2 12 9 3" xfId="19922" xr:uid="{B149D649-EEB6-4AFA-A3A0-D0E594DD3890}"/>
    <cellStyle name="Note 2 12 9 4" xfId="21338" xr:uid="{6A53D5CC-5B00-41F7-AC69-0F498E18D37F}"/>
    <cellStyle name="Note 2 12 9 5" xfId="22735" xr:uid="{12A2F267-F3C9-4745-A67E-9260E1C6D68A}"/>
    <cellStyle name="Note 2 12 9 6" xfId="24037" xr:uid="{B790A440-1ED9-489D-A3F2-90C16CA52A01}"/>
    <cellStyle name="Note 2 12 9 7" xfId="25435" xr:uid="{D5670453-3824-47EC-A6E6-EF379A409379}"/>
    <cellStyle name="Note 2 12 9 8" xfId="26875" xr:uid="{32F9097D-6F40-4902-BCDA-B74BD8204423}"/>
    <cellStyle name="Note 2 12 9 9" xfId="28395" xr:uid="{6446FA44-B887-4A25-9CAD-676C8E97FD58}"/>
    <cellStyle name="Note 2 13" xfId="14973" xr:uid="{69EC7212-B6B4-4D23-87DC-4743F726C7A0}"/>
    <cellStyle name="Note 2 13 10" xfId="29408" xr:uid="{2FCA60AC-41F3-4716-A541-D47FDE647AE6}"/>
    <cellStyle name="Note 2 13 11" xfId="30799" xr:uid="{B14EACB4-86A2-4D34-9689-F559A59C5BD8}"/>
    <cellStyle name="Note 2 13 12" xfId="32183" xr:uid="{6980C564-BCF6-490C-9641-3B79CDDBC35C}"/>
    <cellStyle name="Note 2 13 13" xfId="33400" xr:uid="{5E5ECBEB-D7D7-423C-BB04-BE272E3E719C}"/>
    <cellStyle name="Note 2 13 14" xfId="34349" xr:uid="{DC1BE347-90E6-4DDC-A3D6-78A03CA37F43}"/>
    <cellStyle name="Note 2 13 15" xfId="35504" xr:uid="{C1B87644-68A5-44C3-AA76-D82C78C86A97}"/>
    <cellStyle name="Note 2 13 16" xfId="36627" xr:uid="{D1398030-63EC-4C0C-BF1B-2FD1ACF1BBCD}"/>
    <cellStyle name="Note 2 13 17" xfId="37732" xr:uid="{637A6072-C148-4A78-BDB2-2E44CA8B80C8}"/>
    <cellStyle name="Note 2 13 2" xfId="18036" xr:uid="{280C2D6B-85E8-4A85-84F3-7165C75DD607}"/>
    <cellStyle name="Note 2 13 3" xfId="19432" xr:uid="{199012D4-BEE0-428D-BA7D-57CB056DBA31}"/>
    <cellStyle name="Note 2 13 4" xfId="20849" xr:uid="{EBD78D5E-0183-4621-8D78-83EFB1BAFDA4}"/>
    <cellStyle name="Note 2 13 5" xfId="22239" xr:uid="{E48B4C23-2DA6-49F0-8CE7-38430544E003}"/>
    <cellStyle name="Note 2 13 6" xfId="23552" xr:uid="{62468C21-56FD-4E56-A5BE-40E918A456F9}"/>
    <cellStyle name="Note 2 13 7" xfId="24960" xr:uid="{D049FDF9-DAA1-415F-A50D-9BDC45A8B37F}"/>
    <cellStyle name="Note 2 13 8" xfId="26392" xr:uid="{2ED23875-006A-4D12-984D-80B17288C388}"/>
    <cellStyle name="Note 2 13 9" xfId="27923" xr:uid="{A50850CE-C3FE-4A79-87E6-2A55B0076E85}"/>
    <cellStyle name="Note 2 14" xfId="15040" xr:uid="{EBAF0ADF-821D-43C8-82A6-3FA8CBC32924}"/>
    <cellStyle name="Note 2 14 10" xfId="29475" xr:uid="{209680EB-624B-4428-8DF6-35E73D936CFB}"/>
    <cellStyle name="Note 2 14 11" xfId="30865" xr:uid="{0F138454-87B4-4346-AE35-8F8852F57429}"/>
    <cellStyle name="Note 2 14 12" xfId="32249" xr:uid="{753FB773-AE9C-42EC-8E37-FF9441E9CB46}"/>
    <cellStyle name="Note 2 14 13" xfId="33464" xr:uid="{41A7892A-4353-439F-9E33-D092A6C7985B}"/>
    <cellStyle name="Note 2 14 14" xfId="34415" xr:uid="{164DE47F-A412-4D83-B619-6F88489558E8}"/>
    <cellStyle name="Note 2 14 15" xfId="35570" xr:uid="{B14320AE-6483-4280-B03B-7FF306FB1EF8}"/>
    <cellStyle name="Note 2 14 16" xfId="36692" xr:uid="{815263D7-DF31-4571-9076-E7ABA543343D}"/>
    <cellStyle name="Note 2 14 17" xfId="37797" xr:uid="{2CBBD261-3973-40AE-9310-F230043E1CA2}"/>
    <cellStyle name="Note 2 14 2" xfId="18103" xr:uid="{0F379ACA-DA1B-4CFB-A50E-5618BD75A519}"/>
    <cellStyle name="Note 2 14 3" xfId="19499" xr:uid="{20699C94-7742-49A1-8172-64CE3DB8B90C}"/>
    <cellStyle name="Note 2 14 4" xfId="20916" xr:uid="{CC21A80C-4BB9-4CF6-90AE-8C47FC6C4A27}"/>
    <cellStyle name="Note 2 14 5" xfId="22306" xr:uid="{6487F4F2-823A-4DD5-852E-7921B1370952}"/>
    <cellStyle name="Note 2 14 6" xfId="23619" xr:uid="{C6DC8674-9759-40A8-8872-BE04E0C471F0}"/>
    <cellStyle name="Note 2 14 7" xfId="25027" xr:uid="{40862818-772F-44C3-A315-CE717ED2DAD2}"/>
    <cellStyle name="Note 2 14 8" xfId="26459" xr:uid="{7AAA2549-69F3-4A5E-8A67-E539E25D5092}"/>
    <cellStyle name="Note 2 14 9" xfId="27989" xr:uid="{D5FE53D6-5C12-4058-BC5D-021EEB6CCEAE}"/>
    <cellStyle name="Note 2 15" xfId="15092" xr:uid="{3E3AE9A6-187D-43AD-930F-963AE5A74A88}"/>
    <cellStyle name="Note 2 15 10" xfId="29527" xr:uid="{56D42F17-5F36-45C3-83EC-C362371374AC}"/>
    <cellStyle name="Note 2 15 11" xfId="30917" xr:uid="{9995CCFF-AD83-48E1-B88C-97352934B5D5}"/>
    <cellStyle name="Note 2 15 12" xfId="32298" xr:uid="{74887B6B-36D9-4155-A0FC-BBA22E6BE750}"/>
    <cellStyle name="Note 2 15 13" xfId="33511" xr:uid="{6F5A76E7-281A-42BE-978E-EED436F11597}"/>
    <cellStyle name="Note 2 15 14" xfId="34463" xr:uid="{ED3C58F7-4409-46C3-BD22-42EAEEB2031B}"/>
    <cellStyle name="Note 2 15 15" xfId="35617" xr:uid="{8BCB40E7-9DB0-426D-A765-A958F19434DE}"/>
    <cellStyle name="Note 2 15 16" xfId="36739" xr:uid="{F1EC237B-442E-4890-9793-9A2D1710B8E7}"/>
    <cellStyle name="Note 2 15 17" xfId="37844" xr:uid="{41E2C3A9-7D61-49CD-BE10-E39B67858C06}"/>
    <cellStyle name="Note 2 15 2" xfId="18155" xr:uid="{CF276DBE-3935-4190-81D6-E251ABF5F179}"/>
    <cellStyle name="Note 2 15 3" xfId="19551" xr:uid="{310578D1-BBDC-4B8F-9C2F-2F477F37FA14}"/>
    <cellStyle name="Note 2 15 4" xfId="20967" xr:uid="{B080D9B8-BDA7-4BD2-B9BD-0ADAFE9CC3AE}"/>
    <cellStyle name="Note 2 15 5" xfId="22358" xr:uid="{DE14D109-7ADF-4DEE-A19D-FB8EFC65557F}"/>
    <cellStyle name="Note 2 15 6" xfId="23670" xr:uid="{12ECD4CF-8B2B-4B32-9462-3FE78F964D8F}"/>
    <cellStyle name="Note 2 15 7" xfId="25076" xr:uid="{86FBC27A-43E8-4DD4-8A2E-9EFFFC8652FA}"/>
    <cellStyle name="Note 2 15 8" xfId="26510" xr:uid="{BC601358-76CF-4442-B6D2-A010687557EE}"/>
    <cellStyle name="Note 2 15 9" xfId="28039" xr:uid="{0E341665-7CC3-4570-8EE5-BAA89DB04B78}"/>
    <cellStyle name="Note 2 16" xfId="15150" xr:uid="{594B6712-53EA-4371-BC35-CF82551EE8C8}"/>
    <cellStyle name="Note 2 16 10" xfId="29584" xr:uid="{21BA4A01-4390-4DEB-B04B-13F33A9C556B}"/>
    <cellStyle name="Note 2 16 11" xfId="30974" xr:uid="{ED355AD3-D8E6-4425-82E6-4353E873910F}"/>
    <cellStyle name="Note 2 16 12" xfId="32353" xr:uid="{3303013B-6D07-4205-BC2E-278F82306EAA}"/>
    <cellStyle name="Note 2 16 13" xfId="33561" xr:uid="{B2A63BA1-A2A9-4839-AF81-3B403F42BC7C}"/>
    <cellStyle name="Note 2 16 14" xfId="34515" xr:uid="{AAA1942B-D060-4304-90AC-553922A382C0}"/>
    <cellStyle name="Note 2 16 15" xfId="35670" xr:uid="{5731E518-1082-4122-815B-1E126B29A574}"/>
    <cellStyle name="Note 2 16 16" xfId="36790" xr:uid="{7B6AE727-51FB-4B73-92B5-791DC9D8686E}"/>
    <cellStyle name="Note 2 16 17" xfId="37894" xr:uid="{EA8699B5-4B3D-4324-9358-72733DB2E25E}"/>
    <cellStyle name="Note 2 16 2" xfId="18212" xr:uid="{3F6821F2-01DD-420F-A90A-20EC94ADEDB6}"/>
    <cellStyle name="Note 2 16 3" xfId="19609" xr:uid="{B10927A3-FC0A-4ABA-92E9-864C2BC1DA87}"/>
    <cellStyle name="Note 2 16 4" xfId="21025" xr:uid="{73557B0E-DDF1-4DD8-B3AD-EA122193FA0E}"/>
    <cellStyle name="Note 2 16 5" xfId="22416" xr:uid="{22DD7E30-000D-4CE2-BED4-18D2C33036C0}"/>
    <cellStyle name="Note 2 16 6" xfId="23728" xr:uid="{CF9CB5E2-CAF8-44D3-B162-53AEFDA1BC85}"/>
    <cellStyle name="Note 2 16 7" xfId="25132" xr:uid="{DC473781-24B0-4276-902E-47BC2EE2A39C}"/>
    <cellStyle name="Note 2 16 8" xfId="26567" xr:uid="{2BF52CD8-06FE-421E-9CAF-3B186361FA6E}"/>
    <cellStyle name="Note 2 16 9" xfId="28094" xr:uid="{3BBD88D5-AEC6-4B2A-9978-A0F42EB04DEA}"/>
    <cellStyle name="Note 2 17" xfId="15228" xr:uid="{F819AC9E-22DA-435E-8E57-7B0969F65690}"/>
    <cellStyle name="Note 2 17 10" xfId="29659" xr:uid="{9DCEAE2B-C994-495A-8484-1E79FA0416D1}"/>
    <cellStyle name="Note 2 17 11" xfId="31050" xr:uid="{05E2747B-3BDC-4C05-8FCB-9126D6C6A671}"/>
    <cellStyle name="Note 2 17 12" xfId="32422" xr:uid="{FADAEEE1-2461-4B28-81C9-8C11F6B1B5B0}"/>
    <cellStyle name="Note 2 17 13" xfId="33624" xr:uid="{113694F1-2704-4681-B667-161BB60A65E5}"/>
    <cellStyle name="Note 2 17 14" xfId="34585" xr:uid="{A72C612F-8DA2-4CB6-9929-39252121F1C9}"/>
    <cellStyle name="Note 2 17 15" xfId="35742" xr:uid="{3E377E7C-FEE8-4981-ADAB-8B3D3E51E09E}"/>
    <cellStyle name="Note 2 17 16" xfId="36854" xr:uid="{526932DF-1A67-472E-84B3-CC194CE360C9}"/>
    <cellStyle name="Note 2 17 17" xfId="37956" xr:uid="{98875F5A-1D91-436A-9B09-C2B1A0860291}"/>
    <cellStyle name="Note 2 17 2" xfId="18290" xr:uid="{D824A59E-9628-4143-94C3-9EB8B8C86424}"/>
    <cellStyle name="Note 2 17 3" xfId="19685" xr:uid="{056B765F-A237-4F18-96C4-F80542AC481F}"/>
    <cellStyle name="Note 2 17 4" xfId="21099" xr:uid="{FD1981D3-B4C7-45B6-A303-F10026A9D252}"/>
    <cellStyle name="Note 2 17 5" xfId="22494" xr:uid="{546CFA7C-1679-4703-8AB3-24BBD28A8789}"/>
    <cellStyle name="Note 2 17 6" xfId="23806" xr:uid="{2165E5F0-E4EE-44A7-81F9-AE79B11604A5}"/>
    <cellStyle name="Note 2 17 7" xfId="25208" xr:uid="{FA12D88F-9539-4ED3-B43A-CCE70DB09014}"/>
    <cellStyle name="Note 2 17 8" xfId="26642" xr:uid="{3537A498-B569-4C49-8511-19E57E19241D}"/>
    <cellStyle name="Note 2 17 9" xfId="28168" xr:uid="{072D77B0-0C66-4D05-A3E8-F6B73CF57741}"/>
    <cellStyle name="Note 2 18" xfId="15276" xr:uid="{5553D13F-980E-4439-A401-99893748EB43}"/>
    <cellStyle name="Note 2 18 10" xfId="29706" xr:uid="{608DD970-FDAA-4C4E-BA83-87148AD43F2E}"/>
    <cellStyle name="Note 2 18 11" xfId="31097" xr:uid="{593E83DE-85A7-4BCB-89D8-298DC6355214}"/>
    <cellStyle name="Note 2 18 12" xfId="32468" xr:uid="{B766DDA4-A97D-4107-90BB-0DEEADB8AC4E}"/>
    <cellStyle name="Note 2 18 13" xfId="33668" xr:uid="{D61E4649-0650-4533-B1D8-02B8F51F5CFE}"/>
    <cellStyle name="Note 2 18 14" xfId="34630" xr:uid="{C3AE1A1C-B65F-4397-A376-7FEB97795CDB}"/>
    <cellStyle name="Note 2 18 15" xfId="35788" xr:uid="{45892381-8B3D-4D3C-9A76-E445A3F5A1FE}"/>
    <cellStyle name="Note 2 18 16" xfId="36899" xr:uid="{1BB6202F-53AD-4DCF-91B3-85CB7393E2C0}"/>
    <cellStyle name="Note 2 18 17" xfId="38000" xr:uid="{1AA1E3F7-C3FA-463F-AB55-57A2C2932A98}"/>
    <cellStyle name="Note 2 18 2" xfId="18338" xr:uid="{E95C45BD-3239-4C47-8BE4-1107072CA532}"/>
    <cellStyle name="Note 2 18 3" xfId="19733" xr:uid="{900C80F9-84A6-443C-8F15-11C68BF24A0F}"/>
    <cellStyle name="Note 2 18 4" xfId="21145" xr:uid="{6F3E180B-7755-45B4-B9B7-A00640A7DA5E}"/>
    <cellStyle name="Note 2 18 5" xfId="22542" xr:uid="{553A924A-F57A-4029-BF52-29425CA84DA4}"/>
    <cellStyle name="Note 2 18 6" xfId="23854" xr:uid="{110B8DA9-6450-4FD4-AB10-76273D13CCD4}"/>
    <cellStyle name="Note 2 18 7" xfId="25256" xr:uid="{4580AACA-368E-4524-B70E-3A57E107FCEA}"/>
    <cellStyle name="Note 2 18 8" xfId="26690" xr:uid="{85C80C93-8B53-4276-8DEC-135CA55751E4}"/>
    <cellStyle name="Note 2 18 9" xfId="28216" xr:uid="{8910EBD3-5F5C-4276-814C-7EF1079C0E7C}"/>
    <cellStyle name="Note 2 19" xfId="15383" xr:uid="{83994ECC-D5DB-4433-BA2D-32A9D5C04C80}"/>
    <cellStyle name="Note 2 19 10" xfId="29808" xr:uid="{A5B15C3D-8FB3-45F6-908B-84736F21EA16}"/>
    <cellStyle name="Note 2 19 11" xfId="31199" xr:uid="{93ED897A-D63D-4A05-804C-F65E021216F4}"/>
    <cellStyle name="Note 2 19 12" xfId="32565" xr:uid="{F5333765-B4F0-4B35-AF18-B391DCFCF1AC}"/>
    <cellStyle name="Note 2 19 13" xfId="33755" xr:uid="{54B9D30D-EDE4-499C-954F-A0310BF3F1B1}"/>
    <cellStyle name="Note 2 19 14" xfId="34722" xr:uid="{60064D91-9A8A-4A4B-A9B4-E3968300D315}"/>
    <cellStyle name="Note 2 19 15" xfId="35879" xr:uid="{8A502814-DC18-480B-A7E2-2D9CAA014324}"/>
    <cellStyle name="Note 2 19 16" xfId="36989" xr:uid="{86A6C10C-64AE-496A-95C0-FD643E2A1989}"/>
    <cellStyle name="Note 2 19 17" xfId="38085" xr:uid="{04CBB94C-55F2-4800-8723-279B4878AA6F}"/>
    <cellStyle name="Note 2 19 2" xfId="18445" xr:uid="{02E4F881-9A3B-4FCF-A4BA-154487981A05}"/>
    <cellStyle name="Note 2 19 3" xfId="19840" xr:uid="{A7CF92FA-F6AC-4A8E-86BA-9B9E7A9A57B4}"/>
    <cellStyle name="Note 2 19 4" xfId="21251" xr:uid="{8358FBCC-AD3F-4DF4-A9EF-18863C750E8B}"/>
    <cellStyle name="Note 2 19 5" xfId="22649" xr:uid="{A0923713-DBE4-4ECC-BF71-DBAA0E40A8CF}"/>
    <cellStyle name="Note 2 19 6" xfId="23957" xr:uid="{B0EC2641-0DB6-422C-A009-6D1A87122F2C}"/>
    <cellStyle name="Note 2 19 7" xfId="25354" xr:uid="{248CE134-7F8A-4E2D-802A-69167EEDB3AB}"/>
    <cellStyle name="Note 2 19 8" xfId="26790" xr:uid="{AAD945CD-A078-438F-90CD-C383D099C400}"/>
    <cellStyle name="Note 2 19 9" xfId="28311" xr:uid="{2F7FEFAB-2C6C-4827-B3AA-E4D2C708F0DA}"/>
    <cellStyle name="Note 2 2" xfId="67" xr:uid="{00000000-0005-0000-0000-0000CD230000}"/>
    <cellStyle name="Note 2 2 10" xfId="15207" xr:uid="{A0229DB6-8B77-470B-9886-1C340079ACAC}"/>
    <cellStyle name="Note 2 2 10 10" xfId="29640" xr:uid="{61EDC52B-9519-4B47-8AD6-0DB0F630B564}"/>
    <cellStyle name="Note 2 2 10 11" xfId="31030" xr:uid="{4C385AC5-D137-4569-B4B6-E327017C6F7F}"/>
    <cellStyle name="Note 2 2 10 12" xfId="32403" xr:uid="{5C0F8C09-D664-441F-8703-821ED5A4EE38}"/>
    <cellStyle name="Note 2 2 10 13" xfId="33610" xr:uid="{0CF6C443-1108-471F-AD2C-7FACE943281D}"/>
    <cellStyle name="Note 2 2 10 14" xfId="34568" xr:uid="{D675314D-373B-459C-8A4A-CC7BBBDF2DFC}"/>
    <cellStyle name="Note 2 2 10 15" xfId="35725" xr:uid="{A9CB9A76-66CC-488D-A483-36676957D49D}"/>
    <cellStyle name="Note 2 2 10 16" xfId="36840" xr:uid="{66BF42DC-F1CE-4DA2-9F50-CF1984C3E75C}"/>
    <cellStyle name="Note 2 2 10 17" xfId="37942" xr:uid="{B353D08A-7CA0-463D-9F73-02A4B1BAF0BA}"/>
    <cellStyle name="Note 2 2 10 2" xfId="18269" xr:uid="{3421237C-A0AC-488E-BF7C-11406547EEC9}"/>
    <cellStyle name="Note 2 2 10 3" xfId="19664" xr:uid="{1C1903D5-B510-4101-9D44-85B3CA9DA7A4}"/>
    <cellStyle name="Note 2 2 10 4" xfId="21079" xr:uid="{06388DE4-056B-4062-AAE9-05EB4B1FB772}"/>
    <cellStyle name="Note 2 2 10 5" xfId="22473" xr:uid="{2E7DBD90-5895-425D-8792-D5BD204A2EE1}"/>
    <cellStyle name="Note 2 2 10 6" xfId="23785" xr:uid="{F79375AE-5360-4BCE-8E6D-CE77F2E3F63B}"/>
    <cellStyle name="Note 2 2 10 7" xfId="25187" xr:uid="{41FE4CE0-22E1-4D9E-B19D-528C8C61FC07}"/>
    <cellStyle name="Note 2 2 10 8" xfId="26622" xr:uid="{F8C8F373-5802-4132-A6E6-22874A9359B9}"/>
    <cellStyle name="Note 2 2 10 9" xfId="28150" xr:uid="{AE12F46E-F50C-4601-9E0C-6B67C44C7923}"/>
    <cellStyle name="Note 2 2 11" xfId="15269" xr:uid="{5FF727F1-811E-4868-8464-7CFE8D05F216}"/>
    <cellStyle name="Note 2 2 11 10" xfId="29699" xr:uid="{DF5F2D13-B1FA-46CA-922F-3950B8BDC562}"/>
    <cellStyle name="Note 2 2 11 11" xfId="31090" xr:uid="{3175451E-45ED-44B9-8793-79FB7E038F1D}"/>
    <cellStyle name="Note 2 2 11 12" xfId="32461" xr:uid="{D716426D-6D25-48F5-8D17-71590A646896}"/>
    <cellStyle name="Note 2 2 11 13" xfId="33662" xr:uid="{91BDD5F8-2672-4D12-A0C9-3360825081D6}"/>
    <cellStyle name="Note 2 2 11 14" xfId="34624" xr:uid="{8A6D04CC-567B-4333-9BF0-FB690285A7AD}"/>
    <cellStyle name="Note 2 2 11 15" xfId="35781" xr:uid="{1E37809F-6F13-443C-8848-A9A47CD509B8}"/>
    <cellStyle name="Note 2 2 11 16" xfId="36892" xr:uid="{895B27EB-5917-44CF-9433-A3B164459027}"/>
    <cellStyle name="Note 2 2 11 17" xfId="37994" xr:uid="{9F0A3F2D-A857-45B5-AA4F-5152E82A8399}"/>
    <cellStyle name="Note 2 2 11 2" xfId="18331" xr:uid="{79DD575A-A211-4F42-83B0-22D7ACB6E0AA}"/>
    <cellStyle name="Note 2 2 11 3" xfId="19726" xr:uid="{C3D4CDAD-7421-4CF3-AAC6-E315DBE062B2}"/>
    <cellStyle name="Note 2 2 11 4" xfId="21138" xr:uid="{E941AD92-AA90-4A60-B08B-64D1993D0995}"/>
    <cellStyle name="Note 2 2 11 5" xfId="22535" xr:uid="{CFBC35C7-0F96-4B09-8336-7F187F168830}"/>
    <cellStyle name="Note 2 2 11 6" xfId="23847" xr:uid="{3D83FE98-9078-4920-B421-264DA57EE953}"/>
    <cellStyle name="Note 2 2 11 7" xfId="25249" xr:uid="{EF8A1F7F-45E3-40B4-9592-58A3A1FF719D}"/>
    <cellStyle name="Note 2 2 11 8" xfId="26683" xr:uid="{057224BD-247B-4116-84F7-531A11E61CDD}"/>
    <cellStyle name="Note 2 2 11 9" xfId="28209" xr:uid="{86491C91-92B5-4F57-A9EB-1EC4DFA8A212}"/>
    <cellStyle name="Note 2 2 12" xfId="15341" xr:uid="{D2E83D7A-1022-4545-8FD5-A71F791E4D4C}"/>
    <cellStyle name="Note 2 2 12 10" xfId="29768" xr:uid="{5B116DB8-053A-47F5-B78C-B795CDE6144D}"/>
    <cellStyle name="Note 2 2 12 11" xfId="31159" xr:uid="{5D3E9C75-7B16-4757-8224-A3DA4566EF63}"/>
    <cellStyle name="Note 2 2 12 12" xfId="32526" xr:uid="{C03BEC70-9D40-4538-8D5B-0186FBC7D968}"/>
    <cellStyle name="Note 2 2 12 13" xfId="33721" xr:uid="{7B18D9E8-4CC3-48CF-8983-461F08E47174}"/>
    <cellStyle name="Note 2 2 12 14" xfId="34687" xr:uid="{6E97CDA3-5598-4A86-825B-766B5B1716B2}"/>
    <cellStyle name="Note 2 2 12 15" xfId="35843" xr:uid="{62736780-59E6-4B7E-83DF-4BAFCBEC6028}"/>
    <cellStyle name="Note 2 2 12 16" xfId="36954" xr:uid="{F26C95E3-F289-4D3A-9A0D-03A7B88D5B51}"/>
    <cellStyle name="Note 2 2 12 17" xfId="38052" xr:uid="{9FB79442-0C7D-4FCE-B8AE-C8B03AAC2CFD}"/>
    <cellStyle name="Note 2 2 12 2" xfId="18403" xr:uid="{96596FA6-9A15-445F-8382-5409CBB96F3B}"/>
    <cellStyle name="Note 2 2 12 3" xfId="19798" xr:uid="{FDBC25CC-3289-4E8D-858A-AD1B46F39DAD}"/>
    <cellStyle name="Note 2 2 12 4" xfId="21209" xr:uid="{42853201-BF77-445A-85A0-0A30318E72DB}"/>
    <cellStyle name="Note 2 2 12 5" xfId="22607" xr:uid="{F01DFBB5-CE03-49E2-A5A1-EF62A42D8CC8}"/>
    <cellStyle name="Note 2 2 12 6" xfId="23917" xr:uid="{0276ACB1-9263-4FE3-8E81-239A846D3D54}"/>
    <cellStyle name="Note 2 2 12 7" xfId="25315" xr:uid="{4E573B00-E472-4D2E-843D-D0121B14B2D7}"/>
    <cellStyle name="Note 2 2 12 8" xfId="26753" xr:uid="{5B0DC994-9693-43F8-A23E-FAFDF7459FF4}"/>
    <cellStyle name="Note 2 2 12 9" xfId="28274" xr:uid="{BEA16670-D19F-483B-8D4E-20F3F1EBE036}"/>
    <cellStyle name="Note 2 2 13" xfId="15413" xr:uid="{9F5CE933-83CC-492F-BE97-38D675413C20}"/>
    <cellStyle name="Note 2 2 13 10" xfId="29838" xr:uid="{8FCCE70A-1583-446D-9154-9AA8914EBC06}"/>
    <cellStyle name="Note 2 2 13 11" xfId="31229" xr:uid="{42AF6B43-C973-4C2A-83DB-0FEE84E5885A}"/>
    <cellStyle name="Note 2 2 13 12" xfId="32592" xr:uid="{0774DAF4-2D02-4A9A-B118-0653D4EDC5F9}"/>
    <cellStyle name="Note 2 2 13 13" xfId="34747" xr:uid="{7B51BEA6-2C5C-41C8-8446-BE5AE6D61488}"/>
    <cellStyle name="Note 2 2 13 14" xfId="35904" xr:uid="{A6079134-9A43-4039-8C5B-042BD6433216}"/>
    <cellStyle name="Note 2 2 13 15" xfId="37014" xr:uid="{A896A001-E1D1-4D58-81C9-C202773C9CC3}"/>
    <cellStyle name="Note 2 2 13 16" xfId="38110" xr:uid="{E3E79167-4A39-4E83-901B-B2135F94E013}"/>
    <cellStyle name="Note 2 2 13 2" xfId="18474" xr:uid="{C2CF8A36-E724-4C23-99D9-43C6413CDD09}"/>
    <cellStyle name="Note 2 2 13 3" xfId="19870" xr:uid="{5F973E7D-7FDE-410B-AD4C-88FD96B9142F}"/>
    <cellStyle name="Note 2 2 13 4" xfId="21281" xr:uid="{ECC09100-D44B-43D4-87FB-8320DD938148}"/>
    <cellStyle name="Note 2 2 13 5" xfId="22679" xr:uid="{A6EAD0AA-E805-420C-B7AA-B80160047D60}"/>
    <cellStyle name="Note 2 2 13 6" xfId="23985" xr:uid="{3EDD5CDF-05A0-4839-9307-FBA4E14234C8}"/>
    <cellStyle name="Note 2 2 13 7" xfId="25384" xr:uid="{EAF4C268-B445-4B95-AB41-8133E626DFC3}"/>
    <cellStyle name="Note 2 2 13 8" xfId="26820" xr:uid="{7C9A8CDA-2C9A-48DD-A502-7901DBBA9E62}"/>
    <cellStyle name="Note 2 2 13 9" xfId="28340" xr:uid="{16EFEFD6-346B-4957-9179-8FE4803B8085}"/>
    <cellStyle name="Note 2 2 14" xfId="15509" xr:uid="{F50A5BD2-F772-4E99-933D-3424E1BD7B0D}"/>
    <cellStyle name="Note 2 2 14 10" xfId="29929" xr:uid="{67F36B39-514F-4F78-8DF9-513FD5261D7E}"/>
    <cellStyle name="Note 2 2 14 11" xfId="31320" xr:uid="{53AB6551-EFD6-4D2D-BFFC-95BFA43A48E7}"/>
    <cellStyle name="Note 2 2 14 12" xfId="32681" xr:uid="{4711D9C8-91C0-4B53-9D68-ABAB9631074F}"/>
    <cellStyle name="Note 2 2 14 13" xfId="34826" xr:uid="{571F91F7-B4F2-4E27-BD45-39F31CD54AE5}"/>
    <cellStyle name="Note 2 2 14 14" xfId="35983" xr:uid="{E1DA9672-26A1-4A61-99CB-14C79311C7F4}"/>
    <cellStyle name="Note 2 2 14 15" xfId="37095" xr:uid="{8E52F4ED-0E4E-48EE-AB1B-17729EB6F1E9}"/>
    <cellStyle name="Note 2 2 14 16" xfId="38188" xr:uid="{DA3BF9D5-5D57-47CA-A1AB-83262C76146F}"/>
    <cellStyle name="Note 2 2 14 2" xfId="18568" xr:uid="{0E800774-590C-4D0C-8289-6059CF75032A}"/>
    <cellStyle name="Note 2 2 14 3" xfId="19960" xr:uid="{79E616E8-6524-4179-B7D7-E3677801AA20}"/>
    <cellStyle name="Note 2 2 14 4" xfId="21377" xr:uid="{776AA256-4B6B-45DD-A6B4-E6A3F24AAFBC}"/>
    <cellStyle name="Note 2 2 14 5" xfId="22773" xr:uid="{5F44C6C2-BF73-4DCA-86C8-4AB5613C5BF5}"/>
    <cellStyle name="Note 2 2 14 6" xfId="24075" xr:uid="{92427A73-97AF-44EA-B38F-3BACBF62A290}"/>
    <cellStyle name="Note 2 2 14 7" xfId="25472" xr:uid="{1A931BC2-3A70-4DC9-A452-F4E97BB3A8B9}"/>
    <cellStyle name="Note 2 2 14 8" xfId="26913" xr:uid="{AB3CD041-98D8-4887-93BA-E820CB16F9E7}"/>
    <cellStyle name="Note 2 2 14 9" xfId="28433" xr:uid="{75B0B3D1-200F-4655-A606-242E33E944E6}"/>
    <cellStyle name="Note 2 2 15" xfId="15595" xr:uid="{56AA635B-4362-4C05-8A1C-67B4DCD65915}"/>
    <cellStyle name="Note 2 2 15 10" xfId="30008" xr:uid="{3009E8CF-21A9-47E6-82A3-3BBCABB4D14B}"/>
    <cellStyle name="Note 2 2 15 11" xfId="31403" xr:uid="{5E4718A0-4891-435E-82C1-EF1B666037B7}"/>
    <cellStyle name="Note 2 2 15 12" xfId="32758" xr:uid="{C31D8C7A-D68A-4660-A467-CAE73EC318CC}"/>
    <cellStyle name="Note 2 2 15 13" xfId="33868" xr:uid="{86D0FB2F-D36F-4334-A2A5-0AE19203CB8F}"/>
    <cellStyle name="Note 2 2 15 14" xfId="34900" xr:uid="{05688196-281E-4098-A053-909670205A23}"/>
    <cellStyle name="Note 2 2 15 15" xfId="36056" xr:uid="{91A4DDF4-2ED2-4EA5-B64E-DE9FB7847BE8}"/>
    <cellStyle name="Note 2 2 15 16" xfId="37171" xr:uid="{90464793-458C-4957-841C-CED57094A789}"/>
    <cellStyle name="Note 2 2 15 17" xfId="38261" xr:uid="{93A40347-BB2A-4CF2-B7C5-7458B966194E}"/>
    <cellStyle name="Note 2 2 15 2" xfId="18650" xr:uid="{985D5374-C33C-456D-A96A-161EB47F6304}"/>
    <cellStyle name="Note 2 2 15 3" xfId="20045" xr:uid="{F13A9083-844C-42A3-AA7E-0BE388FF31AA}"/>
    <cellStyle name="Note 2 2 15 4" xfId="21462" xr:uid="{57D7ABEE-8CA0-4680-87CD-950E5C86DEB9}"/>
    <cellStyle name="Note 2 2 15 5" xfId="22853" xr:uid="{9760D145-29F9-4098-AC49-FF9A0B26ED5D}"/>
    <cellStyle name="Note 2 2 15 6" xfId="24153" xr:uid="{FD3D435A-8313-4A29-9271-E30DA590A701}"/>
    <cellStyle name="Note 2 2 15 7" xfId="25552" xr:uid="{88C27423-47B6-4386-91B2-2C8EE17312CA}"/>
    <cellStyle name="Note 2 2 15 8" xfId="26993" xr:uid="{7F477808-A452-4556-B152-D76372EFCE8B}"/>
    <cellStyle name="Note 2 2 15 9" xfId="28513" xr:uid="{4221517A-E85B-4320-86E0-08D03335C542}"/>
    <cellStyle name="Note 2 2 16" xfId="15627" xr:uid="{D35FB895-EFFE-429A-AC4A-260D2C5E954D}"/>
    <cellStyle name="Note 2 2 16 10" xfId="30038" xr:uid="{55B00912-009F-4529-9804-FE90950532D7}"/>
    <cellStyle name="Note 2 2 16 11" xfId="31432" xr:uid="{5473F815-A1A1-4176-BAE3-FF81D4648189}"/>
    <cellStyle name="Note 2 2 16 12" xfId="32788" xr:uid="{DCB98293-3566-4388-B8EA-BD15741BC22E}"/>
    <cellStyle name="Note 2 2 16 13" xfId="34926" xr:uid="{9D2D32A4-3B6C-46E5-83C9-EBDAF795E9E8}"/>
    <cellStyle name="Note 2 2 16 14" xfId="36082" xr:uid="{1B9F356B-A497-4981-9478-7297021C7FBC}"/>
    <cellStyle name="Note 2 2 16 15" xfId="37199" xr:uid="{4D0F98E3-4E09-4EB5-8C06-0DB794F8471C}"/>
    <cellStyle name="Note 2 2 16 16" xfId="38287" xr:uid="{7880318E-89A5-4EB8-B858-98F2BFA2FD12}"/>
    <cellStyle name="Note 2 2 16 2" xfId="18677" xr:uid="{091F67FF-A0D3-4195-90AD-73C8DD5E1A6E}"/>
    <cellStyle name="Note 2 2 16 3" xfId="20074" xr:uid="{87B3C169-684B-4020-8510-B069689E29DA}"/>
    <cellStyle name="Note 2 2 16 4" xfId="21494" xr:uid="{41C845BE-43E8-4A15-B10F-74A8C02214AE}"/>
    <cellStyle name="Note 2 2 16 5" xfId="22880" xr:uid="{B6E773DD-D6AA-4D24-A46D-5C666397E6F7}"/>
    <cellStyle name="Note 2 2 16 6" xfId="24182" xr:uid="{82408301-69BF-48F4-ABA9-20351F7371A6}"/>
    <cellStyle name="Note 2 2 16 7" xfId="25581" xr:uid="{5779FB11-36F5-4A69-BFF6-3FC73180ADB9}"/>
    <cellStyle name="Note 2 2 16 8" xfId="27023" xr:uid="{A31CECF2-B843-45C0-BED6-8977CA3D60D4}"/>
    <cellStyle name="Note 2 2 16 9" xfId="28545" xr:uid="{FA77B27E-78A3-4AFA-808E-7E802D3EDBDA}"/>
    <cellStyle name="Note 2 2 17" xfId="15743" xr:uid="{02CE6F21-015F-42CD-B396-6FE682D86BFB}"/>
    <cellStyle name="Note 2 2 17 10" xfId="35030" xr:uid="{9FBFB082-407F-4D1C-B032-C8F5D885012A}"/>
    <cellStyle name="Note 2 2 17 11" xfId="36184" xr:uid="{F82E2CD7-D42B-4324-B1EB-4A6F877F7C10}"/>
    <cellStyle name="Note 2 2 17 12" xfId="37306" xr:uid="{AC8C4AC1-D0F8-4D0E-A1AF-E611C00D6E78}"/>
    <cellStyle name="Note 2 2 17 13" xfId="38389" xr:uid="{F7EA489B-A061-47CD-A5CA-1DAF7122042C}"/>
    <cellStyle name="Note 2 2 17 2" xfId="20186" xr:uid="{A9CA8621-EAD3-41FF-95EB-1428CA237DCE}"/>
    <cellStyle name="Note 2 2 17 3" xfId="24295" xr:uid="{07FDA88B-7972-4882-9AF3-B9674CBF60E0}"/>
    <cellStyle name="Note 2 2 17 4" xfId="25694" xr:uid="{220D19EB-8A24-46B3-A848-DAFDC7EA91C0}"/>
    <cellStyle name="Note 2 2 17 5" xfId="27134" xr:uid="{50C3E3AE-79BF-45C6-991B-1A053A055810}"/>
    <cellStyle name="Note 2 2 17 6" xfId="28658" xr:uid="{8E94FB85-0BBB-4A72-A76E-76D39B1A5548}"/>
    <cellStyle name="Note 2 2 17 7" xfId="30152" xr:uid="{D793E2E8-3FA7-4BCB-8301-7DA216848681}"/>
    <cellStyle name="Note 2 2 17 8" xfId="31544" xr:uid="{F22065DD-8D43-4877-831D-146D3EBCF14F}"/>
    <cellStyle name="Note 2 2 17 9" xfId="32893" xr:uid="{AAFBCB1E-3D05-4F56-961E-5061BD88A3BB}"/>
    <cellStyle name="Note 2 2 18" xfId="15835" xr:uid="{3E9EEA11-F2FB-48F5-AF26-2E8238171FE7}"/>
    <cellStyle name="Note 2 2 18 10" xfId="30242" xr:uid="{BC3BCAEB-2821-4056-AF12-57A4E3D1A9AA}"/>
    <cellStyle name="Note 2 2 18 11" xfId="31636" xr:uid="{A571D13D-D8D7-4CD1-9812-347A35ADC604}"/>
    <cellStyle name="Note 2 2 18 12" xfId="32974" xr:uid="{0D353D55-2855-405C-8DE5-2FD9F4006E41}"/>
    <cellStyle name="Note 2 2 18 13" xfId="34006" xr:uid="{9D84CEF0-A41F-47A2-BC63-80B70128178E}"/>
    <cellStyle name="Note 2 2 18 14" xfId="35108" xr:uid="{651F8B50-71CE-46A3-AACC-5BF3EAF706DA}"/>
    <cellStyle name="Note 2 2 18 15" xfId="36262" xr:uid="{89F3DED3-9FC7-4AE2-8942-0F45859C9B51}"/>
    <cellStyle name="Note 2 2 18 16" xfId="37389" xr:uid="{C19D8187-9445-421C-97A7-00D5351F7566}"/>
    <cellStyle name="Note 2 2 18 17" xfId="38467" xr:uid="{E6BF902D-2558-412A-BE94-0CB52D2FEFF0}"/>
    <cellStyle name="Note 2 2 18 2" xfId="18884" xr:uid="{E4ACF258-F1E1-4B93-B370-98059247BC5B}"/>
    <cellStyle name="Note 2 2 18 3" xfId="20277" xr:uid="{9FD2D2B0-1E91-40FF-B2BB-3D536B787196}"/>
    <cellStyle name="Note 2 2 18 4" xfId="21678" xr:uid="{CE108EA1-0381-40E1-93E1-7F626108BA06}"/>
    <cellStyle name="Note 2 2 18 5" xfId="23060" xr:uid="{60D7D959-3A82-43E6-B599-C89EE3B740E9}"/>
    <cellStyle name="Note 2 2 18 6" xfId="24380" xr:uid="{53E8EC2E-F99B-4569-822F-70B21FBD174A}"/>
    <cellStyle name="Note 2 2 18 7" xfId="25784" xr:uid="{30543C0E-9830-435D-8F23-CFADCEE9138A}"/>
    <cellStyle name="Note 2 2 18 8" xfId="27225" xr:uid="{DB15ACB6-912D-4458-9B3C-70D3272237DD}"/>
    <cellStyle name="Note 2 2 18 9" xfId="28749" xr:uid="{EA1F4332-6BD3-4E6B-BAAE-AEAB643F801F}"/>
    <cellStyle name="Note 2 2 19" xfId="23719" xr:uid="{20D83F2F-92A7-4E1D-8902-9AF032530EBE}"/>
    <cellStyle name="Note 2 2 2" xfId="87" xr:uid="{00000000-0005-0000-0000-0000CE230000}"/>
    <cellStyle name="Note 2 2 2 10" xfId="15254" xr:uid="{F5DC389A-1AFC-4853-8A57-18112DB05663}"/>
    <cellStyle name="Note 2 2 2 10 10" xfId="29684" xr:uid="{24BBB796-B0BE-43B9-A0A1-A3AB2AA5D682}"/>
    <cellStyle name="Note 2 2 2 10 11" xfId="31076" xr:uid="{6801587E-437A-4A64-AFF0-E5CCC0E61A61}"/>
    <cellStyle name="Note 2 2 2 10 12" xfId="32448" xr:uid="{8D2DE0F2-533B-4740-93E0-709D329AF363}"/>
    <cellStyle name="Note 2 2 2 10 13" xfId="33649" xr:uid="{9F239636-6F93-437F-A8D2-1D5F459012E9}"/>
    <cellStyle name="Note 2 2 2 10 14" xfId="34610" xr:uid="{476F55AF-7B4C-4CDD-A567-1DF1550D6E61}"/>
    <cellStyle name="Note 2 2 2 10 15" xfId="35767" xr:uid="{7FB318AE-635F-4A26-940A-723CE406C682}"/>
    <cellStyle name="Note 2 2 2 10 16" xfId="36879" xr:uid="{4C39A311-11BD-4AB1-8CD8-03C188CF6E0D}"/>
    <cellStyle name="Note 2 2 2 10 17" xfId="37981" xr:uid="{97E0034F-FEBE-439F-872C-D56AF2E9B110}"/>
    <cellStyle name="Note 2 2 2 10 2" xfId="18316" xr:uid="{14437643-BFE4-4EB1-9FD7-5FBA2EB5E21F}"/>
    <cellStyle name="Note 2 2 2 10 3" xfId="19711" xr:uid="{9AC0E7E4-1ACC-4F1A-A86F-0628BD498FC3}"/>
    <cellStyle name="Note 2 2 2 10 4" xfId="21125" xr:uid="{FADF1024-59F5-4B32-95D3-2AB7E02A07B9}"/>
    <cellStyle name="Note 2 2 2 10 5" xfId="22520" xr:uid="{1D6DC03B-BDAD-4932-9472-D7A9066F495A}"/>
    <cellStyle name="Note 2 2 2 10 6" xfId="23832" xr:uid="{8EC4215C-059C-4651-A683-184FD7DEDC9D}"/>
    <cellStyle name="Note 2 2 2 10 7" xfId="25234" xr:uid="{A41CF713-AF0D-491A-A1D7-B9A7DCBAF823}"/>
    <cellStyle name="Note 2 2 2 10 8" xfId="26668" xr:uid="{3491290F-BE5A-4BE9-918D-3815149831A1}"/>
    <cellStyle name="Note 2 2 2 10 9" xfId="28194" xr:uid="{8B06DB8B-6CEC-41E1-A769-7B2FCDB808CF}"/>
    <cellStyle name="Note 2 2 2 11" xfId="15325" xr:uid="{86C76205-8CCF-43F7-83F0-DB647743C530}"/>
    <cellStyle name="Note 2 2 2 11 10" xfId="29752" xr:uid="{23414EE9-DE6F-44ED-9F86-687AAA7898C7}"/>
    <cellStyle name="Note 2 2 2 11 11" xfId="31143" xr:uid="{F269D045-913B-4E1D-AFEF-252786489884}"/>
    <cellStyle name="Note 2 2 2 11 12" xfId="32512" xr:uid="{AB2370DD-269D-4CF5-AB14-146950A95E45}"/>
    <cellStyle name="Note 2 2 2 11 13" xfId="33708" xr:uid="{07F2A9E2-D5F8-4134-B07E-72AB6A477FCE}"/>
    <cellStyle name="Note 2 2 2 11 14" xfId="34675" xr:uid="{8272A71E-FF32-4A35-AE35-083A35F5611D}"/>
    <cellStyle name="Note 2 2 2 11 15" xfId="35831" xr:uid="{86FD2CC3-5007-4E53-8FD8-5E5FCA13F01D}"/>
    <cellStyle name="Note 2 2 2 11 16" xfId="36941" xr:uid="{5B7E7858-F1BE-4FD1-9EA9-A5B31519F5B7}"/>
    <cellStyle name="Note 2 2 2 11 17" xfId="38040" xr:uid="{8893766B-4A9E-46F7-8DD3-C194217C42BE}"/>
    <cellStyle name="Note 2 2 2 11 2" xfId="18387" xr:uid="{071D2A5A-A6F8-4073-9111-00465216C20E}"/>
    <cellStyle name="Note 2 2 2 11 3" xfId="19782" xr:uid="{DC0C78E2-9CB6-47A7-AD6C-31C0B47C1CC0}"/>
    <cellStyle name="Note 2 2 2 11 4" xfId="21193" xr:uid="{4610FD75-D726-4055-95AD-FBF9D0E91C64}"/>
    <cellStyle name="Note 2 2 2 11 5" xfId="22591" xr:uid="{B2AFB3E5-01D4-440C-B0C7-760C299D2C69}"/>
    <cellStyle name="Note 2 2 2 11 6" xfId="23902" xr:uid="{831F1387-1957-4944-8DE8-682DD150C8E7}"/>
    <cellStyle name="Note 2 2 2 11 7" xfId="25301" xr:uid="{7AD27FEA-6794-4AE4-BD04-B185036BD019}"/>
    <cellStyle name="Note 2 2 2 11 8" xfId="26737" xr:uid="{06EA1A59-8C6F-4144-BEBE-9D2C1B0DB5EE}"/>
    <cellStyle name="Note 2 2 2 11 9" xfId="28261" xr:uid="{0EDA2584-A07E-4AA6-A62C-048A1A928F62}"/>
    <cellStyle name="Note 2 2 2 12" xfId="15398" xr:uid="{D02AD064-5B4B-406C-BEEF-D27584AFFA3D}"/>
    <cellStyle name="Note 2 2 2 12 10" xfId="29823" xr:uid="{517077B2-5453-4397-B056-86413662AA98}"/>
    <cellStyle name="Note 2 2 2 12 11" xfId="31214" xr:uid="{E3CD64FF-6DE6-42D0-A16F-910E11E3E9CF}"/>
    <cellStyle name="Note 2 2 2 12 12" xfId="32578" xr:uid="{6EC3DDE3-7F69-4527-A5AD-5E19F62B5998}"/>
    <cellStyle name="Note 2 2 2 12 13" xfId="34735" xr:uid="{6A8E151A-1293-4A35-B832-4023AF0855E0}"/>
    <cellStyle name="Note 2 2 2 12 14" xfId="35892" xr:uid="{73DC7ABF-1912-40EA-B702-14EE6544659E}"/>
    <cellStyle name="Note 2 2 2 12 15" xfId="37002" xr:uid="{9052F7F4-9B91-441B-ADE0-88D0314D6919}"/>
    <cellStyle name="Note 2 2 2 12 16" xfId="38098" xr:uid="{4AB97852-8A24-4E0E-832A-0177A41670CD}"/>
    <cellStyle name="Note 2 2 2 12 2" xfId="18460" xr:uid="{822FFDC7-D7EA-4ED2-85DF-E2406A4C0C7F}"/>
    <cellStyle name="Note 2 2 2 12 3" xfId="19855" xr:uid="{8603DEEF-FD0E-421C-B5B5-AADBE8DA5C47}"/>
    <cellStyle name="Note 2 2 2 12 4" xfId="21266" xr:uid="{A135A91B-AAEA-4D38-B2E7-8BC60A88BB26}"/>
    <cellStyle name="Note 2 2 2 12 5" xfId="22664" xr:uid="{08899749-9CA2-4395-A440-75A9E851252C}"/>
    <cellStyle name="Note 2 2 2 12 6" xfId="23971" xr:uid="{AD384059-5472-481B-97CD-1AA19CBFE70B}"/>
    <cellStyle name="Note 2 2 2 12 7" xfId="25369" xr:uid="{D0E844C2-C47C-46B7-8D66-F1F594950596}"/>
    <cellStyle name="Note 2 2 2 12 8" xfId="26805" xr:uid="{FE45A49A-BDCC-492E-AC7A-818E4B54D5E5}"/>
    <cellStyle name="Note 2 2 2 12 9" xfId="28325" xr:uid="{D4EFDBB0-B811-4C44-B480-F80ED5397CE1}"/>
    <cellStyle name="Note 2 2 2 13" xfId="15495" xr:uid="{5BF3920C-B45B-4BA6-AC29-E8956E5B681E}"/>
    <cellStyle name="Note 2 2 2 13 10" xfId="29915" xr:uid="{ACCA65B7-7CE0-441D-9C47-258C94C233D3}"/>
    <cellStyle name="Note 2 2 2 13 11" xfId="31306" xr:uid="{5A892E08-20C1-4E0B-A507-00E39FB142CC}"/>
    <cellStyle name="Note 2 2 2 13 12" xfId="32668" xr:uid="{CD87624A-EEA6-495F-93C7-080BAE4CB123}"/>
    <cellStyle name="Note 2 2 2 13 13" xfId="34814" xr:uid="{5B863F0F-8D63-4023-B08A-AFD9B8845C03}"/>
    <cellStyle name="Note 2 2 2 13 14" xfId="35971" xr:uid="{58B2D305-D17F-454B-B9CB-9BAE246AF682}"/>
    <cellStyle name="Note 2 2 2 13 15" xfId="37083" xr:uid="{6D0E7E08-DA3E-437F-84BE-3E4F0B8264F5}"/>
    <cellStyle name="Note 2 2 2 13 16" xfId="38176" xr:uid="{374D2157-9CDD-415B-A8A5-1D8340C37997}"/>
    <cellStyle name="Note 2 2 2 13 2" xfId="18554" xr:uid="{047779C4-997D-4B33-87B0-B12AE2CFAA42}"/>
    <cellStyle name="Note 2 2 2 13 3" xfId="19947" xr:uid="{C1B699B1-EC4E-4153-AB5F-29310F881721}"/>
    <cellStyle name="Note 2 2 2 13 4" xfId="21363" xr:uid="{5AFC4ED7-6253-4C97-9FD9-55CB6E5748C6}"/>
    <cellStyle name="Note 2 2 2 13 5" xfId="22760" xr:uid="{234C0D6F-00C5-4B9D-971E-3DD245FF4712}"/>
    <cellStyle name="Note 2 2 2 13 6" xfId="24061" xr:uid="{33164A52-38AC-4B53-B862-A391B23C277A}"/>
    <cellStyle name="Note 2 2 2 13 7" xfId="25460" xr:uid="{EFCF94A2-F48A-4B2A-830C-98CBACFCF2FC}"/>
    <cellStyle name="Note 2 2 2 13 8" xfId="26899" xr:uid="{80A597A3-DE96-4B65-9F50-05D6E9AF03CD}"/>
    <cellStyle name="Note 2 2 2 13 9" xfId="28419" xr:uid="{1474BBDF-136A-4300-A271-35EC3A04680C}"/>
    <cellStyle name="Note 2 2 2 14" xfId="15547" xr:uid="{CF3C2D04-E8EE-4382-9BBB-9FC4F8090AB1}"/>
    <cellStyle name="Note 2 2 2 14 10" xfId="29964" xr:uid="{08EF0C02-3ABC-42B9-8A07-FD5CB9E6DB2C}"/>
    <cellStyle name="Note 2 2 2 14 11" xfId="31357" xr:uid="{6E932EC9-F866-449A-9928-903B04E3D575}"/>
    <cellStyle name="Note 2 2 2 14 12" xfId="32715" xr:uid="{CA3A6CDF-10B8-4C53-BBB9-1C2C554E94B8}"/>
    <cellStyle name="Note 2 2 2 14 13" xfId="33843" xr:uid="{B08C10C7-CB10-4D61-A89E-8CCE842116C1}"/>
    <cellStyle name="Note 2 2 2 14 14" xfId="34860" xr:uid="{7EEDBA17-AED0-4ECF-8D7D-07C9574EB3F9}"/>
    <cellStyle name="Note 2 2 2 14 15" xfId="36016" xr:uid="{25FB809E-0644-4D1E-A491-AB655304D637}"/>
    <cellStyle name="Note 2 2 2 14 16" xfId="37129" xr:uid="{D17FFBA6-2914-4FC1-880A-754F1C82AC92}"/>
    <cellStyle name="Note 2 2 2 14 17" xfId="38221" xr:uid="{1D1782D9-4114-407F-8B11-6F13C99AE1EE}"/>
    <cellStyle name="Note 2 2 2 14 2" xfId="18606" xr:uid="{CB4FEEE1-A237-48B8-B72E-DA272AFD891D}"/>
    <cellStyle name="Note 2 2 2 14 3" xfId="19998" xr:uid="{33183610-45AA-4539-8295-D4C2510D9DA7}"/>
    <cellStyle name="Note 2 2 2 14 4" xfId="21415" xr:uid="{C3DA337E-3B87-4BE5-87BA-C06877EB25B4}"/>
    <cellStyle name="Note 2 2 2 14 5" xfId="22809" xr:uid="{43DA203F-F69C-4661-AEA2-D323AFC5A5D5}"/>
    <cellStyle name="Note 2 2 2 14 6" xfId="24111" xr:uid="{B7CD1E2B-A1CB-4B6E-A465-C07CB381A117}"/>
    <cellStyle name="Note 2 2 2 14 7" xfId="25509" xr:uid="{E8F78B90-A728-4F37-A5FD-C570B435B137}"/>
    <cellStyle name="Note 2 2 2 14 8" xfId="26947" xr:uid="{2633A22B-C34A-437A-94D9-39C972E08201}"/>
    <cellStyle name="Note 2 2 2 14 9" xfId="28469" xr:uid="{2DF0F91B-827D-4EBD-B302-31C0D740747A}"/>
    <cellStyle name="Note 2 2 2 15" xfId="15612" xr:uid="{035E308A-A5D4-4EA6-83B9-5B273BE8271B}"/>
    <cellStyle name="Note 2 2 2 15 10" xfId="30024" xr:uid="{92C1E1E4-04BA-4EDD-A000-8C71372F6DD5}"/>
    <cellStyle name="Note 2 2 2 15 11" xfId="31419" xr:uid="{3DB8FF7D-AC8F-4F10-8A59-2AE9BF5F55B0}"/>
    <cellStyle name="Note 2 2 2 15 12" xfId="32774" xr:uid="{DB641D94-8B07-4B91-889E-52C239CCAF7D}"/>
    <cellStyle name="Note 2 2 2 15 13" xfId="34914" xr:uid="{92D3C4E0-B874-4136-9971-D3E31C4D0E81}"/>
    <cellStyle name="Note 2 2 2 15 14" xfId="36070" xr:uid="{17EB6DA5-1CFD-4890-96CA-B6B893F40826}"/>
    <cellStyle name="Note 2 2 2 15 15" xfId="37186" xr:uid="{8B4DA0A9-8DD5-4C40-8087-44FC87FFBC29}"/>
    <cellStyle name="Note 2 2 2 15 16" xfId="38275" xr:uid="{18C734DB-F033-4F41-AE3F-8F76A9BBC114}"/>
    <cellStyle name="Note 2 2 2 15 2" xfId="18664" xr:uid="{4BB1EDE3-47E8-42E5-8499-D48BD50055F1}"/>
    <cellStyle name="Note 2 2 2 15 3" xfId="20061" xr:uid="{005FDE47-6137-4707-A230-0054D6E218C4}"/>
    <cellStyle name="Note 2 2 2 15 4" xfId="21479" xr:uid="{4FAB9539-931C-4011-8C4D-7B4378E481C6}"/>
    <cellStyle name="Note 2 2 2 15 5" xfId="22868" xr:uid="{D92C9659-B2F9-45B1-B3B4-791D3FB7765F}"/>
    <cellStyle name="Note 2 2 2 15 6" xfId="24168" xr:uid="{C2EE60E4-FEC4-40BD-B67A-D36AAB404C4B}"/>
    <cellStyle name="Note 2 2 2 15 7" xfId="25568" xr:uid="{F7571485-C08B-405F-954E-5E00483F1400}"/>
    <cellStyle name="Note 2 2 2 15 8" xfId="27009" xr:uid="{9C5830C8-BE49-4E68-8AFD-FCD2DE7C0EC6}"/>
    <cellStyle name="Note 2 2 2 15 9" xfId="28530" xr:uid="{B4299E68-F634-4D90-B6A5-C1C2BC6565DC}"/>
    <cellStyle name="Note 2 2 2 16" xfId="15726" xr:uid="{C3D0EAB4-3681-46F1-BD7F-3AFD7CC6E942}"/>
    <cellStyle name="Note 2 2 2 16 10" xfId="35018" xr:uid="{8347E3DF-7D44-4FB8-AEA1-8F79481984F4}"/>
    <cellStyle name="Note 2 2 2 16 11" xfId="36172" xr:uid="{C878E0F4-DC0E-4D07-8531-FA85C9347EDD}"/>
    <cellStyle name="Note 2 2 2 16 12" xfId="37292" xr:uid="{0690CE61-B65C-4952-B88F-16735825F1F1}"/>
    <cellStyle name="Note 2 2 2 16 13" xfId="38377" xr:uid="{755D5E8F-2E52-4676-8FF5-C0780A48827E}"/>
    <cellStyle name="Note 2 2 2 16 2" xfId="20171" xr:uid="{F0AC7FE4-E76A-4828-82A1-171D5DED674E}"/>
    <cellStyle name="Note 2 2 2 16 3" xfId="24279" xr:uid="{A3401C16-5F11-4A05-9A01-E8033E2CE99B}"/>
    <cellStyle name="Note 2 2 2 16 4" xfId="25677" xr:uid="{FA68DF08-AA8D-489E-A321-B744AB575529}"/>
    <cellStyle name="Note 2 2 2 16 5" xfId="27120" xr:uid="{1E443C3A-D10C-4304-A0AC-C99C1B9110BE}"/>
    <cellStyle name="Note 2 2 2 16 6" xfId="28642" xr:uid="{A87ECFB7-BB0A-456A-9B80-D716C1A79FED}"/>
    <cellStyle name="Note 2 2 2 16 7" xfId="30136" xr:uid="{D8F7382F-A90C-4520-859C-F7FBFB36307F}"/>
    <cellStyle name="Note 2 2 2 16 8" xfId="31528" xr:uid="{01C4F98F-008B-443F-8573-B997C1CD4E1E}"/>
    <cellStyle name="Note 2 2 2 16 9" xfId="32879" xr:uid="{1AA19D8C-2522-4CB0-A306-C3B22C20CF56}"/>
    <cellStyle name="Note 2 2 2 17" xfId="15820" xr:uid="{09FF5E2A-3488-421D-8576-BC85C9D4BF69}"/>
    <cellStyle name="Note 2 2 2 17 10" xfId="30228" xr:uid="{C9A7736B-94D9-4E0D-8383-40CA9B281C59}"/>
    <cellStyle name="Note 2 2 2 17 11" xfId="31621" xr:uid="{DCCD368E-F91B-4988-8E1B-1429FF1D46FB}"/>
    <cellStyle name="Note 2 2 2 17 12" xfId="32961" xr:uid="{EC44D701-DBE4-4A5B-AF7E-CF0D2E0F0482}"/>
    <cellStyle name="Note 2 2 2 17 13" xfId="33994" xr:uid="{6106CF44-DAD0-4DF2-949D-1069D930E954}"/>
    <cellStyle name="Note 2 2 2 17 14" xfId="35096" xr:uid="{9BB007DE-7625-4EA9-876C-BDB32915D3D7}"/>
    <cellStyle name="Note 2 2 2 17 15" xfId="36250" xr:uid="{D52B9AD0-96A4-4381-9F2F-50982AA9B272}"/>
    <cellStyle name="Note 2 2 2 17 16" xfId="37376" xr:uid="{B9AC43B6-7DCA-4C66-8DE1-2C445550E11A}"/>
    <cellStyle name="Note 2 2 2 17 17" xfId="38455" xr:uid="{DC8D8173-D9D0-407D-81B7-8556E280BA6E}"/>
    <cellStyle name="Note 2 2 2 17 2" xfId="18869" xr:uid="{18E43AAA-1B5B-41FE-90D6-7B2347630C1D}"/>
    <cellStyle name="Note 2 2 2 17 3" xfId="20263" xr:uid="{7D87A966-A8AB-4B98-91ED-0EA5E253CE32}"/>
    <cellStyle name="Note 2 2 2 17 4" xfId="21664" xr:uid="{F681AD7B-BD83-4940-84D7-96BB3388861E}"/>
    <cellStyle name="Note 2 2 2 17 5" xfId="23046" xr:uid="{E2178A74-7387-495E-8B9F-08CE52ABD431}"/>
    <cellStyle name="Note 2 2 2 17 6" xfId="24366" xr:uid="{A5538200-8DF5-4068-8B92-174DB46D66F9}"/>
    <cellStyle name="Note 2 2 2 17 7" xfId="25770" xr:uid="{73AED34B-48D5-4FBD-A4C9-6B27B3CEF2C6}"/>
    <cellStyle name="Note 2 2 2 17 8" xfId="27211" xr:uid="{04538350-CDA2-437E-9E49-5EE459D86D96}"/>
    <cellStyle name="Note 2 2 2 17 9" xfId="28734" xr:uid="{5D715914-1C3A-478D-905F-3F5913CF7FBC}"/>
    <cellStyle name="Note 2 2 2 18" xfId="23515" xr:uid="{1552BA37-FC42-489D-BCD0-B9D2D5F98C10}"/>
    <cellStyle name="Note 2 2 2 19" xfId="26248" xr:uid="{8E625E0B-3C96-4C08-94AB-25F9A5FDFC3F}"/>
    <cellStyle name="Note 2 2 2 2" xfId="4555" xr:uid="{00000000-0005-0000-0000-0000CF230000}"/>
    <cellStyle name="Note 2 2 2 20" xfId="27783" xr:uid="{C918B63E-3CD2-49FB-BEFB-CDCF728A36FF}"/>
    <cellStyle name="Note 2 2 2 21" xfId="35386" xr:uid="{9AD08271-3FA5-4470-A025-2932EA0216DB}"/>
    <cellStyle name="Note 2 2 2 3" xfId="4556" xr:uid="{00000000-0005-0000-0000-0000D0230000}"/>
    <cellStyle name="Note 2 2 2 4" xfId="9769" xr:uid="{00000000-0005-0000-0000-0000D1230000}"/>
    <cellStyle name="Note 2 2 2 4 10" xfId="15588" xr:uid="{DD5DD486-57C5-4200-AE84-06FED6FBD8B3}"/>
    <cellStyle name="Note 2 2 2 4 10 10" xfId="30002" xr:uid="{86D587BF-33DB-4EAE-A191-07B9BB64A052}"/>
    <cellStyle name="Note 2 2 2 4 10 11" xfId="31397" xr:uid="{8D106E3D-93DF-4E3D-8830-F327053EAF7E}"/>
    <cellStyle name="Note 2 2 2 4 10 12" xfId="32752" xr:uid="{F3A60326-5A4B-47FC-B397-D3BEF5380FAE}"/>
    <cellStyle name="Note 2 2 2 4 10 13" xfId="34895" xr:uid="{0457F2E0-1B6C-4737-91B1-5D6C0CD648C4}"/>
    <cellStyle name="Note 2 2 2 4 10 14" xfId="36051" xr:uid="{BF6C1FFF-520D-4537-85D7-DE0FC0DCE5C2}"/>
    <cellStyle name="Note 2 2 2 4 10 15" xfId="37165" xr:uid="{BDDE96A1-45EB-4E92-BB61-EA433E81AC93}"/>
    <cellStyle name="Note 2 2 2 4 10 16" xfId="38256" xr:uid="{FB23F80E-5195-4029-A925-B93FABF78ABB}"/>
    <cellStyle name="Note 2 2 2 4 10 2" xfId="18644" xr:uid="{7AD3B1FA-964C-45D3-A944-C9B811C36BDD}"/>
    <cellStyle name="Note 2 2 2 4 10 3" xfId="20039" xr:uid="{BF7AF935-CF92-49B4-8328-07D190167127}"/>
    <cellStyle name="Note 2 2 2 4 10 4" xfId="21455" xr:uid="{5CDF2E82-1A74-494D-B403-459086E6A760}"/>
    <cellStyle name="Note 2 2 2 4 10 5" xfId="22848" xr:uid="{5B3CFC18-DFA3-41B1-A942-5A6984C67095}"/>
    <cellStyle name="Note 2 2 2 4 10 6" xfId="24147" xr:uid="{1D4E1FC6-A2EC-43CF-9BF1-F3669FD462A9}"/>
    <cellStyle name="Note 2 2 2 4 10 7" xfId="25546" xr:uid="{EFE9D3DA-49D2-4736-B3DF-70FA0A6939CD}"/>
    <cellStyle name="Note 2 2 2 4 10 8" xfId="26986" xr:uid="{8EFEFE21-8100-41A8-83EE-BC4DC4B165FB}"/>
    <cellStyle name="Note 2 2 2 4 10 9" xfId="28507" xr:uid="{38828885-B60F-4A31-A197-E74C63D098FA}"/>
    <cellStyle name="Note 2 2 2 4 11" xfId="15654" xr:uid="{5D5E98F7-4742-4809-A047-F7931C8901F5}"/>
    <cellStyle name="Note 2 2 2 4 11 10" xfId="30065" xr:uid="{D403D2B6-81CE-4D98-94DC-DDE07B75E7EA}"/>
    <cellStyle name="Note 2 2 2 4 11 11" xfId="31459" xr:uid="{9108414F-04CA-4291-9114-2431E17A55B0}"/>
    <cellStyle name="Note 2 2 2 4 11 12" xfId="32815" xr:uid="{A87572CD-5572-47D1-8279-3EA663006CAE}"/>
    <cellStyle name="Note 2 2 2 4 11 13" xfId="33909" xr:uid="{58439687-A545-44A4-9FD3-B2B3DD6D0F92}"/>
    <cellStyle name="Note 2 2 2 4 11 14" xfId="34953" xr:uid="{20CFA96B-CB39-450F-BA88-AEE3B5DA5992}"/>
    <cellStyle name="Note 2 2 2 4 11 15" xfId="36109" xr:uid="{727B8A6D-E997-4AD5-A901-2A3DF13436B3}"/>
    <cellStyle name="Note 2 2 2 4 11 16" xfId="37226" xr:uid="{4D4627AE-898D-422B-838F-1BE11D19E979}"/>
    <cellStyle name="Note 2 2 2 4 11 17" xfId="38314" xr:uid="{8307CF9D-8226-437C-A7F7-6BA6B6360208}"/>
    <cellStyle name="Note 2 2 2 4 11 2" xfId="18704" xr:uid="{9EDB1416-EB57-4667-8915-3724F5FCBE3E}"/>
    <cellStyle name="Note 2 2 2 4 11 3" xfId="20101" xr:uid="{9511D6F1-1672-49BC-9494-38FA47492855}"/>
    <cellStyle name="Note 2 2 2 4 11 4" xfId="21521" xr:uid="{503FB8AB-07CE-4DA2-9185-C9D2127D214E}"/>
    <cellStyle name="Note 2 2 2 4 11 5" xfId="22907" xr:uid="{A314473D-0C66-4D11-9A5E-3A43BC879D76}"/>
    <cellStyle name="Note 2 2 2 4 11 6" xfId="24209" xr:uid="{B42EC9D3-520C-47EF-8AFE-E49706C4C637}"/>
    <cellStyle name="Note 2 2 2 4 11 7" xfId="25608" xr:uid="{3979F234-D395-4AE8-A198-FB68A2ECF639}"/>
    <cellStyle name="Note 2 2 2 4 11 8" xfId="27050" xr:uid="{7D7826DE-F172-4581-93BF-142F8D884DDC}"/>
    <cellStyle name="Note 2 2 2 4 11 9" xfId="28572" xr:uid="{EE226B22-150C-4240-A2ED-CE344DBC8965}"/>
    <cellStyle name="Note 2 2 2 4 12" xfId="15683" xr:uid="{39C747AF-AE93-4D10-B29F-A147FCFDA338}"/>
    <cellStyle name="Note 2 2 2 4 12 10" xfId="30094" xr:uid="{093CB630-DC27-4C71-88DE-B391F8B51E5D}"/>
    <cellStyle name="Note 2 2 2 4 12 11" xfId="31486" xr:uid="{083C2F84-6891-41F1-B469-C7564A374FB1}"/>
    <cellStyle name="Note 2 2 2 4 12 12" xfId="32841" xr:uid="{1BF76E22-D7E8-448E-9721-A956E0B3ADAA}"/>
    <cellStyle name="Note 2 2 2 4 12 13" xfId="33935" xr:uid="{65A09212-EA17-4699-A0D1-11D08DE1D5FB}"/>
    <cellStyle name="Note 2 2 2 4 12 14" xfId="34981" xr:uid="{AD52A779-E8D4-45F6-972B-4666F4EBD70C}"/>
    <cellStyle name="Note 2 2 2 4 12 15" xfId="36135" xr:uid="{3FCBB8F0-9A85-4F64-A4A9-CE6C5AD98184}"/>
    <cellStyle name="Note 2 2 2 4 12 16" xfId="37253" xr:uid="{8DED0E00-53CE-48E6-A29E-DB541EB19FAB}"/>
    <cellStyle name="Note 2 2 2 4 12 17" xfId="38340" xr:uid="{8BA1EC80-CA41-4FDD-BA71-6526DF143464}"/>
    <cellStyle name="Note 2 2 2 4 12 2" xfId="18733" xr:uid="{19ABC6E6-1E92-43C9-BA8F-237FA9EB45BC}"/>
    <cellStyle name="Note 2 2 2 4 12 3" xfId="20129" xr:uid="{D7CAA1BA-E8DA-4AB5-975A-445D8C7D7AA1}"/>
    <cellStyle name="Note 2 2 2 4 12 4" xfId="21550" xr:uid="{85E56BE3-6F17-4D41-BF12-B4FD47517012}"/>
    <cellStyle name="Note 2 2 2 4 12 5" xfId="22936" xr:uid="{075304A5-96D0-43B7-8E5E-B4E10928B67B}"/>
    <cellStyle name="Note 2 2 2 4 12 6" xfId="24238" xr:uid="{7CE5B7A6-F6B1-4F21-8D1C-B91B5C903DEB}"/>
    <cellStyle name="Note 2 2 2 4 12 7" xfId="25637" xr:uid="{F01BF4E1-768F-47B7-AC04-CFCA0FCDB911}"/>
    <cellStyle name="Note 2 2 2 4 12 8" xfId="27079" xr:uid="{A82E4D78-37B5-42EE-858B-C25F11B2E624}"/>
    <cellStyle name="Note 2 2 2 4 12 9" xfId="28601" xr:uid="{BA6A3E5E-8EDC-45C5-8C35-1BF978B1E6E2}"/>
    <cellStyle name="Note 2 2 2 4 13" xfId="15721" xr:uid="{55AE00F9-C44F-4B6E-A4DC-AE33575D5397}"/>
    <cellStyle name="Note 2 2 2 4 13 10" xfId="30131" xr:uid="{EDAC502A-4244-44D3-8448-24FC8C0567CD}"/>
    <cellStyle name="Note 2 2 2 4 13 11" xfId="31523" xr:uid="{56863B97-2F53-439B-971D-EEC15D2D8547}"/>
    <cellStyle name="Note 2 2 2 4 13 12" xfId="32874" xr:uid="{B67E57B3-D541-4A4B-BE95-EB1EB0C13F70}"/>
    <cellStyle name="Note 2 2 2 4 13 13" xfId="35013" xr:uid="{59F0F97F-BC8F-4D06-A342-31E8A693CBD8}"/>
    <cellStyle name="Note 2 2 2 4 13 14" xfId="36167" xr:uid="{4422E385-6449-4CA5-8AA2-89336DAA9BD0}"/>
    <cellStyle name="Note 2 2 2 4 13 15" xfId="37287" xr:uid="{9E5728E3-0460-421C-863B-7BBE5DA68C38}"/>
    <cellStyle name="Note 2 2 2 4 13 16" xfId="38372" xr:uid="{D43328D2-8E67-409D-9AE3-1456BB1177DF}"/>
    <cellStyle name="Note 2 2 2 4 13 2" xfId="18771" xr:uid="{4AA339CD-4F8C-4CC1-9DDB-CC367A2021E6}"/>
    <cellStyle name="Note 2 2 2 4 13 3" xfId="20166" xr:uid="{CEAF5F2E-F7E1-4EEB-A5E3-B098C976117C}"/>
    <cellStyle name="Note 2 2 2 4 13 4" xfId="21588" xr:uid="{5F6977CE-BEBA-4B5F-9BCA-0D42FFADEB0B}"/>
    <cellStyle name="Note 2 2 2 4 13 5" xfId="22970" xr:uid="{9DCBE152-D6AA-4FD4-9E9A-4A065C44C358}"/>
    <cellStyle name="Note 2 2 2 4 13 6" xfId="24274" xr:uid="{624A5C9A-BCEC-4C59-8D63-A0712DCA135A}"/>
    <cellStyle name="Note 2 2 2 4 13 7" xfId="25672" xr:uid="{02C4230B-B1D3-46D8-AA0B-A62F654DC457}"/>
    <cellStyle name="Note 2 2 2 4 13 8" xfId="27115" xr:uid="{C12D1000-9D8C-4754-B75C-7D4E0DA87572}"/>
    <cellStyle name="Note 2 2 2 4 13 9" xfId="28637" xr:uid="{6FCA900C-0734-442F-9D97-95AF92D04720}"/>
    <cellStyle name="Note 2 2 2 4 14" xfId="15783" xr:uid="{7FEA074F-0E4D-4ECE-944C-6DF7E41193A9}"/>
    <cellStyle name="Note 2 2 2 4 14 10" xfId="31584" xr:uid="{040A4E5E-FDD4-4559-B859-1103844001F9}"/>
    <cellStyle name="Note 2 2 2 4 14 11" xfId="32930" xr:uid="{C8495FAB-CCBA-4B6B-B31B-34113A4AE358}"/>
    <cellStyle name="Note 2 2 2 4 14 12" xfId="33979" xr:uid="{AB65D5BD-3240-4286-A8F6-236ACF0F7698}"/>
    <cellStyle name="Note 2 2 2 4 14 13" xfId="35066" xr:uid="{25ECBDD1-B234-42F1-81AB-270B4FD94988}"/>
    <cellStyle name="Note 2 2 2 4 14 14" xfId="36220" xr:uid="{3295DF2A-7674-440D-87FF-F52E796E7F4D}"/>
    <cellStyle name="Note 2 2 2 4 14 15" xfId="37343" xr:uid="{602D5499-8EFB-43CB-AFC8-1ABDCCD29DD5}"/>
    <cellStyle name="Note 2 2 2 4 14 16" xfId="38425" xr:uid="{0CA4FE0B-F218-419B-A334-BA7D68B75EE4}"/>
    <cellStyle name="Note 2 2 2 4 14 2" xfId="18833" xr:uid="{2979247E-9748-4336-8172-E0D294909BE1}"/>
    <cellStyle name="Note 2 2 2 4 14 3" xfId="20226" xr:uid="{B2693A25-0602-48E8-BAA6-8CAF18647962}"/>
    <cellStyle name="Note 2 2 2 4 14 4" xfId="23018" xr:uid="{C2592D48-8AB6-481E-B5E3-F1DBABBE6DEA}"/>
    <cellStyle name="Note 2 2 2 4 14 5" xfId="24334" xr:uid="{BEEFA0B0-1F26-4430-A807-59DF08CBE381}"/>
    <cellStyle name="Note 2 2 2 4 14 6" xfId="25733" xr:uid="{47B74C17-B583-46A5-A4A0-1629CF30FB02}"/>
    <cellStyle name="Note 2 2 2 4 14 7" xfId="27174" xr:uid="{E6D22337-946A-4EA2-A6AB-DFF060713A69}"/>
    <cellStyle name="Note 2 2 2 4 14 8" xfId="28697" xr:uid="{55C7828D-785B-40EA-A672-9EDC85854E00}"/>
    <cellStyle name="Note 2 2 2 4 14 9" xfId="30192" xr:uid="{59BF1C7F-91A8-445C-A4BC-135EE963BA1D}"/>
    <cellStyle name="Note 2 2 2 4 15" xfId="15814" xr:uid="{A213C33A-D3F1-49C9-9973-D7004A6777B8}"/>
    <cellStyle name="Note 2 2 2 4 15 10" xfId="35091" xr:uid="{0C86814C-B463-4721-A763-AF5CF90C209C}"/>
    <cellStyle name="Note 2 2 2 4 15 11" xfId="36245" xr:uid="{13FDB029-43AA-4E7D-8769-FCA2901C140B}"/>
    <cellStyle name="Note 2 2 2 4 15 12" xfId="37371" xr:uid="{871C532F-073B-43B9-BA17-BC62FEE72A1E}"/>
    <cellStyle name="Note 2 2 2 4 15 13" xfId="38450" xr:uid="{D6A34D0D-618D-4603-A174-10677DE63F70}"/>
    <cellStyle name="Note 2 2 2 4 15 2" xfId="20257" xr:uid="{CF2AD84F-65E9-4C30-9C2F-64B0BEF2175F}"/>
    <cellStyle name="Note 2 2 2 4 15 3" xfId="24361" xr:uid="{1797B789-AE30-4118-9B85-291B01A180EE}"/>
    <cellStyle name="Note 2 2 2 4 15 4" xfId="25764" xr:uid="{FBC1FC07-EEF4-4FD0-8E6A-1309C2962C77}"/>
    <cellStyle name="Note 2 2 2 4 15 5" xfId="27205" xr:uid="{CE379623-676F-4F2A-9246-1EEE8EB2A90E}"/>
    <cellStyle name="Note 2 2 2 4 15 6" xfId="28728" xr:uid="{07D11C97-A5EB-4B58-88C0-0325F7FAB055}"/>
    <cellStyle name="Note 2 2 2 4 15 7" xfId="30222" xr:uid="{619A4C64-D2DE-4285-AF6D-A69616DB9BED}"/>
    <cellStyle name="Note 2 2 2 4 15 8" xfId="31615" xr:uid="{B3B1D86C-C835-439E-938C-F833ED84AC6F}"/>
    <cellStyle name="Note 2 2 2 4 15 9" xfId="32956" xr:uid="{2A3E893B-4037-496B-9A00-99C66D5598C5}"/>
    <cellStyle name="Note 2 2 2 4 16" xfId="15865" xr:uid="{132A58FA-5488-4013-8BDB-8FD100A75F51}"/>
    <cellStyle name="Note 2 2 2 4 16 10" xfId="30272" xr:uid="{FCB8D941-CCB8-4B75-8EE3-D64137B5B5B9}"/>
    <cellStyle name="Note 2 2 2 4 16 11" xfId="31666" xr:uid="{79633561-FF37-4FCF-94D3-AC908B9E8836}"/>
    <cellStyle name="Note 2 2 2 4 16 12" xfId="33003" xr:uid="{B2E4E863-2F5F-4368-B553-DFF437698114}"/>
    <cellStyle name="Note 2 2 2 4 16 13" xfId="34035" xr:uid="{2A54255C-98E6-4B30-958A-188B39464663}"/>
    <cellStyle name="Note 2 2 2 4 16 14" xfId="35137" xr:uid="{2B7ACF46-E104-4DCA-A699-73F296DAE25E}"/>
    <cellStyle name="Note 2 2 2 4 16 15" xfId="36291" xr:uid="{919701AB-D26B-44F4-A727-025C72C7515C}"/>
    <cellStyle name="Note 2 2 2 4 16 16" xfId="37418" xr:uid="{2724F3BD-D33F-43C8-8C17-0235A4D9856D}"/>
    <cellStyle name="Note 2 2 2 4 16 17" xfId="38496" xr:uid="{A0D4C137-0BD8-4885-AB52-7EBA726B1E39}"/>
    <cellStyle name="Note 2 2 2 4 16 2" xfId="18914" xr:uid="{9BA53BEB-576A-486F-AD73-CAEB84AA88EF}"/>
    <cellStyle name="Note 2 2 2 4 16 3" xfId="20306" xr:uid="{059FDFFB-FF67-4E6F-B94B-04CB0DB6D185}"/>
    <cellStyle name="Note 2 2 2 4 16 4" xfId="21708" xr:uid="{75079D69-3CEB-4C02-B034-E3623ED57C02}"/>
    <cellStyle name="Note 2 2 2 4 16 5" xfId="23089" xr:uid="{7FE47573-0FC1-4674-943B-86A05540F566}"/>
    <cellStyle name="Note 2 2 2 4 16 6" xfId="24409" xr:uid="{4E0ADF20-01F7-4579-88B1-A9F0AB1527EF}"/>
    <cellStyle name="Note 2 2 2 4 16 7" xfId="25813" xr:uid="{01A1CE0D-DEC7-420F-B2F8-0BA9D791D660}"/>
    <cellStyle name="Note 2 2 2 4 16 8" xfId="27254" xr:uid="{9E30BCA9-E70E-44EE-8355-11BF1C54B641}"/>
    <cellStyle name="Note 2 2 2 4 16 9" xfId="28778" xr:uid="{3EA9C438-39A1-4E46-8D4C-4F91DF06C6D0}"/>
    <cellStyle name="Note 2 2 2 4 17" xfId="15921" xr:uid="{A1656A17-F272-495E-87BE-22F1554BFAF4}"/>
    <cellStyle name="Note 2 2 2 4 18" xfId="10202" xr:uid="{BF40198D-4CE6-4C7D-9142-174212B7345C}"/>
    <cellStyle name="Note 2 2 2 4 2" xfId="15027" xr:uid="{DF41E69B-A7F5-4FDD-9411-87DEC29B01F1}"/>
    <cellStyle name="Note 2 2 2 4 2 10" xfId="29462" xr:uid="{63959115-5077-492E-9B63-6DB48A247B69}"/>
    <cellStyle name="Note 2 2 2 4 2 11" xfId="30853" xr:uid="{F0C051F3-1C95-4934-8B35-571CFC97164A}"/>
    <cellStyle name="Note 2 2 2 4 2 12" xfId="32237" xr:uid="{87FB5D3B-CBCC-4401-A9DB-6F3D20FC150A}"/>
    <cellStyle name="Note 2 2 2 4 2 13" xfId="33453" xr:uid="{B1793663-57AC-413F-B633-C9E0B840E4B7}"/>
    <cellStyle name="Note 2 2 2 4 2 14" xfId="34403" xr:uid="{10B2B758-34FC-4D15-A462-904D5BE24FCA}"/>
    <cellStyle name="Note 2 2 2 4 2 15" xfId="35558" xr:uid="{8FAA932D-56D6-4841-82B7-59A8004AB4D9}"/>
    <cellStyle name="Note 2 2 2 4 2 16" xfId="36681" xr:uid="{D66910E0-3769-404B-ADC4-10086030B614}"/>
    <cellStyle name="Note 2 2 2 4 2 17" xfId="37786" xr:uid="{1DF31414-CB94-450C-881E-7B1849E25F08}"/>
    <cellStyle name="Note 2 2 2 4 2 2" xfId="18090" xr:uid="{1F6AD0C0-9ABE-4912-9F0F-2C06AAD2148D}"/>
    <cellStyle name="Note 2 2 2 4 2 3" xfId="19486" xr:uid="{B2561444-852B-4EC7-8577-5D100C09BC5E}"/>
    <cellStyle name="Note 2 2 2 4 2 4" xfId="20903" xr:uid="{5AC77F07-6513-492B-8C46-1EFD31B26BEA}"/>
    <cellStyle name="Note 2 2 2 4 2 5" xfId="22293" xr:uid="{CDADBD56-7850-44DF-A5B3-D74B3370E313}"/>
    <cellStyle name="Note 2 2 2 4 2 6" xfId="23606" xr:uid="{A8ACEF25-EABD-4371-BABE-5A05D54C76C6}"/>
    <cellStyle name="Note 2 2 2 4 2 7" xfId="25014" xr:uid="{E030E81D-608C-460B-9AC0-F0CB709035AE}"/>
    <cellStyle name="Note 2 2 2 4 2 8" xfId="26446" xr:uid="{29B695F2-2E62-4CD9-BE6F-AF5FACA00A38}"/>
    <cellStyle name="Note 2 2 2 4 2 9" xfId="27977" xr:uid="{0EA2F3C4-67A7-4246-AA7B-1D87FF7CA5CF}"/>
    <cellStyle name="Note 2 2 2 4 3" xfId="15057" xr:uid="{D0C589CE-6413-41F9-9023-402B4B67CD79}"/>
    <cellStyle name="Note 2 2 2 4 3 10" xfId="29492" xr:uid="{BCA058A0-9CB9-4874-8240-1952FCA17809}"/>
    <cellStyle name="Note 2 2 2 4 3 11" xfId="30882" xr:uid="{5BDF5773-8C95-4F93-91C9-027E1C5EFD26}"/>
    <cellStyle name="Note 2 2 2 4 3 12" xfId="32266" xr:uid="{EF699CD5-B619-469C-851F-61E1DDDB548E}"/>
    <cellStyle name="Note 2 2 2 4 3 13" xfId="33479" xr:uid="{BE88B705-8B2D-4041-8641-6C6725988858}"/>
    <cellStyle name="Note 2 2 2 4 3 14" xfId="34432" xr:uid="{225EDD76-C664-4A13-81A8-0B58B6EC90CD}"/>
    <cellStyle name="Note 2 2 2 4 3 15" xfId="35587" xr:uid="{19299A6E-12A3-4C8A-9A28-FDEE846F6BF3}"/>
    <cellStyle name="Note 2 2 2 4 3 16" xfId="36709" xr:uid="{2E2D225E-DE93-4643-AD12-DC5DF5FA633E}"/>
    <cellStyle name="Note 2 2 2 4 3 17" xfId="37814" xr:uid="{E1D83BE8-6F38-44B0-997E-5DBA6F2CC4AB}"/>
    <cellStyle name="Note 2 2 2 4 3 2" xfId="18120" xr:uid="{5A4E8351-1005-4B4A-BC0F-95CCD0DC85DC}"/>
    <cellStyle name="Note 2 2 2 4 3 3" xfId="19516" xr:uid="{F17AF67A-E1B3-40DC-A08B-5BD6478DF1B0}"/>
    <cellStyle name="Note 2 2 2 4 3 4" xfId="20933" xr:uid="{4AC66EEA-139C-4759-9618-6A99F07FF12E}"/>
    <cellStyle name="Note 2 2 2 4 3 5" xfId="22323" xr:uid="{3AFB8C45-28B9-401B-9E66-248C7D6F9733}"/>
    <cellStyle name="Note 2 2 2 4 3 6" xfId="23636" xr:uid="{72D95520-696E-4177-A9CC-E2EDDEDDD402}"/>
    <cellStyle name="Note 2 2 2 4 3 7" xfId="25044" xr:uid="{6448036F-AB9B-4914-9A7C-B2B40A4E4671}"/>
    <cellStyle name="Note 2 2 2 4 3 8" xfId="26476" xr:uid="{4CC77BE1-652A-42DA-A17A-00CDE37D7C6D}"/>
    <cellStyle name="Note 2 2 2 4 3 9" xfId="28006" xr:uid="{9D1F1409-428B-4C84-8CC3-B65BBBBC14FD}"/>
    <cellStyle name="Note 2 2 2 4 4" xfId="15132" xr:uid="{7FA859E4-705F-4F2A-AC5C-F78F6E8450E1}"/>
    <cellStyle name="Note 2 2 2 4 4 10" xfId="29566" xr:uid="{E5504B3D-0107-44F8-888A-D93616D27646}"/>
    <cellStyle name="Note 2 2 2 4 4 11" xfId="30956" xr:uid="{4A06A6AD-1A53-4688-A48C-57BE3C621FA6}"/>
    <cellStyle name="Note 2 2 2 4 4 12" xfId="32337" xr:uid="{EAB18E59-E2A9-45DA-B3D9-D24C27262CD6}"/>
    <cellStyle name="Note 2 2 2 4 4 13" xfId="33547" xr:uid="{5B03591E-50F7-41CC-9CC6-E17B72A084DB}"/>
    <cellStyle name="Note 2 2 2 4 4 14" xfId="34499" xr:uid="{1E17316D-2C90-4FDF-BE4E-9CA89E37ACA7}"/>
    <cellStyle name="Note 2 2 2 4 4 15" xfId="35654" xr:uid="{318031EA-95E8-41F3-BE10-1825F0EF2B02}"/>
    <cellStyle name="Note 2 2 2 4 4 16" xfId="36776" xr:uid="{8B2FBB6C-04C4-4596-9F31-6A1AB049C643}"/>
    <cellStyle name="Note 2 2 2 4 4 17" xfId="37880" xr:uid="{169397D9-B959-46B0-942D-0C83AD86F2A5}"/>
    <cellStyle name="Note 2 2 2 4 4 2" xfId="18194" xr:uid="{EED6582D-D1AC-474C-9666-0022BA3FD476}"/>
    <cellStyle name="Note 2 2 2 4 4 3" xfId="19591" xr:uid="{700E652A-8371-479A-BB35-DAD4F8BF6BB3}"/>
    <cellStyle name="Note 2 2 2 4 4 4" xfId="21007" xr:uid="{15779AA1-7C22-42E4-906C-AC338B3BA6AD}"/>
    <cellStyle name="Note 2 2 2 4 4 5" xfId="22398" xr:uid="{5041D8F5-73BE-41E2-BBF9-A6FE3D2166D8}"/>
    <cellStyle name="Note 2 2 2 4 4 6" xfId="23710" xr:uid="{6D541D36-0738-41DC-832C-513828C237CD}"/>
    <cellStyle name="Note 2 2 2 4 4 7" xfId="25114" xr:uid="{20022E8B-9E57-4E95-999C-C291B73C0FC0}"/>
    <cellStyle name="Note 2 2 2 4 4 8" xfId="26549" xr:uid="{4D338F3A-BE44-483F-93FE-EBEBC0B52E2C}"/>
    <cellStyle name="Note 2 2 2 4 4 9" xfId="28077" xr:uid="{9A2AA54D-B5CA-4F0B-93C7-557B8ABCAA99}"/>
    <cellStyle name="Note 2 2 2 4 5" xfId="15177" xr:uid="{8A983D67-8B7E-4F00-9599-B312DC74FEF6}"/>
    <cellStyle name="Note 2 2 2 4 5 10" xfId="29611" xr:uid="{C88932BA-8DA5-4801-BDDF-B3892D0C33E2}"/>
    <cellStyle name="Note 2 2 2 4 5 11" xfId="31000" xr:uid="{FC1D18F7-4290-41DE-9AE4-B8DEFDF2BE0A}"/>
    <cellStyle name="Note 2 2 2 4 5 12" xfId="32378" xr:uid="{8022DE12-DBB4-4FF7-AD53-59AB35626A74}"/>
    <cellStyle name="Note 2 2 2 4 5 13" xfId="33586" xr:uid="{5101EBE9-10B0-41A4-B282-EB2F580ECD78}"/>
    <cellStyle name="Note 2 2 2 4 5 14" xfId="34541" xr:uid="{3FC435F2-8AB3-46B7-821A-CFF6EFF40033}"/>
    <cellStyle name="Note 2 2 2 4 5 15" xfId="35696" xr:uid="{A43B567E-A16E-4285-AD9F-91640B4DAE3B}"/>
    <cellStyle name="Note 2 2 2 4 5 16" xfId="36816" xr:uid="{8BC9B83C-355C-4D63-8D6D-B96F14FE84A5}"/>
    <cellStyle name="Note 2 2 2 4 5 17" xfId="37919" xr:uid="{A4718F64-9C91-4D47-8C12-32E8DB5089E5}"/>
    <cellStyle name="Note 2 2 2 4 5 2" xfId="18239" xr:uid="{9695E444-EEF2-45BE-982E-DDDB4BE70F5B}"/>
    <cellStyle name="Note 2 2 2 4 5 3" xfId="19636" xr:uid="{FAA21C20-483F-4D03-922E-506C90519481}"/>
    <cellStyle name="Note 2 2 2 4 5 4" xfId="21051" xr:uid="{FDB0571B-DAB9-4D23-97A8-DF45F903A61C}"/>
    <cellStyle name="Note 2 2 2 4 5 5" xfId="22443" xr:uid="{80A43B78-F174-4B37-96F8-253D023D8BCA}"/>
    <cellStyle name="Note 2 2 2 4 5 6" xfId="23755" xr:uid="{14644B57-ABCD-4A71-8BAD-13BE31B64FE8}"/>
    <cellStyle name="Note 2 2 2 4 5 7" xfId="25158" xr:uid="{E08094B8-34CA-48D7-B55E-51D03BBB0131}"/>
    <cellStyle name="Note 2 2 2 4 5 8" xfId="26594" xr:uid="{CE8A97C9-29DB-4250-8A6E-44BD7A51E4BF}"/>
    <cellStyle name="Note 2 2 2 4 5 9" xfId="28121" xr:uid="{C2A20F6A-15DA-46B8-8664-F03E09527250}"/>
    <cellStyle name="Note 2 2 2 4 6" xfId="15312" xr:uid="{A9C9C483-3882-4AB4-A05D-A2CB56F65703}"/>
    <cellStyle name="Note 2 2 2 4 6 10" xfId="29741" xr:uid="{8A2E726B-5D54-4DDB-94AA-9EC4CDA0A6C6}"/>
    <cellStyle name="Note 2 2 2 4 6 11" xfId="31132" xr:uid="{384E6A6C-54C3-4A5C-B4E3-BB404421AEA3}"/>
    <cellStyle name="Note 2 2 2 4 6 12" xfId="32501" xr:uid="{8B3F3D70-ED4F-4F6A-ACE4-D3F10F846D59}"/>
    <cellStyle name="Note 2 2 2 4 6 13" xfId="33699" xr:uid="{5E076CDF-4F96-4C0F-9E2A-2635E4B909C4}"/>
    <cellStyle name="Note 2 2 2 4 6 14" xfId="34664" xr:uid="{610B03E2-9A4E-45B8-B9D0-C620BF3DD09E}"/>
    <cellStyle name="Note 2 2 2 4 6 15" xfId="35822" xr:uid="{50802B7A-82D8-44F0-B9F0-8A2E13A1B16F}"/>
    <cellStyle name="Note 2 2 2 4 6 16" xfId="36931" xr:uid="{82070D23-D81E-4C98-90E9-974D75BA4A1F}"/>
    <cellStyle name="Note 2 2 2 4 6 17" xfId="38032" xr:uid="{6295A53A-A134-4173-9FF2-27CF583E5AC4}"/>
    <cellStyle name="Note 2 2 2 4 6 2" xfId="18374" xr:uid="{69797E21-D9C3-41FC-895A-1F273EDC5DEF}"/>
    <cellStyle name="Note 2 2 2 4 6 3" xfId="19769" xr:uid="{5229F91E-3945-4F0E-B33A-BECD2C77AFBA}"/>
    <cellStyle name="Note 2 2 2 4 6 4" xfId="21181" xr:uid="{D0FCDBF4-5DA0-499E-B9F1-186EF61469F2}"/>
    <cellStyle name="Note 2 2 2 4 6 5" xfId="22578" xr:uid="{D0CF3953-1FA8-40F2-9B4A-2AA979F6714C}"/>
    <cellStyle name="Note 2 2 2 4 6 6" xfId="23890" xr:uid="{C92141A3-D85A-4B67-A08D-36FDB2461903}"/>
    <cellStyle name="Note 2 2 2 4 6 7" xfId="25290" xr:uid="{ACD5FA03-4417-412D-9DB7-C03B5070AAF1}"/>
    <cellStyle name="Note 2 2 2 4 6 8" xfId="26726" xr:uid="{53328428-263C-46EA-ADDE-A96B3500FB1C}"/>
    <cellStyle name="Note 2 2 2 4 6 9" xfId="28251" xr:uid="{F66AB99D-F4F2-4EDD-B6B3-5EA0381EBB0E}"/>
    <cellStyle name="Note 2 2 2 4 7" xfId="15363" xr:uid="{C0E28028-5F1A-49F2-AC3C-3D2841FBEFBF}"/>
    <cellStyle name="Note 2 2 2 4 7 10" xfId="29790" xr:uid="{8FCB2C0F-1FA5-48B4-AAF9-E8B8B040C623}"/>
    <cellStyle name="Note 2 2 2 4 7 11" xfId="31181" xr:uid="{34BE3DA8-A4D2-4E1E-B786-3C89B6BAC959}"/>
    <cellStyle name="Note 2 2 2 4 7 12" xfId="32548" xr:uid="{4BC16318-5296-4508-A009-6FA5DAE01350}"/>
    <cellStyle name="Note 2 2 2 4 7 13" xfId="33743" xr:uid="{29B055C4-146E-476C-B5AA-9532C7AB1D53}"/>
    <cellStyle name="Note 2 2 2 4 7 14" xfId="34709" xr:uid="{0F800B70-BA56-4BF7-9369-AC9ECA8DF1E8}"/>
    <cellStyle name="Note 2 2 2 4 7 15" xfId="35865" xr:uid="{6184C9F9-76D5-41D9-8E78-D3C77ED3AB24}"/>
    <cellStyle name="Note 2 2 2 4 7 16" xfId="36976" xr:uid="{C508B87F-4926-4128-8216-9A4F5D5AC250}"/>
    <cellStyle name="Note 2 2 2 4 7 17" xfId="38074" xr:uid="{71B18D8E-DD94-49DF-A1AA-5BF47EA12551}"/>
    <cellStyle name="Note 2 2 2 4 7 2" xfId="18425" xr:uid="{306CCA21-FB00-491B-ACD9-3EAC2C5F24D4}"/>
    <cellStyle name="Note 2 2 2 4 7 3" xfId="19820" xr:uid="{B218CB1A-7E15-464D-BA81-9CC00A38953F}"/>
    <cellStyle name="Note 2 2 2 4 7 4" xfId="21231" xr:uid="{C8E70FAB-3B0C-4460-8FC6-EE0345C3A4F4}"/>
    <cellStyle name="Note 2 2 2 4 7 5" xfId="22629" xr:uid="{D6B74204-A458-4098-9ABD-C9E718C2E008}"/>
    <cellStyle name="Note 2 2 2 4 7 6" xfId="23939" xr:uid="{CD16956E-D15B-4832-9E8C-870E15906AB9}"/>
    <cellStyle name="Note 2 2 2 4 7 7" xfId="25337" xr:uid="{DA763F07-484D-4000-8195-A65CF06BAD25}"/>
    <cellStyle name="Note 2 2 2 4 7 8" xfId="26775" xr:uid="{B1315802-D288-4E0C-A364-BAE6069C5F42}"/>
    <cellStyle name="Note 2 2 2 4 7 9" xfId="28296" xr:uid="{FFC7CE9C-9E88-4553-BEFF-077B7F22892B}"/>
    <cellStyle name="Note 2 2 2 4 8" xfId="15444" xr:uid="{2CF90A58-FE23-4A6D-8E20-A9C34AC5A585}"/>
    <cellStyle name="Note 2 2 2 4 8 10" xfId="29868" xr:uid="{C6E5D8D6-5AEE-4F8D-8975-EF14FB22BB69}"/>
    <cellStyle name="Note 2 2 2 4 8 11" xfId="31259" xr:uid="{FD958779-616F-460C-BBD5-40630014CC2F}"/>
    <cellStyle name="Note 2 2 2 4 8 12" xfId="32622" xr:uid="{5021DDF8-D1C0-426F-B665-EE5E461A512D}"/>
    <cellStyle name="Note 2 2 2 4 8 13" xfId="33797" xr:uid="{9AC8AD33-06C8-4F27-A613-F40166254210}"/>
    <cellStyle name="Note 2 2 2 4 8 14" xfId="34774" xr:uid="{7111229E-AB5A-46A1-8106-AA6E60390429}"/>
    <cellStyle name="Note 2 2 2 4 8 15" xfId="35931" xr:uid="{AE2B54FB-650E-49F0-BBD7-3396BDC49283}"/>
    <cellStyle name="Note 2 2 2 4 8 16" xfId="37042" xr:uid="{9D556FD2-0B06-4C2F-990F-B83F0B5D4591}"/>
    <cellStyle name="Note 2 2 2 4 8 17" xfId="38137" xr:uid="{4C4CFDC7-D54F-449D-8646-C6E71F6EDE31}"/>
    <cellStyle name="Note 2 2 2 4 8 2" xfId="18505" xr:uid="{00DC6E69-4934-455E-9B54-7CE7EBCA474E}"/>
    <cellStyle name="Note 2 2 2 4 8 3" xfId="19900" xr:uid="{26B5A33E-B6D1-4835-A3B2-88574B5F625F}"/>
    <cellStyle name="Note 2 2 2 4 8 4" xfId="21312" xr:uid="{F61EBADF-A9AE-427A-A72E-640C59F2539E}"/>
    <cellStyle name="Note 2 2 2 4 8 5" xfId="22710" xr:uid="{5B18D7E7-F068-4B84-A1C4-D90E21555E2E}"/>
    <cellStyle name="Note 2 2 2 4 8 6" xfId="24015" xr:uid="{55EB4FC9-955C-4E80-A663-2A82E5FCE69D}"/>
    <cellStyle name="Note 2 2 2 4 8 7" xfId="25414" xr:uid="{A5C422AA-E373-426A-8ACE-8EBA31CFC9DD}"/>
    <cellStyle name="Note 2 2 2 4 8 8" xfId="26851" xr:uid="{70E767FD-BAD3-4A5D-9C99-5C8200B46891}"/>
    <cellStyle name="Note 2 2 2 4 8 9" xfId="28371" xr:uid="{6AABF9AF-D057-4163-B42D-685DE50A6511}"/>
    <cellStyle name="Note 2 2 2 4 9" xfId="15488" xr:uid="{4FDFF3C8-B2BA-4D78-971D-18A4FC17893A}"/>
    <cellStyle name="Note 2 2 2 4 9 10" xfId="29908" xr:uid="{EEC47C80-4267-4D45-A569-5D19B90F6EA7}"/>
    <cellStyle name="Note 2 2 2 4 9 11" xfId="31299" xr:uid="{A23E43C0-9C50-4CCF-A2CB-988AE85B95D0}"/>
    <cellStyle name="Note 2 2 2 4 9 12" xfId="32662" xr:uid="{4AB6E78E-17AD-4316-943D-5A284154DEBE}"/>
    <cellStyle name="Note 2 2 2 4 9 13" xfId="34809" xr:uid="{B46D6B7F-FCA9-4DF2-98B8-9C260E3E02F7}"/>
    <cellStyle name="Note 2 2 2 4 9 14" xfId="35966" xr:uid="{75455AAB-D0F3-4DF5-9195-8B3BFBAE38B2}"/>
    <cellStyle name="Note 2 2 2 4 9 15" xfId="37078" xr:uid="{CB1695D1-1C98-4A15-9019-0C4F6C465710}"/>
    <cellStyle name="Note 2 2 2 4 9 16" xfId="38171" xr:uid="{C37A2F8F-C43F-4F28-892A-EEA00C73950A}"/>
    <cellStyle name="Note 2 2 2 4 9 2" xfId="18547" xr:uid="{AD1CE246-62B3-4343-8DC6-7D8A523A9289}"/>
    <cellStyle name="Note 2 2 2 4 9 3" xfId="19940" xr:uid="{900E42F1-BF87-4956-9742-DE38533B5F46}"/>
    <cellStyle name="Note 2 2 2 4 9 4" xfId="21356" xr:uid="{5BF1125B-E40E-4A7C-BD5D-F22D69B1AA5C}"/>
    <cellStyle name="Note 2 2 2 4 9 5" xfId="22753" xr:uid="{4E607FB4-ACEF-4D71-924C-E571DE14668E}"/>
    <cellStyle name="Note 2 2 2 4 9 6" xfId="24055" xr:uid="{CD1F9BB2-FB4E-4EB5-AFAD-130A65E120F7}"/>
    <cellStyle name="Note 2 2 2 4 9 7" xfId="25453" xr:uid="{B1EF93B3-E703-4807-87A5-0291E4B96F94}"/>
    <cellStyle name="Note 2 2 2 4 9 8" xfId="26893" xr:uid="{F9412894-5A54-421A-B75E-610A1CD79620}"/>
    <cellStyle name="Note 2 2 2 4 9 9" xfId="28413" xr:uid="{51A31B1B-EB0D-4916-9465-1772D2CC78B2}"/>
    <cellStyle name="Note 2 2 2 5" xfId="14950" xr:uid="{388ECC1A-4016-4192-B142-2D243086D5EA}"/>
    <cellStyle name="Note 2 2 2 5 10" xfId="29387" xr:uid="{E0AF534F-8C23-4157-993A-752D3295489D}"/>
    <cellStyle name="Note 2 2 2 5 11" xfId="30777" xr:uid="{E3B86A7C-4435-47F0-BF43-483D040BCC19}"/>
    <cellStyle name="Note 2 2 2 5 12" xfId="32163" xr:uid="{84F04C60-F862-48DE-8DD5-74138A3A6329}"/>
    <cellStyle name="Note 2 2 2 5 13" xfId="33382" xr:uid="{FE1926F0-B3AC-4C8D-836A-BBA12E669999}"/>
    <cellStyle name="Note 2 2 2 5 14" xfId="34329" xr:uid="{899FA0E1-96E6-40DE-87B6-4B3F26683E4B}"/>
    <cellStyle name="Note 2 2 2 5 15" xfId="35483" xr:uid="{5D07397E-A7FA-480D-8FF4-A9DFBB902AE6}"/>
    <cellStyle name="Note 2 2 2 5 16" xfId="36607" xr:uid="{2461F3EE-EE69-469B-87E5-630FC2BB8E47}"/>
    <cellStyle name="Note 2 2 2 5 17" xfId="37714" xr:uid="{AAD8AB23-B767-4BD4-97F9-4A41CA6F6331}"/>
    <cellStyle name="Note 2 2 2 5 2" xfId="18013" xr:uid="{9924F231-6A54-420B-806A-1DD181CFA040}"/>
    <cellStyle name="Note 2 2 2 5 3" xfId="19409" xr:uid="{C30D215F-2AC2-470C-A9A2-D71D9141E52E}"/>
    <cellStyle name="Note 2 2 2 5 4" xfId="20827" xr:uid="{9007EC17-F459-4969-9850-9531AE1A757B}"/>
    <cellStyle name="Note 2 2 2 5 5" xfId="22217" xr:uid="{5DE8FFF0-C3E8-4D46-8710-1DE063217901}"/>
    <cellStyle name="Note 2 2 2 5 6" xfId="23529" xr:uid="{754F6A74-E031-4657-AAAA-9EE9E7CBB875}"/>
    <cellStyle name="Note 2 2 2 5 7" xfId="24939" xr:uid="{A97EFDD4-7DA3-4180-A3E8-FF6867E324FF}"/>
    <cellStyle name="Note 2 2 2 5 8" xfId="26369" xr:uid="{265EAC9A-F49E-4581-BFC4-B01CBACE9BBE}"/>
    <cellStyle name="Note 2 2 2 5 9" xfId="27900" xr:uid="{B2367C6A-A9C7-4146-82BA-C77BEDA787BB}"/>
    <cellStyle name="Note 2 2 2 6" xfId="14977" xr:uid="{6B580D43-7E88-4616-8A96-806490B965F6}"/>
    <cellStyle name="Note 2 2 2 6 10" xfId="29412" xr:uid="{71ACFB4C-37A4-4FDD-BF7D-ACBAC813B409}"/>
    <cellStyle name="Note 2 2 2 6 11" xfId="30803" xr:uid="{A9D77760-0693-47BF-8D6A-876134FAF150}"/>
    <cellStyle name="Note 2 2 2 6 12" xfId="32187" xr:uid="{5A0ECBEB-52B3-4717-A1E4-27FA92A2D59F}"/>
    <cellStyle name="Note 2 2 2 6 13" xfId="33404" xr:uid="{5A141D85-5BAF-48FE-944A-1BCA47A5A18B}"/>
    <cellStyle name="Note 2 2 2 6 14" xfId="34353" xr:uid="{D6479B6E-BCDA-49DC-A529-EC4A6DD660BE}"/>
    <cellStyle name="Note 2 2 2 6 15" xfId="35508" xr:uid="{DDDC02B5-3DCC-415C-BC3B-E05A8883F660}"/>
    <cellStyle name="Note 2 2 2 6 16" xfId="36631" xr:uid="{58119C6A-B834-46E0-8945-9BCDEF23F559}"/>
    <cellStyle name="Note 2 2 2 6 17" xfId="37736" xr:uid="{5027B885-FF54-49E6-9304-CF3FD32473D7}"/>
    <cellStyle name="Note 2 2 2 6 2" xfId="18040" xr:uid="{91829BCD-42C4-4681-8591-6F9F04B82850}"/>
    <cellStyle name="Note 2 2 2 6 3" xfId="19436" xr:uid="{B21B483A-B692-44E7-84AE-26E6510B08CC}"/>
    <cellStyle name="Note 2 2 2 6 4" xfId="20853" xr:uid="{E55472A9-17DC-4867-8E8E-A87B0BC398C5}"/>
    <cellStyle name="Note 2 2 2 6 5" xfId="22243" xr:uid="{A8DDD4F9-4679-481E-9E1A-31134387A29F}"/>
    <cellStyle name="Note 2 2 2 6 6" xfId="23556" xr:uid="{6DC3F592-16AF-42BA-B014-E346892C4629}"/>
    <cellStyle name="Note 2 2 2 6 7" xfId="24964" xr:uid="{4CE6F95D-353F-49B0-929D-A5F0218A2BBB}"/>
    <cellStyle name="Note 2 2 2 6 8" xfId="26396" xr:uid="{F2A90ED0-C25A-42DF-8EA8-251FF6D67F52}"/>
    <cellStyle name="Note 2 2 2 6 9" xfId="27927" xr:uid="{4EF93101-2E20-45D9-90D1-11A6EBFF79B8}"/>
    <cellStyle name="Note 2 2 2 7" xfId="15062" xr:uid="{1ABF91A5-A230-409F-835D-DC14E074FCF9}"/>
    <cellStyle name="Note 2 2 2 7 10" xfId="29497" xr:uid="{F89E1805-CC17-4777-9742-0160040E9F51}"/>
    <cellStyle name="Note 2 2 2 7 11" xfId="30887" xr:uid="{FE1F1C98-F0D2-4ED9-AC14-2A951187EC00}"/>
    <cellStyle name="Note 2 2 2 7 12" xfId="32271" xr:uid="{52EB7C8F-05BB-472B-9159-DADF2309B403}"/>
    <cellStyle name="Note 2 2 2 7 13" xfId="33484" xr:uid="{EDBBA379-F68C-486F-8570-98F098BFAB85}"/>
    <cellStyle name="Note 2 2 2 7 14" xfId="34437" xr:uid="{493AF605-96BA-4AB5-9E53-B2AC0879F95A}"/>
    <cellStyle name="Note 2 2 2 7 15" xfId="35592" xr:uid="{4F717AEA-DBBE-4886-8554-C1DD168CEB78}"/>
    <cellStyle name="Note 2 2 2 7 16" xfId="36714" xr:uid="{62954C38-6FF8-4894-A42B-93F89CF42586}"/>
    <cellStyle name="Note 2 2 2 7 17" xfId="37819" xr:uid="{28DF30AF-0CEF-4CD4-BA6D-9A9DBD330CC5}"/>
    <cellStyle name="Note 2 2 2 7 2" xfId="18125" xr:uid="{68C9535F-3124-44CB-A35A-57ACA0C42E54}"/>
    <cellStyle name="Note 2 2 2 7 3" xfId="19521" xr:uid="{ADB98707-76A1-44DE-90A5-5CBAE0336624}"/>
    <cellStyle name="Note 2 2 2 7 4" xfId="20938" xr:uid="{94D896B3-1EF5-4E65-B171-A30A12388120}"/>
    <cellStyle name="Note 2 2 2 7 5" xfId="22328" xr:uid="{FEF33B74-D919-4540-936B-0C534296020F}"/>
    <cellStyle name="Note 2 2 2 7 6" xfId="23641" xr:uid="{A81F2EC3-B5A8-4FDC-B3B3-0593BE0FF948}"/>
    <cellStyle name="Note 2 2 2 7 7" xfId="25049" xr:uid="{AF2A7B82-2CFB-40CC-AA8C-B264B148791A}"/>
    <cellStyle name="Note 2 2 2 7 8" xfId="26481" xr:uid="{211B5ED8-9E82-41EF-B901-4E81BFB8C683}"/>
    <cellStyle name="Note 2 2 2 7 9" xfId="28011" xr:uid="{15CDD981-2D43-4877-8E5D-F9A3E90D8BE9}"/>
    <cellStyle name="Note 2 2 2 8" xfId="15099" xr:uid="{3BB0A9C6-8A99-45BE-83E3-122451020F98}"/>
    <cellStyle name="Note 2 2 2 8 10" xfId="29534" xr:uid="{6135A6DC-BFB4-40DC-A29D-FE31ADBA6CAD}"/>
    <cellStyle name="Note 2 2 2 8 11" xfId="30924" xr:uid="{88046BC7-412F-446E-AB0D-F45D4035487E}"/>
    <cellStyle name="Note 2 2 2 8 12" xfId="32305" xr:uid="{01AFA98A-76AC-472E-B349-228A40AECF64}"/>
    <cellStyle name="Note 2 2 2 8 13" xfId="33517" xr:uid="{D96760E3-27EF-4D89-A3DF-7CAEB9D46A7A}"/>
    <cellStyle name="Note 2 2 2 8 14" xfId="34469" xr:uid="{B5354229-7676-4E3A-A06C-039E71BE7A08}"/>
    <cellStyle name="Note 2 2 2 8 15" xfId="35624" xr:uid="{ACDE2749-61C2-4B95-928C-CD5FEF3D3AA8}"/>
    <cellStyle name="Note 2 2 2 8 16" xfId="36746" xr:uid="{1C98594D-FFDD-44BB-928D-B0E06214E461}"/>
    <cellStyle name="Note 2 2 2 8 17" xfId="37850" xr:uid="{B3DABAD7-544D-4DD8-B8C9-A4970DD1AB32}"/>
    <cellStyle name="Note 2 2 2 8 2" xfId="18162" xr:uid="{E7A5E9BC-191E-4E52-AC0B-A84A73E2A725}"/>
    <cellStyle name="Note 2 2 2 8 3" xfId="19558" xr:uid="{FB0615B2-40F5-4E5B-954C-1A4CE3D13601}"/>
    <cellStyle name="Note 2 2 2 8 4" xfId="20974" xr:uid="{429CAC4F-45F1-4DCC-8C44-19607AED48A2}"/>
    <cellStyle name="Note 2 2 2 8 5" xfId="22365" xr:uid="{1A4C77A4-98DF-4789-9FE0-5CFC19138AA8}"/>
    <cellStyle name="Note 2 2 2 8 6" xfId="23677" xr:uid="{BCD962A6-BC8D-481D-A791-B3A588DACD1D}"/>
    <cellStyle name="Note 2 2 2 8 7" xfId="25083" xr:uid="{58A90A34-0425-4314-B7E5-099B35EE7AAA}"/>
    <cellStyle name="Note 2 2 2 8 8" xfId="26517" xr:uid="{B5236AFF-7734-4298-86A8-625AF104D898}"/>
    <cellStyle name="Note 2 2 2 8 9" xfId="28046" xr:uid="{F4CD2936-CF30-44B6-AAD5-54257F95C969}"/>
    <cellStyle name="Note 2 2 2 9" xfId="15192" xr:uid="{EB8DA493-B33E-4F57-89C2-A3D24EE3D379}"/>
    <cellStyle name="Note 2 2 2 9 10" xfId="29626" xr:uid="{84396856-2E4E-48EF-BEAD-6D4CB9C34A3E}"/>
    <cellStyle name="Note 2 2 2 9 11" xfId="31015" xr:uid="{54145D6F-6068-4356-A92C-4590A64FD90D}"/>
    <cellStyle name="Note 2 2 2 9 12" xfId="32390" xr:uid="{6DD9CC32-7778-48FE-8939-F2A7BC6C9C7F}"/>
    <cellStyle name="Note 2 2 2 9 13" xfId="33598" xr:uid="{101FF4F7-31A7-464C-B825-AE7E57A1F9B6}"/>
    <cellStyle name="Note 2 2 2 9 14" xfId="34553" xr:uid="{AE95428A-6FEA-4FCD-8F42-183F57A06814}"/>
    <cellStyle name="Note 2 2 2 9 15" xfId="35710" xr:uid="{FC197B70-CC38-4004-81F8-62F1C64E0C70}"/>
    <cellStyle name="Note 2 2 2 9 16" xfId="36828" xr:uid="{CD8B6434-C31E-4013-96A7-01094CCF13CF}"/>
    <cellStyle name="Note 2 2 2 9 17" xfId="37930" xr:uid="{00D3FFCD-D095-4AF1-AD3F-3E2797C40AB8}"/>
    <cellStyle name="Note 2 2 2 9 2" xfId="18254" xr:uid="{C848924D-1FA6-4076-99B9-C1E7D72DA7E9}"/>
    <cellStyle name="Note 2 2 2 9 3" xfId="19650" xr:uid="{80D01C99-773A-4956-A6CE-A7A3A2DB5104}"/>
    <cellStyle name="Note 2 2 2 9 4" xfId="21065" xr:uid="{5067F95C-14E4-44CD-99B9-0595A2D0ED08}"/>
    <cellStyle name="Note 2 2 2 9 5" xfId="22458" xr:uid="{1872E307-F4A7-481C-BDA0-DBEA6E205F1E}"/>
    <cellStyle name="Note 2 2 2 9 6" xfId="23770" xr:uid="{074FC3DC-E644-46DA-AE61-F0C82E4F0CD9}"/>
    <cellStyle name="Note 2 2 2 9 7" xfId="25172" xr:uid="{263CC031-5DEC-4B1A-9843-8BD48073C716}"/>
    <cellStyle name="Note 2 2 2 9 8" xfId="26608" xr:uid="{A803F8F9-91B3-4C26-9A49-058AAF3ECFBE}"/>
    <cellStyle name="Note 2 2 2 9 9" xfId="28135" xr:uid="{41F3F5F9-2584-4B8A-96A2-D40C401AA92E}"/>
    <cellStyle name="Note 2 2 20" xfId="26597" xr:uid="{AB75D4A1-09C9-4F41-A296-7E50F8CAAB32}"/>
    <cellStyle name="Note 2 2 21" xfId="28098" xr:uid="{369E9C15-CF3A-4289-AD38-D381BA27892D}"/>
    <cellStyle name="Note 2 2 22" xfId="35700" xr:uid="{817E5050-6D7D-4ADB-BC69-D849390B8459}"/>
    <cellStyle name="Note 2 2 3" xfId="4557" xr:uid="{00000000-0005-0000-0000-0000D2230000}"/>
    <cellStyle name="Note 2 2 4" xfId="4558" xr:uid="{00000000-0005-0000-0000-0000D3230000}"/>
    <cellStyle name="Note 2 2 5" xfId="9755" xr:uid="{00000000-0005-0000-0000-0000D4230000}"/>
    <cellStyle name="Note 2 2 5 10" xfId="15574" xr:uid="{A9010921-B2F9-4982-9931-7F988EB574DB}"/>
    <cellStyle name="Note 2 2 5 10 10" xfId="29988" xr:uid="{7D32F77D-6FD3-4849-889A-1B4BA616E7FE}"/>
    <cellStyle name="Note 2 2 5 10 11" xfId="31383" xr:uid="{F23F92D4-98A4-47BA-9B0C-EB74F46E64D6}"/>
    <cellStyle name="Note 2 2 5 10 12" xfId="32738" xr:uid="{4ED828F2-6D8C-4B58-A35A-BAD38678A8C8}"/>
    <cellStyle name="Note 2 2 5 10 13" xfId="34881" xr:uid="{389A8D8C-2815-4A26-88C5-FA8BE59D40AE}"/>
    <cellStyle name="Note 2 2 5 10 14" xfId="36037" xr:uid="{AE0921D0-8222-4AA2-8601-724D668C249D}"/>
    <cellStyle name="Note 2 2 5 10 15" xfId="37151" xr:uid="{5C894134-6261-4704-AC54-6DDD7FDA73B5}"/>
    <cellStyle name="Note 2 2 5 10 16" xfId="38242" xr:uid="{993E7AF2-DEE4-4B59-994F-981B2F830AB4}"/>
    <cellStyle name="Note 2 2 5 10 2" xfId="18630" xr:uid="{058EA17F-92DF-4BDC-AD4B-B85502D9BF5B}"/>
    <cellStyle name="Note 2 2 5 10 3" xfId="20025" xr:uid="{1248EB8D-5798-4DB4-A3D8-C39637624A15}"/>
    <cellStyle name="Note 2 2 5 10 4" xfId="21441" xr:uid="{3CA80049-1D83-45A6-B616-69F76D5FB12C}"/>
    <cellStyle name="Note 2 2 5 10 5" xfId="22835" xr:uid="{C4C24631-E23F-4102-9E73-653967FF3D3F}"/>
    <cellStyle name="Note 2 2 5 10 6" xfId="24133" xr:uid="{0F1A7A64-D1B4-4237-966B-B0F41869A785}"/>
    <cellStyle name="Note 2 2 5 10 7" xfId="25532" xr:uid="{7B2844A1-64A4-4EDF-B173-264B7F362A02}"/>
    <cellStyle name="Note 2 2 5 10 8" xfId="26972" xr:uid="{DBF1D5DD-0609-46AC-B89C-888EC1F54453}"/>
    <cellStyle name="Note 2 2 5 10 9" xfId="28493" xr:uid="{1F8C3EAB-FB94-44C5-A1DE-045CA2FFE91D}"/>
    <cellStyle name="Note 2 2 5 11" xfId="15640" xr:uid="{5275EB28-0198-4446-AE4E-BCA7413F1A75}"/>
    <cellStyle name="Note 2 2 5 11 10" xfId="30051" xr:uid="{D3435048-4174-4FAD-B3D0-F1D36A393804}"/>
    <cellStyle name="Note 2 2 5 11 11" xfId="31445" xr:uid="{FF01EC7A-B2A8-4C4A-AEF8-4FC08FF485FA}"/>
    <cellStyle name="Note 2 2 5 11 12" xfId="32801" xr:uid="{0203C888-B467-4EF7-B9AB-2EC55C0118F1}"/>
    <cellStyle name="Note 2 2 5 11 13" xfId="33895" xr:uid="{333044E0-4EFE-4916-BE50-DB1F9AB737ED}"/>
    <cellStyle name="Note 2 2 5 11 14" xfId="34939" xr:uid="{C0FE416A-1134-4B11-A43F-3E7334CC80A7}"/>
    <cellStyle name="Note 2 2 5 11 15" xfId="36095" xr:uid="{3EE9D7CE-73B1-4B37-93F6-C700F5D5D646}"/>
    <cellStyle name="Note 2 2 5 11 16" xfId="37212" xr:uid="{AD3515A8-FEEF-469B-B18A-AFC46B7E7F78}"/>
    <cellStyle name="Note 2 2 5 11 17" xfId="38300" xr:uid="{5D1CBD85-2C32-4C3C-8AC5-215F3863C03D}"/>
    <cellStyle name="Note 2 2 5 11 2" xfId="18690" xr:uid="{D105B37E-2031-49F2-A788-1A851BE4D6E8}"/>
    <cellStyle name="Note 2 2 5 11 3" xfId="20087" xr:uid="{1356FA90-8075-4A08-B44C-DED3C2815B19}"/>
    <cellStyle name="Note 2 2 5 11 4" xfId="21507" xr:uid="{2999AA78-DC34-46CE-93DD-3053FBB5E992}"/>
    <cellStyle name="Note 2 2 5 11 5" xfId="22893" xr:uid="{C21F31FE-1F78-4846-AA06-4C178F6C5B51}"/>
    <cellStyle name="Note 2 2 5 11 6" xfId="24195" xr:uid="{0B14AF3E-3DA7-4E39-9CFD-7882E0C0F016}"/>
    <cellStyle name="Note 2 2 5 11 7" xfId="25594" xr:uid="{9B31A05B-7D89-4EBA-9A2C-571458261754}"/>
    <cellStyle name="Note 2 2 5 11 8" xfId="27036" xr:uid="{B563C647-031B-4D23-8137-A175A9A8EB21}"/>
    <cellStyle name="Note 2 2 5 11 9" xfId="28558" xr:uid="{3E50243C-F32E-4893-BEAC-FE05E7DB233B}"/>
    <cellStyle name="Note 2 2 5 12" xfId="15669" xr:uid="{8563956C-C92B-42CF-A9B4-0F1C5F3D1663}"/>
    <cellStyle name="Note 2 2 5 12 10" xfId="30080" xr:uid="{4D4743C4-60BC-4DD9-8E59-15B68A7A075B}"/>
    <cellStyle name="Note 2 2 5 12 11" xfId="31472" xr:uid="{957001F6-5BD0-4532-8415-71D96148CC4F}"/>
    <cellStyle name="Note 2 2 5 12 12" xfId="32827" xr:uid="{A8B9E53F-1EB8-4504-8456-B97E46C4DBBC}"/>
    <cellStyle name="Note 2 2 5 12 13" xfId="33921" xr:uid="{0B0ED368-4943-4228-BC58-6C4DB7939C17}"/>
    <cellStyle name="Note 2 2 5 12 14" xfId="34967" xr:uid="{DB5AA7BB-7705-4623-B50A-80B7F6C3DB67}"/>
    <cellStyle name="Note 2 2 5 12 15" xfId="36121" xr:uid="{4722D9A2-953B-4345-A39D-E6B1CFFB7E11}"/>
    <cellStyle name="Note 2 2 5 12 16" xfId="37239" xr:uid="{85AEEF09-7E9A-47B6-87C5-82E47BB5FCA0}"/>
    <cellStyle name="Note 2 2 5 12 17" xfId="38326" xr:uid="{F7026245-E704-431C-8C53-6396D923956B}"/>
    <cellStyle name="Note 2 2 5 12 2" xfId="18719" xr:uid="{AE99B6DF-E5FD-4817-B56C-3C9A2203E921}"/>
    <cellStyle name="Note 2 2 5 12 3" xfId="20115" xr:uid="{9214A91D-B1BD-4991-8788-DD946ED8F2AE}"/>
    <cellStyle name="Note 2 2 5 12 4" xfId="21536" xr:uid="{6C3A0216-5027-433F-B8AC-6082D9EF346A}"/>
    <cellStyle name="Note 2 2 5 12 5" xfId="22922" xr:uid="{F2E954B1-B96A-41B0-82AC-F383632891D9}"/>
    <cellStyle name="Note 2 2 5 12 6" xfId="24224" xr:uid="{6EFFCE65-F371-42B3-86B4-328645488FEB}"/>
    <cellStyle name="Note 2 2 5 12 7" xfId="25623" xr:uid="{6DE6360D-E7B2-44F3-904D-6E4AD1291C85}"/>
    <cellStyle name="Note 2 2 5 12 8" xfId="27065" xr:uid="{AEF2BC36-F9E7-4066-BA84-E7B58767D2FF}"/>
    <cellStyle name="Note 2 2 5 12 9" xfId="28587" xr:uid="{57F7BA92-63F4-4A2E-8CA9-2B57B258D12E}"/>
    <cellStyle name="Note 2 2 5 13" xfId="15709" xr:uid="{FB36E04D-4778-4EFB-A6D0-1A09E6C08842}"/>
    <cellStyle name="Note 2 2 5 13 10" xfId="30119" xr:uid="{0CD459DE-63ED-4550-885F-E27516D81A8D}"/>
    <cellStyle name="Note 2 2 5 13 11" xfId="31511" xr:uid="{40091F74-7F57-4C3F-B834-7003BA13FC8B}"/>
    <cellStyle name="Note 2 2 5 13 12" xfId="32862" xr:uid="{EF7C0DA5-7790-4A59-81C9-A6F33A845B88}"/>
    <cellStyle name="Note 2 2 5 13 13" xfId="35001" xr:uid="{C60C289C-0183-4A18-97C2-5BA38F97292C}"/>
    <cellStyle name="Note 2 2 5 13 14" xfId="36155" xr:uid="{F17D4D8F-F06A-4EA3-A7CA-9C8846B4F51F}"/>
    <cellStyle name="Note 2 2 5 13 15" xfId="37275" xr:uid="{D5915582-0673-4809-BFC5-56B88A897562}"/>
    <cellStyle name="Note 2 2 5 13 16" xfId="38360" xr:uid="{811997F9-9BFD-488E-8CFA-64B252F1EB94}"/>
    <cellStyle name="Note 2 2 5 13 2" xfId="18759" xr:uid="{320EE826-8E69-451C-A6A4-4F5B2924D03C}"/>
    <cellStyle name="Note 2 2 5 13 3" xfId="20154" xr:uid="{CA0A2F2A-74D4-4433-9617-D9972A372B6B}"/>
    <cellStyle name="Note 2 2 5 13 4" xfId="21576" xr:uid="{4091CE2B-60CB-44E2-9956-E94C9BBB4151}"/>
    <cellStyle name="Note 2 2 5 13 5" xfId="22959" xr:uid="{DDEB1DF5-D7BD-4086-96A1-D921A0C0867C}"/>
    <cellStyle name="Note 2 2 5 13 6" xfId="24262" xr:uid="{C983BF6C-25B4-4506-90F1-F7A5AB6D96E7}"/>
    <cellStyle name="Note 2 2 5 13 7" xfId="25660" xr:uid="{5BCCB015-DC1F-4E76-805A-541912BABEC4}"/>
    <cellStyle name="Note 2 2 5 13 8" xfId="27103" xr:uid="{1A39ECCA-8C82-43A9-AF33-DC08DADA6B48}"/>
    <cellStyle name="Note 2 2 5 13 9" xfId="28625" xr:uid="{139E9E35-447F-4BA4-B94F-D1F3B27E1710}"/>
    <cellStyle name="Note 2 2 5 14" xfId="15769" xr:uid="{14BB580E-2B9D-4C7D-8BD7-0DAD740BB96B}"/>
    <cellStyle name="Note 2 2 5 14 10" xfId="31570" xr:uid="{5C842706-906A-4388-863D-6F4A4820DCD8}"/>
    <cellStyle name="Note 2 2 5 14 11" xfId="32916" xr:uid="{0B69D5A0-D598-430C-BA55-0618C8944001}"/>
    <cellStyle name="Note 2 2 5 14 12" xfId="33965" xr:uid="{232249B3-65CF-4EB5-A1D7-FAAF0BE893C3}"/>
    <cellStyle name="Note 2 2 5 14 13" xfId="35052" xr:uid="{4C603C73-3E26-41BE-9D81-77CFA7039FBA}"/>
    <cellStyle name="Note 2 2 5 14 14" xfId="36206" xr:uid="{5576CB4D-BCCB-4390-AE1B-974A99851989}"/>
    <cellStyle name="Note 2 2 5 14 15" xfId="37329" xr:uid="{B92F557D-EA6B-48EA-97AF-8B14558CD3CF}"/>
    <cellStyle name="Note 2 2 5 14 16" xfId="38411" xr:uid="{1F4705E6-9248-46A6-A2EF-F0DA4430FFCB}"/>
    <cellStyle name="Note 2 2 5 14 2" xfId="18819" xr:uid="{94A83B7E-A45F-4A74-82FE-942F436782BC}"/>
    <cellStyle name="Note 2 2 5 14 3" xfId="20212" xr:uid="{F83AA5DA-1E54-4272-AC53-A734DE76F83A}"/>
    <cellStyle name="Note 2 2 5 14 4" xfId="23004" xr:uid="{F21B46FC-3196-48BC-A29B-B1472614D4E9}"/>
    <cellStyle name="Note 2 2 5 14 5" xfId="24320" xr:uid="{15F5C1E5-D52B-4EC5-9C8C-9464D87AD366}"/>
    <cellStyle name="Note 2 2 5 14 6" xfId="25719" xr:uid="{CBD1C381-F325-4E60-B079-5B39175A0E7B}"/>
    <cellStyle name="Note 2 2 5 14 7" xfId="27160" xr:uid="{C1598AFC-FE49-47D2-BA9A-6408F1693CF7}"/>
    <cellStyle name="Note 2 2 5 14 8" xfId="28683" xr:uid="{68C3E1C3-23B4-4242-B899-CFDDFEDE32C3}"/>
    <cellStyle name="Note 2 2 5 14 9" xfId="30178" xr:uid="{0E849268-CAC0-48B1-AD0B-CAAC3DD09F75}"/>
    <cellStyle name="Note 2 2 5 15" xfId="15801" xr:uid="{F40F915B-6F64-48B2-8A2C-2EE2FFA7B8A5}"/>
    <cellStyle name="Note 2 2 5 15 10" xfId="35079" xr:uid="{99784C80-E59D-432A-A90F-563F70E53538}"/>
    <cellStyle name="Note 2 2 5 15 11" xfId="36233" xr:uid="{A9149D30-DC72-46FC-ACD4-FF279907B42F}"/>
    <cellStyle name="Note 2 2 5 15 12" xfId="37358" xr:uid="{4460A231-1908-425E-A02D-81E55B8EB27A}"/>
    <cellStyle name="Note 2 2 5 15 13" xfId="38438" xr:uid="{53C2A97E-FB9A-439E-97FF-565956907B40}"/>
    <cellStyle name="Note 2 2 5 15 2" xfId="20244" xr:uid="{6C2C6C00-5C1D-4DA6-963B-032F4C49B6A1}"/>
    <cellStyle name="Note 2 2 5 15 3" xfId="24348" xr:uid="{DCE7BDF0-C5D3-4B07-836D-AD49AD4E4ED8}"/>
    <cellStyle name="Note 2 2 5 15 4" xfId="25751" xr:uid="{46F7ABA5-695B-472C-89A1-28B1EB0F418E}"/>
    <cellStyle name="Note 2 2 5 15 5" xfId="27192" xr:uid="{8FB09EC3-FA52-4598-BD03-43514B2201DA}"/>
    <cellStyle name="Note 2 2 5 15 6" xfId="28715" xr:uid="{A773D0BF-9A51-4DD7-81A8-509A412F578B}"/>
    <cellStyle name="Note 2 2 5 15 7" xfId="30209" xr:uid="{ADFB8DB4-A4BC-420D-9293-D833F8E6EC0E}"/>
    <cellStyle name="Note 2 2 5 15 8" xfId="31602" xr:uid="{B47B3438-68FA-4C6B-BC17-43DA696F1292}"/>
    <cellStyle name="Note 2 2 5 15 9" xfId="32943" xr:uid="{D4F34321-4809-4577-B620-67A2ECC54E06}"/>
    <cellStyle name="Note 2 2 5 16" xfId="15851" xr:uid="{EC0CAFCF-2B6D-4063-9C97-86FB799C1749}"/>
    <cellStyle name="Note 2 2 5 16 10" xfId="30258" xr:uid="{C46D07A6-D3DA-4CC7-AA86-7C206C65EA0B}"/>
    <cellStyle name="Note 2 2 5 16 11" xfId="31652" xr:uid="{54A79E6D-E300-4829-8341-8C94ECD2D077}"/>
    <cellStyle name="Note 2 2 5 16 12" xfId="32989" xr:uid="{4C19796B-8515-4845-A7F9-BB32ED6B8BCB}"/>
    <cellStyle name="Note 2 2 5 16 13" xfId="34021" xr:uid="{8D83A745-BE5B-48FE-8668-99A0E83DA222}"/>
    <cellStyle name="Note 2 2 5 16 14" xfId="35123" xr:uid="{8F107F2A-7DFD-4D30-9416-57AE16D3AE98}"/>
    <cellStyle name="Note 2 2 5 16 15" xfId="36277" xr:uid="{9CD0C610-98AF-47F8-B2CA-06BF6001FE38}"/>
    <cellStyle name="Note 2 2 5 16 16" xfId="37404" xr:uid="{3E6AB64A-004D-4E51-B9EC-53E21A1FADD7}"/>
    <cellStyle name="Note 2 2 5 16 17" xfId="38482" xr:uid="{A20F739C-D60B-4809-ABA5-060287B384EE}"/>
    <cellStyle name="Note 2 2 5 16 2" xfId="18900" xr:uid="{F6D415EC-A479-4E33-AFE1-2A783CB0CEAD}"/>
    <cellStyle name="Note 2 2 5 16 3" xfId="20292" xr:uid="{8DFB23B2-3341-4717-B826-80B0084532CC}"/>
    <cellStyle name="Note 2 2 5 16 4" xfId="21694" xr:uid="{C55B3795-9654-4796-AEE6-AE3B865D2D75}"/>
    <cellStyle name="Note 2 2 5 16 5" xfId="23075" xr:uid="{F35B9AAA-C280-49A4-A006-1CA79CA2BF95}"/>
    <cellStyle name="Note 2 2 5 16 6" xfId="24395" xr:uid="{17A47765-5B85-4633-84CF-D1F1D58FF552}"/>
    <cellStyle name="Note 2 2 5 16 7" xfId="25799" xr:uid="{10C2019D-7FCB-4196-A159-3868E21C9BCF}"/>
    <cellStyle name="Note 2 2 5 16 8" xfId="27240" xr:uid="{CE402F51-6139-4B01-A14D-C88B82EF7C54}"/>
    <cellStyle name="Note 2 2 5 16 9" xfId="28764" xr:uid="{67D4BFE9-0A80-4773-8FA7-8D7E2FE73FCC}"/>
    <cellStyle name="Note 2 2 5 17" xfId="15907" xr:uid="{090684B1-563F-40D0-99FB-9FC4D954A683}"/>
    <cellStyle name="Note 2 2 5 18" xfId="10043" xr:uid="{A157459D-A616-49C6-8C0E-B3F497424AA9}"/>
    <cellStyle name="Note 2 2 5 2" xfId="15014" xr:uid="{8BE096B6-7B24-48DB-B558-AD2CCBB7F46D}"/>
    <cellStyle name="Note 2 2 5 2 10" xfId="29449" xr:uid="{7CC55229-8103-43E3-9FAE-6B01741B0569}"/>
    <cellStyle name="Note 2 2 5 2 11" xfId="30840" xr:uid="{471F4423-C1A2-4B8C-AECD-0E5B1F9317FD}"/>
    <cellStyle name="Note 2 2 5 2 12" xfId="32224" xr:uid="{FABE3929-0A43-4433-A8CA-4638B4E9466F}"/>
    <cellStyle name="Note 2 2 5 2 13" xfId="33440" xr:uid="{32102265-A7F4-40E6-9A91-48DC95C7666F}"/>
    <cellStyle name="Note 2 2 5 2 14" xfId="34390" xr:uid="{916146B9-0FBC-4B78-A009-C9210432A722}"/>
    <cellStyle name="Note 2 2 5 2 15" xfId="35545" xr:uid="{A4637DC4-11FA-4F66-9E91-01D09F601B34}"/>
    <cellStyle name="Note 2 2 5 2 16" xfId="36668" xr:uid="{3867B304-7AE0-4A0E-A3B2-5606E9229D70}"/>
    <cellStyle name="Note 2 2 5 2 17" xfId="37773" xr:uid="{6E376986-DBC0-405D-BCAE-83BC8B6E4A32}"/>
    <cellStyle name="Note 2 2 5 2 2" xfId="18077" xr:uid="{242D150E-5D41-476D-B678-8A2781AFA78E}"/>
    <cellStyle name="Note 2 2 5 2 3" xfId="19473" xr:uid="{AE920FF5-258C-4B1C-AA1E-91EE7AE825FF}"/>
    <cellStyle name="Note 2 2 5 2 4" xfId="20890" xr:uid="{3A5E485A-2ACA-428C-9EC3-5DEFF60EFE81}"/>
    <cellStyle name="Note 2 2 5 2 5" xfId="22280" xr:uid="{2467966D-FEE9-46F6-8D48-B8E5976A9955}"/>
    <cellStyle name="Note 2 2 5 2 6" xfId="23593" xr:uid="{7F087FAD-E216-4056-9D0C-3C45D266DBAD}"/>
    <cellStyle name="Note 2 2 5 2 7" xfId="25001" xr:uid="{056D21D0-8832-4782-BA46-1FC05BE1A074}"/>
    <cellStyle name="Note 2 2 5 2 8" xfId="26433" xr:uid="{C8912926-5308-4608-B140-9572E03622AE}"/>
    <cellStyle name="Note 2 2 5 2 9" xfId="27964" xr:uid="{E2EE30DA-D07D-4769-B05B-67CF63CCA925}"/>
    <cellStyle name="Note 2 2 5 3" xfId="14714" xr:uid="{F685878A-8B16-45BA-A1A3-C0D37C833301}"/>
    <cellStyle name="Note 2 2 5 3 10" xfId="29176" xr:uid="{D0D17A04-1597-4107-9194-BF08388CE896}"/>
    <cellStyle name="Note 2 2 5 3 11" xfId="30592" xr:uid="{80D4C02C-084F-467E-ABF2-E54C2BA3BFFD}"/>
    <cellStyle name="Note 2 2 5 3 12" xfId="32001" xr:uid="{AD49B827-C418-4FBB-A308-6FCE3A7326A3}"/>
    <cellStyle name="Note 2 2 5 3 13" xfId="33227" xr:uid="{F52B9918-D378-4060-B27E-463302124F43}"/>
    <cellStyle name="Note 2 2 5 3 14" xfId="34165" xr:uid="{C089B9CA-D43B-49B2-805F-939C36A6D7DB}"/>
    <cellStyle name="Note 2 2 5 3 15" xfId="35315" xr:uid="{99C80C92-18B3-4B03-B68C-29E3F89BFF43}"/>
    <cellStyle name="Note 2 2 5 3 16" xfId="36452" xr:uid="{F381B7FE-9716-4BEA-935B-5EDCC3C40FC1}"/>
    <cellStyle name="Note 2 2 5 3 17" xfId="37599" xr:uid="{41097791-0351-4FEA-B81E-B25B96D11ABF}"/>
    <cellStyle name="Note 2 2 5 3 2" xfId="17778" xr:uid="{EF1C6649-CE9D-4248-AD5D-1CE718A57481}"/>
    <cellStyle name="Note 2 2 5 3 3" xfId="19190" xr:uid="{D026956F-7253-4742-8B4A-902DB1BD014F}"/>
    <cellStyle name="Note 2 2 5 3 4" xfId="20609" xr:uid="{D1AC57C0-2859-437C-AB19-FC7429C5FC61}"/>
    <cellStyle name="Note 2 2 5 3 5" xfId="21987" xr:uid="{391C4F8D-1D90-46C8-9019-059B499F7FEE}"/>
    <cellStyle name="Note 2 2 5 3 6" xfId="23324" xr:uid="{4565E99D-6173-4592-9742-F93820967396}"/>
    <cellStyle name="Note 2 2 5 3 7" xfId="24722" xr:uid="{D8972EE7-0EE7-4B63-A358-E2C36EBC02A6}"/>
    <cellStyle name="Note 2 2 5 3 8" xfId="26139" xr:uid="{039D60C9-A0EC-43E9-9455-AFFC112D1EAB}"/>
    <cellStyle name="Note 2 2 5 3 9" xfId="27700" xr:uid="{04B7DD01-5F63-49B6-9F0C-9166552FF799}"/>
    <cellStyle name="Note 2 2 5 4" xfId="15118" xr:uid="{725E3669-6AB7-4024-A570-5F52FF0A2DE2}"/>
    <cellStyle name="Note 2 2 5 4 10" xfId="29552" xr:uid="{4540EE7B-29FD-436E-95D8-E8E16333C53A}"/>
    <cellStyle name="Note 2 2 5 4 11" xfId="30942" xr:uid="{D82A3EA5-840E-4288-BDC5-BE4B4B45DC3B}"/>
    <cellStyle name="Note 2 2 5 4 12" xfId="32323" xr:uid="{5F287DA7-787F-4BA8-8296-308855B21F0C}"/>
    <cellStyle name="Note 2 2 5 4 13" xfId="33533" xr:uid="{C2BBF6A3-048E-4B9A-9E66-CACC608766DE}"/>
    <cellStyle name="Note 2 2 5 4 14" xfId="34485" xr:uid="{9589EED7-62E1-477A-A46F-EAD4277E2E85}"/>
    <cellStyle name="Note 2 2 5 4 15" xfId="35640" xr:uid="{D934FD95-7C64-469B-89E2-075594DB480F}"/>
    <cellStyle name="Note 2 2 5 4 16" xfId="36762" xr:uid="{FD6B59EE-F9BE-4242-ABA9-831459801BC2}"/>
    <cellStyle name="Note 2 2 5 4 17" xfId="37866" xr:uid="{BE8C0D07-75BB-497C-A60E-8BD7F1EF6749}"/>
    <cellStyle name="Note 2 2 5 4 2" xfId="18180" xr:uid="{45A94585-BAC8-474B-AD62-53DF79F54A88}"/>
    <cellStyle name="Note 2 2 5 4 3" xfId="19577" xr:uid="{24682329-F241-4E1C-AE46-11CE0EF0E124}"/>
    <cellStyle name="Note 2 2 5 4 4" xfId="20993" xr:uid="{7BA0650B-AD19-4DAF-A617-BD312C319537}"/>
    <cellStyle name="Note 2 2 5 4 5" xfId="22384" xr:uid="{5DE86AF5-88AF-40B7-8A73-14A6B95D4568}"/>
    <cellStyle name="Note 2 2 5 4 6" xfId="23696" xr:uid="{FC0F3792-F994-48BB-98E8-E9C320D5F0E3}"/>
    <cellStyle name="Note 2 2 5 4 7" xfId="25100" xr:uid="{2AA47C19-68F0-4DB7-B136-4E286B26E201}"/>
    <cellStyle name="Note 2 2 5 4 8" xfId="26535" xr:uid="{874B3FB2-C4E7-46B8-85A6-6E42FD98FBE8}"/>
    <cellStyle name="Note 2 2 5 4 9" xfId="28063" xr:uid="{0191A1C0-4A9C-4497-93D5-0B0E9F30554B}"/>
    <cellStyle name="Note 2 2 5 5" xfId="15165" xr:uid="{28760EEF-8C00-4B8D-AE3E-789B050410C7}"/>
    <cellStyle name="Note 2 2 5 5 10" xfId="29599" xr:uid="{79EF7B3F-D57B-40BC-88BE-3416762DACED}"/>
    <cellStyle name="Note 2 2 5 5 11" xfId="30988" xr:uid="{8998AB51-79C9-4F20-A857-9D59A69372A4}"/>
    <cellStyle name="Note 2 2 5 5 12" xfId="32366" xr:uid="{B0B6FB37-E54E-499D-AECA-AED33800BA9C}"/>
    <cellStyle name="Note 2 2 5 5 13" xfId="33574" xr:uid="{E85EAC34-7AF4-464F-8C8A-E9B9C9A4A07D}"/>
    <cellStyle name="Note 2 2 5 5 14" xfId="34529" xr:uid="{400251DC-13C2-42FD-B4BF-6938378AC237}"/>
    <cellStyle name="Note 2 2 5 5 15" xfId="35684" xr:uid="{70111A40-AA92-40D1-A3C8-25F9EB3C0A21}"/>
    <cellStyle name="Note 2 2 5 5 16" xfId="36804" xr:uid="{9A6FCA9C-ED4D-4827-B9C1-E5DC801C5D9D}"/>
    <cellStyle name="Note 2 2 5 5 17" xfId="37907" xr:uid="{3B0479D4-D20C-45DF-94CB-304C198C38A9}"/>
    <cellStyle name="Note 2 2 5 5 2" xfId="18227" xr:uid="{60DC0178-4B2A-4CEA-A1A7-1EFE6A8DFD10}"/>
    <cellStyle name="Note 2 2 5 5 3" xfId="19624" xr:uid="{9016F3F0-F40E-4402-98F4-0FBBCC549E33}"/>
    <cellStyle name="Note 2 2 5 5 4" xfId="21039" xr:uid="{BB7DB260-1BEA-4765-B5B9-7D49E9EB6F54}"/>
    <cellStyle name="Note 2 2 5 5 5" xfId="22431" xr:uid="{4D5EF3DC-D275-48A9-A00A-37D1F49471D0}"/>
    <cellStyle name="Note 2 2 5 5 6" xfId="23743" xr:uid="{4336C527-40CA-4165-9EE7-E38C37A7827F}"/>
    <cellStyle name="Note 2 2 5 5 7" xfId="25146" xr:uid="{01278B78-720F-45F2-B3E3-884228647C40}"/>
    <cellStyle name="Note 2 2 5 5 8" xfId="26582" xr:uid="{41514798-ADF0-4F5B-AA23-9380D083DA5A}"/>
    <cellStyle name="Note 2 2 5 5 9" xfId="28109" xr:uid="{042C14AB-B1E0-4F39-A2E0-173ACDE3F36E}"/>
    <cellStyle name="Note 2 2 5 6" xfId="15298" xr:uid="{54668B8D-75B0-42D4-A68B-47514D148616}"/>
    <cellStyle name="Note 2 2 5 6 10" xfId="29727" xr:uid="{753D3EFF-9CA7-4647-AC38-C06E41B4A54B}"/>
    <cellStyle name="Note 2 2 5 6 11" xfId="31118" xr:uid="{E27037E8-F872-40B8-ACF2-266BBC8BD846}"/>
    <cellStyle name="Note 2 2 5 6 12" xfId="32487" xr:uid="{C8763C0A-7AF0-4156-A17E-E24DEFCCB98F}"/>
    <cellStyle name="Note 2 2 5 6 13" xfId="33685" xr:uid="{D75FD986-DD02-4F60-89A0-FE166A6D712A}"/>
    <cellStyle name="Note 2 2 5 6 14" xfId="34650" xr:uid="{5911CC08-72F3-48D3-A087-041D607827F7}"/>
    <cellStyle name="Note 2 2 5 6 15" xfId="35808" xr:uid="{120C2CA8-04E1-43F7-B5DE-4A931FEA6003}"/>
    <cellStyle name="Note 2 2 5 6 16" xfId="36917" xr:uid="{5AB300F6-65C8-4911-94DB-AC072A36F553}"/>
    <cellStyle name="Note 2 2 5 6 17" xfId="38018" xr:uid="{83ECBBC3-AF43-4DDA-9D64-20D2C3CC3436}"/>
    <cellStyle name="Note 2 2 5 6 2" xfId="18360" xr:uid="{DA0E52BA-C7D3-48BD-A9C0-1F59FCB0ECF9}"/>
    <cellStyle name="Note 2 2 5 6 3" xfId="19755" xr:uid="{7F18EFF0-9317-4027-8359-9A44B89358AB}"/>
    <cellStyle name="Note 2 2 5 6 4" xfId="21167" xr:uid="{BF1D954D-5F59-4DC3-9ACD-F6AB23B2A6AC}"/>
    <cellStyle name="Note 2 2 5 6 5" xfId="22564" xr:uid="{5B1B76CC-7315-4060-AEE8-DCE87760441A}"/>
    <cellStyle name="Note 2 2 5 6 6" xfId="23876" xr:uid="{A5303754-051E-4E22-8B0E-D657CB7D7F9F}"/>
    <cellStyle name="Note 2 2 5 6 7" xfId="25276" xr:uid="{F409AB14-5789-492B-B40C-88DBF94D51C0}"/>
    <cellStyle name="Note 2 2 5 6 8" xfId="26712" xr:uid="{4474655C-5BEF-4C2A-ADB4-8E028E3CBC72}"/>
    <cellStyle name="Note 2 2 5 6 9" xfId="28237" xr:uid="{1DEF7262-26A4-4C71-874B-B3ABFE33FA59}"/>
    <cellStyle name="Note 2 2 5 7" xfId="15351" xr:uid="{0A61AABB-1A63-411E-8451-4B5636CDC19C}"/>
    <cellStyle name="Note 2 2 5 7 10" xfId="29778" xr:uid="{BE7E12C9-0AAA-4C8B-BE9E-A739FB956349}"/>
    <cellStyle name="Note 2 2 5 7 11" xfId="31169" xr:uid="{7814B01F-FB92-480B-8E13-23CC8B3C0C35}"/>
    <cellStyle name="Note 2 2 5 7 12" xfId="32536" xr:uid="{0FF271B0-314A-44CB-97DC-2DDDB46BE638}"/>
    <cellStyle name="Note 2 2 5 7 13" xfId="33731" xr:uid="{694088D5-F2F6-47F3-92C4-4EC25A5EE667}"/>
    <cellStyle name="Note 2 2 5 7 14" xfId="34697" xr:uid="{233FDE09-7123-4B78-BD63-D94361EDFDF9}"/>
    <cellStyle name="Note 2 2 5 7 15" xfId="35853" xr:uid="{32DED8E9-B35A-49BC-B6CF-F773EA0CEDBB}"/>
    <cellStyle name="Note 2 2 5 7 16" xfId="36964" xr:uid="{835BA5C9-F3DF-4EB5-A51D-7A63B20F1837}"/>
    <cellStyle name="Note 2 2 5 7 17" xfId="38062" xr:uid="{372AF7C1-9492-4AEC-B5AA-199AA04DE865}"/>
    <cellStyle name="Note 2 2 5 7 2" xfId="18413" xr:uid="{B712C659-5104-4457-B0D7-072E2FA75464}"/>
    <cellStyle name="Note 2 2 5 7 3" xfId="19808" xr:uid="{5727FB85-767E-428B-9D7F-19A48040416D}"/>
    <cellStyle name="Note 2 2 5 7 4" xfId="21219" xr:uid="{2D4E68C4-1E59-4C7C-BD8B-0D4322590B8D}"/>
    <cellStyle name="Note 2 2 5 7 5" xfId="22617" xr:uid="{2D6C1351-ABAC-442D-8813-E66E22E81EA4}"/>
    <cellStyle name="Note 2 2 5 7 6" xfId="23927" xr:uid="{266D700A-30A2-46AC-8491-F513D072AE8C}"/>
    <cellStyle name="Note 2 2 5 7 7" xfId="25325" xr:uid="{13FDDBAE-54A7-4E8F-908A-F209D67B9928}"/>
    <cellStyle name="Note 2 2 5 7 8" xfId="26763" xr:uid="{9C67267D-AD46-44E6-8896-EB261F028AAE}"/>
    <cellStyle name="Note 2 2 5 7 9" xfId="28284" xr:uid="{D3A05813-65DE-4534-AA39-7193D3A47224}"/>
    <cellStyle name="Note 2 2 5 8" xfId="15430" xr:uid="{98FE15C1-5C9C-4259-8252-36F9B3E61D68}"/>
    <cellStyle name="Note 2 2 5 8 10" xfId="29854" xr:uid="{DB882E53-D977-4F9A-A6EE-3256ECB8C4E5}"/>
    <cellStyle name="Note 2 2 5 8 11" xfId="31245" xr:uid="{BC7894A1-A0CD-446C-8F51-99528116A595}"/>
    <cellStyle name="Note 2 2 5 8 12" xfId="32608" xr:uid="{F5E31555-5C7D-427D-9B7D-23AF7B99FD57}"/>
    <cellStyle name="Note 2 2 5 8 13" xfId="33783" xr:uid="{EB9FEB5C-F9F1-414D-B929-529A0A212546}"/>
    <cellStyle name="Note 2 2 5 8 14" xfId="34760" xr:uid="{ED863F30-3C05-4B05-B2B0-D9758BE93147}"/>
    <cellStyle name="Note 2 2 5 8 15" xfId="35917" xr:uid="{BE895988-C9A5-4E70-8C85-26F471BCA7D5}"/>
    <cellStyle name="Note 2 2 5 8 16" xfId="37028" xr:uid="{824E947B-8BBF-481C-9EE0-9CD452EC9CBB}"/>
    <cellStyle name="Note 2 2 5 8 17" xfId="38123" xr:uid="{A8A42DDF-0FD9-46B0-92B7-CB75D967A09E}"/>
    <cellStyle name="Note 2 2 5 8 2" xfId="18491" xr:uid="{BF5AD89A-44E2-41AB-8AEA-2E3DC21D25C4}"/>
    <cellStyle name="Note 2 2 5 8 3" xfId="19886" xr:uid="{9698EDC2-04EF-461F-B09A-FDB7616F65D1}"/>
    <cellStyle name="Note 2 2 5 8 4" xfId="21298" xr:uid="{9A04D48C-25F9-4CA4-BF44-AE98EA7EDCB8}"/>
    <cellStyle name="Note 2 2 5 8 5" xfId="22696" xr:uid="{85E649AB-5BC8-4F82-95B3-04C3DFE3BFD7}"/>
    <cellStyle name="Note 2 2 5 8 6" xfId="24001" xr:uid="{F7B98BB2-47E6-461F-B2A3-7DD13BA4CD5B}"/>
    <cellStyle name="Note 2 2 5 8 7" xfId="25400" xr:uid="{7A21C09F-6DD7-4789-B090-A13AA0FC29B3}"/>
    <cellStyle name="Note 2 2 5 8 8" xfId="26837" xr:uid="{B2BBD64B-387E-4D45-BD08-166BAD4B40FD}"/>
    <cellStyle name="Note 2 2 5 8 9" xfId="28357" xr:uid="{1784C8BC-9831-4DF1-8F6B-00E2211C1BF1}"/>
    <cellStyle name="Note 2 2 5 9" xfId="15476" xr:uid="{4F3C1CDE-4DF2-4791-A812-D5F8B9C02D06}"/>
    <cellStyle name="Note 2 2 5 9 10" xfId="29896" xr:uid="{09F2DD53-CE52-49FC-BDD7-FF058C330242}"/>
    <cellStyle name="Note 2 2 5 9 11" xfId="31287" xr:uid="{84389520-562F-4D0D-B6CA-1262039F6CC9}"/>
    <cellStyle name="Note 2 2 5 9 12" xfId="32650" xr:uid="{E6359418-6EC0-4E52-9FF7-4699B96F43F8}"/>
    <cellStyle name="Note 2 2 5 9 13" xfId="34797" xr:uid="{89E7ADD3-22FA-431C-8E5E-6C69B06A7A6D}"/>
    <cellStyle name="Note 2 2 5 9 14" xfId="35954" xr:uid="{A0E939F2-A737-4EF3-8426-CC5B9E2DF9A8}"/>
    <cellStyle name="Note 2 2 5 9 15" xfId="37066" xr:uid="{253C0092-08D4-475A-A65C-731BB09AE75F}"/>
    <cellStyle name="Note 2 2 5 9 16" xfId="38159" xr:uid="{C6C7F067-2026-4047-84FC-85C5F1C1DF43}"/>
    <cellStyle name="Note 2 2 5 9 2" xfId="18535" xr:uid="{E6379B88-E0DD-415D-8E87-EED07693C4AE}"/>
    <cellStyle name="Note 2 2 5 9 3" xfId="19928" xr:uid="{7A851505-B4C8-4003-8195-56CA05F110F9}"/>
    <cellStyle name="Note 2 2 5 9 4" xfId="21344" xr:uid="{EC62E985-3801-4D6A-9B05-527C6BC17641}"/>
    <cellStyle name="Note 2 2 5 9 5" xfId="22741" xr:uid="{1AF25D81-0606-474E-AF55-4834A9BF2396}"/>
    <cellStyle name="Note 2 2 5 9 6" xfId="24043" xr:uid="{45F9486D-BA27-4669-95D2-15109ECB3B54}"/>
    <cellStyle name="Note 2 2 5 9 7" xfId="25441" xr:uid="{E6451471-88B6-4B69-B4F6-AD43FCDA81EB}"/>
    <cellStyle name="Note 2 2 5 9 8" xfId="26881" xr:uid="{B8041362-795E-4FC1-8BD9-C93EE61C17B7}"/>
    <cellStyle name="Note 2 2 5 9 9" xfId="28401" xr:uid="{C3E67C4C-EF1E-4352-8047-DA2C37A08E56}"/>
    <cellStyle name="Note 2 2 6" xfId="14966" xr:uid="{09884BDF-697C-438E-BDAF-9282374EF0E4}"/>
    <cellStyle name="Note 2 2 6 10" xfId="29401" xr:uid="{D2B5EA0F-2658-443E-B2E5-0DD8D190BCDF}"/>
    <cellStyle name="Note 2 2 6 11" xfId="30792" xr:uid="{4A94E384-6BAE-401C-86C1-F94842D4A586}"/>
    <cellStyle name="Note 2 2 6 12" xfId="32176" xr:uid="{080DD60E-4D74-4AE1-9F08-8BFEEF64A756}"/>
    <cellStyle name="Note 2 2 6 13" xfId="33394" xr:uid="{EA6744F2-75C4-48E2-B57F-3B0C49170C1C}"/>
    <cellStyle name="Note 2 2 6 14" xfId="34343" xr:uid="{3713D1EB-FF61-4D9A-BE2B-9EA3B1DB51EC}"/>
    <cellStyle name="Note 2 2 6 15" xfId="35498" xr:uid="{CE412574-7DA0-4F81-A290-E368E667F7ED}"/>
    <cellStyle name="Note 2 2 6 16" xfId="36620" xr:uid="{D2C127CB-3F67-4018-BA75-69A66016714F}"/>
    <cellStyle name="Note 2 2 6 17" xfId="37726" xr:uid="{2D418EDD-7BAE-4BB9-9901-C96EF89668C2}"/>
    <cellStyle name="Note 2 2 6 2" xfId="18029" xr:uid="{C45E85A4-5F97-41C6-9AF6-1F63B2402BCF}"/>
    <cellStyle name="Note 2 2 6 3" xfId="19425" xr:uid="{631D3539-E4FA-40B4-84D9-5B028858A15D}"/>
    <cellStyle name="Note 2 2 6 4" xfId="20842" xr:uid="{95D5CBCD-9E48-406E-B528-FF561F75D0DF}"/>
    <cellStyle name="Note 2 2 6 5" xfId="22232" xr:uid="{5813477E-8889-444B-BDB5-E7D9831019EA}"/>
    <cellStyle name="Note 2 2 6 6" xfId="23545" xr:uid="{C89A1800-735C-42D5-9E8C-268CE90687AD}"/>
    <cellStyle name="Note 2 2 6 7" xfId="24953" xr:uid="{BA106EEA-92BF-4037-8ADB-7FB5C5FD5458}"/>
    <cellStyle name="Note 2 2 6 8" xfId="26385" xr:uid="{1AFE4993-DF53-40A2-B6FB-CDCC5F6FB945}"/>
    <cellStyle name="Note 2 2 6 9" xfId="27916" xr:uid="{687D1787-9BD3-4A85-973A-7CB0F842AB98}"/>
    <cellStyle name="Note 2 2 7" xfId="15034" xr:uid="{8C6E7BE1-4A73-4D2A-8C4A-19F3AEC0F555}"/>
    <cellStyle name="Note 2 2 7 10" xfId="29469" xr:uid="{04F61A3C-6A0A-47FE-A7B1-533A7F868A53}"/>
    <cellStyle name="Note 2 2 7 11" xfId="30859" xr:uid="{3F553362-3BC6-4746-B6B3-FC4F3DE1F686}"/>
    <cellStyle name="Note 2 2 7 12" xfId="32243" xr:uid="{DAFFA965-D013-4997-99D3-45AC226580BA}"/>
    <cellStyle name="Note 2 2 7 13" xfId="33458" xr:uid="{DF6091D1-B216-4329-8FAA-51C32E985232}"/>
    <cellStyle name="Note 2 2 7 14" xfId="34409" xr:uid="{7C311F26-1B00-4F97-B535-842151FDD244}"/>
    <cellStyle name="Note 2 2 7 15" xfId="35564" xr:uid="{E60315B0-84AD-45B6-AC81-3D77F2911D7F}"/>
    <cellStyle name="Note 2 2 7 16" xfId="36686" xr:uid="{E0809D89-9785-455C-B1A4-C1DB2BEB94E0}"/>
    <cellStyle name="Note 2 2 7 17" xfId="37791" xr:uid="{61FB3EA7-A064-4255-8076-A058C0F69C63}"/>
    <cellStyle name="Note 2 2 7 2" xfId="18097" xr:uid="{EC815483-3BC8-4C1F-8C4B-FBD32D09D10F}"/>
    <cellStyle name="Note 2 2 7 3" xfId="19493" xr:uid="{44696B9A-0449-4A42-9DFD-445612632F9F}"/>
    <cellStyle name="Note 2 2 7 4" xfId="20910" xr:uid="{0ACB22C6-BA76-42B6-8312-9B5C5F8DF06C}"/>
    <cellStyle name="Note 2 2 7 5" xfId="22300" xr:uid="{78AE7823-7710-4644-8BD6-323AB740E6D8}"/>
    <cellStyle name="Note 2 2 7 6" xfId="23613" xr:uid="{B46E87D7-5A12-4CAB-8DAE-7B692EDCEEE6}"/>
    <cellStyle name="Note 2 2 7 7" xfId="25021" xr:uid="{372A9B5C-58D0-4F4F-8577-BCF1923EC3FA}"/>
    <cellStyle name="Note 2 2 7 8" xfId="26453" xr:uid="{9860BB04-088A-4839-8F78-83B3ED257450}"/>
    <cellStyle name="Note 2 2 7 9" xfId="27983" xr:uid="{E1ABAA26-7DA6-480C-A826-C0333097B833}"/>
    <cellStyle name="Note 2 2 8" xfId="15076" xr:uid="{FCD9D4C1-17F2-4F66-986C-9A1E78300E6E}"/>
    <cellStyle name="Note 2 2 8 10" xfId="29511" xr:uid="{0D9A6A22-F459-42CF-AF6B-0F7E5E0B9436}"/>
    <cellStyle name="Note 2 2 8 11" xfId="30901" xr:uid="{8865BC02-13CB-4024-A775-E93488679C79}"/>
    <cellStyle name="Note 2 2 8 12" xfId="32285" xr:uid="{2F8DBEF6-ED54-443C-A34D-17E0344198D3}"/>
    <cellStyle name="Note 2 2 8 13" xfId="33496" xr:uid="{27B8BA62-7768-4AA9-83B4-C0BFEC0195F0}"/>
    <cellStyle name="Note 2 2 8 14" xfId="34450" xr:uid="{A67A57DB-6427-4877-B113-9E59E2AAC6A4}"/>
    <cellStyle name="Note 2 2 8 15" xfId="35604" xr:uid="{EAD1EFE7-D7AA-46C4-9675-D490BC9D851A}"/>
    <cellStyle name="Note 2 2 8 16" xfId="36726" xr:uid="{2D36C218-302B-4B75-BB61-E89F702DF24F}"/>
    <cellStyle name="Note 2 2 8 17" xfId="37831" xr:uid="{8298B812-2BC5-47E1-9964-F1E68D03FEDE}"/>
    <cellStyle name="Note 2 2 8 2" xfId="18139" xr:uid="{B068D1B2-089E-4E17-ADBB-A98A11EFF600}"/>
    <cellStyle name="Note 2 2 8 3" xfId="19535" xr:uid="{9EC5665C-0516-4D15-B3A5-F25D8AFE3D3D}"/>
    <cellStyle name="Note 2 2 8 4" xfId="20951" xr:uid="{D8595913-84EB-4D22-B227-EC56E622A0FA}"/>
    <cellStyle name="Note 2 2 8 5" xfId="22342" xr:uid="{C369C14B-6AC3-423B-8872-8940970B456E}"/>
    <cellStyle name="Note 2 2 8 6" xfId="23655" xr:uid="{7CF1382E-B69B-4F34-8AFE-37DF63BA9F62}"/>
    <cellStyle name="Note 2 2 8 7" xfId="25062" xr:uid="{B3608695-86EA-4800-AD96-17DC007E0AE1}"/>
    <cellStyle name="Note 2 2 8 8" xfId="26495" xr:uid="{F905BD12-E2E1-4686-9304-2F2C1B3BCFFE}"/>
    <cellStyle name="Note 2 2 8 9" xfId="28024" xr:uid="{698E0AE7-2E4E-454E-B2BB-EEDB4595FF1E}"/>
    <cellStyle name="Note 2 2 9" xfId="15144" xr:uid="{36DB5F14-0CA3-4BAF-8B1A-65F724D621D6}"/>
    <cellStyle name="Note 2 2 9 10" xfId="29578" xr:uid="{24E31A38-23D0-4E2E-BBD8-FA7E40B62C0F}"/>
    <cellStyle name="Note 2 2 9 11" xfId="30968" xr:uid="{929E5BD3-D9D6-47A9-954B-9E2CC68C31F6}"/>
    <cellStyle name="Note 2 2 9 12" xfId="32347" xr:uid="{3CB5704E-7642-48AF-B375-2732ACE56848}"/>
    <cellStyle name="Note 2 2 9 13" xfId="33555" xr:uid="{F24FAAC4-461E-43D3-BEEA-2530B22D9793}"/>
    <cellStyle name="Note 2 2 9 14" xfId="34509" xr:uid="{411BCC46-06DD-4A64-BA65-C14341C14B07}"/>
    <cellStyle name="Note 2 2 9 15" xfId="35664" xr:uid="{6363514A-82AB-40B1-902C-15037E3CC57B}"/>
    <cellStyle name="Note 2 2 9 16" xfId="36784" xr:uid="{6038A84D-E057-4132-9AD1-30E180037979}"/>
    <cellStyle name="Note 2 2 9 17" xfId="37888" xr:uid="{59C408E0-3736-4567-BE36-467DD0A6E2E7}"/>
    <cellStyle name="Note 2 2 9 2" xfId="18206" xr:uid="{B48C3EB9-11AC-4AD4-9E85-EFBCFA4083BA}"/>
    <cellStyle name="Note 2 2 9 3" xfId="19603" xr:uid="{2D25114B-A6F5-478C-841B-07B280875504}"/>
    <cellStyle name="Note 2 2 9 4" xfId="21019" xr:uid="{AA87265F-5F16-475E-B297-32775E61D49B}"/>
    <cellStyle name="Note 2 2 9 5" xfId="22410" xr:uid="{E078CA91-15E7-477E-B660-7F81EAC6F02C}"/>
    <cellStyle name="Note 2 2 9 6" xfId="23722" xr:uid="{A02E66D6-58C0-40B4-8AA5-83F9A39D641B}"/>
    <cellStyle name="Note 2 2 9 7" xfId="25126" xr:uid="{D1623178-077B-4CB3-9D29-41197393718A}"/>
    <cellStyle name="Note 2 2 9 8" xfId="26561" xr:uid="{4D300A6B-A177-4106-97AD-CC23BA01A645}"/>
    <cellStyle name="Note 2 2 9 9" xfId="28088" xr:uid="{EF499AAC-14B7-4D78-95BA-2230A18473F4}"/>
    <cellStyle name="Note 2 20" xfId="15449" xr:uid="{9EE0D6CC-1E26-4C90-A90A-D031680F1830}"/>
    <cellStyle name="Note 2 20 10" xfId="29873" xr:uid="{9904100F-008E-4727-96C9-73439C09D838}"/>
    <cellStyle name="Note 2 20 11" xfId="31264" xr:uid="{E57CB999-6BB7-407A-850D-F08F65186B5D}"/>
    <cellStyle name="Note 2 20 12" xfId="32627" xr:uid="{3279CAF8-D1F8-4198-A67B-C6FDB0ABE419}"/>
    <cellStyle name="Note 2 20 13" xfId="34779" xr:uid="{222FEEB1-E941-40F7-A841-AFCAFD59D0B5}"/>
    <cellStyle name="Note 2 20 14" xfId="35936" xr:uid="{DF3BE455-9631-4D4B-AAF1-5AA25FE8AAD5}"/>
    <cellStyle name="Note 2 20 15" xfId="37047" xr:uid="{09850AEB-34BD-4322-A7F8-D081E2F80C71}"/>
    <cellStyle name="Note 2 20 16" xfId="38142" xr:uid="{496A1C8F-82E9-40DA-A2A7-9DD7DEF4A51B}"/>
    <cellStyle name="Note 2 20 2" xfId="18510" xr:uid="{46357B43-89CC-48B7-A4E5-F63BB9ED2E17}"/>
    <cellStyle name="Note 2 20 3" xfId="19905" xr:uid="{6A9EDF01-4E71-4D28-A01A-A2983F084160}"/>
    <cellStyle name="Note 2 20 4" xfId="21317" xr:uid="{AD16E871-113B-4BF0-A712-935E879AA027}"/>
    <cellStyle name="Note 2 20 5" xfId="22715" xr:uid="{0F88FEBC-BAC2-4A43-A152-43124EB073BE}"/>
    <cellStyle name="Note 2 20 6" xfId="24020" xr:uid="{98872A56-E989-4625-A845-4ADAAA69E050}"/>
    <cellStyle name="Note 2 20 7" xfId="25419" xr:uid="{A661E45A-9045-484F-94A7-86D2181857DA}"/>
    <cellStyle name="Note 2 20 8" xfId="26856" xr:uid="{6C253801-2522-4777-A568-A24DF4AAEEE7}"/>
    <cellStyle name="Note 2 20 9" xfId="28376" xr:uid="{3ADA8E8E-4EAB-42E4-9CCA-F603D1073B51}"/>
    <cellStyle name="Note 2 21" xfId="15515" xr:uid="{18A1FB25-227E-4D64-9A44-AAF507E1541D}"/>
    <cellStyle name="Note 2 21 10" xfId="29935" xr:uid="{EA9B966B-EFCA-4974-9D3F-870F67FB2532}"/>
    <cellStyle name="Note 2 21 11" xfId="31326" xr:uid="{A2ED8349-955F-4832-A667-D472CD50BF9C}"/>
    <cellStyle name="Note 2 21 12" xfId="32687" xr:uid="{9D5540C5-02CC-4EE6-8C85-9763107EF0D0}"/>
    <cellStyle name="Note 2 21 13" xfId="34832" xr:uid="{D4FFDBBC-7A37-4CC9-A14F-8065D7E139BF}"/>
    <cellStyle name="Note 2 21 14" xfId="35989" xr:uid="{3CDA5DD2-4E02-4B3F-858E-57EF16F1B2BC}"/>
    <cellStyle name="Note 2 21 15" xfId="37101" xr:uid="{E0F856D9-EDA4-46FE-9C03-849771DE1463}"/>
    <cellStyle name="Note 2 21 16" xfId="38194" xr:uid="{7E704263-9DF5-4079-B0D4-1D15EC8AF888}"/>
    <cellStyle name="Note 2 21 2" xfId="18574" xr:uid="{278206B8-469B-472F-BA5F-98C6F0E725D5}"/>
    <cellStyle name="Note 2 21 3" xfId="19966" xr:uid="{B495EFBB-4DBF-46CB-9CBF-8A1106FBCE22}"/>
    <cellStyle name="Note 2 21 4" xfId="21383" xr:uid="{EDF95BB9-375B-4F46-A31E-D9511F573FA0}"/>
    <cellStyle name="Note 2 21 5" xfId="22779" xr:uid="{FE08956D-23D5-4B25-B5EC-1AFD34E1EDAE}"/>
    <cellStyle name="Note 2 21 6" xfId="24081" xr:uid="{45738929-6252-43FE-8464-EFBE9D6B5D36}"/>
    <cellStyle name="Note 2 21 7" xfId="25478" xr:uid="{BD9BECFA-1D0B-4496-85C6-630F04A6DB22}"/>
    <cellStyle name="Note 2 21 8" xfId="26919" xr:uid="{160FDCF2-61E3-4D97-9343-71AEF0BA3D36}"/>
    <cellStyle name="Note 2 21 9" xfId="28439" xr:uid="{FA45CDB0-7D80-4763-B65B-966B24D190B3}"/>
    <cellStyle name="Note 2 22" xfId="15601" xr:uid="{B66F1660-3547-4D32-BB61-D7E143B51CA7}"/>
    <cellStyle name="Note 2 22 10" xfId="30014" xr:uid="{D3561B72-FD64-4BF5-869E-D88A419156AD}"/>
    <cellStyle name="Note 2 22 11" xfId="31409" xr:uid="{084678B9-253B-45A9-9A0D-9AE66BFE6FE2}"/>
    <cellStyle name="Note 2 22 12" xfId="32764" xr:uid="{AA6D3760-8EFD-4509-8D66-872DB8F0F255}"/>
    <cellStyle name="Note 2 22 13" xfId="33874" xr:uid="{3256C2EF-6295-435E-B78E-A8044D71A4AC}"/>
    <cellStyle name="Note 2 22 14" xfId="34906" xr:uid="{3F002F5E-1E50-4119-98DC-462DFA602829}"/>
    <cellStyle name="Note 2 22 15" xfId="36062" xr:uid="{7E72F258-052C-4F79-82C3-3598A07C1339}"/>
    <cellStyle name="Note 2 22 16" xfId="37177" xr:uid="{CF02E95A-D80C-4548-9FE4-0E3866788469}"/>
    <cellStyle name="Note 2 22 17" xfId="38267" xr:uid="{44E74F46-7B72-488A-9D0B-9581CE65C597}"/>
    <cellStyle name="Note 2 22 2" xfId="18656" xr:uid="{666BDCE0-A88A-4C64-BD5D-52BD926443BF}"/>
    <cellStyle name="Note 2 22 3" xfId="20051" xr:uid="{458C0507-F437-4EE1-9FE6-E028A9B6278F}"/>
    <cellStyle name="Note 2 22 4" xfId="21468" xr:uid="{737BD7D9-7704-4041-8F3C-8C4024AEA7D7}"/>
    <cellStyle name="Note 2 22 5" xfId="22859" xr:uid="{714042F9-B5E0-4812-8EC3-E1E1E406027D}"/>
    <cellStyle name="Note 2 22 6" xfId="24159" xr:uid="{C1A2B0E8-8AE0-4073-8620-C0D6DC688849}"/>
    <cellStyle name="Note 2 22 7" xfId="25558" xr:uid="{F6B626E9-FAED-4467-94B2-C91E28DDD29D}"/>
    <cellStyle name="Note 2 22 8" xfId="26999" xr:uid="{C4CC1C45-51F8-4285-9ACC-1F77C1F21DEA}"/>
    <cellStyle name="Note 2 22 9" xfId="28519" xr:uid="{44C13813-76D2-4FAD-86BC-C28F694374B6}"/>
    <cellStyle name="Note 2 23" xfId="15688" xr:uid="{0D81CDCD-3A37-4608-A409-465658F3AC6C}"/>
    <cellStyle name="Note 2 23 10" xfId="30099" xr:uid="{BA9A645E-5971-4455-B4CB-BCEC6A68BEC8}"/>
    <cellStyle name="Note 2 23 11" xfId="31491" xr:uid="{DB4DBFF7-B14E-4E48-B838-70EE4B7AC2F9}"/>
    <cellStyle name="Note 2 23 12" xfId="32846" xr:uid="{9D223750-C051-4559-A0EA-A591C2836710}"/>
    <cellStyle name="Note 2 23 13" xfId="34986" xr:uid="{D6323B98-F196-4FD8-B64F-6C53EEA4E492}"/>
    <cellStyle name="Note 2 23 14" xfId="36140" xr:uid="{D4CB8517-FC2F-4FC6-B824-BE8CB28431D2}"/>
    <cellStyle name="Note 2 23 15" xfId="37258" xr:uid="{FC98BB03-30EB-42DE-BF7A-1C9B57330134}"/>
    <cellStyle name="Note 2 23 16" xfId="38345" xr:uid="{C1B1B5DC-BE98-4501-A0F7-95306347EEEF}"/>
    <cellStyle name="Note 2 23 2" xfId="18738" xr:uid="{AFA3B613-31A4-4E9E-AE57-C78F71B657FE}"/>
    <cellStyle name="Note 2 23 3" xfId="20134" xr:uid="{8FD8BC07-579A-410C-8213-3A8749A7B566}"/>
    <cellStyle name="Note 2 23 4" xfId="21555" xr:uid="{02E018C8-707A-4550-961E-A89A93BAE306}"/>
    <cellStyle name="Note 2 23 5" xfId="22940" xr:uid="{A066CA54-3022-41A9-AD0D-4345704C077A}"/>
    <cellStyle name="Note 2 23 6" xfId="24243" xr:uid="{DEB96E9D-DE05-491A-8D1D-DE6F9E6AE99E}"/>
    <cellStyle name="Note 2 23 7" xfId="25642" xr:uid="{2037287F-9D00-458F-9D8E-72249AE38008}"/>
    <cellStyle name="Note 2 23 8" xfId="27084" xr:uid="{EAB4B24A-4E43-4532-A54F-6FD2E1821EFB}"/>
    <cellStyle name="Note 2 23 9" xfId="28606" xr:uid="{CA990A11-8063-4B8D-82CF-761DBB5F72A0}"/>
    <cellStyle name="Note 2 24" xfId="15749" xr:uid="{F786068B-72D3-48A0-8157-EE6C1D119063}"/>
    <cellStyle name="Note 2 24 10" xfId="35036" xr:uid="{FFCD9F01-41E9-42F4-BF6C-0601F5BC3CE3}"/>
    <cellStyle name="Note 2 24 11" xfId="36190" xr:uid="{FF8B6769-B1D1-4C29-AF27-151D7DC5EC92}"/>
    <cellStyle name="Note 2 24 12" xfId="37312" xr:uid="{07DAD19C-72F4-42EF-8BD6-8E40730AE2F7}"/>
    <cellStyle name="Note 2 24 13" xfId="38395" xr:uid="{344E3C8B-23A8-4670-B84B-F67D2FAEFA2C}"/>
    <cellStyle name="Note 2 24 2" xfId="20192" xr:uid="{7E85BF5A-C353-4C86-BF0B-BB4131675A2D}"/>
    <cellStyle name="Note 2 24 3" xfId="24301" xr:uid="{08EF6628-8448-4490-B9E3-D21318B1F97D}"/>
    <cellStyle name="Note 2 24 4" xfId="25700" xr:uid="{472D15BD-193C-4C01-91F8-C8D7F4D0D191}"/>
    <cellStyle name="Note 2 24 5" xfId="27140" xr:uid="{D141ED91-AFF5-4C0E-BB22-6E3FCBA8358A}"/>
    <cellStyle name="Note 2 24 6" xfId="28664" xr:uid="{E2DA7354-725B-4C6B-9065-73AEB30D5212}"/>
    <cellStyle name="Note 2 24 7" xfId="30158" xr:uid="{B77C277A-5C0F-474C-B547-A742BBC86F50}"/>
    <cellStyle name="Note 2 24 8" xfId="31550" xr:uid="{19180D7B-1A8B-4CC9-B285-1C693C7A8882}"/>
    <cellStyle name="Note 2 24 9" xfId="32899" xr:uid="{F714E617-35C0-4454-9CB6-9CEA23FC9C09}"/>
    <cellStyle name="Note 2 25" xfId="15870" xr:uid="{13EF7592-6EBC-4DBC-86EC-7DD8CEA8E84F}"/>
    <cellStyle name="Note 2 25 10" xfId="30277" xr:uid="{FC68AAC1-CD92-40A3-B426-8CD6047B4F60}"/>
    <cellStyle name="Note 2 25 11" xfId="31671" xr:uid="{6F20E755-FAD0-4D84-AD98-F31AD0DCE1A0}"/>
    <cellStyle name="Note 2 25 12" xfId="33008" xr:uid="{82CACC08-6D39-47ED-8B4A-C7F29CE8DF98}"/>
    <cellStyle name="Note 2 25 13" xfId="34040" xr:uid="{50048AC5-C586-405E-858B-3D3F26EBA24F}"/>
    <cellStyle name="Note 2 25 14" xfId="35142" xr:uid="{E254353B-1E37-4AB2-A35D-1F7D69995C82}"/>
    <cellStyle name="Note 2 25 15" xfId="36296" xr:uid="{AB4EF0D8-06B3-4FD3-81DD-F486E972EA4E}"/>
    <cellStyle name="Note 2 25 16" xfId="37423" xr:uid="{D2995FCE-1C31-464C-8636-7C0F3DFA4707}"/>
    <cellStyle name="Note 2 25 17" xfId="38501" xr:uid="{E4E5934E-50A2-41C5-AAD2-EE3741FB12ED}"/>
    <cellStyle name="Note 2 25 2" xfId="18919" xr:uid="{5C2371BA-5010-4BC9-A6F7-B81F66503D15}"/>
    <cellStyle name="Note 2 25 3" xfId="20311" xr:uid="{72C33877-7032-48E1-82A7-3F5A9379A382}"/>
    <cellStyle name="Note 2 25 4" xfId="21713" xr:uid="{9605B4FA-D03B-43AC-9D89-384B8B699D05}"/>
    <cellStyle name="Note 2 25 5" xfId="23094" xr:uid="{EC687324-9C00-40CC-9D8D-18EA266CD16E}"/>
    <cellStyle name="Note 2 25 6" xfId="24414" xr:uid="{558DEAA3-B013-41F6-B67A-31CEB50CB975}"/>
    <cellStyle name="Note 2 25 7" xfId="25818" xr:uid="{16989448-3430-4E84-81B4-95BACC2DD8EA}"/>
    <cellStyle name="Note 2 25 8" xfId="27259" xr:uid="{22900410-CD32-4CC1-933B-515B73A56B7C}"/>
    <cellStyle name="Note 2 25 9" xfId="28783" xr:uid="{3AD343DB-ADEB-485F-AE05-1548F0FE4283}"/>
    <cellStyle name="Note 2 26" xfId="23844" xr:uid="{A4C176EE-33DE-4E1C-8753-225C6D184FE9}"/>
    <cellStyle name="Note 2 27" xfId="26696" xr:uid="{8CD382DB-51D8-4D73-9ADA-90399E5C5B2E}"/>
    <cellStyle name="Note 2 28" xfId="28218" xr:uid="{ADA4D8BB-5AFE-45C7-A9BD-1A0ADE73556E}"/>
    <cellStyle name="Note 2 3" xfId="81" xr:uid="{00000000-0005-0000-0000-0000D5230000}"/>
    <cellStyle name="Note 2 3 10" xfId="15331" xr:uid="{E1B52660-25CE-4E7E-8410-7CF873321508}"/>
    <cellStyle name="Note 2 3 10 10" xfId="29758" xr:uid="{9B11C922-9E79-4153-8662-88819FBA625D}"/>
    <cellStyle name="Note 2 3 10 11" xfId="31149" xr:uid="{49840EF8-483F-4FFE-BFB6-B9916D6F5148}"/>
    <cellStyle name="Note 2 3 10 12" xfId="32518" xr:uid="{9345203E-3BDF-4810-99F8-C7EAD7AEF132}"/>
    <cellStyle name="Note 2 3 10 13" xfId="33714" xr:uid="{DC33C8FD-E5F1-4738-AFF0-47CA9169895B}"/>
    <cellStyle name="Note 2 3 10 14" xfId="34681" xr:uid="{E9619640-73F3-4F87-B83A-FCFCD0247C1A}"/>
    <cellStyle name="Note 2 3 10 15" xfId="35837" xr:uid="{10629C41-F29B-4FD3-9771-D62D7EC5C5F4}"/>
    <cellStyle name="Note 2 3 10 16" xfId="36947" xr:uid="{8F7B5FE3-74EE-488E-9236-EB57A4E97290}"/>
    <cellStyle name="Note 2 3 10 17" xfId="38046" xr:uid="{0BD0050D-DDB0-4F6C-93A0-5C278B01BEEB}"/>
    <cellStyle name="Note 2 3 10 2" xfId="18393" xr:uid="{A5B12225-09F3-4E83-88E5-A0D5A61953B9}"/>
    <cellStyle name="Note 2 3 10 3" xfId="19788" xr:uid="{1EDAA363-9921-414F-94EE-C65C8F1C2522}"/>
    <cellStyle name="Note 2 3 10 4" xfId="21199" xr:uid="{65CBC0B0-BC89-4F6B-BDDF-3DFBED492B0F}"/>
    <cellStyle name="Note 2 3 10 5" xfId="22597" xr:uid="{0AEE2A98-64D8-42EF-9AD3-23BE16450840}"/>
    <cellStyle name="Note 2 3 10 6" xfId="23908" xr:uid="{744EF44D-B369-4527-99C9-54B5E74EAAC0}"/>
    <cellStyle name="Note 2 3 10 7" xfId="25307" xr:uid="{FA782274-2821-4074-98D5-2F037D1F3352}"/>
    <cellStyle name="Note 2 3 10 8" xfId="26743" xr:uid="{CFBF8916-049D-4376-B21F-774F9DBE8512}"/>
    <cellStyle name="Note 2 3 10 9" xfId="28267" xr:uid="{4794981F-C5EB-415F-AE8D-7A2F004FF8D7}"/>
    <cellStyle name="Note 2 3 11" xfId="15404" xr:uid="{E10C76DE-8C08-4B14-8578-CDE4B7D64D20}"/>
    <cellStyle name="Note 2 3 11 10" xfId="29829" xr:uid="{96FC85BA-FF2E-4979-9E9E-5FC3A6DA865F}"/>
    <cellStyle name="Note 2 3 11 11" xfId="31220" xr:uid="{4BC248D8-5218-4910-8B3A-C566E20830E8}"/>
    <cellStyle name="Note 2 3 11 12" xfId="32584" xr:uid="{25318329-B53F-4DA8-A4BA-CDFE455020C6}"/>
    <cellStyle name="Note 2 3 11 13" xfId="34741" xr:uid="{FB2E9465-EEE5-4790-A5F5-496F4CDCA71D}"/>
    <cellStyle name="Note 2 3 11 14" xfId="35898" xr:uid="{23BBE723-F024-4607-9D53-4C48C20F7A56}"/>
    <cellStyle name="Note 2 3 11 15" xfId="37008" xr:uid="{423480D6-F17F-4718-BCF4-A01C2D66EA2A}"/>
    <cellStyle name="Note 2 3 11 16" xfId="38104" xr:uid="{EE3AF905-2B63-47CB-9332-8615D578C1A1}"/>
    <cellStyle name="Note 2 3 11 2" xfId="18466" xr:uid="{F8BF3F88-5A03-4D99-9F03-B8082E3F143D}"/>
    <cellStyle name="Note 2 3 11 3" xfId="19861" xr:uid="{947B803E-EF47-4220-BED2-5A65E68DD917}"/>
    <cellStyle name="Note 2 3 11 4" xfId="21272" xr:uid="{A856F1BA-2C6C-47B3-8FAF-E1FFB9D0D1B3}"/>
    <cellStyle name="Note 2 3 11 5" xfId="22670" xr:uid="{B052A30C-5613-425F-A3FD-531D29782599}"/>
    <cellStyle name="Note 2 3 11 6" xfId="23977" xr:uid="{F47B039F-02EF-4004-AF88-AB912B0937EF}"/>
    <cellStyle name="Note 2 3 11 7" xfId="25375" xr:uid="{27BFD3F6-D805-4557-9F26-8EC688ABD73A}"/>
    <cellStyle name="Note 2 3 11 8" xfId="26811" xr:uid="{4FC4E860-70F9-4340-82C5-B66C3BCFC1E9}"/>
    <cellStyle name="Note 2 3 11 9" xfId="28331" xr:uid="{B582594D-4ADB-4038-8DB3-0FBC74A89826}"/>
    <cellStyle name="Note 2 3 12" xfId="15501" xr:uid="{9A6D9FF3-DD5F-4D66-9359-2A61396778F0}"/>
    <cellStyle name="Note 2 3 12 10" xfId="29921" xr:uid="{A64B4B39-3A6C-44E5-81DB-3E33F359A635}"/>
    <cellStyle name="Note 2 3 12 11" xfId="31312" xr:uid="{DF6E9EED-B6F5-4C6D-B67A-76070E684FF7}"/>
    <cellStyle name="Note 2 3 12 12" xfId="32674" xr:uid="{4D59FF65-5E34-4070-9B97-9CC94D5F7299}"/>
    <cellStyle name="Note 2 3 12 13" xfId="34820" xr:uid="{2C6EC2CA-8232-4392-BC3C-9AD497C33D19}"/>
    <cellStyle name="Note 2 3 12 14" xfId="35977" xr:uid="{15F2761D-91E1-4F8B-98F7-3DE54773E552}"/>
    <cellStyle name="Note 2 3 12 15" xfId="37089" xr:uid="{002621DE-F802-4A7D-9F78-26983F3121C3}"/>
    <cellStyle name="Note 2 3 12 16" xfId="38182" xr:uid="{09FF9EBC-951E-439A-BB0D-3BDED59DF091}"/>
    <cellStyle name="Note 2 3 12 2" xfId="18560" xr:uid="{4FC72C26-EA5C-439E-89AB-DC45E931437D}"/>
    <cellStyle name="Note 2 3 12 3" xfId="19953" xr:uid="{91F70CA5-32F6-4764-BD69-FA18322E569F}"/>
    <cellStyle name="Note 2 3 12 4" xfId="21369" xr:uid="{E49EE812-5B60-4F90-83DD-95F4DE1A367D}"/>
    <cellStyle name="Note 2 3 12 5" xfId="22766" xr:uid="{47216408-E39E-4707-99A4-47498E364FB8}"/>
    <cellStyle name="Note 2 3 12 6" xfId="24067" xr:uid="{C11B0BD9-454D-4143-A745-64258E5C655D}"/>
    <cellStyle name="Note 2 3 12 7" xfId="25466" xr:uid="{8B9A9AF0-85D6-4E28-A7E4-1969F51B4711}"/>
    <cellStyle name="Note 2 3 12 8" xfId="26905" xr:uid="{D85E1617-664A-4402-9137-EB97BEB997C5}"/>
    <cellStyle name="Note 2 3 12 9" xfId="28425" xr:uid="{1E24B397-C5D5-47C9-BC68-FA85069F35C8}"/>
    <cellStyle name="Note 2 3 13" xfId="15553" xr:uid="{9A52CFA8-6E74-43F4-8479-3A863F9BDAC7}"/>
    <cellStyle name="Note 2 3 13 10" xfId="29970" xr:uid="{A8DC1FEE-2E06-4477-80F7-7F65FAF12C60}"/>
    <cellStyle name="Note 2 3 13 11" xfId="31363" xr:uid="{D59E487B-73AB-4C2A-A636-17D4A142090E}"/>
    <cellStyle name="Note 2 3 13 12" xfId="32721" xr:uid="{094D2622-0E8C-4835-9325-F3A18D3E9475}"/>
    <cellStyle name="Note 2 3 13 13" xfId="33849" xr:uid="{323970AA-FFE3-4A03-B74D-D4BDDB50F66C}"/>
    <cellStyle name="Note 2 3 13 14" xfId="34866" xr:uid="{2E5E823D-7EDD-47D2-8C6E-DCAC2F1D4C7D}"/>
    <cellStyle name="Note 2 3 13 15" xfId="36022" xr:uid="{1119154F-A43A-42AF-91DE-2A0CE86FF65E}"/>
    <cellStyle name="Note 2 3 13 16" xfId="37135" xr:uid="{C6377F94-9B58-4C7C-A6BC-8DB988E23DF7}"/>
    <cellStyle name="Note 2 3 13 17" xfId="38227" xr:uid="{F011335B-EBF0-44D9-8B5B-8D5AE7E37705}"/>
    <cellStyle name="Note 2 3 13 2" xfId="18612" xr:uid="{BB9070A7-BDAA-4A1F-9221-E0BE218CE066}"/>
    <cellStyle name="Note 2 3 13 3" xfId="20004" xr:uid="{9C44CEDC-F0A1-4AA5-A9E1-90D4FD2DAA18}"/>
    <cellStyle name="Note 2 3 13 4" xfId="21421" xr:uid="{03B53788-0F87-4FEA-BB8C-0FD49C988908}"/>
    <cellStyle name="Note 2 3 13 5" xfId="22815" xr:uid="{73470B5C-5A6C-49CA-AA36-41FEFBDDD0E4}"/>
    <cellStyle name="Note 2 3 13 6" xfId="24117" xr:uid="{C7C747B4-C301-4198-AA96-8A987FBCFA5E}"/>
    <cellStyle name="Note 2 3 13 7" xfId="25515" xr:uid="{29257039-2A7A-4C6E-9B40-2AF9AB21762A}"/>
    <cellStyle name="Note 2 3 13 8" xfId="26953" xr:uid="{2DA6B198-1862-4054-951F-8E1D5CAEB884}"/>
    <cellStyle name="Note 2 3 13 9" xfId="28475" xr:uid="{752260DA-3374-4FF5-88BF-4582854347B4}"/>
    <cellStyle name="Note 2 3 14" xfId="15618" xr:uid="{7CA24834-4A2B-4908-A297-D6B24C83CAF7}"/>
    <cellStyle name="Note 2 3 14 10" xfId="30030" xr:uid="{4D18A4CA-AAD4-409A-A2F0-2292522C35F5}"/>
    <cellStyle name="Note 2 3 14 11" xfId="31425" xr:uid="{8AD61563-EE2C-41B5-85A0-09DE37B22CBA}"/>
    <cellStyle name="Note 2 3 14 12" xfId="32780" xr:uid="{6B4D3BFB-2A9A-4B60-A05D-9DA32DB865B3}"/>
    <cellStyle name="Note 2 3 14 13" xfId="34920" xr:uid="{1061F3E0-8439-415E-ABE0-824568D2FA51}"/>
    <cellStyle name="Note 2 3 14 14" xfId="36076" xr:uid="{CE63CED1-7604-4830-8626-DBC679A15F59}"/>
    <cellStyle name="Note 2 3 14 15" xfId="37192" xr:uid="{E9BC2CC0-9045-49CB-BCA4-1617D9B01CF5}"/>
    <cellStyle name="Note 2 3 14 16" xfId="38281" xr:uid="{0BFF6EB0-9BF4-4D98-8C30-DFAB03F7EDCD}"/>
    <cellStyle name="Note 2 3 14 2" xfId="18670" xr:uid="{FBA113CF-B436-46A5-95FE-E58ACBFC7AD6}"/>
    <cellStyle name="Note 2 3 14 3" xfId="20067" xr:uid="{8F2B94A8-A7C6-43BD-9584-551C55028527}"/>
    <cellStyle name="Note 2 3 14 4" xfId="21485" xr:uid="{6E08A307-C428-47FE-AC6C-3B6AEC252161}"/>
    <cellStyle name="Note 2 3 14 5" xfId="22873" xr:uid="{337A1AB5-2AF3-44EA-A942-F94A7D1B7AF1}"/>
    <cellStyle name="Note 2 3 14 6" xfId="24174" xr:uid="{ACAF8E6E-EC05-4A70-A886-F8BD2BB96996}"/>
    <cellStyle name="Note 2 3 14 7" xfId="25574" xr:uid="{3B765F5F-967E-4F1B-A9E5-6AE52E40D728}"/>
    <cellStyle name="Note 2 3 14 8" xfId="27015" xr:uid="{A1A02739-7F66-4AFB-97D2-86DDE5625119}"/>
    <cellStyle name="Note 2 3 14 9" xfId="28536" xr:uid="{F7C953F6-8E40-4373-95CF-7D6E0E23D2B9}"/>
    <cellStyle name="Note 2 3 15" xfId="15732" xr:uid="{E525285B-78E7-49E9-A3AE-EBD7164FFD79}"/>
    <cellStyle name="Note 2 3 15 10" xfId="35024" xr:uid="{AD7F2839-E7EF-45C0-8F51-D17B9388EC9F}"/>
    <cellStyle name="Note 2 3 15 11" xfId="36178" xr:uid="{588C163B-99BF-4A5C-9081-3B6F949671F2}"/>
    <cellStyle name="Note 2 3 15 12" xfId="37298" xr:uid="{42342A7F-44DC-4E74-B022-CB4050FC73A9}"/>
    <cellStyle name="Note 2 3 15 13" xfId="38383" xr:uid="{8ADC4460-F054-4CDA-BDF2-D4406313F2EA}"/>
    <cellStyle name="Note 2 3 15 2" xfId="20177" xr:uid="{31A0E36A-4F4F-46F9-8B84-0479C62A8332}"/>
    <cellStyle name="Note 2 3 15 3" xfId="24285" xr:uid="{6A933443-C433-48E8-8C5F-BCE9A5FD6D87}"/>
    <cellStyle name="Note 2 3 15 4" xfId="25683" xr:uid="{9E2BBBFC-97D5-4031-AAC2-567EBC04409F}"/>
    <cellStyle name="Note 2 3 15 5" xfId="27126" xr:uid="{D0F20F57-C978-4F8D-9D5B-3080A61C7DB9}"/>
    <cellStyle name="Note 2 3 15 6" xfId="28648" xr:uid="{6C3BCF37-DD10-4259-8490-D45368048695}"/>
    <cellStyle name="Note 2 3 15 7" xfId="30142" xr:uid="{BC23F0CB-1D29-4FCC-840C-5E1FD71284C5}"/>
    <cellStyle name="Note 2 3 15 8" xfId="31534" xr:uid="{240F9760-E746-4D70-8BDD-E86E99E09539}"/>
    <cellStyle name="Note 2 3 15 9" xfId="32885" xr:uid="{764D3B24-7185-4B9B-BFFA-15E10EF5A80A}"/>
    <cellStyle name="Note 2 3 16" xfId="15826" xr:uid="{476D99A1-DFAA-4756-85BE-178D1274F0E1}"/>
    <cellStyle name="Note 2 3 16 10" xfId="30234" xr:uid="{42775D3C-5D7D-48BA-A379-A09D8741E4F3}"/>
    <cellStyle name="Note 2 3 16 11" xfId="31627" xr:uid="{24672D3E-0B5A-47D1-8D74-3665BF56B1D0}"/>
    <cellStyle name="Note 2 3 16 12" xfId="32967" xr:uid="{EEBFE4A4-BC12-4325-9637-105DF886FD18}"/>
    <cellStyle name="Note 2 3 16 13" xfId="34000" xr:uid="{3BE420B3-5F0B-468A-938D-D1AB0C060578}"/>
    <cellStyle name="Note 2 3 16 14" xfId="35102" xr:uid="{4C981FA4-6BF8-400E-BCEC-1A0DC5CE295C}"/>
    <cellStyle name="Note 2 3 16 15" xfId="36256" xr:uid="{C7005517-BA40-456D-8A26-EFAC4C9BF2BC}"/>
    <cellStyle name="Note 2 3 16 16" xfId="37382" xr:uid="{E1AD5516-9328-46E3-9C37-F3F5FC37FC00}"/>
    <cellStyle name="Note 2 3 16 17" xfId="38461" xr:uid="{B071D939-0EB0-4DE1-8A1D-59BF505BC0BB}"/>
    <cellStyle name="Note 2 3 16 2" xfId="18875" xr:uid="{C9C43F90-A000-4F3E-A252-27E76ABA1EBD}"/>
    <cellStyle name="Note 2 3 16 3" xfId="20269" xr:uid="{6E2DAA1B-6492-4312-BE38-BA2FE3C256BB}"/>
    <cellStyle name="Note 2 3 16 4" xfId="21670" xr:uid="{906FC0C3-B539-4A99-883B-35A132F3348F}"/>
    <cellStyle name="Note 2 3 16 5" xfId="23052" xr:uid="{D4D2E30A-D63E-4D8A-BFF7-2A9C7ED80FB5}"/>
    <cellStyle name="Note 2 3 16 6" xfId="24372" xr:uid="{4C21C7EE-0000-4F7A-A029-BF4CA603091A}"/>
    <cellStyle name="Note 2 3 16 7" xfId="25776" xr:uid="{041BBBEB-4813-4DE2-99D4-CAAC360746F1}"/>
    <cellStyle name="Note 2 3 16 8" xfId="27217" xr:uid="{83BC10E2-B8D2-441A-860F-152912B5B753}"/>
    <cellStyle name="Note 2 3 16 9" xfId="28740" xr:uid="{6E15A85A-EDB4-4AEF-8711-E6FC80B64B17}"/>
    <cellStyle name="Note 2 3 17" xfId="23525" xr:uid="{52291B0F-DF4E-4FE7-8B0E-8825D2360DD0}"/>
    <cellStyle name="Note 2 3 18" xfId="26351" xr:uid="{01C57EBC-BC93-40ED-A5E4-AB51FB0BB5DC}"/>
    <cellStyle name="Note 2 3 19" xfId="27810" xr:uid="{31352F4F-42F0-4A41-87F4-F2E79953D46D}"/>
    <cellStyle name="Note 2 3 2" xfId="4559" xr:uid="{00000000-0005-0000-0000-0000D6230000}"/>
    <cellStyle name="Note 2 3 20" xfId="35469" xr:uid="{A945A23B-A742-414E-938C-7BA88D2DE9ED}"/>
    <cellStyle name="Note 2 3 3" xfId="9763" xr:uid="{00000000-0005-0000-0000-0000D7230000}"/>
    <cellStyle name="Note 2 3 3 10" xfId="15582" xr:uid="{A1B250DD-2A71-4FDF-9CAD-7C1111C63E7C}"/>
    <cellStyle name="Note 2 3 3 10 10" xfId="29996" xr:uid="{8F434481-CEA7-40FB-917D-DF9A4718D250}"/>
    <cellStyle name="Note 2 3 3 10 11" xfId="31391" xr:uid="{7B5F00CA-33D8-4DE0-A316-A626BF13332C}"/>
    <cellStyle name="Note 2 3 3 10 12" xfId="32746" xr:uid="{3E49ED2F-4CCD-449A-B85C-F0C03B18C5B9}"/>
    <cellStyle name="Note 2 3 3 10 13" xfId="34889" xr:uid="{19326C47-E2D9-4152-9C90-4393A0B2374D}"/>
    <cellStyle name="Note 2 3 3 10 14" xfId="36045" xr:uid="{BD8A56D9-7735-494B-94CB-B76656511EE4}"/>
    <cellStyle name="Note 2 3 3 10 15" xfId="37159" xr:uid="{975641CA-0886-4276-9AFE-564EF086046F}"/>
    <cellStyle name="Note 2 3 3 10 16" xfId="38250" xr:uid="{7F5908F2-2344-4CEE-A8BA-4D3E27EF5AC8}"/>
    <cellStyle name="Note 2 3 3 10 2" xfId="18638" xr:uid="{2801F2D2-FBA0-4397-A2DB-441BE05E8FC8}"/>
    <cellStyle name="Note 2 3 3 10 3" xfId="20033" xr:uid="{68048068-1651-43B2-8CEA-F08880CEE8E2}"/>
    <cellStyle name="Note 2 3 3 10 4" xfId="21449" xr:uid="{0557D7A9-B4E4-4C63-868E-8E10B78C137A}"/>
    <cellStyle name="Note 2 3 3 10 5" xfId="22842" xr:uid="{BA6363BC-73B1-4A26-8CC6-02206FB4C3EF}"/>
    <cellStyle name="Note 2 3 3 10 6" xfId="24141" xr:uid="{929A6B82-B854-4E49-9B9F-DC8119EB8269}"/>
    <cellStyle name="Note 2 3 3 10 7" xfId="25540" xr:uid="{BAEE66A5-B223-41DE-8444-9309587970DB}"/>
    <cellStyle name="Note 2 3 3 10 8" xfId="26980" xr:uid="{75E874F1-3E90-40E2-9B98-C5C83C607517}"/>
    <cellStyle name="Note 2 3 3 10 9" xfId="28501" xr:uid="{6195565C-844A-45F4-BD1E-A13556477207}"/>
    <cellStyle name="Note 2 3 3 11" xfId="15648" xr:uid="{EA0DC36F-01C6-490F-96B3-4BC15494CCB8}"/>
    <cellStyle name="Note 2 3 3 11 10" xfId="30059" xr:uid="{F5EF7663-A88C-4F03-9020-277C3118FDB2}"/>
    <cellStyle name="Note 2 3 3 11 11" xfId="31453" xr:uid="{80A7FBA4-FB62-4CE7-A00E-267C3EFB9901}"/>
    <cellStyle name="Note 2 3 3 11 12" xfId="32809" xr:uid="{B330A4B6-FA49-4889-BC26-C6E699D9A649}"/>
    <cellStyle name="Note 2 3 3 11 13" xfId="33903" xr:uid="{721A93E1-28CE-455E-940B-14431C147B57}"/>
    <cellStyle name="Note 2 3 3 11 14" xfId="34947" xr:uid="{F6AA4987-4DC4-4D02-89AE-8AA87A2FD62A}"/>
    <cellStyle name="Note 2 3 3 11 15" xfId="36103" xr:uid="{0FC57F41-900D-4957-8EBE-2CDAEC2446DB}"/>
    <cellStyle name="Note 2 3 3 11 16" xfId="37220" xr:uid="{651C8380-1D2B-43A7-B570-CAA20F79B029}"/>
    <cellStyle name="Note 2 3 3 11 17" xfId="38308" xr:uid="{F2FC4CCA-D526-403D-AE69-A30A9A99B361}"/>
    <cellStyle name="Note 2 3 3 11 2" xfId="18698" xr:uid="{46BA26D3-40C9-4601-B681-252BABC01B0E}"/>
    <cellStyle name="Note 2 3 3 11 3" xfId="20095" xr:uid="{A185E6CA-FEFC-4130-8C1F-7880155A8D74}"/>
    <cellStyle name="Note 2 3 3 11 4" xfId="21515" xr:uid="{62C5759D-D1E5-4735-9390-EC20DA96057B}"/>
    <cellStyle name="Note 2 3 3 11 5" xfId="22901" xr:uid="{B852E01F-7710-4455-8D30-FB3EEDB9F684}"/>
    <cellStyle name="Note 2 3 3 11 6" xfId="24203" xr:uid="{78442E65-F1C7-473B-B5F4-29514E26A794}"/>
    <cellStyle name="Note 2 3 3 11 7" xfId="25602" xr:uid="{2EA486FF-2B3B-4D1E-A605-EEB035BE422C}"/>
    <cellStyle name="Note 2 3 3 11 8" xfId="27044" xr:uid="{3AA32312-CCD3-4719-BAA9-2DC5DDC94CFD}"/>
    <cellStyle name="Note 2 3 3 11 9" xfId="28566" xr:uid="{26EE8023-55CC-4205-80EC-0666251FF448}"/>
    <cellStyle name="Note 2 3 3 12" xfId="15677" xr:uid="{15BABA9F-8A3B-4EB5-9827-7C262090BA80}"/>
    <cellStyle name="Note 2 3 3 12 10" xfId="30088" xr:uid="{B1149915-50A7-4728-A806-6C90F95C8D8C}"/>
    <cellStyle name="Note 2 3 3 12 11" xfId="31480" xr:uid="{6ECE2F27-1259-4468-82F5-4F11E67587AB}"/>
    <cellStyle name="Note 2 3 3 12 12" xfId="32835" xr:uid="{755E003F-0942-4BB6-ADA4-78701BF54F1C}"/>
    <cellStyle name="Note 2 3 3 12 13" xfId="33929" xr:uid="{D81F0D17-34B6-4AD8-89F8-84C43629D1D5}"/>
    <cellStyle name="Note 2 3 3 12 14" xfId="34975" xr:uid="{609F3AF0-21A0-4ED3-919D-4E9756CE05C0}"/>
    <cellStyle name="Note 2 3 3 12 15" xfId="36129" xr:uid="{E2929460-3137-4137-A2D6-22DDA3CA021E}"/>
    <cellStyle name="Note 2 3 3 12 16" xfId="37247" xr:uid="{D261D4EF-1043-45A8-B8E4-8D68D2B9FB98}"/>
    <cellStyle name="Note 2 3 3 12 17" xfId="38334" xr:uid="{389340C8-0108-4CF4-870B-D4E7B55C4A3D}"/>
    <cellStyle name="Note 2 3 3 12 2" xfId="18727" xr:uid="{3FCB75D0-BE86-4024-A182-1859430D4F7D}"/>
    <cellStyle name="Note 2 3 3 12 3" xfId="20123" xr:uid="{69066787-13B3-4900-9A02-E1BF5DC4A2E5}"/>
    <cellStyle name="Note 2 3 3 12 4" xfId="21544" xr:uid="{44D6719D-6BF7-42C1-B099-5C4E5CC759E1}"/>
    <cellStyle name="Note 2 3 3 12 5" xfId="22930" xr:uid="{79DD2775-8232-4910-91A6-A87C02BA8A81}"/>
    <cellStyle name="Note 2 3 3 12 6" xfId="24232" xr:uid="{B0637826-662B-4D1C-84E9-9D74E8A28AC5}"/>
    <cellStyle name="Note 2 3 3 12 7" xfId="25631" xr:uid="{0225287C-FDE0-49C9-B670-BAE9C455E3BC}"/>
    <cellStyle name="Note 2 3 3 12 8" xfId="27073" xr:uid="{16491740-8F8E-4177-A465-13A7EA0B4CE5}"/>
    <cellStyle name="Note 2 3 3 12 9" xfId="28595" xr:uid="{34A0BAE8-786A-40A6-9172-F58E28D16B60}"/>
    <cellStyle name="Note 2 3 3 13" xfId="15715" xr:uid="{84321C4A-318A-4446-AC68-B49316050CC4}"/>
    <cellStyle name="Note 2 3 3 13 10" xfId="30125" xr:uid="{D026EFBA-A585-4B1C-85F5-FB1DDF3405E9}"/>
    <cellStyle name="Note 2 3 3 13 11" xfId="31517" xr:uid="{9A68D8AF-CC4E-4464-8676-E1E7F792CB6C}"/>
    <cellStyle name="Note 2 3 3 13 12" xfId="32868" xr:uid="{932347C5-732F-4D15-9D26-FEB1DC7AB260}"/>
    <cellStyle name="Note 2 3 3 13 13" xfId="35007" xr:uid="{58E33094-D517-4FA0-B150-D216032DCE28}"/>
    <cellStyle name="Note 2 3 3 13 14" xfId="36161" xr:uid="{BD45AB59-F773-480A-B8E6-AEE1A3915F34}"/>
    <cellStyle name="Note 2 3 3 13 15" xfId="37281" xr:uid="{24F90F13-31F5-4F6B-9045-21C0C723539B}"/>
    <cellStyle name="Note 2 3 3 13 16" xfId="38366" xr:uid="{2C2C6D13-0C3F-4156-AF18-9A81A5027548}"/>
    <cellStyle name="Note 2 3 3 13 2" xfId="18765" xr:uid="{74AB2F03-C057-4F50-8F3C-F931C1FBF476}"/>
    <cellStyle name="Note 2 3 3 13 3" xfId="20160" xr:uid="{E5B8C714-D67B-46C3-AB52-144557FF834C}"/>
    <cellStyle name="Note 2 3 3 13 4" xfId="21582" xr:uid="{DF753865-5071-41CA-B6FE-4FB163303335}"/>
    <cellStyle name="Note 2 3 3 13 5" xfId="22965" xr:uid="{C369F176-B39E-404A-A4C2-10CF3DCC3D15}"/>
    <cellStyle name="Note 2 3 3 13 6" xfId="24268" xr:uid="{6285A016-8079-4339-8267-4EA20DABB880}"/>
    <cellStyle name="Note 2 3 3 13 7" xfId="25666" xr:uid="{E764A6B4-CEA7-45EA-947F-A65FC79E39B6}"/>
    <cellStyle name="Note 2 3 3 13 8" xfId="27109" xr:uid="{B75238F1-4398-44E5-9057-55672611766F}"/>
    <cellStyle name="Note 2 3 3 13 9" xfId="28631" xr:uid="{682F351A-8A3C-4E96-A466-5A25A56222E5}"/>
    <cellStyle name="Note 2 3 3 14" xfId="15777" xr:uid="{5C93174D-F763-4DDC-B150-119CD1B13559}"/>
    <cellStyle name="Note 2 3 3 14 10" xfId="31578" xr:uid="{4A024BD2-360A-4998-8C8A-EC588CE2EA73}"/>
    <cellStyle name="Note 2 3 3 14 11" xfId="32924" xr:uid="{A7C9C233-26E9-4D3B-B041-E8690A30A3B0}"/>
    <cellStyle name="Note 2 3 3 14 12" xfId="33973" xr:uid="{9BC65FB8-244B-41BF-8B61-9118FEDC283E}"/>
    <cellStyle name="Note 2 3 3 14 13" xfId="35060" xr:uid="{2D12869E-F863-4006-9C98-01F070A32CFF}"/>
    <cellStyle name="Note 2 3 3 14 14" xfId="36214" xr:uid="{25194326-B7F4-44FC-9E0B-CA8272E88373}"/>
    <cellStyle name="Note 2 3 3 14 15" xfId="37337" xr:uid="{3E03ACAD-45E3-448B-B4AC-6D5F173D5754}"/>
    <cellStyle name="Note 2 3 3 14 16" xfId="38419" xr:uid="{1A686CE0-1D3B-4D4A-9188-41B320BE1961}"/>
    <cellStyle name="Note 2 3 3 14 2" xfId="18827" xr:uid="{B581F89E-E6C0-4CBD-A5CE-D2E834EDC873}"/>
    <cellStyle name="Note 2 3 3 14 3" xfId="20220" xr:uid="{636C13C5-F1DE-46FD-8FB2-5168E8D8A484}"/>
    <cellStyle name="Note 2 3 3 14 4" xfId="23012" xr:uid="{49652923-21C7-4202-BC55-91A32FDDD059}"/>
    <cellStyle name="Note 2 3 3 14 5" xfId="24328" xr:uid="{69ACE94D-6B98-4875-885A-F02EDB528520}"/>
    <cellStyle name="Note 2 3 3 14 6" xfId="25727" xr:uid="{5E1B9CDF-4793-4B02-B037-FB1FE7BC4CB6}"/>
    <cellStyle name="Note 2 3 3 14 7" xfId="27168" xr:uid="{922C3731-B6E4-48F0-9F36-0DBAFF24C611}"/>
    <cellStyle name="Note 2 3 3 14 8" xfId="28691" xr:uid="{C82EB728-3467-453F-9A3A-7A0D82500585}"/>
    <cellStyle name="Note 2 3 3 14 9" xfId="30186" xr:uid="{99DF7B54-8D75-468B-89B5-B502C9725894}"/>
    <cellStyle name="Note 2 3 3 15" xfId="15808" xr:uid="{B0BD19F4-320C-4605-8C84-978C29B44E02}"/>
    <cellStyle name="Note 2 3 3 15 10" xfId="35085" xr:uid="{BF08C10C-E997-4729-858C-5613190A6548}"/>
    <cellStyle name="Note 2 3 3 15 11" xfId="36239" xr:uid="{C19E827F-A61A-4AAD-B97C-293FDA1F8B5E}"/>
    <cellStyle name="Note 2 3 3 15 12" xfId="37365" xr:uid="{36F356F1-BD30-4B15-BA58-6CD51517CA76}"/>
    <cellStyle name="Note 2 3 3 15 13" xfId="38444" xr:uid="{0ACCEAB9-2327-485C-AFD8-679DC0291A1E}"/>
    <cellStyle name="Note 2 3 3 15 2" xfId="20251" xr:uid="{4914DEFF-E571-4882-8EBE-DE6C647EE950}"/>
    <cellStyle name="Note 2 3 3 15 3" xfId="24355" xr:uid="{0CEB893D-9898-4EC8-BEC8-B3C34F378E2A}"/>
    <cellStyle name="Note 2 3 3 15 4" xfId="25758" xr:uid="{8EEFD44D-ABC5-4DC5-857A-7E36A0519BC5}"/>
    <cellStyle name="Note 2 3 3 15 5" xfId="27199" xr:uid="{4755F994-FC29-4698-BD88-6E5790F9C9E8}"/>
    <cellStyle name="Note 2 3 3 15 6" xfId="28722" xr:uid="{E77EF013-91D0-435C-8CE7-0F92C863CDA5}"/>
    <cellStyle name="Note 2 3 3 15 7" xfId="30216" xr:uid="{BCE00EC2-286C-4CAC-B779-1B69716E218F}"/>
    <cellStyle name="Note 2 3 3 15 8" xfId="31609" xr:uid="{75DC313C-84FE-4F06-AD88-220186032F64}"/>
    <cellStyle name="Note 2 3 3 15 9" xfId="32950" xr:uid="{9ED4ECE3-D1B6-43BA-9E89-D4E22A8526DD}"/>
    <cellStyle name="Note 2 3 3 16" xfId="15859" xr:uid="{F6FA6FA0-869E-4A2F-A83C-A52686D8DBD2}"/>
    <cellStyle name="Note 2 3 3 16 10" xfId="30266" xr:uid="{C9137A01-8E45-4017-A7F7-158811E65A1B}"/>
    <cellStyle name="Note 2 3 3 16 11" xfId="31660" xr:uid="{A9209909-F567-467D-A799-51BA854AABC8}"/>
    <cellStyle name="Note 2 3 3 16 12" xfId="32997" xr:uid="{B5D3CFFC-49B6-453D-A402-045177E2EE23}"/>
    <cellStyle name="Note 2 3 3 16 13" xfId="34029" xr:uid="{5BCD9510-703B-471D-8820-D1BA70AA76C1}"/>
    <cellStyle name="Note 2 3 3 16 14" xfId="35131" xr:uid="{35C65043-5F6D-4C3F-AB09-175A830CA385}"/>
    <cellStyle name="Note 2 3 3 16 15" xfId="36285" xr:uid="{4C0203FF-6D0B-4C1E-86D7-830BA11BD1AC}"/>
    <cellStyle name="Note 2 3 3 16 16" xfId="37412" xr:uid="{398D3E1A-3CA0-4B58-872D-02EECE9DAE70}"/>
    <cellStyle name="Note 2 3 3 16 17" xfId="38490" xr:uid="{9B53A730-EA81-4BAB-8D49-05788B4D7EE0}"/>
    <cellStyle name="Note 2 3 3 16 2" xfId="18908" xr:uid="{91AD74A0-A2E8-4186-BE79-402EA81705D7}"/>
    <cellStyle name="Note 2 3 3 16 3" xfId="20300" xr:uid="{DE3606E0-64ED-46A2-B816-B7FC45735CCA}"/>
    <cellStyle name="Note 2 3 3 16 4" xfId="21702" xr:uid="{AF3BE9B4-4305-41EE-9614-8E562266E2EC}"/>
    <cellStyle name="Note 2 3 3 16 5" xfId="23083" xr:uid="{DCAC11E6-DA3C-42D2-9F6D-B3A4B08ECF7A}"/>
    <cellStyle name="Note 2 3 3 16 6" xfId="24403" xr:uid="{3DE0303C-00D7-499D-B860-6A206F25AD79}"/>
    <cellStyle name="Note 2 3 3 16 7" xfId="25807" xr:uid="{3556EB7E-E1A7-493B-B086-1BE88AAB8D82}"/>
    <cellStyle name="Note 2 3 3 16 8" xfId="27248" xr:uid="{2913F226-125E-45D5-8598-B56A1218B02B}"/>
    <cellStyle name="Note 2 3 3 16 9" xfId="28772" xr:uid="{0C8BFD8F-4155-4582-A650-A3F14534D18D}"/>
    <cellStyle name="Note 2 3 3 17" xfId="15915" xr:uid="{681E7E34-0014-4E1B-8325-BB0A91C3F397}"/>
    <cellStyle name="Note 2 3 3 18" xfId="10618" xr:uid="{ECEA614D-3552-4498-8B96-03136C30D032}"/>
    <cellStyle name="Note 2 3 3 2" xfId="15021" xr:uid="{B7CD6639-69B3-46EA-9243-B5FB32305362}"/>
    <cellStyle name="Note 2 3 3 2 10" xfId="29456" xr:uid="{00BD2765-95C9-4E90-BF82-46D52FA0940F}"/>
    <cellStyle name="Note 2 3 3 2 11" xfId="30847" xr:uid="{C2F1CE55-BFDC-4C40-A0F6-1490C02F89BF}"/>
    <cellStyle name="Note 2 3 3 2 12" xfId="32231" xr:uid="{1FAC8CAA-D3C1-4D8F-BBF0-FF23BCEF853F}"/>
    <cellStyle name="Note 2 3 3 2 13" xfId="33447" xr:uid="{DFCD574F-EB40-4AAA-BA36-17E27AD25A15}"/>
    <cellStyle name="Note 2 3 3 2 14" xfId="34397" xr:uid="{E41E2933-E502-48FB-8CC6-F53181C3EB29}"/>
    <cellStyle name="Note 2 3 3 2 15" xfId="35552" xr:uid="{2867F07C-9876-418C-BF91-BC839B6F5302}"/>
    <cellStyle name="Note 2 3 3 2 16" xfId="36675" xr:uid="{6482C990-5C13-4234-8C0F-3C60FD7F9428}"/>
    <cellStyle name="Note 2 3 3 2 17" xfId="37780" xr:uid="{251D242F-2D3B-4609-AB6A-AA798024E07B}"/>
    <cellStyle name="Note 2 3 3 2 2" xfId="18084" xr:uid="{79655A07-3804-4EE5-9BAF-110233873C5C}"/>
    <cellStyle name="Note 2 3 3 2 3" xfId="19480" xr:uid="{37E7690D-D8CE-4D51-A599-1C5E4DEFCFA8}"/>
    <cellStyle name="Note 2 3 3 2 4" xfId="20897" xr:uid="{42D267CA-7DAC-4E14-BAB9-8FF02EDAB290}"/>
    <cellStyle name="Note 2 3 3 2 5" xfId="22287" xr:uid="{DD02C63B-D6EC-4E39-BFFC-D295A1943951}"/>
    <cellStyle name="Note 2 3 3 2 6" xfId="23600" xr:uid="{281E4CF9-0334-4CFA-883C-73A1D02E5026}"/>
    <cellStyle name="Note 2 3 3 2 7" xfId="25008" xr:uid="{2F8F4C15-0AB7-468B-900F-01CBDE33E251}"/>
    <cellStyle name="Note 2 3 3 2 8" xfId="26440" xr:uid="{1AB166C5-329A-4B97-AB73-0A671A113676}"/>
    <cellStyle name="Note 2 3 3 2 9" xfId="27971" xr:uid="{C8755F09-0110-4777-8926-C0F8D51736A2}"/>
    <cellStyle name="Note 2 3 3 3" xfId="15051" xr:uid="{007C9119-C919-4E25-87C8-EC2F617A83DE}"/>
    <cellStyle name="Note 2 3 3 3 10" xfId="29486" xr:uid="{055F0B61-9F99-434C-B564-1A09C4239286}"/>
    <cellStyle name="Note 2 3 3 3 11" xfId="30876" xr:uid="{C54D3F56-67F9-4283-AFC6-1B65200541D8}"/>
    <cellStyle name="Note 2 3 3 3 12" xfId="32260" xr:uid="{77C6EECE-B9D2-417C-B00C-AFB633CDCDFB}"/>
    <cellStyle name="Note 2 3 3 3 13" xfId="33473" xr:uid="{E76856D7-FE1B-4269-A75F-A38FB8029AE9}"/>
    <cellStyle name="Note 2 3 3 3 14" xfId="34426" xr:uid="{9CB39D9C-48AB-441F-9226-CF151EA1A9DA}"/>
    <cellStyle name="Note 2 3 3 3 15" xfId="35581" xr:uid="{6A2A912C-63F5-4131-81BE-52E283112ED8}"/>
    <cellStyle name="Note 2 3 3 3 16" xfId="36703" xr:uid="{C414F56D-6863-4395-AC90-BEF3DD310412}"/>
    <cellStyle name="Note 2 3 3 3 17" xfId="37808" xr:uid="{8A50D12A-DEB6-4C0E-990D-8DA146160E5D}"/>
    <cellStyle name="Note 2 3 3 3 2" xfId="18114" xr:uid="{6DE5007A-4D52-4558-83F9-B2817B9F954D}"/>
    <cellStyle name="Note 2 3 3 3 3" xfId="19510" xr:uid="{DD0C0FBA-EAAF-4654-9C3A-8AF497FF3527}"/>
    <cellStyle name="Note 2 3 3 3 4" xfId="20927" xr:uid="{CE6AF666-6269-409B-A588-9A3CEC53AF3D}"/>
    <cellStyle name="Note 2 3 3 3 5" xfId="22317" xr:uid="{972B4427-7CB0-4B03-B470-79D5EE06B1BF}"/>
    <cellStyle name="Note 2 3 3 3 6" xfId="23630" xr:uid="{5DF9EDA3-397C-498C-941B-C2480A309220}"/>
    <cellStyle name="Note 2 3 3 3 7" xfId="25038" xr:uid="{E1D26CB5-9379-4A0C-9177-D91F20DF35D1}"/>
    <cellStyle name="Note 2 3 3 3 8" xfId="26470" xr:uid="{35B4B44B-5586-466D-8EA9-635E0953CBF2}"/>
    <cellStyle name="Note 2 3 3 3 9" xfId="28000" xr:uid="{1EA5DA9B-C893-4538-9983-9D0C9CE4C291}"/>
    <cellStyle name="Note 2 3 3 4" xfId="15126" xr:uid="{F8B519FE-1F1D-4073-8338-3BAB168B3AD4}"/>
    <cellStyle name="Note 2 3 3 4 10" xfId="29560" xr:uid="{ED4F890B-0805-4030-8231-31CA80D52141}"/>
    <cellStyle name="Note 2 3 3 4 11" xfId="30950" xr:uid="{371104D2-791C-46F9-BB67-592DDBB9036D}"/>
    <cellStyle name="Note 2 3 3 4 12" xfId="32331" xr:uid="{C63704DD-E49E-4634-BAF4-63E5241B29BB}"/>
    <cellStyle name="Note 2 3 3 4 13" xfId="33541" xr:uid="{7ABE19CB-57E5-4E55-8532-94446D165AF5}"/>
    <cellStyle name="Note 2 3 3 4 14" xfId="34493" xr:uid="{997729F1-A4BE-45C2-BF53-E4CB5498E563}"/>
    <cellStyle name="Note 2 3 3 4 15" xfId="35648" xr:uid="{EB4328EF-617D-485D-9AA3-9E345DB8A7C3}"/>
    <cellStyle name="Note 2 3 3 4 16" xfId="36770" xr:uid="{F7353962-168F-4209-8BD1-ED1E7B0A5E86}"/>
    <cellStyle name="Note 2 3 3 4 17" xfId="37874" xr:uid="{67F9CB66-94BF-4391-B36C-D440F73A3C89}"/>
    <cellStyle name="Note 2 3 3 4 2" xfId="18188" xr:uid="{6E985CBD-17A5-489D-8A54-0593BDC9C866}"/>
    <cellStyle name="Note 2 3 3 4 3" xfId="19585" xr:uid="{D89323E1-612B-4F00-B725-2E7061988177}"/>
    <cellStyle name="Note 2 3 3 4 4" xfId="21001" xr:uid="{4FA3BBF0-EA7E-40C4-BA2B-B543E846CC6A}"/>
    <cellStyle name="Note 2 3 3 4 5" xfId="22392" xr:uid="{DEC2EF6F-9777-4107-927D-1A6C39F2BD72}"/>
    <cellStyle name="Note 2 3 3 4 6" xfId="23704" xr:uid="{94FD70A8-6801-4273-BCC4-25CE2C6153DE}"/>
    <cellStyle name="Note 2 3 3 4 7" xfId="25108" xr:uid="{E960823A-F336-4DCB-A3BE-CA6884F58DB0}"/>
    <cellStyle name="Note 2 3 3 4 8" xfId="26543" xr:uid="{332A0553-6089-4B9B-AB1D-967CF9B5AF74}"/>
    <cellStyle name="Note 2 3 3 4 9" xfId="28071" xr:uid="{A4064528-D37D-4E3E-942F-92164B6BB217}"/>
    <cellStyle name="Note 2 3 3 5" xfId="15171" xr:uid="{FC634D07-24C0-4ED4-8D62-88D7F9F3E91B}"/>
    <cellStyle name="Note 2 3 3 5 10" xfId="29605" xr:uid="{0A2477FC-BA65-422A-86EC-C8A4A99EF4DA}"/>
    <cellStyle name="Note 2 3 3 5 11" xfId="30994" xr:uid="{52AFDDD7-6BA8-4F2B-9386-EFFE9C78825E}"/>
    <cellStyle name="Note 2 3 3 5 12" xfId="32372" xr:uid="{BCA3F598-F8AA-4EFB-8FB6-84E5069CFD46}"/>
    <cellStyle name="Note 2 3 3 5 13" xfId="33580" xr:uid="{60FCF2AC-FA25-4B2D-9CCB-8F62046DE907}"/>
    <cellStyle name="Note 2 3 3 5 14" xfId="34535" xr:uid="{786B2660-BA65-4473-9EDB-07BBEE461977}"/>
    <cellStyle name="Note 2 3 3 5 15" xfId="35690" xr:uid="{81EDA31D-F183-4BA0-BA47-0F8C0C6E4CA5}"/>
    <cellStyle name="Note 2 3 3 5 16" xfId="36810" xr:uid="{00649D96-EB6E-421C-B050-1AEC52C91F00}"/>
    <cellStyle name="Note 2 3 3 5 17" xfId="37913" xr:uid="{9C969220-1DF2-43C0-86E6-6C4AE63CF16D}"/>
    <cellStyle name="Note 2 3 3 5 2" xfId="18233" xr:uid="{A33A6804-E720-4C07-9E57-DF2E199B6EFA}"/>
    <cellStyle name="Note 2 3 3 5 3" xfId="19630" xr:uid="{70D99EA1-F4EB-4C9E-A3DB-5A129A564B4D}"/>
    <cellStyle name="Note 2 3 3 5 4" xfId="21045" xr:uid="{F56E4BB4-8E41-425A-80AA-1F78E0A8FA65}"/>
    <cellStyle name="Note 2 3 3 5 5" xfId="22437" xr:uid="{D6CE96A8-6BD8-4720-8BEE-07C9CEB0C484}"/>
    <cellStyle name="Note 2 3 3 5 6" xfId="23749" xr:uid="{9FB19D9C-6308-407C-B2C8-9751810390A2}"/>
    <cellStyle name="Note 2 3 3 5 7" xfId="25152" xr:uid="{EB472398-F751-45E7-BB28-B1800CA66664}"/>
    <cellStyle name="Note 2 3 3 5 8" xfId="26588" xr:uid="{62C77AB9-5C93-4450-BB2B-E9FE715D89B2}"/>
    <cellStyle name="Note 2 3 3 5 9" xfId="28115" xr:uid="{3C1DE31C-9FBF-47BA-9624-F45CCD9B10C2}"/>
    <cellStyle name="Note 2 3 3 6" xfId="15306" xr:uid="{3C3ABF75-06A6-468D-9DF5-1088AD07F515}"/>
    <cellStyle name="Note 2 3 3 6 10" xfId="29735" xr:uid="{5F09D7A5-C91F-4806-9571-494320050AD0}"/>
    <cellStyle name="Note 2 3 3 6 11" xfId="31126" xr:uid="{4FE92CD8-FD35-439B-BA78-B73672C6CEAD}"/>
    <cellStyle name="Note 2 3 3 6 12" xfId="32495" xr:uid="{88024242-AE09-40E9-9546-7290FB1E6EB3}"/>
    <cellStyle name="Note 2 3 3 6 13" xfId="33693" xr:uid="{CE7B3863-86BF-40B6-88B0-5D8A0C6E9302}"/>
    <cellStyle name="Note 2 3 3 6 14" xfId="34658" xr:uid="{BA00F2E1-1746-4C0C-A14B-28E988D54756}"/>
    <cellStyle name="Note 2 3 3 6 15" xfId="35816" xr:uid="{580E1D1C-8A57-4811-8B67-DFEF6D22D281}"/>
    <cellStyle name="Note 2 3 3 6 16" xfId="36925" xr:uid="{8BC39D23-A388-4604-B399-C9488D5635E9}"/>
    <cellStyle name="Note 2 3 3 6 17" xfId="38026" xr:uid="{09CB989A-6B17-47AD-93A7-3A8FFE95B781}"/>
    <cellStyle name="Note 2 3 3 6 2" xfId="18368" xr:uid="{570D8A2F-73D1-453A-8E60-DB9737C6661B}"/>
    <cellStyle name="Note 2 3 3 6 3" xfId="19763" xr:uid="{B546A9FB-C292-43F5-8543-6469F0FBD7A7}"/>
    <cellStyle name="Note 2 3 3 6 4" xfId="21175" xr:uid="{FFC4D1C2-FCF0-4DD9-B00E-BADFC8F30BC3}"/>
    <cellStyle name="Note 2 3 3 6 5" xfId="22572" xr:uid="{85B45632-A7D6-462B-B943-A3A674212521}"/>
    <cellStyle name="Note 2 3 3 6 6" xfId="23884" xr:uid="{C0681689-C93E-4B4B-87BD-77BD21AE33EB}"/>
    <cellStyle name="Note 2 3 3 6 7" xfId="25284" xr:uid="{1719F133-81B5-4158-8CCF-28F442509A3E}"/>
    <cellStyle name="Note 2 3 3 6 8" xfId="26720" xr:uid="{B71FF16B-9D18-4799-B306-DD6C3F56C493}"/>
    <cellStyle name="Note 2 3 3 6 9" xfId="28245" xr:uid="{2C0C60F1-3D51-4CA4-BA68-02A1A971DC42}"/>
    <cellStyle name="Note 2 3 3 7" xfId="15357" xr:uid="{4702A74D-BB9D-462B-9B34-ABC35BA2A1D7}"/>
    <cellStyle name="Note 2 3 3 7 10" xfId="29784" xr:uid="{D93B7062-7219-4FE5-9E50-32A4404F78AC}"/>
    <cellStyle name="Note 2 3 3 7 11" xfId="31175" xr:uid="{FE90DF16-24C9-4872-9183-50DA57E61739}"/>
    <cellStyle name="Note 2 3 3 7 12" xfId="32542" xr:uid="{DF6060D9-5B90-4D3E-B67B-EC2839611309}"/>
    <cellStyle name="Note 2 3 3 7 13" xfId="33737" xr:uid="{03007E40-6738-4BFC-B025-361F5024503B}"/>
    <cellStyle name="Note 2 3 3 7 14" xfId="34703" xr:uid="{3D2032AC-E62C-439B-8677-193D1DD2DBF4}"/>
    <cellStyle name="Note 2 3 3 7 15" xfId="35859" xr:uid="{00BB755D-EE61-4B18-B317-2EB1C4B3E5E5}"/>
    <cellStyle name="Note 2 3 3 7 16" xfId="36970" xr:uid="{E5963B98-8E80-4D9D-A104-4D3438B8E18E}"/>
    <cellStyle name="Note 2 3 3 7 17" xfId="38068" xr:uid="{5B5715E2-7D3D-40F2-A75D-E765191BCB89}"/>
    <cellStyle name="Note 2 3 3 7 2" xfId="18419" xr:uid="{282C9765-5C34-43F2-9C18-02EDE6A23D9E}"/>
    <cellStyle name="Note 2 3 3 7 3" xfId="19814" xr:uid="{7D73E7C4-59A1-4D8D-9FEF-58630FDE3DB2}"/>
    <cellStyle name="Note 2 3 3 7 4" xfId="21225" xr:uid="{84C68035-A42C-45BF-B1EB-FB06F88470A7}"/>
    <cellStyle name="Note 2 3 3 7 5" xfId="22623" xr:uid="{8D15AC51-F252-4876-B3E2-4C207C08D058}"/>
    <cellStyle name="Note 2 3 3 7 6" xfId="23933" xr:uid="{7AEC44F6-71ED-428B-9FB1-118B7E392487}"/>
    <cellStyle name="Note 2 3 3 7 7" xfId="25331" xr:uid="{9D3CDDFC-9512-44EA-A436-2113FB43FEEE}"/>
    <cellStyle name="Note 2 3 3 7 8" xfId="26769" xr:uid="{9D0878D2-3D88-4877-BE6B-9C9F93B5A0AF}"/>
    <cellStyle name="Note 2 3 3 7 9" xfId="28290" xr:uid="{82F63601-FF15-4D91-B634-FB75FE0363E0}"/>
    <cellStyle name="Note 2 3 3 8" xfId="15438" xr:uid="{4953258F-3B70-4993-AADD-5791A55FC135}"/>
    <cellStyle name="Note 2 3 3 8 10" xfId="29862" xr:uid="{53BE42BD-7B4D-498A-A8C5-90511B85C963}"/>
    <cellStyle name="Note 2 3 3 8 11" xfId="31253" xr:uid="{68002FF4-1DFE-4D71-98DF-6B6F1E7A03C7}"/>
    <cellStyle name="Note 2 3 3 8 12" xfId="32616" xr:uid="{44246EC8-B818-4E43-B3FF-5BD7455ACE72}"/>
    <cellStyle name="Note 2 3 3 8 13" xfId="33791" xr:uid="{18DB60E0-12C5-4001-81C0-097E3A649660}"/>
    <cellStyle name="Note 2 3 3 8 14" xfId="34768" xr:uid="{3EA7F48E-3201-46FD-BB32-50E1ABFB65C1}"/>
    <cellStyle name="Note 2 3 3 8 15" xfId="35925" xr:uid="{6B285DDA-2563-4A9B-832E-552443AE271B}"/>
    <cellStyle name="Note 2 3 3 8 16" xfId="37036" xr:uid="{43A66944-3604-4504-9975-6251C1770A0E}"/>
    <cellStyle name="Note 2 3 3 8 17" xfId="38131" xr:uid="{C3E6F735-4DE4-409C-BC86-BC8B5A21EBAD}"/>
    <cellStyle name="Note 2 3 3 8 2" xfId="18499" xr:uid="{01B6D008-E7E7-4300-9F63-2921C8CFA044}"/>
    <cellStyle name="Note 2 3 3 8 3" xfId="19894" xr:uid="{3AE3761A-BE91-42C7-8FB9-F0822E4C9350}"/>
    <cellStyle name="Note 2 3 3 8 4" xfId="21306" xr:uid="{38604197-4872-4A63-84E5-DDE09C3188BC}"/>
    <cellStyle name="Note 2 3 3 8 5" xfId="22704" xr:uid="{23718D84-ADA6-4E63-84AD-92970BCB5F5E}"/>
    <cellStyle name="Note 2 3 3 8 6" xfId="24009" xr:uid="{CA24EF0C-664A-4741-A90D-D55F2C640087}"/>
    <cellStyle name="Note 2 3 3 8 7" xfId="25408" xr:uid="{8CDCC609-4B78-4A86-B276-B0ED3B80B69F}"/>
    <cellStyle name="Note 2 3 3 8 8" xfId="26845" xr:uid="{FC368DC4-0C43-4517-9634-78B624FED353}"/>
    <cellStyle name="Note 2 3 3 8 9" xfId="28365" xr:uid="{DB74F1FE-604F-4536-A67E-186882BF54C8}"/>
    <cellStyle name="Note 2 3 3 9" xfId="15482" xr:uid="{6E7A5DBB-9136-4241-82BB-F3A7C2D62F34}"/>
    <cellStyle name="Note 2 3 3 9 10" xfId="29902" xr:uid="{F85D3211-5008-4659-B362-0846E6555FB7}"/>
    <cellStyle name="Note 2 3 3 9 11" xfId="31293" xr:uid="{705DDB29-403F-40CC-B3AC-1DBF79730E18}"/>
    <cellStyle name="Note 2 3 3 9 12" xfId="32656" xr:uid="{B983346F-643B-4BFC-BDC9-4D62E0BF7A34}"/>
    <cellStyle name="Note 2 3 3 9 13" xfId="34803" xr:uid="{860D8C24-B1E9-443A-9C1A-54D69073E0BD}"/>
    <cellStyle name="Note 2 3 3 9 14" xfId="35960" xr:uid="{8DC43E47-1D7E-4146-9649-3363F272BD1B}"/>
    <cellStyle name="Note 2 3 3 9 15" xfId="37072" xr:uid="{4EBD7BE4-964B-4A6F-BCD3-04C17A977B4C}"/>
    <cellStyle name="Note 2 3 3 9 16" xfId="38165" xr:uid="{8DE63CBE-7A0D-4C06-9549-FCEC9CB22487}"/>
    <cellStyle name="Note 2 3 3 9 2" xfId="18541" xr:uid="{10E15C26-74BC-431F-87B5-061A25A3D4F3}"/>
    <cellStyle name="Note 2 3 3 9 3" xfId="19934" xr:uid="{48F50107-BF62-4025-858E-CEA4137902D1}"/>
    <cellStyle name="Note 2 3 3 9 4" xfId="21350" xr:uid="{62EBF835-A19D-463A-90B9-C11E9AD21F38}"/>
    <cellStyle name="Note 2 3 3 9 5" xfId="22747" xr:uid="{59C5DDBE-80B8-4D39-9629-2F61BCAE3FF1}"/>
    <cellStyle name="Note 2 3 3 9 6" xfId="24049" xr:uid="{22D1768E-43D5-4419-AB6F-16DEB0A28A35}"/>
    <cellStyle name="Note 2 3 3 9 7" xfId="25447" xr:uid="{00C5FFEA-95D6-45D4-84D5-32425468A23D}"/>
    <cellStyle name="Note 2 3 3 9 8" xfId="26887" xr:uid="{9B44FF05-23CD-4356-88A7-EBAD08133550}"/>
    <cellStyle name="Note 2 3 3 9 9" xfId="28407" xr:uid="{F46ADBD6-857A-4C62-BA25-47CD3FED2D8F}"/>
    <cellStyle name="Note 2 3 4" xfId="14956" xr:uid="{49F922EA-237C-4433-83D6-977925E340D6}"/>
    <cellStyle name="Note 2 3 4 10" xfId="29393" xr:uid="{7B3EA432-77F1-49C9-929F-4EC47D88D9A0}"/>
    <cellStyle name="Note 2 3 4 11" xfId="30783" xr:uid="{475280C8-795D-4F56-A9E0-CA5115D1C4DB}"/>
    <cellStyle name="Note 2 3 4 12" xfId="32169" xr:uid="{04C91808-67F4-4FE6-BA57-D9A3AC19EBE6}"/>
    <cellStyle name="Note 2 3 4 13" xfId="33388" xr:uid="{2A10DD3F-1B93-49D4-9358-87940B1B4B76}"/>
    <cellStyle name="Note 2 3 4 14" xfId="34335" xr:uid="{4479A176-2696-464A-A6F1-A9B2F042DAE7}"/>
    <cellStyle name="Note 2 3 4 15" xfId="35489" xr:uid="{8585F0A9-BD91-4B3D-9595-4FDEC6BF80AE}"/>
    <cellStyle name="Note 2 3 4 16" xfId="36613" xr:uid="{8445DEFB-E13C-4837-810F-D929188A3F7F}"/>
    <cellStyle name="Note 2 3 4 17" xfId="37720" xr:uid="{63696008-C091-42A9-A24B-686FD48383E1}"/>
    <cellStyle name="Note 2 3 4 2" xfId="18019" xr:uid="{80F18B53-8099-49B5-A3BF-33EB0570543D}"/>
    <cellStyle name="Note 2 3 4 3" xfId="19415" xr:uid="{E8575202-ABF2-4A85-9195-1C05BD3629D0}"/>
    <cellStyle name="Note 2 3 4 4" xfId="20833" xr:uid="{B10FB665-3F1F-40F5-81E2-A212EAA817F8}"/>
    <cellStyle name="Note 2 3 4 5" xfId="22223" xr:uid="{9F8F1BE8-5B2E-4BDF-B964-7E6378803955}"/>
    <cellStyle name="Note 2 3 4 6" xfId="23535" xr:uid="{5FB539A5-B6B5-44B5-89DE-3574D2455273}"/>
    <cellStyle name="Note 2 3 4 7" xfId="24945" xr:uid="{4FBCE6C8-9766-407F-AD4A-2F515712C394}"/>
    <cellStyle name="Note 2 3 4 8" xfId="26375" xr:uid="{ECFA288A-8A28-49E1-BAAA-08B05CC54215}"/>
    <cellStyle name="Note 2 3 4 9" xfId="27906" xr:uid="{C767F899-1CFB-45C3-99E5-95EEF5B95109}"/>
    <cellStyle name="Note 2 3 5" xfId="14984" xr:uid="{EFECD24A-2C43-41F1-87F8-EAC49157821B}"/>
    <cellStyle name="Note 2 3 5 10" xfId="29419" xr:uid="{A0A61619-2F9E-4D40-8221-00DF87505928}"/>
    <cellStyle name="Note 2 3 5 11" xfId="30810" xr:uid="{32B1D554-8C1D-410A-8152-96FD2EF6F2B4}"/>
    <cellStyle name="Note 2 3 5 12" xfId="32194" xr:uid="{660203A2-5105-43DA-BB02-913698BEED2B}"/>
    <cellStyle name="Note 2 3 5 13" xfId="33411" xr:uid="{567515A7-74F2-458B-BEA5-0CDA22C5B659}"/>
    <cellStyle name="Note 2 3 5 14" xfId="34360" xr:uid="{47151AC6-A29B-4AEA-9771-214FB1AF7374}"/>
    <cellStyle name="Note 2 3 5 15" xfId="35515" xr:uid="{22119202-6C1E-4F2A-80DD-FFFA215D2BF7}"/>
    <cellStyle name="Note 2 3 5 16" xfId="36638" xr:uid="{30D410E4-CD97-4944-927F-A756639495A0}"/>
    <cellStyle name="Note 2 3 5 17" xfId="37743" xr:uid="{A7A74F56-68D1-4741-89FC-C9D3C8081A00}"/>
    <cellStyle name="Note 2 3 5 2" xfId="18047" xr:uid="{52715E48-A448-4611-9B02-EB1DE0E8C44D}"/>
    <cellStyle name="Note 2 3 5 3" xfId="19443" xr:uid="{FD4813A0-FE0A-4522-BD56-1B68D2C31FF0}"/>
    <cellStyle name="Note 2 3 5 4" xfId="20860" xr:uid="{7D01861F-9126-4CE3-B5C9-B16B1FE6B304}"/>
    <cellStyle name="Note 2 3 5 5" xfId="22250" xr:uid="{E9040496-7E59-47E5-BEC5-4305DF5178FD}"/>
    <cellStyle name="Note 2 3 5 6" xfId="23563" xr:uid="{046885E8-5652-45FC-A30F-DED1A3501D1F}"/>
    <cellStyle name="Note 2 3 5 7" xfId="24971" xr:uid="{9CC4C013-B356-443D-9D6C-71E6684E102A}"/>
    <cellStyle name="Note 2 3 5 8" xfId="26403" xr:uid="{49416642-0225-4C32-8C61-6525647FBD19}"/>
    <cellStyle name="Note 2 3 5 9" xfId="27934" xr:uid="{7AE97AA1-A534-4104-B350-DA90AA11CD0F}"/>
    <cellStyle name="Note 2 3 6" xfId="15068" xr:uid="{B6FD4A6C-9E67-40C1-9C3D-010ABA292BAF}"/>
    <cellStyle name="Note 2 3 6 10" xfId="29503" xr:uid="{C58887A5-E45D-434B-B57A-268E33DE9053}"/>
    <cellStyle name="Note 2 3 6 11" xfId="30893" xr:uid="{B10ACFF4-0F79-4620-B500-03BF43323A51}"/>
    <cellStyle name="Note 2 3 6 12" xfId="32277" xr:uid="{30F47DF3-5AE3-47D2-AB38-C9DBDE232C99}"/>
    <cellStyle name="Note 2 3 6 13" xfId="33490" xr:uid="{E5281456-8281-4925-ADAB-E2FE9135956A}"/>
    <cellStyle name="Note 2 3 6 14" xfId="34443" xr:uid="{4DCAACE9-6B2A-4A58-A774-C4A308644E14}"/>
    <cellStyle name="Note 2 3 6 15" xfId="35598" xr:uid="{3FB61ED4-393C-4894-855B-BCA1A883E0D4}"/>
    <cellStyle name="Note 2 3 6 16" xfId="36720" xr:uid="{F75C890E-E087-490C-9F53-41BD60BEA8F4}"/>
    <cellStyle name="Note 2 3 6 17" xfId="37825" xr:uid="{769D37C9-AE1C-4892-BFBD-2E5FA262F32E}"/>
    <cellStyle name="Note 2 3 6 2" xfId="18131" xr:uid="{328F9736-F2A5-4AC9-8478-2EFD485ADC97}"/>
    <cellStyle name="Note 2 3 6 3" xfId="19527" xr:uid="{2478AD96-6A3F-4E23-A611-60E8A546AC2D}"/>
    <cellStyle name="Note 2 3 6 4" xfId="20944" xr:uid="{AF748FF8-63B7-4372-B80E-BD80191524AA}"/>
    <cellStyle name="Note 2 3 6 5" xfId="22334" xr:uid="{96F43EDE-7DC7-4ABC-BE96-537459B4CD29}"/>
    <cellStyle name="Note 2 3 6 6" xfId="23647" xr:uid="{9DAEAB54-4780-4129-9A5A-8DDC6F5D1AD0}"/>
    <cellStyle name="Note 2 3 6 7" xfId="25055" xr:uid="{0CD8F1AE-6654-44A2-8E4F-B59CE47E337C}"/>
    <cellStyle name="Note 2 3 6 8" xfId="26487" xr:uid="{CAAD706A-BF0E-4673-B209-5E4E4727209A}"/>
    <cellStyle name="Note 2 3 6 9" xfId="28017" xr:uid="{0686CE1D-6EF1-4C39-AB92-5ED3038477F9}"/>
    <cellStyle name="Note 2 3 7" xfId="15109" xr:uid="{18F22484-35B9-42E2-AB31-C93869EA1E0D}"/>
    <cellStyle name="Note 2 3 7 10" xfId="29543" xr:uid="{8B050288-9AC2-4E68-BA30-ADCEADC04468}"/>
    <cellStyle name="Note 2 3 7 11" xfId="30933" xr:uid="{C294DCBC-37AF-4220-AB83-2309B62176A2}"/>
    <cellStyle name="Note 2 3 7 12" xfId="32314" xr:uid="{313E9649-0B1F-4C66-990A-96AEE9874296}"/>
    <cellStyle name="Note 2 3 7 13" xfId="33524" xr:uid="{5B07A8F1-857B-4C1F-85F1-5FEDB7E029C8}"/>
    <cellStyle name="Note 2 3 7 14" xfId="34476" xr:uid="{C8551FE8-77BC-49AA-ADBC-2E76B57EBE58}"/>
    <cellStyle name="Note 2 3 7 15" xfId="35631" xr:uid="{67083505-D8DD-4CC8-8800-D65F718187E4}"/>
    <cellStyle name="Note 2 3 7 16" xfId="36753" xr:uid="{6426DA4C-94D7-4535-9D30-A085FFD69195}"/>
    <cellStyle name="Note 2 3 7 17" xfId="37857" xr:uid="{A722DAA1-7D45-45D1-A6A1-AC9B8AB32978}"/>
    <cellStyle name="Note 2 3 7 2" xfId="18171" xr:uid="{BEEEB432-0500-44AC-B6FE-723BFB0DBE78}"/>
    <cellStyle name="Note 2 3 7 3" xfId="19568" xr:uid="{6625A6E5-307D-4A1C-9B1D-A38CBF7639B6}"/>
    <cellStyle name="Note 2 3 7 4" xfId="20984" xr:uid="{510BDA4D-AC32-455F-892D-792B0D293AE5}"/>
    <cellStyle name="Note 2 3 7 5" xfId="22375" xr:uid="{5FBE2FBA-307B-4CF9-86D6-C11511989B9E}"/>
    <cellStyle name="Note 2 3 7 6" xfId="23687" xr:uid="{3E2DECB4-DEEB-4A93-B311-7FD63B0134BB}"/>
    <cellStyle name="Note 2 3 7 7" xfId="25091" xr:uid="{CC0ABDC4-C865-426B-BF58-839F5A1A717D}"/>
    <cellStyle name="Note 2 3 7 8" xfId="26526" xr:uid="{BA92CCA1-1289-4839-AE5C-31A18ADAB3C2}"/>
    <cellStyle name="Note 2 3 7 9" xfId="28054" xr:uid="{D8A7C179-512F-45EA-A828-F3364CDC7873}"/>
    <cellStyle name="Note 2 3 8" xfId="15198" xr:uid="{B5C953AC-71D6-4C87-8F76-F59D3AF001C9}"/>
    <cellStyle name="Note 2 3 8 10" xfId="29632" xr:uid="{B106F7E0-9049-4CD0-844D-8F0F434F0A0C}"/>
    <cellStyle name="Note 2 3 8 11" xfId="31021" xr:uid="{BD8EB99F-1BB7-46D6-B092-C05D4DFAAA97}"/>
    <cellStyle name="Note 2 3 8 12" xfId="32396" xr:uid="{823121A3-318D-4DA8-B94A-2326F16701D8}"/>
    <cellStyle name="Note 2 3 8 13" xfId="33604" xr:uid="{768E0748-9BF6-45AA-B062-7C55FEFD52C0}"/>
    <cellStyle name="Note 2 3 8 14" xfId="34559" xr:uid="{53E7839C-C5A6-4534-9D7D-07DB9F48D388}"/>
    <cellStyle name="Note 2 3 8 15" xfId="35716" xr:uid="{D5CED95A-618E-4C98-BAC3-61C8721F3040}"/>
    <cellStyle name="Note 2 3 8 16" xfId="36834" xr:uid="{262C5EF7-FC5D-4463-BC0C-A43F4C0C5F37}"/>
    <cellStyle name="Note 2 3 8 17" xfId="37936" xr:uid="{0A52D9CC-D1E6-482F-B5FE-E4EE152502FF}"/>
    <cellStyle name="Note 2 3 8 2" xfId="18260" xr:uid="{81115A81-51C4-4388-B283-473E85D8809B}"/>
    <cellStyle name="Note 2 3 8 3" xfId="19656" xr:uid="{FA61FDB3-502D-4D80-BB0E-3774E7FF4C75}"/>
    <cellStyle name="Note 2 3 8 4" xfId="21071" xr:uid="{33E8B6A6-F640-441A-B901-B7289B127489}"/>
    <cellStyle name="Note 2 3 8 5" xfId="22464" xr:uid="{93431281-88EC-4086-9B11-B1C51A25F86F}"/>
    <cellStyle name="Note 2 3 8 6" xfId="23776" xr:uid="{8C706867-856B-4C60-9B69-2CD3FDD863DD}"/>
    <cellStyle name="Note 2 3 8 7" xfId="25178" xr:uid="{842266C2-602B-43A5-BF45-613B4A5075AB}"/>
    <cellStyle name="Note 2 3 8 8" xfId="26614" xr:uid="{87D348C8-CCDB-4252-B5C6-28A275988744}"/>
    <cellStyle name="Note 2 3 8 9" xfId="28141" xr:uid="{B61E00D0-18C1-45B8-8EB5-D7A79A9D86FB}"/>
    <cellStyle name="Note 2 3 9" xfId="15261" xr:uid="{91607240-1935-44C0-AF81-C1B593A9332F}"/>
    <cellStyle name="Note 2 3 9 10" xfId="29691" xr:uid="{0F95CD6D-891F-4A5C-BDD3-E50134B379C9}"/>
    <cellStyle name="Note 2 3 9 11" xfId="31083" xr:uid="{DD407496-CACA-42CB-B4FF-189C6287A80F}"/>
    <cellStyle name="Note 2 3 9 12" xfId="32455" xr:uid="{C58AD41A-0AB9-4DA2-9319-469210202453}"/>
    <cellStyle name="Note 2 3 9 13" xfId="33656" xr:uid="{61C0E1F2-6FE3-4594-A485-F16F0272B9A2}"/>
    <cellStyle name="Note 2 3 9 14" xfId="34617" xr:uid="{02D8D9E9-6F73-414A-82CF-540DFCABD882}"/>
    <cellStyle name="Note 2 3 9 15" xfId="35774" xr:uid="{A28B2EF6-BD70-42D2-894B-AB426319897C}"/>
    <cellStyle name="Note 2 3 9 16" xfId="36886" xr:uid="{4C4406C7-BDD1-4556-A377-8CF1B509224C}"/>
    <cellStyle name="Note 2 3 9 17" xfId="37988" xr:uid="{6E3ABA5A-A852-4C11-A0E8-5D9CDA8D728C}"/>
    <cellStyle name="Note 2 3 9 2" xfId="18323" xr:uid="{4A275830-BBD3-4E63-9846-70E790014339}"/>
    <cellStyle name="Note 2 3 9 3" xfId="19718" xr:uid="{FFD9539C-767B-41D7-B3BF-062CAE98A8B5}"/>
    <cellStyle name="Note 2 3 9 4" xfId="21132" xr:uid="{1A6AA035-19DD-4FC2-9E90-AA0B1AEBF5EC}"/>
    <cellStyle name="Note 2 3 9 5" xfId="22527" xr:uid="{46E2F7A0-A148-4C5B-80F4-AEEF7716D161}"/>
    <cellStyle name="Note 2 3 9 6" xfId="23839" xr:uid="{0D8E5434-65DB-4564-B6DF-473EA8B0A1B8}"/>
    <cellStyle name="Note 2 3 9 7" xfId="25241" xr:uid="{8853E777-BB15-4DD5-AAC7-3D88A84340F7}"/>
    <cellStyle name="Note 2 3 9 8" xfId="26675" xr:uid="{7C270526-4C24-41FB-AC2C-77FB878ABAB7}"/>
    <cellStyle name="Note 2 3 9 9" xfId="28201" xr:uid="{B6B46958-4AA6-47EB-A1FA-240009A4B7F9}"/>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10" xfId="15277" xr:uid="{26E86D51-2E94-4808-9496-63CE70EA6E18}"/>
    <cellStyle name="Note 3 10 10" xfId="29707" xr:uid="{CFA23C9C-E42B-460F-B126-85722E0B87D9}"/>
    <cellStyle name="Note 3 10 11" xfId="31098" xr:uid="{14DB14DF-A94C-495B-8CB3-95D979EA984C}"/>
    <cellStyle name="Note 3 10 12" xfId="32469" xr:uid="{6EA539BA-52CA-4E01-8023-C6F234784622}"/>
    <cellStyle name="Note 3 10 13" xfId="33669" xr:uid="{CAF10EEC-7E6C-478F-A461-973DDE964009}"/>
    <cellStyle name="Note 3 10 14" xfId="34631" xr:uid="{3F580F69-8055-4C86-A18B-74186F50FEB5}"/>
    <cellStyle name="Note 3 10 15" xfId="35789" xr:uid="{7DA3F932-04CD-47F6-83D9-1F904346A8DC}"/>
    <cellStyle name="Note 3 10 16" xfId="36900" xr:uid="{1117B277-B239-4063-B554-6D0C34AD5EFE}"/>
    <cellStyle name="Note 3 10 17" xfId="38001" xr:uid="{9E6AAEC8-18E4-4112-9797-60513260A36C}"/>
    <cellStyle name="Note 3 10 2" xfId="18339" xr:uid="{9808261B-346A-4978-BA0A-343A9B5519C1}"/>
    <cellStyle name="Note 3 10 3" xfId="19734" xr:uid="{ED546C80-E73D-4A5D-B2A7-6CDE2A643E5E}"/>
    <cellStyle name="Note 3 10 4" xfId="21146" xr:uid="{59D4A550-DE84-41BC-8AA6-B1F163C58FD8}"/>
    <cellStyle name="Note 3 10 5" xfId="22543" xr:uid="{7CBFD647-E68C-47EE-8F9C-62FA7C4C582D}"/>
    <cellStyle name="Note 3 10 6" xfId="23855" xr:uid="{5A44CD72-FBBF-4768-BB80-CAD2590C3DDB}"/>
    <cellStyle name="Note 3 10 7" xfId="25257" xr:uid="{BDA473D6-7B49-4ED8-9720-C4BF5FA65C0A}"/>
    <cellStyle name="Note 3 10 8" xfId="26691" xr:uid="{0E24273D-75BE-425C-A021-2FD7D0610694}"/>
    <cellStyle name="Note 3 10 9" xfId="28217" xr:uid="{9688E9DB-C4E1-46E5-A621-83C766186A48}"/>
    <cellStyle name="Note 3 11" xfId="15384" xr:uid="{F9B5951E-1496-46ED-A646-9871783F4166}"/>
    <cellStyle name="Note 3 11 10" xfId="29809" xr:uid="{B65431B9-FB3C-4728-AF82-63012131D26F}"/>
    <cellStyle name="Note 3 11 11" xfId="31200" xr:uid="{5571E6DE-D85F-4E38-A7FE-501C7081009E}"/>
    <cellStyle name="Note 3 11 12" xfId="32566" xr:uid="{6FED0EAE-7823-45EE-A985-0359E19A20A5}"/>
    <cellStyle name="Note 3 11 13" xfId="33756" xr:uid="{969725C3-0286-422F-B6B8-424FC3A537B3}"/>
    <cellStyle name="Note 3 11 14" xfId="34723" xr:uid="{5BF7DB43-59BB-44F3-B137-AD1CA546FF47}"/>
    <cellStyle name="Note 3 11 15" xfId="35880" xr:uid="{2E66B83C-979F-4171-874B-B9F10DA084EB}"/>
    <cellStyle name="Note 3 11 16" xfId="36990" xr:uid="{AC9ACFBE-BE54-4731-A0C3-F75658552AB5}"/>
    <cellStyle name="Note 3 11 17" xfId="38086" xr:uid="{CE72D6FC-F5CE-4BFC-8694-5A72A8CE64CE}"/>
    <cellStyle name="Note 3 11 2" xfId="18446" xr:uid="{DD4C7B0C-9440-477E-8E75-FC6C28D5BA78}"/>
    <cellStyle name="Note 3 11 3" xfId="19841" xr:uid="{4B12B46D-3131-49B9-BF2F-75589223CA60}"/>
    <cellStyle name="Note 3 11 4" xfId="21252" xr:uid="{BC285572-0051-4795-A9FA-33782B0DD8FE}"/>
    <cellStyle name="Note 3 11 5" xfId="22650" xr:uid="{E8626236-21AF-4702-B9FA-312C9E00C9F8}"/>
    <cellStyle name="Note 3 11 6" xfId="23958" xr:uid="{03B62964-E34B-4CA4-9096-03C33A5053C8}"/>
    <cellStyle name="Note 3 11 7" xfId="25355" xr:uid="{5F23443A-C17F-49D7-BC7F-319334F4A443}"/>
    <cellStyle name="Note 3 11 8" xfId="26791" xr:uid="{04C3AE70-2F3F-49D6-924C-BD5C17C086E1}"/>
    <cellStyle name="Note 3 11 9" xfId="28312" xr:uid="{CDA61695-108E-4515-A60F-B969AAB2BCA7}"/>
    <cellStyle name="Note 3 12" xfId="15450" xr:uid="{78E5A7F2-3559-40A1-96B8-E335FAE8A11E}"/>
    <cellStyle name="Note 3 12 10" xfId="29874" xr:uid="{1C05DCA0-06B7-4EAF-9677-D262AF70F558}"/>
    <cellStyle name="Note 3 12 11" xfId="31265" xr:uid="{D2C65A76-C672-40EC-A4C0-4444E43378FD}"/>
    <cellStyle name="Note 3 12 12" xfId="32628" xr:uid="{9672432A-E9F7-4C9D-8809-173E01562ABC}"/>
    <cellStyle name="Note 3 12 13" xfId="34780" xr:uid="{54830A21-AF3A-4B3A-A3BD-74A7D05F80D2}"/>
    <cellStyle name="Note 3 12 14" xfId="35937" xr:uid="{03CA24C7-1941-47DF-9B01-6CFFBB464ED4}"/>
    <cellStyle name="Note 3 12 15" xfId="37048" xr:uid="{164F6731-AE9D-44E5-B800-8CF1388C109E}"/>
    <cellStyle name="Note 3 12 16" xfId="38143" xr:uid="{CF4D6335-8331-4BD8-B1A3-4B25CE5D0E5F}"/>
    <cellStyle name="Note 3 12 2" xfId="18511" xr:uid="{1B8269F0-3034-47BD-97D9-8AB4F608CF51}"/>
    <cellStyle name="Note 3 12 3" xfId="19906" xr:uid="{04066897-F178-4EC6-8D9E-D1EA24FAAB3B}"/>
    <cellStyle name="Note 3 12 4" xfId="21318" xr:uid="{2787B638-7F81-493F-929A-C60BABA7E0A5}"/>
    <cellStyle name="Note 3 12 5" xfId="22716" xr:uid="{C8D8754D-9F39-4EB7-8B28-57016001F468}"/>
    <cellStyle name="Note 3 12 6" xfId="24021" xr:uid="{8911534F-8FAB-494C-80E8-E17A506C82CD}"/>
    <cellStyle name="Note 3 12 7" xfId="25420" xr:uid="{C574C3BA-0393-460A-A818-0C0B2509C5B6}"/>
    <cellStyle name="Note 3 12 8" xfId="26857" xr:uid="{539ADF9B-F2C0-4E37-B946-CDA55F896321}"/>
    <cellStyle name="Note 3 12 9" xfId="28377" xr:uid="{7751D6B9-9604-4711-91C0-404578F13EC4}"/>
    <cellStyle name="Note 3 13" xfId="15516" xr:uid="{2F3343A0-F15E-4CA2-B709-9521726972B5}"/>
    <cellStyle name="Note 3 13 10" xfId="29936" xr:uid="{316ECD8C-BAA6-428A-8689-8BCEE3F624BF}"/>
    <cellStyle name="Note 3 13 11" xfId="31327" xr:uid="{58BB7019-7B15-4770-AF5B-4D404C70CC63}"/>
    <cellStyle name="Note 3 13 12" xfId="32688" xr:uid="{1D128F11-D19D-4D9F-8EA1-C00BF7E07FD3}"/>
    <cellStyle name="Note 3 13 13" xfId="34833" xr:uid="{D7060A5C-8311-400C-9F4B-86BD58884C83}"/>
    <cellStyle name="Note 3 13 14" xfId="35990" xr:uid="{AC92EE4B-9231-40F8-9936-F77D87588D08}"/>
    <cellStyle name="Note 3 13 15" xfId="37102" xr:uid="{63924951-1B84-493D-9E62-65BE710D3B5A}"/>
    <cellStyle name="Note 3 13 16" xfId="38195" xr:uid="{B9423627-D175-417B-85BC-10C371F8CA5F}"/>
    <cellStyle name="Note 3 13 2" xfId="18575" xr:uid="{92CFE3E4-7A61-46A6-9FE1-7A642BA4A3F2}"/>
    <cellStyle name="Note 3 13 3" xfId="19967" xr:uid="{136A2F64-122E-4247-A8CA-AEC9D180A27F}"/>
    <cellStyle name="Note 3 13 4" xfId="21384" xr:uid="{9C02AD5D-84D7-4DAC-8B4F-70EA5163D38F}"/>
    <cellStyle name="Note 3 13 5" xfId="22780" xr:uid="{E0FC615E-304B-4B18-B8C1-59A173A77A13}"/>
    <cellStyle name="Note 3 13 6" xfId="24082" xr:uid="{90530CFB-F166-4603-BFEC-46F65C34A658}"/>
    <cellStyle name="Note 3 13 7" xfId="25479" xr:uid="{25B9987A-161B-4E2D-A55D-8F36FC09E04E}"/>
    <cellStyle name="Note 3 13 8" xfId="26920" xr:uid="{324C290C-1C09-4BF8-B76F-A0509208828B}"/>
    <cellStyle name="Note 3 13 9" xfId="28440" xr:uid="{14A4658E-9B7B-4C55-8CEA-2355F338BA1B}"/>
    <cellStyle name="Note 3 14" xfId="15602" xr:uid="{261AE78F-1BD7-48D8-B4CF-4CC0D7A2902F}"/>
    <cellStyle name="Note 3 14 10" xfId="30015" xr:uid="{74CF4CCF-234D-4A42-BCD3-B64B7D895027}"/>
    <cellStyle name="Note 3 14 11" xfId="31410" xr:uid="{A596BBA2-9A94-4C6C-AEA2-5A27F3F048FE}"/>
    <cellStyle name="Note 3 14 12" xfId="32765" xr:uid="{7D0C6871-98C5-4F08-BB73-C0F146A88BAD}"/>
    <cellStyle name="Note 3 14 13" xfId="33875" xr:uid="{7401B837-DAD8-4F58-BC3A-3480B12BCF92}"/>
    <cellStyle name="Note 3 14 14" xfId="34907" xr:uid="{90485AA8-1998-4210-A05D-58A9341F0A2F}"/>
    <cellStyle name="Note 3 14 15" xfId="36063" xr:uid="{2B3F63AA-E43B-46CD-AC9A-B473BF7A9CE5}"/>
    <cellStyle name="Note 3 14 16" xfId="37178" xr:uid="{696994C7-8F9D-4222-84BC-CA6BE2912B49}"/>
    <cellStyle name="Note 3 14 17" xfId="38268" xr:uid="{73741B30-B58B-4840-929A-C3922BAE90AD}"/>
    <cellStyle name="Note 3 14 2" xfId="18657" xr:uid="{605BAA72-02A6-406F-93DB-F191818D7E38}"/>
    <cellStyle name="Note 3 14 3" xfId="20052" xr:uid="{393C7CD9-F84B-47EC-BEC0-B6E2CA02AE39}"/>
    <cellStyle name="Note 3 14 4" xfId="21469" xr:uid="{5B5A73AF-0234-4CA4-9F0D-40C142CD0D4F}"/>
    <cellStyle name="Note 3 14 5" xfId="22860" xr:uid="{7FB719FB-84B8-489A-9112-B1F8FBED997D}"/>
    <cellStyle name="Note 3 14 6" xfId="24160" xr:uid="{40E6BA15-357C-421A-97EE-EBA5EEAA4F8C}"/>
    <cellStyle name="Note 3 14 7" xfId="25559" xr:uid="{40FD984D-C23F-440F-9804-C10CEB0E438C}"/>
    <cellStyle name="Note 3 14 8" xfId="27000" xr:uid="{ACDB96A4-1E4B-4B2A-9C17-5A846B33A8A0}"/>
    <cellStyle name="Note 3 14 9" xfId="28520" xr:uid="{AE46FCA6-70B8-42FC-9A8B-BF4E1CA27589}"/>
    <cellStyle name="Note 3 15" xfId="15689" xr:uid="{CC623471-488E-4C9E-BD3A-39205E3B2B47}"/>
    <cellStyle name="Note 3 15 10" xfId="30100" xr:uid="{4C66ACF8-27F4-4E99-AAFF-D170EFC69068}"/>
    <cellStyle name="Note 3 15 11" xfId="31492" xr:uid="{52FA47EE-57BD-424F-848E-1B8B93C48F0C}"/>
    <cellStyle name="Note 3 15 12" xfId="32847" xr:uid="{A9EFE0FD-61B6-4698-8454-9BD66B3E2088}"/>
    <cellStyle name="Note 3 15 13" xfId="34987" xr:uid="{E776FDE3-0719-42BF-9342-3097AB978B2B}"/>
    <cellStyle name="Note 3 15 14" xfId="36141" xr:uid="{5E480CE7-9356-4C1C-A157-DAC5DCB1B220}"/>
    <cellStyle name="Note 3 15 15" xfId="37259" xr:uid="{4A69962E-B039-40C6-9893-F77F8AC12444}"/>
    <cellStyle name="Note 3 15 16" xfId="38346" xr:uid="{C13F5C85-2603-4A9C-9759-E9395E60908B}"/>
    <cellStyle name="Note 3 15 2" xfId="18739" xr:uid="{6A30DCF5-76DD-4707-9E6B-1D3D8A12F173}"/>
    <cellStyle name="Note 3 15 3" xfId="20135" xr:uid="{448DC6DB-DD62-4AF5-BB7A-756B88B46EC0}"/>
    <cellStyle name="Note 3 15 4" xfId="21556" xr:uid="{E3692813-84A8-44B5-9BDE-68E395E51397}"/>
    <cellStyle name="Note 3 15 5" xfId="22941" xr:uid="{70E4FC52-73BA-43FE-923F-E2033A6B74C8}"/>
    <cellStyle name="Note 3 15 6" xfId="24244" xr:uid="{D0BF5FD3-649B-45EA-98DE-674A294D5BC0}"/>
    <cellStyle name="Note 3 15 7" xfId="25643" xr:uid="{D9327F9D-8BFE-48AB-895D-DEBB5603AB46}"/>
    <cellStyle name="Note 3 15 8" xfId="27085" xr:uid="{EA3ECC32-9F0F-4E61-81EA-F580DDE2AFD9}"/>
    <cellStyle name="Note 3 15 9" xfId="28607" xr:uid="{98443A8F-D9B1-4DEF-BD1F-76AFDDEAE3DF}"/>
    <cellStyle name="Note 3 16" xfId="15750" xr:uid="{9462D380-6C56-458D-9CB1-402EE4C23914}"/>
    <cellStyle name="Note 3 16 10" xfId="35037" xr:uid="{2D3FEB19-F15C-4BF9-9EA7-68174D7C5A64}"/>
    <cellStyle name="Note 3 16 11" xfId="36191" xr:uid="{6657CF48-FBE3-48A1-9DCF-0E7B982AC400}"/>
    <cellStyle name="Note 3 16 12" xfId="37313" xr:uid="{B91E18E2-CC9C-46B4-9AE5-33A3B247EBA7}"/>
    <cellStyle name="Note 3 16 13" xfId="38396" xr:uid="{FC676FF4-C813-449F-8BDB-FEFC95C5D9CE}"/>
    <cellStyle name="Note 3 16 2" xfId="20193" xr:uid="{89860BB7-B999-493F-B1FF-6984BED39FCB}"/>
    <cellStyle name="Note 3 16 3" xfId="24302" xr:uid="{D59533FA-93F2-47C4-9B34-F4169D1095A4}"/>
    <cellStyle name="Note 3 16 4" xfId="25701" xr:uid="{F74F84C9-2B38-4C79-9856-AA8EFE50AF97}"/>
    <cellStyle name="Note 3 16 5" xfId="27141" xr:uid="{56CC7EEF-D755-4509-8F72-7EE0A2808506}"/>
    <cellStyle name="Note 3 16 6" xfId="28665" xr:uid="{6E41513A-B58A-46B6-892A-09569ACAA873}"/>
    <cellStyle name="Note 3 16 7" xfId="30159" xr:uid="{ED8EC1C4-DC5D-43FA-A199-9AFDA17A54E1}"/>
    <cellStyle name="Note 3 16 8" xfId="31551" xr:uid="{15462A9A-079C-44C9-8BBC-57CABD3DBA2A}"/>
    <cellStyle name="Note 3 16 9" xfId="32900" xr:uid="{F23F20EE-E08A-4A24-9350-74C4377F1CD2}"/>
    <cellStyle name="Note 3 17" xfId="15871" xr:uid="{C1CA47D6-8CC8-4036-AD4D-0C803A45F7AC}"/>
    <cellStyle name="Note 3 17 10" xfId="30278" xr:uid="{BCED99BD-D76B-4543-ABDD-F500B3704FC3}"/>
    <cellStyle name="Note 3 17 11" xfId="31672" xr:uid="{D8A69EA7-7943-466E-9898-E3BF652B08BB}"/>
    <cellStyle name="Note 3 17 12" xfId="33009" xr:uid="{D2DD8ADC-69B5-42D5-948B-4CCCE0D87674}"/>
    <cellStyle name="Note 3 17 13" xfId="34041" xr:uid="{671D06EC-4ACF-433F-AC6C-4786FDF24F81}"/>
    <cellStyle name="Note 3 17 14" xfId="35143" xr:uid="{23B42D8C-D01A-4424-BAF7-6619AAEDAEDB}"/>
    <cellStyle name="Note 3 17 15" xfId="36297" xr:uid="{04554E2A-9E23-4B90-AD35-D4B5304E10A4}"/>
    <cellStyle name="Note 3 17 16" xfId="37424" xr:uid="{F38FD786-C875-4CC6-A263-018D77944CF8}"/>
    <cellStyle name="Note 3 17 17" xfId="38502" xr:uid="{9E159B62-752A-4F45-8218-AB462D50C517}"/>
    <cellStyle name="Note 3 17 2" xfId="18920" xr:uid="{F7F79EBA-480C-47C3-958A-E48D0A8DD106}"/>
    <cellStyle name="Note 3 17 3" xfId="20312" xr:uid="{6605FEF5-49C8-41FE-B95C-3D591285C96A}"/>
    <cellStyle name="Note 3 17 4" xfId="21714" xr:uid="{5EC25BD2-EABF-4A41-8FE7-EEFD6B37EA43}"/>
    <cellStyle name="Note 3 17 5" xfId="23095" xr:uid="{4D3371F9-3DA0-456B-957C-6805EE7F0883}"/>
    <cellStyle name="Note 3 17 6" xfId="24415" xr:uid="{69631358-DEE4-4653-A568-DEED4B8600AA}"/>
    <cellStyle name="Note 3 17 7" xfId="25819" xr:uid="{D3756046-1058-4041-BCA6-FDC9F756291C}"/>
    <cellStyle name="Note 3 17 8" xfId="27260" xr:uid="{DA5DFA0A-F3B0-418A-8E27-5BDCB93273D0}"/>
    <cellStyle name="Note 3 17 9" xfId="28784" xr:uid="{E3C40948-1ADA-4A3D-A408-388705B0D8E2}"/>
    <cellStyle name="Note 3 18" xfId="23856" xr:uid="{B1CE2E13-29CB-4C0A-AD33-D5D9A45F396B}"/>
    <cellStyle name="Note 3 19" xfId="26702" xr:uid="{21B2F25F-81F7-4964-8ABB-DF13FFA5330C}"/>
    <cellStyle name="Note 3 2" xfId="66" xr:uid="{00000000-0005-0000-0000-0000DF230000}"/>
    <cellStyle name="Note 3 2 10" xfId="15366" xr:uid="{8B9E8493-DB9F-4367-9F9D-9F84BEA44E0B}"/>
    <cellStyle name="Note 3 2 10 10" xfId="29793" xr:uid="{1164C211-B3E7-4724-8422-3521AAA39C72}"/>
    <cellStyle name="Note 3 2 10 11" xfId="31184" xr:uid="{B36EFF10-82E0-40AE-B06E-114853FD3082}"/>
    <cellStyle name="Note 3 2 10 12" xfId="32551" xr:uid="{10C62D7F-D9F3-49F8-A8E9-66AE356CC424}"/>
    <cellStyle name="Note 3 2 10 13" xfId="33746" xr:uid="{92C27C80-0170-4EBF-BC0A-97F20B942A97}"/>
    <cellStyle name="Note 3 2 10 14" xfId="34712" xr:uid="{4F0E324D-DDB9-4920-82D8-C23876CF74C2}"/>
    <cellStyle name="Note 3 2 10 15" xfId="35868" xr:uid="{EA94F8DC-25E6-41D8-8B8F-D03AF2575D10}"/>
    <cellStyle name="Note 3 2 10 16" xfId="36979" xr:uid="{B033CE4C-857C-4208-871F-3B3C8DD4292A}"/>
    <cellStyle name="Note 3 2 10 17" xfId="38077" xr:uid="{6CFE12B9-A3F5-472A-A8A5-356455077A95}"/>
    <cellStyle name="Note 3 2 10 2" xfId="18428" xr:uid="{FC451728-F823-4A5B-BF89-9BF8E660D894}"/>
    <cellStyle name="Note 3 2 10 3" xfId="19823" xr:uid="{5EE28C8B-D111-47F2-B0A0-FE2D6C580E41}"/>
    <cellStyle name="Note 3 2 10 4" xfId="21234" xr:uid="{89791F2E-26F2-485B-88F1-4EF6283C2BBA}"/>
    <cellStyle name="Note 3 2 10 5" xfId="22632" xr:uid="{6EC6F664-7570-404D-A592-43F6FBD228D3}"/>
    <cellStyle name="Note 3 2 10 6" xfId="23942" xr:uid="{6EADD30B-DF39-4142-B45D-095E69FAC432}"/>
    <cellStyle name="Note 3 2 10 7" xfId="25340" xr:uid="{BEF84A63-48A9-47AE-859B-6F1F46E66AC7}"/>
    <cellStyle name="Note 3 2 10 8" xfId="26778" xr:uid="{4716A3CC-9A04-43C3-B557-40977D11BD8C}"/>
    <cellStyle name="Note 3 2 10 9" xfId="28299" xr:uid="{94414C4B-3154-4372-A525-4B3D445E9E74}"/>
    <cellStyle name="Note 3 2 11" xfId="15414" xr:uid="{0900DBA9-D1DB-4509-A394-EA0A88536A76}"/>
    <cellStyle name="Note 3 2 11 10" xfId="29839" xr:uid="{8850ADA1-EB82-4DA6-93F3-F689CDFFADF0}"/>
    <cellStyle name="Note 3 2 11 11" xfId="31230" xr:uid="{5E2A8D34-386D-4AB9-B7B5-800833652599}"/>
    <cellStyle name="Note 3 2 11 12" xfId="32593" xr:uid="{6769633F-F5B0-4460-9600-1CD28509A85A}"/>
    <cellStyle name="Note 3 2 11 13" xfId="34748" xr:uid="{CFDCF242-63A0-4A18-87D3-E555F2AEAFC8}"/>
    <cellStyle name="Note 3 2 11 14" xfId="35905" xr:uid="{8DFEC774-DCE8-4461-A110-2FB3BD2E060D}"/>
    <cellStyle name="Note 3 2 11 15" xfId="37015" xr:uid="{5D03EF49-E2D0-40F4-84B6-70B8B6466B3D}"/>
    <cellStyle name="Note 3 2 11 16" xfId="38111" xr:uid="{EB897D54-CBCC-4FB8-83CB-17114FF6DFAD}"/>
    <cellStyle name="Note 3 2 11 2" xfId="18475" xr:uid="{2147E589-05B5-430E-9675-58F861A3C9D6}"/>
    <cellStyle name="Note 3 2 11 3" xfId="19871" xr:uid="{7D382207-6311-4CE4-8194-05CDC4B42593}"/>
    <cellStyle name="Note 3 2 11 4" xfId="21282" xr:uid="{55C9AC6D-6AAE-4A84-A52F-C017B5EC094F}"/>
    <cellStyle name="Note 3 2 11 5" xfId="22680" xr:uid="{2828AF86-E05B-49CA-B8C7-EAE9BF8529B6}"/>
    <cellStyle name="Note 3 2 11 6" xfId="23986" xr:uid="{48DA1BF0-1ABE-4E2D-9E2D-A4A917462358}"/>
    <cellStyle name="Note 3 2 11 7" xfId="25385" xr:uid="{3DF22944-D0C8-462F-9232-0E891C8DD9C1}"/>
    <cellStyle name="Note 3 2 11 8" xfId="26821" xr:uid="{D614DEF2-666B-4645-BA9E-7D161AD9C944}"/>
    <cellStyle name="Note 3 2 11 9" xfId="28341" xr:uid="{D46E6E4C-6C6E-4C41-82DF-3B673A609849}"/>
    <cellStyle name="Note 3 2 12" xfId="15510" xr:uid="{780AB725-6CE3-48D4-813D-727EFD33A7C1}"/>
    <cellStyle name="Note 3 2 12 10" xfId="29930" xr:uid="{91EC0FFF-2C52-47C7-B528-F3E5BED57D02}"/>
    <cellStyle name="Note 3 2 12 11" xfId="31321" xr:uid="{CBA2F631-ABB5-4684-891B-1BBE7AEDF708}"/>
    <cellStyle name="Note 3 2 12 12" xfId="32682" xr:uid="{27889AF3-3630-484E-BB5A-A496BA648FBD}"/>
    <cellStyle name="Note 3 2 12 13" xfId="34827" xr:uid="{A2E14F5E-50ED-449E-9DFE-023F556BD5FB}"/>
    <cellStyle name="Note 3 2 12 14" xfId="35984" xr:uid="{F4469B99-2932-4E9A-AAEF-4BA3EE235687}"/>
    <cellStyle name="Note 3 2 12 15" xfId="37096" xr:uid="{D30CADA1-573A-4FC9-9391-0C8788533D35}"/>
    <cellStyle name="Note 3 2 12 16" xfId="38189" xr:uid="{90F5A0FC-EA55-4B99-A2B6-FFD4410CE3E7}"/>
    <cellStyle name="Note 3 2 12 2" xfId="18569" xr:uid="{57FEADAE-3502-41AE-BAC8-015619476931}"/>
    <cellStyle name="Note 3 2 12 3" xfId="19961" xr:uid="{2D40E19E-A1A6-4553-B743-B3AB3F304DF5}"/>
    <cellStyle name="Note 3 2 12 4" xfId="21378" xr:uid="{F668A29A-B641-420F-90F8-72E6FB3258BB}"/>
    <cellStyle name="Note 3 2 12 5" xfId="22774" xr:uid="{E72BA62D-0F48-420F-B19C-3B1A345E80B1}"/>
    <cellStyle name="Note 3 2 12 6" xfId="24076" xr:uid="{C3F66B8F-9ED5-4175-B0F9-4D071F24A29B}"/>
    <cellStyle name="Note 3 2 12 7" xfId="25473" xr:uid="{CD4F82F2-BC98-4B3D-A6AE-636B378E2494}"/>
    <cellStyle name="Note 3 2 12 8" xfId="26914" xr:uid="{B0EEAAA1-A9CB-4F98-A31B-A9E62F2C2AFA}"/>
    <cellStyle name="Note 3 2 12 9" xfId="28434" xr:uid="{37B77EEC-EACB-4F44-AC76-EFDC916599A6}"/>
    <cellStyle name="Note 3 2 13" xfId="15596" xr:uid="{477390CE-9A06-4EE4-A485-62D322071116}"/>
    <cellStyle name="Note 3 2 13 10" xfId="30009" xr:uid="{FEB8192F-1A43-4346-8D13-B02A76559C5D}"/>
    <cellStyle name="Note 3 2 13 11" xfId="31404" xr:uid="{C613DCF2-C0B0-4F9E-8096-B7EA76460A2B}"/>
    <cellStyle name="Note 3 2 13 12" xfId="32759" xr:uid="{48985552-A112-4FF8-857C-3562C73C0BBB}"/>
    <cellStyle name="Note 3 2 13 13" xfId="33869" xr:uid="{0A121156-C02E-460C-8859-658677DC89E3}"/>
    <cellStyle name="Note 3 2 13 14" xfId="34901" xr:uid="{5CE78CC6-19F9-4FA3-AE12-EAA4A1B6469E}"/>
    <cellStyle name="Note 3 2 13 15" xfId="36057" xr:uid="{4B76DA5B-E4EB-4880-94D8-519BAC765BDA}"/>
    <cellStyle name="Note 3 2 13 16" xfId="37172" xr:uid="{80A6AE36-2085-4B83-8AE8-0DD5335030A0}"/>
    <cellStyle name="Note 3 2 13 17" xfId="38262" xr:uid="{EC779E0B-2758-4297-820C-7ED1913BAF81}"/>
    <cellStyle name="Note 3 2 13 2" xfId="18651" xr:uid="{08142333-2B63-48CE-81F3-048339A3B5B0}"/>
    <cellStyle name="Note 3 2 13 3" xfId="20046" xr:uid="{89416CF7-D2C5-456B-8F30-E5D89F1E86A0}"/>
    <cellStyle name="Note 3 2 13 4" xfId="21463" xr:uid="{4BA9B21D-5822-40A2-9F01-6F6CA4904400}"/>
    <cellStyle name="Note 3 2 13 5" xfId="22854" xr:uid="{2F4EE9B3-2FCB-47CF-911B-5B81E0606042}"/>
    <cellStyle name="Note 3 2 13 6" xfId="24154" xr:uid="{3B205F7D-29F5-4454-859D-8CB9A38A6218}"/>
    <cellStyle name="Note 3 2 13 7" xfId="25553" xr:uid="{53532FE4-2B12-4464-B1E8-A75B33F36402}"/>
    <cellStyle name="Note 3 2 13 8" xfId="26994" xr:uid="{4D0B4C07-BA5D-457B-9F9B-22A300A11A95}"/>
    <cellStyle name="Note 3 2 13 9" xfId="28514" xr:uid="{E11AF9A1-1B78-4605-8A17-1D7257644DFF}"/>
    <cellStyle name="Note 3 2 14" xfId="15628" xr:uid="{ABBA8A24-1D21-42F2-8BD4-F655DE0885DD}"/>
    <cellStyle name="Note 3 2 14 10" xfId="30039" xr:uid="{27A55A49-3D2D-4D82-99BB-00BD4349D89F}"/>
    <cellStyle name="Note 3 2 14 11" xfId="31433" xr:uid="{234AC4DF-C208-47CF-9882-047D86C869B2}"/>
    <cellStyle name="Note 3 2 14 12" xfId="32789" xr:uid="{0360145E-C3A3-4631-B9C2-BEB22CD40810}"/>
    <cellStyle name="Note 3 2 14 13" xfId="34927" xr:uid="{772F2801-6367-4C94-8481-D36695EBEDFB}"/>
    <cellStyle name="Note 3 2 14 14" xfId="36083" xr:uid="{F86A1840-B3F7-493E-988F-952F0040D56A}"/>
    <cellStyle name="Note 3 2 14 15" xfId="37200" xr:uid="{06ACD700-6FE2-470B-8BCE-A349B6C632BB}"/>
    <cellStyle name="Note 3 2 14 16" xfId="38288" xr:uid="{6BFDE903-E2C9-426B-8A76-E41C863D5D54}"/>
    <cellStyle name="Note 3 2 14 2" xfId="18678" xr:uid="{5D068A54-E1AE-4591-BED1-97C5BEBE6372}"/>
    <cellStyle name="Note 3 2 14 3" xfId="20075" xr:uid="{76E64218-BD39-478C-932E-0F2454FAFCE3}"/>
    <cellStyle name="Note 3 2 14 4" xfId="21495" xr:uid="{02D20C46-D905-47DF-88F6-0B4109E50D5C}"/>
    <cellStyle name="Note 3 2 14 5" xfId="22881" xr:uid="{FE19A120-C1F1-4915-B750-E60E6E75095A}"/>
    <cellStyle name="Note 3 2 14 6" xfId="24183" xr:uid="{616B680A-F1F7-4F4D-9333-F206CD22C770}"/>
    <cellStyle name="Note 3 2 14 7" xfId="25582" xr:uid="{2BC2B9F1-2CF3-4FE8-A4E3-BDE9FD4E8E93}"/>
    <cellStyle name="Note 3 2 14 8" xfId="27024" xr:uid="{0F8ACC4B-9098-4438-92A4-E9FD48A47FE7}"/>
    <cellStyle name="Note 3 2 14 9" xfId="28546" xr:uid="{CE330CC4-30E5-4026-8AF3-F83498CB4EE2}"/>
    <cellStyle name="Note 3 2 15" xfId="15744" xr:uid="{C183C3DE-B37F-436F-BF5F-20C130E4E934}"/>
    <cellStyle name="Note 3 2 15 10" xfId="35031" xr:uid="{54C604E0-C125-447C-A771-84C4895461C9}"/>
    <cellStyle name="Note 3 2 15 11" xfId="36185" xr:uid="{ACCC6A65-6DFD-4757-BAC7-E9A977718BA1}"/>
    <cellStyle name="Note 3 2 15 12" xfId="37307" xr:uid="{DE26C2C3-44C5-4C89-A7FD-F19295CDBC3A}"/>
    <cellStyle name="Note 3 2 15 13" xfId="38390" xr:uid="{4E31CAD1-1C60-4462-99D2-6F25AC9DE2E4}"/>
    <cellStyle name="Note 3 2 15 2" xfId="20187" xr:uid="{ABEA6B5C-8DF5-4B62-B184-0AE180BC9179}"/>
    <cellStyle name="Note 3 2 15 3" xfId="24296" xr:uid="{D8166A39-22E8-4298-BFAE-67B43D14CB87}"/>
    <cellStyle name="Note 3 2 15 4" xfId="25695" xr:uid="{E7527F89-8547-476E-8FF3-6AC5B923ED80}"/>
    <cellStyle name="Note 3 2 15 5" xfId="27135" xr:uid="{A4263F4D-2CE0-470C-AAD7-E9B54A20EA74}"/>
    <cellStyle name="Note 3 2 15 6" xfId="28659" xr:uid="{28CF346C-278F-48F4-956F-239B7190E7AC}"/>
    <cellStyle name="Note 3 2 15 7" xfId="30153" xr:uid="{93D34189-23B5-462E-BA66-93A8DB9956E2}"/>
    <cellStyle name="Note 3 2 15 8" xfId="31545" xr:uid="{51B6E472-AA26-4044-93D8-8C8B5AEE83C1}"/>
    <cellStyle name="Note 3 2 15 9" xfId="32894" xr:uid="{FB3B1C19-03DA-476A-BB55-E1D394417EBC}"/>
    <cellStyle name="Note 3 2 16" xfId="15836" xr:uid="{85AF88D5-8508-436C-B156-A5A70793974B}"/>
    <cellStyle name="Note 3 2 16 10" xfId="30243" xr:uid="{A1C9ABFF-B725-4B75-93B9-9FB804287D7B}"/>
    <cellStyle name="Note 3 2 16 11" xfId="31637" xr:uid="{75A50960-2F7F-44D7-A82F-B5DB773E276B}"/>
    <cellStyle name="Note 3 2 16 12" xfId="32975" xr:uid="{0DB5708D-0F2A-44E5-BE13-362E4DAD98C3}"/>
    <cellStyle name="Note 3 2 16 13" xfId="34007" xr:uid="{8D000B69-DB3D-4755-B12B-52CBF3C01016}"/>
    <cellStyle name="Note 3 2 16 14" xfId="35109" xr:uid="{B5F79A5F-DF7A-4F65-A9E6-92A2EA17B015}"/>
    <cellStyle name="Note 3 2 16 15" xfId="36263" xr:uid="{73B68B25-258E-4822-B06C-93B0C8726C4E}"/>
    <cellStyle name="Note 3 2 16 16" xfId="37390" xr:uid="{BA57EFF9-C7E1-4EA1-BE69-D1383E34702D}"/>
    <cellStyle name="Note 3 2 16 17" xfId="38468" xr:uid="{55A40F30-E2B2-45D0-81FF-C87B1FD482F0}"/>
    <cellStyle name="Note 3 2 16 2" xfId="18885" xr:uid="{4C930161-EF4D-48F1-89E4-9603F1688DA2}"/>
    <cellStyle name="Note 3 2 16 3" xfId="20278" xr:uid="{9FF4C9BC-0F3E-42AD-82B8-3EED4704F673}"/>
    <cellStyle name="Note 3 2 16 4" xfId="21679" xr:uid="{47DB74AB-2078-4301-82A7-631B985D9B9C}"/>
    <cellStyle name="Note 3 2 16 5" xfId="23061" xr:uid="{BF92ACF0-4BB4-4444-AA88-49A005754680}"/>
    <cellStyle name="Note 3 2 16 6" xfId="24381" xr:uid="{D439ED96-37BC-4B3C-9C0D-5CF91C92137A}"/>
    <cellStyle name="Note 3 2 16 7" xfId="25785" xr:uid="{02BFD3D8-AAD1-4F5F-8C52-59197F701149}"/>
    <cellStyle name="Note 3 2 16 8" xfId="27226" xr:uid="{BDC17609-9155-4923-9C2F-74AF8A0E0052}"/>
    <cellStyle name="Note 3 2 16 9" xfId="28750" xr:uid="{DEF1FB29-3576-4ABE-9431-B9662F4D8A27}"/>
    <cellStyle name="Note 3 2 17" xfId="23732" xr:uid="{676DEE15-28EE-4B3F-A813-0911B0CC5998}"/>
    <cellStyle name="Note 3 2 18" xfId="26605" xr:uid="{7E84E69C-D2CB-4D3D-B1F9-E8400BF96D93}"/>
    <cellStyle name="Note 3 2 19" xfId="28124" xr:uid="{45D2FB8C-3A8C-4375-A142-24E5D83AFF65}"/>
    <cellStyle name="Note 3 2 2" xfId="86" xr:uid="{00000000-0005-0000-0000-0000E0230000}"/>
    <cellStyle name="Note 3 2 2 10" xfId="15399" xr:uid="{174FA0A8-95EB-48A7-AC64-362450F9BDBB}"/>
    <cellStyle name="Note 3 2 2 10 10" xfId="29824" xr:uid="{E619969B-2D22-4BD8-AC68-577B0AEC074F}"/>
    <cellStyle name="Note 3 2 2 10 11" xfId="31215" xr:uid="{B6DEE4C9-3EDE-44CA-B65F-44F5A9B3D500}"/>
    <cellStyle name="Note 3 2 2 10 12" xfId="32579" xr:uid="{244E0498-613A-486F-A3D1-DB556B5FB79B}"/>
    <cellStyle name="Note 3 2 2 10 13" xfId="34736" xr:uid="{DDB1DC20-BD7F-495C-9F46-C6D4CE06C422}"/>
    <cellStyle name="Note 3 2 2 10 14" xfId="35893" xr:uid="{3A2C3181-2A52-41CE-BE3D-8821B52272AB}"/>
    <cellStyle name="Note 3 2 2 10 15" xfId="37003" xr:uid="{DB9C473E-3CBD-42CA-8612-D02B42ABC331}"/>
    <cellStyle name="Note 3 2 2 10 16" xfId="38099" xr:uid="{FC09AFE6-B18A-457C-9B2A-9FD829A5B3E5}"/>
    <cellStyle name="Note 3 2 2 10 2" xfId="18461" xr:uid="{BD9D47B6-0543-48EE-BB66-16F25B19A8CB}"/>
    <cellStyle name="Note 3 2 2 10 3" xfId="19856" xr:uid="{4116A6A9-3C03-4AD5-929C-77ADAF45EE2C}"/>
    <cellStyle name="Note 3 2 2 10 4" xfId="21267" xr:uid="{36DFFEF9-93D5-4B6D-9697-BA385396855F}"/>
    <cellStyle name="Note 3 2 2 10 5" xfId="22665" xr:uid="{D692561C-9CDE-4F6A-9EA8-81B8406B1AAD}"/>
    <cellStyle name="Note 3 2 2 10 6" xfId="23972" xr:uid="{E407E945-0451-4903-9DFD-12ABC267D75D}"/>
    <cellStyle name="Note 3 2 2 10 7" xfId="25370" xr:uid="{C36BC4FA-F044-4456-BA0F-4CEF2137803A}"/>
    <cellStyle name="Note 3 2 2 10 8" xfId="26806" xr:uid="{CEA06EF1-E387-475C-A52E-47828499F58A}"/>
    <cellStyle name="Note 3 2 2 10 9" xfId="28326" xr:uid="{2CD811D9-6286-46A4-B8AC-074E92EBA2EE}"/>
    <cellStyle name="Note 3 2 2 11" xfId="15496" xr:uid="{84292396-7956-4499-8C5F-37DEC8E0D018}"/>
    <cellStyle name="Note 3 2 2 11 10" xfId="29916" xr:uid="{22BE8E6B-D679-46F1-BD3B-27BE85CC3754}"/>
    <cellStyle name="Note 3 2 2 11 11" xfId="31307" xr:uid="{0797E2B5-0077-4026-84DC-56C223260C94}"/>
    <cellStyle name="Note 3 2 2 11 12" xfId="32669" xr:uid="{80E456FA-74F3-48B8-867B-5CC27B0EDE23}"/>
    <cellStyle name="Note 3 2 2 11 13" xfId="34815" xr:uid="{6258865F-332F-4667-B759-75D0FC63B6EA}"/>
    <cellStyle name="Note 3 2 2 11 14" xfId="35972" xr:uid="{05D13E2C-B5B0-461F-B76C-A0E546933370}"/>
    <cellStyle name="Note 3 2 2 11 15" xfId="37084" xr:uid="{CB91E70D-7758-4E7E-8310-03FF7F2F2669}"/>
    <cellStyle name="Note 3 2 2 11 16" xfId="38177" xr:uid="{FDD59838-F696-4D02-A77D-7EABFC34C4B1}"/>
    <cellStyle name="Note 3 2 2 11 2" xfId="18555" xr:uid="{2B3FDCC0-1EB6-4545-BE30-F043BDEA1998}"/>
    <cellStyle name="Note 3 2 2 11 3" xfId="19948" xr:uid="{9AB5531B-C1A4-4681-BC70-42E7BE3E79CA}"/>
    <cellStyle name="Note 3 2 2 11 4" xfId="21364" xr:uid="{6571E24C-B1F9-499C-A507-5DF593767A7D}"/>
    <cellStyle name="Note 3 2 2 11 5" xfId="22761" xr:uid="{7BB2A9F3-BBF7-4317-8B9F-79E439039CE1}"/>
    <cellStyle name="Note 3 2 2 11 6" xfId="24062" xr:uid="{4EB06B9B-1797-44D5-A4EF-A7881E860D79}"/>
    <cellStyle name="Note 3 2 2 11 7" xfId="25461" xr:uid="{C6513838-CDC1-4520-996A-F3551A780233}"/>
    <cellStyle name="Note 3 2 2 11 8" xfId="26900" xr:uid="{898ED91C-0450-4714-8AD4-664E917A98F3}"/>
    <cellStyle name="Note 3 2 2 11 9" xfId="28420" xr:uid="{97605C80-EF79-4A60-B737-9DD3A9B7ABD9}"/>
    <cellStyle name="Note 3 2 2 12" xfId="15548" xr:uid="{05386D51-E27B-49EA-8A75-42711A6B038B}"/>
    <cellStyle name="Note 3 2 2 12 10" xfId="29965" xr:uid="{3295D6B7-18E8-4721-B5B7-CB58A9ABD87D}"/>
    <cellStyle name="Note 3 2 2 12 11" xfId="31358" xr:uid="{887658C6-10CA-41B1-AC22-307D69602DC4}"/>
    <cellStyle name="Note 3 2 2 12 12" xfId="32716" xr:uid="{CF9F8961-1461-4B2E-B47B-666B8AC34EDD}"/>
    <cellStyle name="Note 3 2 2 12 13" xfId="33844" xr:uid="{F3C6AF4D-1B6F-4050-B0D9-6EB4FB7288C5}"/>
    <cellStyle name="Note 3 2 2 12 14" xfId="34861" xr:uid="{18320A53-865F-424A-BE0C-04E013E27903}"/>
    <cellStyle name="Note 3 2 2 12 15" xfId="36017" xr:uid="{96EC8B80-D903-46EE-A00C-07925A892C35}"/>
    <cellStyle name="Note 3 2 2 12 16" xfId="37130" xr:uid="{5EC3F18C-01DC-4439-B49C-4CF078F3B898}"/>
    <cellStyle name="Note 3 2 2 12 17" xfId="38222" xr:uid="{CB5BB105-FCE0-46A6-9C32-AC1D4A59A049}"/>
    <cellStyle name="Note 3 2 2 12 2" xfId="18607" xr:uid="{425B79AA-859E-4F6E-936F-EC0BB1F13F6C}"/>
    <cellStyle name="Note 3 2 2 12 3" xfId="19999" xr:uid="{D5ABC741-29A9-4BFA-B530-FE101FD529C4}"/>
    <cellStyle name="Note 3 2 2 12 4" xfId="21416" xr:uid="{35E59B76-81CB-422E-995D-9710ACAFAAA6}"/>
    <cellStyle name="Note 3 2 2 12 5" xfId="22810" xr:uid="{5934AAF1-0AC1-4708-BF71-FC95C8B890D6}"/>
    <cellStyle name="Note 3 2 2 12 6" xfId="24112" xr:uid="{2D00C9C8-1DD8-4EB2-ABD0-950D490D5837}"/>
    <cellStyle name="Note 3 2 2 12 7" xfId="25510" xr:uid="{5A0E7FB2-8BA5-4387-A514-F8FBD3BB0FB1}"/>
    <cellStyle name="Note 3 2 2 12 8" xfId="26948" xr:uid="{F8FFFD98-AD4E-46DF-8674-DA3165706229}"/>
    <cellStyle name="Note 3 2 2 12 9" xfId="28470" xr:uid="{015F5410-C1AC-4AAC-BE07-7FE7627A3509}"/>
    <cellStyle name="Note 3 2 2 13" xfId="15613" xr:uid="{5103B39B-59C0-423E-A15F-65E565DB8F72}"/>
    <cellStyle name="Note 3 2 2 13 10" xfId="30025" xr:uid="{DEC6E002-4FF9-48BD-8E91-A757D1F20F89}"/>
    <cellStyle name="Note 3 2 2 13 11" xfId="31420" xr:uid="{BD421124-FC3F-426E-BFB1-4365F4BB406E}"/>
    <cellStyle name="Note 3 2 2 13 12" xfId="32775" xr:uid="{90FDA9EC-53A1-4AA2-AE79-64ECBB4D229C}"/>
    <cellStyle name="Note 3 2 2 13 13" xfId="34915" xr:uid="{199DAAFF-5E1B-471E-99B3-E66B159DBC12}"/>
    <cellStyle name="Note 3 2 2 13 14" xfId="36071" xr:uid="{C4B00E11-D285-4291-832D-645C25AC7927}"/>
    <cellStyle name="Note 3 2 2 13 15" xfId="37187" xr:uid="{4827C334-EA21-45A7-B1A9-5A84CB1B8AD2}"/>
    <cellStyle name="Note 3 2 2 13 16" xfId="38276" xr:uid="{A611811C-0CBB-437F-B782-B90BF0302527}"/>
    <cellStyle name="Note 3 2 2 13 2" xfId="18665" xr:uid="{2E7A1DF6-5DBF-4ED6-8003-FC7CD48E5D7A}"/>
    <cellStyle name="Note 3 2 2 13 3" xfId="20062" xr:uid="{B663A079-6CC4-4783-BAEA-A973ABF05999}"/>
    <cellStyle name="Note 3 2 2 13 4" xfId="21480" xr:uid="{B54D642E-5480-440E-BCA5-1F3610002233}"/>
    <cellStyle name="Note 3 2 2 13 5" xfId="22869" xr:uid="{17AC23E7-43DB-4739-816B-1AF4C296A794}"/>
    <cellStyle name="Note 3 2 2 13 6" xfId="24169" xr:uid="{5C6C9043-DDE5-44A6-A159-A621822AD849}"/>
    <cellStyle name="Note 3 2 2 13 7" xfId="25569" xr:uid="{5148C93C-6EAD-4339-967B-F8A074E158A3}"/>
    <cellStyle name="Note 3 2 2 13 8" xfId="27010" xr:uid="{30798449-9347-4EF1-9869-5D6BE36633D6}"/>
    <cellStyle name="Note 3 2 2 13 9" xfId="28531" xr:uid="{76468D2B-AF99-4890-A0B5-32CF062E3A72}"/>
    <cellStyle name="Note 3 2 2 14" xfId="15727" xr:uid="{BFE13B88-02E4-4F4F-8B2D-28FD00382BF7}"/>
    <cellStyle name="Note 3 2 2 14 10" xfId="35019" xr:uid="{CE6D8E21-B0A8-4E17-B916-B8412D188653}"/>
    <cellStyle name="Note 3 2 2 14 11" xfId="36173" xr:uid="{ACBE61C1-390D-4F9C-B08E-9A4B14DA9491}"/>
    <cellStyle name="Note 3 2 2 14 12" xfId="37293" xr:uid="{7ACADB67-35AD-491C-9264-5F5788E8A773}"/>
    <cellStyle name="Note 3 2 2 14 13" xfId="38378" xr:uid="{F5B36467-E499-4D00-9D87-ABE4977098FC}"/>
    <cellStyle name="Note 3 2 2 14 2" xfId="20172" xr:uid="{6C68623B-FEAA-4094-8A89-85FD8A659A72}"/>
    <cellStyle name="Note 3 2 2 14 3" xfId="24280" xr:uid="{E7C99232-B8BA-4ABA-A2C4-FD48C589A705}"/>
    <cellStyle name="Note 3 2 2 14 4" xfId="25678" xr:uid="{9C066259-349C-40C9-BE04-5045650C6EDA}"/>
    <cellStyle name="Note 3 2 2 14 5" xfId="27121" xr:uid="{38B1D219-E4AC-403C-8755-E82260EA14BE}"/>
    <cellStyle name="Note 3 2 2 14 6" xfId="28643" xr:uid="{70D1BE5A-865C-4AA4-B25A-6CA32FE09C29}"/>
    <cellStyle name="Note 3 2 2 14 7" xfId="30137" xr:uid="{38D06B6E-3CDC-4A7C-BC98-8A7DE968C929}"/>
    <cellStyle name="Note 3 2 2 14 8" xfId="31529" xr:uid="{F86116A1-3CA1-422B-98EC-BA6002517BC0}"/>
    <cellStyle name="Note 3 2 2 14 9" xfId="32880" xr:uid="{BFB04314-3E2F-4A1E-A33A-164CFE8869C2}"/>
    <cellStyle name="Note 3 2 2 15" xfId="15821" xr:uid="{B1D8CE12-A2C8-4AD6-B618-C0E5446A8AD2}"/>
    <cellStyle name="Note 3 2 2 15 10" xfId="30229" xr:uid="{277F405F-F7A1-45D0-91BD-30038DECC4D9}"/>
    <cellStyle name="Note 3 2 2 15 11" xfId="31622" xr:uid="{55AB9523-A1C6-42CA-AED2-5DFE64182AF9}"/>
    <cellStyle name="Note 3 2 2 15 12" xfId="32962" xr:uid="{BC7B9C4F-8F4C-45D9-9CEB-3383D00CF547}"/>
    <cellStyle name="Note 3 2 2 15 13" xfId="33995" xr:uid="{A6F70789-C15B-45BD-A68C-457D6B47F40E}"/>
    <cellStyle name="Note 3 2 2 15 14" xfId="35097" xr:uid="{297D9286-2E36-47FE-AD08-C505BB09747D}"/>
    <cellStyle name="Note 3 2 2 15 15" xfId="36251" xr:uid="{5B1FF00E-AF0E-4278-A86C-C42FFE87B2A9}"/>
    <cellStyle name="Note 3 2 2 15 16" xfId="37377" xr:uid="{19FF3EB1-016B-4464-AB9F-CB0CCED8DA2B}"/>
    <cellStyle name="Note 3 2 2 15 17" xfId="38456" xr:uid="{410C4256-B92F-4CAD-BD71-7CBA3D406262}"/>
    <cellStyle name="Note 3 2 2 15 2" xfId="18870" xr:uid="{0940A02A-A35B-47DC-B67B-1780B54EC46E}"/>
    <cellStyle name="Note 3 2 2 15 3" xfId="20264" xr:uid="{6C1DF74B-A7D4-49C9-A9E6-CEF98453C8C3}"/>
    <cellStyle name="Note 3 2 2 15 4" xfId="21665" xr:uid="{0F0F7B6C-E045-4456-8D0E-2DFCAAB8B553}"/>
    <cellStyle name="Note 3 2 2 15 5" xfId="23047" xr:uid="{D6BE067C-DFBB-4A27-A043-643293EC96B1}"/>
    <cellStyle name="Note 3 2 2 15 6" xfId="24367" xr:uid="{76336C5C-8B0D-4411-8E26-7228514E0ADA}"/>
    <cellStyle name="Note 3 2 2 15 7" xfId="25771" xr:uid="{E9F8048A-4A8E-4A2B-85FF-64874C05ECED}"/>
    <cellStyle name="Note 3 2 2 15 8" xfId="27212" xr:uid="{15D742C7-5AD5-4A78-B58D-43CE6B2BF1CB}"/>
    <cellStyle name="Note 3 2 2 15 9" xfId="28735" xr:uid="{CC8D72CF-3972-49CF-813A-C19908843A27}"/>
    <cellStyle name="Note 3 2 2 16" xfId="23516" xr:uid="{9AABB46F-B023-438F-BAC4-F02164DB1B23}"/>
    <cellStyle name="Note 3 2 2 17" xfId="26249" xr:uid="{5FC47972-4B79-4833-8B43-ABDCFA087CA8}"/>
    <cellStyle name="Note 3 2 2 18" xfId="27784" xr:uid="{B346248C-04E3-4B60-91A8-5CF15D78A40F}"/>
    <cellStyle name="Note 3 2 2 19" xfId="35387" xr:uid="{40767E36-2929-4764-B2A6-9F8A549C824C}"/>
    <cellStyle name="Note 3 2 2 2" xfId="9768" xr:uid="{00000000-0005-0000-0000-0000E1230000}"/>
    <cellStyle name="Note 3 2 2 2 10" xfId="15587" xr:uid="{2E6955FD-36D7-4695-A9FF-08E38190B957}"/>
    <cellStyle name="Note 3 2 2 2 10 10" xfId="30001" xr:uid="{36860128-55D0-43D5-8A37-81C0C81D4443}"/>
    <cellStyle name="Note 3 2 2 2 10 11" xfId="31396" xr:uid="{2BD2FB91-D0BE-4734-8A8B-0074BD3C399D}"/>
    <cellStyle name="Note 3 2 2 2 10 12" xfId="32751" xr:uid="{34DB97D7-EB51-416F-B165-E1F14C31BEDF}"/>
    <cellStyle name="Note 3 2 2 2 10 13" xfId="34894" xr:uid="{2C87C440-128C-44D5-ABB6-5115F1447051}"/>
    <cellStyle name="Note 3 2 2 2 10 14" xfId="36050" xr:uid="{054E2405-14A7-471C-990D-120A0C24726F}"/>
    <cellStyle name="Note 3 2 2 2 10 15" xfId="37164" xr:uid="{80C2818D-2D14-40F7-BCFE-A882D868FE1B}"/>
    <cellStyle name="Note 3 2 2 2 10 16" xfId="38255" xr:uid="{8B6D5F10-DD55-4EC4-BE84-B109CA94B276}"/>
    <cellStyle name="Note 3 2 2 2 10 2" xfId="18643" xr:uid="{700987F7-3074-4E27-86EE-E83BBADA6F0F}"/>
    <cellStyle name="Note 3 2 2 2 10 3" xfId="20038" xr:uid="{CA75044A-3108-4462-917F-E3FBF3B88B87}"/>
    <cellStyle name="Note 3 2 2 2 10 4" xfId="21454" xr:uid="{03735066-80F9-42D6-89C8-F8DF2E9A7D1F}"/>
    <cellStyle name="Note 3 2 2 2 10 5" xfId="22847" xr:uid="{A1C1CDA9-7386-42F2-BCE9-A0350DCFBA42}"/>
    <cellStyle name="Note 3 2 2 2 10 6" xfId="24146" xr:uid="{70FC0159-FD77-434A-A5B9-DC39D547206D}"/>
    <cellStyle name="Note 3 2 2 2 10 7" xfId="25545" xr:uid="{7AFFCBD7-E139-4C5E-87AA-C4343594BDCE}"/>
    <cellStyle name="Note 3 2 2 2 10 8" xfId="26985" xr:uid="{CD7B8B2B-7686-49C0-8516-2BF52EFD4DA8}"/>
    <cellStyle name="Note 3 2 2 2 10 9" xfId="28506" xr:uid="{22C4AF1A-FA56-4090-A1EA-96A6ED3C00C4}"/>
    <cellStyle name="Note 3 2 2 2 11" xfId="15653" xr:uid="{104E5B01-1787-4263-8684-20D1C5DEE9C7}"/>
    <cellStyle name="Note 3 2 2 2 11 10" xfId="30064" xr:uid="{2B2946F2-E094-408D-BE13-88E37E513FB2}"/>
    <cellStyle name="Note 3 2 2 2 11 11" xfId="31458" xr:uid="{ED168444-CC16-4C0D-82A6-9D1DEDD58EEA}"/>
    <cellStyle name="Note 3 2 2 2 11 12" xfId="32814" xr:uid="{3E7D500A-5E1F-4616-9859-F98EE7AB69BC}"/>
    <cellStyle name="Note 3 2 2 2 11 13" xfId="33908" xr:uid="{624AC9E7-C5CB-4546-B4C9-2F2C47A03F82}"/>
    <cellStyle name="Note 3 2 2 2 11 14" xfId="34952" xr:uid="{68CBC952-F107-422B-9592-90B7B2A73810}"/>
    <cellStyle name="Note 3 2 2 2 11 15" xfId="36108" xr:uid="{87D44050-5A9A-465F-B789-E096FC3598C0}"/>
    <cellStyle name="Note 3 2 2 2 11 16" xfId="37225" xr:uid="{034ACD9C-4C30-4080-B7EE-4D9D4A9B824B}"/>
    <cellStyle name="Note 3 2 2 2 11 17" xfId="38313" xr:uid="{07131EE6-D367-4DBA-8D0E-CE18B84E262F}"/>
    <cellStyle name="Note 3 2 2 2 11 2" xfId="18703" xr:uid="{51BD0721-5086-45BD-94CE-86B05B0D8F1C}"/>
    <cellStyle name="Note 3 2 2 2 11 3" xfId="20100" xr:uid="{6D644A9E-3AFC-4603-8C4F-C3BF8E85681D}"/>
    <cellStyle name="Note 3 2 2 2 11 4" xfId="21520" xr:uid="{75A961C5-A727-4C64-8374-AD65CB05D5CC}"/>
    <cellStyle name="Note 3 2 2 2 11 5" xfId="22906" xr:uid="{C79D32C8-D879-4379-8B98-8CACE7419E9E}"/>
    <cellStyle name="Note 3 2 2 2 11 6" xfId="24208" xr:uid="{60AABD9F-0B37-4D10-862E-8D495162BB20}"/>
    <cellStyle name="Note 3 2 2 2 11 7" xfId="25607" xr:uid="{255D5FD1-2249-4B8A-A0A6-00C626E7B5F4}"/>
    <cellStyle name="Note 3 2 2 2 11 8" xfId="27049" xr:uid="{A4F58681-448F-4420-BA17-BABADD1C5426}"/>
    <cellStyle name="Note 3 2 2 2 11 9" xfId="28571" xr:uid="{7CFFAB16-DA80-4250-9B1E-23C8D7E477C7}"/>
    <cellStyle name="Note 3 2 2 2 12" xfId="15682" xr:uid="{3E1E9217-834E-48AB-974C-697CF956073A}"/>
    <cellStyle name="Note 3 2 2 2 12 10" xfId="30093" xr:uid="{E5332C5A-AC2F-4C32-8197-C442EAAA421D}"/>
    <cellStyle name="Note 3 2 2 2 12 11" xfId="31485" xr:uid="{8B4004DC-4AE3-4498-853F-040422C7FF47}"/>
    <cellStyle name="Note 3 2 2 2 12 12" xfId="32840" xr:uid="{983AA33C-EBEB-41BB-A84A-E44286E4214E}"/>
    <cellStyle name="Note 3 2 2 2 12 13" xfId="33934" xr:uid="{BD247593-BD06-4BE8-B422-F7C46441EC13}"/>
    <cellStyle name="Note 3 2 2 2 12 14" xfId="34980" xr:uid="{221428A7-1225-4F02-89A5-EE36331FC895}"/>
    <cellStyle name="Note 3 2 2 2 12 15" xfId="36134" xr:uid="{AC5FD8DA-CEFF-43A4-9718-CC957DDBA458}"/>
    <cellStyle name="Note 3 2 2 2 12 16" xfId="37252" xr:uid="{29606DC1-996D-4310-90FB-370D0D3BA741}"/>
    <cellStyle name="Note 3 2 2 2 12 17" xfId="38339" xr:uid="{18569370-28FA-4891-A982-297B028349AD}"/>
    <cellStyle name="Note 3 2 2 2 12 2" xfId="18732" xr:uid="{1ED410DA-1871-46F6-BD4C-93387676F11A}"/>
    <cellStyle name="Note 3 2 2 2 12 3" xfId="20128" xr:uid="{6EB88883-E01F-4B2D-8D0C-4D4C2BA2A828}"/>
    <cellStyle name="Note 3 2 2 2 12 4" xfId="21549" xr:uid="{941B5E20-34D2-44EE-98B7-D59479F3F499}"/>
    <cellStyle name="Note 3 2 2 2 12 5" xfId="22935" xr:uid="{3D049B95-8C78-4604-AAD8-CC84921EEEB7}"/>
    <cellStyle name="Note 3 2 2 2 12 6" xfId="24237" xr:uid="{9DD21A8C-E4D3-4C29-ACBC-F3A58A9AF770}"/>
    <cellStyle name="Note 3 2 2 2 12 7" xfId="25636" xr:uid="{96E394B3-8E5E-4901-80DC-D422C0404C71}"/>
    <cellStyle name="Note 3 2 2 2 12 8" xfId="27078" xr:uid="{BE0E1357-2F19-403A-BA4B-CF0122EEBEA2}"/>
    <cellStyle name="Note 3 2 2 2 12 9" xfId="28600" xr:uid="{4DB2A222-9DF6-474C-9CD6-127C93026A90}"/>
    <cellStyle name="Note 3 2 2 2 13" xfId="15720" xr:uid="{1C779DA7-1459-40F5-9534-A3E4C18A1D88}"/>
    <cellStyle name="Note 3 2 2 2 13 10" xfId="30130" xr:uid="{D1964273-C0D1-41BE-BF57-BAFB13BAE3FB}"/>
    <cellStyle name="Note 3 2 2 2 13 11" xfId="31522" xr:uid="{116AE59D-FB21-4E21-8B8A-11B2CB13E99D}"/>
    <cellStyle name="Note 3 2 2 2 13 12" xfId="32873" xr:uid="{592750D7-7333-412B-B82F-88E374EC75A9}"/>
    <cellStyle name="Note 3 2 2 2 13 13" xfId="35012" xr:uid="{B34E3B55-E0C6-4647-93EE-B9DDB39D7993}"/>
    <cellStyle name="Note 3 2 2 2 13 14" xfId="36166" xr:uid="{C263E64C-C0EB-4D8E-B36F-F848D8D56BD0}"/>
    <cellStyle name="Note 3 2 2 2 13 15" xfId="37286" xr:uid="{8B0BEA1E-E260-45DE-AD5F-5B89DE1C71AD}"/>
    <cellStyle name="Note 3 2 2 2 13 16" xfId="38371" xr:uid="{6B87DE56-033F-4DD8-B3A4-2392097E69BA}"/>
    <cellStyle name="Note 3 2 2 2 13 2" xfId="18770" xr:uid="{0975BBF2-E95C-45E9-A7CF-119CB420FCBF}"/>
    <cellStyle name="Note 3 2 2 2 13 3" xfId="20165" xr:uid="{1528504F-3EAB-45C5-B85A-BCA65A40CAA7}"/>
    <cellStyle name="Note 3 2 2 2 13 4" xfId="21587" xr:uid="{0A111125-4408-4883-8197-638035B2515E}"/>
    <cellStyle name="Note 3 2 2 2 13 5" xfId="22969" xr:uid="{D5A9EF4E-A706-4DC7-A2D3-4708F5EABDDA}"/>
    <cellStyle name="Note 3 2 2 2 13 6" xfId="24273" xr:uid="{9EF8066F-1E26-402A-8AE0-B6A71DB40B65}"/>
    <cellStyle name="Note 3 2 2 2 13 7" xfId="25671" xr:uid="{A270E0B6-EEA1-489B-84E1-7313FB2BA7EC}"/>
    <cellStyle name="Note 3 2 2 2 13 8" xfId="27114" xr:uid="{94CCA449-25F8-4561-A7B9-BED44DD5555D}"/>
    <cellStyle name="Note 3 2 2 2 13 9" xfId="28636" xr:uid="{1E3B279F-A9F2-4844-B8A5-039FE25BFE16}"/>
    <cellStyle name="Note 3 2 2 2 14" xfId="15782" xr:uid="{1B7EC743-FFE2-4783-8371-4D0F34221D0A}"/>
    <cellStyle name="Note 3 2 2 2 14 10" xfId="31583" xr:uid="{A10FDE65-50B9-4C49-B3A8-087F97E8A040}"/>
    <cellStyle name="Note 3 2 2 2 14 11" xfId="32929" xr:uid="{11299CAA-068C-4FB3-892C-77F38D7C781E}"/>
    <cellStyle name="Note 3 2 2 2 14 12" xfId="33978" xr:uid="{0CF1B750-D00C-4990-B4F9-7DD96AF2B577}"/>
    <cellStyle name="Note 3 2 2 2 14 13" xfId="35065" xr:uid="{99B8A6FA-A645-402C-BD44-51D1C40D6DA7}"/>
    <cellStyle name="Note 3 2 2 2 14 14" xfId="36219" xr:uid="{0CBC5363-DAC7-4D3F-A764-1829B5E298BC}"/>
    <cellStyle name="Note 3 2 2 2 14 15" xfId="37342" xr:uid="{6E92EC61-0DFD-4322-AC23-3B3D6582D3F1}"/>
    <cellStyle name="Note 3 2 2 2 14 16" xfId="38424" xr:uid="{C4BA2167-7FFF-4E0A-BE81-053DCE9ECFA7}"/>
    <cellStyle name="Note 3 2 2 2 14 2" xfId="18832" xr:uid="{36BC4E30-CA8C-4064-BED0-128DB154FB13}"/>
    <cellStyle name="Note 3 2 2 2 14 3" xfId="20225" xr:uid="{8790AD60-3B14-4AF0-BE41-AD5D6671FD16}"/>
    <cellStyle name="Note 3 2 2 2 14 4" xfId="23017" xr:uid="{9A8156B8-4FF6-46E6-8EE7-8E5E50F80CF0}"/>
    <cellStyle name="Note 3 2 2 2 14 5" xfId="24333" xr:uid="{59BD7B38-5ED0-4C53-A991-265F3A53D780}"/>
    <cellStyle name="Note 3 2 2 2 14 6" xfId="25732" xr:uid="{B589AE05-EBA7-41C9-91E2-DDD28A5383E4}"/>
    <cellStyle name="Note 3 2 2 2 14 7" xfId="27173" xr:uid="{BEB76F05-435C-4029-AB54-A5A1F9D771EB}"/>
    <cellStyle name="Note 3 2 2 2 14 8" xfId="28696" xr:uid="{C1209B96-D5A7-4C23-AB34-CC93E8E27F5C}"/>
    <cellStyle name="Note 3 2 2 2 14 9" xfId="30191" xr:uid="{3A8F6E30-E12D-490F-B0CA-FD343F2EB009}"/>
    <cellStyle name="Note 3 2 2 2 15" xfId="15813" xr:uid="{686F2E3E-E07F-4493-A9FC-660E23AA8DE9}"/>
    <cellStyle name="Note 3 2 2 2 15 10" xfId="35090" xr:uid="{51C7765E-D7B3-44AF-BC4F-A0D4E4B99A22}"/>
    <cellStyle name="Note 3 2 2 2 15 11" xfId="36244" xr:uid="{06F8EEA2-9C5C-43DC-94DE-38CBC3EDBE52}"/>
    <cellStyle name="Note 3 2 2 2 15 12" xfId="37370" xr:uid="{183D412E-C2ED-4379-A428-BA0756F16052}"/>
    <cellStyle name="Note 3 2 2 2 15 13" xfId="38449" xr:uid="{C91B865D-07F7-472A-AD59-B8FBEBF265A6}"/>
    <cellStyle name="Note 3 2 2 2 15 2" xfId="20256" xr:uid="{8999A6F8-3802-4281-9B30-C432F8D98C45}"/>
    <cellStyle name="Note 3 2 2 2 15 3" xfId="24360" xr:uid="{60978486-6FA5-41A3-A902-FE481D7D1DC0}"/>
    <cellStyle name="Note 3 2 2 2 15 4" xfId="25763" xr:uid="{EAB3D1D3-7003-4130-A569-9845D0E990CF}"/>
    <cellStyle name="Note 3 2 2 2 15 5" xfId="27204" xr:uid="{D34030BA-90A5-474C-8373-B56FD2F3C335}"/>
    <cellStyle name="Note 3 2 2 2 15 6" xfId="28727" xr:uid="{8895FDCC-35F9-45B2-9ECD-FAD6F9DDC33A}"/>
    <cellStyle name="Note 3 2 2 2 15 7" xfId="30221" xr:uid="{9C5DC4A4-DB24-4C63-B41C-A935948111F0}"/>
    <cellStyle name="Note 3 2 2 2 15 8" xfId="31614" xr:uid="{9CE15FC2-FBD6-4681-81B4-CA240DEBC070}"/>
    <cellStyle name="Note 3 2 2 2 15 9" xfId="32955" xr:uid="{BE1EA94D-024B-4EB6-9AE5-AA5A8ADC8AA1}"/>
    <cellStyle name="Note 3 2 2 2 16" xfId="15864" xr:uid="{1E2C9E4F-F6DD-431F-8389-1918A0B65F00}"/>
    <cellStyle name="Note 3 2 2 2 16 10" xfId="30271" xr:uid="{90C79C87-D290-4898-BA28-58AB70F5E16C}"/>
    <cellStyle name="Note 3 2 2 2 16 11" xfId="31665" xr:uid="{BE082352-E153-44DC-91C9-09652AF6D365}"/>
    <cellStyle name="Note 3 2 2 2 16 12" xfId="33002" xr:uid="{9D6E936A-2D57-46B9-8F20-2B03F21C4E6C}"/>
    <cellStyle name="Note 3 2 2 2 16 13" xfId="34034" xr:uid="{20251F9F-B9C9-462A-B559-15158BB804C9}"/>
    <cellStyle name="Note 3 2 2 2 16 14" xfId="35136" xr:uid="{D8DE7751-35B0-40C7-BB98-DF1947A6A080}"/>
    <cellStyle name="Note 3 2 2 2 16 15" xfId="36290" xr:uid="{204A385C-E56E-4595-A680-AFA58FF159B7}"/>
    <cellStyle name="Note 3 2 2 2 16 16" xfId="37417" xr:uid="{36466705-C196-4FBF-8812-EC3D21B29796}"/>
    <cellStyle name="Note 3 2 2 2 16 17" xfId="38495" xr:uid="{5BEBEA88-E0DD-47FA-83A3-126115B17051}"/>
    <cellStyle name="Note 3 2 2 2 16 2" xfId="18913" xr:uid="{B08F64E2-C3C7-486E-B3F0-70AD3BFC209B}"/>
    <cellStyle name="Note 3 2 2 2 16 3" xfId="20305" xr:uid="{F6AA7BCD-A1DE-4504-B9EF-A1B589598872}"/>
    <cellStyle name="Note 3 2 2 2 16 4" xfId="21707" xr:uid="{2DB57FBB-8FED-4570-A231-CD541A6B4D9A}"/>
    <cellStyle name="Note 3 2 2 2 16 5" xfId="23088" xr:uid="{26123E34-E697-4C01-AD0E-463B4303F3AB}"/>
    <cellStyle name="Note 3 2 2 2 16 6" xfId="24408" xr:uid="{9A3D3FD3-1C2E-4C62-B134-B4EB78DEFC0E}"/>
    <cellStyle name="Note 3 2 2 2 16 7" xfId="25812" xr:uid="{1FE88C4C-37DF-4CAC-906E-147666A31C11}"/>
    <cellStyle name="Note 3 2 2 2 16 8" xfId="27253" xr:uid="{3E186D61-5B06-49ED-ADE2-0626CB4EEEA7}"/>
    <cellStyle name="Note 3 2 2 2 16 9" xfId="28777" xr:uid="{A6CDEC77-B1F4-4CBC-96D9-D069FEEAF6BB}"/>
    <cellStyle name="Note 3 2 2 2 17" xfId="15920" xr:uid="{3A28EA5A-ECE5-4438-A22B-864DD6C8A593}"/>
    <cellStyle name="Note 3 2 2 2 18" xfId="10087" xr:uid="{F3FE419F-FE6E-4747-93AB-415DA591EA3B}"/>
    <cellStyle name="Note 3 2 2 2 2" xfId="15026" xr:uid="{9A858E77-CC64-4BAB-80D7-74C6DEA93AF5}"/>
    <cellStyle name="Note 3 2 2 2 2 10" xfId="29461" xr:uid="{211E90B6-6EAF-40BF-B524-9BCF0FBD1D25}"/>
    <cellStyle name="Note 3 2 2 2 2 11" xfId="30852" xr:uid="{28BD0EDE-1508-4390-8E51-9A39EA83B39C}"/>
    <cellStyle name="Note 3 2 2 2 2 12" xfId="32236" xr:uid="{6FA60419-B120-4C46-B5D5-E13AFD07DAB4}"/>
    <cellStyle name="Note 3 2 2 2 2 13" xfId="33452" xr:uid="{1AABA3B7-4944-4E43-9C18-C254B9F181EE}"/>
    <cellStyle name="Note 3 2 2 2 2 14" xfId="34402" xr:uid="{6422FAF1-87E9-400F-A061-0366A77511F9}"/>
    <cellStyle name="Note 3 2 2 2 2 15" xfId="35557" xr:uid="{2A02D086-825F-49A7-8B55-295B367192C1}"/>
    <cellStyle name="Note 3 2 2 2 2 16" xfId="36680" xr:uid="{319E5C16-7FC8-45ED-AF48-D439AF0D7B8D}"/>
    <cellStyle name="Note 3 2 2 2 2 17" xfId="37785" xr:uid="{FD7462D0-B02B-4CC4-A867-1C9F4901C396}"/>
    <cellStyle name="Note 3 2 2 2 2 2" xfId="18089" xr:uid="{40B4C208-0072-4B10-A8CA-67A738444181}"/>
    <cellStyle name="Note 3 2 2 2 2 3" xfId="19485" xr:uid="{4AED2E11-A941-4886-9873-7DEEA9C3536B}"/>
    <cellStyle name="Note 3 2 2 2 2 4" xfId="20902" xr:uid="{1F83AA11-2FD0-4D4B-945F-C7BC6E41533B}"/>
    <cellStyle name="Note 3 2 2 2 2 5" xfId="22292" xr:uid="{2ADB102E-8127-47E2-9AA4-3C58B0F0A190}"/>
    <cellStyle name="Note 3 2 2 2 2 6" xfId="23605" xr:uid="{56CBFF16-DAD4-4F2E-9E2D-2698D89086EC}"/>
    <cellStyle name="Note 3 2 2 2 2 7" xfId="25013" xr:uid="{5BC3BD15-440D-4D0E-9282-241929C177BE}"/>
    <cellStyle name="Note 3 2 2 2 2 8" xfId="26445" xr:uid="{A7A47540-370B-4017-9A9D-FF55B4255054}"/>
    <cellStyle name="Note 3 2 2 2 2 9" xfId="27976" xr:uid="{A4E9A4AF-C944-4995-B6EC-B9AFDE2D3F4C}"/>
    <cellStyle name="Note 3 2 2 2 3" xfId="15056" xr:uid="{AAC1099E-D09B-4215-BF5B-30C4FC16DA6F}"/>
    <cellStyle name="Note 3 2 2 2 3 10" xfId="29491" xr:uid="{E53F25B6-43E6-4803-8DC4-1F613D38848D}"/>
    <cellStyle name="Note 3 2 2 2 3 11" xfId="30881" xr:uid="{13EBCEF0-41E7-4EA6-841E-BD8D557B574D}"/>
    <cellStyle name="Note 3 2 2 2 3 12" xfId="32265" xr:uid="{D2955E58-FE9E-4D9F-AC53-98343AF650EA}"/>
    <cellStyle name="Note 3 2 2 2 3 13" xfId="33478" xr:uid="{B9945942-1C12-4F0B-AFB6-92A57DC0B702}"/>
    <cellStyle name="Note 3 2 2 2 3 14" xfId="34431" xr:uid="{1983F122-0427-4829-B31E-353256D4F272}"/>
    <cellStyle name="Note 3 2 2 2 3 15" xfId="35586" xr:uid="{C4F5F159-92A0-4B8D-B245-36363E040DE5}"/>
    <cellStyle name="Note 3 2 2 2 3 16" xfId="36708" xr:uid="{A39CC96B-3976-4FBA-BD31-3EE8AFDBBF4B}"/>
    <cellStyle name="Note 3 2 2 2 3 17" xfId="37813" xr:uid="{217B38D9-FE70-47A7-AD6F-72838D44059D}"/>
    <cellStyle name="Note 3 2 2 2 3 2" xfId="18119" xr:uid="{F8C78FD3-9260-4F61-B5A1-0D101179C904}"/>
    <cellStyle name="Note 3 2 2 2 3 3" xfId="19515" xr:uid="{0D6ABD05-C947-4A36-9C38-D78D2874724C}"/>
    <cellStyle name="Note 3 2 2 2 3 4" xfId="20932" xr:uid="{B2FDD137-A21B-4A59-A782-4BDEAB36985F}"/>
    <cellStyle name="Note 3 2 2 2 3 5" xfId="22322" xr:uid="{2E49A1D5-49D2-45C2-B5B3-874CA08128C3}"/>
    <cellStyle name="Note 3 2 2 2 3 6" xfId="23635" xr:uid="{8BF1003E-020D-4E87-99B1-77929F20B572}"/>
    <cellStyle name="Note 3 2 2 2 3 7" xfId="25043" xr:uid="{46008E48-03BC-4B2F-AB5D-5A1C85994827}"/>
    <cellStyle name="Note 3 2 2 2 3 8" xfId="26475" xr:uid="{B3E48F33-122E-4EF7-A866-CE4D955C19CA}"/>
    <cellStyle name="Note 3 2 2 2 3 9" xfId="28005" xr:uid="{4F398111-CDF6-4D3D-9D5C-7DD45CF459F7}"/>
    <cellStyle name="Note 3 2 2 2 4" xfId="15131" xr:uid="{AA37B183-DA5A-4B08-BA35-B0B17AEB7E18}"/>
    <cellStyle name="Note 3 2 2 2 4 10" xfId="29565" xr:uid="{A90C1F24-E5F1-4506-9EFB-2CEF2F880959}"/>
    <cellStyle name="Note 3 2 2 2 4 11" xfId="30955" xr:uid="{6CF0D302-A2C4-40D7-8452-1CE2419AD189}"/>
    <cellStyle name="Note 3 2 2 2 4 12" xfId="32336" xr:uid="{4DA613AC-A4D0-41FD-AD5C-755B95872463}"/>
    <cellStyle name="Note 3 2 2 2 4 13" xfId="33546" xr:uid="{52A166D5-1E45-4C24-9B04-A8A6E640C226}"/>
    <cellStyle name="Note 3 2 2 2 4 14" xfId="34498" xr:uid="{06525F34-7BCD-4A09-BE39-F5D55601B839}"/>
    <cellStyle name="Note 3 2 2 2 4 15" xfId="35653" xr:uid="{97BAA6AB-C7E0-4A84-98AA-10024F4EBEED}"/>
    <cellStyle name="Note 3 2 2 2 4 16" xfId="36775" xr:uid="{C5ED0934-A6F6-48B9-88D4-C7A3EE7CF927}"/>
    <cellStyle name="Note 3 2 2 2 4 17" xfId="37879" xr:uid="{B485CB92-B6A7-4BC2-AF01-096CEE0F6601}"/>
    <cellStyle name="Note 3 2 2 2 4 2" xfId="18193" xr:uid="{59C17309-DEA9-4B1A-8241-8C7919E6C034}"/>
    <cellStyle name="Note 3 2 2 2 4 3" xfId="19590" xr:uid="{2BA8A2FC-04BA-4323-9F2E-6CCE31104B2B}"/>
    <cellStyle name="Note 3 2 2 2 4 4" xfId="21006" xr:uid="{E833510C-6456-44D8-B68C-E53C183E4EA0}"/>
    <cellStyle name="Note 3 2 2 2 4 5" xfId="22397" xr:uid="{835EE93A-F739-479A-B47F-3A0669A01D1C}"/>
    <cellStyle name="Note 3 2 2 2 4 6" xfId="23709" xr:uid="{CAD1A10C-747C-41C5-A29A-C9BFE7FB284E}"/>
    <cellStyle name="Note 3 2 2 2 4 7" xfId="25113" xr:uid="{1E49787A-0A93-436E-BF09-033E7586E886}"/>
    <cellStyle name="Note 3 2 2 2 4 8" xfId="26548" xr:uid="{7AEB9E4C-8391-4F72-AF8A-FF9475F55E3A}"/>
    <cellStyle name="Note 3 2 2 2 4 9" xfId="28076" xr:uid="{13B818CA-EB9B-48B7-8691-306E010A536F}"/>
    <cellStyle name="Note 3 2 2 2 5" xfId="15176" xr:uid="{11A9CA5E-1BB9-4286-A22C-0D314168F045}"/>
    <cellStyle name="Note 3 2 2 2 5 10" xfId="29610" xr:uid="{72439F30-98EC-4324-9DE2-3C9FFEAE8302}"/>
    <cellStyle name="Note 3 2 2 2 5 11" xfId="30999" xr:uid="{1B16C22D-59ED-4619-8399-7F489B8D3720}"/>
    <cellStyle name="Note 3 2 2 2 5 12" xfId="32377" xr:uid="{5FE8D205-DEAC-4868-93C7-E480019287CA}"/>
    <cellStyle name="Note 3 2 2 2 5 13" xfId="33585" xr:uid="{27BE54A4-FF07-4DE4-A0F9-22C81538273C}"/>
    <cellStyle name="Note 3 2 2 2 5 14" xfId="34540" xr:uid="{3371DF7D-7957-4B03-B0B3-0216E233160E}"/>
    <cellStyle name="Note 3 2 2 2 5 15" xfId="35695" xr:uid="{C672EA1B-F997-491C-B381-C4695931C2EE}"/>
    <cellStyle name="Note 3 2 2 2 5 16" xfId="36815" xr:uid="{3CE66D34-1CD3-452B-BD7D-FC84732AEA12}"/>
    <cellStyle name="Note 3 2 2 2 5 17" xfId="37918" xr:uid="{A3A6551E-10C5-4D67-A2D4-0CF8C9BCA5E1}"/>
    <cellStyle name="Note 3 2 2 2 5 2" xfId="18238" xr:uid="{DC40F5CF-8061-4526-84D7-084432ABDC8B}"/>
    <cellStyle name="Note 3 2 2 2 5 3" xfId="19635" xr:uid="{691BB18F-06F7-4F87-A34D-94583E73457F}"/>
    <cellStyle name="Note 3 2 2 2 5 4" xfId="21050" xr:uid="{7F888442-A636-49F3-BDFB-211B8CEBAF1B}"/>
    <cellStyle name="Note 3 2 2 2 5 5" xfId="22442" xr:uid="{919A0FDA-9214-469D-8B96-92E6E12842D1}"/>
    <cellStyle name="Note 3 2 2 2 5 6" xfId="23754" xr:uid="{740DCEF7-5CDA-4806-9D96-8871ADC149F8}"/>
    <cellStyle name="Note 3 2 2 2 5 7" xfId="25157" xr:uid="{673D1E16-A510-4309-85D7-21BAC6AD0D44}"/>
    <cellStyle name="Note 3 2 2 2 5 8" xfId="26593" xr:uid="{2E7A3BFD-A09E-4608-A75A-21A57ED9A155}"/>
    <cellStyle name="Note 3 2 2 2 5 9" xfId="28120" xr:uid="{0A1560EA-9C44-44A2-A0CA-83030A14B550}"/>
    <cellStyle name="Note 3 2 2 2 6" xfId="15311" xr:uid="{0C5813CA-423A-4C61-85C9-7EC5CFB2F22A}"/>
    <cellStyle name="Note 3 2 2 2 6 10" xfId="29740" xr:uid="{6C1B52BC-6782-4AAD-BE00-EE1313BEF1F8}"/>
    <cellStyle name="Note 3 2 2 2 6 11" xfId="31131" xr:uid="{FB35DAAB-4B2E-4D3E-B1EC-C0CE142030B8}"/>
    <cellStyle name="Note 3 2 2 2 6 12" xfId="32500" xr:uid="{C618C059-A83F-4A25-BB59-60A679B821CF}"/>
    <cellStyle name="Note 3 2 2 2 6 13" xfId="33698" xr:uid="{6DA57A6E-83AE-4EAD-B5DC-643D44106634}"/>
    <cellStyle name="Note 3 2 2 2 6 14" xfId="34663" xr:uid="{861C8370-875C-4077-A437-442B3049B634}"/>
    <cellStyle name="Note 3 2 2 2 6 15" xfId="35821" xr:uid="{237130AB-1704-4EEE-B022-393E29F4DF1A}"/>
    <cellStyle name="Note 3 2 2 2 6 16" xfId="36930" xr:uid="{5AA53658-79E0-4D27-AE6D-5977AEF32047}"/>
    <cellStyle name="Note 3 2 2 2 6 17" xfId="38031" xr:uid="{A8696F70-B619-4DE5-BE6D-850362C7CE7E}"/>
    <cellStyle name="Note 3 2 2 2 6 2" xfId="18373" xr:uid="{AD6CA9A4-3FA4-4A9C-91A8-86B0F6B5581F}"/>
    <cellStyle name="Note 3 2 2 2 6 3" xfId="19768" xr:uid="{41C2E42F-927A-41F7-8DCD-C961A084146F}"/>
    <cellStyle name="Note 3 2 2 2 6 4" xfId="21180" xr:uid="{4AD7D8B5-B939-4EA7-BE35-DD6DB90762EE}"/>
    <cellStyle name="Note 3 2 2 2 6 5" xfId="22577" xr:uid="{7CFD45C2-36AE-4124-A710-890E587A8914}"/>
    <cellStyle name="Note 3 2 2 2 6 6" xfId="23889" xr:uid="{021D489E-954F-4EB1-8215-907AEF488122}"/>
    <cellStyle name="Note 3 2 2 2 6 7" xfId="25289" xr:uid="{9261A853-FE79-40A5-A0A8-407B8064FE8C}"/>
    <cellStyle name="Note 3 2 2 2 6 8" xfId="26725" xr:uid="{EF4F598F-1DDE-4921-BA1D-5EBF18F8509B}"/>
    <cellStyle name="Note 3 2 2 2 6 9" xfId="28250" xr:uid="{F0BBD218-A99F-45A4-8C4A-4D8FBFF61A1A}"/>
    <cellStyle name="Note 3 2 2 2 7" xfId="15362" xr:uid="{37D30D01-0C96-4F85-925A-08D4999F9373}"/>
    <cellStyle name="Note 3 2 2 2 7 10" xfId="29789" xr:uid="{6AF92449-0743-42E5-B994-128D3857FE84}"/>
    <cellStyle name="Note 3 2 2 2 7 11" xfId="31180" xr:uid="{15DF8BF3-F0C7-4023-B6A5-ED82FFEA93C8}"/>
    <cellStyle name="Note 3 2 2 2 7 12" xfId="32547" xr:uid="{3BEDF678-86F9-4563-842B-99480E3BD6F5}"/>
    <cellStyle name="Note 3 2 2 2 7 13" xfId="33742" xr:uid="{C9C0612E-1D71-496E-A406-105DC993FE4A}"/>
    <cellStyle name="Note 3 2 2 2 7 14" xfId="34708" xr:uid="{D64C675C-3974-4DF5-B0EA-762089ECA2C3}"/>
    <cellStyle name="Note 3 2 2 2 7 15" xfId="35864" xr:uid="{CA5BC24B-0896-47B3-8A83-82A92ACAD664}"/>
    <cellStyle name="Note 3 2 2 2 7 16" xfId="36975" xr:uid="{DB9D0B76-77EE-426A-95C8-E5051F3F8FAD}"/>
    <cellStyle name="Note 3 2 2 2 7 17" xfId="38073" xr:uid="{70C2DD27-B9D5-4C49-845E-F28BDA67CFAA}"/>
    <cellStyle name="Note 3 2 2 2 7 2" xfId="18424" xr:uid="{F9CFEBEF-BA1F-4228-A5F5-84D3EF283BB1}"/>
    <cellStyle name="Note 3 2 2 2 7 3" xfId="19819" xr:uid="{E1ACBCCC-8515-43D8-813C-05F181B13A8E}"/>
    <cellStyle name="Note 3 2 2 2 7 4" xfId="21230" xr:uid="{F007F3B9-B7CD-4ABB-989A-E083E92390C5}"/>
    <cellStyle name="Note 3 2 2 2 7 5" xfId="22628" xr:uid="{2FF02840-BEC5-4D96-8DD1-866AF5154F9E}"/>
    <cellStyle name="Note 3 2 2 2 7 6" xfId="23938" xr:uid="{C337FD33-544E-433E-ACE1-A8961751EAF9}"/>
    <cellStyle name="Note 3 2 2 2 7 7" xfId="25336" xr:uid="{5219E7A7-41FC-411B-AC75-1306E5A97021}"/>
    <cellStyle name="Note 3 2 2 2 7 8" xfId="26774" xr:uid="{89BBF29E-BA1C-4744-A4E0-C6C37D1FD472}"/>
    <cellStyle name="Note 3 2 2 2 7 9" xfId="28295" xr:uid="{16027DE2-D0DC-4C11-BF6F-A117800CB507}"/>
    <cellStyle name="Note 3 2 2 2 8" xfId="15443" xr:uid="{53D94BB2-037E-4512-8EA7-011310F0CB67}"/>
    <cellStyle name="Note 3 2 2 2 8 10" xfId="29867" xr:uid="{D3AFABD3-D7FE-4274-8B0D-A3C542F888CB}"/>
    <cellStyle name="Note 3 2 2 2 8 11" xfId="31258" xr:uid="{4DD0203E-DBC3-42CC-A08E-E544C140CD37}"/>
    <cellStyle name="Note 3 2 2 2 8 12" xfId="32621" xr:uid="{B2165EDB-D41F-48BA-AAF6-C93D8CD36A24}"/>
    <cellStyle name="Note 3 2 2 2 8 13" xfId="33796" xr:uid="{ECCFA59A-FB13-45AA-81CA-0C97302BF517}"/>
    <cellStyle name="Note 3 2 2 2 8 14" xfId="34773" xr:uid="{82107C2C-51F1-4957-B558-BF017FFC196F}"/>
    <cellStyle name="Note 3 2 2 2 8 15" xfId="35930" xr:uid="{0F52ACFE-60ED-437D-814F-2D797149EF5D}"/>
    <cellStyle name="Note 3 2 2 2 8 16" xfId="37041" xr:uid="{A4C3795F-3256-4DCA-B0AE-ED1BD8B67ECC}"/>
    <cellStyle name="Note 3 2 2 2 8 17" xfId="38136" xr:uid="{6D2A02A8-2CB8-4D27-BCB3-47F8E0CF9329}"/>
    <cellStyle name="Note 3 2 2 2 8 2" xfId="18504" xr:uid="{5091AFFD-1228-4B80-82A8-341A701FFE0E}"/>
    <cellStyle name="Note 3 2 2 2 8 3" xfId="19899" xr:uid="{C642ED8E-3BDF-48EF-BD21-1E4A91213168}"/>
    <cellStyle name="Note 3 2 2 2 8 4" xfId="21311" xr:uid="{E730A6BA-7E96-4EF4-BAC9-92FFFF5B450F}"/>
    <cellStyle name="Note 3 2 2 2 8 5" xfId="22709" xr:uid="{FB424E2A-A1B7-44D9-A34E-E0C0CC3F11F9}"/>
    <cellStyle name="Note 3 2 2 2 8 6" xfId="24014" xr:uid="{3CB019F6-D134-4FCA-B62D-3D613282F8E0}"/>
    <cellStyle name="Note 3 2 2 2 8 7" xfId="25413" xr:uid="{1D26C580-D18D-4960-A960-22B56E5ECDB0}"/>
    <cellStyle name="Note 3 2 2 2 8 8" xfId="26850" xr:uid="{092E231F-3261-4343-A283-E5B49365121D}"/>
    <cellStyle name="Note 3 2 2 2 8 9" xfId="28370" xr:uid="{A6BB1F37-E7F1-4F2F-981F-A0706430AC01}"/>
    <cellStyle name="Note 3 2 2 2 9" xfId="15487" xr:uid="{F122B5A6-AF3A-4B77-B350-506538712F9C}"/>
    <cellStyle name="Note 3 2 2 2 9 10" xfId="29907" xr:uid="{BFD3A61D-4488-4660-8830-E29E51102A77}"/>
    <cellStyle name="Note 3 2 2 2 9 11" xfId="31298" xr:uid="{9BB8AC2B-B2AF-4522-A46C-BEC86F177F4F}"/>
    <cellStyle name="Note 3 2 2 2 9 12" xfId="32661" xr:uid="{0A3EDD36-44C1-4FC0-AEC6-CE4471E02A20}"/>
    <cellStyle name="Note 3 2 2 2 9 13" xfId="34808" xr:uid="{D4CFFE1E-C98B-48BF-B573-46B71DB37675}"/>
    <cellStyle name="Note 3 2 2 2 9 14" xfId="35965" xr:uid="{E737512D-136B-47F7-B31A-A338AA436E4E}"/>
    <cellStyle name="Note 3 2 2 2 9 15" xfId="37077" xr:uid="{EE18EF10-40F6-42E0-A92B-C976090D080A}"/>
    <cellStyle name="Note 3 2 2 2 9 16" xfId="38170" xr:uid="{DFAD082A-FB9F-4FAF-88BF-00725BFF97E1}"/>
    <cellStyle name="Note 3 2 2 2 9 2" xfId="18546" xr:uid="{AAD481EC-FAE2-41AB-9EC6-1DC8C3187A97}"/>
    <cellStyle name="Note 3 2 2 2 9 3" xfId="19939" xr:uid="{B0FB4A94-A296-4D51-8B5A-1EFDC66934ED}"/>
    <cellStyle name="Note 3 2 2 2 9 4" xfId="21355" xr:uid="{D0B13179-BECB-4E68-930C-46B93C6E1A1E}"/>
    <cellStyle name="Note 3 2 2 2 9 5" xfId="22752" xr:uid="{7892993E-BF94-4E46-94D5-6A815D0202CA}"/>
    <cellStyle name="Note 3 2 2 2 9 6" xfId="24054" xr:uid="{0635457E-C3D7-4A25-A295-A202A9458968}"/>
    <cellStyle name="Note 3 2 2 2 9 7" xfId="25452" xr:uid="{7A784EB8-C6F0-49B5-99FD-626B2BABAC2D}"/>
    <cellStyle name="Note 3 2 2 2 9 8" xfId="26892" xr:uid="{60C9D846-7540-4F36-B80D-D4E711992B3F}"/>
    <cellStyle name="Note 3 2 2 2 9 9" xfId="28412" xr:uid="{ADBD1F3B-1356-4D75-921C-D7338F898C0D}"/>
    <cellStyle name="Note 3 2 2 3" xfId="14951" xr:uid="{6F77E589-A962-48B1-B786-E66F19F9DBE8}"/>
    <cellStyle name="Note 3 2 2 3 10" xfId="29388" xr:uid="{1D8B5EC0-D467-4BBC-BE90-23B42BE67374}"/>
    <cellStyle name="Note 3 2 2 3 11" xfId="30778" xr:uid="{B7027139-74C5-4858-B26D-2159FF8B3843}"/>
    <cellStyle name="Note 3 2 2 3 12" xfId="32164" xr:uid="{6DE1DAFF-D4D5-4932-9049-6F1055FA2721}"/>
    <cellStyle name="Note 3 2 2 3 13" xfId="33383" xr:uid="{DCC02612-EF21-46C7-BEAB-5B96177C695D}"/>
    <cellStyle name="Note 3 2 2 3 14" xfId="34330" xr:uid="{C8EE2043-6938-43F7-911F-C2E451A880D5}"/>
    <cellStyle name="Note 3 2 2 3 15" xfId="35484" xr:uid="{119622BD-8240-4794-BCD1-76FF89D00A46}"/>
    <cellStyle name="Note 3 2 2 3 16" xfId="36608" xr:uid="{CDA03A52-EFF8-4727-93FF-ADF8AC450FC2}"/>
    <cellStyle name="Note 3 2 2 3 17" xfId="37715" xr:uid="{E531988B-A2AF-409F-95E6-88AC0529526D}"/>
    <cellStyle name="Note 3 2 2 3 2" xfId="18014" xr:uid="{559C0826-2EEE-4EC0-A18F-853755739DC6}"/>
    <cellStyle name="Note 3 2 2 3 3" xfId="19410" xr:uid="{6081AAA6-5FF5-4EE1-8795-4C689054A0B2}"/>
    <cellStyle name="Note 3 2 2 3 4" xfId="20828" xr:uid="{E5C2EDBD-872A-43EE-8C99-722AC9829B6A}"/>
    <cellStyle name="Note 3 2 2 3 5" xfId="22218" xr:uid="{7CF331E2-15DE-4FF8-94E9-F102370BEFA4}"/>
    <cellStyle name="Note 3 2 2 3 6" xfId="23530" xr:uid="{4B198FE9-C00F-4C4D-A966-E96D7508E6FB}"/>
    <cellStyle name="Note 3 2 2 3 7" xfId="24940" xr:uid="{887816F5-4B4C-4792-A31D-1D4CABFC7C94}"/>
    <cellStyle name="Note 3 2 2 3 8" xfId="26370" xr:uid="{ABE88C12-4075-47FD-A2BB-88771E1EEE0C}"/>
    <cellStyle name="Note 3 2 2 3 9" xfId="27901" xr:uid="{8C92FA43-8FE1-4FF8-83A9-0C24F14097BA}"/>
    <cellStyle name="Note 3 2 2 4" xfId="14978" xr:uid="{54A49593-B1F7-4A36-9E18-4F153D669FBD}"/>
    <cellStyle name="Note 3 2 2 4 10" xfId="29413" xr:uid="{555720A3-5201-45E9-8C4C-A7AC12723A56}"/>
    <cellStyle name="Note 3 2 2 4 11" xfId="30804" xr:uid="{4951D476-0EBC-44E9-B3F2-F0AE7ACD131A}"/>
    <cellStyle name="Note 3 2 2 4 12" xfId="32188" xr:uid="{B4CC7D26-D0DD-456D-A912-EDBC163A4305}"/>
    <cellStyle name="Note 3 2 2 4 13" xfId="33405" xr:uid="{9A71E536-C3D0-4CFB-AC65-EEB9A7B48587}"/>
    <cellStyle name="Note 3 2 2 4 14" xfId="34354" xr:uid="{421494DD-11C5-49D5-9838-0D062A6C2903}"/>
    <cellStyle name="Note 3 2 2 4 15" xfId="35509" xr:uid="{01A61239-B3DA-4A7B-BD86-D15040BCE96C}"/>
    <cellStyle name="Note 3 2 2 4 16" xfId="36632" xr:uid="{DFBDC159-4BCB-4FBB-9DE9-65A8D390EC44}"/>
    <cellStyle name="Note 3 2 2 4 17" xfId="37737" xr:uid="{17291515-F6B7-4F6D-9EB5-96F4E83263BC}"/>
    <cellStyle name="Note 3 2 2 4 2" xfId="18041" xr:uid="{C0B5CE4A-7607-49B4-9774-096E386F9A15}"/>
    <cellStyle name="Note 3 2 2 4 3" xfId="19437" xr:uid="{A0C116D5-4357-41AA-A212-F35B49880BF5}"/>
    <cellStyle name="Note 3 2 2 4 4" xfId="20854" xr:uid="{B1002E0C-75EF-4D80-811D-91ACBF088173}"/>
    <cellStyle name="Note 3 2 2 4 5" xfId="22244" xr:uid="{670C1610-FB41-4198-A21A-743F1548399E}"/>
    <cellStyle name="Note 3 2 2 4 6" xfId="23557" xr:uid="{6CF94B14-7044-4282-B40B-45909C35FFCB}"/>
    <cellStyle name="Note 3 2 2 4 7" xfId="24965" xr:uid="{581E4F1A-1570-4136-9809-525F2500E9B5}"/>
    <cellStyle name="Note 3 2 2 4 8" xfId="26397" xr:uid="{FD5A4300-DD27-49C0-8ED2-9BAB26CDF45F}"/>
    <cellStyle name="Note 3 2 2 4 9" xfId="27928" xr:uid="{14A84DDB-AC2B-4276-956F-A530B705F27C}"/>
    <cellStyle name="Note 3 2 2 5" xfId="15063" xr:uid="{8F941D01-43CE-43C9-BD7E-7DDF7B5E50B4}"/>
    <cellStyle name="Note 3 2 2 5 10" xfId="29498" xr:uid="{3CB50C74-219B-407F-9FDC-AE4BEE2F35EA}"/>
    <cellStyle name="Note 3 2 2 5 11" xfId="30888" xr:uid="{8C3B6407-E4FA-4D74-A725-EC3696899CF3}"/>
    <cellStyle name="Note 3 2 2 5 12" xfId="32272" xr:uid="{0CB13506-CFE3-46CD-93F1-D5B33BDA0F3D}"/>
    <cellStyle name="Note 3 2 2 5 13" xfId="33485" xr:uid="{765A4573-0D9D-4F07-80CC-F3767789243E}"/>
    <cellStyle name="Note 3 2 2 5 14" xfId="34438" xr:uid="{D3C4F39C-C23B-4DB8-BBB7-2FAC1ED4C939}"/>
    <cellStyle name="Note 3 2 2 5 15" xfId="35593" xr:uid="{3F9A1D8C-DA82-46EC-ADCB-7D3FBC703BF3}"/>
    <cellStyle name="Note 3 2 2 5 16" xfId="36715" xr:uid="{88514B6A-0E3F-471F-84EF-37E61EF3DC1D}"/>
    <cellStyle name="Note 3 2 2 5 17" xfId="37820" xr:uid="{1D068EA3-C88C-41BE-8B8A-86AE73F987A4}"/>
    <cellStyle name="Note 3 2 2 5 2" xfId="18126" xr:uid="{22118A5D-582B-4C2D-B690-EB7B6FF09B4C}"/>
    <cellStyle name="Note 3 2 2 5 3" xfId="19522" xr:uid="{0E633BE2-CF5E-44C7-8469-3A880E4C81A9}"/>
    <cellStyle name="Note 3 2 2 5 4" xfId="20939" xr:uid="{088DE036-9D8F-427A-BB49-69E83C63E938}"/>
    <cellStyle name="Note 3 2 2 5 5" xfId="22329" xr:uid="{5DE378E6-6652-46DD-8F93-EE9BE8E2BC5D}"/>
    <cellStyle name="Note 3 2 2 5 6" xfId="23642" xr:uid="{43C04D74-1A67-4EB3-8A8C-0A84263F097C}"/>
    <cellStyle name="Note 3 2 2 5 7" xfId="25050" xr:uid="{9889ADB0-BD80-4AC8-BB30-DD27E1E23A30}"/>
    <cellStyle name="Note 3 2 2 5 8" xfId="26482" xr:uid="{1DF73C2A-7CC8-4250-B0B1-AAEAE1EC5A39}"/>
    <cellStyle name="Note 3 2 2 5 9" xfId="28012" xr:uid="{5EFE6B1D-9B6D-4C42-8B78-8A50EA9E7213}"/>
    <cellStyle name="Note 3 2 2 6" xfId="15100" xr:uid="{DFAAD439-7A39-4943-A2BD-AFBBBE95D166}"/>
    <cellStyle name="Note 3 2 2 6 10" xfId="29535" xr:uid="{A166E7B2-F3E6-4AA3-9719-9650A1AFEADC}"/>
    <cellStyle name="Note 3 2 2 6 11" xfId="30925" xr:uid="{DA84D285-3C6A-4151-9710-5656F11D4667}"/>
    <cellStyle name="Note 3 2 2 6 12" xfId="32306" xr:uid="{0622DF95-93F4-4FD1-9CAE-A1A15F5138A3}"/>
    <cellStyle name="Note 3 2 2 6 13" xfId="33518" xr:uid="{9C80B007-AD5A-4ADD-8322-DD0EEB1F18D9}"/>
    <cellStyle name="Note 3 2 2 6 14" xfId="34470" xr:uid="{BF84F831-39C0-4A4B-B381-9DC6294306E7}"/>
    <cellStyle name="Note 3 2 2 6 15" xfId="35625" xr:uid="{AEEC2806-5A95-4A83-8B68-799B235E4961}"/>
    <cellStyle name="Note 3 2 2 6 16" xfId="36747" xr:uid="{30D2BF18-A81C-4340-BD08-6E5446978C8A}"/>
    <cellStyle name="Note 3 2 2 6 17" xfId="37851" xr:uid="{3D1C8375-5F77-4B98-931E-AF9CDBE653B7}"/>
    <cellStyle name="Note 3 2 2 6 2" xfId="18163" xr:uid="{DC9A45B8-6524-4723-8D78-1CD6C6FFDECE}"/>
    <cellStyle name="Note 3 2 2 6 3" xfId="19559" xr:uid="{5D99FE1A-370E-44E3-AC84-B4BD37FAB21B}"/>
    <cellStyle name="Note 3 2 2 6 4" xfId="20975" xr:uid="{72FF0392-3D9D-413A-BB01-A53641EAF7BF}"/>
    <cellStyle name="Note 3 2 2 6 5" xfId="22366" xr:uid="{2977EBE9-7C1E-4CDC-83E2-7E1908F65D47}"/>
    <cellStyle name="Note 3 2 2 6 6" xfId="23678" xr:uid="{6F7D3FCC-EC12-4B11-9641-80157E2D85CB}"/>
    <cellStyle name="Note 3 2 2 6 7" xfId="25084" xr:uid="{36CA7469-734A-4BC7-B8EB-E2ACE2708AF7}"/>
    <cellStyle name="Note 3 2 2 6 8" xfId="26518" xr:uid="{D7BFB455-046A-42B4-B12C-EBDC6F9A8F76}"/>
    <cellStyle name="Note 3 2 2 6 9" xfId="28047" xr:uid="{AFFB8327-0818-438E-9D22-A6ACA344C834}"/>
    <cellStyle name="Note 3 2 2 7" xfId="15193" xr:uid="{602D9095-3FE4-4F28-96D6-FC4EDA7B97A2}"/>
    <cellStyle name="Note 3 2 2 7 10" xfId="29627" xr:uid="{4655DAE9-1CC9-4283-A915-19E627D0D4EB}"/>
    <cellStyle name="Note 3 2 2 7 11" xfId="31016" xr:uid="{BA17C404-E53D-4302-A4FC-C36A6DEB733C}"/>
    <cellStyle name="Note 3 2 2 7 12" xfId="32391" xr:uid="{F0066E33-3771-4C50-8D30-138D6753A976}"/>
    <cellStyle name="Note 3 2 2 7 13" xfId="33599" xr:uid="{7AACCFAB-2065-495F-A90E-AD3873BBC569}"/>
    <cellStyle name="Note 3 2 2 7 14" xfId="34554" xr:uid="{CD5CB922-1958-479C-8D2C-0180AC4ACA38}"/>
    <cellStyle name="Note 3 2 2 7 15" xfId="35711" xr:uid="{34ABCD09-E51A-44B3-BA6F-E8C7FF83ABE4}"/>
    <cellStyle name="Note 3 2 2 7 16" xfId="36829" xr:uid="{31352967-8FE8-4D04-964E-107154558EEB}"/>
    <cellStyle name="Note 3 2 2 7 17" xfId="37931" xr:uid="{E3541139-E8E6-4EB0-AE70-825AF48CA34F}"/>
    <cellStyle name="Note 3 2 2 7 2" xfId="18255" xr:uid="{0943A07C-3A2C-43BD-9160-21406DC9EACC}"/>
    <cellStyle name="Note 3 2 2 7 3" xfId="19651" xr:uid="{95FEE4D8-4B21-43DE-B1FE-4A5067206023}"/>
    <cellStyle name="Note 3 2 2 7 4" xfId="21066" xr:uid="{C1F29F5C-67B0-42A7-9017-19BDD2771607}"/>
    <cellStyle name="Note 3 2 2 7 5" xfId="22459" xr:uid="{DEE8F243-1680-43BA-B0E1-D7E9A264AD8F}"/>
    <cellStyle name="Note 3 2 2 7 6" xfId="23771" xr:uid="{574A428A-F5E8-4E7D-B78D-772F13946EAE}"/>
    <cellStyle name="Note 3 2 2 7 7" xfId="25173" xr:uid="{042C9496-A7CF-4AE9-BB3C-613877B813B1}"/>
    <cellStyle name="Note 3 2 2 7 8" xfId="26609" xr:uid="{B8D2A3B9-5942-449F-B616-724DD601601F}"/>
    <cellStyle name="Note 3 2 2 7 9" xfId="28136" xr:uid="{5BC1D4BC-90EA-425C-BE84-D86F59C6DC84}"/>
    <cellStyle name="Note 3 2 2 8" xfId="15255" xr:uid="{402001C8-AA50-4642-ACCD-C4E2844D40ED}"/>
    <cellStyle name="Note 3 2 2 8 10" xfId="29685" xr:uid="{22901F21-9C62-4BE9-BCC7-FDD92B25E3AB}"/>
    <cellStyle name="Note 3 2 2 8 11" xfId="31077" xr:uid="{967AEB3F-B56F-4658-8C32-2ECCDDC1AF43}"/>
    <cellStyle name="Note 3 2 2 8 12" xfId="32449" xr:uid="{0A70673D-EC02-4D98-B167-EE52DEBCC488}"/>
    <cellStyle name="Note 3 2 2 8 13" xfId="33650" xr:uid="{6CEDD548-DEAD-434B-AB62-873E5BCF13E4}"/>
    <cellStyle name="Note 3 2 2 8 14" xfId="34611" xr:uid="{FF3B4201-4390-4AD3-80B5-4F4DB904ECAD}"/>
    <cellStyle name="Note 3 2 2 8 15" xfId="35768" xr:uid="{187F7C7E-70C1-4FA3-97D1-6CE9D33231B2}"/>
    <cellStyle name="Note 3 2 2 8 16" xfId="36880" xr:uid="{24485F32-1F77-44DD-9F5B-29CCC3976D7C}"/>
    <cellStyle name="Note 3 2 2 8 17" xfId="37982" xr:uid="{C0EE259B-2E5E-49BE-8347-D0D72810F393}"/>
    <cellStyle name="Note 3 2 2 8 2" xfId="18317" xr:uid="{1A53165A-A4A5-424F-8144-90EE96F6A79E}"/>
    <cellStyle name="Note 3 2 2 8 3" xfId="19712" xr:uid="{ABA315C6-168A-41A9-80D8-CA3D771386E1}"/>
    <cellStyle name="Note 3 2 2 8 4" xfId="21126" xr:uid="{C385F295-926B-48E5-9798-D04325559C43}"/>
    <cellStyle name="Note 3 2 2 8 5" xfId="22521" xr:uid="{D2386918-13F5-47F3-A90C-084C562B214F}"/>
    <cellStyle name="Note 3 2 2 8 6" xfId="23833" xr:uid="{DFDAEBC3-6C64-416B-8F8A-F2674A2178F6}"/>
    <cellStyle name="Note 3 2 2 8 7" xfId="25235" xr:uid="{EC650492-8E0D-40F4-B674-CAD5EAA6202F}"/>
    <cellStyle name="Note 3 2 2 8 8" xfId="26669" xr:uid="{B5ADDFE8-3A0F-46D3-89BD-D66F49304198}"/>
    <cellStyle name="Note 3 2 2 8 9" xfId="28195" xr:uid="{F2208E71-C19B-465B-8980-6850205F25B0}"/>
    <cellStyle name="Note 3 2 2 9" xfId="15326" xr:uid="{D93E1B0A-03C0-4BE9-AF36-5FF2C552BE75}"/>
    <cellStyle name="Note 3 2 2 9 10" xfId="29753" xr:uid="{1EF0E2E5-F162-470E-8932-32BB9D09AF99}"/>
    <cellStyle name="Note 3 2 2 9 11" xfId="31144" xr:uid="{2960C172-982C-42DC-8236-C4C4ECB11CFA}"/>
    <cellStyle name="Note 3 2 2 9 12" xfId="32513" xr:uid="{9CA8F547-5953-4B73-9A53-9BB9A869ECBC}"/>
    <cellStyle name="Note 3 2 2 9 13" xfId="33709" xr:uid="{9BAC5F50-6B1B-4D2E-B4A7-74A40D0E1DF6}"/>
    <cellStyle name="Note 3 2 2 9 14" xfId="34676" xr:uid="{37E687FA-A4E9-44D3-A97D-C119E96EE9FA}"/>
    <cellStyle name="Note 3 2 2 9 15" xfId="35832" xr:uid="{AC8EA868-8304-4CEA-B8B8-E6B07477A8D0}"/>
    <cellStyle name="Note 3 2 2 9 16" xfId="36942" xr:uid="{6F88CBED-E31C-4825-9BC4-95728AE50D78}"/>
    <cellStyle name="Note 3 2 2 9 17" xfId="38041" xr:uid="{9D2D582A-CD60-40B7-8710-7188C1468F0C}"/>
    <cellStyle name="Note 3 2 2 9 2" xfId="18388" xr:uid="{6073B295-CEE4-47DF-8DB2-69B36D4D6357}"/>
    <cellStyle name="Note 3 2 2 9 3" xfId="19783" xr:uid="{0CFAFD14-7ACF-4B4F-964A-AA58C6E24279}"/>
    <cellStyle name="Note 3 2 2 9 4" xfId="21194" xr:uid="{E6A4834D-6769-4EC9-8637-C4B2FAFDA45F}"/>
    <cellStyle name="Note 3 2 2 9 5" xfId="22592" xr:uid="{5FCA54C0-82B4-450A-A8DA-6B2C694B7C7F}"/>
    <cellStyle name="Note 3 2 2 9 6" xfId="23903" xr:uid="{536AD434-B354-4B71-A07C-BE3EDDB5C75F}"/>
    <cellStyle name="Note 3 2 2 9 7" xfId="25302" xr:uid="{D90DFB98-8D86-493E-AD8F-8B31798E3F79}"/>
    <cellStyle name="Note 3 2 2 9 8" xfId="26738" xr:uid="{084309CF-CD68-43F1-AF46-847E28A4E780}"/>
    <cellStyle name="Note 3 2 2 9 9" xfId="28262" xr:uid="{E6926D94-81CB-4EC2-9E1F-91EDCB907D0C}"/>
    <cellStyle name="Note 3 2 20" xfId="35707" xr:uid="{4192D3AB-0972-4705-B7E8-5DA0F8592AE9}"/>
    <cellStyle name="Note 3 2 3" xfId="9754" xr:uid="{00000000-0005-0000-0000-0000E2230000}"/>
    <cellStyle name="Note 3 2 3 10" xfId="15573" xr:uid="{04DFC563-6F09-4CD0-A6E5-8278817DDBB9}"/>
    <cellStyle name="Note 3 2 3 10 10" xfId="29987" xr:uid="{B4D8C79A-9048-42D4-B896-59605D3E0B77}"/>
    <cellStyle name="Note 3 2 3 10 11" xfId="31382" xr:uid="{AA61E55A-224E-4940-9CE2-08CFB932D0FF}"/>
    <cellStyle name="Note 3 2 3 10 12" xfId="32737" xr:uid="{EDC66A01-F5F5-475F-A149-C65F8F1067E2}"/>
    <cellStyle name="Note 3 2 3 10 13" xfId="34880" xr:uid="{59BF0B8F-0E50-454E-91CE-116BE3CEEA56}"/>
    <cellStyle name="Note 3 2 3 10 14" xfId="36036" xr:uid="{B57A766E-720E-44E6-92BB-3CB5CAC0940D}"/>
    <cellStyle name="Note 3 2 3 10 15" xfId="37150" xr:uid="{3B8851BA-8E05-4AED-8DDC-CB49C87D338F}"/>
    <cellStyle name="Note 3 2 3 10 16" xfId="38241" xr:uid="{AAF7B3DD-57F9-4694-92A8-47772F917F4C}"/>
    <cellStyle name="Note 3 2 3 10 2" xfId="18629" xr:uid="{28F17F1F-AFD8-47AA-ADF0-01819FEEF0D2}"/>
    <cellStyle name="Note 3 2 3 10 3" xfId="20024" xr:uid="{3FC2BBE4-4847-458F-B596-76E21EB3D4F1}"/>
    <cellStyle name="Note 3 2 3 10 4" xfId="21440" xr:uid="{D54B0AB1-E95B-466C-BB27-325FB90C8DE2}"/>
    <cellStyle name="Note 3 2 3 10 5" xfId="22834" xr:uid="{CFC70BC9-4765-4BD8-A725-3CCD28643E58}"/>
    <cellStyle name="Note 3 2 3 10 6" xfId="24132" xr:uid="{00C97796-0679-4A6F-84FC-ADEE887E1523}"/>
    <cellStyle name="Note 3 2 3 10 7" xfId="25531" xr:uid="{D7E3D231-0564-4153-94B8-B6BD534D4B24}"/>
    <cellStyle name="Note 3 2 3 10 8" xfId="26971" xr:uid="{EC720E88-804A-4DEA-B4DD-495B77F8BA48}"/>
    <cellStyle name="Note 3 2 3 10 9" xfId="28492" xr:uid="{0E87129F-1C32-4875-BFAC-863868CB40A9}"/>
    <cellStyle name="Note 3 2 3 11" xfId="15639" xr:uid="{D89337DF-9BC8-4191-A31B-A19770CA2281}"/>
    <cellStyle name="Note 3 2 3 11 10" xfId="30050" xr:uid="{1965AC95-16C4-471E-9F86-D868029AE897}"/>
    <cellStyle name="Note 3 2 3 11 11" xfId="31444" xr:uid="{F77A7729-DFB0-46A6-B27D-51599E95B069}"/>
    <cellStyle name="Note 3 2 3 11 12" xfId="32800" xr:uid="{953C6536-92B9-4207-86F9-A7AC3F33F35C}"/>
    <cellStyle name="Note 3 2 3 11 13" xfId="33894" xr:uid="{E3535035-E532-49B6-BDB9-57836E3AA237}"/>
    <cellStyle name="Note 3 2 3 11 14" xfId="34938" xr:uid="{7B9BED07-6C63-4F79-A47E-3032A62E07A5}"/>
    <cellStyle name="Note 3 2 3 11 15" xfId="36094" xr:uid="{BD9EC6A9-D6E9-4295-92C3-39D94C0A8477}"/>
    <cellStyle name="Note 3 2 3 11 16" xfId="37211" xr:uid="{C1515AFE-958C-47DE-8867-2CEBE3AF510F}"/>
    <cellStyle name="Note 3 2 3 11 17" xfId="38299" xr:uid="{097C09AA-E987-4117-B394-91BE14E6381B}"/>
    <cellStyle name="Note 3 2 3 11 2" xfId="18689" xr:uid="{3BF86427-90BF-431E-BDAC-D7C380B240F4}"/>
    <cellStyle name="Note 3 2 3 11 3" xfId="20086" xr:uid="{686DF18D-8E03-4F9E-8C0B-4E618490279B}"/>
    <cellStyle name="Note 3 2 3 11 4" xfId="21506" xr:uid="{6BDD31CF-DF57-4F54-9CC8-A8A8A2C5F814}"/>
    <cellStyle name="Note 3 2 3 11 5" xfId="22892" xr:uid="{F82548CF-937F-4BED-AD2F-9FE532D9D961}"/>
    <cellStyle name="Note 3 2 3 11 6" xfId="24194" xr:uid="{446F4647-1682-4C21-96FB-9A06C60FD340}"/>
    <cellStyle name="Note 3 2 3 11 7" xfId="25593" xr:uid="{5AC0430E-69B2-4C3A-B614-2B87CD13C5AE}"/>
    <cellStyle name="Note 3 2 3 11 8" xfId="27035" xr:uid="{1DF6976A-30F7-4CC6-8712-B2ADB5995F3F}"/>
    <cellStyle name="Note 3 2 3 11 9" xfId="28557" xr:uid="{F210B377-17A2-4CC7-A9F6-D0D965F6EFD8}"/>
    <cellStyle name="Note 3 2 3 12" xfId="15668" xr:uid="{5EEEAFD7-0A03-4558-B37D-2338D9D21043}"/>
    <cellStyle name="Note 3 2 3 12 10" xfId="30079" xr:uid="{D8CAE1AD-D9D4-4044-A345-A651F4593A89}"/>
    <cellStyle name="Note 3 2 3 12 11" xfId="31471" xr:uid="{31A49577-ECD1-4CC0-8830-E9C82D442BFB}"/>
    <cellStyle name="Note 3 2 3 12 12" xfId="32826" xr:uid="{F0D113BF-6057-4989-8CC1-B392FDA830AF}"/>
    <cellStyle name="Note 3 2 3 12 13" xfId="33920" xr:uid="{ADEB53E0-1665-429C-954C-3FAF4B497ED8}"/>
    <cellStyle name="Note 3 2 3 12 14" xfId="34966" xr:uid="{E1A30954-9756-42BD-9955-E90CB2E05A47}"/>
    <cellStyle name="Note 3 2 3 12 15" xfId="36120" xr:uid="{04FBD071-9049-499F-85ED-CEB0F1F2A5BD}"/>
    <cellStyle name="Note 3 2 3 12 16" xfId="37238" xr:uid="{B21121DD-A91F-42B3-9CBA-BF060FE45AF7}"/>
    <cellStyle name="Note 3 2 3 12 17" xfId="38325" xr:uid="{D85B22ED-855B-4A0B-90AA-96A8D7B5A212}"/>
    <cellStyle name="Note 3 2 3 12 2" xfId="18718" xr:uid="{940D7242-BE93-4C2F-9DF0-DDC13364F4DC}"/>
    <cellStyle name="Note 3 2 3 12 3" xfId="20114" xr:uid="{54A0DD2D-21B7-4731-954E-2723CC05B8BB}"/>
    <cellStyle name="Note 3 2 3 12 4" xfId="21535" xr:uid="{D3ADFB83-F1A0-468E-BB77-516106E7752E}"/>
    <cellStyle name="Note 3 2 3 12 5" xfId="22921" xr:uid="{EDEDDA81-8574-4E0E-9654-25C3740FF3FF}"/>
    <cellStyle name="Note 3 2 3 12 6" xfId="24223" xr:uid="{88A68A6A-157B-42FE-A1A7-20BED1201C5F}"/>
    <cellStyle name="Note 3 2 3 12 7" xfId="25622" xr:uid="{2B6B7742-E7E3-48B4-AA76-0F1C609A51EF}"/>
    <cellStyle name="Note 3 2 3 12 8" xfId="27064" xr:uid="{A1567ECC-B1F3-4FA4-839E-F1BCDA039634}"/>
    <cellStyle name="Note 3 2 3 12 9" xfId="28586" xr:uid="{472EBBF2-231E-4092-BF5F-615D221FF774}"/>
    <cellStyle name="Note 3 2 3 13" xfId="15708" xr:uid="{94D23370-80C9-47F8-A95C-45868947AA27}"/>
    <cellStyle name="Note 3 2 3 13 10" xfId="30118" xr:uid="{7D556311-6BD1-4761-B707-86B91BD06A8F}"/>
    <cellStyle name="Note 3 2 3 13 11" xfId="31510" xr:uid="{86171956-0D78-4758-A3FA-D516BE6AE770}"/>
    <cellStyle name="Note 3 2 3 13 12" xfId="32861" xr:uid="{40F5B26C-BF5D-45B4-9DB3-35AA5AEB6191}"/>
    <cellStyle name="Note 3 2 3 13 13" xfId="35000" xr:uid="{7BB21D36-6D48-4E9A-A3CF-C337401BB88F}"/>
    <cellStyle name="Note 3 2 3 13 14" xfId="36154" xr:uid="{2D76C7F9-F791-427D-93AD-504B5AA3B8FA}"/>
    <cellStyle name="Note 3 2 3 13 15" xfId="37274" xr:uid="{688463B2-FFC0-46C7-8F23-24B9B74DA851}"/>
    <cellStyle name="Note 3 2 3 13 16" xfId="38359" xr:uid="{E0BAA92A-E0CB-4349-AE28-826EF8F4BEDE}"/>
    <cellStyle name="Note 3 2 3 13 2" xfId="18758" xr:uid="{3191BEBF-FBF3-41D0-94AC-91088E72B8CA}"/>
    <cellStyle name="Note 3 2 3 13 3" xfId="20153" xr:uid="{76A033DE-E3A0-4EC7-A15F-16686252B4C8}"/>
    <cellStyle name="Note 3 2 3 13 4" xfId="21575" xr:uid="{1E0FB9A0-F396-4D56-8412-23F16E49A738}"/>
    <cellStyle name="Note 3 2 3 13 5" xfId="22958" xr:uid="{2D3C157A-6764-4A11-A360-BFD9ADC99B14}"/>
    <cellStyle name="Note 3 2 3 13 6" xfId="24261" xr:uid="{B92B5E5D-6A65-424C-BE70-0D22D847379C}"/>
    <cellStyle name="Note 3 2 3 13 7" xfId="25659" xr:uid="{B7B8C9D1-02C2-4FC0-AB9F-987EC9A13CD0}"/>
    <cellStyle name="Note 3 2 3 13 8" xfId="27102" xr:uid="{7B9C64D4-0664-45CB-BDFE-8A72F1FDC47E}"/>
    <cellStyle name="Note 3 2 3 13 9" xfId="28624" xr:uid="{7CE72B8C-E8B3-481B-9C39-B470F3A289F5}"/>
    <cellStyle name="Note 3 2 3 14" xfId="15768" xr:uid="{A69E604D-5634-4958-91FF-338A662CD219}"/>
    <cellStyle name="Note 3 2 3 14 10" xfId="31569" xr:uid="{937864E8-5EB1-48CD-B9A4-3B4424B58FE8}"/>
    <cellStyle name="Note 3 2 3 14 11" xfId="32915" xr:uid="{1DD5866F-DF00-4B5A-85FF-8499499A9EB5}"/>
    <cellStyle name="Note 3 2 3 14 12" xfId="33964" xr:uid="{1C16D2BC-866F-4862-BE6C-7F1CC1AA460D}"/>
    <cellStyle name="Note 3 2 3 14 13" xfId="35051" xr:uid="{75ADD738-F626-4E1C-AC0C-52F1C15E0DB7}"/>
    <cellStyle name="Note 3 2 3 14 14" xfId="36205" xr:uid="{65396BDD-0C4A-4818-9DAB-F14F15EE2D6A}"/>
    <cellStyle name="Note 3 2 3 14 15" xfId="37328" xr:uid="{5A0463D1-A025-4302-9FE1-AAAA394A91BB}"/>
    <cellStyle name="Note 3 2 3 14 16" xfId="38410" xr:uid="{53CEF5F0-1D96-49EE-8411-FA10C984F5E1}"/>
    <cellStyle name="Note 3 2 3 14 2" xfId="18818" xr:uid="{0716A0DE-FEC5-4682-BFC6-A1954DC2EC0A}"/>
    <cellStyle name="Note 3 2 3 14 3" xfId="20211" xr:uid="{770EFBBC-DC54-4160-9F21-ACA29C5583AA}"/>
    <cellStyle name="Note 3 2 3 14 4" xfId="23003" xr:uid="{084DA493-E7DD-4C81-AB9A-AFA6CC009C1F}"/>
    <cellStyle name="Note 3 2 3 14 5" xfId="24319" xr:uid="{8A58EFDA-1A9A-4CFB-8A6D-5D8A23B90300}"/>
    <cellStyle name="Note 3 2 3 14 6" xfId="25718" xr:uid="{BFF4B87E-6FC5-44AD-962E-7E6FB22FA019}"/>
    <cellStyle name="Note 3 2 3 14 7" xfId="27159" xr:uid="{3696CD97-17F3-45DB-A66F-A6C092CEDF95}"/>
    <cellStyle name="Note 3 2 3 14 8" xfId="28682" xr:uid="{EEFC3044-21D5-43FC-B290-01561160C430}"/>
    <cellStyle name="Note 3 2 3 14 9" xfId="30177" xr:uid="{C66A5B4C-DFFF-422C-B786-12B23894A03B}"/>
    <cellStyle name="Note 3 2 3 15" xfId="15800" xr:uid="{9D2FBBF0-618F-48E9-8B81-F8381B00E9A7}"/>
    <cellStyle name="Note 3 2 3 15 10" xfId="35078" xr:uid="{8D989DA7-5E56-47A6-9764-1F3045F1A7AF}"/>
    <cellStyle name="Note 3 2 3 15 11" xfId="36232" xr:uid="{B347A0CB-1380-49DA-A5E4-6282C0017BA3}"/>
    <cellStyle name="Note 3 2 3 15 12" xfId="37357" xr:uid="{0B021AA0-307E-4FE0-BC0E-8C21496C30C2}"/>
    <cellStyle name="Note 3 2 3 15 13" xfId="38437" xr:uid="{53C62F1D-2A54-4DAE-A95B-0384E0306567}"/>
    <cellStyle name="Note 3 2 3 15 2" xfId="20243" xr:uid="{8D923B80-B28C-4CD0-AAD6-985CF7BE5D34}"/>
    <cellStyle name="Note 3 2 3 15 3" xfId="24347" xr:uid="{A6A1B814-D72D-4EE6-844F-85BD5467C5F8}"/>
    <cellStyle name="Note 3 2 3 15 4" xfId="25750" xr:uid="{D1BC8989-CB4D-4152-ABF3-799FE5C5BF04}"/>
    <cellStyle name="Note 3 2 3 15 5" xfId="27191" xr:uid="{255F515B-0315-4531-84FB-41CE46C44B52}"/>
    <cellStyle name="Note 3 2 3 15 6" xfId="28714" xr:uid="{91ECD5D9-8AE7-4762-8185-CF11DE0206A4}"/>
    <cellStyle name="Note 3 2 3 15 7" xfId="30208" xr:uid="{6689A761-1B06-4CB3-BE5B-57CBF507D725}"/>
    <cellStyle name="Note 3 2 3 15 8" xfId="31601" xr:uid="{57C1C945-15A5-456D-BF0C-D999916AE5BD}"/>
    <cellStyle name="Note 3 2 3 15 9" xfId="32942" xr:uid="{A4183261-EF02-42F4-8267-273B21AEA46A}"/>
    <cellStyle name="Note 3 2 3 16" xfId="15850" xr:uid="{A0100CE1-E975-40AF-BC26-4C0B5B555025}"/>
    <cellStyle name="Note 3 2 3 16 10" xfId="30257" xr:uid="{C10B5E74-3751-446F-8AAB-7E4038805AF8}"/>
    <cellStyle name="Note 3 2 3 16 11" xfId="31651" xr:uid="{105E1B6E-9BC8-49E2-9FFA-27DA168D6E9E}"/>
    <cellStyle name="Note 3 2 3 16 12" xfId="32988" xr:uid="{6409CA66-DF8C-4AA4-9C91-9CC42D1EB934}"/>
    <cellStyle name="Note 3 2 3 16 13" xfId="34020" xr:uid="{932B46A0-F51A-4B43-8F08-539BA007D31D}"/>
    <cellStyle name="Note 3 2 3 16 14" xfId="35122" xr:uid="{87A31F6D-3430-45E5-BBBF-E3AA785A6CA3}"/>
    <cellStyle name="Note 3 2 3 16 15" xfId="36276" xr:uid="{746FE471-673F-4090-85BF-D98CF85144DC}"/>
    <cellStyle name="Note 3 2 3 16 16" xfId="37403" xr:uid="{6334EE9E-37F4-4DD4-B1DA-6AA1212FCCDD}"/>
    <cellStyle name="Note 3 2 3 16 17" xfId="38481" xr:uid="{96482F51-3171-4BC8-AAB9-7EEEF964FDF5}"/>
    <cellStyle name="Note 3 2 3 16 2" xfId="18899" xr:uid="{D3BA0C74-C2FD-478B-A199-231286375D58}"/>
    <cellStyle name="Note 3 2 3 16 3" xfId="20291" xr:uid="{F1AAF993-D5F5-4109-BA19-F5B5EA8D8078}"/>
    <cellStyle name="Note 3 2 3 16 4" xfId="21693" xr:uid="{5F3B9106-5849-4CDB-99C3-3E56D95D6DA3}"/>
    <cellStyle name="Note 3 2 3 16 5" xfId="23074" xr:uid="{CAEA37C2-073B-43F0-B738-6AB8724E95AE}"/>
    <cellStyle name="Note 3 2 3 16 6" xfId="24394" xr:uid="{5BF04D2A-77F3-4696-8280-3981DC1081C2}"/>
    <cellStyle name="Note 3 2 3 16 7" xfId="25798" xr:uid="{30D963A5-6430-46F9-AC1E-76428B1F1FBC}"/>
    <cellStyle name="Note 3 2 3 16 8" xfId="27239" xr:uid="{489C9658-4D36-4720-A24F-BD059BBDCBD0}"/>
    <cellStyle name="Note 3 2 3 16 9" xfId="28763" xr:uid="{AD0EEC92-F422-4365-8325-7CB6AA52593B}"/>
    <cellStyle name="Note 3 2 3 17" xfId="15906" xr:uid="{440B1101-8D95-4EBE-9AF1-FE5DF95021D1}"/>
    <cellStyle name="Note 3 2 3 18" xfId="10028" xr:uid="{E21EA47D-7C19-4125-A6DA-20BDE1F4210C}"/>
    <cellStyle name="Note 3 2 3 2" xfId="15013" xr:uid="{FBBC1959-206D-48B7-8F50-BD04945B4C1D}"/>
    <cellStyle name="Note 3 2 3 2 10" xfId="29448" xr:uid="{4287CBBE-D06C-49B7-AC98-015BC9C946C0}"/>
    <cellStyle name="Note 3 2 3 2 11" xfId="30839" xr:uid="{BCD0B577-6E2C-4ABE-AEE5-4D72CE2977B2}"/>
    <cellStyle name="Note 3 2 3 2 12" xfId="32223" xr:uid="{F863F602-FE04-43CA-A728-582875525B68}"/>
    <cellStyle name="Note 3 2 3 2 13" xfId="33439" xr:uid="{9897BC2E-1E95-4A88-871A-16AF16D8FB3C}"/>
    <cellStyle name="Note 3 2 3 2 14" xfId="34389" xr:uid="{82BC4168-3E49-4023-AD33-02E973488DA1}"/>
    <cellStyle name="Note 3 2 3 2 15" xfId="35544" xr:uid="{869E99CD-ED2E-42A9-8195-A5947660C0CC}"/>
    <cellStyle name="Note 3 2 3 2 16" xfId="36667" xr:uid="{F980A1DC-A898-4B47-94CE-1FCC04B83C1D}"/>
    <cellStyle name="Note 3 2 3 2 17" xfId="37772" xr:uid="{05220AFF-C362-4067-B114-9005F80B4CD2}"/>
    <cellStyle name="Note 3 2 3 2 2" xfId="18076" xr:uid="{827F507C-41F2-463E-846B-4F2EF6072649}"/>
    <cellStyle name="Note 3 2 3 2 3" xfId="19472" xr:uid="{1954247E-DFA4-4E19-8EAE-E3C02DAD5E5F}"/>
    <cellStyle name="Note 3 2 3 2 4" xfId="20889" xr:uid="{072CCA48-EC72-450D-BD8F-E79C9A30890F}"/>
    <cellStyle name="Note 3 2 3 2 5" xfId="22279" xr:uid="{105447F3-D3D3-4300-825D-496DD8483A57}"/>
    <cellStyle name="Note 3 2 3 2 6" xfId="23592" xr:uid="{39A5CFC3-5472-4E36-A189-C5425A6BD52B}"/>
    <cellStyle name="Note 3 2 3 2 7" xfId="25000" xr:uid="{A2A8ECB3-DA5D-441D-ACE2-BF0C3694E16D}"/>
    <cellStyle name="Note 3 2 3 2 8" xfId="26432" xr:uid="{95B9F475-18BA-416C-ADB6-3C3E714F6A21}"/>
    <cellStyle name="Note 3 2 3 2 9" xfId="27963" xr:uid="{6C26F4E7-ACFC-439B-A102-8293F6B7C775}"/>
    <cellStyle name="Note 3 2 3 3" xfId="14853" xr:uid="{AE6C0A49-803C-40C9-9A6E-CA96CC135CBB}"/>
    <cellStyle name="Note 3 2 3 3 10" xfId="29290" xr:uid="{99571E80-6A09-43D3-8263-915CF1277DBF}"/>
    <cellStyle name="Note 3 2 3 3 11" xfId="30689" xr:uid="{DE6D9B39-6EFA-4678-BE7A-85284049E7F7}"/>
    <cellStyle name="Note 3 2 3 3 12" xfId="32085" xr:uid="{875B177A-659F-46D4-8C2D-0531DB84C3FA}"/>
    <cellStyle name="Note 3 2 3 3 13" xfId="33319" xr:uid="{0BE40363-6C1D-4500-86F3-0C364C4977DC}"/>
    <cellStyle name="Note 3 2 3 3 14" xfId="34259" xr:uid="{A7168D78-5E33-4C5E-9F89-29034AB918CC}"/>
    <cellStyle name="Note 3 2 3 3 15" xfId="35409" xr:uid="{3306E9BC-3321-4895-A617-48280F08BE1B}"/>
    <cellStyle name="Note 3 2 3 3 16" xfId="36524" xr:uid="{7FC6F371-39DC-42C2-AA32-8FE114EB09E1}"/>
    <cellStyle name="Note 3 2 3 3 17" xfId="37651" xr:uid="{8FE5BD4F-3FD8-4A8B-BA2C-D574E93A94D2}"/>
    <cellStyle name="Note 3 2 3 3 2" xfId="17916" xr:uid="{B489B9CA-3A5B-4660-BE1E-8B0B81BA3144}"/>
    <cellStyle name="Note 3 2 3 3 3" xfId="19317" xr:uid="{50B2D7DA-DEEA-47DD-86CB-4613DAA55A48}"/>
    <cellStyle name="Note 3 2 3 3 4" xfId="20730" xr:uid="{630B5333-FD92-4E20-BDBC-79E2292E9518}"/>
    <cellStyle name="Note 3 2 3 3 5" xfId="22123" xr:uid="{FFD7942D-D2D8-49FD-ACE7-91DE31905266}"/>
    <cellStyle name="Note 3 2 3 3 6" xfId="23434" xr:uid="{4AC6E698-731B-4D8F-8AF3-DFC6E05AEF9B}"/>
    <cellStyle name="Note 3 2 3 3 7" xfId="24853" xr:uid="{6764858A-2E62-47C3-8659-141CC16B40C3}"/>
    <cellStyle name="Note 3 2 3 3 8" xfId="26272" xr:uid="{56F2D52B-3883-4F17-873F-597C24B24812}"/>
    <cellStyle name="Note 3 2 3 3 9" xfId="27806" xr:uid="{813185B3-D6D9-42D3-B554-3397547ACBAF}"/>
    <cellStyle name="Note 3 2 3 4" xfId="15117" xr:uid="{C64D8F23-2947-4ABD-AC0D-BD63679C6C0C}"/>
    <cellStyle name="Note 3 2 3 4 10" xfId="29551" xr:uid="{78F31F9B-1BBC-4C95-AF63-EFB2D2F1BCEF}"/>
    <cellStyle name="Note 3 2 3 4 11" xfId="30941" xr:uid="{930A1199-6608-4FFF-B98A-EBFEAAB876A0}"/>
    <cellStyle name="Note 3 2 3 4 12" xfId="32322" xr:uid="{4E1C9B3F-F0DA-4AC2-B4FC-5930DA7A03F8}"/>
    <cellStyle name="Note 3 2 3 4 13" xfId="33532" xr:uid="{0C619CE9-85AB-49E2-9D82-09D68D2FAC8A}"/>
    <cellStyle name="Note 3 2 3 4 14" xfId="34484" xr:uid="{56701988-292B-42A8-A03B-70A41169A1C3}"/>
    <cellStyle name="Note 3 2 3 4 15" xfId="35639" xr:uid="{71B83990-CF18-4083-A042-01754DE8172F}"/>
    <cellStyle name="Note 3 2 3 4 16" xfId="36761" xr:uid="{AA639B55-7A68-45E9-8187-5A1E6DC59138}"/>
    <cellStyle name="Note 3 2 3 4 17" xfId="37865" xr:uid="{906599E2-6F9A-458F-921E-81850D029A27}"/>
    <cellStyle name="Note 3 2 3 4 2" xfId="18179" xr:uid="{29CBB03B-80EE-4866-95F7-5CDDBFCA6640}"/>
    <cellStyle name="Note 3 2 3 4 3" xfId="19576" xr:uid="{BCE32AD9-57FF-4F15-8723-7EC2E0CA2741}"/>
    <cellStyle name="Note 3 2 3 4 4" xfId="20992" xr:uid="{1976910D-B231-43BB-A15E-E40781EE5179}"/>
    <cellStyle name="Note 3 2 3 4 5" xfId="22383" xr:uid="{74EAFB5F-F997-49AC-84F1-BAD6CACA7776}"/>
    <cellStyle name="Note 3 2 3 4 6" xfId="23695" xr:uid="{D438AE1D-7ED7-4A18-82A5-5E4ABA01A83B}"/>
    <cellStyle name="Note 3 2 3 4 7" xfId="25099" xr:uid="{2126350A-4FF4-48F6-BC18-63D6EEAE9CFB}"/>
    <cellStyle name="Note 3 2 3 4 8" xfId="26534" xr:uid="{D1F2E07E-4538-4645-8D5B-95D6E77EB581}"/>
    <cellStyle name="Note 3 2 3 4 9" xfId="28062" xr:uid="{9688D386-E661-406A-B656-9918F58ECC9B}"/>
    <cellStyle name="Note 3 2 3 5" xfId="15164" xr:uid="{4262826C-340E-466C-A065-77D2B33522E8}"/>
    <cellStyle name="Note 3 2 3 5 10" xfId="29598" xr:uid="{D9F9846B-D695-43CE-AE7D-C08241C24FA3}"/>
    <cellStyle name="Note 3 2 3 5 11" xfId="30987" xr:uid="{A082F56F-CA44-4CD8-91C7-0EADA8066705}"/>
    <cellStyle name="Note 3 2 3 5 12" xfId="32365" xr:uid="{0EA8508C-42A0-4154-86D9-AA595714FFC5}"/>
    <cellStyle name="Note 3 2 3 5 13" xfId="33573" xr:uid="{B62BC44D-215C-4866-8420-F0DAE03A221B}"/>
    <cellStyle name="Note 3 2 3 5 14" xfId="34528" xr:uid="{79817946-85BC-4C9A-82DE-F717AF733E81}"/>
    <cellStyle name="Note 3 2 3 5 15" xfId="35683" xr:uid="{3EA45C21-7D4A-401D-BFB5-7238A4956A64}"/>
    <cellStyle name="Note 3 2 3 5 16" xfId="36803" xr:uid="{AE0BBB88-FC08-4EBA-80DA-D8DCF8C138EB}"/>
    <cellStyle name="Note 3 2 3 5 17" xfId="37906" xr:uid="{FDC29AEE-067D-471B-8BED-D7EC7DB33824}"/>
    <cellStyle name="Note 3 2 3 5 2" xfId="18226" xr:uid="{8A1956D4-EDF2-4291-833A-A299C4CD5334}"/>
    <cellStyle name="Note 3 2 3 5 3" xfId="19623" xr:uid="{79C2B49A-8611-4ABD-AD5E-C9A89BCB82F6}"/>
    <cellStyle name="Note 3 2 3 5 4" xfId="21038" xr:uid="{D55B820F-BC25-4C33-905C-6634D7041108}"/>
    <cellStyle name="Note 3 2 3 5 5" xfId="22430" xr:uid="{BA5767DF-2A1C-4906-BD3E-59A18465DA28}"/>
    <cellStyle name="Note 3 2 3 5 6" xfId="23742" xr:uid="{C73DB2E6-3C43-4A1E-A547-97B5AF381190}"/>
    <cellStyle name="Note 3 2 3 5 7" xfId="25145" xr:uid="{FA315382-642A-40C5-BAC6-132B45292407}"/>
    <cellStyle name="Note 3 2 3 5 8" xfId="26581" xr:uid="{9EA59251-CC40-4B47-824B-1C2171AE6C8B}"/>
    <cellStyle name="Note 3 2 3 5 9" xfId="28108" xr:uid="{DA896309-B277-404E-807C-B63014A7C75E}"/>
    <cellStyle name="Note 3 2 3 6" xfId="15297" xr:uid="{AC34A61E-1036-4A46-A398-D97B2441456D}"/>
    <cellStyle name="Note 3 2 3 6 10" xfId="29726" xr:uid="{7547AD2D-D3B5-4A20-B1ED-55A2056F9D62}"/>
    <cellStyle name="Note 3 2 3 6 11" xfId="31117" xr:uid="{A748D13D-3F11-4306-9A56-06B904ABF5A5}"/>
    <cellStyle name="Note 3 2 3 6 12" xfId="32486" xr:uid="{03BB9369-74DA-4162-A019-8D6267505C1D}"/>
    <cellStyle name="Note 3 2 3 6 13" xfId="33684" xr:uid="{CA299EAC-8219-4C20-942A-02FD5A77FE15}"/>
    <cellStyle name="Note 3 2 3 6 14" xfId="34649" xr:uid="{E90AEF9F-EAA0-4ADB-BED4-D8D266374BDE}"/>
    <cellStyle name="Note 3 2 3 6 15" xfId="35807" xr:uid="{29389E5B-90A0-4EF8-8984-9EB9B2E20564}"/>
    <cellStyle name="Note 3 2 3 6 16" xfId="36916" xr:uid="{ECC50F7C-95F2-46BD-A053-590BB3A7B2DE}"/>
    <cellStyle name="Note 3 2 3 6 17" xfId="38017" xr:uid="{28D9B059-9027-431A-90C1-190C7A38F28A}"/>
    <cellStyle name="Note 3 2 3 6 2" xfId="18359" xr:uid="{65E457B2-88BD-4913-9CCC-A37C7C28E10D}"/>
    <cellStyle name="Note 3 2 3 6 3" xfId="19754" xr:uid="{CAA58356-2397-45A8-B662-E19D977C862B}"/>
    <cellStyle name="Note 3 2 3 6 4" xfId="21166" xr:uid="{64C31315-6632-40FA-871C-7A86CC45631E}"/>
    <cellStyle name="Note 3 2 3 6 5" xfId="22563" xr:uid="{40C4F577-1CB1-4A72-BF2E-1574DACB0B56}"/>
    <cellStyle name="Note 3 2 3 6 6" xfId="23875" xr:uid="{0BD3B238-6B1B-46DB-8535-C50808F42893}"/>
    <cellStyle name="Note 3 2 3 6 7" xfId="25275" xr:uid="{50E8B280-245A-45AA-9AED-B486B59601D5}"/>
    <cellStyle name="Note 3 2 3 6 8" xfId="26711" xr:uid="{F99047BF-6F39-46F4-8C4A-BB215DB051DF}"/>
    <cellStyle name="Note 3 2 3 6 9" xfId="28236" xr:uid="{FE2B1481-3470-4055-A77F-5657E91F8706}"/>
    <cellStyle name="Note 3 2 3 7" xfId="15350" xr:uid="{2C8E4D81-A6C2-4B85-BA9D-CB065E59CE3D}"/>
    <cellStyle name="Note 3 2 3 7 10" xfId="29777" xr:uid="{418071F9-F278-48F3-A90B-2C726349243F}"/>
    <cellStyle name="Note 3 2 3 7 11" xfId="31168" xr:uid="{E3EC49E0-41F0-459D-9660-235F1A21174D}"/>
    <cellStyle name="Note 3 2 3 7 12" xfId="32535" xr:uid="{82582065-D746-4845-A4BB-6E63A16211A2}"/>
    <cellStyle name="Note 3 2 3 7 13" xfId="33730" xr:uid="{B55C10BC-1502-4D2B-9F1F-28706F57D02C}"/>
    <cellStyle name="Note 3 2 3 7 14" xfId="34696" xr:uid="{14D27B05-2ABB-42CE-9489-F284EB44833C}"/>
    <cellStyle name="Note 3 2 3 7 15" xfId="35852" xr:uid="{FD241421-539D-49AE-B67F-50511C19062F}"/>
    <cellStyle name="Note 3 2 3 7 16" xfId="36963" xr:uid="{D515129E-1773-41F7-B966-2992F369778E}"/>
    <cellStyle name="Note 3 2 3 7 17" xfId="38061" xr:uid="{C48ABC32-57BA-4DDC-A458-C5668BBD8DD4}"/>
    <cellStyle name="Note 3 2 3 7 2" xfId="18412" xr:uid="{2C995EEA-71EE-485C-BE1C-F3AE181338DC}"/>
    <cellStyle name="Note 3 2 3 7 3" xfId="19807" xr:uid="{9A39999A-B413-4B70-9282-F55474B6E56E}"/>
    <cellStyle name="Note 3 2 3 7 4" xfId="21218" xr:uid="{B7A6B022-0895-4677-954E-E491B8CF7AAD}"/>
    <cellStyle name="Note 3 2 3 7 5" xfId="22616" xr:uid="{BA0390B3-BA84-43CA-ABD5-688B4C8ED176}"/>
    <cellStyle name="Note 3 2 3 7 6" xfId="23926" xr:uid="{B1A11D41-1BF0-4AA2-87A3-05AD8E09BF9B}"/>
    <cellStyle name="Note 3 2 3 7 7" xfId="25324" xr:uid="{AC326E7B-030D-4C95-A9D4-435983410831}"/>
    <cellStyle name="Note 3 2 3 7 8" xfId="26762" xr:uid="{E19970CA-D28A-465B-BF40-1459603AE9AE}"/>
    <cellStyle name="Note 3 2 3 7 9" xfId="28283" xr:uid="{90D37329-36D2-48AC-AD20-3D863C3B154A}"/>
    <cellStyle name="Note 3 2 3 8" xfId="15429" xr:uid="{EEC11C69-9D53-45C1-BC32-8F497172B933}"/>
    <cellStyle name="Note 3 2 3 8 10" xfId="29853" xr:uid="{0660BAE2-40AA-4C94-BD2C-F7DAE3208D2C}"/>
    <cellStyle name="Note 3 2 3 8 11" xfId="31244" xr:uid="{3B1F5535-306F-4229-BC83-8C5E6B9C38CC}"/>
    <cellStyle name="Note 3 2 3 8 12" xfId="32607" xr:uid="{3F0BB066-8A78-4C2A-92B7-A6C773EA79DC}"/>
    <cellStyle name="Note 3 2 3 8 13" xfId="33782" xr:uid="{FEDCD5EE-A6E1-4475-B016-D07A3E982B1E}"/>
    <cellStyle name="Note 3 2 3 8 14" xfId="34759" xr:uid="{4D95B362-024B-4B8A-9A75-D7B3F5C3BA9D}"/>
    <cellStyle name="Note 3 2 3 8 15" xfId="35916" xr:uid="{C939E741-597C-4344-B4E7-98F255CE0AF1}"/>
    <cellStyle name="Note 3 2 3 8 16" xfId="37027" xr:uid="{C8F5C533-99A6-402F-9CEB-8BE7E7C9E9AE}"/>
    <cellStyle name="Note 3 2 3 8 17" xfId="38122" xr:uid="{1E501DAA-69D3-4526-9C8D-146B860CA516}"/>
    <cellStyle name="Note 3 2 3 8 2" xfId="18490" xr:uid="{58A75590-7343-4819-84F9-EE46C186D8BB}"/>
    <cellStyle name="Note 3 2 3 8 3" xfId="19885" xr:uid="{FCD6E6AA-ACA0-4A95-BF2E-BBBCC480E952}"/>
    <cellStyle name="Note 3 2 3 8 4" xfId="21297" xr:uid="{B71633CC-9978-4467-977F-0CBFA279086E}"/>
    <cellStyle name="Note 3 2 3 8 5" xfId="22695" xr:uid="{D23FF300-2EEA-46E3-9E9C-5D3006053ED0}"/>
    <cellStyle name="Note 3 2 3 8 6" xfId="24000" xr:uid="{8FEE6B3D-3A0C-49BB-B1DF-EBAEA3B3C35D}"/>
    <cellStyle name="Note 3 2 3 8 7" xfId="25399" xr:uid="{E93558C0-C1EF-42B0-8B4F-814A92B5296D}"/>
    <cellStyle name="Note 3 2 3 8 8" xfId="26836" xr:uid="{2B992BA2-A25A-4444-A759-C8ED77F9BD95}"/>
    <cellStyle name="Note 3 2 3 8 9" xfId="28356" xr:uid="{411F2688-B937-4DCC-B7E3-424E50B10FF8}"/>
    <cellStyle name="Note 3 2 3 9" xfId="15475" xr:uid="{172A0CCA-81EE-4AA9-BF1B-B366506234BC}"/>
    <cellStyle name="Note 3 2 3 9 10" xfId="29895" xr:uid="{F9CFBB9A-5F05-409D-868D-194678B45C98}"/>
    <cellStyle name="Note 3 2 3 9 11" xfId="31286" xr:uid="{4B0071DA-75BA-48D7-B6F0-FE43197E9D4A}"/>
    <cellStyle name="Note 3 2 3 9 12" xfId="32649" xr:uid="{16F2AF71-094B-4FFF-B9A0-4C9370C2C225}"/>
    <cellStyle name="Note 3 2 3 9 13" xfId="34796" xr:uid="{45B83A05-5612-4F16-963F-32EE808AE0C0}"/>
    <cellStyle name="Note 3 2 3 9 14" xfId="35953" xr:uid="{230C0BBE-0CA8-4427-92D9-D6CA8F8A915A}"/>
    <cellStyle name="Note 3 2 3 9 15" xfId="37065" xr:uid="{830F2D2D-5B5E-44A9-B894-523D1D03AB87}"/>
    <cellStyle name="Note 3 2 3 9 16" xfId="38158" xr:uid="{58DCBD8E-886C-4BA2-B767-AC65052F7169}"/>
    <cellStyle name="Note 3 2 3 9 2" xfId="18534" xr:uid="{BD903C70-6DA3-4E6F-9755-5665F321D95F}"/>
    <cellStyle name="Note 3 2 3 9 3" xfId="19927" xr:uid="{88291652-985B-43B1-A0F4-93F9D5BDD3A9}"/>
    <cellStyle name="Note 3 2 3 9 4" xfId="21343" xr:uid="{31D65C02-4F40-42D0-BC76-B4412E8B0D53}"/>
    <cellStyle name="Note 3 2 3 9 5" xfId="22740" xr:uid="{2FD762D5-92B8-4FAD-8016-37FBDBF0805A}"/>
    <cellStyle name="Note 3 2 3 9 6" xfId="24042" xr:uid="{14546656-559E-4F90-8668-F1BC1CA816AB}"/>
    <cellStyle name="Note 3 2 3 9 7" xfId="25440" xr:uid="{C16EDA2D-33D9-4DF7-AAB8-1DA4C2A935E3}"/>
    <cellStyle name="Note 3 2 3 9 8" xfId="26880" xr:uid="{0297F4E5-B611-478C-99CF-774A81094454}"/>
    <cellStyle name="Note 3 2 3 9 9" xfId="28400" xr:uid="{0BC92D13-CEC6-4409-96FC-726A90EB2A7C}"/>
    <cellStyle name="Note 3 2 4" xfId="14967" xr:uid="{128CCA77-9611-4646-92F5-8C962807A3AC}"/>
    <cellStyle name="Note 3 2 4 10" xfId="29402" xr:uid="{FE9168DF-FC59-485A-9474-D477028CA60D}"/>
    <cellStyle name="Note 3 2 4 11" xfId="30793" xr:uid="{D33D1B42-07FB-485D-8BE5-56F88561B580}"/>
    <cellStyle name="Note 3 2 4 12" xfId="32177" xr:uid="{AA888E02-5F7E-4900-90D6-E85B4C24B853}"/>
    <cellStyle name="Note 3 2 4 13" xfId="33395" xr:uid="{57341A44-666F-4FCF-8AC6-DF6A8DB28FE0}"/>
    <cellStyle name="Note 3 2 4 14" xfId="34344" xr:uid="{D99BC77B-1275-4629-9866-2F865251A1FB}"/>
    <cellStyle name="Note 3 2 4 15" xfId="35499" xr:uid="{301D856F-0DD8-4116-B7DC-41B61451133D}"/>
    <cellStyle name="Note 3 2 4 16" xfId="36621" xr:uid="{7C7408F5-72D7-4401-AA80-21C4799F71C1}"/>
    <cellStyle name="Note 3 2 4 17" xfId="37727" xr:uid="{1035D47C-9F7A-4858-BA2E-5A96DAF386FF}"/>
    <cellStyle name="Note 3 2 4 2" xfId="18030" xr:uid="{1C08E0BD-716F-4F40-B78C-41411951D813}"/>
    <cellStyle name="Note 3 2 4 3" xfId="19426" xr:uid="{F0DD1914-EE77-4D19-89BF-E78FB4859082}"/>
    <cellStyle name="Note 3 2 4 4" xfId="20843" xr:uid="{7DDC4B89-1377-45F4-8E75-3D847D6F7F83}"/>
    <cellStyle name="Note 3 2 4 5" xfId="22233" xr:uid="{E454996F-765A-42AA-ABE3-3FF05E251431}"/>
    <cellStyle name="Note 3 2 4 6" xfId="23546" xr:uid="{C96B21EA-C593-4AB4-945C-1BED7B2CFB37}"/>
    <cellStyle name="Note 3 2 4 7" xfId="24954" xr:uid="{3540B31E-80C0-4EC0-919F-9F4DCC3B28E9}"/>
    <cellStyle name="Note 3 2 4 8" xfId="26386" xr:uid="{6CE2A48D-D94D-4680-AD7D-5EBC9072D9FD}"/>
    <cellStyle name="Note 3 2 4 9" xfId="27917" xr:uid="{27913879-F0E0-4F6B-B399-F4E298E60A29}"/>
    <cellStyle name="Note 3 2 5" xfId="15035" xr:uid="{1E316F33-F626-4D84-ABC4-6BBF273969E5}"/>
    <cellStyle name="Note 3 2 5 10" xfId="29470" xr:uid="{476BC2E4-F2E1-46DE-80A2-17865DCCC573}"/>
    <cellStyle name="Note 3 2 5 11" xfId="30860" xr:uid="{116CD056-217E-4C0D-9168-D926D1F0378B}"/>
    <cellStyle name="Note 3 2 5 12" xfId="32244" xr:uid="{05757195-38E4-415F-A1AA-FE4F9E208C8C}"/>
    <cellStyle name="Note 3 2 5 13" xfId="33459" xr:uid="{CABFE707-2C99-458D-9E03-B31BA7CF75F6}"/>
    <cellStyle name="Note 3 2 5 14" xfId="34410" xr:uid="{B3E45E69-2E91-4B34-A0A1-42036E1FB7B6}"/>
    <cellStyle name="Note 3 2 5 15" xfId="35565" xr:uid="{492BDE40-CB03-4DB3-B81F-BDA16B78D9A0}"/>
    <cellStyle name="Note 3 2 5 16" xfId="36687" xr:uid="{CEDACF76-9125-469E-BE6A-D69A8B6DD285}"/>
    <cellStyle name="Note 3 2 5 17" xfId="37792" xr:uid="{066D5255-6E56-40F4-98CC-C66E8B365EBC}"/>
    <cellStyle name="Note 3 2 5 2" xfId="18098" xr:uid="{F5EC56AF-4104-47D9-8446-1CC02C495E06}"/>
    <cellStyle name="Note 3 2 5 3" xfId="19494" xr:uid="{5C433D8A-F7E8-4829-A383-964B33AE26BB}"/>
    <cellStyle name="Note 3 2 5 4" xfId="20911" xr:uid="{064C4DC7-0A6D-4D2C-B456-FE50CC703B38}"/>
    <cellStyle name="Note 3 2 5 5" xfId="22301" xr:uid="{D7A573E9-28E9-4D2C-97AE-8DC0A1EB18A9}"/>
    <cellStyle name="Note 3 2 5 6" xfId="23614" xr:uid="{2DEA98A4-C374-4E6C-ADDB-FC2C92E3707C}"/>
    <cellStyle name="Note 3 2 5 7" xfId="25022" xr:uid="{0E50D8EF-D31F-4D84-AD0C-8B91D9538224}"/>
    <cellStyle name="Note 3 2 5 8" xfId="26454" xr:uid="{6DBCF370-E02B-4581-8EC4-1358846443F5}"/>
    <cellStyle name="Note 3 2 5 9" xfId="27984" xr:uid="{4F578C1D-5734-4A7C-A39C-E923EA36814B}"/>
    <cellStyle name="Note 3 2 6" xfId="15077" xr:uid="{AF273BC2-AF85-465D-8785-611087E522E6}"/>
    <cellStyle name="Note 3 2 6 10" xfId="29512" xr:uid="{BC05A311-0D9C-4B47-828F-B4B1F9BCCC88}"/>
    <cellStyle name="Note 3 2 6 11" xfId="30902" xr:uid="{D5466F4F-94E8-49C7-BBDC-9C525D85881A}"/>
    <cellStyle name="Note 3 2 6 12" xfId="32286" xr:uid="{76C2F849-6F10-4509-9136-115BFCA60831}"/>
    <cellStyle name="Note 3 2 6 13" xfId="33497" xr:uid="{DE2C9F30-93DA-434F-AAB8-BC24557F5C09}"/>
    <cellStyle name="Note 3 2 6 14" xfId="34451" xr:uid="{912E1266-CF45-4F38-914C-97C6A66B9E35}"/>
    <cellStyle name="Note 3 2 6 15" xfId="35605" xr:uid="{A03F9441-E0E7-4690-8E28-FDD08D8157C7}"/>
    <cellStyle name="Note 3 2 6 16" xfId="36727" xr:uid="{9A946136-526C-4BEF-AE43-ED3F2D0A00BA}"/>
    <cellStyle name="Note 3 2 6 17" xfId="37832" xr:uid="{F9684A8C-6991-441E-B58D-69DB156CE4ED}"/>
    <cellStyle name="Note 3 2 6 2" xfId="18140" xr:uid="{07A36668-5289-495A-8313-4D460622537C}"/>
    <cellStyle name="Note 3 2 6 3" xfId="19536" xr:uid="{4C005EAB-4EE5-41E6-97D6-A995D3251DFA}"/>
    <cellStyle name="Note 3 2 6 4" xfId="20952" xr:uid="{1AA930D4-890D-4F29-BCED-D447D2133BEF}"/>
    <cellStyle name="Note 3 2 6 5" xfId="22343" xr:uid="{A00019BD-9F3B-47C5-803B-29235F6B4386}"/>
    <cellStyle name="Note 3 2 6 6" xfId="23656" xr:uid="{25AB2F6C-DA15-431C-88AD-7BDC9AD7CFA2}"/>
    <cellStyle name="Note 3 2 6 7" xfId="25063" xr:uid="{27952271-20F9-4936-BCD2-9122DDB60F5A}"/>
    <cellStyle name="Note 3 2 6 8" xfId="26496" xr:uid="{60D7EA13-55D5-4013-B0BF-DABEE93F1B11}"/>
    <cellStyle name="Note 3 2 6 9" xfId="28025" xr:uid="{AFAF712A-6D6C-4D63-9596-9909E8738FDB}"/>
    <cellStyle name="Note 3 2 7" xfId="15145" xr:uid="{791A46C5-93B8-4E22-AFA1-83D778230896}"/>
    <cellStyle name="Note 3 2 7 10" xfId="29579" xr:uid="{DBC5F5B0-A51A-4725-A7A2-50497C3DA9CB}"/>
    <cellStyle name="Note 3 2 7 11" xfId="30969" xr:uid="{FDE54957-5A06-45C5-9203-C42908DB873C}"/>
    <cellStyle name="Note 3 2 7 12" xfId="32348" xr:uid="{EEBCC6BC-2534-4FD9-A00A-9BE5609FA1AE}"/>
    <cellStyle name="Note 3 2 7 13" xfId="33556" xr:uid="{89309CEB-0453-4C6F-8B20-F173E2F1ACEE}"/>
    <cellStyle name="Note 3 2 7 14" xfId="34510" xr:uid="{3F3131ED-7280-4607-A49C-E16DF5926A9B}"/>
    <cellStyle name="Note 3 2 7 15" xfId="35665" xr:uid="{E02DF17E-4E0D-473C-A3CF-9887F0999FC7}"/>
    <cellStyle name="Note 3 2 7 16" xfId="36785" xr:uid="{BCCADD7A-A744-45B5-B768-546964F27DB5}"/>
    <cellStyle name="Note 3 2 7 17" xfId="37889" xr:uid="{4F0E1B8F-7787-4BDD-BC0F-287371AAB2D6}"/>
    <cellStyle name="Note 3 2 7 2" xfId="18207" xr:uid="{9BCC84B9-982A-42CE-9883-B8927FE8E7CC}"/>
    <cellStyle name="Note 3 2 7 3" xfId="19604" xr:uid="{98D36723-531C-4994-BDE3-660C1C83BD3B}"/>
    <cellStyle name="Note 3 2 7 4" xfId="21020" xr:uid="{C5784822-0C13-4186-B50F-AF674719D2CE}"/>
    <cellStyle name="Note 3 2 7 5" xfId="22411" xr:uid="{537E3607-7003-4617-9823-81FF78B72136}"/>
    <cellStyle name="Note 3 2 7 6" xfId="23723" xr:uid="{67A6E572-E8A0-41E8-A499-4B7F1FE6622A}"/>
    <cellStyle name="Note 3 2 7 7" xfId="25127" xr:uid="{18D91046-EF47-4081-A6B9-EC3B1536228F}"/>
    <cellStyle name="Note 3 2 7 8" xfId="26562" xr:uid="{7B4B3A4A-A572-4858-B074-A1960E831B74}"/>
    <cellStyle name="Note 3 2 7 9" xfId="28089" xr:uid="{0DE57B28-AFF0-4136-86C8-1A45A97F36AF}"/>
    <cellStyle name="Note 3 2 8" xfId="15217" xr:uid="{32D4D212-8723-4330-969C-CBEA9ADFE9D7}"/>
    <cellStyle name="Note 3 2 8 10" xfId="29649" xr:uid="{C725AAB6-DC5A-4A4C-8CB3-546617FD4F45}"/>
    <cellStyle name="Note 3 2 8 11" xfId="31040" xr:uid="{A0620C20-F5ED-47EF-8B3F-68B9AAFBED46}"/>
    <cellStyle name="Note 3 2 8 12" xfId="32412" xr:uid="{E90829DA-FC05-4832-9EF2-B49E425F834E}"/>
    <cellStyle name="Note 3 2 8 13" xfId="33617" xr:uid="{EDEE6944-1E43-4163-8C64-D0437518481E}"/>
    <cellStyle name="Note 3 2 8 14" xfId="34577" xr:uid="{DA956152-84E5-4276-9191-A6BB969D8DD7}"/>
    <cellStyle name="Note 3 2 8 15" xfId="35734" xr:uid="{39C6B326-6F22-45BE-8B92-476AA9048C83}"/>
    <cellStyle name="Note 3 2 8 16" xfId="36847" xr:uid="{927153E9-FA45-48D7-A67E-2310FD6CD711}"/>
    <cellStyle name="Note 3 2 8 17" xfId="37949" xr:uid="{42FD7AFC-67EB-441D-BEB2-34D5626A123F}"/>
    <cellStyle name="Note 3 2 8 2" xfId="18279" xr:uid="{8AFF195E-E2D0-495A-85FC-B5E2F5F6C552}"/>
    <cellStyle name="Note 3 2 8 3" xfId="19674" xr:uid="{17BEDDCD-B84A-48E4-B3C6-AD3E26E44CAB}"/>
    <cellStyle name="Note 3 2 8 4" xfId="21089" xr:uid="{66508753-ACDC-425B-96E1-FAD47E3009C9}"/>
    <cellStyle name="Note 3 2 8 5" xfId="22483" xr:uid="{805D469B-6ADC-4958-B5BA-8523BA3B8286}"/>
    <cellStyle name="Note 3 2 8 6" xfId="23795" xr:uid="{0068E8E6-8C70-4EB4-B217-AC35B4A2CA92}"/>
    <cellStyle name="Note 3 2 8 7" xfId="25197" xr:uid="{A25D5F91-90B8-4ED8-BB6F-485F674567BA}"/>
    <cellStyle name="Note 3 2 8 8" xfId="26632" xr:uid="{A6BEDED1-0F1F-436F-85B4-1E56DA965224}"/>
    <cellStyle name="Note 3 2 8 9" xfId="28159" xr:uid="{E9884831-1B21-407D-B53D-97F017C75018}"/>
    <cellStyle name="Note 3 2 9" xfId="15270" xr:uid="{921DE5C5-E2DE-4D71-8A42-6955FEF2BE6C}"/>
    <cellStyle name="Note 3 2 9 10" xfId="29700" xr:uid="{CD335D3D-F588-4A7F-84BF-8BC79A305E87}"/>
    <cellStyle name="Note 3 2 9 11" xfId="31091" xr:uid="{DC5FE390-46F1-4320-B5B0-8BD19CEB67A0}"/>
    <cellStyle name="Note 3 2 9 12" xfId="32462" xr:uid="{9D7D5679-76C1-4845-A520-D7138D5447A7}"/>
    <cellStyle name="Note 3 2 9 13" xfId="33663" xr:uid="{A7FC8DDA-B779-49F2-A2A3-CE5F36C89C99}"/>
    <cellStyle name="Note 3 2 9 14" xfId="34625" xr:uid="{D2F5735B-E6AF-4A69-A622-72295C2E3891}"/>
    <cellStyle name="Note 3 2 9 15" xfId="35782" xr:uid="{E43B5CF0-4943-4DD5-8364-0D7B1BF92E19}"/>
    <cellStyle name="Note 3 2 9 16" xfId="36893" xr:uid="{A4434721-7E17-4386-BB2F-C0FCE46143BC}"/>
    <cellStyle name="Note 3 2 9 17" xfId="37995" xr:uid="{93546CDB-5169-4C92-B64E-39AEB5F9E976}"/>
    <cellStyle name="Note 3 2 9 2" xfId="18332" xr:uid="{78E6A58C-509F-4C62-8E96-0F401CC3B45D}"/>
    <cellStyle name="Note 3 2 9 3" xfId="19727" xr:uid="{6512F3B4-52E5-48D1-A80C-0C9E1C50E48D}"/>
    <cellStyle name="Note 3 2 9 4" xfId="21139" xr:uid="{1D3F703F-63D6-431C-8B90-019220D39310}"/>
    <cellStyle name="Note 3 2 9 5" xfId="22536" xr:uid="{010F1693-42D3-4CAA-ADB8-975C14C08BB0}"/>
    <cellStyle name="Note 3 2 9 6" xfId="23848" xr:uid="{464432A9-719D-4874-9976-D547CE6CA02E}"/>
    <cellStyle name="Note 3 2 9 7" xfId="25250" xr:uid="{FCB34817-9D85-4D5B-BAE5-1D3ECBE022F5}"/>
    <cellStyle name="Note 3 2 9 8" xfId="26684" xr:uid="{DEB0D58E-801E-4597-ABAA-E65B42B9784A}"/>
    <cellStyle name="Note 3 2 9 9" xfId="28210" xr:uid="{493C6617-10FE-41D2-BFBB-515D32066D72}"/>
    <cellStyle name="Note 3 20" xfId="28222" xr:uid="{AEC616CD-BB3F-4627-BC63-2CA62CDCFDCD}"/>
    <cellStyle name="Note 3 3" xfId="80" xr:uid="{00000000-0005-0000-0000-0000E3230000}"/>
    <cellStyle name="Note 3 3 10" xfId="15405" xr:uid="{DA38CEC2-9F8D-46EC-B22F-ACBA52F22912}"/>
    <cellStyle name="Note 3 3 10 10" xfId="29830" xr:uid="{29CA9DBB-D8A9-41C4-93DA-F7E74A056972}"/>
    <cellStyle name="Note 3 3 10 11" xfId="31221" xr:uid="{A5435DCE-BCB5-44C4-9485-0484F390F863}"/>
    <cellStyle name="Note 3 3 10 12" xfId="32585" xr:uid="{0EF1C94D-ACC4-403B-B50B-869635119565}"/>
    <cellStyle name="Note 3 3 10 13" xfId="34742" xr:uid="{B3CE1B13-376F-4F4A-8F97-D26EEAC9E272}"/>
    <cellStyle name="Note 3 3 10 14" xfId="35899" xr:uid="{992A8592-6A33-4629-B208-28205A82AA9B}"/>
    <cellStyle name="Note 3 3 10 15" xfId="37009" xr:uid="{1313F141-A141-42A0-A23C-F4EFBBD62F0A}"/>
    <cellStyle name="Note 3 3 10 16" xfId="38105" xr:uid="{A25CADB3-D5C3-40A2-8C22-6FE4F45C8E0D}"/>
    <cellStyle name="Note 3 3 10 2" xfId="18467" xr:uid="{2517C986-558E-486F-89E0-DC36644C1D74}"/>
    <cellStyle name="Note 3 3 10 3" xfId="19862" xr:uid="{9571B4F7-C061-4C89-82EE-20D949AEF12D}"/>
    <cellStyle name="Note 3 3 10 4" xfId="21273" xr:uid="{F94B5FE8-C266-4813-BD36-9A0037004A7A}"/>
    <cellStyle name="Note 3 3 10 5" xfId="22671" xr:uid="{F0967545-E10E-48AB-9A93-8746EB0E22F8}"/>
    <cellStyle name="Note 3 3 10 6" xfId="23978" xr:uid="{7EA03243-1DA5-4109-9467-12CA6F748DEC}"/>
    <cellStyle name="Note 3 3 10 7" xfId="25376" xr:uid="{03167AB3-B44A-409B-A032-1978299128CF}"/>
    <cellStyle name="Note 3 3 10 8" xfId="26812" xr:uid="{6A516E27-8AF8-44CD-AF66-8137896285FE}"/>
    <cellStyle name="Note 3 3 10 9" xfId="28332" xr:uid="{1D434401-464E-4E0E-A897-0FB6FF48D7CA}"/>
    <cellStyle name="Note 3 3 11" xfId="15502" xr:uid="{36382104-A518-4A2F-9FE0-D9E9118CA3F1}"/>
    <cellStyle name="Note 3 3 11 10" xfId="29922" xr:uid="{CE53ADBF-1A6F-47B1-972C-99E332FEC5DB}"/>
    <cellStyle name="Note 3 3 11 11" xfId="31313" xr:uid="{513FE849-9448-4961-845A-BB5D947F6225}"/>
    <cellStyle name="Note 3 3 11 12" xfId="32675" xr:uid="{D3112405-39EF-49F9-9998-8EEC3F071383}"/>
    <cellStyle name="Note 3 3 11 13" xfId="34821" xr:uid="{F9414EE1-B2EE-4BC7-9726-C135F28EDB7B}"/>
    <cellStyle name="Note 3 3 11 14" xfId="35978" xr:uid="{C331392B-8D2D-4B28-AD3D-192A663FCAAC}"/>
    <cellStyle name="Note 3 3 11 15" xfId="37090" xr:uid="{4C72A883-D685-449F-9BBE-65164E150343}"/>
    <cellStyle name="Note 3 3 11 16" xfId="38183" xr:uid="{B0C42653-3343-47A6-97CD-FB6AD304121A}"/>
    <cellStyle name="Note 3 3 11 2" xfId="18561" xr:uid="{6609DD7F-392E-4C35-A1FC-9125A93D3E8A}"/>
    <cellStyle name="Note 3 3 11 3" xfId="19954" xr:uid="{80F8180D-94FF-4B07-9255-6561F380C3FD}"/>
    <cellStyle name="Note 3 3 11 4" xfId="21370" xr:uid="{8945B09E-6EF5-499B-A14E-A126F7561866}"/>
    <cellStyle name="Note 3 3 11 5" xfId="22767" xr:uid="{7F45C77F-4D51-46BD-9B14-87115427FC23}"/>
    <cellStyle name="Note 3 3 11 6" xfId="24068" xr:uid="{DEFFF27D-6F66-419A-B173-9285C89834A3}"/>
    <cellStyle name="Note 3 3 11 7" xfId="25467" xr:uid="{D45054CB-C3EE-4D7A-B5F7-C62405CC2EC4}"/>
    <cellStyle name="Note 3 3 11 8" xfId="26906" xr:uid="{13C3A4CD-7B96-4E91-BBE3-4EB333BB6D10}"/>
    <cellStyle name="Note 3 3 11 9" xfId="28426" xr:uid="{DACD35C3-065C-47A3-96C4-AE12DAE60E2C}"/>
    <cellStyle name="Note 3 3 12" xfId="15554" xr:uid="{B474787D-9AC9-4506-8B86-FCE8EF42306B}"/>
    <cellStyle name="Note 3 3 12 10" xfId="29971" xr:uid="{8751231C-4EEC-48EF-B7BC-9B0282E1F914}"/>
    <cellStyle name="Note 3 3 12 11" xfId="31364" xr:uid="{D095943B-1C1C-403C-B0B0-904C4285CB90}"/>
    <cellStyle name="Note 3 3 12 12" xfId="32722" xr:uid="{FABD3AB5-65C1-4475-8F49-A4D2468CECC8}"/>
    <cellStyle name="Note 3 3 12 13" xfId="33850" xr:uid="{D3F7705C-CB89-4FBB-B004-147E9D3F9594}"/>
    <cellStyle name="Note 3 3 12 14" xfId="34867" xr:uid="{D598B1A6-FC71-47B4-9913-9D961BF45E01}"/>
    <cellStyle name="Note 3 3 12 15" xfId="36023" xr:uid="{FD729CB1-7826-40CC-A3BC-90B40FAF1BC5}"/>
    <cellStyle name="Note 3 3 12 16" xfId="37136" xr:uid="{B4A896B0-B021-4417-8561-55E46E320378}"/>
    <cellStyle name="Note 3 3 12 17" xfId="38228" xr:uid="{34548286-5A15-4A1A-8CFF-6B0D292C6F2A}"/>
    <cellStyle name="Note 3 3 12 2" xfId="18613" xr:uid="{7D939D10-C60A-41E5-8446-2B70C961476B}"/>
    <cellStyle name="Note 3 3 12 3" xfId="20005" xr:uid="{5756331B-BB1E-48C9-85E8-07741B6BFCE2}"/>
    <cellStyle name="Note 3 3 12 4" xfId="21422" xr:uid="{DAEFBFB6-546A-46B6-9002-D31B6C171E69}"/>
    <cellStyle name="Note 3 3 12 5" xfId="22816" xr:uid="{F170A0CA-8F8F-4407-B28F-B1F7871592B4}"/>
    <cellStyle name="Note 3 3 12 6" xfId="24118" xr:uid="{433572B4-324C-44FB-A454-3492B7383533}"/>
    <cellStyle name="Note 3 3 12 7" xfId="25516" xr:uid="{1ADADEFF-4867-47B0-9D3D-27B0B25F5508}"/>
    <cellStyle name="Note 3 3 12 8" xfId="26954" xr:uid="{B02AB6EE-9124-460F-ABF9-4944973A41FA}"/>
    <cellStyle name="Note 3 3 12 9" xfId="28476" xr:uid="{BB3D44B2-2A10-4998-A36E-5405F580C766}"/>
    <cellStyle name="Note 3 3 13" xfId="15619" xr:uid="{C93626D7-F589-4D45-A064-1E3F7FC4FA6A}"/>
    <cellStyle name="Note 3 3 13 10" xfId="30031" xr:uid="{2290C97B-035F-4A05-A390-5A18FE9DC63B}"/>
    <cellStyle name="Note 3 3 13 11" xfId="31426" xr:uid="{2287258E-2774-434F-9C15-1AE6681850FB}"/>
    <cellStyle name="Note 3 3 13 12" xfId="32781" xr:uid="{82977416-4CC8-48CB-819E-7D2369CE9174}"/>
    <cellStyle name="Note 3 3 13 13" xfId="34921" xr:uid="{F6A7D673-48AC-4E12-8264-B386A789D075}"/>
    <cellStyle name="Note 3 3 13 14" xfId="36077" xr:uid="{70FD8263-EBDC-44A1-A2A4-9AAC511DF55E}"/>
    <cellStyle name="Note 3 3 13 15" xfId="37193" xr:uid="{1D7E9388-1044-455F-9A58-8C9E7E197BA6}"/>
    <cellStyle name="Note 3 3 13 16" xfId="38282" xr:uid="{F18F7210-5CC0-4555-8873-76C5E7C03BF9}"/>
    <cellStyle name="Note 3 3 13 2" xfId="18671" xr:uid="{5364071B-F860-4841-8A70-FFA7E833ECB8}"/>
    <cellStyle name="Note 3 3 13 3" xfId="20068" xr:uid="{A555FEA9-3FC6-467C-BACF-52F3E9837F8D}"/>
    <cellStyle name="Note 3 3 13 4" xfId="21486" xr:uid="{A6CA46B1-6F51-4B12-8E3B-ED93038E24B7}"/>
    <cellStyle name="Note 3 3 13 5" xfId="22874" xr:uid="{732EAE40-4FFE-4072-B8CB-C0F9B63BAC8C}"/>
    <cellStyle name="Note 3 3 13 6" xfId="24175" xr:uid="{00902B94-0D0B-4D04-AA9F-220D288359F0}"/>
    <cellStyle name="Note 3 3 13 7" xfId="25575" xr:uid="{5E4D1C96-2DE6-4A14-ADDD-65EE79F5B6E4}"/>
    <cellStyle name="Note 3 3 13 8" xfId="27016" xr:uid="{1BB001B3-98FA-4DE1-9556-9494C6370457}"/>
    <cellStyle name="Note 3 3 13 9" xfId="28537" xr:uid="{A54D1EDC-019C-4E29-83DE-833C2DCA498D}"/>
    <cellStyle name="Note 3 3 14" xfId="15733" xr:uid="{E33AF5BD-42FF-449D-8704-CED32D22221E}"/>
    <cellStyle name="Note 3 3 14 10" xfId="35025" xr:uid="{111B18DA-898D-4198-8C84-3C8A0740F406}"/>
    <cellStyle name="Note 3 3 14 11" xfId="36179" xr:uid="{F373C303-8950-4E55-BCBE-4814976467B0}"/>
    <cellStyle name="Note 3 3 14 12" xfId="37299" xr:uid="{EAF32F2D-C9D3-4F6F-B21C-DB59185D748D}"/>
    <cellStyle name="Note 3 3 14 13" xfId="38384" xr:uid="{5EB0D5E5-28B0-440B-B776-6F6C02BE12C2}"/>
    <cellStyle name="Note 3 3 14 2" xfId="20178" xr:uid="{23647BB3-9772-4CA6-AF3D-D819B10355D6}"/>
    <cellStyle name="Note 3 3 14 3" xfId="24286" xr:uid="{2CE33B8B-71D6-4F05-B8CC-DF25832DF466}"/>
    <cellStyle name="Note 3 3 14 4" xfId="25684" xr:uid="{693D4214-7067-451F-82C9-17285D3310A6}"/>
    <cellStyle name="Note 3 3 14 5" xfId="27127" xr:uid="{670AA4D8-E16E-4885-839D-F5BCE3CF609B}"/>
    <cellStyle name="Note 3 3 14 6" xfId="28649" xr:uid="{271AA1A9-8850-4281-9ACF-0CA3AF63AF49}"/>
    <cellStyle name="Note 3 3 14 7" xfId="30143" xr:uid="{928A2F11-9A83-4EF8-B34A-F89AC1EDE4B0}"/>
    <cellStyle name="Note 3 3 14 8" xfId="31535" xr:uid="{0319BF7D-C46A-4F25-B7D6-C6944D9BB092}"/>
    <cellStyle name="Note 3 3 14 9" xfId="32886" xr:uid="{EEE5298A-9027-4400-9BDD-8C883C3FC33F}"/>
    <cellStyle name="Note 3 3 15" xfId="15827" xr:uid="{D2183CD7-54BA-4BAD-9815-9D3D177AFB02}"/>
    <cellStyle name="Note 3 3 15 10" xfId="30235" xr:uid="{AF42E672-1AB0-4E73-852F-2191384481EC}"/>
    <cellStyle name="Note 3 3 15 11" xfId="31628" xr:uid="{F5BC5FB3-2CB3-4C34-B7EE-60C62FB816EB}"/>
    <cellStyle name="Note 3 3 15 12" xfId="32968" xr:uid="{DCB6CB3D-A014-4302-B551-A3ACC3235967}"/>
    <cellStyle name="Note 3 3 15 13" xfId="34001" xr:uid="{D299D991-3022-441B-8843-90D6FE8C135A}"/>
    <cellStyle name="Note 3 3 15 14" xfId="35103" xr:uid="{C4C8AE8F-EA52-4D3E-9172-2702B1FB4283}"/>
    <cellStyle name="Note 3 3 15 15" xfId="36257" xr:uid="{162CAEC3-D72E-4306-A952-FA295C552C17}"/>
    <cellStyle name="Note 3 3 15 16" xfId="37383" xr:uid="{60ED672D-B679-4439-8328-C321CA43AC81}"/>
    <cellStyle name="Note 3 3 15 17" xfId="38462" xr:uid="{5744FA47-CC0D-4C55-BA03-5D57F02B79CF}"/>
    <cellStyle name="Note 3 3 15 2" xfId="18876" xr:uid="{2303FF83-4F5D-4041-B5CC-03FF4FD2A761}"/>
    <cellStyle name="Note 3 3 15 3" xfId="20270" xr:uid="{2FDB7427-77ED-4A1D-84ED-908064F9207D}"/>
    <cellStyle name="Note 3 3 15 4" xfId="21671" xr:uid="{C8870DAB-0169-4A1F-AE42-7A458CDC277B}"/>
    <cellStyle name="Note 3 3 15 5" xfId="23053" xr:uid="{658EF9F3-75A9-4303-B510-426FDCD32F8D}"/>
    <cellStyle name="Note 3 3 15 6" xfId="24373" xr:uid="{9E8B96CF-8104-460A-88FE-EAAF389FD25D}"/>
    <cellStyle name="Note 3 3 15 7" xfId="25777" xr:uid="{636001BF-AF25-4269-AA09-F12A9D3A1A28}"/>
    <cellStyle name="Note 3 3 15 8" xfId="27218" xr:uid="{23611E9B-91DB-416C-A648-F31D9372637A}"/>
    <cellStyle name="Note 3 3 15 9" xfId="28741" xr:uid="{ECD962F7-3A54-4351-BE5F-3D7EA85BB7AC}"/>
    <cellStyle name="Note 3 3 16" xfId="23539" xr:uid="{35698EDC-12AC-4401-9DF3-EA9689B3B241}"/>
    <cellStyle name="Note 3 3 17" xfId="26362" xr:uid="{078B83A2-6C6F-4120-9DC4-E8146BE76895}"/>
    <cellStyle name="Note 3 3 18" xfId="27882" xr:uid="{2E1D1ACA-23B9-4C92-A998-855E48D16FD5}"/>
    <cellStyle name="Note 3 3 19" xfId="35479" xr:uid="{F99768B2-43F8-4AEC-993B-E45FF636635E}"/>
    <cellStyle name="Note 3 3 2" xfId="9762" xr:uid="{00000000-0005-0000-0000-0000E4230000}"/>
    <cellStyle name="Note 3 3 2 10" xfId="15581" xr:uid="{76CD2686-9481-4F67-9990-B2C9ECC56891}"/>
    <cellStyle name="Note 3 3 2 10 10" xfId="29995" xr:uid="{8DE97A27-584C-41FE-9806-757C646C021F}"/>
    <cellStyle name="Note 3 3 2 10 11" xfId="31390" xr:uid="{3277D5FF-7673-4A0D-B036-4586F6E24299}"/>
    <cellStyle name="Note 3 3 2 10 12" xfId="32745" xr:uid="{52F72155-8430-491B-A49A-2A17C2452C5B}"/>
    <cellStyle name="Note 3 3 2 10 13" xfId="34888" xr:uid="{5EBC99BC-D7D3-4E77-BDEC-455376F8060B}"/>
    <cellStyle name="Note 3 3 2 10 14" xfId="36044" xr:uid="{D4ADE7AD-0144-4A89-9F94-5509EFEA3C40}"/>
    <cellStyle name="Note 3 3 2 10 15" xfId="37158" xr:uid="{DC769696-5A77-4280-AC34-2B94E342354D}"/>
    <cellStyle name="Note 3 3 2 10 16" xfId="38249" xr:uid="{FCAA891B-EBB2-4A31-81FC-E0AD23EC19F8}"/>
    <cellStyle name="Note 3 3 2 10 2" xfId="18637" xr:uid="{44FF3C53-F685-4305-950E-21ED1C205B63}"/>
    <cellStyle name="Note 3 3 2 10 3" xfId="20032" xr:uid="{689B6CD4-5675-4F65-8A1E-55EF738EBF0C}"/>
    <cellStyle name="Note 3 3 2 10 4" xfId="21448" xr:uid="{5608F43B-3F1A-4037-969A-CD95D3DFF3C3}"/>
    <cellStyle name="Note 3 3 2 10 5" xfId="22841" xr:uid="{9BA1BF8F-A632-49C7-AF5D-03275A93F2E3}"/>
    <cellStyle name="Note 3 3 2 10 6" xfId="24140" xr:uid="{8706B660-9454-4F07-9B9E-3BDF1D3F4A38}"/>
    <cellStyle name="Note 3 3 2 10 7" xfId="25539" xr:uid="{777AD389-86C1-4E97-867B-E7C9147DF417}"/>
    <cellStyle name="Note 3 3 2 10 8" xfId="26979" xr:uid="{5C516242-12B2-418F-BB8B-38B5C79BA246}"/>
    <cellStyle name="Note 3 3 2 10 9" xfId="28500" xr:uid="{D441FB9A-4D01-43F4-8C8C-07F8FB1785A3}"/>
    <cellStyle name="Note 3 3 2 11" xfId="15647" xr:uid="{61D65B47-AD9A-45DE-BCB7-574867DF9081}"/>
    <cellStyle name="Note 3 3 2 11 10" xfId="30058" xr:uid="{07D773C2-41D0-4D89-91A1-639DA9F01525}"/>
    <cellStyle name="Note 3 3 2 11 11" xfId="31452" xr:uid="{B66884F3-ACD8-451F-BF15-BB8C905608E4}"/>
    <cellStyle name="Note 3 3 2 11 12" xfId="32808" xr:uid="{FABB1D7D-99E3-4B41-B549-643B89DE9CB1}"/>
    <cellStyle name="Note 3 3 2 11 13" xfId="33902" xr:uid="{EAEBA016-0A7B-40F6-B530-07EC81557529}"/>
    <cellStyle name="Note 3 3 2 11 14" xfId="34946" xr:uid="{850A478A-EF0A-4813-B03F-ACB3FD8500C7}"/>
    <cellStyle name="Note 3 3 2 11 15" xfId="36102" xr:uid="{D0220C76-9339-468C-9CAB-209239D607F2}"/>
    <cellStyle name="Note 3 3 2 11 16" xfId="37219" xr:uid="{FF4BB2A8-8A66-444A-9EB3-90D2795786FD}"/>
    <cellStyle name="Note 3 3 2 11 17" xfId="38307" xr:uid="{C5228B0D-8415-41F1-9EF8-F40F149F5D1E}"/>
    <cellStyle name="Note 3 3 2 11 2" xfId="18697" xr:uid="{6A3F1B07-88F0-43BA-8000-353F0FF70DC4}"/>
    <cellStyle name="Note 3 3 2 11 3" xfId="20094" xr:uid="{90D1325F-3FED-41B0-B50A-7D1F550A24C0}"/>
    <cellStyle name="Note 3 3 2 11 4" xfId="21514" xr:uid="{EC268E45-21DB-4E82-B35C-9BD3D754FFC0}"/>
    <cellStyle name="Note 3 3 2 11 5" xfId="22900" xr:uid="{2D430660-D765-4FA5-A4AA-3C9D22090F6F}"/>
    <cellStyle name="Note 3 3 2 11 6" xfId="24202" xr:uid="{23AE0875-5A7C-4838-8FCF-C66042E1DE5C}"/>
    <cellStyle name="Note 3 3 2 11 7" xfId="25601" xr:uid="{F40CD0FE-7A7E-4BB9-9A0E-DD2D0A235FFA}"/>
    <cellStyle name="Note 3 3 2 11 8" xfId="27043" xr:uid="{A18B4A47-910A-4A14-8B3D-A19F26F011B0}"/>
    <cellStyle name="Note 3 3 2 11 9" xfId="28565" xr:uid="{05C7A742-AF8B-49BD-8E3D-8597832581BB}"/>
    <cellStyle name="Note 3 3 2 12" xfId="15676" xr:uid="{8249A1DE-9C56-49F7-B6FD-4C6D302E3D67}"/>
    <cellStyle name="Note 3 3 2 12 10" xfId="30087" xr:uid="{1474CA75-A870-4186-852F-180E37783315}"/>
    <cellStyle name="Note 3 3 2 12 11" xfId="31479" xr:uid="{C09E030D-81EC-4CA1-8393-89D41BB66B4B}"/>
    <cellStyle name="Note 3 3 2 12 12" xfId="32834" xr:uid="{FBA16192-A89B-456C-A7BE-9AC7D6A6E1BB}"/>
    <cellStyle name="Note 3 3 2 12 13" xfId="33928" xr:uid="{B92F6758-FDC6-4B5C-810F-0FFA3F404210}"/>
    <cellStyle name="Note 3 3 2 12 14" xfId="34974" xr:uid="{0660DFAB-7158-43E5-A9FD-EC5C34DEF31F}"/>
    <cellStyle name="Note 3 3 2 12 15" xfId="36128" xr:uid="{E35B53B5-3351-49DB-8F9C-A0F3D54997D8}"/>
    <cellStyle name="Note 3 3 2 12 16" xfId="37246" xr:uid="{AA6E30A3-7CDE-414A-859F-148ADEAA3A0C}"/>
    <cellStyle name="Note 3 3 2 12 17" xfId="38333" xr:uid="{78063555-B615-47A0-AECD-3E2BE0129E75}"/>
    <cellStyle name="Note 3 3 2 12 2" xfId="18726" xr:uid="{2924D648-64C0-402B-A549-C751619E7421}"/>
    <cellStyle name="Note 3 3 2 12 3" xfId="20122" xr:uid="{C079B00B-FC48-47CD-A7EA-E9F9DD05BDA0}"/>
    <cellStyle name="Note 3 3 2 12 4" xfId="21543" xr:uid="{FCABD22C-D5F1-456F-B5EB-67BABAC27982}"/>
    <cellStyle name="Note 3 3 2 12 5" xfId="22929" xr:uid="{C3AA6627-8A18-4974-ADC7-C05663BCE277}"/>
    <cellStyle name="Note 3 3 2 12 6" xfId="24231" xr:uid="{6C6044C8-6A2D-48C1-8270-D785BB96071C}"/>
    <cellStyle name="Note 3 3 2 12 7" xfId="25630" xr:uid="{89422279-22CE-43C1-AB3C-DF2DA75538FD}"/>
    <cellStyle name="Note 3 3 2 12 8" xfId="27072" xr:uid="{DFA644F2-6833-4B18-AF71-9AF512B0B215}"/>
    <cellStyle name="Note 3 3 2 12 9" xfId="28594" xr:uid="{AFCF17EC-5D50-4FA5-96FA-3706F6FBC420}"/>
    <cellStyle name="Note 3 3 2 13" xfId="15714" xr:uid="{11CA3FBE-45F3-459E-A9B0-F8914F29E515}"/>
    <cellStyle name="Note 3 3 2 13 10" xfId="30124" xr:uid="{9D6145DA-6A98-4120-B089-5FD3571254A3}"/>
    <cellStyle name="Note 3 3 2 13 11" xfId="31516" xr:uid="{B1EE630E-4EEA-4FDD-BF9E-B22F0D1CB93C}"/>
    <cellStyle name="Note 3 3 2 13 12" xfId="32867" xr:uid="{F401D2D5-1C17-48D8-BB35-660FE14F9B93}"/>
    <cellStyle name="Note 3 3 2 13 13" xfId="35006" xr:uid="{9438E9D7-9166-4A7F-B3CD-7D3ABD5D5B0D}"/>
    <cellStyle name="Note 3 3 2 13 14" xfId="36160" xr:uid="{C7C3D0A2-DAFA-4625-8F8D-805E0D76769E}"/>
    <cellStyle name="Note 3 3 2 13 15" xfId="37280" xr:uid="{75E092A2-72D5-4118-9D96-9C673768A573}"/>
    <cellStyle name="Note 3 3 2 13 16" xfId="38365" xr:uid="{58085837-3F07-4320-86C3-55AEA5955139}"/>
    <cellStyle name="Note 3 3 2 13 2" xfId="18764" xr:uid="{B6120D92-A53C-49EF-9E26-D69D98D0747D}"/>
    <cellStyle name="Note 3 3 2 13 3" xfId="20159" xr:uid="{00AAB8B5-FB16-4E85-8B4A-E4F87F70C549}"/>
    <cellStyle name="Note 3 3 2 13 4" xfId="21581" xr:uid="{3B8E58AA-7269-44CE-8DD3-31720DBB1074}"/>
    <cellStyle name="Note 3 3 2 13 5" xfId="22964" xr:uid="{12CC8270-E7B6-4F04-956F-CDACFC4B4467}"/>
    <cellStyle name="Note 3 3 2 13 6" xfId="24267" xr:uid="{729AEE9F-321B-48C0-AD96-F7366C51216F}"/>
    <cellStyle name="Note 3 3 2 13 7" xfId="25665" xr:uid="{82D3485A-35B7-407A-BC70-FD52C2EAB033}"/>
    <cellStyle name="Note 3 3 2 13 8" xfId="27108" xr:uid="{823A4580-CA85-40F3-9C6A-2BF0ADAC9912}"/>
    <cellStyle name="Note 3 3 2 13 9" xfId="28630" xr:uid="{97FAF25D-F19C-4AE3-8E99-74603E016CD9}"/>
    <cellStyle name="Note 3 3 2 14" xfId="15776" xr:uid="{6666417C-6AFA-4A73-BC39-C8CDE0E37EAD}"/>
    <cellStyle name="Note 3 3 2 14 10" xfId="31577" xr:uid="{7C51A8AF-A637-4E7E-BEE0-A74040F32891}"/>
    <cellStyle name="Note 3 3 2 14 11" xfId="32923" xr:uid="{56843988-8D3C-4A4F-A6D6-487CB018E3C0}"/>
    <cellStyle name="Note 3 3 2 14 12" xfId="33972" xr:uid="{A3053072-8EB5-4F26-B5A7-2C2CDFD25F99}"/>
    <cellStyle name="Note 3 3 2 14 13" xfId="35059" xr:uid="{F01C9542-1E04-49B1-9C7C-A70CFC2C55DE}"/>
    <cellStyle name="Note 3 3 2 14 14" xfId="36213" xr:uid="{60DB992D-CC05-404B-873C-044BEBE22309}"/>
    <cellStyle name="Note 3 3 2 14 15" xfId="37336" xr:uid="{41B7680B-465C-4EC0-81CC-B7772A6E00AD}"/>
    <cellStyle name="Note 3 3 2 14 16" xfId="38418" xr:uid="{B85833C1-86EF-4D60-852E-4BA665A56875}"/>
    <cellStyle name="Note 3 3 2 14 2" xfId="18826" xr:uid="{B8E2A54E-8D41-45B5-9A71-304CA4EC3323}"/>
    <cellStyle name="Note 3 3 2 14 3" xfId="20219" xr:uid="{FAC20932-C8D0-4726-BFFC-0C619CB52F50}"/>
    <cellStyle name="Note 3 3 2 14 4" xfId="23011" xr:uid="{D56CDA19-7FEC-460A-9122-5E61069B2530}"/>
    <cellStyle name="Note 3 3 2 14 5" xfId="24327" xr:uid="{32229646-3B0E-4249-A42D-A36DEE80C56E}"/>
    <cellStyle name="Note 3 3 2 14 6" xfId="25726" xr:uid="{BB7279D0-1132-415F-ABD6-A9E453CED73D}"/>
    <cellStyle name="Note 3 3 2 14 7" xfId="27167" xr:uid="{DBE6F93C-3B72-445E-8848-9D5F7D51BAC4}"/>
    <cellStyle name="Note 3 3 2 14 8" xfId="28690" xr:uid="{09E6F0E4-1F51-4688-8DA0-CA6DA8ADCE78}"/>
    <cellStyle name="Note 3 3 2 14 9" xfId="30185" xr:uid="{0636BEBB-A1E7-4E10-B740-887D7D0DE406}"/>
    <cellStyle name="Note 3 3 2 15" xfId="15807" xr:uid="{1D8C4735-BA1A-4D2E-A761-ABF8B0479363}"/>
    <cellStyle name="Note 3 3 2 15 10" xfId="35084" xr:uid="{30701C1E-C4C5-4207-B7D8-412FD22C18C6}"/>
    <cellStyle name="Note 3 3 2 15 11" xfId="36238" xr:uid="{75129F23-0B5D-49F5-B993-AF4147E7F278}"/>
    <cellStyle name="Note 3 3 2 15 12" xfId="37364" xr:uid="{5AFFBF54-0F13-4CA7-9115-EC53609F73F4}"/>
    <cellStyle name="Note 3 3 2 15 13" xfId="38443" xr:uid="{E55F9B07-149E-4A3B-91FA-E3E15C189D3C}"/>
    <cellStyle name="Note 3 3 2 15 2" xfId="20250" xr:uid="{043F3239-C73D-4C6D-99FB-200E7BF6FA7B}"/>
    <cellStyle name="Note 3 3 2 15 3" xfId="24354" xr:uid="{308997F3-3AC8-469F-B08F-EC4850D3751E}"/>
    <cellStyle name="Note 3 3 2 15 4" xfId="25757" xr:uid="{B605E114-D035-476A-A7EE-A57EE561025E}"/>
    <cellStyle name="Note 3 3 2 15 5" xfId="27198" xr:uid="{63C88B4A-B523-4220-B1C3-2D99F17C315C}"/>
    <cellStyle name="Note 3 3 2 15 6" xfId="28721" xr:uid="{8D07E163-AADA-4DAB-BD91-931AFC4280C7}"/>
    <cellStyle name="Note 3 3 2 15 7" xfId="30215" xr:uid="{C9AF40C1-F662-49F0-86B7-33000C471B11}"/>
    <cellStyle name="Note 3 3 2 15 8" xfId="31608" xr:uid="{8D9B3EF0-7D04-4386-BD96-88D38B27E781}"/>
    <cellStyle name="Note 3 3 2 15 9" xfId="32949" xr:uid="{FB4A8DB6-B7EF-4312-A833-2F73207FEDDB}"/>
    <cellStyle name="Note 3 3 2 16" xfId="15858" xr:uid="{26683BED-4753-41E9-8182-C4CABB528A85}"/>
    <cellStyle name="Note 3 3 2 16 10" xfId="30265" xr:uid="{2F30FE87-34E1-4259-BBBB-624301C00793}"/>
    <cellStyle name="Note 3 3 2 16 11" xfId="31659" xr:uid="{C5F73838-A4A4-49EC-9993-53182A099DE2}"/>
    <cellStyle name="Note 3 3 2 16 12" xfId="32996" xr:uid="{07BF0166-2AC6-4520-8022-BB269246503D}"/>
    <cellStyle name="Note 3 3 2 16 13" xfId="34028" xr:uid="{6CC2B8A1-F109-4A5A-BA85-FCF13207169C}"/>
    <cellStyle name="Note 3 3 2 16 14" xfId="35130" xr:uid="{1CD363C7-2751-46E2-9976-8ACBDC4E96CF}"/>
    <cellStyle name="Note 3 3 2 16 15" xfId="36284" xr:uid="{C25419CB-63E7-489D-B776-56717716E0B2}"/>
    <cellStyle name="Note 3 3 2 16 16" xfId="37411" xr:uid="{954691EC-343B-4048-A9E0-04DE4AEC0A9F}"/>
    <cellStyle name="Note 3 3 2 16 17" xfId="38489" xr:uid="{58C6D461-B3FB-4B77-92D1-59AF95047344}"/>
    <cellStyle name="Note 3 3 2 16 2" xfId="18907" xr:uid="{13425CCA-DE54-4E70-A79E-A3DB376B4507}"/>
    <cellStyle name="Note 3 3 2 16 3" xfId="20299" xr:uid="{C21A75F4-294D-48F9-8F99-2EAADC597804}"/>
    <cellStyle name="Note 3 3 2 16 4" xfId="21701" xr:uid="{1B7B3E2E-FB6F-4BC2-95BF-69CB37E2E4D1}"/>
    <cellStyle name="Note 3 3 2 16 5" xfId="23082" xr:uid="{904DAAB6-88AE-4003-88AD-FA0C425D8380}"/>
    <cellStyle name="Note 3 3 2 16 6" xfId="24402" xr:uid="{2CE3D509-E6D1-4BA7-8955-9B09FE8F8987}"/>
    <cellStyle name="Note 3 3 2 16 7" xfId="25806" xr:uid="{631F263B-7342-4EAF-A48F-85F1D3F131A4}"/>
    <cellStyle name="Note 3 3 2 16 8" xfId="27247" xr:uid="{EFDB55BD-AEDD-4397-AEA4-855094DFB035}"/>
    <cellStyle name="Note 3 3 2 16 9" xfId="28771" xr:uid="{16C3EB48-AD47-41BC-AD62-90E759AAF1E6}"/>
    <cellStyle name="Note 3 3 2 17" xfId="15914" xr:uid="{F4C71266-7E2E-4CD5-9382-3759A8F7E945}"/>
    <cellStyle name="Note 3 3 2 18" xfId="11253" xr:uid="{52225914-CD71-4838-964E-BCC61F46F7DD}"/>
    <cellStyle name="Note 3 3 2 2" xfId="15020" xr:uid="{2AA5E420-A602-479C-AB43-5950AB773F6C}"/>
    <cellStyle name="Note 3 3 2 2 10" xfId="29455" xr:uid="{4EEA4591-367D-4ADD-B4D8-70160B85C3AF}"/>
    <cellStyle name="Note 3 3 2 2 11" xfId="30846" xr:uid="{6F151660-5481-436D-A4C3-888CA8143867}"/>
    <cellStyle name="Note 3 3 2 2 12" xfId="32230" xr:uid="{7A1760DD-ED93-4DC8-84AA-FA89AB0E4A74}"/>
    <cellStyle name="Note 3 3 2 2 13" xfId="33446" xr:uid="{CF4AE28C-3CCC-4D45-92D2-AF58307126BD}"/>
    <cellStyle name="Note 3 3 2 2 14" xfId="34396" xr:uid="{B26D2D21-0646-4785-8F46-0D4D8B10E5FB}"/>
    <cellStyle name="Note 3 3 2 2 15" xfId="35551" xr:uid="{98333472-67D6-4710-8052-7150B14D9648}"/>
    <cellStyle name="Note 3 3 2 2 16" xfId="36674" xr:uid="{CB75B83B-ECBC-4AF7-A3FF-1689D3BA0B38}"/>
    <cellStyle name="Note 3 3 2 2 17" xfId="37779" xr:uid="{F8FC4638-C2F4-4036-A022-1A6CD7FF57EF}"/>
    <cellStyle name="Note 3 3 2 2 2" xfId="18083" xr:uid="{C1118E3C-B1BE-4CCF-A53E-179A22C8951A}"/>
    <cellStyle name="Note 3 3 2 2 3" xfId="19479" xr:uid="{6CBF9C08-99D0-40F2-8D11-84A0AF43EBFE}"/>
    <cellStyle name="Note 3 3 2 2 4" xfId="20896" xr:uid="{1FBC9C47-015C-4248-BEA9-D10E62C43301}"/>
    <cellStyle name="Note 3 3 2 2 5" xfId="22286" xr:uid="{192569FD-E095-42A1-A363-946FD77E9384}"/>
    <cellStyle name="Note 3 3 2 2 6" xfId="23599" xr:uid="{5B2F1644-27CA-4590-9F4A-26C32B8CD03A}"/>
    <cellStyle name="Note 3 3 2 2 7" xfId="25007" xr:uid="{4A9BA21A-E634-453F-9B26-A6245999B6B8}"/>
    <cellStyle name="Note 3 3 2 2 8" xfId="26439" xr:uid="{C5A652EE-92E9-4C38-A64A-FB0F0ECE8774}"/>
    <cellStyle name="Note 3 3 2 2 9" xfId="27970" xr:uid="{CAE5CE39-B8AE-418A-AE10-7F830EC40274}"/>
    <cellStyle name="Note 3 3 2 3" xfId="15050" xr:uid="{89EEB873-8A5C-4323-B8D3-4393FFDA5D41}"/>
    <cellStyle name="Note 3 3 2 3 10" xfId="29485" xr:uid="{DCB8A72F-7198-45C6-93D8-F9A078672A6B}"/>
    <cellStyle name="Note 3 3 2 3 11" xfId="30875" xr:uid="{8DD25E1B-1BB9-4806-87E2-C480F07A512E}"/>
    <cellStyle name="Note 3 3 2 3 12" xfId="32259" xr:uid="{06A15382-D821-4EF0-98EB-69AAED7687DD}"/>
    <cellStyle name="Note 3 3 2 3 13" xfId="33472" xr:uid="{1A9C662C-DBFF-4B7E-8D2F-F0933247F186}"/>
    <cellStyle name="Note 3 3 2 3 14" xfId="34425" xr:uid="{49B6752E-53D8-4F63-86D3-C5E067749065}"/>
    <cellStyle name="Note 3 3 2 3 15" xfId="35580" xr:uid="{F7E6A64B-A7DB-4B07-A0A6-D236178B65FA}"/>
    <cellStyle name="Note 3 3 2 3 16" xfId="36702" xr:uid="{B94A2E79-0652-4E6C-A26E-0C03DC320D26}"/>
    <cellStyle name="Note 3 3 2 3 17" xfId="37807" xr:uid="{623D72B7-1F88-4B53-848C-7A64A04A5B2D}"/>
    <cellStyle name="Note 3 3 2 3 2" xfId="18113" xr:uid="{799EE180-52D3-49D4-AD7C-63720F1356E5}"/>
    <cellStyle name="Note 3 3 2 3 3" xfId="19509" xr:uid="{2F03E800-0E8A-45D0-A9A2-E90EF51CE341}"/>
    <cellStyle name="Note 3 3 2 3 4" xfId="20926" xr:uid="{084633A6-A77A-4D66-8337-C667C2A8C848}"/>
    <cellStyle name="Note 3 3 2 3 5" xfId="22316" xr:uid="{DD5F8175-C935-4BEC-9001-A08E37B61B25}"/>
    <cellStyle name="Note 3 3 2 3 6" xfId="23629" xr:uid="{90F7694B-8481-4ECB-A98B-063E373C6339}"/>
    <cellStyle name="Note 3 3 2 3 7" xfId="25037" xr:uid="{45650D19-CE10-4D79-AC2A-57D546248EC1}"/>
    <cellStyle name="Note 3 3 2 3 8" xfId="26469" xr:uid="{4D6248B0-476F-4F86-B493-0602AFF11383}"/>
    <cellStyle name="Note 3 3 2 3 9" xfId="27999" xr:uid="{0F5D1E80-0BEA-4D58-8ECC-3CC62F4996BD}"/>
    <cellStyle name="Note 3 3 2 4" xfId="15125" xr:uid="{08A8BC8D-8B65-448B-8F6D-98B10889120F}"/>
    <cellStyle name="Note 3 3 2 4 10" xfId="29559" xr:uid="{456580AC-934B-433A-AC8D-5A03E5F8887A}"/>
    <cellStyle name="Note 3 3 2 4 11" xfId="30949" xr:uid="{B933FB2D-FDA5-43C4-9513-39F0E6E52BB0}"/>
    <cellStyle name="Note 3 3 2 4 12" xfId="32330" xr:uid="{35821A16-A0EE-49F1-BA94-1BB6A4286EAB}"/>
    <cellStyle name="Note 3 3 2 4 13" xfId="33540" xr:uid="{72AF201C-A2FF-426E-AB5F-F3978246A632}"/>
    <cellStyle name="Note 3 3 2 4 14" xfId="34492" xr:uid="{50CE86D7-425C-4644-9459-8AD13B1810AA}"/>
    <cellStyle name="Note 3 3 2 4 15" xfId="35647" xr:uid="{42F9EDB5-EE17-457D-A913-97C0A3A71AD3}"/>
    <cellStyle name="Note 3 3 2 4 16" xfId="36769" xr:uid="{7121F311-DB21-4EDB-A11F-838B60778861}"/>
    <cellStyle name="Note 3 3 2 4 17" xfId="37873" xr:uid="{C76583C2-9E82-4B2E-BE18-CAEA1AA5AC82}"/>
    <cellStyle name="Note 3 3 2 4 2" xfId="18187" xr:uid="{3F97F40B-90DC-4590-9FA5-254045353752}"/>
    <cellStyle name="Note 3 3 2 4 3" xfId="19584" xr:uid="{4C698E28-8C60-48A9-AB32-2A2098208106}"/>
    <cellStyle name="Note 3 3 2 4 4" xfId="21000" xr:uid="{BEA48F74-A756-4F05-AC4F-21DF696583DE}"/>
    <cellStyle name="Note 3 3 2 4 5" xfId="22391" xr:uid="{4A106932-E4DB-42E0-8732-C5C91D2E18FB}"/>
    <cellStyle name="Note 3 3 2 4 6" xfId="23703" xr:uid="{E48BD7F6-5093-4A06-A4F0-7A4AFE41A57E}"/>
    <cellStyle name="Note 3 3 2 4 7" xfId="25107" xr:uid="{87D9A0BE-B261-40C0-82D9-35B54BC9D2B1}"/>
    <cellStyle name="Note 3 3 2 4 8" xfId="26542" xr:uid="{85D679D5-BFD3-4244-A34A-CD3DE6B0B858}"/>
    <cellStyle name="Note 3 3 2 4 9" xfId="28070" xr:uid="{CC7A5B57-8CF0-434A-B470-6F1B7D8CFCD2}"/>
    <cellStyle name="Note 3 3 2 5" xfId="15170" xr:uid="{A30C4464-3803-4F0D-B55E-6725C876A21E}"/>
    <cellStyle name="Note 3 3 2 5 10" xfId="29604" xr:uid="{E304D926-30CE-4A59-A709-647FF0A075BB}"/>
    <cellStyle name="Note 3 3 2 5 11" xfId="30993" xr:uid="{B816D3B3-68E7-4B60-9442-99A913C18D12}"/>
    <cellStyle name="Note 3 3 2 5 12" xfId="32371" xr:uid="{B07F2176-C02A-4F67-A4D5-A3F9F4C0D4F7}"/>
    <cellStyle name="Note 3 3 2 5 13" xfId="33579" xr:uid="{3365C069-5778-47E2-9068-5C560F711174}"/>
    <cellStyle name="Note 3 3 2 5 14" xfId="34534" xr:uid="{F1E02B7F-D160-4105-BA65-337102D2479A}"/>
    <cellStyle name="Note 3 3 2 5 15" xfId="35689" xr:uid="{6B9E69C4-5AFD-40D5-8DD9-27381E362B1D}"/>
    <cellStyle name="Note 3 3 2 5 16" xfId="36809" xr:uid="{C7216ED8-3678-4378-98E9-4CDC3F888EFF}"/>
    <cellStyle name="Note 3 3 2 5 17" xfId="37912" xr:uid="{CDFEB258-EB66-425B-9CF7-DCC8C9000225}"/>
    <cellStyle name="Note 3 3 2 5 2" xfId="18232" xr:uid="{D1D604D7-D8F2-4CD7-AAD2-82958FEB91A2}"/>
    <cellStyle name="Note 3 3 2 5 3" xfId="19629" xr:uid="{D55D215F-A5DD-4E35-BA22-FD9B820A95DA}"/>
    <cellStyle name="Note 3 3 2 5 4" xfId="21044" xr:uid="{3238A11F-CD11-4872-9DE3-FF9B31078C7D}"/>
    <cellStyle name="Note 3 3 2 5 5" xfId="22436" xr:uid="{4B791196-6FF9-477F-8E79-5E3F76824FC2}"/>
    <cellStyle name="Note 3 3 2 5 6" xfId="23748" xr:uid="{CB19C379-349E-4664-A2AF-B57E85DBF9EE}"/>
    <cellStyle name="Note 3 3 2 5 7" xfId="25151" xr:uid="{AD45AF23-7114-46F8-BFAA-01085ACCFCFF}"/>
    <cellStyle name="Note 3 3 2 5 8" xfId="26587" xr:uid="{FA240B49-30BD-4A54-986D-C8710D678F89}"/>
    <cellStyle name="Note 3 3 2 5 9" xfId="28114" xr:uid="{1921B4B9-2AD9-4927-A6B0-86F4EE28C4B8}"/>
    <cellStyle name="Note 3 3 2 6" xfId="15305" xr:uid="{8AA9E672-5B06-4EE5-81B4-B5EA2FAC46DE}"/>
    <cellStyle name="Note 3 3 2 6 10" xfId="29734" xr:uid="{846C34A1-DA40-40F9-BD10-2C7BFF01A475}"/>
    <cellStyle name="Note 3 3 2 6 11" xfId="31125" xr:uid="{B6870484-D878-4A21-A439-351CE4175CBA}"/>
    <cellStyle name="Note 3 3 2 6 12" xfId="32494" xr:uid="{9565760F-63A2-4B1B-9534-4B875D92BB87}"/>
    <cellStyle name="Note 3 3 2 6 13" xfId="33692" xr:uid="{CA76490D-1F0E-498E-9526-6B4E43167E6F}"/>
    <cellStyle name="Note 3 3 2 6 14" xfId="34657" xr:uid="{DD9B4BC0-7AD6-4FEA-AC2D-CB579F264CB1}"/>
    <cellStyle name="Note 3 3 2 6 15" xfId="35815" xr:uid="{AEC83C65-CB70-4679-83E1-9095A5A77DA6}"/>
    <cellStyle name="Note 3 3 2 6 16" xfId="36924" xr:uid="{81A28375-0B18-4332-959B-2E21E73444D8}"/>
    <cellStyle name="Note 3 3 2 6 17" xfId="38025" xr:uid="{A3473919-7634-49FE-985A-7579A0570125}"/>
    <cellStyle name="Note 3 3 2 6 2" xfId="18367" xr:uid="{4C6E6E4E-932D-487B-BA4E-2BD3A06CDC6A}"/>
    <cellStyle name="Note 3 3 2 6 3" xfId="19762" xr:uid="{F2E0FD3E-2623-4BB7-BCA0-0F0B91F7D9D2}"/>
    <cellStyle name="Note 3 3 2 6 4" xfId="21174" xr:uid="{70C5C99B-23E5-4C73-9F30-09213424E866}"/>
    <cellStyle name="Note 3 3 2 6 5" xfId="22571" xr:uid="{CE23668B-A285-4404-9CB7-69E60E47755D}"/>
    <cellStyle name="Note 3 3 2 6 6" xfId="23883" xr:uid="{3552B91F-8CC4-4BC0-B89F-F894D082C688}"/>
    <cellStyle name="Note 3 3 2 6 7" xfId="25283" xr:uid="{B65F1F3C-F037-4037-9280-F58EC6275EA2}"/>
    <cellStyle name="Note 3 3 2 6 8" xfId="26719" xr:uid="{EDB09CF9-0139-463D-B463-F27A3B888D69}"/>
    <cellStyle name="Note 3 3 2 6 9" xfId="28244" xr:uid="{AF7C233F-530C-4A2A-9EFB-EC1A5281AAF3}"/>
    <cellStyle name="Note 3 3 2 7" xfId="15356" xr:uid="{C8F2BA7B-5218-4133-956C-1A91E0234BE1}"/>
    <cellStyle name="Note 3 3 2 7 10" xfId="29783" xr:uid="{6E5AF89C-A265-4E4F-A7FE-2D68883F3B6C}"/>
    <cellStyle name="Note 3 3 2 7 11" xfId="31174" xr:uid="{F81C9C73-4969-416C-ADEA-69653481A2A2}"/>
    <cellStyle name="Note 3 3 2 7 12" xfId="32541" xr:uid="{FA59753B-13F4-49F3-B2EA-F67EEDC991B3}"/>
    <cellStyle name="Note 3 3 2 7 13" xfId="33736" xr:uid="{2846BDF6-06C9-4238-AED9-055EDC6AAF8E}"/>
    <cellStyle name="Note 3 3 2 7 14" xfId="34702" xr:uid="{A5B204E1-F919-4C09-9238-9436437942A9}"/>
    <cellStyle name="Note 3 3 2 7 15" xfId="35858" xr:uid="{24D149D1-548A-4368-B408-15CC66F8B64F}"/>
    <cellStyle name="Note 3 3 2 7 16" xfId="36969" xr:uid="{3D9350DF-BF07-4AA7-A9B4-5013DD33841A}"/>
    <cellStyle name="Note 3 3 2 7 17" xfId="38067" xr:uid="{34C06334-95F4-4A9E-9748-48C726FD0372}"/>
    <cellStyle name="Note 3 3 2 7 2" xfId="18418" xr:uid="{62FAAA68-10BF-4E77-8094-113D6CFB3918}"/>
    <cellStyle name="Note 3 3 2 7 3" xfId="19813" xr:uid="{899C2132-236B-46CC-83FD-38CBADD836A9}"/>
    <cellStyle name="Note 3 3 2 7 4" xfId="21224" xr:uid="{D250DC2C-45AA-41BA-A1FA-C8E65C7F8F9A}"/>
    <cellStyle name="Note 3 3 2 7 5" xfId="22622" xr:uid="{66940576-0F8F-43F2-8B6F-44449C7A2B35}"/>
    <cellStyle name="Note 3 3 2 7 6" xfId="23932" xr:uid="{EBE578AB-AF89-4B71-B73D-D268959EAC99}"/>
    <cellStyle name="Note 3 3 2 7 7" xfId="25330" xr:uid="{75744D5E-EA5A-44A9-B737-2A50537575D7}"/>
    <cellStyle name="Note 3 3 2 7 8" xfId="26768" xr:uid="{EAD2DC4D-921E-4C0D-B2E0-AD52940933E2}"/>
    <cellStyle name="Note 3 3 2 7 9" xfId="28289" xr:uid="{890F9882-11FD-4580-B196-FA46DD2811E1}"/>
    <cellStyle name="Note 3 3 2 8" xfId="15437" xr:uid="{27E5E545-08A9-4387-93F5-E903D5A3915B}"/>
    <cellStyle name="Note 3 3 2 8 10" xfId="29861" xr:uid="{0108983B-9177-41D2-AA2C-2FECCFD5026F}"/>
    <cellStyle name="Note 3 3 2 8 11" xfId="31252" xr:uid="{3BE91DCE-1E1D-4FF6-9AF3-FF02CFDA7AF8}"/>
    <cellStyle name="Note 3 3 2 8 12" xfId="32615" xr:uid="{CE22CB29-9DDC-4F84-9906-5D8062175978}"/>
    <cellStyle name="Note 3 3 2 8 13" xfId="33790" xr:uid="{A0BFCCFC-687F-4805-8C4E-F3A8E6408222}"/>
    <cellStyle name="Note 3 3 2 8 14" xfId="34767" xr:uid="{55785124-BC83-4599-A4BF-7717A77C9332}"/>
    <cellStyle name="Note 3 3 2 8 15" xfId="35924" xr:uid="{EF57B8C2-493D-48DE-A1C4-C73A51B454FE}"/>
    <cellStyle name="Note 3 3 2 8 16" xfId="37035" xr:uid="{9AD1EA02-3067-4443-B19D-803AE4A313DA}"/>
    <cellStyle name="Note 3 3 2 8 17" xfId="38130" xr:uid="{CE4AB462-D658-455B-94BF-B22B44F29075}"/>
    <cellStyle name="Note 3 3 2 8 2" xfId="18498" xr:uid="{697DB996-6E98-4BA4-B57D-538BCF3640DF}"/>
    <cellStyle name="Note 3 3 2 8 3" xfId="19893" xr:uid="{5A38B53E-562C-4971-AD65-719E18023A8B}"/>
    <cellStyle name="Note 3 3 2 8 4" xfId="21305" xr:uid="{33D583B9-37F2-45B4-9FB5-C6774F5CE184}"/>
    <cellStyle name="Note 3 3 2 8 5" xfId="22703" xr:uid="{12F4E199-DC7E-4D52-96B3-9D7958522E8B}"/>
    <cellStyle name="Note 3 3 2 8 6" xfId="24008" xr:uid="{FBA7151F-9156-4646-BF37-C0902F543540}"/>
    <cellStyle name="Note 3 3 2 8 7" xfId="25407" xr:uid="{80656BE2-C95B-4A38-9E40-35809BC343B1}"/>
    <cellStyle name="Note 3 3 2 8 8" xfId="26844" xr:uid="{19B931DA-8A1E-444E-A3B8-03CF14F209B9}"/>
    <cellStyle name="Note 3 3 2 8 9" xfId="28364" xr:uid="{5974EF3D-F079-4686-BE1A-BF0C1649FE93}"/>
    <cellStyle name="Note 3 3 2 9" xfId="15481" xr:uid="{1942475C-B92D-4D6E-866F-E3ABFFF527C4}"/>
    <cellStyle name="Note 3 3 2 9 10" xfId="29901" xr:uid="{24469113-F0F9-41DE-95AF-D0BA6DD47F31}"/>
    <cellStyle name="Note 3 3 2 9 11" xfId="31292" xr:uid="{DDC9FF9E-8492-42EF-BCD2-35C405A5BE06}"/>
    <cellStyle name="Note 3 3 2 9 12" xfId="32655" xr:uid="{7D3CCAF5-010F-4D2D-9100-BF8A2A0558E8}"/>
    <cellStyle name="Note 3 3 2 9 13" xfId="34802" xr:uid="{EF235C49-ADAA-4FBA-9F2C-39A3D8816319}"/>
    <cellStyle name="Note 3 3 2 9 14" xfId="35959" xr:uid="{202B68A8-86FE-4EFA-9CA1-D7508E1EF641}"/>
    <cellStyle name="Note 3 3 2 9 15" xfId="37071" xr:uid="{36F0D805-8BCA-4DEC-B8C3-E892A94418DE}"/>
    <cellStyle name="Note 3 3 2 9 16" xfId="38164" xr:uid="{32AE6550-7E91-4651-B91B-88893488A18F}"/>
    <cellStyle name="Note 3 3 2 9 2" xfId="18540" xr:uid="{192D07C7-80F6-4FDB-967D-17C2636809C5}"/>
    <cellStyle name="Note 3 3 2 9 3" xfId="19933" xr:uid="{AD60A8A7-D176-4507-8157-342C8DB4D4EF}"/>
    <cellStyle name="Note 3 3 2 9 4" xfId="21349" xr:uid="{172642AA-DC87-45F1-9A23-BBB46C6C0F4E}"/>
    <cellStyle name="Note 3 3 2 9 5" xfId="22746" xr:uid="{4D1FB967-B5BF-481E-AA09-DA2800DFFA65}"/>
    <cellStyle name="Note 3 3 2 9 6" xfId="24048" xr:uid="{83C32144-69C2-474A-81A7-AFD753391CA5}"/>
    <cellStyle name="Note 3 3 2 9 7" xfId="25446" xr:uid="{4248E1DF-F7D8-4EF7-B84B-870944F1FAEF}"/>
    <cellStyle name="Note 3 3 2 9 8" xfId="26886" xr:uid="{650E8187-7A55-4AAF-BEA2-9C1009D39602}"/>
    <cellStyle name="Note 3 3 2 9 9" xfId="28406" xr:uid="{F86FF997-672B-4333-8E8F-864AF2624B17}"/>
    <cellStyle name="Note 3 3 3" xfId="14957" xr:uid="{9293C31A-A386-4252-9CFE-04D2BE25C77E}"/>
    <cellStyle name="Note 3 3 3 10" xfId="29394" xr:uid="{5E8D5B81-A34F-4518-8282-1DD6586A9D7E}"/>
    <cellStyle name="Note 3 3 3 11" xfId="30784" xr:uid="{E7C0E28A-5C89-48F0-B51C-E8941B85C077}"/>
    <cellStyle name="Note 3 3 3 12" xfId="32170" xr:uid="{6D9E6B77-C508-4E8D-8874-76B622E1DDC5}"/>
    <cellStyle name="Note 3 3 3 13" xfId="33389" xr:uid="{82ACCC31-1E3B-4C85-A1E3-F5D396A570B2}"/>
    <cellStyle name="Note 3 3 3 14" xfId="34336" xr:uid="{EC5DF79B-02C0-457F-8F65-B3B8ACC1AD72}"/>
    <cellStyle name="Note 3 3 3 15" xfId="35490" xr:uid="{10E0DF09-1F9B-4E7D-B348-7F45A2B1D601}"/>
    <cellStyle name="Note 3 3 3 16" xfId="36614" xr:uid="{CFC4CD8F-448B-4526-829C-B1BB3EA2DF74}"/>
    <cellStyle name="Note 3 3 3 17" xfId="37721" xr:uid="{6EAE078B-6353-4BBA-BCEF-B7970652C403}"/>
    <cellStyle name="Note 3 3 3 2" xfId="18020" xr:uid="{363351E9-4686-48AD-AD7A-911AA6B5A8A3}"/>
    <cellStyle name="Note 3 3 3 3" xfId="19416" xr:uid="{0E11C952-FA1F-4963-91B5-C52FC1DC19E8}"/>
    <cellStyle name="Note 3 3 3 4" xfId="20834" xr:uid="{3A5FC987-7EDF-43AF-92C7-15A0B2A4A451}"/>
    <cellStyle name="Note 3 3 3 5" xfId="22224" xr:uid="{04FAB173-A110-4614-A267-D2BD14D49B6F}"/>
    <cellStyle name="Note 3 3 3 6" xfId="23536" xr:uid="{A493C195-679C-46EC-A399-56BBDC7D759C}"/>
    <cellStyle name="Note 3 3 3 7" xfId="24946" xr:uid="{2924D7C0-C8EF-42B8-B973-F367E2B3AC47}"/>
    <cellStyle name="Note 3 3 3 8" xfId="26376" xr:uid="{C2237897-A89B-4462-855B-AE719C611DC2}"/>
    <cellStyle name="Note 3 3 3 9" xfId="27907" xr:uid="{189E0F9C-468F-45AE-9921-898B7A8748C9}"/>
    <cellStyle name="Note 3 3 4" xfId="14985" xr:uid="{35D36188-CFEF-456F-948A-A33B1E3B2133}"/>
    <cellStyle name="Note 3 3 4 10" xfId="29420" xr:uid="{AA33CA64-212A-4BED-A3AB-25E4DD68D55D}"/>
    <cellStyle name="Note 3 3 4 11" xfId="30811" xr:uid="{6FCE3829-0A8A-42E0-BB2D-5133B4140A42}"/>
    <cellStyle name="Note 3 3 4 12" xfId="32195" xr:uid="{906D0809-1542-444B-BC68-958BA42D4C01}"/>
    <cellStyle name="Note 3 3 4 13" xfId="33412" xr:uid="{6681596B-B191-4C0F-8997-741A24BD37BD}"/>
    <cellStyle name="Note 3 3 4 14" xfId="34361" xr:uid="{3880D4D7-97F4-42B2-93E6-5F4A9649320B}"/>
    <cellStyle name="Note 3 3 4 15" xfId="35516" xr:uid="{CA1B34FC-B47D-4377-9C22-5DE50E1137F9}"/>
    <cellStyle name="Note 3 3 4 16" xfId="36639" xr:uid="{BEB3650D-4978-4253-9729-BE49C4459011}"/>
    <cellStyle name="Note 3 3 4 17" xfId="37744" xr:uid="{DCF13E79-A11C-49C9-9A37-08A55751B2A9}"/>
    <cellStyle name="Note 3 3 4 2" xfId="18048" xr:uid="{574C1DAC-B094-4BCA-9586-A43CBA40AF18}"/>
    <cellStyle name="Note 3 3 4 3" xfId="19444" xr:uid="{2C889A3D-86FB-4B7A-B4FC-22AE544C669C}"/>
    <cellStyle name="Note 3 3 4 4" xfId="20861" xr:uid="{9896355F-970B-4943-9FE4-861B532985D6}"/>
    <cellStyle name="Note 3 3 4 5" xfId="22251" xr:uid="{5F6A093A-B28F-40F9-B01B-51A8A11D2F36}"/>
    <cellStyle name="Note 3 3 4 6" xfId="23564" xr:uid="{1060A59D-D7FF-4F1A-9799-BEED1126EE1B}"/>
    <cellStyle name="Note 3 3 4 7" xfId="24972" xr:uid="{F5EFC409-269F-49F9-8848-E18954454147}"/>
    <cellStyle name="Note 3 3 4 8" xfId="26404" xr:uid="{C116CDCB-BC17-4071-B1C1-50DDCF2AC763}"/>
    <cellStyle name="Note 3 3 4 9" xfId="27935" xr:uid="{D4B1870D-C45C-47DA-A9AB-3D0CE65C2316}"/>
    <cellStyle name="Note 3 3 5" xfId="15069" xr:uid="{BBA8239C-90FA-4CA5-B9AC-4AED098CB0FC}"/>
    <cellStyle name="Note 3 3 5 10" xfId="29504" xr:uid="{0FF8DF3B-3DF1-45F0-BD09-540C8EC25566}"/>
    <cellStyle name="Note 3 3 5 11" xfId="30894" xr:uid="{BF9FBE55-FC7B-4DF5-A1A4-396F57461540}"/>
    <cellStyle name="Note 3 3 5 12" xfId="32278" xr:uid="{589A4649-5A24-421A-BC3D-0E17CCF46CF7}"/>
    <cellStyle name="Note 3 3 5 13" xfId="33491" xr:uid="{A5291748-1C93-4B44-8D04-84CE7DD1EC11}"/>
    <cellStyle name="Note 3 3 5 14" xfId="34444" xr:uid="{B066CCC2-FC6B-4EC3-BEFB-E774859FC78D}"/>
    <cellStyle name="Note 3 3 5 15" xfId="35599" xr:uid="{75ADE761-E6F0-4572-B024-5413D8186B5E}"/>
    <cellStyle name="Note 3 3 5 16" xfId="36721" xr:uid="{035044B7-1ECB-4062-A871-05E7E584C5BF}"/>
    <cellStyle name="Note 3 3 5 17" xfId="37826" xr:uid="{5B3A1769-CDBF-4827-A528-4525571D2DC2}"/>
    <cellStyle name="Note 3 3 5 2" xfId="18132" xr:uid="{06C4D46A-21F8-4661-B3DC-3692A0DA9CBE}"/>
    <cellStyle name="Note 3 3 5 3" xfId="19528" xr:uid="{85F0A9B2-6AB1-4F8A-8907-DDA8B69B50C7}"/>
    <cellStyle name="Note 3 3 5 4" xfId="20945" xr:uid="{401DCEA5-B8A1-44F2-AF5F-BCCE6245E86A}"/>
    <cellStyle name="Note 3 3 5 5" xfId="22335" xr:uid="{1E8661F0-8AD7-4DB5-B4A6-B1D898B300C2}"/>
    <cellStyle name="Note 3 3 5 6" xfId="23648" xr:uid="{4A4AA011-A5E1-40A5-98C0-ED8A26D10BB1}"/>
    <cellStyle name="Note 3 3 5 7" xfId="25056" xr:uid="{A8F525F6-AFDC-418E-BB29-9BCC6A470539}"/>
    <cellStyle name="Note 3 3 5 8" xfId="26488" xr:uid="{B4CFD7B7-2B41-4CCA-8D42-87D8C7FD0CE2}"/>
    <cellStyle name="Note 3 3 5 9" xfId="28018" xr:uid="{D94EBC87-8DEA-475F-ABA3-071114FC8AD7}"/>
    <cellStyle name="Note 3 3 6" xfId="15135" xr:uid="{0CA0C823-4925-4C01-B53B-9B240A187EAE}"/>
    <cellStyle name="Note 3 3 6 10" xfId="29569" xr:uid="{AC08AEB9-976E-4170-B220-1469DB1BBCCA}"/>
    <cellStyle name="Note 3 3 6 11" xfId="30959" xr:uid="{408DD4C3-7E3E-4BFA-8D14-8355E6483839}"/>
    <cellStyle name="Note 3 3 6 12" xfId="32340" xr:uid="{62A7FAAA-2881-4E5A-A65D-674EAD448DA9}"/>
    <cellStyle name="Note 3 3 6 13" xfId="33550" xr:uid="{43C729A9-E520-4FA5-981C-A7A0D35C18D3}"/>
    <cellStyle name="Note 3 3 6 14" xfId="34502" xr:uid="{481926B6-5889-4B83-B40B-3879C6DC8343}"/>
    <cellStyle name="Note 3 3 6 15" xfId="35657" xr:uid="{73729A28-EFCE-4E12-9BD2-FFEFAE950E23}"/>
    <cellStyle name="Note 3 3 6 16" xfId="36779" xr:uid="{B002BF64-2664-481B-A9E6-F2746A1C4854}"/>
    <cellStyle name="Note 3 3 6 17" xfId="37883" xr:uid="{E584A0A4-5659-4417-87CF-2332D3E9C1F3}"/>
    <cellStyle name="Note 3 3 6 2" xfId="18197" xr:uid="{E9E88D9D-3D49-456F-9C09-604544356B02}"/>
    <cellStyle name="Note 3 3 6 3" xfId="19594" xr:uid="{908F3557-4FE0-495B-AA71-96C3699C72F5}"/>
    <cellStyle name="Note 3 3 6 4" xfId="21010" xr:uid="{D742C6D6-15A3-47F9-99D7-10D743590D00}"/>
    <cellStyle name="Note 3 3 6 5" xfId="22401" xr:uid="{D6B1226E-85C1-4959-999E-935C10619DA3}"/>
    <cellStyle name="Note 3 3 6 6" xfId="23713" xr:uid="{A308C96E-A18B-4CCA-BE43-E0F7B0981EC5}"/>
    <cellStyle name="Note 3 3 6 7" xfId="25117" xr:uid="{5BB2F74C-A00B-4CE4-ADA2-EA6F8E746A07}"/>
    <cellStyle name="Note 3 3 6 8" xfId="26552" xr:uid="{4EC53874-A864-4532-BE91-0FB21C9CEECD}"/>
    <cellStyle name="Note 3 3 6 9" xfId="28080" xr:uid="{58BDBE9B-1D0D-43FB-87CD-0B9F3F7A8327}"/>
    <cellStyle name="Note 3 3 7" xfId="15199" xr:uid="{EFCCFF86-F9DA-4CEF-8DCF-D31187931DB0}"/>
    <cellStyle name="Note 3 3 7 10" xfId="29633" xr:uid="{38E37E20-F4F1-495D-8C76-68F8A8448A35}"/>
    <cellStyle name="Note 3 3 7 11" xfId="31022" xr:uid="{9469E2BD-772D-4CB8-A59B-59FE83D0794F}"/>
    <cellStyle name="Note 3 3 7 12" xfId="32397" xr:uid="{701953B8-B568-4DFD-8803-BA99808D445B}"/>
    <cellStyle name="Note 3 3 7 13" xfId="33605" xr:uid="{8600A993-4F54-4E6A-A70C-A780A5F029A8}"/>
    <cellStyle name="Note 3 3 7 14" xfId="34560" xr:uid="{BED25566-6F80-44D5-9027-604C0CF4DDA1}"/>
    <cellStyle name="Note 3 3 7 15" xfId="35717" xr:uid="{42EDFD5A-38BA-4290-813B-10A71FFA88E3}"/>
    <cellStyle name="Note 3 3 7 16" xfId="36835" xr:uid="{3BCED93C-7BE6-47EE-B76B-CF2DED96EF46}"/>
    <cellStyle name="Note 3 3 7 17" xfId="37937" xr:uid="{61B41367-0E3C-498F-8537-7157A9C63B30}"/>
    <cellStyle name="Note 3 3 7 2" xfId="18261" xr:uid="{F0DE561E-E1D5-4356-AE40-85B99C7506F6}"/>
    <cellStyle name="Note 3 3 7 3" xfId="19657" xr:uid="{BA97B805-A01D-4675-B1C0-A0B7D97043E4}"/>
    <cellStyle name="Note 3 3 7 4" xfId="21072" xr:uid="{025CA34F-F78B-4F75-B82B-E0CEAA06B2D8}"/>
    <cellStyle name="Note 3 3 7 5" xfId="22465" xr:uid="{5C228722-0E87-41D0-98E3-9AFA5CDA7E0E}"/>
    <cellStyle name="Note 3 3 7 6" xfId="23777" xr:uid="{6F85F9B2-BC09-4B25-9D93-8EED6DF37B4A}"/>
    <cellStyle name="Note 3 3 7 7" xfId="25179" xr:uid="{9CEA21B4-6C36-4A40-BE61-E683BF962B0F}"/>
    <cellStyle name="Note 3 3 7 8" xfId="26615" xr:uid="{E082F424-6FCF-4682-80C4-D6897B2CCC88}"/>
    <cellStyle name="Note 3 3 7 9" xfId="28142" xr:uid="{9271F7FF-FBE9-4B90-BDDA-C177621B9AB3}"/>
    <cellStyle name="Note 3 3 8" xfId="15262" xr:uid="{225A5352-3D61-4FC0-8981-0BB4F580ADCD}"/>
    <cellStyle name="Note 3 3 8 10" xfId="29692" xr:uid="{EB3E8E8A-A924-4043-BEAC-70404868F0DC}"/>
    <cellStyle name="Note 3 3 8 11" xfId="31084" xr:uid="{6BCB71D9-D491-4200-A4A6-7581ACA3CC4A}"/>
    <cellStyle name="Note 3 3 8 12" xfId="32456" xr:uid="{1204512E-4522-4C53-9C36-80BB2054DED5}"/>
    <cellStyle name="Note 3 3 8 13" xfId="33657" xr:uid="{99F9C7DD-8195-47AA-B878-7C14FFC6EFC3}"/>
    <cellStyle name="Note 3 3 8 14" xfId="34618" xr:uid="{676F720A-E38E-461D-A436-98CF14AD4C98}"/>
    <cellStyle name="Note 3 3 8 15" xfId="35775" xr:uid="{9F712F4B-AD57-46A3-8A31-2ECA2DE97EE5}"/>
    <cellStyle name="Note 3 3 8 16" xfId="36887" xr:uid="{4BAEB5E5-AC28-4BDA-A96A-7607E2C57A0F}"/>
    <cellStyle name="Note 3 3 8 17" xfId="37989" xr:uid="{E340D82B-3C30-4560-A981-790327B781DA}"/>
    <cellStyle name="Note 3 3 8 2" xfId="18324" xr:uid="{169C6E63-A920-4012-AA3F-8F043F142230}"/>
    <cellStyle name="Note 3 3 8 3" xfId="19719" xr:uid="{00EE8008-A54D-4879-8D0F-4D1EDA26F27C}"/>
    <cellStyle name="Note 3 3 8 4" xfId="21133" xr:uid="{9A033EA3-FB37-4131-96AE-ACCC1E0D6717}"/>
    <cellStyle name="Note 3 3 8 5" xfId="22528" xr:uid="{5CC88AB0-9AAC-47BA-BA50-AECF789E7783}"/>
    <cellStyle name="Note 3 3 8 6" xfId="23840" xr:uid="{C51C28E3-3F24-4507-935A-EA168DEC01E1}"/>
    <cellStyle name="Note 3 3 8 7" xfId="25242" xr:uid="{DB7D9EC7-3EBC-49B9-BAB6-273BC0DDEEA0}"/>
    <cellStyle name="Note 3 3 8 8" xfId="26676" xr:uid="{34520B99-12A6-462D-BF48-5C15739C8124}"/>
    <cellStyle name="Note 3 3 8 9" xfId="28202" xr:uid="{C98A7016-45F5-4703-BAD6-F45BC971E1CC}"/>
    <cellStyle name="Note 3 3 9" xfId="15332" xr:uid="{77FAA804-A8E7-4CEA-B688-B867B9CF770B}"/>
    <cellStyle name="Note 3 3 9 10" xfId="29759" xr:uid="{3645C087-B431-4300-B13D-392DCE6B01FD}"/>
    <cellStyle name="Note 3 3 9 11" xfId="31150" xr:uid="{A1113EAD-0203-4123-98E7-E03D94A196A4}"/>
    <cellStyle name="Note 3 3 9 12" xfId="32519" xr:uid="{5F4A9B6A-618C-41D6-B075-F7B9AF808512}"/>
    <cellStyle name="Note 3 3 9 13" xfId="33715" xr:uid="{906A70E1-7468-4271-9A2D-697EA5B9569A}"/>
    <cellStyle name="Note 3 3 9 14" xfId="34682" xr:uid="{D7070A65-D62B-4241-B74E-E6C2F226B550}"/>
    <cellStyle name="Note 3 3 9 15" xfId="35838" xr:uid="{40E311FE-367E-4FC5-BC33-151A0ED748BF}"/>
    <cellStyle name="Note 3 3 9 16" xfId="36948" xr:uid="{61011251-E872-4227-9D04-A64C9D0BD0DE}"/>
    <cellStyle name="Note 3 3 9 17" xfId="38047" xr:uid="{B5B6DB70-0E21-4D5E-ACDA-BBDD53ADBC78}"/>
    <cellStyle name="Note 3 3 9 2" xfId="18394" xr:uid="{1B0F08B2-D971-48A8-8EEA-E10534F722AD}"/>
    <cellStyle name="Note 3 3 9 3" xfId="19789" xr:uid="{74A5A422-BC91-4997-B570-03A2C60DA58B}"/>
    <cellStyle name="Note 3 3 9 4" xfId="21200" xr:uid="{38FC436D-39E2-4735-9527-D530E7BAE8B4}"/>
    <cellStyle name="Note 3 3 9 5" xfId="22598" xr:uid="{B300FCCC-4880-4731-995C-CF8C3F8E29BC}"/>
    <cellStyle name="Note 3 3 9 6" xfId="23909" xr:uid="{3AF13102-812F-48F6-BEE1-B95C74D3BDB2}"/>
    <cellStyle name="Note 3 3 9 7" xfId="25308" xr:uid="{648E14B3-0815-40D3-B72C-40A5E5407A11}"/>
    <cellStyle name="Note 3 3 9 8" xfId="26744" xr:uid="{96F316CE-EADC-4DC3-9403-251E144F443B}"/>
    <cellStyle name="Note 3 3 9 9" xfId="28268" xr:uid="{4EED2D7D-C761-4434-9BE8-384CBB8A2AD7}"/>
    <cellStyle name="Note 3 4" xfId="9748" xr:uid="{00000000-0005-0000-0000-0000E5230000}"/>
    <cellStyle name="Note 3 4 10" xfId="15567" xr:uid="{76EC648D-8C72-42B7-BDA6-5F2E976A0A67}"/>
    <cellStyle name="Note 3 4 10 10" xfId="29981" xr:uid="{83A93B31-A9E8-4622-8663-9D5923FCD577}"/>
    <cellStyle name="Note 3 4 10 11" xfId="31376" xr:uid="{8BE3EDAD-626A-4320-AD27-066ABCD52CA2}"/>
    <cellStyle name="Note 3 4 10 12" xfId="32731" xr:uid="{3D2A8679-025D-48D9-B5C9-A3F1E6AA9993}"/>
    <cellStyle name="Note 3 4 10 13" xfId="34874" xr:uid="{20E1FE4B-CACF-4FE1-BD34-7429743E20D0}"/>
    <cellStyle name="Note 3 4 10 14" xfId="36030" xr:uid="{2D9BD06E-AE3C-4CD0-BF29-632286865993}"/>
    <cellStyle name="Note 3 4 10 15" xfId="37144" xr:uid="{EDC520E9-6DDD-4A47-8D47-3AED5A436104}"/>
    <cellStyle name="Note 3 4 10 16" xfId="38235" xr:uid="{5B6C537A-C02E-42B1-9AC4-4F7357007D4B}"/>
    <cellStyle name="Note 3 4 10 2" xfId="18623" xr:uid="{F050B3B9-BDD4-4F11-B974-DAEFFAD9A31C}"/>
    <cellStyle name="Note 3 4 10 3" xfId="20018" xr:uid="{4859177B-8409-4A2C-A7DB-79F2F7D53CF7}"/>
    <cellStyle name="Note 3 4 10 4" xfId="21434" xr:uid="{17002B17-C647-465C-9EE6-52ECE58E9C5C}"/>
    <cellStyle name="Note 3 4 10 5" xfId="22828" xr:uid="{78A71248-E56E-4D66-8EDC-6F11A8EA14C0}"/>
    <cellStyle name="Note 3 4 10 6" xfId="24126" xr:uid="{DA410754-B0E0-405F-852A-BF44364F38EC}"/>
    <cellStyle name="Note 3 4 10 7" xfId="25525" xr:uid="{9D74AC0C-07ED-42C2-9A4E-C45991EE5925}"/>
    <cellStyle name="Note 3 4 10 8" xfId="26965" xr:uid="{BCC92C3F-5F9D-4EF4-816A-435CB8501782}"/>
    <cellStyle name="Note 3 4 10 9" xfId="28486" xr:uid="{B4A0A358-924E-4341-B3F7-9227CCC2F418}"/>
    <cellStyle name="Note 3 4 11" xfId="15633" xr:uid="{8C98FA9D-3293-4880-A2CB-9BE850C05106}"/>
    <cellStyle name="Note 3 4 11 10" xfId="30044" xr:uid="{9C49390B-4055-4F94-BC15-A32ECB209CCC}"/>
    <cellStyle name="Note 3 4 11 11" xfId="31438" xr:uid="{AB9A2EFC-518E-48F0-A97C-E94F7705D9A6}"/>
    <cellStyle name="Note 3 4 11 12" xfId="32794" xr:uid="{8BAA2132-3DEE-40CA-9967-FBC37AC3A1F7}"/>
    <cellStyle name="Note 3 4 11 13" xfId="33888" xr:uid="{A7985E13-F87C-4796-BA11-738EC7DB8CBD}"/>
    <cellStyle name="Note 3 4 11 14" xfId="34932" xr:uid="{2A3EBA8F-447B-454E-8F43-39121E66D965}"/>
    <cellStyle name="Note 3 4 11 15" xfId="36088" xr:uid="{3D0977C9-EBEC-43CD-AE80-10B3F9349716}"/>
    <cellStyle name="Note 3 4 11 16" xfId="37205" xr:uid="{7EB56E8F-A094-4698-B4E9-5B0ECFE7F143}"/>
    <cellStyle name="Note 3 4 11 17" xfId="38293" xr:uid="{9D162E3C-7179-43D4-B215-F3E8E8244D84}"/>
    <cellStyle name="Note 3 4 11 2" xfId="18683" xr:uid="{A50A0978-2040-428C-AA62-A9A682615EEB}"/>
    <cellStyle name="Note 3 4 11 3" xfId="20080" xr:uid="{CE2A20EA-152C-47CC-A6BF-69D60481A399}"/>
    <cellStyle name="Note 3 4 11 4" xfId="21500" xr:uid="{BE8146BC-F6E7-4321-B90F-478D6EABB620}"/>
    <cellStyle name="Note 3 4 11 5" xfId="22886" xr:uid="{865C6E2C-5E05-4996-A9BF-FADF6D8D750D}"/>
    <cellStyle name="Note 3 4 11 6" xfId="24188" xr:uid="{A9665F2E-3665-4872-96F4-D01817949FA6}"/>
    <cellStyle name="Note 3 4 11 7" xfId="25587" xr:uid="{1976BCAE-5692-4F78-9F4E-347706248822}"/>
    <cellStyle name="Note 3 4 11 8" xfId="27029" xr:uid="{75F151F0-EF20-43F5-AC88-F28C35A4CD5E}"/>
    <cellStyle name="Note 3 4 11 9" xfId="28551" xr:uid="{2EE584EF-EE3B-4739-AB30-1AEF06FC3A02}"/>
    <cellStyle name="Note 3 4 12" xfId="15662" xr:uid="{85D9C44C-9927-441E-9A35-501219F30F33}"/>
    <cellStyle name="Note 3 4 12 10" xfId="30073" xr:uid="{D27AC1E3-2970-4985-9D95-4DF9D10ADD38}"/>
    <cellStyle name="Note 3 4 12 11" xfId="31465" xr:uid="{FDEBB02D-1445-4D2B-BF74-30BF93E84B2E}"/>
    <cellStyle name="Note 3 4 12 12" xfId="32820" xr:uid="{8289B3FD-9F7B-4C08-8BF8-465A8E22ECCE}"/>
    <cellStyle name="Note 3 4 12 13" xfId="33914" xr:uid="{8F0F55E3-FA95-4035-A535-22B74749F7A0}"/>
    <cellStyle name="Note 3 4 12 14" xfId="34960" xr:uid="{8C60CF2D-550E-4D1C-9B02-8519EE0D484D}"/>
    <cellStyle name="Note 3 4 12 15" xfId="36114" xr:uid="{E0EC5DBB-B0CA-4E56-B54B-20A8F4E6DD2F}"/>
    <cellStyle name="Note 3 4 12 16" xfId="37232" xr:uid="{78C5E25B-FA65-4DE6-BD36-9E6AB7398EE0}"/>
    <cellStyle name="Note 3 4 12 17" xfId="38319" xr:uid="{6165BB62-B9E5-460E-A609-7543540D73BD}"/>
    <cellStyle name="Note 3 4 12 2" xfId="18712" xr:uid="{A1A9AE93-33B4-4167-83AF-FEF0CDAF7D40}"/>
    <cellStyle name="Note 3 4 12 3" xfId="20108" xr:uid="{2C41ED8F-4D93-4EA3-8D60-C7D0FA4A6FD2}"/>
    <cellStyle name="Note 3 4 12 4" xfId="21529" xr:uid="{630D1B2D-683F-44D0-9F9F-D127FAE421B2}"/>
    <cellStyle name="Note 3 4 12 5" xfId="22915" xr:uid="{79C0CA02-7524-484A-81E6-3E67C1EAD5B6}"/>
    <cellStyle name="Note 3 4 12 6" xfId="24217" xr:uid="{C00D93A8-3B04-4883-B0FF-607D07F51A2D}"/>
    <cellStyle name="Note 3 4 12 7" xfId="25616" xr:uid="{6E988D57-BAB3-4839-AF28-5C32E720E7DD}"/>
    <cellStyle name="Note 3 4 12 8" xfId="27058" xr:uid="{B7FA712A-8BA4-46FC-9589-82BD73492B21}"/>
    <cellStyle name="Note 3 4 12 9" xfId="28580" xr:uid="{84BFFB55-FF8D-4547-AE36-2096A30F3569}"/>
    <cellStyle name="Note 3 4 13" xfId="15702" xr:uid="{2BCEB687-8565-493C-9B98-1233628EE18B}"/>
    <cellStyle name="Note 3 4 13 10" xfId="30112" xr:uid="{2FCA8409-AF0C-4A44-A308-E03A08B849EF}"/>
    <cellStyle name="Note 3 4 13 11" xfId="31504" xr:uid="{55B103BC-C229-4B98-BFE0-9B6DD4057726}"/>
    <cellStyle name="Note 3 4 13 12" xfId="32855" xr:uid="{537F33CF-346B-4F46-81EB-EF2600719BAA}"/>
    <cellStyle name="Note 3 4 13 13" xfId="34994" xr:uid="{B7B4AADE-99D6-451A-B8B3-A55BC17AB894}"/>
    <cellStyle name="Note 3 4 13 14" xfId="36148" xr:uid="{52FF9923-D822-466D-9B83-1081525C37B7}"/>
    <cellStyle name="Note 3 4 13 15" xfId="37268" xr:uid="{D2807EE8-7E37-4B97-9D4D-07BEEF131528}"/>
    <cellStyle name="Note 3 4 13 16" xfId="38353" xr:uid="{0F63B4DC-E97D-44D1-9795-43C773860FF7}"/>
    <cellStyle name="Note 3 4 13 2" xfId="18752" xr:uid="{A33481B3-EF2B-49A9-A8FC-A2DDF258357C}"/>
    <cellStyle name="Note 3 4 13 3" xfId="20147" xr:uid="{EE83BDB2-4437-4B2A-8B32-9C2FF1E4E0CA}"/>
    <cellStyle name="Note 3 4 13 4" xfId="21569" xr:uid="{2C2A2862-AE45-4281-87FC-AD0B906F6F2E}"/>
    <cellStyle name="Note 3 4 13 5" xfId="22953" xr:uid="{10C2DAF1-9AB4-42A1-A8CD-07C30BEF9CE8}"/>
    <cellStyle name="Note 3 4 13 6" xfId="24255" xr:uid="{9B5C77FE-0BA5-4A50-ACCD-F76084B5B04E}"/>
    <cellStyle name="Note 3 4 13 7" xfId="25653" xr:uid="{48A557B6-060B-4459-BBA3-C1216499299A}"/>
    <cellStyle name="Note 3 4 13 8" xfId="27096" xr:uid="{CF79D210-C83D-4E4D-8AF9-2B73546190E1}"/>
    <cellStyle name="Note 3 4 13 9" xfId="28618" xr:uid="{3F3CACA0-08C0-4098-8EC4-DFDC70926C3F}"/>
    <cellStyle name="Note 3 4 14" xfId="15762" xr:uid="{8A71AE29-37B3-4CA1-8FD1-4118DA812449}"/>
    <cellStyle name="Note 3 4 14 10" xfId="31563" xr:uid="{F44404BA-BC05-47E8-A6F8-CC49C1D96C57}"/>
    <cellStyle name="Note 3 4 14 11" xfId="32909" xr:uid="{4A8FCDBB-F327-431B-BDA6-06FD9E36782C}"/>
    <cellStyle name="Note 3 4 14 12" xfId="33958" xr:uid="{6F22F336-392D-48E4-8B6B-C22D4A3191D1}"/>
    <cellStyle name="Note 3 4 14 13" xfId="35045" xr:uid="{C46CEE9B-CAFF-48A9-94B8-C3DFD860313E}"/>
    <cellStyle name="Note 3 4 14 14" xfId="36199" xr:uid="{D92E16E6-7D2D-4B67-AE26-0106216FA343}"/>
    <cellStyle name="Note 3 4 14 15" xfId="37322" xr:uid="{9BBFFA14-FB9B-4183-A6C1-1328C8CBD3ED}"/>
    <cellStyle name="Note 3 4 14 16" xfId="38404" xr:uid="{A25F82A2-1986-4DB2-B3FF-117145EEF49D}"/>
    <cellStyle name="Note 3 4 14 2" xfId="18812" xr:uid="{071AD695-2659-421D-ACBD-149967A0F7D9}"/>
    <cellStyle name="Note 3 4 14 3" xfId="20205" xr:uid="{9C8293B5-5416-4B7C-BCD6-088B47C27A41}"/>
    <cellStyle name="Note 3 4 14 4" xfId="22997" xr:uid="{CCF378E9-CECC-490C-BA32-13994856A6F6}"/>
    <cellStyle name="Note 3 4 14 5" xfId="24313" xr:uid="{09B2114D-DD65-4CCB-862B-9E52B7DA5AA4}"/>
    <cellStyle name="Note 3 4 14 6" xfId="25712" xr:uid="{462E3EB9-3EA5-46EF-A532-0BFBD9329B6D}"/>
    <cellStyle name="Note 3 4 14 7" xfId="27153" xr:uid="{4D75EA8D-3FCB-4A38-B91D-F0DDAAEF0186}"/>
    <cellStyle name="Note 3 4 14 8" xfId="28676" xr:uid="{238E3520-5C20-495F-A2CF-2979D6EC868E}"/>
    <cellStyle name="Note 3 4 14 9" xfId="30171" xr:uid="{3A8EF92F-AA62-44D4-9FB9-6E160848C893}"/>
    <cellStyle name="Note 3 4 15" xfId="15794" xr:uid="{F898FE45-045B-4FC7-8FE6-60E2D0211022}"/>
    <cellStyle name="Note 3 4 15 10" xfId="35072" xr:uid="{1A84697C-753B-40A8-AA07-372C5DD0FB20}"/>
    <cellStyle name="Note 3 4 15 11" xfId="36226" xr:uid="{41D974C4-CEB4-41EB-BC8B-FF0D291925F8}"/>
    <cellStyle name="Note 3 4 15 12" xfId="37351" xr:uid="{35BCA9E0-BB7F-4E55-9C8A-5812429EDC82}"/>
    <cellStyle name="Note 3 4 15 13" xfId="38431" xr:uid="{81A2D30E-E825-4F87-8F13-787C2A5932F6}"/>
    <cellStyle name="Note 3 4 15 2" xfId="20237" xr:uid="{928EE583-40D4-430C-ACC9-9D51F1737EA8}"/>
    <cellStyle name="Note 3 4 15 3" xfId="24341" xr:uid="{2014B275-FA84-4FC4-B660-12EB1E21F08A}"/>
    <cellStyle name="Note 3 4 15 4" xfId="25744" xr:uid="{67445E34-31F3-4259-81E2-51F1991907EA}"/>
    <cellStyle name="Note 3 4 15 5" xfId="27185" xr:uid="{07776FD3-1CBB-4AAE-8022-616EE351B4F3}"/>
    <cellStyle name="Note 3 4 15 6" xfId="28708" xr:uid="{F9B854D0-0076-47CB-8952-36755E808FB7}"/>
    <cellStyle name="Note 3 4 15 7" xfId="30202" xr:uid="{F9103E58-F2B6-4083-96F6-DCDB006ED1CD}"/>
    <cellStyle name="Note 3 4 15 8" xfId="31595" xr:uid="{0DB1FDF1-7D1F-4336-BA29-38E7BFA5DE2E}"/>
    <cellStyle name="Note 3 4 15 9" xfId="32936" xr:uid="{9C48C56F-5C64-4281-9760-2858DF8629AD}"/>
    <cellStyle name="Note 3 4 16" xfId="15844" xr:uid="{01E17C6A-E0ED-4C76-9F62-2B18889B980F}"/>
    <cellStyle name="Note 3 4 16 10" xfId="30251" xr:uid="{604010D8-8DEF-416A-B912-19B9624A0E6A}"/>
    <cellStyle name="Note 3 4 16 11" xfId="31645" xr:uid="{3FC30F53-A66B-4B7B-AE4D-5795749FDBD5}"/>
    <cellStyle name="Note 3 4 16 12" xfId="32982" xr:uid="{11093216-CFDA-4A17-A358-F5993729AE79}"/>
    <cellStyle name="Note 3 4 16 13" xfId="34014" xr:uid="{88F52BB5-A605-494F-ACDF-FAB85F014E7A}"/>
    <cellStyle name="Note 3 4 16 14" xfId="35116" xr:uid="{F661CE48-52EC-4CE3-A777-DF17EFD4EC12}"/>
    <cellStyle name="Note 3 4 16 15" xfId="36270" xr:uid="{09305152-599E-4154-AB65-473646180CDE}"/>
    <cellStyle name="Note 3 4 16 16" xfId="37397" xr:uid="{E49F96C5-EDFE-4E40-B1D9-31CC76641BDA}"/>
    <cellStyle name="Note 3 4 16 17" xfId="38475" xr:uid="{172B8850-67B6-495E-8784-A1BE94BE102D}"/>
    <cellStyle name="Note 3 4 16 2" xfId="18893" xr:uid="{5F42120A-D6C0-4581-A899-FDCD1035062E}"/>
    <cellStyle name="Note 3 4 16 3" xfId="20285" xr:uid="{18CBD8D7-9417-4771-966D-8367FEB424D2}"/>
    <cellStyle name="Note 3 4 16 4" xfId="21687" xr:uid="{C10513C7-4D67-4CC5-86DF-63A5CA3D653C}"/>
    <cellStyle name="Note 3 4 16 5" xfId="23068" xr:uid="{4012EB63-A332-4FAE-AE15-8D72F788C7F8}"/>
    <cellStyle name="Note 3 4 16 6" xfId="24388" xr:uid="{4386182C-B6C2-4E7C-88F2-F0374FFCD5B5}"/>
    <cellStyle name="Note 3 4 16 7" xfId="25792" xr:uid="{78949436-0B29-4F9E-974A-5EF3AFBA1B48}"/>
    <cellStyle name="Note 3 4 16 8" xfId="27233" xr:uid="{E77B7FE7-0269-4457-8323-19E1647235CD}"/>
    <cellStyle name="Note 3 4 16 9" xfId="28757" xr:uid="{96E950CB-8C82-4FD1-8CD0-8E0E14C636ED}"/>
    <cellStyle name="Note 3 4 17" xfId="15900" xr:uid="{6A23B4FA-0C8B-4E61-AB0A-A1A633761F6B}"/>
    <cellStyle name="Note 3 4 18" xfId="21325" xr:uid="{17A7EC31-570A-4FED-B479-FADC7F540992}"/>
    <cellStyle name="Note 3 4 2" xfId="14701" xr:uid="{B4577637-B99D-4FDF-8E66-37E545557F0A}"/>
    <cellStyle name="Note 3 4 2 10" xfId="29164" xr:uid="{FC67F4D0-7840-42CC-95AD-E3D00CB14C41}"/>
    <cellStyle name="Note 3 4 2 11" xfId="30580" xr:uid="{8FD45639-A433-45A1-AF3D-40CA3B28D38B}"/>
    <cellStyle name="Note 3 4 2 12" xfId="31989" xr:uid="{88548AFE-4853-450A-B5D0-E94491AD5FAE}"/>
    <cellStyle name="Note 3 4 2 13" xfId="33214" xr:uid="{72CE6F6F-F0B1-493E-AF61-25210755C9B7}"/>
    <cellStyle name="Note 3 4 2 14" xfId="34155" xr:uid="{98034661-7992-4AEA-97D4-4D0D108C59F8}"/>
    <cellStyle name="Note 3 4 2 15" xfId="35305" xr:uid="{AA19626C-1292-478B-962A-0132407D856F}"/>
    <cellStyle name="Note 3 4 2 16" xfId="36440" xr:uid="{D02C8DAE-CD2E-4F97-A4B5-61AEC39830FF}"/>
    <cellStyle name="Note 3 4 2 17" xfId="37589" xr:uid="{EC9A8D9E-B42C-48EC-AD23-D687657A803C}"/>
    <cellStyle name="Note 3 4 2 2" xfId="17765" xr:uid="{2EB26187-A09B-4EBA-BD6D-1DE822FE53D6}"/>
    <cellStyle name="Note 3 4 2 3" xfId="19179" xr:uid="{DB1F8570-AC44-4FEC-A452-25F3753CF601}"/>
    <cellStyle name="Note 3 4 2 4" xfId="20598" xr:uid="{C7BE1857-ECD8-47E8-8C76-9F5FF36010DB}"/>
    <cellStyle name="Note 3 4 2 5" xfId="21974" xr:uid="{6DAF5479-2379-47C7-A3CA-D93E1E2FD637}"/>
    <cellStyle name="Note 3 4 2 6" xfId="23312" xr:uid="{4BB07FD2-208C-40B8-8B40-938703F212E4}"/>
    <cellStyle name="Note 3 4 2 7" xfId="24709" xr:uid="{59038759-49CF-49A7-8B21-2BF8A2465B92}"/>
    <cellStyle name="Note 3 4 2 8" xfId="26127" xr:uid="{357F0DA8-5F67-4651-95F1-9DBA1EECEBD0}"/>
    <cellStyle name="Note 3 4 2 9" xfId="27687" xr:uid="{E34EC104-FDAE-4869-80A5-975C36E2CE2A}"/>
    <cellStyle name="Note 3 4 3" xfId="14751" xr:uid="{F944CC8F-4680-4B18-B5B0-BAED2ECCF80A}"/>
    <cellStyle name="Note 3 4 3 10" xfId="29205" xr:uid="{A46ACBD4-EE54-44D0-871E-9B870D6EB6E0}"/>
    <cellStyle name="Note 3 4 3 11" xfId="30620" xr:uid="{D2391573-74F9-402C-A29B-DBFC904784C0}"/>
    <cellStyle name="Note 3 4 3 12" xfId="32026" xr:uid="{E38AA2E8-73BA-4661-A622-4217F2D73962}"/>
    <cellStyle name="Note 3 4 3 13" xfId="33254" xr:uid="{5AC80B18-D55C-4018-BB63-8AD218BAC46E}"/>
    <cellStyle name="Note 3 4 3 14" xfId="34190" xr:uid="{90146969-370B-495F-BCC9-01D42FBD0AB5}"/>
    <cellStyle name="Note 3 4 3 15" xfId="35339" xr:uid="{BBBC3071-B1DC-45E6-8221-0575F7D4B43F}"/>
    <cellStyle name="Note 3 4 3 16" xfId="36476" xr:uid="{6506BC80-895C-4942-BE19-536E233CE160}"/>
    <cellStyle name="Note 3 4 3 17" xfId="37617" xr:uid="{C4ED065B-7255-47FD-8554-FF635CB0112A}"/>
    <cellStyle name="Note 3 4 3 2" xfId="17815" xr:uid="{07466D5C-5156-4FD3-A75E-A6078B3CCB19}"/>
    <cellStyle name="Note 3 4 3 3" xfId="19218" xr:uid="{56D5A367-6917-42C8-8A6A-FA9FD090634F}"/>
    <cellStyle name="Note 3 4 3 4" xfId="20635" xr:uid="{3A356E10-BD97-411A-B2DE-85133D6888A5}"/>
    <cellStyle name="Note 3 4 3 5" xfId="22023" xr:uid="{38449DD0-52D7-417F-B13B-DACBBC90BE0E}"/>
    <cellStyle name="Note 3 4 3 6" xfId="23349" xr:uid="{D0B88D64-091B-4771-92E6-1405E42D649D}"/>
    <cellStyle name="Note 3 4 3 7" xfId="24757" xr:uid="{4CCC66A4-404C-4C00-B9F0-D0BAF4127F63}"/>
    <cellStyle name="Note 3 4 3 8" xfId="26176" xr:uid="{30AE6B5A-5ACE-4416-9CDB-DAC0DF48AEB4}"/>
    <cellStyle name="Note 3 4 3 9" xfId="27731" xr:uid="{961EE4A2-2909-42EF-B713-B6828B2DA85D}"/>
    <cellStyle name="Note 3 4 4" xfId="15111" xr:uid="{2C7836D8-B700-4322-B430-87D4EC5CD7DB}"/>
    <cellStyle name="Note 3 4 4 10" xfId="29545" xr:uid="{2F4EEF54-125D-4B68-8058-E5DA4BE001BD}"/>
    <cellStyle name="Note 3 4 4 11" xfId="30935" xr:uid="{0B50454C-A929-4188-A6D5-31FFC77A4E28}"/>
    <cellStyle name="Note 3 4 4 12" xfId="32316" xr:uid="{D2A0F92A-3988-4707-BE16-29141C309C83}"/>
    <cellStyle name="Note 3 4 4 13" xfId="33526" xr:uid="{50A187F4-7F2F-46B1-A237-79425C2AA446}"/>
    <cellStyle name="Note 3 4 4 14" xfId="34478" xr:uid="{2DFB2B2A-3E93-43B5-A325-0DA931708991}"/>
    <cellStyle name="Note 3 4 4 15" xfId="35633" xr:uid="{010179AA-04A0-40C9-9B24-26DFCF52DA4E}"/>
    <cellStyle name="Note 3 4 4 16" xfId="36755" xr:uid="{F961A520-1899-4739-BC0E-DC2733064D00}"/>
    <cellStyle name="Note 3 4 4 17" xfId="37859" xr:uid="{21287EBC-CDF7-47B6-955B-5AE6C4435F39}"/>
    <cellStyle name="Note 3 4 4 2" xfId="18173" xr:uid="{73FFA32C-84A7-4B1F-83DF-9F3B79289108}"/>
    <cellStyle name="Note 3 4 4 3" xfId="19570" xr:uid="{A61D9683-BACE-4379-BE09-0D4E35C1704F}"/>
    <cellStyle name="Note 3 4 4 4" xfId="20986" xr:uid="{F09A983D-15B9-46EB-B75F-1842F565B005}"/>
    <cellStyle name="Note 3 4 4 5" xfId="22377" xr:uid="{AEA60F0B-31BF-477F-8127-63CF6F05F131}"/>
    <cellStyle name="Note 3 4 4 6" xfId="23689" xr:uid="{3FE4BF2E-13DB-4978-80D5-5CCA41EE5A0F}"/>
    <cellStyle name="Note 3 4 4 7" xfId="25093" xr:uid="{9510C80E-9E9F-4B1E-9ECF-38CEFC165DB6}"/>
    <cellStyle name="Note 3 4 4 8" xfId="26528" xr:uid="{6E764C35-70DA-4D32-B0ED-C805A57AD60A}"/>
    <cellStyle name="Note 3 4 4 9" xfId="28056" xr:uid="{2B46366A-0989-4505-8FBD-6559081D0A6C}"/>
    <cellStyle name="Note 3 4 5" xfId="15158" xr:uid="{81DE59DA-E02D-4E8A-9CC2-9763D7B47326}"/>
    <cellStyle name="Note 3 4 5 10" xfId="29592" xr:uid="{ADBDEF1F-5CDB-4C52-96BC-85400647E4B5}"/>
    <cellStyle name="Note 3 4 5 11" xfId="30981" xr:uid="{3C782BCD-0CB1-4DD7-8268-EB4ADF48279F}"/>
    <cellStyle name="Note 3 4 5 12" xfId="32359" xr:uid="{682BB15D-DC1A-4F95-82D4-EF192DEB1C1C}"/>
    <cellStyle name="Note 3 4 5 13" xfId="33567" xr:uid="{B782BAC5-D8F7-47DE-BE26-B75E8DB2017F}"/>
    <cellStyle name="Note 3 4 5 14" xfId="34522" xr:uid="{E32FD5F6-55AB-45FF-843A-3293E906F1FA}"/>
    <cellStyle name="Note 3 4 5 15" xfId="35677" xr:uid="{B76DB97F-CF30-40FA-903F-E6016563BBFC}"/>
    <cellStyle name="Note 3 4 5 16" xfId="36797" xr:uid="{82D589C7-7799-4B01-BC7F-F58E4EA4B37B}"/>
    <cellStyle name="Note 3 4 5 17" xfId="37900" xr:uid="{56DB972B-5A01-4C86-B83F-0D7B9A290459}"/>
    <cellStyle name="Note 3 4 5 2" xfId="18220" xr:uid="{BD282F97-73A3-43E3-B06D-0D3A74C1C1D2}"/>
    <cellStyle name="Note 3 4 5 3" xfId="19617" xr:uid="{03C6CB7E-0953-4E00-A6F9-B00DA1D8178E}"/>
    <cellStyle name="Note 3 4 5 4" xfId="21032" xr:uid="{DB5C8B06-70D8-4FA2-9BBD-5DF478FA6E1C}"/>
    <cellStyle name="Note 3 4 5 5" xfId="22424" xr:uid="{2557FF6C-A7D9-4FE0-A961-F78027AAE672}"/>
    <cellStyle name="Note 3 4 5 6" xfId="23736" xr:uid="{871074C9-EC13-4E77-83E5-B2540D611E4D}"/>
    <cellStyle name="Note 3 4 5 7" xfId="25139" xr:uid="{0CBC1CE8-5F64-4C50-B9F4-87300CB58416}"/>
    <cellStyle name="Note 3 4 5 8" xfId="26575" xr:uid="{7A8C63F4-E396-419F-815C-F22247B3D4CD}"/>
    <cellStyle name="Note 3 4 5 9" xfId="28102" xr:uid="{2AF57949-4B7A-4A55-B681-81DBCF75870D}"/>
    <cellStyle name="Note 3 4 6" xfId="15291" xr:uid="{C780D10E-F813-4FFD-832D-A46D899699AB}"/>
    <cellStyle name="Note 3 4 6 10" xfId="29720" xr:uid="{95299D61-B813-40E8-A2EF-7A711372DBEE}"/>
    <cellStyle name="Note 3 4 6 11" xfId="31111" xr:uid="{3F42DD0E-FA1D-4B6D-8607-09D47F732591}"/>
    <cellStyle name="Note 3 4 6 12" xfId="32480" xr:uid="{8723B3E1-7E02-4661-8DB9-E17FD93E8AE6}"/>
    <cellStyle name="Note 3 4 6 13" xfId="33678" xr:uid="{61784D20-DF15-4910-BC9C-A862481C1956}"/>
    <cellStyle name="Note 3 4 6 14" xfId="34643" xr:uid="{60DA339E-6DA2-46A5-A0DA-DCD748911C4C}"/>
    <cellStyle name="Note 3 4 6 15" xfId="35801" xr:uid="{09295B46-FC10-4AFB-9EC4-48638EE044FB}"/>
    <cellStyle name="Note 3 4 6 16" xfId="36910" xr:uid="{06598268-6BD8-4C19-8287-6FF9C916443D}"/>
    <cellStyle name="Note 3 4 6 17" xfId="38011" xr:uid="{068240B3-5BC2-45C8-A6FD-FF97B900170B}"/>
    <cellStyle name="Note 3 4 6 2" xfId="18353" xr:uid="{129D589A-ACDD-41C5-96B2-405E32C4B061}"/>
    <cellStyle name="Note 3 4 6 3" xfId="19748" xr:uid="{336B8400-B7A0-4012-AA9A-6110A4591801}"/>
    <cellStyle name="Note 3 4 6 4" xfId="21160" xr:uid="{10F22715-D85D-4EF7-832B-B7E805BCC579}"/>
    <cellStyle name="Note 3 4 6 5" xfId="22557" xr:uid="{6C9BF4C6-D348-4084-A9CF-58188866A497}"/>
    <cellStyle name="Note 3 4 6 6" xfId="23869" xr:uid="{65A07CB0-A1C5-4DCE-8CD9-4607DF3EFDDE}"/>
    <cellStyle name="Note 3 4 6 7" xfId="25269" xr:uid="{27B23648-E225-4A1D-8F53-6F8E56FE9CA3}"/>
    <cellStyle name="Note 3 4 6 8" xfId="26705" xr:uid="{6663A65B-A186-4A5A-B921-80CC88C109C8}"/>
    <cellStyle name="Note 3 4 6 9" xfId="28230" xr:uid="{45E333D4-6D36-43E9-839E-88C954C8D0A1}"/>
    <cellStyle name="Note 3 4 7" xfId="15344" xr:uid="{B3680B50-DEED-43A2-B567-4C05A65B05D4}"/>
    <cellStyle name="Note 3 4 7 10" xfId="29771" xr:uid="{4056C6EA-55AD-4128-B450-39E55009A0A8}"/>
    <cellStyle name="Note 3 4 7 11" xfId="31162" xr:uid="{A9D084C9-6705-41FD-9C95-FF40F3A561C2}"/>
    <cellStyle name="Note 3 4 7 12" xfId="32529" xr:uid="{BB4BF56D-E204-4459-B4FB-039D63535730}"/>
    <cellStyle name="Note 3 4 7 13" xfId="33724" xr:uid="{3FE9F0B6-7FEB-4843-9F9A-AD79C03055CA}"/>
    <cellStyle name="Note 3 4 7 14" xfId="34690" xr:uid="{926BC098-1DE2-4617-8CCC-C00C3B944035}"/>
    <cellStyle name="Note 3 4 7 15" xfId="35846" xr:uid="{30610527-14C1-43C2-A67E-A97D77EAEA3F}"/>
    <cellStyle name="Note 3 4 7 16" xfId="36957" xr:uid="{00EAEABC-6F95-4388-9F8E-89873FB829F8}"/>
    <cellStyle name="Note 3 4 7 17" xfId="38055" xr:uid="{2E059129-B435-4D4D-8DDC-FEBC4F7BE74B}"/>
    <cellStyle name="Note 3 4 7 2" xfId="18406" xr:uid="{D5F58A8B-201B-43FD-A44C-30FD832600FA}"/>
    <cellStyle name="Note 3 4 7 3" xfId="19801" xr:uid="{A0C2DD6F-C068-4F34-A24B-81557D1F7C77}"/>
    <cellStyle name="Note 3 4 7 4" xfId="21212" xr:uid="{E62BABBC-70CA-4021-8558-C52119247650}"/>
    <cellStyle name="Note 3 4 7 5" xfId="22610" xr:uid="{13F5DD2D-DF43-4238-B8F0-B77642359662}"/>
    <cellStyle name="Note 3 4 7 6" xfId="23920" xr:uid="{1C8C300F-2D7C-421F-997C-D850494DD684}"/>
    <cellStyle name="Note 3 4 7 7" xfId="25318" xr:uid="{6C323841-264A-46A7-A867-A37BF3538AD2}"/>
    <cellStyle name="Note 3 4 7 8" xfId="26756" xr:uid="{CD8581C4-51C1-4AAB-8DFB-DE4A9D9D71AC}"/>
    <cellStyle name="Note 3 4 7 9" xfId="28277" xr:uid="{D958556E-A654-4CC7-967D-43C766838A4B}"/>
    <cellStyle name="Note 3 4 8" xfId="15423" xr:uid="{83385964-D56A-45FE-9509-30C92EFCAAE4}"/>
    <cellStyle name="Note 3 4 8 10" xfId="29847" xr:uid="{66A829F8-FFFF-4C13-9730-73899C59AD52}"/>
    <cellStyle name="Note 3 4 8 11" xfId="31238" xr:uid="{2482C8E5-758F-457B-8D0B-38B31F538D73}"/>
    <cellStyle name="Note 3 4 8 12" xfId="32601" xr:uid="{FC06F8BF-4CB5-44E5-8BE5-B8A2F49CF4F2}"/>
    <cellStyle name="Note 3 4 8 13" xfId="33776" xr:uid="{C80AC252-2285-4DB8-B314-7DF3084278DD}"/>
    <cellStyle name="Note 3 4 8 14" xfId="34753" xr:uid="{3E367BCB-CB8D-4819-B26F-FEE4C92F9871}"/>
    <cellStyle name="Note 3 4 8 15" xfId="35910" xr:uid="{003B610B-1382-49A9-9889-99F2E466E29D}"/>
    <cellStyle name="Note 3 4 8 16" xfId="37021" xr:uid="{96ED92B8-FC31-44B2-95E8-BC2A4E1A1576}"/>
    <cellStyle name="Note 3 4 8 17" xfId="38116" xr:uid="{F959FBF1-4DB0-4F77-B44B-D13D8F50A0C1}"/>
    <cellStyle name="Note 3 4 8 2" xfId="18484" xr:uid="{BEAB6F27-6EF3-42FB-9910-42A49F63F84B}"/>
    <cellStyle name="Note 3 4 8 3" xfId="19879" xr:uid="{8531E896-6B69-4A3F-A6C9-A4D4083D477F}"/>
    <cellStyle name="Note 3 4 8 4" xfId="21291" xr:uid="{8D430234-5F03-4E1B-A4D1-BC5557A14EE5}"/>
    <cellStyle name="Note 3 4 8 5" xfId="22689" xr:uid="{E3DB11E2-0DAD-46FF-9771-BFDB0EA47509}"/>
    <cellStyle name="Note 3 4 8 6" xfId="23994" xr:uid="{37058F27-108F-4DA2-BF0C-20F5026819FE}"/>
    <cellStyle name="Note 3 4 8 7" xfId="25393" xr:uid="{370BC616-1027-4CE9-B5D6-B0FB0295D251}"/>
    <cellStyle name="Note 3 4 8 8" xfId="26830" xr:uid="{7252E939-38B9-43E3-B895-536FB6E83700}"/>
    <cellStyle name="Note 3 4 8 9" xfId="28350" xr:uid="{48F36016-DA4F-403D-B4D4-7E3BCA999BD1}"/>
    <cellStyle name="Note 3 4 9" xfId="15469" xr:uid="{7B201E89-4B4F-419C-8F5A-3266A0494007}"/>
    <cellStyle name="Note 3 4 9 10" xfId="29889" xr:uid="{CEF220AA-7296-4AE1-A35F-2E85DFDF5C7A}"/>
    <cellStyle name="Note 3 4 9 11" xfId="31280" xr:uid="{606880E9-CAAC-4C55-9ED0-FB24B22D4801}"/>
    <cellStyle name="Note 3 4 9 12" xfId="32643" xr:uid="{47E224E6-0B8F-46E4-BCD6-CD47BA54984E}"/>
    <cellStyle name="Note 3 4 9 13" xfId="34790" xr:uid="{97066C10-13E7-4A4E-85FB-651C3521D1F2}"/>
    <cellStyle name="Note 3 4 9 14" xfId="35947" xr:uid="{3B6CCE67-F287-4B38-8CCB-491B4055AE79}"/>
    <cellStyle name="Note 3 4 9 15" xfId="37059" xr:uid="{41F23AAB-5013-4737-9536-CC9B45053BB3}"/>
    <cellStyle name="Note 3 4 9 16" xfId="38152" xr:uid="{A32C585E-A278-4117-B7E0-05E3927D3028}"/>
    <cellStyle name="Note 3 4 9 2" xfId="18528" xr:uid="{9E491453-A2AF-487C-AD04-ED68F1BCC69F}"/>
    <cellStyle name="Note 3 4 9 3" xfId="19921" xr:uid="{36AC0FE6-66AD-4DF5-95CB-1843490430E1}"/>
    <cellStyle name="Note 3 4 9 4" xfId="21337" xr:uid="{6971B2E9-EA67-4311-B8B5-570D0B2E79DA}"/>
    <cellStyle name="Note 3 4 9 5" xfId="22734" xr:uid="{53673D08-3FAE-407F-9950-A7A4E7EA2EC2}"/>
    <cellStyle name="Note 3 4 9 6" xfId="24036" xr:uid="{F601CA58-6DD8-4299-BF54-C08045F7F76A}"/>
    <cellStyle name="Note 3 4 9 7" xfId="25434" xr:uid="{9AF9D53D-534C-418A-8596-C3B69764A0FD}"/>
    <cellStyle name="Note 3 4 9 8" xfId="26874" xr:uid="{5DB55F93-0D1D-43F0-A831-B8C13DAA4281}"/>
    <cellStyle name="Note 3 4 9 9" xfId="28394" xr:uid="{E916D75D-6BE7-4183-A502-16A6727057DC}"/>
    <cellStyle name="Note 3 5" xfId="14974" xr:uid="{526181FC-53CC-421A-93AF-4995DF22AA6B}"/>
    <cellStyle name="Note 3 5 10" xfId="29409" xr:uid="{F471BDB9-E96F-4B35-8074-BCDF50CA39E3}"/>
    <cellStyle name="Note 3 5 11" xfId="30800" xr:uid="{60C69FFB-E4A4-4286-A68C-B4D97FE284DD}"/>
    <cellStyle name="Note 3 5 12" xfId="32184" xr:uid="{AA4289EC-3967-4F03-AAD2-28B206E720D6}"/>
    <cellStyle name="Note 3 5 13" xfId="33401" xr:uid="{2E446DE0-B602-49CD-91E0-AC03CCB2653D}"/>
    <cellStyle name="Note 3 5 14" xfId="34350" xr:uid="{4C0AC799-9E85-40BD-A2D8-7165A60B9B7A}"/>
    <cellStyle name="Note 3 5 15" xfId="35505" xr:uid="{ED84A655-B85D-4212-A2FF-CF058123EA16}"/>
    <cellStyle name="Note 3 5 16" xfId="36628" xr:uid="{0FC1858D-EE57-4BA0-A492-16CAA97D5D3E}"/>
    <cellStyle name="Note 3 5 17" xfId="37733" xr:uid="{9F93B92F-EDBF-4972-A3F5-1F4455805B02}"/>
    <cellStyle name="Note 3 5 2" xfId="18037" xr:uid="{2E2C1FAA-978B-4E61-91E0-C1DBB7544063}"/>
    <cellStyle name="Note 3 5 3" xfId="19433" xr:uid="{2DF22138-6260-4BF8-A1FB-E194E7948E1C}"/>
    <cellStyle name="Note 3 5 4" xfId="20850" xr:uid="{525DA7DC-923A-46FD-AB32-17EBD043A125}"/>
    <cellStyle name="Note 3 5 5" xfId="22240" xr:uid="{648BCBD4-A99C-4F25-A3F0-671B413186D4}"/>
    <cellStyle name="Note 3 5 6" xfId="23553" xr:uid="{89A780DB-A28B-40A2-BF6E-61976F5A1689}"/>
    <cellStyle name="Note 3 5 7" xfId="24961" xr:uid="{7D13476C-0431-4437-A21E-E99D2C8CA6F9}"/>
    <cellStyle name="Note 3 5 8" xfId="26393" xr:uid="{5C362CC8-7230-45CB-BEA6-AA114548D43A}"/>
    <cellStyle name="Note 3 5 9" xfId="27924" xr:uid="{7DBF913A-3B98-4081-BC37-3D6BF498A8B5}"/>
    <cellStyle name="Note 3 6" xfId="15041" xr:uid="{86426764-CC27-4B4A-846D-B84AD8420862}"/>
    <cellStyle name="Note 3 6 10" xfId="29476" xr:uid="{ED10419A-4EFC-43C6-9F5C-CBBCF5EEAC91}"/>
    <cellStyle name="Note 3 6 11" xfId="30866" xr:uid="{3869087E-B5F4-42CA-8F37-C30FC93DC341}"/>
    <cellStyle name="Note 3 6 12" xfId="32250" xr:uid="{B4537CD8-4298-47AD-8B19-8520EA9743B8}"/>
    <cellStyle name="Note 3 6 13" xfId="33465" xr:uid="{10A50F6D-1016-44E8-AF3C-74D23B21F031}"/>
    <cellStyle name="Note 3 6 14" xfId="34416" xr:uid="{B9BCD4CE-47B7-4E24-904F-983FCB20469B}"/>
    <cellStyle name="Note 3 6 15" xfId="35571" xr:uid="{AD7895C1-2A27-499B-AF5A-8521C8A5C074}"/>
    <cellStyle name="Note 3 6 16" xfId="36693" xr:uid="{0DBAAAE2-998F-4C5F-BD25-17C56EED58D6}"/>
    <cellStyle name="Note 3 6 17" xfId="37798" xr:uid="{62412D72-62DD-412F-B064-BF85054DE830}"/>
    <cellStyle name="Note 3 6 2" xfId="18104" xr:uid="{DCF96D4C-E50F-48C9-8183-4DA5A4A7B3BE}"/>
    <cellStyle name="Note 3 6 3" xfId="19500" xr:uid="{35DDFB0F-F012-4651-8278-4832A64BC5B3}"/>
    <cellStyle name="Note 3 6 4" xfId="20917" xr:uid="{A2B44B00-63D5-4DC5-9B4D-A1728BBCFBA3}"/>
    <cellStyle name="Note 3 6 5" xfId="22307" xr:uid="{98ADC86D-32A3-4D6B-AF53-8D04B34CD31D}"/>
    <cellStyle name="Note 3 6 6" xfId="23620" xr:uid="{76717AD6-2711-434B-819A-834526ADABAB}"/>
    <cellStyle name="Note 3 6 7" xfId="25028" xr:uid="{9BE07F4C-EEED-48DF-A1C0-1EFAF5FF55A2}"/>
    <cellStyle name="Note 3 6 8" xfId="26460" xr:uid="{EDCD7A6B-320A-4C2F-9DC1-D65845C63E27}"/>
    <cellStyle name="Note 3 6 9" xfId="27990" xr:uid="{992DD896-D954-47E3-A68F-413955129B56}"/>
    <cellStyle name="Note 3 7" xfId="15093" xr:uid="{96A28619-5D2E-4BE1-9458-B8319D5B3A7B}"/>
    <cellStyle name="Note 3 7 10" xfId="29528" xr:uid="{CDFE648A-76FE-420F-A38D-6C64B91DEDB7}"/>
    <cellStyle name="Note 3 7 11" xfId="30918" xr:uid="{1CA3822C-1181-4FF5-B44E-47B2A625E0B9}"/>
    <cellStyle name="Note 3 7 12" xfId="32299" xr:uid="{4EECBB3B-2E12-4063-8472-1A996EA0619B}"/>
    <cellStyle name="Note 3 7 13" xfId="33512" xr:uid="{D22236DE-9404-477F-BDA4-97AE9A3AECF6}"/>
    <cellStyle name="Note 3 7 14" xfId="34464" xr:uid="{F105FCAC-21A0-4869-9A1D-6A1D3519C7AA}"/>
    <cellStyle name="Note 3 7 15" xfId="35618" xr:uid="{B26D9E89-875C-4718-92B8-70EEA519B973}"/>
    <cellStyle name="Note 3 7 16" xfId="36740" xr:uid="{F2C98AF4-55FB-4CB4-8E3C-F27FBFC8A583}"/>
    <cellStyle name="Note 3 7 17" xfId="37845" xr:uid="{95D095A8-BE16-4D01-A63F-E73D8CD98195}"/>
    <cellStyle name="Note 3 7 2" xfId="18156" xr:uid="{C1E7C7AE-F5FD-4118-975D-94284D81F495}"/>
    <cellStyle name="Note 3 7 3" xfId="19552" xr:uid="{752757C4-3BBE-4F3B-BC27-73D7F155313B}"/>
    <cellStyle name="Note 3 7 4" xfId="20968" xr:uid="{CAC72D1E-F575-4AAB-BF65-741D735938CD}"/>
    <cellStyle name="Note 3 7 5" xfId="22359" xr:uid="{29014CC3-4333-4AE9-BD10-C193710B6F41}"/>
    <cellStyle name="Note 3 7 6" xfId="23671" xr:uid="{A4F96D93-FCE3-4457-A02E-C6A98E715645}"/>
    <cellStyle name="Note 3 7 7" xfId="25077" xr:uid="{236AB380-5423-4FEB-A695-B84E7E705015}"/>
    <cellStyle name="Note 3 7 8" xfId="26511" xr:uid="{1C33945D-7A56-437E-9D0E-41D546E56302}"/>
    <cellStyle name="Note 3 7 9" xfId="28040" xr:uid="{4369045A-13D0-4B71-825C-A68C5AB18D78}"/>
    <cellStyle name="Note 3 8" xfId="15151" xr:uid="{88E261FA-E6E1-406B-B5BB-DFF26AE7A9BC}"/>
    <cellStyle name="Note 3 8 10" xfId="29585" xr:uid="{20263647-1CA5-4998-BF61-19FDB31B8D55}"/>
    <cellStyle name="Note 3 8 11" xfId="30975" xr:uid="{8B307AC8-974A-4B4A-83F6-14A76AC23F36}"/>
    <cellStyle name="Note 3 8 12" xfId="32354" xr:uid="{1EE68F39-DB3C-4163-AA1A-E943CB3B86BC}"/>
    <cellStyle name="Note 3 8 13" xfId="33562" xr:uid="{F16F0DFB-04EF-42D3-9003-A6FAEF1D9F87}"/>
    <cellStyle name="Note 3 8 14" xfId="34516" xr:uid="{F57FFDCF-0D7C-477E-B896-291E88C883F5}"/>
    <cellStyle name="Note 3 8 15" xfId="35671" xr:uid="{51E10EA7-4C83-4881-BBF7-3DE24623B60B}"/>
    <cellStyle name="Note 3 8 16" xfId="36791" xr:uid="{2EA4435B-3DB0-4E6F-B9F3-16AC66E88339}"/>
    <cellStyle name="Note 3 8 17" xfId="37895" xr:uid="{758036F6-4288-4FAD-8696-AFAAFC1EBC07}"/>
    <cellStyle name="Note 3 8 2" xfId="18213" xr:uid="{45710C6F-588C-46F6-A1BF-FE4A39B76A17}"/>
    <cellStyle name="Note 3 8 3" xfId="19610" xr:uid="{3FF64DD1-5D66-4DF9-BCF0-D7A08D5163BB}"/>
    <cellStyle name="Note 3 8 4" xfId="21026" xr:uid="{4571C10C-F22A-43C0-AC21-79BA46D5BD99}"/>
    <cellStyle name="Note 3 8 5" xfId="22417" xr:uid="{92E0431B-36F2-474D-A78E-473C66120180}"/>
    <cellStyle name="Note 3 8 6" xfId="23729" xr:uid="{50C31F59-345B-4051-9786-18C374FB60B6}"/>
    <cellStyle name="Note 3 8 7" xfId="25133" xr:uid="{D8A5C6F2-5088-44FE-9500-0713812A1C0F}"/>
    <cellStyle name="Note 3 8 8" xfId="26568" xr:uid="{9E9FA331-BBDC-4A83-91D0-677A15B930FF}"/>
    <cellStyle name="Note 3 8 9" xfId="28095" xr:uid="{39A94E9E-7E37-484C-B8F8-BF381925D85A}"/>
    <cellStyle name="Note 3 9" xfId="15233" xr:uid="{CA834114-7D8D-4768-8C16-ADD72A8CFC67}"/>
    <cellStyle name="Note 3 9 10" xfId="29663" xr:uid="{FADE45BC-E22E-473A-92D6-D44B55F16F45}"/>
    <cellStyle name="Note 3 9 11" xfId="31055" xr:uid="{C3BA92C3-9CEB-4265-8C24-94E1D8813C3C}"/>
    <cellStyle name="Note 3 9 12" xfId="32427" xr:uid="{7E949D49-3FDD-4213-B287-D83C59C24103}"/>
    <cellStyle name="Note 3 9 13" xfId="33628" xr:uid="{FF0C6A34-CC9D-4290-B790-1E2E0B621F41}"/>
    <cellStyle name="Note 3 9 14" xfId="34589" xr:uid="{B635F21C-1886-4278-98C3-97DA0E0A6443}"/>
    <cellStyle name="Note 3 9 15" xfId="35746" xr:uid="{C43F4452-7093-49E6-A622-B33B7A182253}"/>
    <cellStyle name="Note 3 9 16" xfId="36858" xr:uid="{DDA67C9C-EEEA-4438-9051-4B28EE1448E4}"/>
    <cellStyle name="Note 3 9 17" xfId="37960" xr:uid="{E59010AC-D0B7-48B5-9329-0012E9670AAC}"/>
    <cellStyle name="Note 3 9 2" xfId="18295" xr:uid="{259137D1-B311-4DD0-8B0E-C89247FE9812}"/>
    <cellStyle name="Note 3 9 3" xfId="19690" xr:uid="{CEB2FB88-0D58-4451-9B75-C21D40503CE6}"/>
    <cellStyle name="Note 3 9 4" xfId="21104" xr:uid="{902ACE2C-E5F9-4EDF-81FA-9EE52B273968}"/>
    <cellStyle name="Note 3 9 5" xfId="22499" xr:uid="{0ADA133E-62BA-423F-9D76-303AD1889364}"/>
    <cellStyle name="Note 3 9 6" xfId="23811" xr:uid="{372778EC-E3EA-4ACE-B870-06F313667E78}"/>
    <cellStyle name="Note 3 9 7" xfId="25213" xr:uid="{8E81812A-B50A-48E4-B2C8-93776A18F851}"/>
    <cellStyle name="Note 3 9 8" xfId="26647" xr:uid="{F0016532-58D0-4582-A110-1414176F4961}"/>
    <cellStyle name="Note 3 9 9" xfId="28173" xr:uid="{8504634F-02B3-4F4B-A392-5889F30ACE21}"/>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 - Subtotal 10" xfId="12926" xr:uid="{F385C506-EFC6-48EF-B936-00209F5CC1CD}"/>
    <cellStyle name="Nr 0 dec - Subtotal 10 10" xfId="10576" xr:uid="{67ABBF8C-8ADE-4454-A9AE-7B9155570B99}"/>
    <cellStyle name="Nr 0 dec - Subtotal 10 11" xfId="30005" xr:uid="{B0743987-9266-43B9-B5E4-7E8B9D09FE41}"/>
    <cellStyle name="Nr 0 dec - Subtotal 10 12" xfId="29572" xr:uid="{C4C76BB0-695B-4796-A8D6-20A5344B84EA}"/>
    <cellStyle name="Nr 0 dec - Subtotal 10 13" xfId="11622" xr:uid="{08A1973A-895B-4D7E-B23F-F34B5E529737}"/>
    <cellStyle name="Nr 0 dec - Subtotal 10 14" xfId="31154" xr:uid="{9EA6DD29-0360-470D-BDD3-7CB15293CB55}"/>
    <cellStyle name="Nr 0 dec - Subtotal 10 15" xfId="27448" xr:uid="{71839893-EDE7-46C6-9E40-12BF6C5B07B1}"/>
    <cellStyle name="Nr 0 dec - Subtotal 10 16" xfId="17574" xr:uid="{685B50AD-0D05-4D31-982E-049D97D031E1}"/>
    <cellStyle name="Nr 0 dec - Subtotal 10 17" xfId="17870" xr:uid="{DE9272A2-2FCE-485C-87E0-B38F6A3FE9D0}"/>
    <cellStyle name="Nr 0 dec - Subtotal 10 2" xfId="16206" xr:uid="{FF6244D2-3D16-4FAF-B81E-BFA02487955F}"/>
    <cellStyle name="Nr 0 dec - Subtotal 10 3" xfId="17241" xr:uid="{E465243D-6C0C-4BE3-BDD1-E887A1B148F1}"/>
    <cellStyle name="Nr 0 dec - Subtotal 10 4" xfId="19036" xr:uid="{1A2CFE7D-C55B-439F-B77C-48798BE2C5D0}"/>
    <cellStyle name="Nr 0 dec - Subtotal 10 5" xfId="12026" xr:uid="{32ED7291-0B47-4ACE-8DAB-8914E2233E01}"/>
    <cellStyle name="Nr 0 dec - Subtotal 10 6" xfId="16574" xr:uid="{AFCD6F94-E37C-4D89-B8A0-D56F86E7AE83}"/>
    <cellStyle name="Nr 0 dec - Subtotal 10 7" xfId="23425" xr:uid="{4B72D5F5-F1CD-4F37-B3ED-6BEC99BCC344}"/>
    <cellStyle name="Nr 0 dec - Subtotal 10 8" xfId="24058" xr:uid="{25437933-AEC5-45EF-936A-9E1EBE24D085}"/>
    <cellStyle name="Nr 0 dec - Subtotal 10 9" xfId="11417" xr:uid="{D3C2482F-0F99-4373-B727-11C81E39A305}"/>
    <cellStyle name="Nr 0 dec - Subtotal 11" xfId="13669" xr:uid="{B823AA1C-4700-46F7-85C1-C4008C81FD71}"/>
    <cellStyle name="Nr 0 dec - Subtotal 11 10" xfId="18779" xr:uid="{582E9041-3361-48F6-8F26-72721C319A9D}"/>
    <cellStyle name="Nr 0 dec - Subtotal 11 11" xfId="19244" xr:uid="{A35C00BD-E959-4212-A828-8FD97D0CBBEA}"/>
    <cellStyle name="Nr 0 dec - Subtotal 11 12" xfId="20665" xr:uid="{0E8F10C0-5FC4-4BD1-907C-A2C457652246}"/>
    <cellStyle name="Nr 0 dec - Subtotal 11 13" xfId="21866" xr:uid="{AA1FA559-19CA-48BC-9F23-20C59507F5EC}"/>
    <cellStyle name="Nr 0 dec - Subtotal 11 14" xfId="19216" xr:uid="{A7D81198-6906-4893-A2CF-D3053AEC9E9B}"/>
    <cellStyle name="Nr 0 dec - Subtotal 11 15" xfId="24511" xr:uid="{69F72B39-A548-41C5-9111-2CABAE688BC5}"/>
    <cellStyle name="Nr 0 dec - Subtotal 11 16" xfId="26018" xr:uid="{DD3BA89C-3E86-4A73-83F2-322EAC6BC8B4}"/>
    <cellStyle name="Nr 0 dec - Subtotal 11 17" xfId="28429" xr:uid="{39977E2D-D5CA-47C7-8BBE-4E4F29D13FC6}"/>
    <cellStyle name="Nr 0 dec - Subtotal 11 2" xfId="16834" xr:uid="{BB34A577-D27A-4481-8BD5-CB2416273A15}"/>
    <cellStyle name="Nr 0 dec - Subtotal 11 3" xfId="11433" xr:uid="{6596FBBA-A787-4362-A00E-2258F43CCFC2}"/>
    <cellStyle name="Nr 0 dec - Subtotal 11 4" xfId="10097" xr:uid="{C06CE6C4-DA1A-4D9A-A0BE-F7922E10BBB3}"/>
    <cellStyle name="Nr 0 dec - Subtotal 11 5" xfId="20528" xr:uid="{71057FF1-34EB-49A6-8D86-B95DA87AB586}"/>
    <cellStyle name="Nr 0 dec - Subtotal 11 6" xfId="11673" xr:uid="{2BB89EE5-0E7F-45AE-AD78-6B340F76AED2}"/>
    <cellStyle name="Nr 0 dec - Subtotal 11 7" xfId="10812" xr:uid="{2CE94459-98D9-4929-ACAF-3147B5A980FA}"/>
    <cellStyle name="Nr 0 dec - Subtotal 11 8" xfId="16547" xr:uid="{47A85A93-BB9C-4183-AB3F-5EB97ED90D31}"/>
    <cellStyle name="Nr 0 dec - Subtotal 11 9" xfId="17214" xr:uid="{D22C42FE-564C-46DD-A262-EF5B5801C2BE}"/>
    <cellStyle name="Nr 0 dec - Subtotal 12" xfId="12927" xr:uid="{EF7D15F9-0A1C-41E2-9430-169C437795BD}"/>
    <cellStyle name="Nr 0 dec - Subtotal 12 10" xfId="10716" xr:uid="{78B0ED66-432A-4298-AAED-7CC4918938BD}"/>
    <cellStyle name="Nr 0 dec - Subtotal 12 11" xfId="25427" xr:uid="{5929A997-ACC1-44FE-B189-D469B1146426}"/>
    <cellStyle name="Nr 0 dec - Subtotal 12 12" xfId="12172" xr:uid="{50A6F40A-0926-4F82-8C20-D89B9F075BB4}"/>
    <cellStyle name="Nr 0 dec - Subtotal 12 13" xfId="16107" xr:uid="{88DCE60D-6445-435E-B4F1-B72FCB96200B}"/>
    <cellStyle name="Nr 0 dec - Subtotal 12 14" xfId="16323" xr:uid="{FBC233E1-9159-4DD3-8642-4C1FC54537BB}"/>
    <cellStyle name="Nr 0 dec - Subtotal 12 15" xfId="33369" xr:uid="{CAD4FD62-8D69-4D49-86B9-DD4E104F80C4}"/>
    <cellStyle name="Nr 0 dec - Subtotal 12 16" xfId="17579" xr:uid="{504B8304-FBDF-495C-81BF-A751A3FB19F1}"/>
    <cellStyle name="Nr 0 dec - Subtotal 12 17" xfId="17878" xr:uid="{CE07F9CC-0B89-4C3B-9704-33DE7713E5B8}"/>
    <cellStyle name="Nr 0 dec - Subtotal 12 2" xfId="16207" xr:uid="{DB50EF73-76F1-46C0-8BF1-7174DA3C0935}"/>
    <cellStyle name="Nr 0 dec - Subtotal 12 3" xfId="9915" xr:uid="{E14A98D4-1BA1-414B-8143-3887C6BB256C}"/>
    <cellStyle name="Nr 0 dec - Subtotal 12 4" xfId="11758" xr:uid="{43A65B19-6082-4F9D-ACF3-9609667D90D4}"/>
    <cellStyle name="Nr 0 dec - Subtotal 12 5" xfId="12027" xr:uid="{65F1D031-8B07-429E-9E1A-F4EDCA7B0A8E}"/>
    <cellStyle name="Nr 0 dec - Subtotal 12 6" xfId="21791" xr:uid="{DDF31230-055C-48BF-9081-704B91C7A15B}"/>
    <cellStyle name="Nr 0 dec - Subtotal 12 7" xfId="23292" xr:uid="{2A8CA1B3-4896-48BC-B299-FF987F191D1D}"/>
    <cellStyle name="Nr 0 dec - Subtotal 12 8" xfId="23982" xr:uid="{DB245C56-A76E-4F32-B448-1042AC75CE05}"/>
    <cellStyle name="Nr 0 dec - Subtotal 12 9" xfId="12230" xr:uid="{FDFAF16C-A962-4A64-84C5-E64201031FDB}"/>
    <cellStyle name="Nr 0 dec - Subtotal 13" xfId="13670" xr:uid="{D4610522-91BB-4560-A5CB-04042A55F438}"/>
    <cellStyle name="Nr 0 dec - Subtotal 13 10" xfId="18781" xr:uid="{8B187862-215C-400C-AC5D-27773D80C76D}"/>
    <cellStyle name="Nr 0 dec - Subtotal 13 11" xfId="19245" xr:uid="{A1C52F6E-51A2-46D6-8087-F51079F84F62}"/>
    <cellStyle name="Nr 0 dec - Subtotal 13 12" xfId="20667" xr:uid="{1F4B1A5A-044C-4812-91B6-81FD1378DAC7}"/>
    <cellStyle name="Nr 0 dec - Subtotal 13 13" xfId="21868" xr:uid="{1D6BC182-95D8-4B6A-B1F4-EC2538C5196F}"/>
    <cellStyle name="Nr 0 dec - Subtotal 13 14" xfId="33204" xr:uid="{AF4A8BF9-79F0-4142-856D-712A5ED9D1C4}"/>
    <cellStyle name="Nr 0 dec - Subtotal 13 15" xfId="24513" xr:uid="{062A8EB3-EBFD-42C8-B19F-2423E418B81F}"/>
    <cellStyle name="Nr 0 dec - Subtotal 13 16" xfId="26019" xr:uid="{ECF3DE60-2AE6-4180-BA39-134B805E9B69}"/>
    <cellStyle name="Nr 0 dec - Subtotal 13 17" xfId="28480" xr:uid="{FDF705C9-BCCF-4956-A896-0391107764E5}"/>
    <cellStyle name="Nr 0 dec - Subtotal 13 2" xfId="16835" xr:uid="{88A0E66B-D621-4E85-83D1-07B3EFF0160F}"/>
    <cellStyle name="Nr 0 dec - Subtotal 13 3" xfId="11434" xr:uid="{A3F660CA-7010-4009-88E1-99F48F0245FD}"/>
    <cellStyle name="Nr 0 dec - Subtotal 13 4" xfId="10098" xr:uid="{ABFE9175-660D-47E2-8BEC-6CBF5BDB3E4C}"/>
    <cellStyle name="Nr 0 dec - Subtotal 13 5" xfId="9861" xr:uid="{7A49281E-974E-4A00-B6C3-65FD1F7EEC18}"/>
    <cellStyle name="Nr 0 dec - Subtotal 13 6" xfId="11674" xr:uid="{B41C6ED8-4697-4D51-A021-F488FB08BF7C}"/>
    <cellStyle name="Nr 0 dec - Subtotal 13 7" xfId="10813" xr:uid="{EC58C0F1-6E80-4EA8-B44B-AEFD47AF9186}"/>
    <cellStyle name="Nr 0 dec - Subtotal 13 8" xfId="16548" xr:uid="{0E2A9345-7774-4321-A25F-10A1DEF4EDEB}"/>
    <cellStyle name="Nr 0 dec - Subtotal 13 9" xfId="17218" xr:uid="{9CBE6F4A-BC45-40DB-9DCF-12D20ECFA5E5}"/>
    <cellStyle name="Nr 0 dec - Subtotal 14" xfId="12931" xr:uid="{4EA73832-63CD-4D48-934E-33639307E8F3}"/>
    <cellStyle name="Nr 0 dec - Subtotal 14 10" xfId="11616" xr:uid="{5D97D3C2-C0C5-4C68-99C0-ADC0E0909221}"/>
    <cellStyle name="Nr 0 dec - Subtotal 14 11" xfId="11572" xr:uid="{42170CC0-70CE-4BDE-9BBD-84F0A7B964EE}"/>
    <cellStyle name="Nr 0 dec - Subtotal 14 12" xfId="31631" xr:uid="{899C4669-AAB3-4F52-878C-365EDAFAEC84}"/>
    <cellStyle name="Nr 0 dec - Subtotal 14 13" xfId="16106" xr:uid="{71F9B167-6697-4406-97AC-7CA161B5B15B}"/>
    <cellStyle name="Nr 0 dec - Subtotal 14 14" xfId="16327" xr:uid="{A00069CB-DA07-4C52-8ACD-5626E830C72A}"/>
    <cellStyle name="Nr 0 dec - Subtotal 14 15" xfId="16275" xr:uid="{D530AE8E-3A40-4125-B7DF-6C86A917137E}"/>
    <cellStyle name="Nr 0 dec - Subtotal 14 16" xfId="17041" xr:uid="{0226CA93-E4D4-433C-8558-CFAF1B0B1292}"/>
    <cellStyle name="Nr 0 dec - Subtotal 14 17" xfId="16943" xr:uid="{1728E4CA-CA50-41DC-A2D2-A15D0F3A041B}"/>
    <cellStyle name="Nr 0 dec - Subtotal 14 2" xfId="16211" xr:uid="{6D7CAA02-484D-48D5-9BC2-823670277669}"/>
    <cellStyle name="Nr 0 dec - Subtotal 14 3" xfId="12548" xr:uid="{F7859E8E-BFBD-4C3A-9509-06B9A554B629}"/>
    <cellStyle name="Nr 0 dec - Subtotal 14 4" xfId="10013" xr:uid="{21578A97-CB05-4F63-8DD2-E2212AD4F9D0}"/>
    <cellStyle name="Nr 0 dec - Subtotal 14 5" xfId="20527" xr:uid="{6910C660-6C18-4DF0-BE57-39BE3770DA2B}"/>
    <cellStyle name="Nr 0 dec - Subtotal 14 6" xfId="11206" xr:uid="{D81210DF-B476-4290-B1D3-4A60E8E36ADF}"/>
    <cellStyle name="Nr 0 dec - Subtotal 14 7" xfId="23277" xr:uid="{431376D2-6400-4670-8A40-DD968469C382}"/>
    <cellStyle name="Nr 0 dec - Subtotal 14 8" xfId="24028" xr:uid="{E2D5368B-65A6-40F5-B6E1-D22E930DA6D0}"/>
    <cellStyle name="Nr 0 dec - Subtotal 14 9" xfId="11419" xr:uid="{C5158F46-F710-438B-90A5-E2168F34A369}"/>
    <cellStyle name="Nr 0 dec - Subtotal 15" xfId="13671" xr:uid="{84B0A37D-592E-4BAC-92C6-550DA5D65916}"/>
    <cellStyle name="Nr 0 dec - Subtotal 15 10" xfId="18782" xr:uid="{71B2B04A-FADD-4534-809B-9D113E814DCF}"/>
    <cellStyle name="Nr 0 dec - Subtotal 15 11" xfId="19246" xr:uid="{CE218F93-6ECF-4908-9071-F39CE93C7AD5}"/>
    <cellStyle name="Nr 0 dec - Subtotal 15 12" xfId="20668" xr:uid="{75814069-160D-4AE5-B134-BF05FA2CD59F}"/>
    <cellStyle name="Nr 0 dec - Subtotal 15 13" xfId="21874" xr:uid="{C842B2AB-5EBF-451F-AAF2-0FD1F32B5966}"/>
    <cellStyle name="Nr 0 dec - Subtotal 15 14" xfId="33186" xr:uid="{6CD5EF00-1AF9-4CE5-B7FD-67B10AE6051D}"/>
    <cellStyle name="Nr 0 dec - Subtotal 15 15" xfId="24517" xr:uid="{69C0B8D6-C328-42AD-86A7-956D4654CFC1}"/>
    <cellStyle name="Nr 0 dec - Subtotal 15 16" xfId="33983" xr:uid="{F68352A5-6F15-4C9E-9C45-FC07CA027C83}"/>
    <cellStyle name="Nr 0 dec - Subtotal 15 17" xfId="28671" xr:uid="{365A84CF-844D-49CE-8DF3-7920CB07F017}"/>
    <cellStyle name="Nr 0 dec - Subtotal 15 2" xfId="16836" xr:uid="{C89F0B45-E336-446C-9382-9C157F33C31C}"/>
    <cellStyle name="Nr 0 dec - Subtotal 15 3" xfId="11435" xr:uid="{93213771-BF6A-4F50-96A8-ABE0B5EE21EA}"/>
    <cellStyle name="Nr 0 dec - Subtotal 15 4" xfId="10099" xr:uid="{8013F649-0900-415F-AAFB-782F88248104}"/>
    <cellStyle name="Nr 0 dec - Subtotal 15 5" xfId="12361" xr:uid="{12B9D0B1-99EA-439C-8E82-171D7013E0BA}"/>
    <cellStyle name="Nr 0 dec - Subtotal 15 6" xfId="11675" xr:uid="{702612AD-D608-4C3E-816D-F9B26375B16A}"/>
    <cellStyle name="Nr 0 dec - Subtotal 15 7" xfId="10814" xr:uid="{CA65D6C9-F480-44D7-BFE2-7E60C2CF83A2}"/>
    <cellStyle name="Nr 0 dec - Subtotal 15 8" xfId="16549" xr:uid="{C7DFFB0B-7BE5-4E64-A5D1-9C9A05461C8F}"/>
    <cellStyle name="Nr 0 dec - Subtotal 15 9" xfId="17219" xr:uid="{3C19B9F9-0941-4680-B744-E22DF60B1333}"/>
    <cellStyle name="Nr 0 dec - Subtotal 16" xfId="12932" xr:uid="{80CF088C-2CE2-459A-802A-1015F05E1004}"/>
    <cellStyle name="Nr 0 dec - Subtotal 16 10" xfId="10719" xr:uid="{44380BA8-8AE8-42A3-9507-B2DE7BD207C6}"/>
    <cellStyle name="Nr 0 dec - Subtotal 16 11" xfId="12315" xr:uid="{A9111C87-413C-4CC0-BD03-53177D929727}"/>
    <cellStyle name="Nr 0 dec - Subtotal 16 12" xfId="31590" xr:uid="{895E5DA4-513B-48B3-93C3-E121C93DE5B0}"/>
    <cellStyle name="Nr 0 dec - Subtotal 16 13" xfId="11715" xr:uid="{9FEE0A20-FBFA-4DDA-AE6D-8112BE5338A3}"/>
    <cellStyle name="Nr 0 dec - Subtotal 16 14" xfId="16328" xr:uid="{A99C9082-4479-4077-B018-DF4CBD27799C}"/>
    <cellStyle name="Nr 0 dec - Subtotal 16 15" xfId="16278" xr:uid="{3332491A-999F-4502-99C5-CA6A9CBBBC48}"/>
    <cellStyle name="Nr 0 dec - Subtotal 16 16" xfId="17583" xr:uid="{1BE6BC3E-804A-41B2-A134-9D15360D1703}"/>
    <cellStyle name="Nr 0 dec - Subtotal 16 17" xfId="16483" xr:uid="{46A429D4-9F3A-4E00-8B4F-B7533B5FEC07}"/>
    <cellStyle name="Nr 0 dec - Subtotal 16 2" xfId="16212" xr:uid="{2DFFB438-0545-4A11-97AC-3B5CB4AB9B7B}"/>
    <cellStyle name="Nr 0 dec - Subtotal 16 3" xfId="11050" xr:uid="{82AB2A0B-906D-45C2-BB14-CA42EE3590EB}"/>
    <cellStyle name="Nr 0 dec - Subtotal 16 4" xfId="11664" xr:uid="{761CA7E0-F936-4365-83F4-BA42401DC20A}"/>
    <cellStyle name="Nr 0 dec - Subtotal 16 5" xfId="20647" xr:uid="{B46DF0B0-CC20-4A19-B103-52E73F2CCFD2}"/>
    <cellStyle name="Nr 0 dec - Subtotal 16 6" xfId="16526" xr:uid="{83E791F8-5B3B-45EF-9374-734BFB5505CA}"/>
    <cellStyle name="Nr 0 dec - Subtotal 16 7" xfId="23399" xr:uid="{BC6500CB-80EC-492D-9C19-12E8AF2807A5}"/>
    <cellStyle name="Nr 0 dec - Subtotal 16 8" xfId="12166" xr:uid="{502167EC-E0CD-41F8-9D77-6398A6455918}"/>
    <cellStyle name="Nr 0 dec - Subtotal 16 9" xfId="11420" xr:uid="{C8E7F4D7-C05E-4AD5-A9A9-FBA737CDCBEE}"/>
    <cellStyle name="Nr 0 dec - Subtotal 17" xfId="13673" xr:uid="{72B5D92F-E52F-41F2-94B8-3E04BA5CC405}"/>
    <cellStyle name="Nr 0 dec - Subtotal 17 10" xfId="18784" xr:uid="{02F0DDDB-365A-4817-805B-C568B9BFFE18}"/>
    <cellStyle name="Nr 0 dec - Subtotal 17 11" xfId="19257" xr:uid="{E82F05B4-58D6-457B-8EC2-9CA83584F3EA}"/>
    <cellStyle name="Nr 0 dec - Subtotal 17 12" xfId="20671" xr:uid="{256DE79E-E697-4357-9A35-36D593A8EC02}"/>
    <cellStyle name="Nr 0 dec - Subtotal 17 13" xfId="21875" xr:uid="{710E5BED-CCE5-4A78-9372-5F01357E32BA}"/>
    <cellStyle name="Nr 0 dec - Subtotal 17 14" xfId="9859" xr:uid="{F92A3480-AC9A-4B12-A7A1-B7D2E95EB810}"/>
    <cellStyle name="Nr 0 dec - Subtotal 17 15" xfId="24520" xr:uid="{D963F7D6-AB68-4F8E-B7C3-1B49B62AE4DF}"/>
    <cellStyle name="Nr 0 dec - Subtotal 17 16" xfId="26023" xr:uid="{68272F5B-886A-49FE-9438-D922FE622FD7}"/>
    <cellStyle name="Nr 0 dec - Subtotal 17 17" xfId="28704" xr:uid="{4E777775-5457-4CE1-B36F-D8FDFDE5568C}"/>
    <cellStyle name="Nr 0 dec - Subtotal 17 2" xfId="16838" xr:uid="{18FAAE68-0C8A-49DE-88D0-8898921D31FA}"/>
    <cellStyle name="Nr 0 dec - Subtotal 17 3" xfId="11437" xr:uid="{0D1AA0BE-AE4D-4849-8575-AF2B066FFB7C}"/>
    <cellStyle name="Nr 0 dec - Subtotal 17 4" xfId="12624" xr:uid="{67A6AD89-74CD-452B-BA21-0615ABA3A702}"/>
    <cellStyle name="Nr 0 dec - Subtotal 17 5" xfId="12363" xr:uid="{5D7C7947-E01F-4FD7-8A64-0C8A8BDDE5DC}"/>
    <cellStyle name="Nr 0 dec - Subtotal 17 6" xfId="11677" xr:uid="{418FF331-0268-4EAB-BFBA-8D496D84AE76}"/>
    <cellStyle name="Nr 0 dec - Subtotal 17 7" xfId="10816" xr:uid="{55601FD7-4729-48DE-9E29-356CA65B0E60}"/>
    <cellStyle name="Nr 0 dec - Subtotal 17 8" xfId="16551" xr:uid="{1FE5A7AF-9F8B-4D84-ADF3-562B2573586C}"/>
    <cellStyle name="Nr 0 dec - Subtotal 17 9" xfId="17223" xr:uid="{B73BFCDD-587E-46FA-A6B4-C948C2A7580A}"/>
    <cellStyle name="Nr 0 dec - Subtotal 18" xfId="12934" xr:uid="{CE310B17-16A8-4912-A2D3-5FECDC3A86CF}"/>
    <cellStyle name="Nr 0 dec - Subtotal 18 10" xfId="12205" xr:uid="{A156BD0C-4E80-49A8-B978-BF568B7D5128}"/>
    <cellStyle name="Nr 0 dec - Subtotal 18 11" xfId="11571" xr:uid="{BA4A1D62-5F5D-45B4-97D4-548F3F44951C}"/>
    <cellStyle name="Nr 0 dec - Subtotal 18 12" xfId="29070" xr:uid="{7E76EEF5-8C33-43A0-9242-C487A709560E}"/>
    <cellStyle name="Nr 0 dec - Subtotal 18 13" xfId="11722" xr:uid="{183AB7FF-681D-4585-B43D-7EFA50015D96}"/>
    <cellStyle name="Nr 0 dec - Subtotal 18 14" xfId="33165" xr:uid="{DEBB3CC6-DFD3-40E7-8B5E-969DA09C732D}"/>
    <cellStyle name="Nr 0 dec - Subtotal 18 15" xfId="27496" xr:uid="{22AA912D-6631-40E3-BD8C-56EB7BFCF43D}"/>
    <cellStyle name="Nr 0 dec - Subtotal 18 16" xfId="17588" xr:uid="{E4EBC354-D41A-4D25-BDA5-E9D8BE683F31}"/>
    <cellStyle name="Nr 0 dec - Subtotal 18 17" xfId="16939" xr:uid="{DDF4C9D3-6D6C-441F-990A-5B0BDA1F3244}"/>
    <cellStyle name="Nr 0 dec - Subtotal 18 2" xfId="16214" xr:uid="{311ADD8F-F456-48BE-8EEB-20837960DD9B}"/>
    <cellStyle name="Nr 0 dec - Subtotal 18 3" xfId="17889" xr:uid="{9B4F581F-0317-4111-B51E-3FF11E76E610}"/>
    <cellStyle name="Nr 0 dec - Subtotal 18 4" xfId="10449" xr:uid="{D024D3BC-0D24-4DD2-8502-0280B5BD88B9}"/>
    <cellStyle name="Nr 0 dec - Subtotal 18 5" xfId="20631" xr:uid="{045E4AE2-8543-46F9-9834-275EFE6F4018}"/>
    <cellStyle name="Nr 0 dec - Subtotal 18 6" xfId="12110" xr:uid="{6D3D41AE-D277-409D-B529-099D1FEF8ABB}"/>
    <cellStyle name="Nr 0 dec - Subtotal 18 7" xfId="18517" xr:uid="{E36C85C5-4BE1-40EE-8195-D0EE07F9EE06}"/>
    <cellStyle name="Nr 0 dec - Subtotal 18 8" xfId="12167" xr:uid="{C6E358AA-BDE6-41C0-9CE1-A93E25041033}"/>
    <cellStyle name="Nr 0 dec - Subtotal 18 9" xfId="12229" xr:uid="{D792194C-B2FE-4476-AF78-54953343470F}"/>
    <cellStyle name="Nr 0 dec - Subtotal 19" xfId="13672" xr:uid="{57C2D5FA-58C1-427C-B1FC-3D3B1D4C19D8}"/>
    <cellStyle name="Nr 0 dec - Subtotal 19 10" xfId="20670" xr:uid="{E59E9993-9C67-4662-8EC3-4D1AB1B8AC5A}"/>
    <cellStyle name="Nr 0 dec - Subtotal 19 11" xfId="33125" xr:uid="{6DBEEBEB-48D3-488C-91EA-F4371D3A588C}"/>
    <cellStyle name="Nr 0 dec - Subtotal 19 12" xfId="24518" xr:uid="{7BAD9B51-10FE-4096-8FAE-D86966C1DBB1}"/>
    <cellStyle name="Nr 0 dec - Subtotal 19 13" xfId="26021" xr:uid="{B8D3F805-F7D5-4E83-A161-18046C98B080}"/>
    <cellStyle name="Nr 0 dec - Subtotal 19 14" xfId="28701" xr:uid="{7BC77DDE-DB21-4E3E-91DD-46B05D508876}"/>
    <cellStyle name="Nr 0 dec - Subtotal 19 2" xfId="11436" xr:uid="{E1E92758-CCBC-438B-8566-F3FDB0C37D65}"/>
    <cellStyle name="Nr 0 dec - Subtotal 19 3" xfId="10100" xr:uid="{EDB3726C-445F-4828-B2A5-07938B6B8F31}"/>
    <cellStyle name="Nr 0 dec - Subtotal 19 4" xfId="11676" xr:uid="{9D1BD123-03C4-4E81-9C10-2466E6B58C14}"/>
    <cellStyle name="Nr 0 dec - Subtotal 19 5" xfId="10815" xr:uid="{1FBE2867-04B5-4189-BFB8-074D9E17E891}"/>
    <cellStyle name="Nr 0 dec - Subtotal 19 6" xfId="16550" xr:uid="{397138B1-3B09-46DE-8B2A-233E9790046B}"/>
    <cellStyle name="Nr 0 dec - Subtotal 19 7" xfId="17222" xr:uid="{093A05DC-D816-4047-A562-11539DFB05E8}"/>
    <cellStyle name="Nr 0 dec - Subtotal 19 8" xfId="18783" xr:uid="{1D78E0DD-07DE-446E-B4AE-BBCDAEE74B66}"/>
    <cellStyle name="Nr 0 dec - Subtotal 19 9" xfId="19247" xr:uid="{1EE62EA1-FEDF-4CDE-B155-8926EA9AEC9A}"/>
    <cellStyle name="Nr 0 dec - Subtotal 2" xfId="13817" xr:uid="{1F4EE0E9-E33C-441A-8E08-3C3D44484F79}"/>
    <cellStyle name="Nr 0 dec - Subtotal 2 10" xfId="21738" xr:uid="{E39D3068-A22C-49F6-AEE0-9F8FAFD08E69}"/>
    <cellStyle name="Nr 0 dec - Subtotal 2 11" xfId="22790" xr:uid="{A125E3CF-70B3-4250-BBCD-6289F44DFAD3}"/>
    <cellStyle name="Nr 0 dec - Subtotal 2 12" xfId="24439" xr:uid="{4BECB825-6B76-4709-B965-5FF602241678}"/>
    <cellStyle name="Nr 0 dec - Subtotal 2 13" xfId="25900" xr:uid="{29E0547A-D011-4AB1-833E-30CD6739C360}"/>
    <cellStyle name="Nr 0 dec - Subtotal 2 14" xfId="22986" xr:uid="{11E814A2-1314-4BA6-AE08-4C313BB465FC}"/>
    <cellStyle name="Nr 0 dec - Subtotal 2 15" xfId="25426" xr:uid="{94356E96-DCC0-45D4-AE19-F44D0B45BAF9}"/>
    <cellStyle name="Nr 0 dec - Subtotal 2 16" xfId="30367" xr:uid="{122292FE-FF25-4AD8-934E-88DA781F2635}"/>
    <cellStyle name="Nr 0 dec - Subtotal 2 17" xfId="31632" xr:uid="{C701674A-B3C6-467D-9692-7AA007CD8355}"/>
    <cellStyle name="Nr 0 dec - Subtotal 2 2" xfId="16968" xr:uid="{4AF2A8A6-D789-4B10-8699-7052110A72BE}"/>
    <cellStyle name="Nr 0 dec - Subtotal 2 3" xfId="11577" xr:uid="{8DCA5DE7-D2CC-4F58-A26F-FA6FC803C497}"/>
    <cellStyle name="Nr 0 dec - Subtotal 2 4" xfId="10206" xr:uid="{46147CAC-8A5D-48CA-B194-AD35BC06F078}"/>
    <cellStyle name="Nr 0 dec - Subtotal 2 5" xfId="12558" xr:uid="{D6E05F77-8C3F-49FA-BB06-CE1E2AF0F199}"/>
    <cellStyle name="Nr 0 dec - Subtotal 2 6" xfId="11908" xr:uid="{112222B4-BEFE-4B01-9D0A-5F66A226D756}"/>
    <cellStyle name="Nr 0 dec - Subtotal 2 7" xfId="11080" xr:uid="{5274B722-8C94-4854-A41B-87C936F1F1C5}"/>
    <cellStyle name="Nr 0 dec - Subtotal 2 8" xfId="18521" xr:uid="{1CC3BCC3-AD86-4139-ADA0-5A22B3E041E0}"/>
    <cellStyle name="Nr 0 dec - Subtotal 2 9" xfId="20389" xr:uid="{B65443B4-35FB-4AE1-9C5B-CDBC13BFAA2A}"/>
    <cellStyle name="Nr 0 dec - Subtotal 20" xfId="12938" xr:uid="{1ECEDE9D-1A03-43DD-92E8-189112002065}"/>
    <cellStyle name="Nr 0 dec - Subtotal 20 10" xfId="12206" xr:uid="{BD82A093-BC3D-427B-8757-4F534477FAC6}"/>
    <cellStyle name="Nr 0 dec - Subtotal 20 11" xfId="27895" xr:uid="{1DB30A54-BA07-4EAB-8DA6-4DEC20F2AB20}"/>
    <cellStyle name="Nr 0 dec - Subtotal 20 12" xfId="12211" xr:uid="{4BC42156-1455-41CF-963B-C8A5B8BA3005}"/>
    <cellStyle name="Nr 0 dec - Subtotal 20 13" xfId="11778" xr:uid="{425E0C1E-606E-4FC0-A481-DAB6A5D722D9}"/>
    <cellStyle name="Nr 0 dec - Subtotal 20 14" xfId="33144" xr:uid="{BABD5556-B8F5-49F6-9F55-AB2632E08017}"/>
    <cellStyle name="Nr 0 dec - Subtotal 20 15" xfId="16285" xr:uid="{2F901728-B960-48F2-8229-DFD4C4FE2EA9}"/>
    <cellStyle name="Nr 0 dec - Subtotal 20 16" xfId="17591" xr:uid="{DE302ACD-AD36-40B2-933C-857F02489A4F}"/>
    <cellStyle name="Nr 0 dec - Subtotal 20 17" xfId="16947" xr:uid="{01EA699E-5C79-4B46-A2E5-0AC759BB6349}"/>
    <cellStyle name="Nr 0 dec - Subtotal 20 2" xfId="16218" xr:uid="{54FC7381-5FC7-4EA6-917D-EFB4323C2192}"/>
    <cellStyle name="Nr 0 dec - Subtotal 20 3" xfId="11055" xr:uid="{94E8B7EF-397E-434A-8440-A051ABE4A96D}"/>
    <cellStyle name="Nr 0 dec - Subtotal 20 4" xfId="12496" xr:uid="{C170C2B2-E8A0-48F9-A3D7-DD7600CEEEEC}"/>
    <cellStyle name="Nr 0 dec - Subtotal 20 5" xfId="10057" xr:uid="{0DB6B51E-2FAE-4B29-BC4A-7942D9760A44}"/>
    <cellStyle name="Nr 0 dec - Subtotal 20 6" xfId="12113" xr:uid="{12A667B9-39DE-438B-A9F7-658390A77D32}"/>
    <cellStyle name="Nr 0 dec - Subtotal 20 7" xfId="22756" xr:uid="{71E0249A-5687-40A0-A25F-C3E7DCA13CE9}"/>
    <cellStyle name="Nr 0 dec - Subtotal 20 8" xfId="12169" xr:uid="{7AE6EED7-9DA8-44E2-9B1C-95EACED2FAFC}"/>
    <cellStyle name="Nr 0 dec - Subtotal 20 9" xfId="11422" xr:uid="{47C4CC18-544E-4DBE-A0BD-B99272C16541}"/>
    <cellStyle name="Nr 0 dec - Subtotal 21" xfId="13674" xr:uid="{8CDC9127-EF35-4AA6-996F-01B7E463032D}"/>
    <cellStyle name="Nr 0 dec - Subtotal 21 10" xfId="18785" xr:uid="{3B56D95A-B12D-4E4D-94E7-941CDA476E49}"/>
    <cellStyle name="Nr 0 dec - Subtotal 21 11" xfId="19259" xr:uid="{10CBFBBE-CD03-4774-A4B2-BF256719BC8E}"/>
    <cellStyle name="Nr 0 dec - Subtotal 21 12" xfId="20678" xr:uid="{4676A778-60A2-4B1C-8BB0-3F088DAF0D11}"/>
    <cellStyle name="Nr 0 dec - Subtotal 21 13" xfId="21876" xr:uid="{B937EA0B-AA2F-427A-B395-5ACBD8D185F5}"/>
    <cellStyle name="Nr 0 dec - Subtotal 21 14" xfId="19220" xr:uid="{D8C754C2-2C00-4FF7-8E69-F74842C1520F}"/>
    <cellStyle name="Nr 0 dec - Subtotal 21 15" xfId="24522" xr:uid="{E0752BB5-645F-459A-9F7E-B34D19D2ED3D}"/>
    <cellStyle name="Nr 0 dec - Subtotal 21 16" xfId="26024" xr:uid="{AA5EB447-E528-407B-ABC2-CC4A1EA1D30C}"/>
    <cellStyle name="Nr 0 dec - Subtotal 21 17" xfId="28705" xr:uid="{4DF2492C-283A-4347-A391-F89F259032E3}"/>
    <cellStyle name="Nr 0 dec - Subtotal 21 2" xfId="16839" xr:uid="{C236FA55-A82C-431B-91A2-CA7D0FB2CD41}"/>
    <cellStyle name="Nr 0 dec - Subtotal 21 3" xfId="11438" xr:uid="{A78CD1C6-7F4A-48CB-A5D1-AA2789C02985}"/>
    <cellStyle name="Nr 0 dec - Subtotal 21 4" xfId="10101" xr:uid="{C675C17C-1BDC-40C8-8F53-971FBAF7B4F7}"/>
    <cellStyle name="Nr 0 dec - Subtotal 21 5" xfId="12364" xr:uid="{74C4486A-E6E0-483E-8534-6EA6E043FBE8}"/>
    <cellStyle name="Nr 0 dec - Subtotal 21 6" xfId="11678" xr:uid="{7DFF46E9-1BFD-4749-A067-4BC51C5DE47A}"/>
    <cellStyle name="Nr 0 dec - Subtotal 21 7" xfId="10817" xr:uid="{A1D210BF-0B46-4EF0-9F33-1FA97418BA41}"/>
    <cellStyle name="Nr 0 dec - Subtotal 21 8" xfId="16552" xr:uid="{2EAA8AB6-F0BA-4511-BF88-1615C1F98AA7}"/>
    <cellStyle name="Nr 0 dec - Subtotal 21 9" xfId="17224" xr:uid="{40A7D09D-75CA-4335-A64E-C8C5253F9C0A}"/>
    <cellStyle name="Nr 0 dec - Subtotal 22" xfId="12939" xr:uid="{B614F50C-8AC1-45D1-BC1F-2E1BD70ECE96}"/>
    <cellStyle name="Nr 0 dec - Subtotal 22 10" xfId="10721" xr:uid="{D1473ABC-B07A-4F9A-BAC4-DAB5DB128787}"/>
    <cellStyle name="Nr 0 dec - Subtotal 22 11" xfId="12318" xr:uid="{BE724556-98EB-4C20-A778-6EEE3605F092}"/>
    <cellStyle name="Nr 0 dec - Subtotal 22 12" xfId="12180" xr:uid="{72C5ADA2-48E7-49D0-82FE-910E1B162FBB}"/>
    <cellStyle name="Nr 0 dec - Subtotal 22 13" xfId="12465" xr:uid="{C1098426-030F-42E3-AC54-DA2E78AE0E45}"/>
    <cellStyle name="Nr 0 dec - Subtotal 22 14" xfId="33259" xr:uid="{A5B33BA3-A945-49AA-A5C4-892E7FA7CF3B}"/>
    <cellStyle name="Nr 0 dec - Subtotal 22 15" xfId="32312" xr:uid="{B09198FB-3013-40A6-80D3-1C4DC17FECB6}"/>
    <cellStyle name="Nr 0 dec - Subtotal 22 16" xfId="17595" xr:uid="{43BDEE11-7C7B-41B2-946C-F2B9988954B8}"/>
    <cellStyle name="Nr 0 dec - Subtotal 22 17" xfId="17853" xr:uid="{3EC5F1AE-D72D-407D-8B12-0DD810F65A79}"/>
    <cellStyle name="Nr 0 dec - Subtotal 22 2" xfId="16219" xr:uid="{2AE1004B-DA59-45BA-90EF-6826BBAB21CA}"/>
    <cellStyle name="Nr 0 dec - Subtotal 22 3" xfId="16380" xr:uid="{68A9B94E-FBFC-41CF-8004-6D114E2A6B93}"/>
    <cellStyle name="Nr 0 dec - Subtotal 22 4" xfId="10016" xr:uid="{B0C9D37C-AA91-48EB-AA38-07ACECEA86C8}"/>
    <cellStyle name="Nr 0 dec - Subtotal 22 5" xfId="11094" xr:uid="{07001E79-0495-4797-AB91-D1FF62371438}"/>
    <cellStyle name="Nr 0 dec - Subtotal 22 6" xfId="11208" xr:uid="{AEF90D98-D0E5-4D17-846C-199C401E315B}"/>
    <cellStyle name="Nr 0 dec - Subtotal 22 7" xfId="10548" xr:uid="{800EC5D1-E286-4A7C-B339-B9048708BF7D}"/>
    <cellStyle name="Nr 0 dec - Subtotal 22 8" xfId="24071" xr:uid="{CE1EAA02-370F-4625-9956-83952DB07AD8}"/>
    <cellStyle name="Nr 0 dec - Subtotal 22 9" xfId="11423" xr:uid="{25D212DA-3DB8-452E-B1ED-4A49D2A35E61}"/>
    <cellStyle name="Nr 0 dec - Subtotal 23" xfId="13675" xr:uid="{95B1C73E-A861-4F0C-97E9-2DAAB8408E25}"/>
    <cellStyle name="Nr 0 dec - Subtotal 23 10" xfId="18786" xr:uid="{9E0439AB-D1AA-4714-AE49-368F6083B092}"/>
    <cellStyle name="Nr 0 dec - Subtotal 23 11" xfId="19265" xr:uid="{5E72C5B5-42D3-4A2A-A23D-D8A564190321}"/>
    <cellStyle name="Nr 0 dec - Subtotal 23 12" xfId="20682" xr:uid="{5B70CA24-467B-4F1D-9921-00CDE89814B9}"/>
    <cellStyle name="Nr 0 dec - Subtotal 23 13" xfId="21878" xr:uid="{E0BC2902-D429-4C19-A1AA-B6B098328765}"/>
    <cellStyle name="Nr 0 dec - Subtotal 23 14" xfId="19914" xr:uid="{ED57E2C2-3D25-49A9-8561-21025D7C553F}"/>
    <cellStyle name="Nr 0 dec - Subtotal 23 15" xfId="32755" xr:uid="{4EBAD5B9-63BC-4656-8C86-57CF7B39C7A2}"/>
    <cellStyle name="Nr 0 dec - Subtotal 23 16" xfId="26027" xr:uid="{C86BA8F2-544E-43E7-B4FE-03F1642B05D4}"/>
    <cellStyle name="Nr 0 dec - Subtotal 23 17" xfId="28731" xr:uid="{2B645371-1E07-4A2A-B387-452EB1665CAE}"/>
    <cellStyle name="Nr 0 dec - Subtotal 23 2" xfId="16840" xr:uid="{52E94179-4679-4AF0-8AF3-D42904754710}"/>
    <cellStyle name="Nr 0 dec - Subtotal 23 3" xfId="11439" xr:uid="{42F1E02C-F979-4772-A743-79E15F93167A}"/>
    <cellStyle name="Nr 0 dec - Subtotal 23 4" xfId="10102" xr:uid="{73C2F40E-08D5-4CF6-A9D0-8D1123A92D92}"/>
    <cellStyle name="Nr 0 dec - Subtotal 23 5" xfId="12365" xr:uid="{A3A1E40F-3910-45B1-8B3A-9BD566BF3443}"/>
    <cellStyle name="Nr 0 dec - Subtotal 23 6" xfId="11679" xr:uid="{E087680C-D5E8-4A98-AC4E-916F99CC0BD2}"/>
    <cellStyle name="Nr 0 dec - Subtotal 23 7" xfId="10818" xr:uid="{A64A3BB5-D171-4BDF-8F23-5D45342AD70D}"/>
    <cellStyle name="Nr 0 dec - Subtotal 23 8" xfId="23025" xr:uid="{318C799F-AD2B-4357-A925-68D017886FE8}"/>
    <cellStyle name="Nr 0 dec - Subtotal 23 9" xfId="17225" xr:uid="{B4031968-82E9-449F-8DF0-7F77A1B697D1}"/>
    <cellStyle name="Nr 0 dec - Subtotal 24" xfId="12942" xr:uid="{15FAB8C5-AD55-4045-99C5-577BCB5942C9}"/>
    <cellStyle name="Nr 0 dec - Subtotal 24 10" xfId="10722" xr:uid="{EAB2EABB-010D-4761-9B4A-78ADC1F3A273}"/>
    <cellStyle name="Nr 0 dec - Subtotal 24 11" xfId="12319" xr:uid="{C18C47AB-CC15-4C10-9E32-662A1044AEC2}"/>
    <cellStyle name="Nr 0 dec - Subtotal 24 12" xfId="12567" xr:uid="{A4313193-EC4D-4B38-9D62-01860E58F4BA}"/>
    <cellStyle name="Nr 0 dec - Subtotal 24 13" xfId="15926" xr:uid="{077C7166-4370-4A9C-892D-7426222D4C08}"/>
    <cellStyle name="Nr 0 dec - Subtotal 24 14" xfId="33107" xr:uid="{B5D448E5-608A-4E56-98DF-3B6FB4E26F2D}"/>
    <cellStyle name="Nr 0 dec - Subtotal 24 15" xfId="16289" xr:uid="{6C80636F-6049-4332-A2F0-E633C13F1586}"/>
    <cellStyle name="Nr 0 dec - Subtotal 24 16" xfId="17596" xr:uid="{1B932EF2-94B4-49E1-A148-56A110827C13}"/>
    <cellStyle name="Nr 0 dec - Subtotal 24 17" xfId="17827" xr:uid="{B3F41F61-4B3D-42DB-87B1-0C445B04338E}"/>
    <cellStyle name="Nr 0 dec - Subtotal 24 2" xfId="16222" xr:uid="{AED3A3ED-FAD7-4748-B8B2-9874880CA29E}"/>
    <cellStyle name="Nr 0 dec - Subtotal 24 3" xfId="16381" xr:uid="{65638919-50DD-4F62-B95A-AB31076F67BA}"/>
    <cellStyle name="Nr 0 dec - Subtotal 24 4" xfId="10018" xr:uid="{BEEFD407-2545-4336-9FBA-7C9C13A5DF11}"/>
    <cellStyle name="Nr 0 dec - Subtotal 24 5" xfId="10060" xr:uid="{591A8FAF-4BC5-4BFB-9DE4-9A556856849C}"/>
    <cellStyle name="Nr 0 dec - Subtotal 24 6" xfId="11109" xr:uid="{F17FB505-5D19-47FF-86A6-B2061FEBF174}"/>
    <cellStyle name="Nr 0 dec - Subtotal 24 7" xfId="22770" xr:uid="{B8622BDA-7BBE-47F8-B265-3FEA5EE89197}"/>
    <cellStyle name="Nr 0 dec - Subtotal 24 8" xfId="12171" xr:uid="{C3683A91-7B14-4554-8C93-FD1F51892B94}"/>
    <cellStyle name="Nr 0 dec - Subtotal 24 9" xfId="24249" xr:uid="{888BD61A-2E8C-409D-B6B1-7D7768F3204C}"/>
    <cellStyle name="Nr 0 dec - Subtotal 25" xfId="13677" xr:uid="{7B921387-9600-43AF-8882-B4D2701F615E}"/>
    <cellStyle name="Nr 0 dec - Subtotal 25 10" xfId="18788" xr:uid="{A3A67224-F650-4C49-8D4D-F4A03F65B855}"/>
    <cellStyle name="Nr 0 dec - Subtotal 25 11" xfId="19267" xr:uid="{8F026B53-95C9-423A-A04F-A2EEA95E9C61}"/>
    <cellStyle name="Nr 0 dec - Subtotal 25 12" xfId="20688" xr:uid="{A211DB68-B358-4DEB-ACB2-59F1DF1D5898}"/>
    <cellStyle name="Nr 0 dec - Subtotal 25 13" xfId="21880" xr:uid="{FCCF6ACC-71DA-4EC5-A5E8-569EBC2E7D95}"/>
    <cellStyle name="Nr 0 dec - Subtotal 25 14" xfId="20365" xr:uid="{A97FD105-AB7C-4CE2-9C22-9C6898CBA0F9}"/>
    <cellStyle name="Nr 0 dec - Subtotal 25 15" xfId="24532" xr:uid="{77CCB2FD-5BE6-4E16-A2A5-46F081BBA3F2}"/>
    <cellStyle name="Nr 0 dec - Subtotal 25 16" xfId="26030" xr:uid="{0A64650B-8623-4170-AAB3-2C6C4564FD89}"/>
    <cellStyle name="Nr 0 dec - Subtotal 25 17" xfId="28806" xr:uid="{62D8FC57-14C3-4C34-AA94-B41478C6B870}"/>
    <cellStyle name="Nr 0 dec - Subtotal 25 2" xfId="16842" xr:uid="{97FFFC00-149D-4598-8E0A-CAD49C7DB510}"/>
    <cellStyle name="Nr 0 dec - Subtotal 25 3" xfId="11441" xr:uid="{AC41384B-F9F3-439B-AA42-2399C87168C9}"/>
    <cellStyle name="Nr 0 dec - Subtotal 25 4" xfId="10103" xr:uid="{AB41D2ED-08B5-4E35-825C-B8893EDFA497}"/>
    <cellStyle name="Nr 0 dec - Subtotal 25 5" xfId="12367" xr:uid="{746C3CAE-25C7-4D3F-BCB9-128A6808FCE0}"/>
    <cellStyle name="Nr 0 dec - Subtotal 25 6" xfId="11682" xr:uid="{B3B099C9-6487-4748-8E2B-883D87D3200A}"/>
    <cellStyle name="Nr 0 dec - Subtotal 25 7" xfId="21641" xr:uid="{91CC059E-F8B3-4A04-9219-E4AEB6C3CDA3}"/>
    <cellStyle name="Nr 0 dec - Subtotal 25 8" xfId="16554" xr:uid="{DBB22647-5038-49AE-B6F0-318CDCC4433D}"/>
    <cellStyle name="Nr 0 dec - Subtotal 25 9" xfId="17231" xr:uid="{D72AC765-D9D3-48C2-8436-687D27722D6F}"/>
    <cellStyle name="Nr 0 dec - Subtotal 26" xfId="13676" xr:uid="{55832033-3B93-4E48-9859-223D08FD2E58}"/>
    <cellStyle name="Nr 0 dec - Subtotal 26 10" xfId="20360" xr:uid="{E1FBB160-DF08-4F07-ADB9-5EF745A337F0}"/>
    <cellStyle name="Nr 0 dec - Subtotal 26 11" xfId="24531" xr:uid="{258AECB6-38AF-49D8-8195-3F50407338FD}"/>
    <cellStyle name="Nr 0 dec - Subtotal 26 12" xfId="26028" xr:uid="{83A3B421-57FA-452C-9BB7-F4FDAD7F5544}"/>
    <cellStyle name="Nr 0 dec - Subtotal 26 13" xfId="28787" xr:uid="{D60104CF-AC23-4E35-B73C-815581C3C50A}"/>
    <cellStyle name="Nr 0 dec - Subtotal 26 2" xfId="11440" xr:uid="{EB6B1EFC-2BC8-44DC-AF72-0BFF766342E8}"/>
    <cellStyle name="Nr 0 dec - Subtotal 26 3" xfId="11680" xr:uid="{6F033935-3C6B-4DC6-B7DF-99684F97FA5F}"/>
    <cellStyle name="Nr 0 dec - Subtotal 26 4" xfId="10819" xr:uid="{02B5D458-AD53-4EDC-8E15-CB47AC8425CF}"/>
    <cellStyle name="Nr 0 dec - Subtotal 26 5" xfId="16553" xr:uid="{4741D93E-8E66-4C41-AAD7-1FA0E3546738}"/>
    <cellStyle name="Nr 0 dec - Subtotal 26 6" xfId="17227" xr:uid="{F5A943DB-3B4A-46ED-BE42-329C1D699EA2}"/>
    <cellStyle name="Nr 0 dec - Subtotal 26 7" xfId="18787" xr:uid="{A157B610-BC1A-4054-A16F-AF6367A67590}"/>
    <cellStyle name="Nr 0 dec - Subtotal 26 8" xfId="27022" xr:uid="{2A616EF1-17B1-4590-A05F-A898B090893C}"/>
    <cellStyle name="Nr 0 dec - Subtotal 26 9" xfId="20684" xr:uid="{F5A0834F-BA17-479A-833A-DC0985EF4406}"/>
    <cellStyle name="Nr 0 dec - Subtotal 27" xfId="12949" xr:uid="{A5A7A383-F69C-4485-ACD3-1956AF0ABCEC}"/>
    <cellStyle name="Nr 0 dec - Subtotal 27 10" xfId="16330" xr:uid="{6242218F-822E-409F-A7C3-5C6A404C46B6}"/>
    <cellStyle name="Nr 0 dec - Subtotal 27 11" xfId="19253" xr:uid="{ED994A0C-7FBF-46B7-9832-D7FA02D4B3ED}"/>
    <cellStyle name="Nr 0 dec - Subtotal 27 12" xfId="17002" xr:uid="{179FD727-A42D-4AB3-A69D-DB21D358C413}"/>
    <cellStyle name="Nr 0 dec - Subtotal 27 13" xfId="18960" xr:uid="{1427B717-79C3-4842-AD72-C8DA027B1814}"/>
    <cellStyle name="Nr 0 dec - Subtotal 27 2" xfId="16375" xr:uid="{1BECA1DE-2D9C-4C85-B060-349CDA95D7B0}"/>
    <cellStyle name="Nr 0 dec - Subtotal 27 3" xfId="22114" xr:uid="{2C02D904-FD6F-4B21-91F0-CDA480DDF8B6}"/>
    <cellStyle name="Nr 0 dec - Subtotal 27 4" xfId="10552" xr:uid="{B558CC2F-282D-4604-A72A-69BE8AAD798B}"/>
    <cellStyle name="Nr 0 dec - Subtotal 27 5" xfId="12174" xr:uid="{D576D5E1-04F8-46F8-B833-9CF6FC40DB1E}"/>
    <cellStyle name="Nr 0 dec - Subtotal 27 6" xfId="12223" xr:uid="{DCE431AE-DB74-4BBE-AD68-DA5B430E2C9C}"/>
    <cellStyle name="Nr 0 dec - Subtotal 27 7" xfId="11272" xr:uid="{BEBF54D0-2ADC-4045-BB74-5D27FF0C804E}"/>
    <cellStyle name="Nr 0 dec - Subtotal 27 8" xfId="27897" xr:uid="{3EA0E9E1-C98A-4585-AC04-DC457F361333}"/>
    <cellStyle name="Nr 0 dec - Subtotal 27 9" xfId="31538" xr:uid="{6658A1AC-4F5C-412F-A89F-3B42D4C98F87}"/>
    <cellStyle name="Nr 0 dec - Subtotal 28" xfId="12951" xr:uid="{81D0DB73-2625-4F1C-BA3F-F37CEE5ECB61}"/>
    <cellStyle name="Nr 0 dec - Subtotal 28 10" xfId="32281" xr:uid="{2AC13DE3-98C5-4EF0-9694-014A8F527CBF}"/>
    <cellStyle name="Nr 0 dec - Subtotal 28 11" xfId="12541" xr:uid="{D9098434-2F3B-4746-A824-C304605985E0}"/>
    <cellStyle name="Nr 0 dec - Subtotal 28 12" xfId="12543" xr:uid="{4B9042B7-2D20-4423-BCF8-3D33C1A3C062}"/>
    <cellStyle name="Nr 0 dec - Subtotal 28 13" xfId="16482" xr:uid="{3E33A984-A169-472F-9425-F5945F0190A8}"/>
    <cellStyle name="Nr 0 dec - Subtotal 28 2" xfId="11061" xr:uid="{CEE33AEE-66C3-45E1-B025-659B250EF7AC}"/>
    <cellStyle name="Nr 0 dec - Subtotal 28 3" xfId="22103" xr:uid="{0A39BEE7-9671-4838-96B2-A057415B7094}"/>
    <cellStyle name="Nr 0 dec - Subtotal 28 4" xfId="23254" xr:uid="{FB9B1D02-3981-470F-A554-37B130E502B5}"/>
    <cellStyle name="Nr 0 dec - Subtotal 28 5" xfId="12176" xr:uid="{FA13A4AD-123B-44B1-890D-C6B6200CD54A}"/>
    <cellStyle name="Nr 0 dec - Subtotal 28 6" xfId="11473" xr:uid="{C6CFA67D-CB2C-43B7-A100-570BBC7ED930}"/>
    <cellStyle name="Nr 0 dec - Subtotal 28 7" xfId="10727" xr:uid="{A8DC530A-5318-42D5-82C6-8AFF49E60766}"/>
    <cellStyle name="Nr 0 dec - Subtotal 28 8" xfId="12324" xr:uid="{A9176951-A84F-449D-859A-464944CDEF56}"/>
    <cellStyle name="Nr 0 dec - Subtotal 28 9" xfId="31497" xr:uid="{48111865-0FC6-4F79-8897-1FC3E6379DA4}"/>
    <cellStyle name="Nr 0 dec - Subtotal 29" xfId="13678" xr:uid="{5CEEC30A-B8FA-4397-A13A-0CE05DD39750}"/>
    <cellStyle name="Nr 0 dec - Subtotal 29 10" xfId="20378" xr:uid="{29BB9118-AC98-4465-A907-909C296B9DFB}"/>
    <cellStyle name="Nr 0 dec - Subtotal 29 11" xfId="24533" xr:uid="{B919ACB2-324D-470E-9C73-87D430EDE2D0}"/>
    <cellStyle name="Nr 0 dec - Subtotal 29 12" xfId="26032" xr:uid="{DFD01F7D-C460-492E-9181-D5DC041B87F0}"/>
    <cellStyle name="Nr 0 dec - Subtotal 29 13" xfId="28814" xr:uid="{30350FD0-319E-4300-A2F2-52DBDD4738D2}"/>
    <cellStyle name="Nr 0 dec - Subtotal 29 2" xfId="12592" xr:uid="{83D967E8-CFD7-4ECF-B8AE-4A43E36334CE}"/>
    <cellStyle name="Nr 0 dec - Subtotal 29 3" xfId="19944" xr:uid="{B77DA2CE-119E-452B-9E78-C9F099FE2EE7}"/>
    <cellStyle name="Nr 0 dec - Subtotal 29 4" xfId="10820" xr:uid="{8A05F7F1-C936-494E-A204-425AD4AEF476}"/>
    <cellStyle name="Nr 0 dec - Subtotal 29 5" xfId="16555" xr:uid="{35D356B9-526D-4E53-B766-D3F43FB09705}"/>
    <cellStyle name="Nr 0 dec - Subtotal 29 6" xfId="17232" xr:uid="{A6C5BD88-82BB-474D-B185-6AED1362266E}"/>
    <cellStyle name="Nr 0 dec - Subtotal 29 7" xfId="25612" xr:uid="{9CAF5355-B012-4854-BD13-E53B64411B63}"/>
    <cellStyle name="Nr 0 dec - Subtotal 29 8" xfId="19269" xr:uid="{A8B45EB6-FA13-4E58-9D29-291424ADC0D8}"/>
    <cellStyle name="Nr 0 dec - Subtotal 29 9" xfId="20689" xr:uid="{A8A5C621-2A11-46F8-8167-ED0948C369BA}"/>
    <cellStyle name="Nr 0 dec - Subtotal 3" xfId="12914" xr:uid="{263C6CE3-4D34-422B-B254-FB16BA5FF772}"/>
    <cellStyle name="Nr 0 dec - Subtotal 3 10" xfId="10575" xr:uid="{BBD23D9F-1813-483A-AC88-C99707966C13}"/>
    <cellStyle name="Nr 0 dec - Subtotal 3 11" xfId="25425" xr:uid="{03CC2CC8-BD1D-416E-94C8-99B5A2FB882E}"/>
    <cellStyle name="Nr 0 dec - Subtotal 3 12" xfId="29465" xr:uid="{6B99D225-F0DB-4986-9D5B-F6B73B90ABC1}"/>
    <cellStyle name="Nr 0 dec - Subtotal 3 13" xfId="11540" xr:uid="{7139C63A-32D8-4325-A82C-0C748764987F}"/>
    <cellStyle name="Nr 0 dec - Subtotal 3 14" xfId="33181" xr:uid="{D347BF93-2ECD-4EB8-9780-0EE598CD1E9C}"/>
    <cellStyle name="Nr 0 dec - Subtotal 3 15" xfId="12554" xr:uid="{7E9DA446-9FBC-4E2C-ACC7-DEABA561ADC1}"/>
    <cellStyle name="Nr 0 dec - Subtotal 3 16" xfId="17550" xr:uid="{FE137214-8F6C-40B5-B799-500F11A8D493}"/>
    <cellStyle name="Nr 0 dec - Subtotal 3 17" xfId="18135" xr:uid="{6077CBDB-5508-4C33-B8E2-D90EBF04DC8C}"/>
    <cellStyle name="Nr 0 dec - Subtotal 3 2" xfId="16194" xr:uid="{C4D7A37F-9DE0-430A-9AB7-6B873336A79D}"/>
    <cellStyle name="Nr 0 dec - Subtotal 3 3" xfId="17226" xr:uid="{4B9EA1D0-C25D-460A-ABD1-73605EF95458}"/>
    <cellStyle name="Nr 0 dec - Subtotal 3 4" xfId="16320" xr:uid="{EE6B5394-2C4D-47D9-A3C2-098FE73AF4B1}"/>
    <cellStyle name="Nr 0 dec - Subtotal 3 5" xfId="12020" xr:uid="{26B66298-2DEA-41F2-B9E1-47B138A4A24F}"/>
    <cellStyle name="Nr 0 dec - Subtotal 3 6" xfId="11201" xr:uid="{C82D219B-AECA-4538-9EB2-96881DACD123}"/>
    <cellStyle name="Nr 0 dec - Subtotal 3 7" xfId="22602" xr:uid="{F51B14F4-5125-4C80-8E3A-585363076169}"/>
    <cellStyle name="Nr 0 dec - Subtotal 3 8" xfId="12154" xr:uid="{B443C873-C02B-4219-88E5-81E114E3E056}"/>
    <cellStyle name="Nr 0 dec - Subtotal 3 9" xfId="27131" xr:uid="{E1FA0A75-4EFA-4956-B636-B9CBAF388005}"/>
    <cellStyle name="Nr 0 dec - Subtotal 30" xfId="12953" xr:uid="{2CECD9F6-1069-4312-AC4B-D02215642EFF}"/>
    <cellStyle name="Nr 0 dec - Subtotal 30 10" xfId="12104" xr:uid="{5F808167-5EFA-4B1D-9D0A-50B418B206A0}"/>
    <cellStyle name="Nr 0 dec - Subtotal 30 11" xfId="11101" xr:uid="{E1296D23-8707-4AAB-A952-A0F94DF5D189}"/>
    <cellStyle name="Nr 0 dec - Subtotal 30 12" xfId="31429" xr:uid="{350BEF83-CBB8-4CD2-907E-D41DF7EDE0A1}"/>
    <cellStyle name="Nr 0 dec - Subtotal 30 13" xfId="30964" xr:uid="{28A09983-35F3-4EF6-97F8-D5EF4DEA6D87}"/>
    <cellStyle name="Nr 0 dec - Subtotal 30 14" xfId="16332" xr:uid="{E8799E4C-2BE8-4F82-A2E1-9F211EF5E7DA}"/>
    <cellStyle name="Nr 0 dec - Subtotal 30 15" xfId="16505" xr:uid="{50DBD045-6217-45F1-8D96-FE98B1B09EE3}"/>
    <cellStyle name="Nr 0 dec - Subtotal 30 16" xfId="17599" xr:uid="{C4527548-187F-48A4-9D8E-14271B183FAF}"/>
    <cellStyle name="Nr 0 dec - Subtotal 30 17" xfId="18963" xr:uid="{D10459C6-2A8D-44E7-AA1B-51A4F8F0DC77}"/>
    <cellStyle name="Nr 0 dec - Subtotal 30 2" xfId="16233" xr:uid="{3248C27F-5FD0-4C25-8103-B684BAEF77BC}"/>
    <cellStyle name="Nr 0 dec - Subtotal 30 3" xfId="11062" xr:uid="{46D24847-A228-471C-B3D6-13F2EB5DE2AE}"/>
    <cellStyle name="Nr 0 dec - Subtotal 30 4" xfId="11134" xr:uid="{9D663E01-2953-488E-8739-EBAC2BBF84CA}"/>
    <cellStyle name="Nr 0 dec - Subtotal 30 5" xfId="12034" xr:uid="{72433019-BBCA-4B78-84BA-348E6E7B7E77}"/>
    <cellStyle name="Nr 0 dec - Subtotal 30 6" xfId="22095" xr:uid="{3DA86BDC-0646-4B93-BF84-F515C91C597E}"/>
    <cellStyle name="Nr 0 dec - Subtotal 30 7" xfId="23235" xr:uid="{06F1D7BD-8E30-4435-B996-C88100BC23B9}"/>
    <cellStyle name="Nr 0 dec - Subtotal 30 8" xfId="10585" xr:uid="{52245D4E-1387-4700-9D4C-755BD32138F2}"/>
    <cellStyle name="Nr 0 dec - Subtotal 30 9" xfId="12225" xr:uid="{E04A0218-B218-4FAF-BF8F-F5EA7A74A4B7}"/>
    <cellStyle name="Nr 0 dec - Subtotal 31" xfId="10201" xr:uid="{A5CF6071-8DE6-4A57-A0C6-330B90315216}"/>
    <cellStyle name="Nr 0 dec - Subtotal 32" xfId="10429" xr:uid="{E5A8C877-8159-4D59-8963-538D03553363}"/>
    <cellStyle name="Nr 0 dec - Subtotal 33" xfId="9978" xr:uid="{459F1B96-007E-4A3F-BF9E-60AFF6DADFFD}"/>
    <cellStyle name="Nr 0 dec - Subtotal 34" xfId="9875" xr:uid="{FF2450A3-B68C-4927-8969-C53927C55C2C}"/>
    <cellStyle name="Nr 0 dec - Subtotal 35" xfId="10051" xr:uid="{68E13F87-3793-4E86-B039-4B15B4A24518}"/>
    <cellStyle name="Nr 0 dec - Subtotal 36" xfId="9877" xr:uid="{E09DA6FA-B7B5-4704-A156-84C005BD2599}"/>
    <cellStyle name="Nr 0 dec - Subtotal 37" xfId="10088" xr:uid="{751D8492-05C3-4B1C-89FE-8351208861CD}"/>
    <cellStyle name="Nr 0 dec - Subtotal 38" xfId="9878" xr:uid="{D54050D8-E89C-446B-BFDD-E0B06FAFD1E8}"/>
    <cellStyle name="Nr 0 dec - Subtotal 4" xfId="12915" xr:uid="{CBDFFA61-2371-4E17-9BA6-A48600EE57CD}"/>
    <cellStyle name="Nr 0 dec - Subtotal 4 10" xfId="12075" xr:uid="{5560D2EE-DC61-4591-9B63-F5AECE1866A3}"/>
    <cellStyle name="Nr 0 dec - Subtotal 4 11" xfId="16226" xr:uid="{43BA0969-1BB8-4BB8-8BCF-4E8981931F0E}"/>
    <cellStyle name="Nr 0 dec - Subtotal 4 12" xfId="33296" xr:uid="{7E0ABCF0-88F4-4F81-AAEA-2DDF10C6150A}"/>
    <cellStyle name="Nr 0 dec - Subtotal 4 13" xfId="16508" xr:uid="{45052E2B-AEEF-47F9-BA80-7A25F4AB460E}"/>
    <cellStyle name="Nr 0 dec - Subtotal 4 14" xfId="17554" xr:uid="{9B2AAA02-68DE-411A-9732-99E6248684C3}"/>
    <cellStyle name="Nr 0 dec - Subtotal 4 15" xfId="16935" xr:uid="{777F1DFB-77F2-47AA-AF8C-C8869F974C68}"/>
    <cellStyle name="Nr 0 dec - Subtotal 4 2" xfId="16195" xr:uid="{A5EE39FA-6A4F-4DF6-BD93-60459D5DE6F4}"/>
    <cellStyle name="Nr 0 dec - Subtotal 4 3" xfId="10007" xr:uid="{01E79074-4385-4FB1-80CE-B26861F7ABF0}"/>
    <cellStyle name="Nr 0 dec - Subtotal 4 4" xfId="10063" xr:uid="{C6C41920-9B26-4451-9F6E-9A9AA6648858}"/>
    <cellStyle name="Nr 0 dec - Subtotal 4 5" xfId="12092" xr:uid="{0B9A7C14-BCDA-4439-9846-CA3906639636}"/>
    <cellStyle name="Nr 0 dec - Subtotal 4 6" xfId="10437" xr:uid="{53FC3AE8-2656-41E0-8979-25180C05CE3E}"/>
    <cellStyle name="Nr 0 dec - Subtotal 4 7" xfId="27130" xr:uid="{04C02DC9-47B5-4EE0-9D2F-B0D564914EFD}"/>
    <cellStyle name="Nr 0 dec - Subtotal 4 8" xfId="12203" xr:uid="{0EDA7B1D-6B19-44DD-B20E-48E5BA0A6CD1}"/>
    <cellStyle name="Nr 0 dec - Subtotal 4 9" xfId="12312" xr:uid="{1222EF45-5F99-43C4-895B-F177E5BBCE66}"/>
    <cellStyle name="Nr 0 dec - Subtotal 5" xfId="12917" xr:uid="{79AE5CE8-BA6E-4EF7-A9B4-A515704C6539}"/>
    <cellStyle name="Nr 0 dec - Subtotal 5 10" xfId="12076" xr:uid="{453895E5-8090-48F9-96E5-D63B482BA479}"/>
    <cellStyle name="Nr 0 dec - Subtotal 5 11" xfId="16225" xr:uid="{DA9765FB-325D-4CFA-B7C0-34725B0BD5B2}"/>
    <cellStyle name="Nr 0 dec - Subtotal 5 12" xfId="33285" xr:uid="{C7040C9E-4E25-450E-B56B-08F304073A39}"/>
    <cellStyle name="Nr 0 dec - Subtotal 5 13" xfId="16269" xr:uid="{D97A0C1F-C037-4E41-8768-5AD86EBCE9F9}"/>
    <cellStyle name="Nr 0 dec - Subtotal 5 14" xfId="32852" xr:uid="{F3A4CC6B-31D6-483C-AC0D-E851C0D40621}"/>
    <cellStyle name="Nr 0 dec - Subtotal 5 15" xfId="18471" xr:uid="{ADFD5E44-5DE0-4FB2-B1A3-FD73ADDA2E2B}"/>
    <cellStyle name="Nr 0 dec - Subtotal 5 2" xfId="16197" xr:uid="{4D5EF8CF-AB3C-4A42-A0E1-78E7D819F949}"/>
    <cellStyle name="Nr 0 dec - Subtotal 5 3" xfId="10009" xr:uid="{BF74DB92-7B8A-4474-89EE-BBAE78BBADB5}"/>
    <cellStyle name="Nr 0 dec - Subtotal 5 4" xfId="12021" xr:uid="{442F4649-F2C6-48F6-ADC3-F11F38DA9E5F}"/>
    <cellStyle name="Nr 0 dec - Subtotal 5 5" xfId="10543" xr:uid="{C6120A61-A652-47BD-B5F4-B4333D7C1092}"/>
    <cellStyle name="Nr 0 dec - Subtotal 5 6" xfId="12156" xr:uid="{C398D76E-C8C9-463D-A9A4-2D0CFACFA8FA}"/>
    <cellStyle name="Nr 0 dec - Subtotal 5 7" xfId="27091" xr:uid="{0043DBB5-BF90-4F70-B8A1-44F7B763DF87}"/>
    <cellStyle name="Nr 0 dec - Subtotal 5 8" xfId="11619" xr:uid="{228A9BFC-021A-448B-A334-9B4644FBFD9D}"/>
    <cellStyle name="Nr 0 dec - Subtotal 5 9" xfId="30164" xr:uid="{08404D5D-FB90-4AAB-A37F-B4931A6C4E2D}"/>
    <cellStyle name="Nr 0 dec - Subtotal 6" xfId="13666" xr:uid="{356B83F4-7F66-4844-9028-50AB3E24C864}"/>
    <cellStyle name="Nr 0 dec - Subtotal 6 10" xfId="18776" xr:uid="{95586255-D0DB-4258-8AA2-30FBA51D29BE}"/>
    <cellStyle name="Nr 0 dec - Subtotal 6 11" xfId="19235" xr:uid="{2C987BB3-ED5F-4A13-8DBE-45B0452BD2EE}"/>
    <cellStyle name="Nr 0 dec - Subtotal 6 12" xfId="20657" xr:uid="{1946E17A-69B0-4387-98BD-5AA507AB5015}"/>
    <cellStyle name="Nr 0 dec - Subtotal 6 13" xfId="21863" xr:uid="{3ECFFC26-8AA2-4FF7-A870-57C9B52568AE}"/>
    <cellStyle name="Nr 0 dec - Subtotal 6 14" xfId="9860" xr:uid="{0A387657-022A-4E08-A8D4-1A91E6E85291}"/>
    <cellStyle name="Nr 0 dec - Subtotal 6 15" xfId="24502" xr:uid="{8CBC062F-8898-4FAF-A484-0359AE7B26F6}"/>
    <cellStyle name="Nr 0 dec - Subtotal 6 16" xfId="26011" xr:uid="{78D1313D-2F1F-49F8-9A79-5320E709CF3C}"/>
    <cellStyle name="Nr 0 dec - Subtotal 6 17" xfId="28386" xr:uid="{FC3ED6FC-AFB8-445A-AEF2-216AF595A6D5}"/>
    <cellStyle name="Nr 0 dec - Subtotal 6 2" xfId="16831" xr:uid="{21AF9D33-5C82-4225-96F8-971EF1F62180}"/>
    <cellStyle name="Nr 0 dec - Subtotal 6 3" xfId="11431" xr:uid="{0F9D410D-7506-4311-95DA-7ED536289DED}"/>
    <cellStyle name="Nr 0 dec - Subtotal 6 4" xfId="10094" xr:uid="{211515FA-9E1B-4113-9FDB-E1C0719A4A67}"/>
    <cellStyle name="Nr 0 dec - Subtotal 6 5" xfId="12360" xr:uid="{F6E03CF4-113A-4BDE-93C9-71389CC3A915}"/>
    <cellStyle name="Nr 0 dec - Subtotal 6 6" xfId="11670" xr:uid="{CD1B8592-4F5C-45E4-8262-94A137239F35}"/>
    <cellStyle name="Nr 0 dec - Subtotal 6 7" xfId="10810" xr:uid="{E6B1D621-3ED5-4713-B551-FB3A2F4DF630}"/>
    <cellStyle name="Nr 0 dec - Subtotal 6 8" xfId="16544" xr:uid="{333B3775-BD2A-4A40-9724-B623A70BAD43}"/>
    <cellStyle name="Nr 0 dec - Subtotal 6 9" xfId="17208" xr:uid="{E4AE24CC-02DF-490A-87F2-C49033153862}"/>
    <cellStyle name="Nr 0 dec - Subtotal 7" xfId="12920" xr:uid="{6936F18B-E9F4-4BE1-AADF-4C7E29362EDA}"/>
    <cellStyle name="Nr 0 dec - Subtotal 7 10" xfId="10714" xr:uid="{D39F3D44-0068-402C-B0AF-A594AA1CF6F7}"/>
    <cellStyle name="Nr 0 dec - Subtotal 7 11" xfId="30108" xr:uid="{C3C8CFBF-CADE-4423-A7CE-B2E4C8DB7249}"/>
    <cellStyle name="Nr 0 dec - Subtotal 7 12" xfId="12115" xr:uid="{9E947E77-EC28-4DAF-BC1F-FE28BDF8F999}"/>
    <cellStyle name="Nr 0 dec - Subtotal 7 13" xfId="10764" xr:uid="{3C6138A1-11C3-4FD7-BC67-31ADF4CA9B75}"/>
    <cellStyle name="Nr 0 dec - Subtotal 7 14" xfId="12317" xr:uid="{8174CD91-A8FA-412C-A658-FADFEF55538D}"/>
    <cellStyle name="Nr 0 dec - Subtotal 7 15" xfId="34168" xr:uid="{16281DF6-3B50-4401-8D41-CA8771937ED8}"/>
    <cellStyle name="Nr 0 dec - Subtotal 7 16" xfId="17559" xr:uid="{D1F20BDD-D0C1-4DA1-B08D-FA8B69E5DA9D}"/>
    <cellStyle name="Nr 0 dec - Subtotal 7 17" xfId="18477" xr:uid="{B33C3150-C857-441B-AA57-E2C02A1CA160}"/>
    <cellStyle name="Nr 0 dec - Subtotal 7 2" xfId="16200" xr:uid="{20935BDC-76CA-42BB-9391-051E7B93B587}"/>
    <cellStyle name="Nr 0 dec - Subtotal 7 3" xfId="17146" xr:uid="{49F186CD-2E10-4C72-B6E2-0835A8CCB234}"/>
    <cellStyle name="Nr 0 dec - Subtotal 7 4" xfId="19061" xr:uid="{1B232EB3-DE42-466B-9582-C41B33003920}"/>
    <cellStyle name="Nr 0 dec - Subtotal 7 5" xfId="10062" xr:uid="{411883D9-7CDE-4C35-939D-9B99D4DA2387}"/>
    <cellStyle name="Nr 0 dec - Subtotal 7 6" xfId="11205" xr:uid="{E49846B5-3CE4-4874-A54C-D791CF72BF4F}"/>
    <cellStyle name="Nr 0 dec - Subtotal 7 7" xfId="10544" xr:uid="{0D45B562-28F6-4A29-AEE4-9D0F6D5705EF}"/>
    <cellStyle name="Nr 0 dec - Subtotal 7 8" xfId="12158" xr:uid="{9FC8FFB7-12CE-46B3-BDE1-7C0E3EEDA951}"/>
    <cellStyle name="Nr 0 dec - Subtotal 7 9" xfId="27006" xr:uid="{65DEAB84-1F52-4D47-99BB-1BD8DCC36463}"/>
    <cellStyle name="Nr 0 dec - Subtotal 8" xfId="12923" xr:uid="{396FFAFE-6012-4CB2-BDB2-7F885A619380}"/>
    <cellStyle name="Nr 0 dec - Subtotal 8 10" xfId="11618" xr:uid="{7C04D756-6933-4A71-A154-DD0FFED43F94}"/>
    <cellStyle name="Nr 0 dec - Subtotal 8 11" xfId="30034" xr:uid="{BEECA462-5D30-486C-8356-4FC02D30F240}"/>
    <cellStyle name="Nr 0 dec - Subtotal 8 12" xfId="29540" xr:uid="{72F10B7F-5367-4060-8123-C321FBD5488F}"/>
    <cellStyle name="Nr 0 dec - Subtotal 8 13" xfId="11546" xr:uid="{AE84AB0D-3995-4A48-8609-93789F276639}"/>
    <cellStyle name="Nr 0 dec - Subtotal 8 14" xfId="16201" xr:uid="{85E84751-78BC-44EC-8E08-27FFA1B9E0E5}"/>
    <cellStyle name="Nr 0 dec - Subtotal 8 15" xfId="34064" xr:uid="{50EA50C4-80E4-4230-B653-70C8FE904721}"/>
    <cellStyle name="Nr 0 dec - Subtotal 8 16" xfId="33942" xr:uid="{5798E256-6F34-4C24-AFB9-FA661A9DA814}"/>
    <cellStyle name="Nr 0 dec - Subtotal 8 17" xfId="32552" xr:uid="{6BACE132-80CF-4810-8B47-A63EDD6210FD}"/>
    <cellStyle name="Nr 0 dec - Subtotal 8 2" xfId="16203" xr:uid="{8481F120-E8F3-4435-995B-542078B5CF03}"/>
    <cellStyle name="Nr 0 dec - Subtotal 8 3" xfId="11045" xr:uid="{9AFDDAB2-80FA-4A15-A9FE-27F4C392C79C}"/>
    <cellStyle name="Nr 0 dec - Subtotal 8 4" xfId="11809" xr:uid="{E10E8673-C375-4CA3-9491-D8FBBC4CD066}"/>
    <cellStyle name="Nr 0 dec - Subtotal 8 5" xfId="11096" xr:uid="{B045252D-64D0-469B-A7AF-4DCFB0326CE8}"/>
    <cellStyle name="Nr 0 dec - Subtotal 8 6" xfId="21814" xr:uid="{FE2DB647-AA1D-4600-A60D-61C9B349B350}"/>
    <cellStyle name="Nr 0 dec - Subtotal 8 7" xfId="10545" xr:uid="{DDF4D099-9978-421C-8B4B-45E1E3E2AA54}"/>
    <cellStyle name="Nr 0 dec - Subtotal 8 8" xfId="12161" xr:uid="{B5130C3A-291D-41F9-9D1C-87766CF86CB5}"/>
    <cellStyle name="Nr 0 dec - Subtotal 8 9" xfId="24306" xr:uid="{64CD76A1-1667-4727-80FB-C168102A8ECD}"/>
    <cellStyle name="Nr 0 dec - Subtotal 9" xfId="13667" xr:uid="{9A0197EF-6D0E-4D05-BC31-129C05C44530}"/>
    <cellStyle name="Nr 0 dec - Subtotal 9 10" xfId="18777" xr:uid="{42D2B023-62C5-478F-9A31-CF920DBA8725}"/>
    <cellStyle name="Nr 0 dec - Subtotal 9 11" xfId="19239" xr:uid="{A8A966B9-0A8C-43A3-8100-2517BAEFE2D3}"/>
    <cellStyle name="Nr 0 dec - Subtotal 9 12" xfId="20659" xr:uid="{58E37EB0-4C87-49D9-91FC-7EB10FAF4656}"/>
    <cellStyle name="Nr 0 dec - Subtotal 9 13" xfId="21864" xr:uid="{AE671F31-6723-470B-B6BB-9E32836DE4CB}"/>
    <cellStyle name="Nr 0 dec - Subtotal 9 14" xfId="19207" xr:uid="{632F5E50-C515-4A7E-8D7D-196E4C175B83}"/>
    <cellStyle name="Nr 0 dec - Subtotal 9 15" xfId="24503" xr:uid="{2DC5CC11-B4C9-4318-8ECC-8B74AD1975DE}"/>
    <cellStyle name="Nr 0 dec - Subtotal 9 16" xfId="26014" xr:uid="{19663942-6F57-41E3-9B8A-772DBCE5CA8D}"/>
    <cellStyle name="Nr 0 dec - Subtotal 9 17" xfId="28390" xr:uid="{011E43EE-4674-44B2-A87F-C024199C28DE}"/>
    <cellStyle name="Nr 0 dec - Subtotal 9 2" xfId="16832" xr:uid="{6DB42952-BEA1-433F-ADE1-D07683E424A3}"/>
    <cellStyle name="Nr 0 dec - Subtotal 9 3" xfId="11432" xr:uid="{FD51AC35-49B4-4836-9833-548B291FFC20}"/>
    <cellStyle name="Nr 0 dec - Subtotal 9 4" xfId="10095" xr:uid="{8CC61405-5E7E-4E1C-9548-6BE25C2177AD}"/>
    <cellStyle name="Nr 0 dec - Subtotal 9 5" xfId="18807" xr:uid="{36492221-2BFA-41DB-99EE-7B865168D724}"/>
    <cellStyle name="Nr 0 dec - Subtotal 9 6" xfId="12030" xr:uid="{E4D9D0E7-3467-4DC8-85B4-D1E88F8DAF92}"/>
    <cellStyle name="Nr 0 dec - Subtotal 9 7" xfId="21640" xr:uid="{02B69C2A-20E0-4A6D-956D-FD22A030C4B4}"/>
    <cellStyle name="Nr 0 dec - Subtotal 9 8" xfId="16545" xr:uid="{D36CC629-67CC-41C6-8EEB-FAF0E7A244C5}"/>
    <cellStyle name="Nr 0 dec - Subtotal 9 9" xfId="24181" xr:uid="{1A3B34C3-EE2A-42EB-BA32-545AD6CC004B}"/>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10 10" xfId="15293" xr:uid="{B26B9EBA-404A-4F03-95A8-E1165FAA6FE7}"/>
    <cellStyle name="Output 2 10 10 10" xfId="29722" xr:uid="{1D9B1256-19BE-468F-9C7C-89F42569D968}"/>
    <cellStyle name="Output 2 10 10 11" xfId="31113" xr:uid="{66CC0B21-ECE9-4DB0-8F44-43C6AB16D331}"/>
    <cellStyle name="Output 2 10 10 12" xfId="32482" xr:uid="{BC569845-8C75-4CE8-A862-9AB613F120E1}"/>
    <cellStyle name="Output 2 10 10 13" xfId="33680" xr:uid="{8BB0E340-AB9C-45CF-AA01-9E1D5B685220}"/>
    <cellStyle name="Output 2 10 10 14" xfId="34645" xr:uid="{D77E3267-9325-4383-9FA0-CEE8D8FF75C7}"/>
    <cellStyle name="Output 2 10 10 15" xfId="35803" xr:uid="{9857809B-64CD-4209-9388-F85F14AAFAC7}"/>
    <cellStyle name="Output 2 10 10 16" xfId="36912" xr:uid="{07D63754-9452-4986-9F2C-A4D3A5DE69DE}"/>
    <cellStyle name="Output 2 10 10 17" xfId="38013" xr:uid="{16FE7945-B11B-4F7E-B0FF-6BCFCF3D7EAC}"/>
    <cellStyle name="Output 2 10 10 2" xfId="18355" xr:uid="{C1538781-9569-4BB2-96B1-C6FD2FC9564B}"/>
    <cellStyle name="Output 2 10 10 3" xfId="19750" xr:uid="{2C7143E8-10CE-4BDF-8F52-D64F653367A7}"/>
    <cellStyle name="Output 2 10 10 4" xfId="21162" xr:uid="{C27A70F1-04F5-4D81-BB80-D8AD86C54D99}"/>
    <cellStyle name="Output 2 10 10 5" xfId="22559" xr:uid="{E8A6A5C0-242C-4FB1-9C05-2ED4D7E20976}"/>
    <cellStyle name="Output 2 10 10 6" xfId="23871" xr:uid="{AE99EAEB-BB23-407B-97F6-307ECEEB169A}"/>
    <cellStyle name="Output 2 10 10 7" xfId="25271" xr:uid="{C9C387D8-E7BE-4589-BCD9-81B21AA6A09E}"/>
    <cellStyle name="Output 2 10 10 8" xfId="26707" xr:uid="{BDB7C87C-0A25-4C8C-BDBA-F7F76DD94C7A}"/>
    <cellStyle name="Output 2 10 10 9" xfId="28232" xr:uid="{06260777-EB79-41B3-A621-6F47EA8A0A9B}"/>
    <cellStyle name="Output 2 10 11" xfId="15346" xr:uid="{BAA2B7A2-EAE9-4738-8C37-CB43600924C8}"/>
    <cellStyle name="Output 2 10 11 10" xfId="29773" xr:uid="{8B3D0613-3D04-403D-BEE9-55704D7EAE2B}"/>
    <cellStyle name="Output 2 10 11 11" xfId="31164" xr:uid="{0EF21979-801D-4B98-A6D9-5995D73390DF}"/>
    <cellStyle name="Output 2 10 11 12" xfId="32531" xr:uid="{98CD6E90-1BFB-420E-A1F6-2B7D98BAF794}"/>
    <cellStyle name="Output 2 10 11 13" xfId="33726" xr:uid="{302EDCD9-C39D-4081-ABE4-2643D6DA4127}"/>
    <cellStyle name="Output 2 10 11 14" xfId="34692" xr:uid="{B0DD46E5-922F-4E91-A91B-74B11B480065}"/>
    <cellStyle name="Output 2 10 11 15" xfId="35848" xr:uid="{D64B5C6A-055A-4A11-BCCA-1895E165CCEC}"/>
    <cellStyle name="Output 2 10 11 16" xfId="36959" xr:uid="{D0198466-A214-4CA3-A34F-065710C0225E}"/>
    <cellStyle name="Output 2 10 11 17" xfId="38057" xr:uid="{2A5E7189-9231-47B9-93DA-A2A5B4CE36EE}"/>
    <cellStyle name="Output 2 10 11 2" xfId="18408" xr:uid="{57F81714-E303-426D-B8A3-9DFA26DCD235}"/>
    <cellStyle name="Output 2 10 11 3" xfId="19803" xr:uid="{4503E5AE-606C-4629-859E-50EE031B68B6}"/>
    <cellStyle name="Output 2 10 11 4" xfId="21214" xr:uid="{433D982B-B111-43B3-98CF-C819BD374C07}"/>
    <cellStyle name="Output 2 10 11 5" xfId="22612" xr:uid="{B08EDD9A-3FA3-4EE7-8502-5FE251EE82C3}"/>
    <cellStyle name="Output 2 10 11 6" xfId="23922" xr:uid="{55A55221-EED7-4FC4-BB78-11BB46C0B02B}"/>
    <cellStyle name="Output 2 10 11 7" xfId="25320" xr:uid="{3E248E1B-2BB8-4890-80B3-CF9DD05DE019}"/>
    <cellStyle name="Output 2 10 11 8" xfId="26758" xr:uid="{3B3B52C0-F833-4087-9620-EEDC3781C986}"/>
    <cellStyle name="Output 2 10 11 9" xfId="28279" xr:uid="{F7A0C75E-DE72-4577-9A8E-8561F813941C}"/>
    <cellStyle name="Output 2 10 12" xfId="15425" xr:uid="{DA0B6E44-27C1-4D2B-A0E9-C66EDD193C3D}"/>
    <cellStyle name="Output 2 10 12 10" xfId="29849" xr:uid="{2A2D44F7-0BB8-4850-BD2F-074942CC9F65}"/>
    <cellStyle name="Output 2 10 12 11" xfId="31240" xr:uid="{32EE918A-C952-4FCB-A256-AC33FEC03033}"/>
    <cellStyle name="Output 2 10 12 12" xfId="32603" xr:uid="{30784A8F-7843-462C-A4AC-0C29830138FC}"/>
    <cellStyle name="Output 2 10 12 13" xfId="33778" xr:uid="{2BA90EF8-BC19-4ACE-AAA5-039167EA2B4B}"/>
    <cellStyle name="Output 2 10 12 14" xfId="34755" xr:uid="{EA00B798-5653-40C0-8F53-311090289639}"/>
    <cellStyle name="Output 2 10 12 15" xfId="35912" xr:uid="{8549FDF2-8853-442E-BD4E-4A86617F0DB2}"/>
    <cellStyle name="Output 2 10 12 16" xfId="37023" xr:uid="{7E65F196-E20A-4981-AC9C-55718B640FE4}"/>
    <cellStyle name="Output 2 10 12 17" xfId="38118" xr:uid="{124AE0DA-5DFC-4AAC-93DA-ED2A0A325582}"/>
    <cellStyle name="Output 2 10 12 2" xfId="18486" xr:uid="{30EA7195-F555-4D88-B627-17B9D48471D7}"/>
    <cellStyle name="Output 2 10 12 3" xfId="19881" xr:uid="{865A5BC0-7BD9-4AC4-AC0A-8C1CA07CA64A}"/>
    <cellStyle name="Output 2 10 12 4" xfId="21293" xr:uid="{6C3A2ABF-C265-439B-B019-F5AAADC1DCEB}"/>
    <cellStyle name="Output 2 10 12 5" xfId="22691" xr:uid="{2397710D-412A-464B-8E7C-E36D40DC683B}"/>
    <cellStyle name="Output 2 10 12 6" xfId="23996" xr:uid="{EB4A827F-9301-4F3E-8380-BF159363C65D}"/>
    <cellStyle name="Output 2 10 12 7" xfId="25395" xr:uid="{7D4F3199-16B0-4CE3-BCBB-99663FB51356}"/>
    <cellStyle name="Output 2 10 12 8" xfId="26832" xr:uid="{3C8E4CFA-34AA-440B-BF08-BB24348E6059}"/>
    <cellStyle name="Output 2 10 12 9" xfId="28352" xr:uid="{797F3552-1DDE-41C2-AF77-A36486613F1C}"/>
    <cellStyle name="Output 2 10 13" xfId="15471" xr:uid="{AB4A9012-AAAC-4D13-BE64-F3512360CC5C}"/>
    <cellStyle name="Output 2 10 13 10" xfId="31282" xr:uid="{1AB93975-64CC-4223-8647-1BF01FCBC245}"/>
    <cellStyle name="Output 2 10 13 11" xfId="32645" xr:uid="{2AF939C8-27F9-497F-BB38-31DDDFCE476F}"/>
    <cellStyle name="Output 2 10 13 12" xfId="33809" xr:uid="{1888D51C-0E15-4512-8DAD-1D23AC52E544}"/>
    <cellStyle name="Output 2 10 13 13" xfId="34792" xr:uid="{939A3642-5298-40B9-A87D-CE0430570EC0}"/>
    <cellStyle name="Output 2 10 13 14" xfId="35949" xr:uid="{098E2660-CF1C-4A3E-B899-CE4BB5A74122}"/>
    <cellStyle name="Output 2 10 13 15" xfId="37061" xr:uid="{6C54C46A-B021-4758-B00B-DDAEE14D544A}"/>
    <cellStyle name="Output 2 10 13 16" xfId="38154" xr:uid="{2B296D31-9F96-41C0-B16E-692209252735}"/>
    <cellStyle name="Output 2 10 13 2" xfId="18530" xr:uid="{98EB7778-382F-4931-B4ED-01D7DC212793}"/>
    <cellStyle name="Output 2 10 13 3" xfId="19923" xr:uid="{306AF15B-B517-4601-B294-EBF70757B583}"/>
    <cellStyle name="Output 2 10 13 4" xfId="21339" xr:uid="{BF17CE68-8CA8-4278-BA2A-907768EFAFF4}"/>
    <cellStyle name="Output 2 10 13 5" xfId="24038" xr:uid="{E5CB7CDB-EAA5-47F4-8758-41263A135CCA}"/>
    <cellStyle name="Output 2 10 13 6" xfId="25436" xr:uid="{FBC15E67-9D16-48A7-9399-6DFA589E0CD4}"/>
    <cellStyle name="Output 2 10 13 7" xfId="26876" xr:uid="{DDCC34AD-2D83-4827-868A-64D52AE2EDC9}"/>
    <cellStyle name="Output 2 10 13 8" xfId="28396" xr:uid="{C8E5FB8D-8B83-4D14-B25C-1585CE20FB06}"/>
    <cellStyle name="Output 2 10 13 9" xfId="29891" xr:uid="{23D2086B-17ED-42A8-ADF1-63B063DBFB64}"/>
    <cellStyle name="Output 2 10 14" xfId="15529" xr:uid="{BF0A2B5D-E25B-4834-AA12-AC0F9B36FC51}"/>
    <cellStyle name="Output 2 10 14 10" xfId="31339" xr:uid="{04AFCDBC-B60B-4DB4-9CAA-464C1EAE87F9}"/>
    <cellStyle name="Output 2 10 14 11" xfId="32697" xr:uid="{BF0266C7-4EE6-43E1-94F6-1D70281D105F}"/>
    <cellStyle name="Output 2 10 14 12" xfId="33831" xr:uid="{72EA97F1-C3FB-4FDF-B3E2-383929AB7242}"/>
    <cellStyle name="Output 2 10 14 13" xfId="34842" xr:uid="{8581B526-A419-41E3-AC4D-0204F5626360}"/>
    <cellStyle name="Output 2 10 14 14" xfId="35998" xr:uid="{53516AF8-3210-4437-94B4-B6D4152300A8}"/>
    <cellStyle name="Output 2 10 14 15" xfId="37111" xr:uid="{0B6808F9-EEBF-443B-85EB-E9CA239EF5C1}"/>
    <cellStyle name="Output 2 10 14 16" xfId="38203" xr:uid="{22F77B57-0CC8-455B-A5DF-E859E03F81D8}"/>
    <cellStyle name="Output 2 10 14 2" xfId="18588" xr:uid="{02F627FB-9DFC-4EF2-AAC9-F3C6D0028193}"/>
    <cellStyle name="Output 2 10 14 3" xfId="19980" xr:uid="{CBAC025E-ED90-420D-ADFC-BA918B493A4D}"/>
    <cellStyle name="Output 2 10 14 4" xfId="21397" xr:uid="{9484B1EC-5F50-4172-8203-223DB495D6AA}"/>
    <cellStyle name="Output 2 10 14 5" xfId="24093" xr:uid="{23EBF610-8FDB-432B-A954-BACAFF50F27A}"/>
    <cellStyle name="Output 2 10 14 6" xfId="25491" xr:uid="{064E35ED-0A2B-4AFD-9DEC-051F093E0A94}"/>
    <cellStyle name="Output 2 10 14 7" xfId="26929" xr:uid="{7D805D5E-7543-45F8-A71D-B55A7811A52F}"/>
    <cellStyle name="Output 2 10 14 8" xfId="28451" xr:uid="{7E8B5D86-3A86-4884-9090-DF39FFA7CB52}"/>
    <cellStyle name="Output 2 10 14 9" xfId="29946" xr:uid="{9C31C9AA-C05F-4194-A8DF-BEE0216B7613}"/>
    <cellStyle name="Output 2 10 15" xfId="15569" xr:uid="{9DC43B72-D1A3-4AF5-A93A-FA7A5FDE9700}"/>
    <cellStyle name="Output 2 10 15 10" xfId="31378" xr:uid="{52CF1AD6-2959-4597-BEE8-19479295D860}"/>
    <cellStyle name="Output 2 10 15 11" xfId="32733" xr:uid="{80A2D6B4-C211-4B9A-859E-0875D3CEDFF6}"/>
    <cellStyle name="Output 2 10 15 12" xfId="33856" xr:uid="{090EA6DA-FD38-4A75-B776-D74E102EAA5E}"/>
    <cellStyle name="Output 2 10 15 13" xfId="34876" xr:uid="{E0DA3C20-11DF-423D-81F1-08FB1DB97462}"/>
    <cellStyle name="Output 2 10 15 14" xfId="36032" xr:uid="{A9D9C52C-37AF-4F6F-88F3-4B13ACA5BFF9}"/>
    <cellStyle name="Output 2 10 15 15" xfId="37146" xr:uid="{39809A35-140F-498D-9C43-DA2F3741DD6A}"/>
    <cellStyle name="Output 2 10 15 16" xfId="38237" xr:uid="{2599142A-842D-4CCA-94B7-5CA5E2399B05}"/>
    <cellStyle name="Output 2 10 15 2" xfId="18625" xr:uid="{7AF27650-F8AE-4A81-8A0C-652739B52292}"/>
    <cellStyle name="Output 2 10 15 3" xfId="20020" xr:uid="{C2E9301C-86C9-459B-A48E-A46CBF5AF56E}"/>
    <cellStyle name="Output 2 10 15 4" xfId="21436" xr:uid="{38D5C615-E532-422B-873E-1B9D9F5C2A11}"/>
    <cellStyle name="Output 2 10 15 5" xfId="24128" xr:uid="{EA898878-7349-4C7F-8393-65677BA3CB65}"/>
    <cellStyle name="Output 2 10 15 6" xfId="25527" xr:uid="{865E48C3-C20D-49A0-A40A-FF75D70B66C3}"/>
    <cellStyle name="Output 2 10 15 7" xfId="26967" xr:uid="{CAA1B459-EFDF-4C99-902A-383A25A9C20E}"/>
    <cellStyle name="Output 2 10 15 8" xfId="28488" xr:uid="{54BAEBFF-DD25-421D-9344-C93C28646232}"/>
    <cellStyle name="Output 2 10 15 9" xfId="29983" xr:uid="{A26898A0-65CA-4238-8C0E-C9A67FD0CBC7}"/>
    <cellStyle name="Output 2 10 16" xfId="15635" xr:uid="{9CC6F0C2-ACA3-4B14-8460-D9E4595BE2FC}"/>
    <cellStyle name="Output 2 10 16 10" xfId="30046" xr:uid="{A548FD79-94AD-49D9-94AA-5078CBE8F07C}"/>
    <cellStyle name="Output 2 10 16 11" xfId="31440" xr:uid="{FF961E45-BAF3-4108-BCF1-F35079EAB0FA}"/>
    <cellStyle name="Output 2 10 16 12" xfId="32796" xr:uid="{50278D0D-831B-496E-8429-3E0644948F67}"/>
    <cellStyle name="Output 2 10 16 13" xfId="33890" xr:uid="{C3716AC2-632E-4926-B575-916EEBBEC9E9}"/>
    <cellStyle name="Output 2 10 16 14" xfId="34934" xr:uid="{421EA276-E686-410C-A8A5-C10389C54CB5}"/>
    <cellStyle name="Output 2 10 16 15" xfId="36090" xr:uid="{4BFC0EBC-41F8-4A51-BF38-0AE7075140B9}"/>
    <cellStyle name="Output 2 10 16 16" xfId="37207" xr:uid="{DB101ADF-6F55-474E-B346-53340589F076}"/>
    <cellStyle name="Output 2 10 16 17" xfId="38295" xr:uid="{4DB5B598-0414-497F-B7DD-F8574503AEC7}"/>
    <cellStyle name="Output 2 10 16 2" xfId="18685" xr:uid="{E1575221-4013-4BF7-B48C-64F3D20E2DFE}"/>
    <cellStyle name="Output 2 10 16 3" xfId="20082" xr:uid="{0382449B-D5E8-4953-875B-F2D25AE00640}"/>
    <cellStyle name="Output 2 10 16 4" xfId="21502" xr:uid="{AA827192-0A9D-4EB6-B719-C79AB549567B}"/>
    <cellStyle name="Output 2 10 16 5" xfId="22888" xr:uid="{23846D8A-541E-4FC3-B31E-D4C5329A9CDD}"/>
    <cellStyle name="Output 2 10 16 6" xfId="24190" xr:uid="{81F0316E-79E3-43C3-9751-428428D6106D}"/>
    <cellStyle name="Output 2 10 16 7" xfId="25589" xr:uid="{6DADD1D4-5ED5-4D44-857B-8BBD0209660E}"/>
    <cellStyle name="Output 2 10 16 8" xfId="27031" xr:uid="{254B3DF9-83A8-4182-BD7E-3F25FC18F242}"/>
    <cellStyle name="Output 2 10 16 9" xfId="28553" xr:uid="{19DC65C1-66B6-494F-B2F4-D78C0C92981B}"/>
    <cellStyle name="Output 2 10 17" xfId="15664" xr:uid="{D309E4BA-4642-4E13-A4D3-421DDE98576D}"/>
    <cellStyle name="Output 2 10 17 10" xfId="30075" xr:uid="{D3412666-C98B-44F4-8D79-7180A4220A42}"/>
    <cellStyle name="Output 2 10 17 11" xfId="31467" xr:uid="{5B9A9AA8-9A74-4C4C-8E2C-F74B617CC3EF}"/>
    <cellStyle name="Output 2 10 17 12" xfId="32822" xr:uid="{1A390795-76C9-4D20-A0EE-B61179D2B567}"/>
    <cellStyle name="Output 2 10 17 13" xfId="33916" xr:uid="{85043F1D-E778-4B73-BA56-609BC9B2D59A}"/>
    <cellStyle name="Output 2 10 17 14" xfId="34962" xr:uid="{3B51284A-49A6-4D73-B05A-AB6E85ACE229}"/>
    <cellStyle name="Output 2 10 17 15" xfId="36116" xr:uid="{D37BE3A9-F908-47C9-9E86-259C56FF82B1}"/>
    <cellStyle name="Output 2 10 17 16" xfId="37234" xr:uid="{3F5DA262-4D68-4628-AB4F-D6B9677B2513}"/>
    <cellStyle name="Output 2 10 17 17" xfId="38321" xr:uid="{2F459E5A-EC9D-4DB2-96B4-E4BD013F43E4}"/>
    <cellStyle name="Output 2 10 17 2" xfId="18714" xr:uid="{28413DF1-B811-45BB-9808-9B939667E2B3}"/>
    <cellStyle name="Output 2 10 17 3" xfId="20110" xr:uid="{62AA6DFD-9307-4BDA-89CC-8B28AE2FA276}"/>
    <cellStyle name="Output 2 10 17 4" xfId="21531" xr:uid="{67127BFB-6F73-4875-B6FE-60982D0B845C}"/>
    <cellStyle name="Output 2 10 17 5" xfId="22917" xr:uid="{F201177F-6001-41E5-AF5B-835AD04DA52F}"/>
    <cellStyle name="Output 2 10 17 6" xfId="24219" xr:uid="{B43CB5CB-BD71-466D-8492-38B3DD9FEE19}"/>
    <cellStyle name="Output 2 10 17 7" xfId="25618" xr:uid="{E1EB33FB-F83D-47F0-B4A0-E59C0D486211}"/>
    <cellStyle name="Output 2 10 17 8" xfId="27060" xr:uid="{ACCF8535-16FB-4D95-86B0-7D8CFBB37F41}"/>
    <cellStyle name="Output 2 10 17 9" xfId="28582" xr:uid="{9A03AEC4-8B94-40C7-8CA4-9DF6F9DBC6F2}"/>
    <cellStyle name="Output 2 10 18" xfId="15704" xr:uid="{D81F5BDC-154E-4ECB-A596-1EAF30BE6274}"/>
    <cellStyle name="Output 2 10 18 10" xfId="31506" xr:uid="{BA4B6CEF-EC5B-4224-A72B-4C6139E68792}"/>
    <cellStyle name="Output 2 10 18 11" xfId="32857" xr:uid="{388344B7-EF60-4736-BA02-723E3197A57A}"/>
    <cellStyle name="Output 2 10 18 12" xfId="33943" xr:uid="{9B6006D3-F044-4F35-9105-82FBBEFC3EB3}"/>
    <cellStyle name="Output 2 10 18 13" xfId="34996" xr:uid="{CCF2E00A-E2C9-4A29-848B-25096B659D57}"/>
    <cellStyle name="Output 2 10 18 14" xfId="36150" xr:uid="{3DE68F2A-867C-4847-BB03-C075C563FA7E}"/>
    <cellStyle name="Output 2 10 18 15" xfId="37270" xr:uid="{C34D969E-4B34-4BAD-906F-0F5BF18E1149}"/>
    <cellStyle name="Output 2 10 18 16" xfId="38355" xr:uid="{539E2478-CF7B-41E3-A6C4-C5B31D913757}"/>
    <cellStyle name="Output 2 10 18 2" xfId="18754" xr:uid="{0B4E0F2A-D020-46CA-972E-3EC5E4A97778}"/>
    <cellStyle name="Output 2 10 18 3" xfId="20149" xr:uid="{75F9487E-7C97-4DFA-A104-83C91C48E5DE}"/>
    <cellStyle name="Output 2 10 18 4" xfId="21571" xr:uid="{389576C4-5781-4C45-877C-6B598118AEA9}"/>
    <cellStyle name="Output 2 10 18 5" xfId="24257" xr:uid="{F5E3AAF1-F2E1-4C99-8930-EB5D1CF775AD}"/>
    <cellStyle name="Output 2 10 18 6" xfId="25655" xr:uid="{FD6F24F1-7103-400F-A6EE-A626CCE8A335}"/>
    <cellStyle name="Output 2 10 18 7" xfId="27098" xr:uid="{94321D48-B49D-4B8B-85DE-A87F4986822E}"/>
    <cellStyle name="Output 2 10 18 8" xfId="28620" xr:uid="{CDE88C61-0466-4319-B282-774DAB44F289}"/>
    <cellStyle name="Output 2 10 18 9" xfId="30114" xr:uid="{090D25BD-69CC-4E9F-A163-16CA9EDE5159}"/>
    <cellStyle name="Output 2 10 19" xfId="15764" xr:uid="{2D2CB989-4553-4F87-B6EE-15E816E2BA13}"/>
    <cellStyle name="Output 2 10 19 10" xfId="31565" xr:uid="{A128825E-353C-4EB6-892D-93F0DCE03182}"/>
    <cellStyle name="Output 2 10 19 11" xfId="32911" xr:uid="{A8B174CA-4C67-46BE-AFA6-B8F926B80948}"/>
    <cellStyle name="Output 2 10 19 12" xfId="33960" xr:uid="{5633F477-EC86-48D3-8B3A-03D272B389F0}"/>
    <cellStyle name="Output 2 10 19 13" xfId="35047" xr:uid="{5DB3E491-76C0-48DF-86AC-0DE04FCF2976}"/>
    <cellStyle name="Output 2 10 19 14" xfId="36201" xr:uid="{1ED09FD1-6961-4BDB-80B0-3AAF4ED19310}"/>
    <cellStyle name="Output 2 10 19 15" xfId="37324" xr:uid="{09A4F7D3-A322-44BE-97E1-FF8CFD7AC6B6}"/>
    <cellStyle name="Output 2 10 19 16" xfId="38406" xr:uid="{84330A5F-D3DA-4059-847F-585303CDC575}"/>
    <cellStyle name="Output 2 10 19 2" xfId="18814" xr:uid="{69A1E0F1-E343-4FDA-9DFC-A8E7D268EA3C}"/>
    <cellStyle name="Output 2 10 19 3" xfId="20207" xr:uid="{DE1B478D-C948-42A4-A407-1B3063181074}"/>
    <cellStyle name="Output 2 10 19 4" xfId="22999" xr:uid="{82E08046-0530-4797-BDD0-0FF1ABB455C4}"/>
    <cellStyle name="Output 2 10 19 5" xfId="24315" xr:uid="{8E23B1E4-4D10-4E47-A537-ECE943B0D563}"/>
    <cellStyle name="Output 2 10 19 6" xfId="25714" xr:uid="{EC305BF6-5B45-4545-9797-41001EBDE348}"/>
    <cellStyle name="Output 2 10 19 7" xfId="27155" xr:uid="{727AE38A-009A-4920-A8A8-710D7014B094}"/>
    <cellStyle name="Output 2 10 19 8" xfId="28678" xr:uid="{AD02588C-8B49-488C-B0F2-BF50F680D13F}"/>
    <cellStyle name="Output 2 10 19 9" xfId="30173" xr:uid="{F5705C91-DC81-486F-B831-907EFA4894DF}"/>
    <cellStyle name="Output 2 10 2" xfId="14992" xr:uid="{D9AD7DD1-43F4-49DE-BD23-AD71B0C6070C}"/>
    <cellStyle name="Output 2 10 2 10" xfId="29427" xr:uid="{8E4D0F0E-DC14-4E4C-82F9-0AC00E91F6CA}"/>
    <cellStyle name="Output 2 10 2 11" xfId="30818" xr:uid="{A28E157E-DAAD-45A6-A803-8F80E897EA1C}"/>
    <cellStyle name="Output 2 10 2 12" xfId="32202" xr:uid="{B18F7357-8AF5-4C1D-A65A-E5922AD01797}"/>
    <cellStyle name="Output 2 10 2 13" xfId="33419" xr:uid="{F5922A7D-BAD7-4311-BD66-956EA29D080B}"/>
    <cellStyle name="Output 2 10 2 14" xfId="34368" xr:uid="{4A795E73-6077-405C-96D8-BA01286DB299}"/>
    <cellStyle name="Output 2 10 2 15" xfId="35523" xr:uid="{094424C3-0256-49C6-A94A-58104A7DB028}"/>
    <cellStyle name="Output 2 10 2 16" xfId="36646" xr:uid="{08F7E60C-D9E0-4881-B874-17868AB294D6}"/>
    <cellStyle name="Output 2 10 2 17" xfId="37751" xr:uid="{5EBACAE7-F8F6-4D6A-AD85-73A32420D5A4}"/>
    <cellStyle name="Output 2 10 2 2" xfId="18055" xr:uid="{A3857F5E-991E-467F-9DAB-43BC7F1D31A4}"/>
    <cellStyle name="Output 2 10 2 3" xfId="19451" xr:uid="{D063B22A-B46F-4D8D-81F4-E51EF9483CF7}"/>
    <cellStyle name="Output 2 10 2 4" xfId="20868" xr:uid="{2A63DA82-6FB2-4E1A-AB22-6611E50F5020}"/>
    <cellStyle name="Output 2 10 2 5" xfId="22258" xr:uid="{0D15B812-C271-4AE5-9A7B-581AF0D0A0BB}"/>
    <cellStyle name="Output 2 10 2 6" xfId="23571" xr:uid="{8ABAF847-DB21-4ADA-BD9D-11C066E79736}"/>
    <cellStyle name="Output 2 10 2 7" xfId="24979" xr:uid="{65B85263-C377-4748-A3B7-8B3BCB418229}"/>
    <cellStyle name="Output 2 10 2 8" xfId="26411" xr:uid="{C34AD2CB-C0FF-45E9-8163-29D8D9BEA577}"/>
    <cellStyle name="Output 2 10 2 9" xfId="27942" xr:uid="{A5F17DAF-1451-4D47-945E-F0C33DFA5D8D}"/>
    <cellStyle name="Output 2 10 20" xfId="15796" xr:uid="{EECF669A-E260-4290-85DF-E0E681DF0F03}"/>
    <cellStyle name="Output 2 10 20 10" xfId="35074" xr:uid="{BCE37A20-98C9-4649-90FA-2D1F83D3994B}"/>
    <cellStyle name="Output 2 10 20 11" xfId="36228" xr:uid="{BE4B90BC-FB43-40BE-A7D5-56BC314B4CA5}"/>
    <cellStyle name="Output 2 10 20 12" xfId="37353" xr:uid="{996E0854-97F6-4D5F-AC8A-A459CA8F959D}"/>
    <cellStyle name="Output 2 10 20 13" xfId="38433" xr:uid="{A08F7B33-300B-4CB1-A4D3-F4EEDB494B55}"/>
    <cellStyle name="Output 2 10 20 2" xfId="20239" xr:uid="{0463E469-D995-4544-B300-FA817D0ACAE6}"/>
    <cellStyle name="Output 2 10 20 3" xfId="24343" xr:uid="{36C12001-8507-443C-972F-31B53AEF1E43}"/>
    <cellStyle name="Output 2 10 20 4" xfId="25746" xr:uid="{CD584418-F2DE-45FD-8E86-33EA5F2FBA64}"/>
    <cellStyle name="Output 2 10 20 5" xfId="27187" xr:uid="{CA35A90F-2D90-49C0-B1EF-1DAF6034C2AF}"/>
    <cellStyle name="Output 2 10 20 6" xfId="28710" xr:uid="{0F96EB40-E3E0-405A-96AF-1A1DBFCDB218}"/>
    <cellStyle name="Output 2 10 20 7" xfId="30204" xr:uid="{70F48EF5-A2C5-4AE2-BD42-06B7DCB3A04F}"/>
    <cellStyle name="Output 2 10 20 8" xfId="31597" xr:uid="{E3BC6F04-E4A0-4F94-85D2-6C2B15EB3458}"/>
    <cellStyle name="Output 2 10 20 9" xfId="32938" xr:uid="{FD2EC43A-88C2-4CDF-8F82-C1F75496F552}"/>
    <cellStyle name="Output 2 10 21" xfId="15846" xr:uid="{8295B881-EF6B-41DC-A5D7-4D9606622680}"/>
    <cellStyle name="Output 2 10 21 10" xfId="30253" xr:uid="{21603826-562A-4ADF-8C3F-FC150475BA83}"/>
    <cellStyle name="Output 2 10 21 11" xfId="31647" xr:uid="{3DBABB5C-96C6-426A-9444-D642DF861A1D}"/>
    <cellStyle name="Output 2 10 21 12" xfId="32984" xr:uid="{C0746F3B-7C06-47F1-A71E-40578451517E}"/>
    <cellStyle name="Output 2 10 21 13" xfId="34016" xr:uid="{05D0A37B-F9C1-483D-9EF3-3F949A9B252F}"/>
    <cellStyle name="Output 2 10 21 14" xfId="35118" xr:uid="{3F4BD6AA-E7C3-478F-AF2B-A6CB02F21E27}"/>
    <cellStyle name="Output 2 10 21 15" xfId="36272" xr:uid="{0BBA3BF7-6A2B-42D9-8920-CF95F1D686CF}"/>
    <cellStyle name="Output 2 10 21 16" xfId="37399" xr:uid="{91260C52-81B8-441B-8BAA-A1B9DE42E610}"/>
    <cellStyle name="Output 2 10 21 17" xfId="38477" xr:uid="{E6A06BFB-6057-4D4D-BFC7-2524B16AB7CE}"/>
    <cellStyle name="Output 2 10 21 2" xfId="18895" xr:uid="{CCBFBA4D-CA82-48BE-9072-C8B3094627A6}"/>
    <cellStyle name="Output 2 10 21 3" xfId="20287" xr:uid="{9F16A502-44B0-49CB-A086-B1E1F3CFA444}"/>
    <cellStyle name="Output 2 10 21 4" xfId="21689" xr:uid="{EB923DC2-E649-4AF1-BC7E-F40E61316634}"/>
    <cellStyle name="Output 2 10 21 5" xfId="23070" xr:uid="{CB4B6C2B-EA59-4B32-8722-C78E781F23E6}"/>
    <cellStyle name="Output 2 10 21 6" xfId="24390" xr:uid="{B75772E3-C799-4A3E-B51F-2D573ED0AD68}"/>
    <cellStyle name="Output 2 10 21 7" xfId="25794" xr:uid="{744798F4-D56E-4AD4-92E7-CE9AD5B53DF8}"/>
    <cellStyle name="Output 2 10 21 8" xfId="27235" xr:uid="{E8438757-F30C-408B-98FA-2300E287FAED}"/>
    <cellStyle name="Output 2 10 21 9" xfId="28759" xr:uid="{A6F80AC0-9824-4DD8-8D03-B2AC0ADF18B8}"/>
    <cellStyle name="Output 2 10 22" xfId="15877" xr:uid="{99B62CB1-77AA-43CC-837B-A399A2744948}"/>
    <cellStyle name="Output 2 10 22 10" xfId="30283" xr:uid="{BD698823-DF61-40EF-8E73-5B2A7BDE021E}"/>
    <cellStyle name="Output 2 10 22 11" xfId="31678" xr:uid="{A1776132-E609-4D5F-B059-BAAEDC7FE4CD}"/>
    <cellStyle name="Output 2 10 22 12" xfId="33014" xr:uid="{1246010B-0E4E-4B9E-8258-F8E17E5A6E23}"/>
    <cellStyle name="Output 2 10 22 13" xfId="34046" xr:uid="{173CD84B-71FB-4E64-A827-FED3009929F1}"/>
    <cellStyle name="Output 2 10 22 14" xfId="35148" xr:uid="{CD33A726-574F-4DDA-BFA9-BE0DC3A411AA}"/>
    <cellStyle name="Output 2 10 22 15" xfId="36302" xr:uid="{D1461CDA-5D51-4DBC-AEB8-9B874F7B3F15}"/>
    <cellStyle name="Output 2 10 22 16" xfId="37429" xr:uid="{3019AC1A-EB69-4893-AF55-0180DA7E4BA7}"/>
    <cellStyle name="Output 2 10 22 17" xfId="38507" xr:uid="{CE90FC68-CBC1-4F79-8262-72B67F590760}"/>
    <cellStyle name="Output 2 10 22 2" xfId="18926" xr:uid="{BC994C27-01CD-4919-859C-5C060FDF712F}"/>
    <cellStyle name="Output 2 10 22 3" xfId="20318" xr:uid="{2AB6A433-A055-4B0F-875C-B2FB8E116D02}"/>
    <cellStyle name="Output 2 10 22 4" xfId="21719" xr:uid="{F3C0FF1E-A026-44A5-A2E1-467909FCB2CC}"/>
    <cellStyle name="Output 2 10 22 5" xfId="23101" xr:uid="{918C8231-5E8E-4EB9-B30B-A0B3CEB1D893}"/>
    <cellStyle name="Output 2 10 22 6" xfId="24420" xr:uid="{E618A37E-4126-4011-B09C-DDFA492F7131}"/>
    <cellStyle name="Output 2 10 22 7" xfId="25825" xr:uid="{05DB361C-34F4-424C-9E61-E5F8B0B0BC66}"/>
    <cellStyle name="Output 2 10 22 8" xfId="27266" xr:uid="{38A534A1-B409-4A40-8C2B-D4542C59EC4A}"/>
    <cellStyle name="Output 2 10 22 9" xfId="28790" xr:uid="{ACDCF4D0-29A7-4A85-9FB0-F4984BBF30C8}"/>
    <cellStyle name="Output 2 10 23" xfId="15902" xr:uid="{EBB864F4-265B-4CF3-8730-B46752F33776}"/>
    <cellStyle name="Output 2 10 24" xfId="11823" xr:uid="{620B5D1A-FCB7-4846-84D6-CE844D47DBEC}"/>
    <cellStyle name="Output 2 10 25" xfId="12108" xr:uid="{AE16284E-31C4-4896-8BBE-FC51CA58C807}"/>
    <cellStyle name="Output 2 10 3" xfId="14710" xr:uid="{64A0734F-C953-499A-96DA-42FDEB6FEAF6}"/>
    <cellStyle name="Output 2 10 3 10" xfId="29172" xr:uid="{110492F4-B700-4173-B57D-48AAA94945B6}"/>
    <cellStyle name="Output 2 10 3 11" xfId="30588" xr:uid="{9BFD3170-4132-4A96-864C-5981834CDA53}"/>
    <cellStyle name="Output 2 10 3 12" xfId="31997" xr:uid="{5A7566DF-D259-4E66-AE2F-772E9F392D3A}"/>
    <cellStyle name="Output 2 10 3 13" xfId="33223" xr:uid="{C9456F3F-4066-41BC-A642-2F39FF718A34}"/>
    <cellStyle name="Output 2 10 3 14" xfId="34161" xr:uid="{61F533EA-109C-47C7-8D82-CCAF76ADC91F}"/>
    <cellStyle name="Output 2 10 3 15" xfId="35311" xr:uid="{271502AB-EB43-4757-BEBD-0898C13E57AF}"/>
    <cellStyle name="Output 2 10 3 16" xfId="36448" xr:uid="{15BC4A56-F334-4A08-B85A-F7A9CA3413B9}"/>
    <cellStyle name="Output 2 10 3 17" xfId="37595" xr:uid="{040DC8B8-94C6-43AC-8DFC-FDF0357840AD}"/>
    <cellStyle name="Output 2 10 3 2" xfId="17774" xr:uid="{EEB3FC26-D69A-43F6-BC65-CF4480DD2033}"/>
    <cellStyle name="Output 2 10 3 3" xfId="19186" xr:uid="{3DDE2D7D-6729-4089-8265-EA2F4519EA35}"/>
    <cellStyle name="Output 2 10 3 4" xfId="20605" xr:uid="{057CF971-FBE7-4530-AA04-282FF557DA64}"/>
    <cellStyle name="Output 2 10 3 5" xfId="21983" xr:uid="{8BFA57D3-F90D-48AC-927B-85701561282C}"/>
    <cellStyle name="Output 2 10 3 6" xfId="23320" xr:uid="{CBC36C42-45F7-4418-B66D-78ACAE0BA877}"/>
    <cellStyle name="Output 2 10 3 7" xfId="24718" xr:uid="{51DF3D62-E4A8-459B-AC6C-1A867A3004E9}"/>
    <cellStyle name="Output 2 10 3 8" xfId="26135" xr:uid="{6275234A-A18B-4DFC-88AF-13472D20D04D}"/>
    <cellStyle name="Output 2 10 3 9" xfId="27696" xr:uid="{8D56A80D-14CC-4142-9A4A-E1A5B52DD52B}"/>
    <cellStyle name="Output 2 10 4" xfId="14711" xr:uid="{FFA74F9D-1133-4018-81C6-6CC1D5FC8B41}"/>
    <cellStyle name="Output 2 10 4 10" xfId="29173" xr:uid="{47A0F8B7-BBE3-4548-A588-F982BA39C826}"/>
    <cellStyle name="Output 2 10 4 11" xfId="30589" xr:uid="{AF50E981-9F5C-41AB-A432-0167D44446BE}"/>
    <cellStyle name="Output 2 10 4 12" xfId="31998" xr:uid="{0E73FF81-6E11-44F3-AE8F-1F4B3BC30004}"/>
    <cellStyle name="Output 2 10 4 13" xfId="33224" xr:uid="{48A297F1-9E96-497C-B0DE-73C328E1997A}"/>
    <cellStyle name="Output 2 10 4 14" xfId="34162" xr:uid="{849FB3B6-9404-403E-876D-2C00DCF48F7A}"/>
    <cellStyle name="Output 2 10 4 15" xfId="35312" xr:uid="{17252DA9-13ED-459B-A292-7F8D8161B3DB}"/>
    <cellStyle name="Output 2 10 4 16" xfId="36449" xr:uid="{30B35209-8D8E-4869-8687-777DEDDE5810}"/>
    <cellStyle name="Output 2 10 4 17" xfId="37596" xr:uid="{4EB4A501-EBA3-44C9-A65D-43C95345C491}"/>
    <cellStyle name="Output 2 10 4 2" xfId="17775" xr:uid="{2349B807-680B-4E8D-8559-208FD561C9D6}"/>
    <cellStyle name="Output 2 10 4 3" xfId="19187" xr:uid="{558B86B8-18B4-4C5F-8054-4D0A81446578}"/>
    <cellStyle name="Output 2 10 4 4" xfId="20606" xr:uid="{03856C38-6370-41BC-837B-0301CE3C54DF}"/>
    <cellStyle name="Output 2 10 4 5" xfId="21984" xr:uid="{B0127A1A-AC1F-4F96-9EA2-30150F28ECB0}"/>
    <cellStyle name="Output 2 10 4 6" xfId="23321" xr:uid="{0C98F352-E689-4A2A-9A07-8A01B6AD8451}"/>
    <cellStyle name="Output 2 10 4 7" xfId="24719" xr:uid="{444D9790-C3F1-472A-A4DB-C22BE2757C8C}"/>
    <cellStyle name="Output 2 10 4 8" xfId="26136" xr:uid="{940840C0-E154-4BD3-938B-5CCFA8562E6C}"/>
    <cellStyle name="Output 2 10 4 9" xfId="27697" xr:uid="{09FBD806-E911-4BCC-BAC9-C2C4F55367C0}"/>
    <cellStyle name="Output 2 10 5" xfId="14873" xr:uid="{64460880-4571-46C9-B923-19D85D48A858}"/>
    <cellStyle name="Output 2 10 5 10" xfId="30705" xr:uid="{E701C598-9D46-46E8-AD4C-FFC5869A676E}"/>
    <cellStyle name="Output 2 10 5 11" xfId="32102" xr:uid="{6B6B62FB-EBF0-49F3-AF29-F0C038229C67}"/>
    <cellStyle name="Output 2 10 5 12" xfId="33333" xr:uid="{F98AA238-CA72-42A8-A112-DE8340C16496}"/>
    <cellStyle name="Output 2 10 5 13" xfId="34276" xr:uid="{B68B41DC-9477-439A-9DB8-DD3B2145FCFD}"/>
    <cellStyle name="Output 2 10 5 14" xfId="35425" xr:uid="{4C18196B-1EC7-46D8-9285-AA2F0F88B8B4}"/>
    <cellStyle name="Output 2 10 5 15" xfId="36541" xr:uid="{620BFDBA-C835-41AA-999C-2DF1AF70191E}"/>
    <cellStyle name="Output 2 10 5 16" xfId="37666" xr:uid="{9AC61DB6-315C-4859-826B-752ECDBE8973}"/>
    <cellStyle name="Output 2 10 5 2" xfId="17936" xr:uid="{BD36642E-9325-4F98-A51A-509B36E60DFE}"/>
    <cellStyle name="Output 2 10 5 3" xfId="19336" xr:uid="{9A932559-9FDA-473A-B407-4E052D504A59}"/>
    <cellStyle name="Output 2 10 5 4" xfId="20750" xr:uid="{E5F7C30E-F71C-4EB5-A0D0-631F4EA83F63}"/>
    <cellStyle name="Output 2 10 5 5" xfId="22143" xr:uid="{19B1EDEE-8C46-4ABE-A54C-4D26852756C7}"/>
    <cellStyle name="Output 2 10 5 6" xfId="23454" xr:uid="{40EA46BD-EDC8-42FC-A1BD-A4BFFCE1322D}"/>
    <cellStyle name="Output 2 10 5 7" xfId="26292" xr:uid="{265F4DD9-4D77-4A5A-A10F-A737A3DEDF8E}"/>
    <cellStyle name="Output 2 10 5 8" xfId="27824" xr:uid="{E5FD3538-5D5B-4102-B475-5D34638A9EBC}"/>
    <cellStyle name="Output 2 10 5 9" xfId="29310" xr:uid="{A2AE098E-4605-4F82-9A55-0131D16EE9A3}"/>
    <cellStyle name="Output 2 10 6" xfId="15113" xr:uid="{083D45E7-70E4-46DA-85A2-221AC39A2622}"/>
    <cellStyle name="Output 2 10 6 10" xfId="29547" xr:uid="{A79FAF8F-E9E4-453B-AD15-059424B58CAB}"/>
    <cellStyle name="Output 2 10 6 11" xfId="30937" xr:uid="{F6D3A3D5-FEDA-4881-A6AD-FE65234DAAA7}"/>
    <cellStyle name="Output 2 10 6 12" xfId="32318" xr:uid="{232C87FF-4DF3-459A-B8AB-E80F2E1066A1}"/>
    <cellStyle name="Output 2 10 6 13" xfId="33528" xr:uid="{B410156E-7F55-49CD-BD7B-9F1BB7C3AE61}"/>
    <cellStyle name="Output 2 10 6 14" xfId="34480" xr:uid="{065734E0-88B2-424F-974E-A0660E82CA51}"/>
    <cellStyle name="Output 2 10 6 15" xfId="35635" xr:uid="{96CD0616-6D5D-4990-A294-58DD313348B6}"/>
    <cellStyle name="Output 2 10 6 16" xfId="36757" xr:uid="{0F3FD229-E397-4242-9C4D-A05072B04CCC}"/>
    <cellStyle name="Output 2 10 6 17" xfId="37861" xr:uid="{748535B6-513A-4AD9-A814-39D6F1083FB8}"/>
    <cellStyle name="Output 2 10 6 2" xfId="18175" xr:uid="{E4A07F28-305C-46BC-B585-CAD5199466E1}"/>
    <cellStyle name="Output 2 10 6 3" xfId="19572" xr:uid="{E1291A6E-11A7-4CF2-8B8F-6DB4E02B1C42}"/>
    <cellStyle name="Output 2 10 6 4" xfId="20988" xr:uid="{1991E1BF-B19B-4D36-A688-1F133D2DD988}"/>
    <cellStyle name="Output 2 10 6 5" xfId="22379" xr:uid="{812217DF-0B53-4D61-AC58-87EA653DD13A}"/>
    <cellStyle name="Output 2 10 6 6" xfId="23691" xr:uid="{4DCE7B2E-6182-4BF8-B751-040576F43653}"/>
    <cellStyle name="Output 2 10 6 7" xfId="25095" xr:uid="{27CDF26A-B75B-4C55-8E77-E886AAB71335}"/>
    <cellStyle name="Output 2 10 6 8" xfId="26530" xr:uid="{C585141A-69B2-4F4B-8AB8-7ECEDDBA0BCE}"/>
    <cellStyle name="Output 2 10 6 9" xfId="28058" xr:uid="{97EFE089-A1C3-4BBA-A037-58FEA4C97339}"/>
    <cellStyle name="Output 2 10 7" xfId="15160" xr:uid="{C189F120-AD15-488F-BE8C-F1260E53F8D5}"/>
    <cellStyle name="Output 2 10 7 10" xfId="29594" xr:uid="{63F12C77-87F4-47E6-9C18-28AC5E61D098}"/>
    <cellStyle name="Output 2 10 7 11" xfId="30983" xr:uid="{9BB7F2D1-E819-4F56-B9D0-3C08B6FBFBCF}"/>
    <cellStyle name="Output 2 10 7 12" xfId="32361" xr:uid="{55B1A7EF-A384-4FAE-8EED-6C0BA326CED8}"/>
    <cellStyle name="Output 2 10 7 13" xfId="33569" xr:uid="{422AA433-62DD-41E8-B98B-86D5D5302424}"/>
    <cellStyle name="Output 2 10 7 14" xfId="34524" xr:uid="{B3C2DD48-AFD8-4740-A623-0CB8771E3D4D}"/>
    <cellStyle name="Output 2 10 7 15" xfId="35679" xr:uid="{85A6A58F-FE7C-4CE4-91B5-14D90FBC4110}"/>
    <cellStyle name="Output 2 10 7 16" xfId="36799" xr:uid="{4F3D7C0B-0D9F-43EA-B737-31851D7BDFB1}"/>
    <cellStyle name="Output 2 10 7 17" xfId="37902" xr:uid="{C8BA9E05-5BA5-47BC-9CD4-E02E3AD436F0}"/>
    <cellStyle name="Output 2 10 7 2" xfId="18222" xr:uid="{9C0CB60A-5B92-4692-B994-59720F4B7216}"/>
    <cellStyle name="Output 2 10 7 3" xfId="19619" xr:uid="{BDAA1F53-132E-49AE-953E-21D57AC4C39A}"/>
    <cellStyle name="Output 2 10 7 4" xfId="21034" xr:uid="{42B7C483-2BB7-4205-ABAB-7F81110BA91F}"/>
    <cellStyle name="Output 2 10 7 5" xfId="22426" xr:uid="{103DAAAD-C7B5-40FD-8639-9E9D35658363}"/>
    <cellStyle name="Output 2 10 7 6" xfId="23738" xr:uid="{291BF7E6-B6C9-4A3C-BFE2-5480D85E6AFF}"/>
    <cellStyle name="Output 2 10 7 7" xfId="25141" xr:uid="{729CDDDE-2A5E-4DC2-A1D8-9FE554399BE3}"/>
    <cellStyle name="Output 2 10 7 8" xfId="26577" xr:uid="{EEEF051C-0783-466C-AD32-70BE32F4ED61}"/>
    <cellStyle name="Output 2 10 7 9" xfId="28104" xr:uid="{199F7FE9-F3AF-4CE7-AEAA-D83180CCFC5C}"/>
    <cellStyle name="Output 2 10 8" xfId="14903" xr:uid="{64206525-69D6-4E01-9E10-88F0E10A284D}"/>
    <cellStyle name="Output 2 10 8 10" xfId="29340" xr:uid="{578CD1A9-B30F-4DAE-994A-D831093FE8DF}"/>
    <cellStyle name="Output 2 10 8 11" xfId="30733" xr:uid="{6DF389C4-FF56-4C57-AFA6-6B19BD3A9929}"/>
    <cellStyle name="Output 2 10 8 12" xfId="32127" xr:uid="{7E272BBA-F21D-4866-AB5F-64CA7F3540A5}"/>
    <cellStyle name="Output 2 10 8 13" xfId="33358" xr:uid="{06BE7049-CA8C-490F-816F-5751DB9EF098}"/>
    <cellStyle name="Output 2 10 8 14" xfId="34299" xr:uid="{6AB52C59-BDBF-4627-A44F-B3A4D99E1C97}"/>
    <cellStyle name="Output 2 10 8 15" xfId="35450" xr:uid="{A63BAA4A-32B8-4D09-A92A-090D7D11C486}"/>
    <cellStyle name="Output 2 10 8 16" xfId="36570" xr:uid="{919EEB61-3A22-4D86-A09D-C583DB6F0C61}"/>
    <cellStyle name="Output 2 10 8 17" xfId="37689" xr:uid="{0FBB2C6C-5C8B-41C0-9A2A-BFC7C2777669}"/>
    <cellStyle name="Output 2 10 8 2" xfId="17966" xr:uid="{91635B19-99EE-4CB4-B579-2757EF41C2A7}"/>
    <cellStyle name="Output 2 10 8 3" xfId="19362" xr:uid="{9E1DD726-C2EE-493E-9D2C-57A89579B4B2}"/>
    <cellStyle name="Output 2 10 8 4" xfId="20780" xr:uid="{BEB7A374-E1AE-41A5-90C5-D7B3152EB836}"/>
    <cellStyle name="Output 2 10 8 5" xfId="22173" xr:uid="{EB8866DB-81AB-4D1C-96F9-DEF28D2B7ADD}"/>
    <cellStyle name="Output 2 10 8 6" xfId="23484" xr:uid="{F491A54C-0BD2-4C8F-8C77-24E0E2C6091A}"/>
    <cellStyle name="Output 2 10 8 7" xfId="24898" xr:uid="{AAC82923-AA39-4F9B-8C32-B0B1A502C69B}"/>
    <cellStyle name="Output 2 10 8 8" xfId="26322" xr:uid="{6338906A-8E72-4367-AD47-EF9215163E08}"/>
    <cellStyle name="Output 2 10 8 9" xfId="27853" xr:uid="{7082A3FA-40A7-4502-9533-2E0EDEB28311}"/>
    <cellStyle name="Output 2 10 9" xfId="15235" xr:uid="{C3FBBD38-39C2-4730-B4B5-ABE9A4A78754}"/>
    <cellStyle name="Output 2 10 9 10" xfId="29665" xr:uid="{3880992A-7485-4047-8C80-6090EF039337}"/>
    <cellStyle name="Output 2 10 9 11" xfId="31057" xr:uid="{7FC0651E-7416-4EFF-B7D1-D78703F6FE0E}"/>
    <cellStyle name="Output 2 10 9 12" xfId="32429" xr:uid="{2E669C75-CF73-4822-B2B5-CE7E8CEB325E}"/>
    <cellStyle name="Output 2 10 9 13" xfId="33630" xr:uid="{B2E8AA88-5A60-4313-A55A-7CD4F459D899}"/>
    <cellStyle name="Output 2 10 9 14" xfId="34591" xr:uid="{62EB9B4D-4E3E-4BF1-8B09-4EB375CADBDF}"/>
    <cellStyle name="Output 2 10 9 15" xfId="35748" xr:uid="{86364A5E-7B4E-4EB6-B055-BE377B8E9074}"/>
    <cellStyle name="Output 2 10 9 16" xfId="36860" xr:uid="{682D9E4B-ADFE-4471-8B2E-DF38E75D2922}"/>
    <cellStyle name="Output 2 10 9 17" xfId="37962" xr:uid="{B12DFC88-F65B-46A7-B6CB-3A5255AA6B1B}"/>
    <cellStyle name="Output 2 10 9 2" xfId="18297" xr:uid="{A0D672FC-3B3A-49A0-80FC-E6CFAC7E56D1}"/>
    <cellStyle name="Output 2 10 9 3" xfId="19692" xr:uid="{A1FE7AC1-8615-43C0-A70E-07CA7306CEFC}"/>
    <cellStyle name="Output 2 10 9 4" xfId="21106" xr:uid="{E0E3BBEA-6361-43F1-A21A-0D11CA8BB967}"/>
    <cellStyle name="Output 2 10 9 5" xfId="22501" xr:uid="{D26BEC33-45C8-489B-800C-41409E78B38F}"/>
    <cellStyle name="Output 2 10 9 6" xfId="23813" xr:uid="{8F2697C9-8CE2-4976-9123-22AB06A9998E}"/>
    <cellStyle name="Output 2 10 9 7" xfId="25215" xr:uid="{C740E3A1-F20A-49E7-9552-B986CB7374F3}"/>
    <cellStyle name="Output 2 10 9 8" xfId="26649" xr:uid="{1E9D53B9-C9FB-4853-AC1B-3EB2928A591F}"/>
    <cellStyle name="Output 2 10 9 9" xfId="28175" xr:uid="{6D5D9FC3-EE04-45F1-8C1C-E29E41AE81CB}"/>
    <cellStyle name="Output 2 11" xfId="14972" xr:uid="{0434248E-B319-4326-9D4D-271C3A79A590}"/>
    <cellStyle name="Output 2 11 10" xfId="29407" xr:uid="{585C9FE2-2F07-400D-8C68-66F31C0D2F2C}"/>
    <cellStyle name="Output 2 11 11" xfId="30798" xr:uid="{6C6E0D1B-C852-4390-A2F5-B5A4513B30B9}"/>
    <cellStyle name="Output 2 11 12" xfId="32182" xr:uid="{EB221D02-C932-45BC-AEFA-920EE158A99A}"/>
    <cellStyle name="Output 2 11 13" xfId="33399" xr:uid="{F8D8D132-DD0A-455C-8819-E5DCCAE0DE88}"/>
    <cellStyle name="Output 2 11 14" xfId="34348" xr:uid="{1628B109-B818-4FD8-94ED-BB844C999AEC}"/>
    <cellStyle name="Output 2 11 15" xfId="35503" xr:uid="{2514BAE3-27F4-4A37-AAED-CA0EA18433B6}"/>
    <cellStyle name="Output 2 11 16" xfId="36626" xr:uid="{AD4AB7F4-F3D3-49E2-BCBC-853C67DE1E17}"/>
    <cellStyle name="Output 2 11 17" xfId="37731" xr:uid="{90DC3FF2-53D4-4E89-BFB0-895F096EC603}"/>
    <cellStyle name="Output 2 11 2" xfId="18035" xr:uid="{639AE7C4-9296-4EDD-B709-1C68D4988ED3}"/>
    <cellStyle name="Output 2 11 3" xfId="19431" xr:uid="{9648528B-F39E-47EA-B1F5-4F63FC245C7F}"/>
    <cellStyle name="Output 2 11 4" xfId="20848" xr:uid="{74FAA0AF-057E-4105-9756-A3FABE36C9D5}"/>
    <cellStyle name="Output 2 11 5" xfId="22238" xr:uid="{BAF8FAC9-18F3-4D6B-A348-6C727A0F9E19}"/>
    <cellStyle name="Output 2 11 6" xfId="23551" xr:uid="{B6A14F74-9C6F-41E2-B68C-A1C1306B3B30}"/>
    <cellStyle name="Output 2 11 7" xfId="24959" xr:uid="{223E15D2-B31C-4357-8599-82A3D6A2C4A0}"/>
    <cellStyle name="Output 2 11 8" xfId="26391" xr:uid="{751ADA30-5D8A-41BC-B732-3C60AB15B23F}"/>
    <cellStyle name="Output 2 11 9" xfId="27922" xr:uid="{EB49DF15-1549-46E0-A051-043C7DE85CCB}"/>
    <cellStyle name="Output 2 12" xfId="15039" xr:uid="{10CA7E76-D609-413A-8F61-4E607A886FE3}"/>
    <cellStyle name="Output 2 12 10" xfId="29474" xr:uid="{428CAE25-6263-458F-B463-F8FFA7194FA5}"/>
    <cellStyle name="Output 2 12 11" xfId="30864" xr:uid="{9667EE10-37A1-4AD8-B2FA-E94199979667}"/>
    <cellStyle name="Output 2 12 12" xfId="32248" xr:uid="{7078C173-FDAA-4F4C-BA5F-D0AAF992DFDA}"/>
    <cellStyle name="Output 2 12 13" xfId="33463" xr:uid="{20F7F553-8F2D-4ACA-8E5C-2EAE22538EC7}"/>
    <cellStyle name="Output 2 12 14" xfId="34414" xr:uid="{47290CFC-ECF0-4FB7-9B9C-D07305650FAE}"/>
    <cellStyle name="Output 2 12 15" xfId="35569" xr:uid="{EE62113C-D2BE-4A9A-B5E6-EC05265C926F}"/>
    <cellStyle name="Output 2 12 16" xfId="36691" xr:uid="{16CA79F9-E115-4D1E-BF51-39E7BB437C58}"/>
    <cellStyle name="Output 2 12 17" xfId="37796" xr:uid="{666314AD-299E-4D8A-B21A-535003DBD45D}"/>
    <cellStyle name="Output 2 12 2" xfId="18102" xr:uid="{20E53718-580A-495B-BDD6-34CF601147B2}"/>
    <cellStyle name="Output 2 12 3" xfId="19498" xr:uid="{8D1ED136-459A-4186-A6F5-506D38CFCEA5}"/>
    <cellStyle name="Output 2 12 4" xfId="20915" xr:uid="{50914A7A-748D-4F03-B99F-620627A333BF}"/>
    <cellStyle name="Output 2 12 5" xfId="22305" xr:uid="{5FFF3016-9768-426B-881F-C2270120BAB3}"/>
    <cellStyle name="Output 2 12 6" xfId="23618" xr:uid="{04F17E89-E6F1-4A83-80DA-F2E4FEE7EF43}"/>
    <cellStyle name="Output 2 12 7" xfId="25026" xr:uid="{1D53363C-FDF7-4051-94C9-7EF0E37C949A}"/>
    <cellStyle name="Output 2 12 8" xfId="26458" xr:uid="{D71CA33D-B39C-4B67-81D4-ECCF8417B49A}"/>
    <cellStyle name="Output 2 12 9" xfId="27988" xr:uid="{FB80D5A6-3263-4C92-8662-F8348FBE2720}"/>
    <cellStyle name="Output 2 13" xfId="15089" xr:uid="{58868D21-2107-42CB-A18D-7813D80A2372}"/>
    <cellStyle name="Output 2 13 10" xfId="29524" xr:uid="{1CE83E84-AB53-4057-84EB-54CABD0B1D0B}"/>
    <cellStyle name="Output 2 13 11" xfId="30914" xr:uid="{767A3169-49CC-403F-8A2A-A9A921B30CB2}"/>
    <cellStyle name="Output 2 13 12" xfId="32295" xr:uid="{05EC267A-8774-4675-885A-866FFEAB83EE}"/>
    <cellStyle name="Output 2 13 13" xfId="33508" xr:uid="{2FA51F47-6562-408E-83DA-13FD18E6A75D}"/>
    <cellStyle name="Output 2 13 14" xfId="34460" xr:uid="{7B7F9074-26E0-48DC-9D53-19DFAF6DB57E}"/>
    <cellStyle name="Output 2 13 15" xfId="35614" xr:uid="{1161D583-1B66-46EC-90F2-2D07C9EAFC65}"/>
    <cellStyle name="Output 2 13 16" xfId="36736" xr:uid="{F5218AFF-EF89-40E2-81A6-37D13ECD57F6}"/>
    <cellStyle name="Output 2 13 17" xfId="37841" xr:uid="{5C5B179E-F5BD-4592-A511-182EB4A03BB6}"/>
    <cellStyle name="Output 2 13 2" xfId="18152" xr:uid="{B427A1DE-F834-42E2-AEAC-95843C2624A0}"/>
    <cellStyle name="Output 2 13 3" xfId="19548" xr:uid="{77108C20-508A-4010-96CC-E97C3852CF55}"/>
    <cellStyle name="Output 2 13 4" xfId="20964" xr:uid="{1606C9B9-408E-4ABB-AA67-1CF5CA5E2379}"/>
    <cellStyle name="Output 2 13 5" xfId="22355" xr:uid="{79DB3EA8-00F1-4223-8A05-C1847A17962B}"/>
    <cellStyle name="Output 2 13 6" xfId="23667" xr:uid="{F3A716B5-1EA2-4CAD-A228-4E90C62B8F11}"/>
    <cellStyle name="Output 2 13 7" xfId="25074" xr:uid="{C1410DAC-1A5D-4414-9957-64CCEBD0A7DD}"/>
    <cellStyle name="Output 2 13 8" xfId="26507" xr:uid="{01EA3161-C53A-4B8F-88ED-69CFA1CD1BBA}"/>
    <cellStyle name="Output 2 13 9" xfId="28036" xr:uid="{DE9E9AA3-1EB6-45DD-9448-61428437C703}"/>
    <cellStyle name="Output 2 14" xfId="15149" xr:uid="{16B1B9A4-79AB-4312-8553-F294CBE10A14}"/>
    <cellStyle name="Output 2 14 10" xfId="29583" xr:uid="{5BC99E29-AC9A-4C1B-9871-F1CF0731B083}"/>
    <cellStyle name="Output 2 14 11" xfId="30973" xr:uid="{FD703C68-BD5D-4B3E-B9FB-18B6A70E0A0A}"/>
    <cellStyle name="Output 2 14 12" xfId="32352" xr:uid="{0607A50E-146B-4781-A8DA-742125D7E771}"/>
    <cellStyle name="Output 2 14 13" xfId="33560" xr:uid="{EDAB66C0-ACC1-4D51-8F47-1EBEF22FE593}"/>
    <cellStyle name="Output 2 14 14" xfId="34514" xr:uid="{57FAE013-0396-4FAF-8D84-45D0B6E1C190}"/>
    <cellStyle name="Output 2 14 15" xfId="35669" xr:uid="{1390D34B-5AB7-4B53-B1C0-97042A4EA261}"/>
    <cellStyle name="Output 2 14 16" xfId="36789" xr:uid="{3BAD3ED0-42E3-449F-8ABE-E89C52D262D0}"/>
    <cellStyle name="Output 2 14 17" xfId="37893" xr:uid="{035C4464-B157-4E2D-8CB7-BA2177AD3F28}"/>
    <cellStyle name="Output 2 14 2" xfId="18211" xr:uid="{7307D61B-1641-4A91-95B1-7DD3AB37424A}"/>
    <cellStyle name="Output 2 14 3" xfId="19608" xr:uid="{14D70D8B-589B-443A-A70D-E72197C9AB68}"/>
    <cellStyle name="Output 2 14 4" xfId="21024" xr:uid="{54F16211-274B-4D43-8BCD-552921DC12ED}"/>
    <cellStyle name="Output 2 14 5" xfId="22415" xr:uid="{DB38C7C5-CAE3-4BBE-AED1-D28C75FE36AD}"/>
    <cellStyle name="Output 2 14 6" xfId="23727" xr:uid="{82AAC351-F728-449E-9D83-6191B0C71DB8}"/>
    <cellStyle name="Output 2 14 7" xfId="25131" xr:uid="{338D4766-2F29-49DB-98D8-4F44E6D96C8A}"/>
    <cellStyle name="Output 2 14 8" xfId="26566" xr:uid="{B8E8D907-23FA-4FC1-A74A-3DEEE92C3BB7}"/>
    <cellStyle name="Output 2 14 9" xfId="28093" xr:uid="{047883D2-196E-4B41-B9FC-BEBFB3644943}"/>
    <cellStyle name="Output 2 15" xfId="15224" xr:uid="{006AE5B3-2A2C-4B6F-9873-A2ADCE306CD8}"/>
    <cellStyle name="Output 2 15 10" xfId="29656" xr:uid="{9A54D547-3DC9-4ACD-8B58-F7893A873F5E}"/>
    <cellStyle name="Output 2 15 11" xfId="31047" xr:uid="{ECFCF6ED-8397-47CE-B051-F8A1714852B0}"/>
    <cellStyle name="Output 2 15 12" xfId="32419" xr:uid="{00E1DE3E-D077-4A0E-85BD-B54214A44210}"/>
    <cellStyle name="Output 2 15 13" xfId="33623" xr:uid="{C4EE2D6F-DC72-485F-87DA-C7FB78325AB1}"/>
    <cellStyle name="Output 2 15 14" xfId="34583" xr:uid="{7091C0D1-2F1D-4DFD-8358-6938DB38D1DF}"/>
    <cellStyle name="Output 2 15 15" xfId="35740" xr:uid="{8E5E75B4-51F1-4888-AF5B-F1D0322541C3}"/>
    <cellStyle name="Output 2 15 16" xfId="36853" xr:uid="{4A6BFE22-42D5-42FE-86DB-E746EC02636D}"/>
    <cellStyle name="Output 2 15 17" xfId="37955" xr:uid="{62621E7B-8D5A-4BC2-B527-8A02FBB5FBC9}"/>
    <cellStyle name="Output 2 15 2" xfId="18286" xr:uid="{A9AF7966-2677-4B19-B259-D480F19CD68B}"/>
    <cellStyle name="Output 2 15 3" xfId="19681" xr:uid="{A1BB4EE4-682B-4541-85AE-BEF634851EE9}"/>
    <cellStyle name="Output 2 15 4" xfId="21095" xr:uid="{3ACA2255-1A17-4A65-92DE-4B627433C70A}"/>
    <cellStyle name="Output 2 15 5" xfId="22490" xr:uid="{43A6C3ED-B0CF-4E76-93D6-AD9EA580F18F}"/>
    <cellStyle name="Output 2 15 6" xfId="23802" xr:uid="{15671D9B-1CAB-4674-A49B-6C1ABDC1E63C}"/>
    <cellStyle name="Output 2 15 7" xfId="25204" xr:uid="{8DC45385-236C-4B2A-AB8E-ED983C079E3A}"/>
    <cellStyle name="Output 2 15 8" xfId="26639" xr:uid="{8AA50C1B-74B6-403A-A198-462022BD7FEA}"/>
    <cellStyle name="Output 2 15 9" xfId="28165" xr:uid="{C8FE2AE0-ACC7-477D-96BE-9DB86A74B1D9}"/>
    <cellStyle name="Output 2 16" xfId="15275" xr:uid="{59E29EEC-CE0B-421E-B413-4F16BBE72F61}"/>
    <cellStyle name="Output 2 16 10" xfId="29705" xr:uid="{EBF7295E-BCB2-4BD8-8B7F-C04FB229B83E}"/>
    <cellStyle name="Output 2 16 11" xfId="31096" xr:uid="{D1194EF6-9C15-4281-B496-B06F54FCAB2E}"/>
    <cellStyle name="Output 2 16 12" xfId="32467" xr:uid="{BA424C8A-33DC-4501-B662-85D6A5B8945B}"/>
    <cellStyle name="Output 2 16 13" xfId="33667" xr:uid="{AD83AD37-F26F-4ECD-9582-0B66661C89AA}"/>
    <cellStyle name="Output 2 16 14" xfId="34629" xr:uid="{B6665BE7-C744-4B73-B7DF-3BA1B87A2327}"/>
    <cellStyle name="Output 2 16 15" xfId="35787" xr:uid="{DF28FFD3-37C5-4043-ADE7-F75FB784C17E}"/>
    <cellStyle name="Output 2 16 16" xfId="36898" xr:uid="{7DC3D521-A14C-4F3C-A666-80ED2FED01F6}"/>
    <cellStyle name="Output 2 16 17" xfId="37999" xr:uid="{ED94492F-C3B7-4C88-B0C6-39C7313E5A6B}"/>
    <cellStyle name="Output 2 16 2" xfId="18337" xr:uid="{84490F61-679C-49F9-8C7D-5D0C7AE0756B}"/>
    <cellStyle name="Output 2 16 3" xfId="19732" xr:uid="{DEF77779-2B6F-4E58-A6EF-5E49BC9C85F9}"/>
    <cellStyle name="Output 2 16 4" xfId="21144" xr:uid="{195B5921-C3EC-44F2-B638-8204D82D648D}"/>
    <cellStyle name="Output 2 16 5" xfId="22541" xr:uid="{29269868-C129-47C9-9661-A094E4C4DE96}"/>
    <cellStyle name="Output 2 16 6" xfId="23853" xr:uid="{1A70C65E-5823-4611-B100-F3067F8A9B68}"/>
    <cellStyle name="Output 2 16 7" xfId="25255" xr:uid="{6B308EC8-A22C-4294-8CDE-39574D38AD02}"/>
    <cellStyle name="Output 2 16 8" xfId="26689" xr:uid="{13C1B01D-6EB6-433E-87F9-A4467F2145C5}"/>
    <cellStyle name="Output 2 16 9" xfId="28215" xr:uid="{380EA2C6-1B1D-4086-89FF-88583FE5B34A}"/>
    <cellStyle name="Output 2 17" xfId="15382" xr:uid="{D90BA804-36BC-4A29-9030-CF1612A7192F}"/>
    <cellStyle name="Output 2 17 10" xfId="29807" xr:uid="{A6AC2B97-9859-4FCA-9B8C-D6862140FC06}"/>
    <cellStyle name="Output 2 17 11" xfId="31198" xr:uid="{3B371D2E-BD40-4EAB-A82C-C07D462C1F71}"/>
    <cellStyle name="Output 2 17 12" xfId="32564" xr:uid="{C22FA69A-A224-4DC8-827C-4F220C9544E0}"/>
    <cellStyle name="Output 2 17 13" xfId="33754" xr:uid="{7A9B4720-596D-4A6D-B71A-84552D6385A5}"/>
    <cellStyle name="Output 2 17 14" xfId="34721" xr:uid="{298B9F09-BF9B-46BC-A5B2-CF40CA28823B}"/>
    <cellStyle name="Output 2 17 15" xfId="35878" xr:uid="{1695DDA3-AE69-402C-9A1A-E2DB3A493A26}"/>
    <cellStyle name="Output 2 17 16" xfId="36988" xr:uid="{62648287-2EFD-4D0E-8CA0-34F985DAECFC}"/>
    <cellStyle name="Output 2 17 17" xfId="38084" xr:uid="{AE829A19-8C5F-4871-833D-D32D086283F7}"/>
    <cellStyle name="Output 2 17 2" xfId="18444" xr:uid="{D7A53782-1E99-46E3-A8F6-5F1660750F5B}"/>
    <cellStyle name="Output 2 17 3" xfId="19839" xr:uid="{5D029BAA-4D6C-4E56-9423-A715718D2CED}"/>
    <cellStyle name="Output 2 17 4" xfId="21250" xr:uid="{1BE21504-0880-4A9B-A41A-E821C91BCB97}"/>
    <cellStyle name="Output 2 17 5" xfId="22648" xr:uid="{83E2D5DB-AE08-466C-8BBE-7CE47D962206}"/>
    <cellStyle name="Output 2 17 6" xfId="23956" xr:uid="{9C3A9E66-A709-4E41-9299-924A83410CA4}"/>
    <cellStyle name="Output 2 17 7" xfId="25353" xr:uid="{8001F800-39F4-415A-81E9-5244E56849A5}"/>
    <cellStyle name="Output 2 17 8" xfId="26789" xr:uid="{1E937FB2-BE6F-4B1F-A266-25E174632E4E}"/>
    <cellStyle name="Output 2 17 9" xfId="28310" xr:uid="{B19E85A8-166C-4F6A-A3A9-142A864365D0}"/>
    <cellStyle name="Output 2 18" xfId="15448" xr:uid="{C88F8078-DD0B-4356-9F9A-08E13F8097D4}"/>
    <cellStyle name="Output 2 18 10" xfId="31263" xr:uid="{984396E6-7EFA-478B-B522-0FFD461C6D42}"/>
    <cellStyle name="Output 2 18 11" xfId="32626" xr:uid="{3900EAC9-5092-4A28-8EE6-879868D928E6}"/>
    <cellStyle name="Output 2 18 12" xfId="33801" xr:uid="{C6B159E7-7A60-4ACD-AB32-9CFD4F2C3FA0}"/>
    <cellStyle name="Output 2 18 13" xfId="34778" xr:uid="{BEC67F5D-FBD2-4331-AAA4-B09BF30954FD}"/>
    <cellStyle name="Output 2 18 14" xfId="35935" xr:uid="{13DCEC62-1A9C-4F5E-887F-52FFB0A2275F}"/>
    <cellStyle name="Output 2 18 15" xfId="37046" xr:uid="{A0B2E4F8-E29D-4E60-9A23-55EEA46A7D71}"/>
    <cellStyle name="Output 2 18 16" xfId="38141" xr:uid="{186C2AAE-8E4D-407D-8D40-D91B7DE472F5}"/>
    <cellStyle name="Output 2 18 2" xfId="18509" xr:uid="{8819D30E-61CC-4446-AF96-0554FCC7D334}"/>
    <cellStyle name="Output 2 18 3" xfId="19904" xr:uid="{91B30D2D-AD49-4E2F-91FC-01C275E58CBE}"/>
    <cellStyle name="Output 2 18 4" xfId="21316" xr:uid="{793BC2BA-EA80-47B3-B1A8-CE8C8FCC3D49}"/>
    <cellStyle name="Output 2 18 5" xfId="24019" xr:uid="{7356206B-512B-4569-8F6E-6AC6DA4A3DA7}"/>
    <cellStyle name="Output 2 18 6" xfId="25418" xr:uid="{E9A545CF-CBE6-4EA5-8E44-FCBA5DB3AFD5}"/>
    <cellStyle name="Output 2 18 7" xfId="26855" xr:uid="{FB86F5FC-F86C-4B06-9122-3505A0FBB97D}"/>
    <cellStyle name="Output 2 18 8" xfId="28375" xr:uid="{447B41CE-BDD2-4925-932E-25389582AFBF}"/>
    <cellStyle name="Output 2 18 9" xfId="29872" xr:uid="{C0C96D6C-0FAC-4F51-911F-A4502A22FD35}"/>
    <cellStyle name="Output 2 19" xfId="15514" xr:uid="{9642E5B7-C5B6-4C76-A43E-02E62749EF76}"/>
    <cellStyle name="Output 2 19 10" xfId="31325" xr:uid="{E8A74FEF-16E5-4AFA-AD6A-4A38C21932D9}"/>
    <cellStyle name="Output 2 19 11" xfId="32686" xr:uid="{7C92E720-6039-49B4-B97F-8CB0E487683D}"/>
    <cellStyle name="Output 2 19 12" xfId="33826" xr:uid="{36B92ED3-09A5-4BFC-BE9E-938DD849FDBA}"/>
    <cellStyle name="Output 2 19 13" xfId="34831" xr:uid="{942042BD-6710-48DD-92D4-795AEE515DAD}"/>
    <cellStyle name="Output 2 19 14" xfId="35988" xr:uid="{4C6C564A-F4D5-4423-B6CA-773A8CE41B74}"/>
    <cellStyle name="Output 2 19 15" xfId="37100" xr:uid="{3685FC92-FA9E-46A1-B1B9-5E2ADC0F3706}"/>
    <cellStyle name="Output 2 19 16" xfId="38193" xr:uid="{19B424ED-755A-4D9E-AB21-DBBE2AD95A8E}"/>
    <cellStyle name="Output 2 19 2" xfId="18573" xr:uid="{EE655F27-3B37-4AAC-83AA-B02D3581565B}"/>
    <cellStyle name="Output 2 19 3" xfId="19965" xr:uid="{7D7949BB-C455-4FAC-A27E-5383E50D0991}"/>
    <cellStyle name="Output 2 19 4" xfId="21382" xr:uid="{87E54A3A-4487-4905-8997-F218B506E626}"/>
    <cellStyle name="Output 2 19 5" xfId="24080" xr:uid="{E6E16778-4BB6-4608-8BA0-B63F7FF5F688}"/>
    <cellStyle name="Output 2 19 6" xfId="25477" xr:uid="{AE35B8ED-8031-4559-975C-09C6ED75807E}"/>
    <cellStyle name="Output 2 19 7" xfId="26918" xr:uid="{4476065F-CF55-4D5A-91BF-D4B43D78B4A6}"/>
    <cellStyle name="Output 2 19 8" xfId="28438" xr:uid="{351C6C89-1C30-4958-976A-E5BB542B84BD}"/>
    <cellStyle name="Output 2 19 9" xfId="29934" xr:uid="{E55D1C47-8AFF-4200-8EFF-B9FA3A6A4527}"/>
    <cellStyle name="Output 2 2" xfId="68" xr:uid="{00000000-0005-0000-0000-000013240000}"/>
    <cellStyle name="Output 2 2 10" xfId="15340" xr:uid="{5892C0C1-905C-4EE0-9FD1-F8EBA5F89B57}"/>
    <cellStyle name="Output 2 2 10 10" xfId="29767" xr:uid="{4778617A-4C02-4196-AAEC-D3CC58630EE9}"/>
    <cellStyle name="Output 2 2 10 11" xfId="31158" xr:uid="{6F0BF50D-0F48-48B3-8EE2-BC4841F644AF}"/>
    <cellStyle name="Output 2 2 10 12" xfId="32525" xr:uid="{C5D73F5B-AD88-4D12-BC37-5B2432765E71}"/>
    <cellStyle name="Output 2 2 10 13" xfId="33720" xr:uid="{6CCCC43E-719C-4306-A69E-AE789577E687}"/>
    <cellStyle name="Output 2 2 10 14" xfId="34686" xr:uid="{D902F151-4BF9-43CD-856F-70F9A889FECF}"/>
    <cellStyle name="Output 2 2 10 15" xfId="35842" xr:uid="{C101E53F-0237-4E21-B135-B06767B0D2F5}"/>
    <cellStyle name="Output 2 2 10 16" xfId="36953" xr:uid="{8CF19E4E-8E96-47B8-8CD1-3955AE716318}"/>
    <cellStyle name="Output 2 2 10 17" xfId="38051" xr:uid="{35ACBABF-AE3F-48B9-992A-8C3CCE517A20}"/>
    <cellStyle name="Output 2 2 10 2" xfId="18402" xr:uid="{F3BF4E49-97B8-41AC-B8E6-6F06E0FCC757}"/>
    <cellStyle name="Output 2 2 10 3" xfId="19797" xr:uid="{ADC7F56D-142D-47E4-B7D0-DDECB17ED370}"/>
    <cellStyle name="Output 2 2 10 4" xfId="21208" xr:uid="{4436AE47-CFEB-45EF-9650-F5B31B220CA9}"/>
    <cellStyle name="Output 2 2 10 5" xfId="22606" xr:uid="{383AE2DD-C402-45BD-858C-6C1EE2C1EFA0}"/>
    <cellStyle name="Output 2 2 10 6" xfId="23916" xr:uid="{77000109-64AD-4A61-BB48-C02F40F08C82}"/>
    <cellStyle name="Output 2 2 10 7" xfId="25314" xr:uid="{2F8BCC21-7844-4BD4-8F30-BC5D018FD4E9}"/>
    <cellStyle name="Output 2 2 10 8" xfId="26752" xr:uid="{51B648FA-C20F-449D-9BFB-F469FECEE0E0}"/>
    <cellStyle name="Output 2 2 10 9" xfId="28273" xr:uid="{C1B49BDA-E467-42BA-8363-0AB98D048BD6}"/>
    <cellStyle name="Output 2 2 11" xfId="15412" xr:uid="{BF1A2150-3571-4BF9-A2A5-86C74E909B2B}"/>
    <cellStyle name="Output 2 2 11 10" xfId="31228" xr:uid="{8983E9B8-8C90-4A80-A997-0CE70246111F}"/>
    <cellStyle name="Output 2 2 11 11" xfId="32591" xr:uid="{C12681FE-6EA1-4466-95B0-45F3C8597E82}"/>
    <cellStyle name="Output 2 2 11 12" xfId="33771" xr:uid="{31188506-64D4-47A6-BA02-413DF76FF2EB}"/>
    <cellStyle name="Output 2 2 11 13" xfId="34746" xr:uid="{AC8FB964-9B16-427C-B45C-61CBE8AD6637}"/>
    <cellStyle name="Output 2 2 11 14" xfId="35903" xr:uid="{F755341C-4C45-4EB2-AC20-9B9FB1499231}"/>
    <cellStyle name="Output 2 2 11 15" xfId="37013" xr:uid="{10532C1D-840B-4F21-BCE4-4AC4D3D8936B}"/>
    <cellStyle name="Output 2 2 11 16" xfId="38109" xr:uid="{228DDD31-1C1A-4563-8D98-6732081F6D94}"/>
    <cellStyle name="Output 2 2 11 2" xfId="18473" xr:uid="{0E2FC505-DF16-4C84-8E09-A91D836C47C0}"/>
    <cellStyle name="Output 2 2 11 3" xfId="19869" xr:uid="{7FC2374D-E49A-4D3C-9786-F89DF6EACBDF}"/>
    <cellStyle name="Output 2 2 11 4" xfId="21280" xr:uid="{EC75564A-EC83-4A9D-BC80-38AD4709D7A8}"/>
    <cellStyle name="Output 2 2 11 5" xfId="23984" xr:uid="{1B66CAD6-E00D-4F36-B2F7-47A2685BDCAB}"/>
    <cellStyle name="Output 2 2 11 6" xfId="25383" xr:uid="{157CB4CA-8DA1-463D-B3D5-C1E7739DD083}"/>
    <cellStyle name="Output 2 2 11 7" xfId="26819" xr:uid="{F9E80CE0-0D6C-43C3-A6D4-4537786DF879}"/>
    <cellStyle name="Output 2 2 11 8" xfId="28339" xr:uid="{09E17E9D-162C-4602-939C-00C322D7523B}"/>
    <cellStyle name="Output 2 2 11 9" xfId="29837" xr:uid="{444D92C0-937D-4568-B092-B45CF0323DAB}"/>
    <cellStyle name="Output 2 2 12" xfId="15508" xr:uid="{D86BEB26-3CE1-4174-9DF3-0EDB0682D305}"/>
    <cellStyle name="Output 2 2 12 10" xfId="31319" xr:uid="{72DF5763-753C-402E-9941-B2995DDACA93}"/>
    <cellStyle name="Output 2 2 12 11" xfId="32680" xr:uid="{8C6C044A-D70E-4E12-B45F-337C47CD60DC}"/>
    <cellStyle name="Output 2 2 12 12" xfId="33824" xr:uid="{231030F4-CDA9-44F0-AD3B-B219788C82E4}"/>
    <cellStyle name="Output 2 2 12 13" xfId="34825" xr:uid="{E79F87AE-A3FA-498C-83E7-12B64BB52988}"/>
    <cellStyle name="Output 2 2 12 14" xfId="35982" xr:uid="{27DC83C0-7F98-4B85-A5AC-8910C3D1F555}"/>
    <cellStyle name="Output 2 2 12 15" xfId="37094" xr:uid="{2C77B060-0108-4150-96B3-3F50B5CEC845}"/>
    <cellStyle name="Output 2 2 12 16" xfId="38187" xr:uid="{235D8D1D-683A-44DD-A514-E7A6303235B9}"/>
    <cellStyle name="Output 2 2 12 2" xfId="18567" xr:uid="{07AB5CD1-3A48-44B7-8216-D7F537F00A1F}"/>
    <cellStyle name="Output 2 2 12 3" xfId="19959" xr:uid="{20D25937-340A-4BA6-879B-AB5CE43888D3}"/>
    <cellStyle name="Output 2 2 12 4" xfId="21376" xr:uid="{5D73F017-CB2C-4875-82CB-A08F2CC5DF5A}"/>
    <cellStyle name="Output 2 2 12 5" xfId="24074" xr:uid="{45382578-CD0A-44C8-B75D-116EEACA1E84}"/>
    <cellStyle name="Output 2 2 12 6" xfId="25471" xr:uid="{F6F43F1F-A14D-46B8-AA37-4182F32DCD2F}"/>
    <cellStyle name="Output 2 2 12 7" xfId="26912" xr:uid="{DCE42D44-DE9C-499C-A680-A0BC4E5F084D}"/>
    <cellStyle name="Output 2 2 12 8" xfId="28432" xr:uid="{A2BFEBC5-4D1D-4EB3-BAEF-F0CEE1FDA9F0}"/>
    <cellStyle name="Output 2 2 12 9" xfId="29928" xr:uid="{5C76BEBA-324E-455B-87C2-2182675386C4}"/>
    <cellStyle name="Output 2 2 13" xfId="15594" xr:uid="{AF71BF52-3427-4D5D-8802-0118006BC07C}"/>
    <cellStyle name="Output 2 2 13 10" xfId="30007" xr:uid="{0908855A-49A0-419E-AF6A-FB0AB90C37AE}"/>
    <cellStyle name="Output 2 2 13 11" xfId="31402" xr:uid="{9B1024A9-402F-414E-B193-60801F0E6591}"/>
    <cellStyle name="Output 2 2 13 12" xfId="32757" xr:uid="{94C42C2B-F72A-4995-B1E4-0EDFF5DB8917}"/>
    <cellStyle name="Output 2 2 13 13" xfId="33867" xr:uid="{C4086F7A-7DC5-4C25-8997-7930C7FE0DD7}"/>
    <cellStyle name="Output 2 2 13 14" xfId="34899" xr:uid="{EFBCAEAF-750C-4AEE-B37F-FD87229DB6F4}"/>
    <cellStyle name="Output 2 2 13 15" xfId="36055" xr:uid="{82352539-126A-490A-B773-107F6BF838A5}"/>
    <cellStyle name="Output 2 2 13 16" xfId="37170" xr:uid="{F1C37DBA-632D-4C62-A634-620A3A516CEF}"/>
    <cellStyle name="Output 2 2 13 17" xfId="38260" xr:uid="{AB7915DC-EB88-470C-A8FC-7DF68228F205}"/>
    <cellStyle name="Output 2 2 13 2" xfId="18649" xr:uid="{E0733DC0-92B7-48B9-B037-0EA62181EB58}"/>
    <cellStyle name="Output 2 2 13 3" xfId="20044" xr:uid="{FA530502-79F6-47B1-89C9-BBDB50566C10}"/>
    <cellStyle name="Output 2 2 13 4" xfId="21461" xr:uid="{AD3238A3-37DE-4F3A-8ACF-CCBF83F292A9}"/>
    <cellStyle name="Output 2 2 13 5" xfId="22852" xr:uid="{40A050BF-C210-4B20-9868-FC11BE5D6080}"/>
    <cellStyle name="Output 2 2 13 6" xfId="24152" xr:uid="{ECCB951B-65EA-4229-A862-2D5DB76C394D}"/>
    <cellStyle name="Output 2 2 13 7" xfId="25551" xr:uid="{C2C99ED1-B188-4EAC-85EF-F53F78FA4A3D}"/>
    <cellStyle name="Output 2 2 13 8" xfId="26992" xr:uid="{B5B22604-8C7D-4A31-A9EA-7023DAFE973B}"/>
    <cellStyle name="Output 2 2 13 9" xfId="28512" xr:uid="{88029993-9CD2-40F2-933E-79F3CFE2B359}"/>
    <cellStyle name="Output 2 2 14" xfId="15625" xr:uid="{6D5C872C-C91E-4551-A1A2-D9B7FD915078}"/>
    <cellStyle name="Output 2 2 14 10" xfId="31431" xr:uid="{7072D500-0C26-4974-B093-C87C9221034A}"/>
    <cellStyle name="Output 2 2 14 11" xfId="32786" xr:uid="{4ED6152E-BB14-4CB2-BB44-0CEFC51521AD}"/>
    <cellStyle name="Output 2 2 14 12" xfId="33885" xr:uid="{90C18469-841C-4BD1-B289-FE033EE31ECD}"/>
    <cellStyle name="Output 2 2 14 13" xfId="34925" xr:uid="{5E8445DC-C13B-43B2-8EF9-866AAF84562B}"/>
    <cellStyle name="Output 2 2 14 14" xfId="36081" xr:uid="{DE33149E-FBB0-4DB5-9E59-1138A51C247E}"/>
    <cellStyle name="Output 2 2 14 15" xfId="37198" xr:uid="{4376A83A-0E0A-4B66-848C-4019CCBA6B23}"/>
    <cellStyle name="Output 2 2 14 16" xfId="38286" xr:uid="{572421B3-67E1-4A0E-A596-2DE96B23B2ED}"/>
    <cellStyle name="Output 2 2 14 2" xfId="18675" xr:uid="{77A45216-8EB9-4992-939D-36D8E57F44B0}"/>
    <cellStyle name="Output 2 2 14 3" xfId="20073" xr:uid="{94639A83-C114-4C31-B013-0E0CB04E0DBE}"/>
    <cellStyle name="Output 2 2 14 4" xfId="21492" xr:uid="{7D364E8F-EB47-416D-8A17-586AD44186BA}"/>
    <cellStyle name="Output 2 2 14 5" xfId="24180" xr:uid="{464F5787-D4B1-4BFD-BF7D-6438D6820474}"/>
    <cellStyle name="Output 2 2 14 6" xfId="25580" xr:uid="{1723B5F2-6E27-4F6A-BD00-E9DA777F0A16}"/>
    <cellStyle name="Output 2 2 14 7" xfId="27021" xr:uid="{76061545-3A78-41CF-B9B3-7ACE190F04B0}"/>
    <cellStyle name="Output 2 2 14 8" xfId="28543" xr:uid="{24FC0FB3-7C51-497F-8A59-892470332FDC}"/>
    <cellStyle name="Output 2 2 14 9" xfId="30036" xr:uid="{A6E1925C-BB8B-4B25-B7E9-1275A59F8909}"/>
    <cellStyle name="Output 2 2 15" xfId="15742" xr:uid="{250EBC67-13D8-4FD6-A6A6-0B8853C4CEC8}"/>
    <cellStyle name="Output 2 2 15 10" xfId="35029" xr:uid="{442E3D27-8F38-4C29-9F19-0FABAA71EE3D}"/>
    <cellStyle name="Output 2 2 15 11" xfId="36183" xr:uid="{A0237303-F925-4D2C-846C-25A0A543F6BC}"/>
    <cellStyle name="Output 2 2 15 12" xfId="37305" xr:uid="{FAE6415C-EADA-49BC-B82E-BD72D5180830}"/>
    <cellStyle name="Output 2 2 15 13" xfId="38388" xr:uid="{13B8D5A0-C5BE-45A0-A7DE-347F85EA1D53}"/>
    <cellStyle name="Output 2 2 15 2" xfId="20185" xr:uid="{3983A159-2652-49C2-931A-237245B52BF2}"/>
    <cellStyle name="Output 2 2 15 3" xfId="24294" xr:uid="{B70CB74D-4FE3-42DE-93FB-8A8A0AED760D}"/>
    <cellStyle name="Output 2 2 15 4" xfId="25693" xr:uid="{7AEC99B6-D43E-43BA-9177-6A20C02D4BF7}"/>
    <cellStyle name="Output 2 2 15 5" xfId="27133" xr:uid="{3ABAC014-F56C-4812-B6F7-DF7D1FF50938}"/>
    <cellStyle name="Output 2 2 15 6" xfId="28657" xr:uid="{A0226451-275B-4787-91FF-AF70D51BCCC3}"/>
    <cellStyle name="Output 2 2 15 7" xfId="30151" xr:uid="{EC45DE3D-EE94-4B63-B478-91C9A3C9E5AD}"/>
    <cellStyle name="Output 2 2 15 8" xfId="31543" xr:uid="{CDC181B4-E32F-48CC-8BE7-EC38A65CAE59}"/>
    <cellStyle name="Output 2 2 15 9" xfId="32892" xr:uid="{622689EF-FF8A-4E1F-A0AB-6056CA35703F}"/>
    <cellStyle name="Output 2 2 16" xfId="15834" xr:uid="{5FEB9CF2-5412-4FF3-8B89-479238D7A107}"/>
    <cellStyle name="Output 2 2 16 10" xfId="30241" xr:uid="{2C0E4EB1-4899-4738-BDAF-4BD40BD0810B}"/>
    <cellStyle name="Output 2 2 16 11" xfId="31635" xr:uid="{E92CEE8E-2867-404E-A673-FF27A2D855EE}"/>
    <cellStyle name="Output 2 2 16 12" xfId="32973" xr:uid="{FF9C5FF0-A626-4237-A678-F6F653119B36}"/>
    <cellStyle name="Output 2 2 16 13" xfId="34005" xr:uid="{A622D8D9-3ACD-4CD1-9507-F51D8C45A421}"/>
    <cellStyle name="Output 2 2 16 14" xfId="35107" xr:uid="{D5044DF1-029C-41AB-80FB-EC6B4674C5BF}"/>
    <cellStyle name="Output 2 2 16 15" xfId="36261" xr:uid="{2D542A10-B105-4415-85ED-0A6F0FF353A8}"/>
    <cellStyle name="Output 2 2 16 16" xfId="37388" xr:uid="{8D3826B7-70FE-43E0-AC48-9AB85379B5C7}"/>
    <cellStyle name="Output 2 2 16 17" xfId="38466" xr:uid="{80E5A0D1-EAAA-4FE1-AD9B-1057C494CCBE}"/>
    <cellStyle name="Output 2 2 16 2" xfId="18883" xr:uid="{1A822C00-CBE6-45FB-A93E-88497FC7EACA}"/>
    <cellStyle name="Output 2 2 16 3" xfId="20276" xr:uid="{29590AE1-7150-4210-975E-342DB7117E09}"/>
    <cellStyle name="Output 2 2 16 4" xfId="21677" xr:uid="{31FD0E49-68BC-469E-B7C1-8DAD5973AA8E}"/>
    <cellStyle name="Output 2 2 16 5" xfId="23059" xr:uid="{3B560EAE-CFC8-4F00-AA72-C5AB080E5F90}"/>
    <cellStyle name="Output 2 2 16 6" xfId="24379" xr:uid="{DBE232F3-6A0E-436D-A829-895EF76BE121}"/>
    <cellStyle name="Output 2 2 16 7" xfId="25783" xr:uid="{5FF84316-BA09-4243-A991-C1F39989DF93}"/>
    <cellStyle name="Output 2 2 16 8" xfId="27224" xr:uid="{7B632589-A488-41F2-8920-74BAAB474EE0}"/>
    <cellStyle name="Output 2 2 16 9" xfId="28748" xr:uid="{8459DD0C-674E-4F8F-8913-5E61FEEBFCD3}"/>
    <cellStyle name="Output 2 2 17" xfId="23717" xr:uid="{B3435F75-8A40-413A-8DFC-6098912BE42B}"/>
    <cellStyle name="Output 2 2 18" xfId="25135" xr:uid="{CF802DB1-8E6C-4884-BDF2-F5F829692AFB}"/>
    <cellStyle name="Output 2 2 19" xfId="26571" xr:uid="{B428E018-E491-4280-9342-0FB24624B7F3}"/>
    <cellStyle name="Output 2 2 2" xfId="88" xr:uid="{00000000-0005-0000-0000-000014240000}"/>
    <cellStyle name="Output 2 2 2 10" xfId="15397" xr:uid="{8662C39F-CC32-44AD-964C-EBFE59416877}"/>
    <cellStyle name="Output 2 2 2 10 10" xfId="31213" xr:uid="{667D8418-7A50-4897-8157-4939F680EBE0}"/>
    <cellStyle name="Output 2 2 2 10 11" xfId="32577" xr:uid="{D65D7E2F-C4AB-46F9-AB0E-99AA9BBB1047}"/>
    <cellStyle name="Output 2 2 2 10 12" xfId="33766" xr:uid="{D88B5AB9-9E49-4B33-94D7-AB23D9FF5A66}"/>
    <cellStyle name="Output 2 2 2 10 13" xfId="34734" xr:uid="{F5B9A56A-8C76-4FDD-B05A-4E39D9C8357F}"/>
    <cellStyle name="Output 2 2 2 10 14" xfId="35891" xr:uid="{5B53E124-27DA-453F-A470-4BDDF9E9C14A}"/>
    <cellStyle name="Output 2 2 2 10 15" xfId="37001" xr:uid="{140E92F5-F159-4542-94A7-CD87601C4F14}"/>
    <cellStyle name="Output 2 2 2 10 16" xfId="38097" xr:uid="{70AE2432-3A09-4024-82C9-7E2FF650341D}"/>
    <cellStyle name="Output 2 2 2 10 2" xfId="18459" xr:uid="{3E9648BF-323C-4589-B5C1-877561E7CB39}"/>
    <cellStyle name="Output 2 2 2 10 3" xfId="19854" xr:uid="{E6656ABE-2B42-43E6-AA6D-02580C022002}"/>
    <cellStyle name="Output 2 2 2 10 4" xfId="21265" xr:uid="{1AF5E53B-6580-4AB7-A4ED-0C238AEC8435}"/>
    <cellStyle name="Output 2 2 2 10 5" xfId="23970" xr:uid="{3C064E26-9AAD-424B-96D9-6AD46475C7A5}"/>
    <cellStyle name="Output 2 2 2 10 6" xfId="25368" xr:uid="{A380DA3E-9312-4B84-B16C-BE66921F117C}"/>
    <cellStyle name="Output 2 2 2 10 7" xfId="26804" xr:uid="{CA34AEED-42FD-46C8-9B40-EFEA17369015}"/>
    <cellStyle name="Output 2 2 2 10 8" xfId="28324" xr:uid="{3E634579-7C8D-473E-8C91-583C640B0590}"/>
    <cellStyle name="Output 2 2 2 10 9" xfId="29822" xr:uid="{AFEAB17D-0012-40DD-B11C-243AFE2E2A2A}"/>
    <cellStyle name="Output 2 2 2 11" xfId="15494" xr:uid="{A1FDAACC-44E8-4AB6-84A2-52BA8EF60C09}"/>
    <cellStyle name="Output 2 2 2 11 10" xfId="31305" xr:uid="{4E5F02D7-AD09-4CEC-AFB5-97F25C36459A}"/>
    <cellStyle name="Output 2 2 2 11 11" xfId="32667" xr:uid="{62756A4D-1A5B-470A-939A-D2A01B979319}"/>
    <cellStyle name="Output 2 2 2 11 12" xfId="33819" xr:uid="{473C82B7-020D-46F2-B219-DD7041816338}"/>
    <cellStyle name="Output 2 2 2 11 13" xfId="34813" xr:uid="{B09A3EB6-8236-444E-8699-BC5567BC9F36}"/>
    <cellStyle name="Output 2 2 2 11 14" xfId="35970" xr:uid="{61C9E208-C370-4714-892E-06B6434D76B2}"/>
    <cellStyle name="Output 2 2 2 11 15" xfId="37082" xr:uid="{1789C7CA-40C0-4D24-8B6B-83472B76418B}"/>
    <cellStyle name="Output 2 2 2 11 16" xfId="38175" xr:uid="{B748DBBB-D08A-4D33-939A-0E5EABFD560B}"/>
    <cellStyle name="Output 2 2 2 11 2" xfId="18553" xr:uid="{81847A9B-D300-4AEF-864D-47C4EAA2C363}"/>
    <cellStyle name="Output 2 2 2 11 3" xfId="19946" xr:uid="{B1DFAEE5-97D0-473E-A4E6-B2DAFD2F0480}"/>
    <cellStyle name="Output 2 2 2 11 4" xfId="21362" xr:uid="{FF95D57A-235A-404F-950D-9170D79A0436}"/>
    <cellStyle name="Output 2 2 2 11 5" xfId="24060" xr:uid="{74BC5469-ABAC-47BE-87F8-E7B49C8CF3DE}"/>
    <cellStyle name="Output 2 2 2 11 6" xfId="25459" xr:uid="{87E9C462-F9E3-43E7-8072-27DF15992218}"/>
    <cellStyle name="Output 2 2 2 11 7" xfId="26898" xr:uid="{8DB3067F-4E98-4D5B-B25F-6103BF3AC90B}"/>
    <cellStyle name="Output 2 2 2 11 8" xfId="28418" xr:uid="{EEF7110A-1F7C-45BB-95CC-82908EB26F84}"/>
    <cellStyle name="Output 2 2 2 11 9" xfId="29914" xr:uid="{9E95FCE1-8E0C-49B9-A0D7-6B4526EBC4A1}"/>
    <cellStyle name="Output 2 2 2 12" xfId="15546" xr:uid="{DAE9E61B-8E32-4012-A0BC-4DC5960F056D}"/>
    <cellStyle name="Output 2 2 2 12 10" xfId="29963" xr:uid="{073D9451-D761-4F15-8D95-49A9E03A4276}"/>
    <cellStyle name="Output 2 2 2 12 11" xfId="31356" xr:uid="{EDF4595E-03D5-439D-8CA8-6D0D00252DEA}"/>
    <cellStyle name="Output 2 2 2 12 12" xfId="32714" xr:uid="{58616270-D9FC-4E57-9ABF-D6CB7DD93C72}"/>
    <cellStyle name="Output 2 2 2 12 13" xfId="33842" xr:uid="{99061A03-E7E1-40DA-8D0D-77215F655E61}"/>
    <cellStyle name="Output 2 2 2 12 14" xfId="34859" xr:uid="{FC526A5F-1778-496D-B1E9-F7E00FE3D674}"/>
    <cellStyle name="Output 2 2 2 12 15" xfId="36015" xr:uid="{73877256-3C9E-4048-BDAA-D8668FD2FE85}"/>
    <cellStyle name="Output 2 2 2 12 16" xfId="37128" xr:uid="{09021329-7ED1-4295-83B1-D5C28A6F46A6}"/>
    <cellStyle name="Output 2 2 2 12 17" xfId="38220" xr:uid="{8C78FB6C-AF57-4510-9024-D054622E0F49}"/>
    <cellStyle name="Output 2 2 2 12 2" xfId="18605" xr:uid="{3641505B-D0D1-489D-8D95-7FCB42C608C4}"/>
    <cellStyle name="Output 2 2 2 12 3" xfId="19997" xr:uid="{EA4BF877-5443-4977-B0A9-1800000FBB6D}"/>
    <cellStyle name="Output 2 2 2 12 4" xfId="21414" xr:uid="{513DD3B6-AD05-4CEF-99E6-1186D4D3CAEF}"/>
    <cellStyle name="Output 2 2 2 12 5" xfId="22808" xr:uid="{6CF649A3-BB47-4FA7-949F-1C59D81BFEEC}"/>
    <cellStyle name="Output 2 2 2 12 6" xfId="24110" xr:uid="{D067A235-290D-440D-A690-EC23A6D4B704}"/>
    <cellStyle name="Output 2 2 2 12 7" xfId="25508" xr:uid="{CCDC700D-D0AD-48B9-8DAF-B7134275C50E}"/>
    <cellStyle name="Output 2 2 2 12 8" xfId="26946" xr:uid="{2E4BF3B8-96EA-4E3A-AEA9-1A6A793DC1D9}"/>
    <cellStyle name="Output 2 2 2 12 9" xfId="28468" xr:uid="{C45469A1-869E-4810-BEF2-4A1CE00E604F}"/>
    <cellStyle name="Output 2 2 2 13" xfId="15611" xr:uid="{0332CFD4-23FB-46E2-886F-B1780D25F593}"/>
    <cellStyle name="Output 2 2 2 13 10" xfId="31418" xr:uid="{45C7FD78-F3B5-4BF4-8DC2-10F0316A1842}"/>
    <cellStyle name="Output 2 2 2 13 11" xfId="32773" xr:uid="{8869973B-A688-4BFE-89C4-953EF2ACABA4}"/>
    <cellStyle name="Output 2 2 2 13 12" xfId="33881" xr:uid="{9A27ED43-FE98-4FBE-96B9-6F31553F3498}"/>
    <cellStyle name="Output 2 2 2 13 13" xfId="34913" xr:uid="{46FA38DB-FD00-49EE-B0F9-99E51C79616E}"/>
    <cellStyle name="Output 2 2 2 13 14" xfId="36069" xr:uid="{33B997F3-BB33-4A90-8CAC-5281A93C54BB}"/>
    <cellStyle name="Output 2 2 2 13 15" xfId="37185" xr:uid="{0044669E-98D6-4308-9532-E10323B4718B}"/>
    <cellStyle name="Output 2 2 2 13 16" xfId="38274" xr:uid="{20D0CFED-2FBE-4FDB-87D7-5009E43C0E78}"/>
    <cellStyle name="Output 2 2 2 13 2" xfId="18663" xr:uid="{2B0B8017-F97D-4EF0-A5BE-F946FE1F6F05}"/>
    <cellStyle name="Output 2 2 2 13 3" xfId="20060" xr:uid="{BD63BB78-244A-4265-908F-AF731F6B4D51}"/>
    <cellStyle name="Output 2 2 2 13 4" xfId="21478" xr:uid="{24399C3C-7063-4E98-888D-D259FA1030EE}"/>
    <cellStyle name="Output 2 2 2 13 5" xfId="24167" xr:uid="{9C19D5AA-B280-4AA3-89F2-96C7FF2EF173}"/>
    <cellStyle name="Output 2 2 2 13 6" xfId="25567" xr:uid="{F63FFC0A-7227-4B08-A46A-830E2D28DAAB}"/>
    <cellStyle name="Output 2 2 2 13 7" xfId="27008" xr:uid="{18DAAFA4-0971-4D3A-B1EA-B5D713388061}"/>
    <cellStyle name="Output 2 2 2 13 8" xfId="28529" xr:uid="{26C03C8C-1649-4D4D-8A46-EE040C86FEF3}"/>
    <cellStyle name="Output 2 2 2 13 9" xfId="30023" xr:uid="{E2ECDD0B-0137-4322-8CE7-F4FE85820B6B}"/>
    <cellStyle name="Output 2 2 2 14" xfId="15725" xr:uid="{9433AB8E-16D9-4979-80A8-786025C4B487}"/>
    <cellStyle name="Output 2 2 2 14 10" xfId="35017" xr:uid="{38CA57D9-B50D-4AF6-B48D-38C35A82908D}"/>
    <cellStyle name="Output 2 2 2 14 11" xfId="36171" xr:uid="{82EAED21-0053-4563-A88C-FC6390D3F759}"/>
    <cellStyle name="Output 2 2 2 14 12" xfId="37291" xr:uid="{0D8DAC7C-EFAD-4508-AC88-7F688392C71F}"/>
    <cellStyle name="Output 2 2 2 14 13" xfId="38376" xr:uid="{F7D02581-6822-4563-9C6D-EC090A179910}"/>
    <cellStyle name="Output 2 2 2 14 2" xfId="20170" xr:uid="{773FE7E6-EB8E-4AB7-8520-F57E9BE65938}"/>
    <cellStyle name="Output 2 2 2 14 3" xfId="24278" xr:uid="{0A447177-E222-4931-AA42-189C49AA2FEF}"/>
    <cellStyle name="Output 2 2 2 14 4" xfId="25676" xr:uid="{3D0CF37A-56D0-4E44-B440-AC9603131D2D}"/>
    <cellStyle name="Output 2 2 2 14 5" xfId="27119" xr:uid="{08235AFA-DC2B-48DB-AB9A-AF99D1D4DD43}"/>
    <cellStyle name="Output 2 2 2 14 6" xfId="28641" xr:uid="{B7572E75-3BBD-4F4B-ACCD-34A543C54827}"/>
    <cellStyle name="Output 2 2 2 14 7" xfId="30135" xr:uid="{E2976A48-5343-4BE7-BDAF-3A7BEC3C9851}"/>
    <cellStyle name="Output 2 2 2 14 8" xfId="31527" xr:uid="{AB28D8EC-090A-4707-AAF4-86A028249FBA}"/>
    <cellStyle name="Output 2 2 2 14 9" xfId="32878" xr:uid="{F6CF4BC8-59F8-4F2C-A90D-9783DDDA5048}"/>
    <cellStyle name="Output 2 2 2 15" xfId="15819" xr:uid="{88C7AD65-A303-4DC6-9690-20435035E46C}"/>
    <cellStyle name="Output 2 2 2 15 10" xfId="30227" xr:uid="{5F29EB14-3252-41AE-87CB-50001A403229}"/>
    <cellStyle name="Output 2 2 2 15 11" xfId="31620" xr:uid="{3306E722-4CEC-40EF-9487-D09743D562FD}"/>
    <cellStyle name="Output 2 2 2 15 12" xfId="32960" xr:uid="{3403ED77-F056-48BB-A9BF-83DA90021ECC}"/>
    <cellStyle name="Output 2 2 2 15 13" xfId="33993" xr:uid="{6679BEDC-5DEA-45F0-A78D-878F9074A6AE}"/>
    <cellStyle name="Output 2 2 2 15 14" xfId="35095" xr:uid="{DBB67642-CB06-464F-A2CC-4E295AB81FAA}"/>
    <cellStyle name="Output 2 2 2 15 15" xfId="36249" xr:uid="{4E58123D-5D40-47C3-B8C9-A86B4CB186CA}"/>
    <cellStyle name="Output 2 2 2 15 16" xfId="37375" xr:uid="{BA19AD26-A4A5-42E3-A184-59C1B57BBF60}"/>
    <cellStyle name="Output 2 2 2 15 17" xfId="38454" xr:uid="{2A216031-A4EE-48A2-85A7-BDF48AA0F128}"/>
    <cellStyle name="Output 2 2 2 15 2" xfId="18868" xr:uid="{0562EB13-05E4-47DF-BF88-0DFA47ED2A73}"/>
    <cellStyle name="Output 2 2 2 15 3" xfId="20262" xr:uid="{F7CF8E28-9036-4CA0-B0FB-167CBAB41A56}"/>
    <cellStyle name="Output 2 2 2 15 4" xfId="21663" xr:uid="{32D6AF97-DD37-40E1-993C-79EB38D77C39}"/>
    <cellStyle name="Output 2 2 2 15 5" xfId="23045" xr:uid="{C6A1FD76-E6B3-45C0-AEB0-4A8601D7FA08}"/>
    <cellStyle name="Output 2 2 2 15 6" xfId="24365" xr:uid="{1248A622-1E5F-4101-9823-57B8CA6D3A45}"/>
    <cellStyle name="Output 2 2 2 15 7" xfId="25769" xr:uid="{3CF08DB5-0C1E-4B49-A992-DFF151159ED5}"/>
    <cellStyle name="Output 2 2 2 15 8" xfId="27210" xr:uid="{D9E25C48-97EF-4286-904A-38D22041C648}"/>
    <cellStyle name="Output 2 2 2 15 9" xfId="28733" xr:uid="{00F0EE6F-7FC8-4B56-9627-0BA53632E30F}"/>
    <cellStyle name="Output 2 2 2 16" xfId="23514" xr:uid="{A4BD118F-B945-4211-9FB6-763DD587F520}"/>
    <cellStyle name="Output 2 2 2 17" xfId="24830" xr:uid="{6328BC76-85D8-4B8A-9AB0-AFA80384930E}"/>
    <cellStyle name="Output 2 2 2 18" xfId="26247" xr:uid="{F91FB212-E15C-4717-A072-D5033A1F8840}"/>
    <cellStyle name="Output 2 2 2 19" xfId="27782" xr:uid="{ECFD4765-7C2E-48A6-8A7B-88FD8FA5D6D9}"/>
    <cellStyle name="Output 2 2 2 2" xfId="9770" xr:uid="{00000000-0005-0000-0000-000015240000}"/>
    <cellStyle name="Output 2 2 2 2 10" xfId="15313" xr:uid="{2DF38F95-B6D5-41EE-8970-B6ED6FF0EE92}"/>
    <cellStyle name="Output 2 2 2 2 10 10" xfId="29742" xr:uid="{642D05B8-0ED3-43C5-B3AD-B9AE760D8F9F}"/>
    <cellStyle name="Output 2 2 2 2 10 11" xfId="31133" xr:uid="{33365670-9C10-4D2F-B705-DF58D3B1EBE8}"/>
    <cellStyle name="Output 2 2 2 2 10 12" xfId="32502" xr:uid="{E99CC4D6-A9E9-4EB5-94C4-6C3DAD431D3B}"/>
    <cellStyle name="Output 2 2 2 2 10 13" xfId="33700" xr:uid="{BB024ECF-34F8-49E7-AA0B-2F1E6489C35F}"/>
    <cellStyle name="Output 2 2 2 2 10 14" xfId="34665" xr:uid="{1A7A5CC7-5419-4A66-87A0-33E9C0ADCBD4}"/>
    <cellStyle name="Output 2 2 2 2 10 15" xfId="35823" xr:uid="{A6FF8B12-8DBF-4FB5-B8FC-8DAEED865FCF}"/>
    <cellStyle name="Output 2 2 2 2 10 16" xfId="36932" xr:uid="{5D20D0B4-8E3B-4F6E-A33E-D5BC5C734AC8}"/>
    <cellStyle name="Output 2 2 2 2 10 17" xfId="38033" xr:uid="{51F3D1A6-0AD4-4985-B1C7-FD86AA520E3C}"/>
    <cellStyle name="Output 2 2 2 2 10 2" xfId="18375" xr:uid="{201E604F-F057-42AA-BE75-E33A6D548147}"/>
    <cellStyle name="Output 2 2 2 2 10 3" xfId="19770" xr:uid="{05A8DB40-D3D7-48EF-A641-98D7C9D77BE9}"/>
    <cellStyle name="Output 2 2 2 2 10 4" xfId="21182" xr:uid="{2D275FF3-3950-45E4-AD56-5FDE78E00AD1}"/>
    <cellStyle name="Output 2 2 2 2 10 5" xfId="22579" xr:uid="{6919F40F-F609-4E58-9FF2-34F5C52E5577}"/>
    <cellStyle name="Output 2 2 2 2 10 6" xfId="23891" xr:uid="{6F856A3C-EEA6-4D85-A456-8E1B5AB743B5}"/>
    <cellStyle name="Output 2 2 2 2 10 7" xfId="25291" xr:uid="{FE5572B9-0794-4F56-BFC0-FC5F1397D934}"/>
    <cellStyle name="Output 2 2 2 2 10 8" xfId="26727" xr:uid="{8BF9D6B6-852C-4CC6-9838-008CC53C8598}"/>
    <cellStyle name="Output 2 2 2 2 10 9" xfId="28252" xr:uid="{FAF130C3-AD77-439C-8160-8A4359468BD6}"/>
    <cellStyle name="Output 2 2 2 2 11" xfId="15364" xr:uid="{9F596E8E-C6C8-4088-A09B-C22736F68284}"/>
    <cellStyle name="Output 2 2 2 2 11 10" xfId="29791" xr:uid="{726DCC89-523B-41E4-9204-2DFD390111D6}"/>
    <cellStyle name="Output 2 2 2 2 11 11" xfId="31182" xr:uid="{1AD6333E-E00F-4A8B-85C8-14E23D6F4D21}"/>
    <cellStyle name="Output 2 2 2 2 11 12" xfId="32549" xr:uid="{FD6B2927-7FFF-408E-882D-39DBD1B0B33C}"/>
    <cellStyle name="Output 2 2 2 2 11 13" xfId="33744" xr:uid="{FFA609DF-B2FD-4F31-8CF3-FF6F4201C2B9}"/>
    <cellStyle name="Output 2 2 2 2 11 14" xfId="34710" xr:uid="{3F7B34B7-856E-4E52-B48A-1366F14DBDD4}"/>
    <cellStyle name="Output 2 2 2 2 11 15" xfId="35866" xr:uid="{856D8DCA-839B-4E52-AC42-107DB47941DA}"/>
    <cellStyle name="Output 2 2 2 2 11 16" xfId="36977" xr:uid="{61ECD094-5016-4809-B127-15416CB02761}"/>
    <cellStyle name="Output 2 2 2 2 11 17" xfId="38075" xr:uid="{AE63A88D-AC51-4BD7-B593-41B273EF5339}"/>
    <cellStyle name="Output 2 2 2 2 11 2" xfId="18426" xr:uid="{52A2A3EA-EF7B-4DC3-9A01-82E8DAE4C896}"/>
    <cellStyle name="Output 2 2 2 2 11 3" xfId="19821" xr:uid="{A18A6FD1-E612-4ED7-9C7E-20B9C5C83016}"/>
    <cellStyle name="Output 2 2 2 2 11 4" xfId="21232" xr:uid="{DE520D3E-1863-4001-B646-4BBD353AE9BF}"/>
    <cellStyle name="Output 2 2 2 2 11 5" xfId="22630" xr:uid="{B24A370A-FFDA-4ADA-BC78-8913B9664DBC}"/>
    <cellStyle name="Output 2 2 2 2 11 6" xfId="23940" xr:uid="{10C96497-7FC0-4037-8CB3-AB323D04BB8F}"/>
    <cellStyle name="Output 2 2 2 2 11 7" xfId="25338" xr:uid="{12399A25-C14F-40F6-8794-D7B7C2D57269}"/>
    <cellStyle name="Output 2 2 2 2 11 8" xfId="26776" xr:uid="{A5C43DE4-7DAE-46E6-A50E-33E3F9E5380A}"/>
    <cellStyle name="Output 2 2 2 2 11 9" xfId="28297" xr:uid="{DD068387-47FB-4F35-84C9-F34549BB7527}"/>
    <cellStyle name="Output 2 2 2 2 12" xfId="15445" xr:uid="{64AA3203-4973-413F-8DD0-01AA9DB1A008}"/>
    <cellStyle name="Output 2 2 2 2 12 10" xfId="29869" xr:uid="{332E9782-1C64-4695-9522-C4673C23CDCB}"/>
    <cellStyle name="Output 2 2 2 2 12 11" xfId="31260" xr:uid="{C93F2520-AA74-4BB5-A95B-CCF9211B1CDA}"/>
    <cellStyle name="Output 2 2 2 2 12 12" xfId="32623" xr:uid="{65D1E004-6A12-4CBF-AA21-80BF230E90EC}"/>
    <cellStyle name="Output 2 2 2 2 12 13" xfId="33798" xr:uid="{5F10B039-2814-420F-BEB8-B8B61FA2FC44}"/>
    <cellStyle name="Output 2 2 2 2 12 14" xfId="34775" xr:uid="{C88536EB-4609-4330-8641-02CC0C61C519}"/>
    <cellStyle name="Output 2 2 2 2 12 15" xfId="35932" xr:uid="{6E2FD274-3496-4A38-B853-E2066E07C9B0}"/>
    <cellStyle name="Output 2 2 2 2 12 16" xfId="37043" xr:uid="{02F523DA-10E9-460D-A45C-0FE82C73F7B5}"/>
    <cellStyle name="Output 2 2 2 2 12 17" xfId="38138" xr:uid="{55B41F34-4FB3-4676-B1AC-0ED9F34A1375}"/>
    <cellStyle name="Output 2 2 2 2 12 2" xfId="18506" xr:uid="{1C833423-63F9-48A5-9AFA-03436A9F2717}"/>
    <cellStyle name="Output 2 2 2 2 12 3" xfId="19901" xr:uid="{4278A269-81CC-435E-8928-81CD1B54E8DA}"/>
    <cellStyle name="Output 2 2 2 2 12 4" xfId="21313" xr:uid="{896A0D68-2BCB-4588-99C3-1DB610C1A682}"/>
    <cellStyle name="Output 2 2 2 2 12 5" xfId="22711" xr:uid="{B6F4F199-9767-4358-9215-ED8D055AF426}"/>
    <cellStyle name="Output 2 2 2 2 12 6" xfId="24016" xr:uid="{04F25A6E-5BA5-4795-A9BB-A5F0053D7B63}"/>
    <cellStyle name="Output 2 2 2 2 12 7" xfId="25415" xr:uid="{1830A4C8-EE39-4B09-866C-D64EA87A62DA}"/>
    <cellStyle name="Output 2 2 2 2 12 8" xfId="26852" xr:uid="{58DC792B-0082-4D85-B02D-3F84663168F8}"/>
    <cellStyle name="Output 2 2 2 2 12 9" xfId="28372" xr:uid="{DDB727EE-D4F2-4985-B445-2D299DB14C9D}"/>
    <cellStyle name="Output 2 2 2 2 13" xfId="15489" xr:uid="{9A36FCDF-1F60-4C46-A326-5316F85E232E}"/>
    <cellStyle name="Output 2 2 2 2 13 10" xfId="31300" xr:uid="{8870345A-4220-419B-99D7-76C3B9A91626}"/>
    <cellStyle name="Output 2 2 2 2 13 11" xfId="32663" xr:uid="{6FBABEAB-9C1D-4DC5-9133-31EA626AD75F}"/>
    <cellStyle name="Output 2 2 2 2 13 12" xfId="33815" xr:uid="{9028428C-8FD0-4BDA-B04D-E02249F66763}"/>
    <cellStyle name="Output 2 2 2 2 13 13" xfId="34810" xr:uid="{85B384F3-9FFE-4F1B-9996-87A0C6BC36C9}"/>
    <cellStyle name="Output 2 2 2 2 13 14" xfId="35967" xr:uid="{A0F160D2-2628-41B2-986C-515335F2767D}"/>
    <cellStyle name="Output 2 2 2 2 13 15" xfId="37079" xr:uid="{DB4705C1-E853-456C-9AE2-E705B3696147}"/>
    <cellStyle name="Output 2 2 2 2 13 16" xfId="38172" xr:uid="{E9D9160B-D3EB-4DB9-AC60-63F252DB52F6}"/>
    <cellStyle name="Output 2 2 2 2 13 2" xfId="18548" xr:uid="{CD9895C5-F5DC-43C3-93EA-C61034748113}"/>
    <cellStyle name="Output 2 2 2 2 13 3" xfId="19941" xr:uid="{C0635C7E-5246-4F10-B623-723F1FC99803}"/>
    <cellStyle name="Output 2 2 2 2 13 4" xfId="21357" xr:uid="{DA8ECCB7-4D17-4399-BF04-9E7575BC92DE}"/>
    <cellStyle name="Output 2 2 2 2 13 5" xfId="24056" xr:uid="{CA09A709-257E-4A88-B9ED-6FB5DFBC2D17}"/>
    <cellStyle name="Output 2 2 2 2 13 6" xfId="25454" xr:uid="{5D4BA2FE-0810-4478-AF2B-4549F6C78888}"/>
    <cellStyle name="Output 2 2 2 2 13 7" xfId="26894" xr:uid="{DDB40F17-7B31-45B0-8972-B6F3906C79B0}"/>
    <cellStyle name="Output 2 2 2 2 13 8" xfId="28414" xr:uid="{AC7B6F2F-E859-4E1B-925C-24566C3AE755}"/>
    <cellStyle name="Output 2 2 2 2 13 9" xfId="29909" xr:uid="{308D5441-DD95-46AC-8591-3E4263DE0E9D}"/>
    <cellStyle name="Output 2 2 2 2 14" xfId="15543" xr:uid="{604D5CF4-CAD8-43C4-9D80-5D64425E852A}"/>
    <cellStyle name="Output 2 2 2 2 14 10" xfId="31353" xr:uid="{5CF5FA92-2307-4542-AA00-38D7FA9B3BC0}"/>
    <cellStyle name="Output 2 2 2 2 14 11" xfId="32711" xr:uid="{5C0F08AE-C6B2-4EA2-9C2B-51EA5E976C14}"/>
    <cellStyle name="Output 2 2 2 2 14 12" xfId="33839" xr:uid="{33322B08-9844-410E-82C6-A605A8E05E61}"/>
    <cellStyle name="Output 2 2 2 2 14 13" xfId="34856" xr:uid="{F28F77EF-4903-41C5-95EB-47A532D3AA59}"/>
    <cellStyle name="Output 2 2 2 2 14 14" xfId="36012" xr:uid="{BC0F4F7D-3555-451F-9427-347563886298}"/>
    <cellStyle name="Output 2 2 2 2 14 15" xfId="37125" xr:uid="{B30F1DA4-D013-4BE5-92C6-08EFEAA3EB9F}"/>
    <cellStyle name="Output 2 2 2 2 14 16" xfId="38217" xr:uid="{8D557451-C924-499E-B0B8-98E5D4CC7C38}"/>
    <cellStyle name="Output 2 2 2 2 14 2" xfId="18602" xr:uid="{1DB6742D-1F39-4E5A-B050-FC61C1D898A7}"/>
    <cellStyle name="Output 2 2 2 2 14 3" xfId="19994" xr:uid="{0AB000B2-52C0-418B-A4B0-EE52A7FBD234}"/>
    <cellStyle name="Output 2 2 2 2 14 4" xfId="21411" xr:uid="{BA6D6EDB-50B3-4ACB-B658-7806642D517D}"/>
    <cellStyle name="Output 2 2 2 2 14 5" xfId="24107" xr:uid="{8AE3C846-46A1-4C4E-A9DB-68A474D4DC5D}"/>
    <cellStyle name="Output 2 2 2 2 14 6" xfId="25505" xr:uid="{851FD620-1DE9-4833-9B68-E018A3011EE9}"/>
    <cellStyle name="Output 2 2 2 2 14 7" xfId="26943" xr:uid="{8EEC9274-8B2C-4EF2-9A90-139AC71BD8CB}"/>
    <cellStyle name="Output 2 2 2 2 14 8" xfId="28465" xr:uid="{4B7398F1-15BC-45F4-ACE2-73D3AD0753C0}"/>
    <cellStyle name="Output 2 2 2 2 14 9" xfId="29960" xr:uid="{B0D515EB-AD25-438C-8309-C490EC49D9D9}"/>
    <cellStyle name="Output 2 2 2 2 15" xfId="15589" xr:uid="{9B88E968-C650-4EA8-BC6E-2B7D37F32743}"/>
    <cellStyle name="Output 2 2 2 2 15 10" xfId="31398" xr:uid="{D7784B84-6322-4187-9C0E-D4CF8AA02829}"/>
    <cellStyle name="Output 2 2 2 2 15 11" xfId="32753" xr:uid="{C64093F7-BE73-4CE6-92ED-8A2A99762ECC}"/>
    <cellStyle name="Output 2 2 2 2 15 12" xfId="33864" xr:uid="{B0B3ED8C-47F7-4791-A659-5E20869A4241}"/>
    <cellStyle name="Output 2 2 2 2 15 13" xfId="34896" xr:uid="{12A0DAEC-C627-461E-8141-C373EA1FB3F1}"/>
    <cellStyle name="Output 2 2 2 2 15 14" xfId="36052" xr:uid="{68647B97-7DA5-4F25-9E3C-346AE2A9D404}"/>
    <cellStyle name="Output 2 2 2 2 15 15" xfId="37166" xr:uid="{BBA7267E-7AA2-45CB-A6F6-F3E069A384DC}"/>
    <cellStyle name="Output 2 2 2 2 15 16" xfId="38257" xr:uid="{39A222A8-0A90-40E9-918F-8B096E2D309F}"/>
    <cellStyle name="Output 2 2 2 2 15 2" xfId="18645" xr:uid="{029EFF5B-3CCF-42B9-B6C3-8CBDC1A35492}"/>
    <cellStyle name="Output 2 2 2 2 15 3" xfId="20040" xr:uid="{B49191B3-4A49-43DD-B0CD-D7A3BB02804D}"/>
    <cellStyle name="Output 2 2 2 2 15 4" xfId="21456" xr:uid="{500E9565-C9E7-4E01-9960-322DAB8AC02F}"/>
    <cellStyle name="Output 2 2 2 2 15 5" xfId="24148" xr:uid="{5C40E4AD-0EA5-4B7F-A225-EC3150183C9E}"/>
    <cellStyle name="Output 2 2 2 2 15 6" xfId="25547" xr:uid="{D4417A5B-B573-4CB5-A6BA-D1CCEF33F82C}"/>
    <cellStyle name="Output 2 2 2 2 15 7" xfId="26987" xr:uid="{F8CF085B-376C-4789-AEC1-9F89FB28E10F}"/>
    <cellStyle name="Output 2 2 2 2 15 8" xfId="28508" xr:uid="{12755881-1A3F-416C-A1D6-68461BD725E5}"/>
    <cellStyle name="Output 2 2 2 2 15 9" xfId="30003" xr:uid="{5FD64D5D-AA44-494C-B084-875536F8271D}"/>
    <cellStyle name="Output 2 2 2 2 16" xfId="15655" xr:uid="{E10ABE50-3D36-41C0-9A15-335CA75F9CCF}"/>
    <cellStyle name="Output 2 2 2 2 16 10" xfId="30066" xr:uid="{DF6BAB8A-AB67-4399-92BC-67A9DF6291E8}"/>
    <cellStyle name="Output 2 2 2 2 16 11" xfId="31460" xr:uid="{421FE9D6-6DE1-49E6-B137-D919732AC035}"/>
    <cellStyle name="Output 2 2 2 2 16 12" xfId="32816" xr:uid="{6F314A73-CB1E-46CD-9D93-E6321B571169}"/>
    <cellStyle name="Output 2 2 2 2 16 13" xfId="33910" xr:uid="{41BD255F-A3F9-4C26-808A-D887D831425E}"/>
    <cellStyle name="Output 2 2 2 2 16 14" xfId="34954" xr:uid="{64EAC3E6-F885-44CC-8505-0354A4C48C45}"/>
    <cellStyle name="Output 2 2 2 2 16 15" xfId="36110" xr:uid="{7EAD3AA6-15C7-48A6-BD10-E2AF10338377}"/>
    <cellStyle name="Output 2 2 2 2 16 16" xfId="37227" xr:uid="{2B5152C5-1EA8-4CDA-8783-9EE61376BFEA}"/>
    <cellStyle name="Output 2 2 2 2 16 17" xfId="38315" xr:uid="{7B01F0F3-99B9-42F4-9B2A-E42C38FA4125}"/>
    <cellStyle name="Output 2 2 2 2 16 2" xfId="18705" xr:uid="{63BEAE85-3FEA-4B14-A8D5-CCE5E64708AA}"/>
    <cellStyle name="Output 2 2 2 2 16 3" xfId="20102" xr:uid="{FAC369FE-A49A-40A7-A62F-4284BD6782BA}"/>
    <cellStyle name="Output 2 2 2 2 16 4" xfId="21522" xr:uid="{1E19067E-5E45-42BC-BF77-2119062A8414}"/>
    <cellStyle name="Output 2 2 2 2 16 5" xfId="22908" xr:uid="{C418B8CE-EC50-4E47-923B-ECA7DA77A109}"/>
    <cellStyle name="Output 2 2 2 2 16 6" xfId="24210" xr:uid="{C44500B4-DA90-4556-93F1-8E16A43D77C2}"/>
    <cellStyle name="Output 2 2 2 2 16 7" xfId="25609" xr:uid="{B3ED58BC-3234-4087-BEA5-BDFDF26923E6}"/>
    <cellStyle name="Output 2 2 2 2 16 8" xfId="27051" xr:uid="{FDB1BBF6-367B-499E-822B-5998BBB4E12E}"/>
    <cellStyle name="Output 2 2 2 2 16 9" xfId="28573" xr:uid="{09979236-84FC-454B-A682-FA7108A0EC80}"/>
    <cellStyle name="Output 2 2 2 2 17" xfId="15684" xr:uid="{6D991FBB-7F6C-4A4F-8A64-38369F990CB4}"/>
    <cellStyle name="Output 2 2 2 2 17 10" xfId="30095" xr:uid="{0FA280BB-2F8E-416A-88AC-848E1AE34EA9}"/>
    <cellStyle name="Output 2 2 2 2 17 11" xfId="31487" xr:uid="{CFE5A6AF-6338-4EB8-90F3-DDF1618138F9}"/>
    <cellStyle name="Output 2 2 2 2 17 12" xfId="32842" xr:uid="{BCACEBB2-64DC-4D87-A49B-AF89FBD5433C}"/>
    <cellStyle name="Output 2 2 2 2 17 13" xfId="33936" xr:uid="{696A134C-94FC-4FB0-987B-63A900579ECC}"/>
    <cellStyle name="Output 2 2 2 2 17 14" xfId="34982" xr:uid="{3C110D96-68D6-4A6A-91C3-3057D43F4582}"/>
    <cellStyle name="Output 2 2 2 2 17 15" xfId="36136" xr:uid="{B1DC40AF-7F9A-4D77-8240-15E5EE28FFDD}"/>
    <cellStyle name="Output 2 2 2 2 17 16" xfId="37254" xr:uid="{91C87BC7-429B-41B4-BB1C-CE4583A382D4}"/>
    <cellStyle name="Output 2 2 2 2 17 17" xfId="38341" xr:uid="{A4D7AC1B-3E01-4DCE-9145-D3B984DBF3EF}"/>
    <cellStyle name="Output 2 2 2 2 17 2" xfId="18734" xr:uid="{200B6EF9-2756-40BA-8788-964F0FE70A44}"/>
    <cellStyle name="Output 2 2 2 2 17 3" xfId="20130" xr:uid="{C81726EA-30DA-464E-8932-585B5C6738D6}"/>
    <cellStyle name="Output 2 2 2 2 17 4" xfId="21551" xr:uid="{7D4586BE-5F6E-4555-8C47-69F1B04D74E8}"/>
    <cellStyle name="Output 2 2 2 2 17 5" xfId="22937" xr:uid="{DFFB07E4-FECE-4174-91F0-AB19CB76EA84}"/>
    <cellStyle name="Output 2 2 2 2 17 6" xfId="24239" xr:uid="{B951806E-8C0E-4707-B07E-FD984563990F}"/>
    <cellStyle name="Output 2 2 2 2 17 7" xfId="25638" xr:uid="{5393391B-C950-4DC8-A2FD-F2A7E9E2D0A5}"/>
    <cellStyle name="Output 2 2 2 2 17 8" xfId="27080" xr:uid="{A5E1D3B3-BA89-48A2-8BB6-B41B10E8E4C3}"/>
    <cellStyle name="Output 2 2 2 2 17 9" xfId="28602" xr:uid="{2B539F58-72DE-4AB4-93E9-6DCA9365E3E5}"/>
    <cellStyle name="Output 2 2 2 2 18" xfId="15722" xr:uid="{3EFDC376-33AB-44B0-BF3F-770CC2EAC8E3}"/>
    <cellStyle name="Output 2 2 2 2 18 10" xfId="31524" xr:uid="{EC7218E5-3AA0-409F-8F83-EDC97A4DDD55}"/>
    <cellStyle name="Output 2 2 2 2 18 11" xfId="32875" xr:uid="{7DFE8614-7C1E-4B20-BE86-ACDB70BE0A52}"/>
    <cellStyle name="Output 2 2 2 2 18 12" xfId="33949" xr:uid="{5676BAEA-F1FF-4FA8-93B4-B21D10CA3DB7}"/>
    <cellStyle name="Output 2 2 2 2 18 13" xfId="35014" xr:uid="{2AAC7C94-DFD3-4043-B8E8-D64AE98EBCDF}"/>
    <cellStyle name="Output 2 2 2 2 18 14" xfId="36168" xr:uid="{966C91B8-ED8E-4EF7-9F88-A87AA7683BC8}"/>
    <cellStyle name="Output 2 2 2 2 18 15" xfId="37288" xr:uid="{BA6F9563-22C7-4E12-8167-4086D4AEF398}"/>
    <cellStyle name="Output 2 2 2 2 18 16" xfId="38373" xr:uid="{38E4A5B4-6D29-4351-B560-053362250E27}"/>
    <cellStyle name="Output 2 2 2 2 18 2" xfId="18772" xr:uid="{A9A8CAD8-B08A-4F90-A6EB-2731A9E1229F}"/>
    <cellStyle name="Output 2 2 2 2 18 3" xfId="20167" xr:uid="{E5A5B792-3EDE-4629-81F7-92C613D40A17}"/>
    <cellStyle name="Output 2 2 2 2 18 4" xfId="21589" xr:uid="{125D3B75-32F5-4721-9FEF-C344FB281DB1}"/>
    <cellStyle name="Output 2 2 2 2 18 5" xfId="24275" xr:uid="{7E1AE02F-B683-48EB-BE87-6ABD27492366}"/>
    <cellStyle name="Output 2 2 2 2 18 6" xfId="25673" xr:uid="{004411AC-2BC0-49A3-BB66-DDCC24FED8E9}"/>
    <cellStyle name="Output 2 2 2 2 18 7" xfId="27116" xr:uid="{711C6013-9B48-4603-BDF6-FFCF5E29765B}"/>
    <cellStyle name="Output 2 2 2 2 18 8" xfId="28638" xr:uid="{DFBC3F76-19CA-4381-85D7-7902D4B484CF}"/>
    <cellStyle name="Output 2 2 2 2 18 9" xfId="30132" xr:uid="{9A66712D-3237-417A-BEA5-94A933678B1B}"/>
    <cellStyle name="Output 2 2 2 2 19" xfId="15784" xr:uid="{577A8019-B61A-4D23-BFCC-114808271B5B}"/>
    <cellStyle name="Output 2 2 2 2 19 10" xfId="31585" xr:uid="{051363F9-EB8C-4457-A86F-551BBCDA2F74}"/>
    <cellStyle name="Output 2 2 2 2 19 11" xfId="32931" xr:uid="{CD846ED9-927C-4AF7-8BA4-F1CF35357E15}"/>
    <cellStyle name="Output 2 2 2 2 19 12" xfId="33980" xr:uid="{A383E65B-9900-4DCE-8765-5DFB1E32D1CA}"/>
    <cellStyle name="Output 2 2 2 2 19 13" xfId="35067" xr:uid="{0EFB7ED4-72B6-49F9-9B57-A4AD11510FEC}"/>
    <cellStyle name="Output 2 2 2 2 19 14" xfId="36221" xr:uid="{F6036DFC-1A54-4627-AB46-F059545A464F}"/>
    <cellStyle name="Output 2 2 2 2 19 15" xfId="37344" xr:uid="{ABE0803C-91E4-4F47-91B4-F3F0DBB773A5}"/>
    <cellStyle name="Output 2 2 2 2 19 16" xfId="38426" xr:uid="{638A40A5-63D7-4078-BA35-23BA821D011F}"/>
    <cellStyle name="Output 2 2 2 2 19 2" xfId="18834" xr:uid="{C9943EDD-F0E8-45C9-A11A-68344708C7BD}"/>
    <cellStyle name="Output 2 2 2 2 19 3" xfId="20227" xr:uid="{062ED4DF-C6A3-45E6-9773-A031EB00A7B0}"/>
    <cellStyle name="Output 2 2 2 2 19 4" xfId="23019" xr:uid="{B260079A-8F92-4894-B406-048C7931303E}"/>
    <cellStyle name="Output 2 2 2 2 19 5" xfId="24335" xr:uid="{003F1627-F599-4828-9D06-DA98933D11AE}"/>
    <cellStyle name="Output 2 2 2 2 19 6" xfId="25734" xr:uid="{C1699320-BDD6-4417-B915-550F1409DC88}"/>
    <cellStyle name="Output 2 2 2 2 19 7" xfId="27175" xr:uid="{DD39B5F4-1AD8-4080-B98B-1DACD8AE96F7}"/>
    <cellStyle name="Output 2 2 2 2 19 8" xfId="28698" xr:uid="{3DE70FA9-578C-41AC-A511-CC34F69ECD0A}"/>
    <cellStyle name="Output 2 2 2 2 19 9" xfId="30193" xr:uid="{B8F5B3BF-E951-4C3D-93DB-D13087161CD1}"/>
    <cellStyle name="Output 2 2 2 2 2" xfId="15008" xr:uid="{2AE448AA-1EF5-4346-AF95-2747E1F55FD7}"/>
    <cellStyle name="Output 2 2 2 2 2 10" xfId="29443" xr:uid="{32563774-2FFE-4373-9358-635C8CD96D06}"/>
    <cellStyle name="Output 2 2 2 2 2 11" xfId="30834" xr:uid="{BA49770B-67B8-44B3-8F93-EE34143F288E}"/>
    <cellStyle name="Output 2 2 2 2 2 12" xfId="32218" xr:uid="{8A1DC3EA-89FA-4A2F-AE08-3B17358A1BF9}"/>
    <cellStyle name="Output 2 2 2 2 2 13" xfId="33434" xr:uid="{EA3DAE00-5F2B-4388-A640-1195B15512AD}"/>
    <cellStyle name="Output 2 2 2 2 2 14" xfId="34384" xr:uid="{E3310239-57A4-473C-AD04-9C66AD919242}"/>
    <cellStyle name="Output 2 2 2 2 2 15" xfId="35539" xr:uid="{28A04913-3C5E-49B3-B249-458FA11BCAF8}"/>
    <cellStyle name="Output 2 2 2 2 2 16" xfId="36662" xr:uid="{D5B86B63-768E-4C91-8F10-B550DF3023FB}"/>
    <cellStyle name="Output 2 2 2 2 2 17" xfId="37767" xr:uid="{B71862F5-69D3-4D3F-BCDC-26A0B6F192A2}"/>
    <cellStyle name="Output 2 2 2 2 2 2" xfId="18071" xr:uid="{74A9E9E2-4E12-4FD5-9DD3-B04875BDF28B}"/>
    <cellStyle name="Output 2 2 2 2 2 3" xfId="19467" xr:uid="{896952D3-6B69-4F9A-92A1-46AB6A332666}"/>
    <cellStyle name="Output 2 2 2 2 2 4" xfId="20884" xr:uid="{DF1D93A9-7FD3-4A98-93E2-46E06A36CB09}"/>
    <cellStyle name="Output 2 2 2 2 2 5" xfId="22274" xr:uid="{49C1BD9E-955A-442B-BEA5-62E08C0BA219}"/>
    <cellStyle name="Output 2 2 2 2 2 6" xfId="23587" xr:uid="{D0F31650-4772-4608-B517-A83CA471F50B}"/>
    <cellStyle name="Output 2 2 2 2 2 7" xfId="24995" xr:uid="{3EFB9988-CAFF-4947-AB19-AC00D027CA0D}"/>
    <cellStyle name="Output 2 2 2 2 2 8" xfId="26427" xr:uid="{483B5B45-989B-4B0D-9237-00635459C020}"/>
    <cellStyle name="Output 2 2 2 2 2 9" xfId="27958" xr:uid="{52A7136A-203E-4C4A-88B3-60F70D3A82D0}"/>
    <cellStyle name="Output 2 2 2 2 20" xfId="15815" xr:uid="{B68FFD11-58C7-4881-AE86-0B4A8E3356EE}"/>
    <cellStyle name="Output 2 2 2 2 20 10" xfId="35092" xr:uid="{EE278594-CFF3-4B15-95E1-8A6816F11E39}"/>
    <cellStyle name="Output 2 2 2 2 20 11" xfId="36246" xr:uid="{2DE792E7-9691-4702-95D9-EDF256DD2895}"/>
    <cellStyle name="Output 2 2 2 2 20 12" xfId="37372" xr:uid="{4D9965F8-FBD6-4CF3-9A37-82E028BAF83C}"/>
    <cellStyle name="Output 2 2 2 2 20 13" xfId="38451" xr:uid="{78445042-40CA-4486-B991-EF91F3AF7FDA}"/>
    <cellStyle name="Output 2 2 2 2 20 2" xfId="20258" xr:uid="{D8C9F5AE-D852-42A9-ACF9-D1D8836E6464}"/>
    <cellStyle name="Output 2 2 2 2 20 3" xfId="24362" xr:uid="{4B04163E-5862-4826-B323-966241AFAF69}"/>
    <cellStyle name="Output 2 2 2 2 20 4" xfId="25765" xr:uid="{F03047FD-B9F9-4B69-A2EC-DEB473CBCF99}"/>
    <cellStyle name="Output 2 2 2 2 20 5" xfId="27206" xr:uid="{C333FD7B-18F7-4279-B41F-AE86B4363C41}"/>
    <cellStyle name="Output 2 2 2 2 20 6" xfId="28729" xr:uid="{46274532-FB07-4CE7-ACFD-D2B3C4043A53}"/>
    <cellStyle name="Output 2 2 2 2 20 7" xfId="30223" xr:uid="{A8286AB7-D8C3-43EE-8108-7391F995940B}"/>
    <cellStyle name="Output 2 2 2 2 20 8" xfId="31616" xr:uid="{DC5494FA-06EC-42BE-99C3-BBB6875704FA}"/>
    <cellStyle name="Output 2 2 2 2 20 9" xfId="32957" xr:uid="{38CF6B21-02CF-4DD8-868A-88139DA49CC2}"/>
    <cellStyle name="Output 2 2 2 2 21" xfId="15866" xr:uid="{10D96949-8D05-4D17-A507-24A69CAC9CEB}"/>
    <cellStyle name="Output 2 2 2 2 21 10" xfId="30273" xr:uid="{83483C6A-661D-4F41-BE17-F1ECA91C1A9E}"/>
    <cellStyle name="Output 2 2 2 2 21 11" xfId="31667" xr:uid="{3D076905-5E64-4C44-ABE0-B339A82E24ED}"/>
    <cellStyle name="Output 2 2 2 2 21 12" xfId="33004" xr:uid="{AF88FDD9-4259-4DDB-ABCB-DE01BF70F3FF}"/>
    <cellStyle name="Output 2 2 2 2 21 13" xfId="34036" xr:uid="{EA4F8B8B-7375-4F8C-8DED-A6FA068E854B}"/>
    <cellStyle name="Output 2 2 2 2 21 14" xfId="35138" xr:uid="{65543323-8514-4BEB-AD52-BD92F1D08E4B}"/>
    <cellStyle name="Output 2 2 2 2 21 15" xfId="36292" xr:uid="{57550922-144A-4084-824B-F1847F01BFC3}"/>
    <cellStyle name="Output 2 2 2 2 21 16" xfId="37419" xr:uid="{B918422E-4C47-4D7F-97B5-80BFE8493DF5}"/>
    <cellStyle name="Output 2 2 2 2 21 17" xfId="38497" xr:uid="{FFBCF879-5C2E-4607-91C5-3F388ABA8351}"/>
    <cellStyle name="Output 2 2 2 2 21 2" xfId="18915" xr:uid="{1799410E-54D9-479F-B23C-75A35782F7D1}"/>
    <cellStyle name="Output 2 2 2 2 21 3" xfId="20307" xr:uid="{F3C56D66-13D4-450F-9088-181689B7F052}"/>
    <cellStyle name="Output 2 2 2 2 21 4" xfId="21709" xr:uid="{E7D322ED-C17F-4656-850F-7D13DD15EFAD}"/>
    <cellStyle name="Output 2 2 2 2 21 5" xfId="23090" xr:uid="{29BBEE7C-F416-4410-A958-2C976AD3BBB8}"/>
    <cellStyle name="Output 2 2 2 2 21 6" xfId="24410" xr:uid="{A23E6705-4646-4FEC-96F9-DFD4BEB79893}"/>
    <cellStyle name="Output 2 2 2 2 21 7" xfId="25814" xr:uid="{3A03DA9D-E4AE-4DB0-9ED9-BA392749E852}"/>
    <cellStyle name="Output 2 2 2 2 21 8" xfId="27255" xr:uid="{FBBA3D01-AAB7-4AD4-9554-7059DF763262}"/>
    <cellStyle name="Output 2 2 2 2 21 9" xfId="28779" xr:uid="{CAFE8629-4A3D-4FD5-8CA3-1152A5E57111}"/>
    <cellStyle name="Output 2 2 2 2 22" xfId="15889" xr:uid="{5F183668-0040-43BF-949A-1EB25B837621}"/>
    <cellStyle name="Output 2 2 2 2 22 10" xfId="30295" xr:uid="{583D8141-8B9D-4F7E-8284-761B726B22D9}"/>
    <cellStyle name="Output 2 2 2 2 22 11" xfId="31690" xr:uid="{CD5710B1-553F-4AA4-9B6C-32C1B3CA4ADE}"/>
    <cellStyle name="Output 2 2 2 2 22 12" xfId="33026" xr:uid="{8B53F191-64F3-46BE-B3B5-F135E866AE8F}"/>
    <cellStyle name="Output 2 2 2 2 22 13" xfId="34058" xr:uid="{CFA4571D-9612-47A9-8219-64E0450C4814}"/>
    <cellStyle name="Output 2 2 2 2 22 14" xfId="35160" xr:uid="{DF52A5D5-221E-47D5-89C3-7636B5338219}"/>
    <cellStyle name="Output 2 2 2 2 22 15" xfId="36314" xr:uid="{520EA68F-D16A-4BDA-8341-445974B51F92}"/>
    <cellStyle name="Output 2 2 2 2 22 16" xfId="37441" xr:uid="{21FA4B2F-8A9F-4BCA-B3D0-B56ACEBA5642}"/>
    <cellStyle name="Output 2 2 2 2 22 17" xfId="38519" xr:uid="{08127B02-7D15-4DCF-9647-CBD7C22B00AD}"/>
    <cellStyle name="Output 2 2 2 2 22 2" xfId="18938" xr:uid="{75001375-647B-4ED9-8E37-B8AA0CDD66AA}"/>
    <cellStyle name="Output 2 2 2 2 22 3" xfId="20330" xr:uid="{BB76777F-A1D9-4DEB-94F5-8007B94CCD7C}"/>
    <cellStyle name="Output 2 2 2 2 22 4" xfId="21731" xr:uid="{D5935F3E-3320-4386-84FC-37576ABA2D2E}"/>
    <cellStyle name="Output 2 2 2 2 22 5" xfId="23113" xr:uid="{C81AEC4E-E297-4993-A18F-38CEAEF0536D}"/>
    <cellStyle name="Output 2 2 2 2 22 6" xfId="24432" xr:uid="{823CF6EF-A4EB-4002-A13E-960B6A4785AF}"/>
    <cellStyle name="Output 2 2 2 2 22 7" xfId="25837" xr:uid="{5D322C43-7466-40A0-A6B4-012BDDB55EE5}"/>
    <cellStyle name="Output 2 2 2 2 22 8" xfId="27278" xr:uid="{37BD1E0F-90B9-4F67-968F-D81B1357C924}"/>
    <cellStyle name="Output 2 2 2 2 22 9" xfId="28802" xr:uid="{1986AB77-0388-4771-9582-53888D0DA0D9}"/>
    <cellStyle name="Output 2 2 2 2 23" xfId="15922" xr:uid="{8C7FAA67-B61D-4275-BE43-EBFA8BA72135}"/>
    <cellStyle name="Output 2 2 2 2 24" xfId="9941" xr:uid="{A21D67A9-1E36-4D1B-A3BE-30285E1810A0}"/>
    <cellStyle name="Output 2 2 2 2 25" xfId="10203" xr:uid="{2475FDFA-194E-43E4-9EB0-69D3671796F2}"/>
    <cellStyle name="Output 2 2 2 2 3" xfId="15028" xr:uid="{BEBEC6BC-FAFB-4117-BFC2-34C1524D90C2}"/>
    <cellStyle name="Output 2 2 2 2 3 10" xfId="29463" xr:uid="{1BB22B78-87BF-4BBC-BAC7-5F897C5FC42D}"/>
    <cellStyle name="Output 2 2 2 2 3 11" xfId="30854" xr:uid="{CB5A1877-43AB-4C80-A6F2-8A6E8E469B7B}"/>
    <cellStyle name="Output 2 2 2 2 3 12" xfId="32238" xr:uid="{8A7799DC-C0EA-44D7-BEAD-899366642512}"/>
    <cellStyle name="Output 2 2 2 2 3 13" xfId="33454" xr:uid="{CCE05C44-01C6-4347-87C7-5D0B4FF8CD7D}"/>
    <cellStyle name="Output 2 2 2 2 3 14" xfId="34404" xr:uid="{BEA64E06-ED8D-4933-874C-6EAA3AD76214}"/>
    <cellStyle name="Output 2 2 2 2 3 15" xfId="35559" xr:uid="{6E4F739D-168F-4725-A35F-467AEF105E75}"/>
    <cellStyle name="Output 2 2 2 2 3 16" xfId="36682" xr:uid="{8FBDF8AB-6627-4E2A-A183-35A177B03202}"/>
    <cellStyle name="Output 2 2 2 2 3 17" xfId="37787" xr:uid="{2BD37C84-5ABE-4AF4-BF2A-28BD51244B66}"/>
    <cellStyle name="Output 2 2 2 2 3 2" xfId="18091" xr:uid="{3F37D224-6CE1-45F7-AF90-B1A414DC2B4C}"/>
    <cellStyle name="Output 2 2 2 2 3 3" xfId="19487" xr:uid="{E5E2D8A9-3C6B-466C-8548-B1E032A3908F}"/>
    <cellStyle name="Output 2 2 2 2 3 4" xfId="20904" xr:uid="{DF249D54-9825-4A73-A478-7D5E3890AC45}"/>
    <cellStyle name="Output 2 2 2 2 3 5" xfId="22294" xr:uid="{F3D08A6A-0F1C-4AD4-AC1E-22AC2C89E0D4}"/>
    <cellStyle name="Output 2 2 2 2 3 6" xfId="23607" xr:uid="{213F7D8E-FB0A-4F7C-A5EF-97402389F066}"/>
    <cellStyle name="Output 2 2 2 2 3 7" xfId="25015" xr:uid="{458B4E8A-F57D-47A9-AFD8-65352ECD3715}"/>
    <cellStyle name="Output 2 2 2 2 3 8" xfId="26447" xr:uid="{010C4C3E-6202-49D1-A566-325C2C00EAA5}"/>
    <cellStyle name="Output 2 2 2 2 3 9" xfId="27978" xr:uid="{226C8657-E733-4E68-BD92-63B45BE5C40A}"/>
    <cellStyle name="Output 2 2 2 2 4" xfId="15058" xr:uid="{EBF4C86D-FD34-489C-ADFE-D09313AA7053}"/>
    <cellStyle name="Output 2 2 2 2 4 10" xfId="29493" xr:uid="{2AFD1A35-4C3B-4EB6-84D3-E6A01729C565}"/>
    <cellStyle name="Output 2 2 2 2 4 11" xfId="30883" xr:uid="{65615074-2096-4003-BAA4-DFDEB3EED905}"/>
    <cellStyle name="Output 2 2 2 2 4 12" xfId="32267" xr:uid="{46037030-D8F1-49CC-A427-2CB358E81225}"/>
    <cellStyle name="Output 2 2 2 2 4 13" xfId="33480" xr:uid="{50653765-50C4-4565-9FD4-C100E6CAE910}"/>
    <cellStyle name="Output 2 2 2 2 4 14" xfId="34433" xr:uid="{F20C15ED-8F2A-49F7-93FB-9D6F5A48ADBE}"/>
    <cellStyle name="Output 2 2 2 2 4 15" xfId="35588" xr:uid="{8DF10842-D393-48C9-AE46-2EE650EBA7DB}"/>
    <cellStyle name="Output 2 2 2 2 4 16" xfId="36710" xr:uid="{1D3F32AE-D3DF-4946-8E62-28DF49B28D29}"/>
    <cellStyle name="Output 2 2 2 2 4 17" xfId="37815" xr:uid="{899F9054-2AD1-47F9-A59E-04B61337BF1D}"/>
    <cellStyle name="Output 2 2 2 2 4 2" xfId="18121" xr:uid="{93CE731D-225A-43B3-839A-7AED21B8C234}"/>
    <cellStyle name="Output 2 2 2 2 4 3" xfId="19517" xr:uid="{96B73448-938C-406A-9F93-4D4910A2B8F0}"/>
    <cellStyle name="Output 2 2 2 2 4 4" xfId="20934" xr:uid="{423DA03D-AA3A-4692-8797-8FE263C2C581}"/>
    <cellStyle name="Output 2 2 2 2 4 5" xfId="22324" xr:uid="{4CBE1C1F-8DE7-4D97-AA36-26D3EFE9372A}"/>
    <cellStyle name="Output 2 2 2 2 4 6" xfId="23637" xr:uid="{A9650D28-CE37-40F5-8CD6-630B7982A888}"/>
    <cellStyle name="Output 2 2 2 2 4 7" xfId="25045" xr:uid="{0FD668C0-085D-4ECD-9F37-A81BC951420D}"/>
    <cellStyle name="Output 2 2 2 2 4 8" xfId="26477" xr:uid="{F09E935C-7CB6-4D24-B1FC-BF2C492A98FF}"/>
    <cellStyle name="Output 2 2 2 2 4 9" xfId="28007" xr:uid="{96984005-2808-4232-A2CA-A95B0F00A06B}"/>
    <cellStyle name="Output 2 2 2 2 5" xfId="15090" xr:uid="{EE521638-DC81-4FCA-A9A6-5E9F13884460}"/>
    <cellStyle name="Output 2 2 2 2 5 10" xfId="30915" xr:uid="{C3ED42AA-7842-44CC-9F1C-67C7E07FBD3E}"/>
    <cellStyle name="Output 2 2 2 2 5 11" xfId="32296" xr:uid="{96373648-63D9-4A69-8C48-737E5BEAE01B}"/>
    <cellStyle name="Output 2 2 2 2 5 12" xfId="33509" xr:uid="{CD3498AD-33E9-4399-B4F3-0B2F1D9FFF09}"/>
    <cellStyle name="Output 2 2 2 2 5 13" xfId="34461" xr:uid="{804D481F-15CD-40A7-8ADA-C5240A588C00}"/>
    <cellStyle name="Output 2 2 2 2 5 14" xfId="35615" xr:uid="{996010EE-8A27-4DE1-A8D3-D6A710AB4C67}"/>
    <cellStyle name="Output 2 2 2 2 5 15" xfId="36737" xr:uid="{69AC25C5-F6D5-4F7A-915F-86D5BB8DE8C9}"/>
    <cellStyle name="Output 2 2 2 2 5 16" xfId="37842" xr:uid="{5E6F609C-9954-4004-875B-E66F31D7571E}"/>
    <cellStyle name="Output 2 2 2 2 5 2" xfId="18153" xr:uid="{529FBEEA-0099-44B1-A401-E0718967D5DC}"/>
    <cellStyle name="Output 2 2 2 2 5 3" xfId="19549" xr:uid="{24D301E8-FDBA-41F8-9E5D-EAB7439206E3}"/>
    <cellStyle name="Output 2 2 2 2 5 4" xfId="20965" xr:uid="{4990B26B-77A6-4905-AEE3-E56E1829552A}"/>
    <cellStyle name="Output 2 2 2 2 5 5" xfId="22356" xr:uid="{14F3F6AB-F545-4255-AFC3-53C3BB700640}"/>
    <cellStyle name="Output 2 2 2 2 5 6" xfId="23668" xr:uid="{E60C3AB8-BB2D-4D1E-BED6-D48C2EF46C51}"/>
    <cellStyle name="Output 2 2 2 2 5 7" xfId="26508" xr:uid="{50887FE9-5BFF-4F7D-8611-02856FD910A3}"/>
    <cellStyle name="Output 2 2 2 2 5 8" xfId="28037" xr:uid="{3941DC87-90CA-4ADF-98D0-1D57883C8289}"/>
    <cellStyle name="Output 2 2 2 2 5 9" xfId="29525" xr:uid="{14354798-545D-4183-85D2-E1DD868CEE62}"/>
    <cellStyle name="Output 2 2 2 2 6" xfId="15133" xr:uid="{239CD656-5DB7-4CC0-923F-04170CC0C986}"/>
    <cellStyle name="Output 2 2 2 2 6 10" xfId="29567" xr:uid="{E7416344-1CC8-49A9-B04C-1D68FE3AAC7C}"/>
    <cellStyle name="Output 2 2 2 2 6 11" xfId="30957" xr:uid="{32B84C53-9881-4C25-8144-3FF9A458E5AF}"/>
    <cellStyle name="Output 2 2 2 2 6 12" xfId="32338" xr:uid="{64CA5C21-C37C-48E6-AB19-F0DEE77FBB57}"/>
    <cellStyle name="Output 2 2 2 2 6 13" xfId="33548" xr:uid="{1C773EA1-ADB9-4885-94B9-854C55F9F05B}"/>
    <cellStyle name="Output 2 2 2 2 6 14" xfId="34500" xr:uid="{824AF6E9-A070-4296-8ADA-D9F1BF41CD92}"/>
    <cellStyle name="Output 2 2 2 2 6 15" xfId="35655" xr:uid="{E2F32526-406B-45FE-AE15-103CAF9C5199}"/>
    <cellStyle name="Output 2 2 2 2 6 16" xfId="36777" xr:uid="{C47D2CD6-1C35-43AD-9F68-9336A38ECC99}"/>
    <cellStyle name="Output 2 2 2 2 6 17" xfId="37881" xr:uid="{CC2912B7-7DF1-4FC9-828B-FA1049F5434B}"/>
    <cellStyle name="Output 2 2 2 2 6 2" xfId="18195" xr:uid="{96A535BC-4903-46BC-9498-8AA977443E22}"/>
    <cellStyle name="Output 2 2 2 2 6 3" xfId="19592" xr:uid="{8F84312D-7A97-42A7-B4DF-521B551669EA}"/>
    <cellStyle name="Output 2 2 2 2 6 4" xfId="21008" xr:uid="{3FB8A658-A173-484A-9E0D-BA177D6AFDC2}"/>
    <cellStyle name="Output 2 2 2 2 6 5" xfId="22399" xr:uid="{50F47BED-51BD-48AE-9028-51752DEE414C}"/>
    <cellStyle name="Output 2 2 2 2 6 6" xfId="23711" xr:uid="{FC4F725F-C21E-478A-BBD4-DF539D15B6FD}"/>
    <cellStyle name="Output 2 2 2 2 6 7" xfId="25115" xr:uid="{88197382-421F-444C-990F-4BEB66323DB6}"/>
    <cellStyle name="Output 2 2 2 2 6 8" xfId="26550" xr:uid="{BEA9875A-AD9C-4151-BBAD-853C8DDD9E2E}"/>
    <cellStyle name="Output 2 2 2 2 6 9" xfId="28078" xr:uid="{8DBA7E89-1B8C-48EB-B73E-D2729816A486}"/>
    <cellStyle name="Output 2 2 2 2 7" xfId="15178" xr:uid="{CD2E8F61-D98E-4EE7-9D69-76685DA7143D}"/>
    <cellStyle name="Output 2 2 2 2 7 10" xfId="29612" xr:uid="{544E394D-4F6C-4D91-B959-4FE4202A0F69}"/>
    <cellStyle name="Output 2 2 2 2 7 11" xfId="31001" xr:uid="{482215CD-E03E-4ED6-ADF0-043EC4836E42}"/>
    <cellStyle name="Output 2 2 2 2 7 12" xfId="32379" xr:uid="{EDAF13BA-FB5A-4B28-9C48-656E1F62AA3C}"/>
    <cellStyle name="Output 2 2 2 2 7 13" xfId="33587" xr:uid="{E93487A1-ED95-4245-93DC-DBE10B3CF1E9}"/>
    <cellStyle name="Output 2 2 2 2 7 14" xfId="34542" xr:uid="{0051CD93-FA61-45C9-AB07-1B8438275408}"/>
    <cellStyle name="Output 2 2 2 2 7 15" xfId="35697" xr:uid="{FA265BF8-F83E-4B7F-B8C5-AB3048CCD3C2}"/>
    <cellStyle name="Output 2 2 2 2 7 16" xfId="36817" xr:uid="{AE2FC6F7-6EBC-42CB-B022-B2CFB8D037B9}"/>
    <cellStyle name="Output 2 2 2 2 7 17" xfId="37920" xr:uid="{F60C3582-FB4F-4F11-9BC6-0722C1CCABE1}"/>
    <cellStyle name="Output 2 2 2 2 7 2" xfId="18240" xr:uid="{06ED1F0C-EEA3-4ACE-8362-C6AB8CD25BA3}"/>
    <cellStyle name="Output 2 2 2 2 7 3" xfId="19637" xr:uid="{13DDBAEF-55C6-40DA-8735-74323CF13FFC}"/>
    <cellStyle name="Output 2 2 2 2 7 4" xfId="21052" xr:uid="{65A4F840-D84E-46BC-809B-AEBA976400EE}"/>
    <cellStyle name="Output 2 2 2 2 7 5" xfId="22444" xr:uid="{A280553A-7DD2-4145-8335-0CA5F332F7D2}"/>
    <cellStyle name="Output 2 2 2 2 7 6" xfId="23756" xr:uid="{4B8A89BE-CEA5-40F6-ADEF-739CE50F4DB4}"/>
    <cellStyle name="Output 2 2 2 2 7 7" xfId="25159" xr:uid="{1578B356-8DAC-4BDF-98AB-18AA34BA247D}"/>
    <cellStyle name="Output 2 2 2 2 7 8" xfId="26595" xr:uid="{B0CAF542-7B9C-4AD5-8B9E-9B3F4456A2AB}"/>
    <cellStyle name="Output 2 2 2 2 7 9" xfId="28122" xr:uid="{3B0C6958-08FB-4052-BCA1-53F50DDE6994}"/>
    <cellStyle name="Output 2 2 2 2 8" xfId="15219" xr:uid="{FA6630D3-F80F-425E-935F-F6B16EDBF60F}"/>
    <cellStyle name="Output 2 2 2 2 8 10" xfId="29651" xr:uid="{4108D8B4-C588-433D-A938-6A4F816A862F}"/>
    <cellStyle name="Output 2 2 2 2 8 11" xfId="31042" xr:uid="{C7A5202C-EEA2-404C-A599-18878D8578BF}"/>
    <cellStyle name="Output 2 2 2 2 8 12" xfId="32414" xr:uid="{7D6B44A5-3576-4D62-AC5E-1646182B2F5E}"/>
    <cellStyle name="Output 2 2 2 2 8 13" xfId="33619" xr:uid="{01096CFE-4726-4FFD-9648-DB9AFDD4E335}"/>
    <cellStyle name="Output 2 2 2 2 8 14" xfId="34579" xr:uid="{D24F69DE-E05C-4F6F-90FC-402B922A7B5F}"/>
    <cellStyle name="Output 2 2 2 2 8 15" xfId="35736" xr:uid="{A1AEB0E9-0D92-4E74-808A-0DC8AF4A5FC8}"/>
    <cellStyle name="Output 2 2 2 2 8 16" xfId="36849" xr:uid="{197EB2B6-937F-42C7-BAFB-00053F64CE00}"/>
    <cellStyle name="Output 2 2 2 2 8 17" xfId="37951" xr:uid="{6D7CE37C-E985-453F-AA0A-B0AABDE6DD76}"/>
    <cellStyle name="Output 2 2 2 2 8 2" xfId="18281" xr:uid="{A170FFFA-2801-4250-AE5E-9BBE752C0098}"/>
    <cellStyle name="Output 2 2 2 2 8 3" xfId="19676" xr:uid="{D2B8E48B-8B58-4E3A-9C6A-6802813D5302}"/>
    <cellStyle name="Output 2 2 2 2 8 4" xfId="21091" xr:uid="{8D71490D-6CA3-48E5-8E1C-A83F25D2327B}"/>
    <cellStyle name="Output 2 2 2 2 8 5" xfId="22485" xr:uid="{378DF72F-05EB-4FA3-8838-13339B69469D}"/>
    <cellStyle name="Output 2 2 2 2 8 6" xfId="23797" xr:uid="{73EADCE9-8BC9-4E57-960F-563C27CFAEB2}"/>
    <cellStyle name="Output 2 2 2 2 8 7" xfId="25199" xr:uid="{087EA5AF-F528-418B-98DE-69892B1FCAFC}"/>
    <cellStyle name="Output 2 2 2 2 8 8" xfId="26634" xr:uid="{C696209C-DC38-489F-A2FC-828A7F8DBA72}"/>
    <cellStyle name="Output 2 2 2 2 8 9" xfId="28161" xr:uid="{B917C827-B35A-4872-B489-D3A5EC9F8541}"/>
    <cellStyle name="Output 2 2 2 2 9" xfId="15250" xr:uid="{09CD03ED-3955-498A-AD99-47C81DE47615}"/>
    <cellStyle name="Output 2 2 2 2 9 10" xfId="29680" xr:uid="{B320DA6A-CA91-4085-B77A-6DB5A7372D76}"/>
    <cellStyle name="Output 2 2 2 2 9 11" xfId="31072" xr:uid="{0DAA508D-D847-4B67-88D4-32AA2489C125}"/>
    <cellStyle name="Output 2 2 2 2 9 12" xfId="32444" xr:uid="{84F0374F-1049-4E24-9628-3D9C57145622}"/>
    <cellStyle name="Output 2 2 2 2 9 13" xfId="33645" xr:uid="{1D477F97-0C3A-4140-A988-F636E2A1B326}"/>
    <cellStyle name="Output 2 2 2 2 9 14" xfId="34606" xr:uid="{D3E46D2B-B37D-4300-B53F-9698180A2C25}"/>
    <cellStyle name="Output 2 2 2 2 9 15" xfId="35763" xr:uid="{AF292002-40A1-425D-87DD-5D09526A931A}"/>
    <cellStyle name="Output 2 2 2 2 9 16" xfId="36875" xr:uid="{E6BBA851-0BA0-4C00-AFB1-7A3A19BF32AA}"/>
    <cellStyle name="Output 2 2 2 2 9 17" xfId="37977" xr:uid="{FCC8B087-18F9-42C8-870A-F70D88A2D658}"/>
    <cellStyle name="Output 2 2 2 2 9 2" xfId="18312" xr:uid="{8D5AD893-E480-46EE-A7C1-29211CE4EB29}"/>
    <cellStyle name="Output 2 2 2 2 9 3" xfId="19707" xr:uid="{A57682B3-17A8-4B0B-A1DE-8083CD111B3E}"/>
    <cellStyle name="Output 2 2 2 2 9 4" xfId="21121" xr:uid="{BB997969-DC47-4C6C-AD75-94BF6AAB7282}"/>
    <cellStyle name="Output 2 2 2 2 9 5" xfId="22516" xr:uid="{2EEDC16D-73FC-4B52-AB40-D89CF558C491}"/>
    <cellStyle name="Output 2 2 2 2 9 6" xfId="23828" xr:uid="{69D7FE7D-0DEB-4BFD-BAEA-DC3957B6053D}"/>
    <cellStyle name="Output 2 2 2 2 9 7" xfId="25230" xr:uid="{32D84CE7-52E6-44AD-AAAF-F81904741640}"/>
    <cellStyle name="Output 2 2 2 2 9 8" xfId="26664" xr:uid="{875BA5E3-C877-44ED-B539-E9671C9D79E3}"/>
    <cellStyle name="Output 2 2 2 2 9 9" xfId="28190" xr:uid="{D134CD4B-EF06-4838-8D8A-A6BFCA3A3D0B}"/>
    <cellStyle name="Output 2 2 2 20" xfId="34225" xr:uid="{0A61571C-FA70-4835-B7BB-5980ED23C9D9}"/>
    <cellStyle name="Output 2 2 2 21" xfId="35375" xr:uid="{B96FE7FF-3D30-4A56-8C2B-1D0C95F24E57}"/>
    <cellStyle name="Output 2 2 2 3" xfId="14949" xr:uid="{044BF38F-5EBF-4CB7-8F4D-5CC2BDB2836F}"/>
    <cellStyle name="Output 2 2 2 3 10" xfId="29386" xr:uid="{89B79F32-0FB6-4BC1-A86E-50660A3F668B}"/>
    <cellStyle name="Output 2 2 2 3 11" xfId="30776" xr:uid="{F8A9DB76-6B2D-4323-8087-B0416E6906B2}"/>
    <cellStyle name="Output 2 2 2 3 12" xfId="32162" xr:uid="{A809EA3D-E3DD-4822-8B92-41A5A7213E00}"/>
    <cellStyle name="Output 2 2 2 3 13" xfId="33381" xr:uid="{97E5E512-CC25-4F26-A4CE-0FC7EA9A001D}"/>
    <cellStyle name="Output 2 2 2 3 14" xfId="34328" xr:uid="{C664B3E3-73C4-4BC8-A487-D3C38F403C15}"/>
    <cellStyle name="Output 2 2 2 3 15" xfId="35482" xr:uid="{954D6CA5-DDC6-4096-8FEF-7D5DAC014CB6}"/>
    <cellStyle name="Output 2 2 2 3 16" xfId="36606" xr:uid="{BD3B816C-6EE1-4A05-B1C3-64587D203592}"/>
    <cellStyle name="Output 2 2 2 3 17" xfId="37713" xr:uid="{07EDC6E6-6870-49E8-9E7D-D98A059C9A73}"/>
    <cellStyle name="Output 2 2 2 3 2" xfId="18012" xr:uid="{3432C90C-1CD3-4071-AFB5-D14D11C9F937}"/>
    <cellStyle name="Output 2 2 2 3 3" xfId="19408" xr:uid="{A10B1BD8-B9A1-449D-B425-98DE5B55757B}"/>
    <cellStyle name="Output 2 2 2 3 4" xfId="20826" xr:uid="{0AA3A64F-4E41-4A8F-BBE3-81229734DE3B}"/>
    <cellStyle name="Output 2 2 2 3 5" xfId="22216" xr:uid="{81089B31-596C-41A0-B059-4BC3BA94C889}"/>
    <cellStyle name="Output 2 2 2 3 6" xfId="23528" xr:uid="{83D5B179-4180-4E9D-A96A-D22B08B0BA9A}"/>
    <cellStyle name="Output 2 2 2 3 7" xfId="24938" xr:uid="{84A3EA93-2C43-4D0B-83BD-01080EE10A80}"/>
    <cellStyle name="Output 2 2 2 3 8" xfId="26368" xr:uid="{B531BF8C-34DB-4DE0-9E6F-3C53CCF8D57F}"/>
    <cellStyle name="Output 2 2 2 3 9" xfId="27899" xr:uid="{CE1048AE-CEAB-460B-AB12-E74CDC0FF00E}"/>
    <cellStyle name="Output 2 2 2 4" xfId="14976" xr:uid="{DCAE58D7-9477-45F5-BEA2-E7438C3D2360}"/>
    <cellStyle name="Output 2 2 2 4 10" xfId="29411" xr:uid="{55EDD797-61E1-44CD-A580-F42212E69C9D}"/>
    <cellStyle name="Output 2 2 2 4 11" xfId="30802" xr:uid="{AE56136B-9B82-4A25-ABB6-A16813BCBB48}"/>
    <cellStyle name="Output 2 2 2 4 12" xfId="32186" xr:uid="{C7C5D77B-47BB-4903-9102-7A0ADA39B132}"/>
    <cellStyle name="Output 2 2 2 4 13" xfId="33403" xr:uid="{20E6FE8F-8203-4C71-A895-32F5EB856B9F}"/>
    <cellStyle name="Output 2 2 2 4 14" xfId="34352" xr:uid="{7459DA27-1EF4-4EFF-BF54-4FF2741134F0}"/>
    <cellStyle name="Output 2 2 2 4 15" xfId="35507" xr:uid="{BDA5BD60-02B8-48F3-B164-3164DDFFC946}"/>
    <cellStyle name="Output 2 2 2 4 16" xfId="36630" xr:uid="{A7427735-F59E-471B-8A56-8557C8D2CEA3}"/>
    <cellStyle name="Output 2 2 2 4 17" xfId="37735" xr:uid="{38F8D697-E33C-42CE-B0F8-F38C8C9C2895}"/>
    <cellStyle name="Output 2 2 2 4 2" xfId="18039" xr:uid="{59016F45-6D1D-431F-8A2F-6519BD5876AA}"/>
    <cellStyle name="Output 2 2 2 4 3" xfId="19435" xr:uid="{BC1BB084-DBFA-473A-B4BA-8C1D7BBB886E}"/>
    <cellStyle name="Output 2 2 2 4 4" xfId="20852" xr:uid="{773286FC-F093-4B0D-96E0-4DAAA14AFD04}"/>
    <cellStyle name="Output 2 2 2 4 5" xfId="22242" xr:uid="{AC61834B-CC71-4A6D-9648-564C1888971A}"/>
    <cellStyle name="Output 2 2 2 4 6" xfId="23555" xr:uid="{9B1BCE91-5590-46CE-8878-FF3E9498DA7E}"/>
    <cellStyle name="Output 2 2 2 4 7" xfId="24963" xr:uid="{821C14E0-3445-4E57-8677-B36F46FEFC3C}"/>
    <cellStyle name="Output 2 2 2 4 8" xfId="26395" xr:uid="{ADE83BFA-BB3E-4692-ADA2-07F6F2DDBA96}"/>
    <cellStyle name="Output 2 2 2 4 9" xfId="27926" xr:uid="{AEECA3BF-E12D-40C9-BA4C-0C1642795EE8}"/>
    <cellStyle name="Output 2 2 2 5" xfId="15061" xr:uid="{18C2A690-2FF7-4930-B1C7-D8EC19247273}"/>
    <cellStyle name="Output 2 2 2 5 10" xfId="29496" xr:uid="{620E2192-CCF4-4BDD-B456-F41D7BB0C7BA}"/>
    <cellStyle name="Output 2 2 2 5 11" xfId="30886" xr:uid="{52B36424-7555-452C-821D-DD0C7588CA94}"/>
    <cellStyle name="Output 2 2 2 5 12" xfId="32270" xr:uid="{36A8F850-A819-426B-8DF4-14FE39E61F4E}"/>
    <cellStyle name="Output 2 2 2 5 13" xfId="33483" xr:uid="{2C396B9E-7943-4427-90E9-6DA03019F04B}"/>
    <cellStyle name="Output 2 2 2 5 14" xfId="34436" xr:uid="{4EEF5336-285F-4898-A428-56CFBFD4A04F}"/>
    <cellStyle name="Output 2 2 2 5 15" xfId="35591" xr:uid="{7543D7B3-CCE6-4DB9-BB82-4EE945058C52}"/>
    <cellStyle name="Output 2 2 2 5 16" xfId="36713" xr:uid="{00C3332F-13A1-4840-A84A-AF3D2DE80C28}"/>
    <cellStyle name="Output 2 2 2 5 17" xfId="37818" xr:uid="{F5F9A252-4F69-41AD-9332-32203E001E9E}"/>
    <cellStyle name="Output 2 2 2 5 2" xfId="18124" xr:uid="{F008CFDC-B236-49C5-91AF-E72EA9007832}"/>
    <cellStyle name="Output 2 2 2 5 3" xfId="19520" xr:uid="{0D10612B-E792-4B22-B9B5-10F9B8F20E78}"/>
    <cellStyle name="Output 2 2 2 5 4" xfId="20937" xr:uid="{4E00142A-BF3B-4B9E-90E9-D164A2BF0BB2}"/>
    <cellStyle name="Output 2 2 2 5 5" xfId="22327" xr:uid="{0B36C810-A66E-4A51-A4E7-BE3B9113743C}"/>
    <cellStyle name="Output 2 2 2 5 6" xfId="23640" xr:uid="{22BB6DD1-A63A-4E83-AA6F-E86161344EE5}"/>
    <cellStyle name="Output 2 2 2 5 7" xfId="25048" xr:uid="{C2782012-E0C1-42EF-ADE7-3F911DED7AC2}"/>
    <cellStyle name="Output 2 2 2 5 8" xfId="26480" xr:uid="{501C09C6-7932-407C-8993-0096346CEA6E}"/>
    <cellStyle name="Output 2 2 2 5 9" xfId="28010" xr:uid="{18254FF7-15A9-48E7-BF39-33B5BE19702E}"/>
    <cellStyle name="Output 2 2 2 6" xfId="15098" xr:uid="{E6A55A58-8DED-43EA-924D-70AE6E34D31C}"/>
    <cellStyle name="Output 2 2 2 6 10" xfId="29533" xr:uid="{B8B7E829-CB2A-4BD6-ACA6-270AB5ED818F}"/>
    <cellStyle name="Output 2 2 2 6 11" xfId="30923" xr:uid="{54B703B4-0D45-435F-AC3E-69CCE5FCA59F}"/>
    <cellStyle name="Output 2 2 2 6 12" xfId="32304" xr:uid="{85B5FC40-D861-49F3-8485-8E6EBD321F12}"/>
    <cellStyle name="Output 2 2 2 6 13" xfId="33516" xr:uid="{AF308E02-97E2-4803-9DCC-3E559342D90C}"/>
    <cellStyle name="Output 2 2 2 6 14" xfId="34468" xr:uid="{5CF1D7FE-189B-4329-84D9-DC49C1CE8517}"/>
    <cellStyle name="Output 2 2 2 6 15" xfId="35623" xr:uid="{8462C421-2F80-4B07-834C-315497235165}"/>
    <cellStyle name="Output 2 2 2 6 16" xfId="36745" xr:uid="{A292F067-A498-4DB5-8F5B-672652830E17}"/>
    <cellStyle name="Output 2 2 2 6 17" xfId="37849" xr:uid="{94C4A9A2-C3E5-414B-9E55-CDB18C9F4E43}"/>
    <cellStyle name="Output 2 2 2 6 2" xfId="18161" xr:uid="{329277CD-EA52-4419-B81D-729438668670}"/>
    <cellStyle name="Output 2 2 2 6 3" xfId="19557" xr:uid="{304E3CD4-4CAE-49BA-95DE-51EAD60DD86D}"/>
    <cellStyle name="Output 2 2 2 6 4" xfId="20973" xr:uid="{68727798-228C-4221-9AB3-A3D74488A5A2}"/>
    <cellStyle name="Output 2 2 2 6 5" xfId="22364" xr:uid="{669A47C7-0DDE-4CDF-98B3-EC7AA3BA82E1}"/>
    <cellStyle name="Output 2 2 2 6 6" xfId="23676" xr:uid="{8CD40399-7045-417C-85A5-1A56849ECDF6}"/>
    <cellStyle name="Output 2 2 2 6 7" xfId="25082" xr:uid="{900B2DD2-E397-4F74-AF0F-B577CA173C31}"/>
    <cellStyle name="Output 2 2 2 6 8" xfId="26516" xr:uid="{423C4399-095A-4B1D-8529-2702022B15E0}"/>
    <cellStyle name="Output 2 2 2 6 9" xfId="28045" xr:uid="{2EAADD9C-E95B-4300-A3DE-70E5591A75BE}"/>
    <cellStyle name="Output 2 2 2 7" xfId="15191" xr:uid="{44D0A599-66A1-409F-965A-AEC2726F88A9}"/>
    <cellStyle name="Output 2 2 2 7 10" xfId="29625" xr:uid="{B35E8A6B-5D0C-4098-92AE-ED46BFF7D5AC}"/>
    <cellStyle name="Output 2 2 2 7 11" xfId="31014" xr:uid="{4420F5D7-1D6C-4E4D-A609-CA86864AB194}"/>
    <cellStyle name="Output 2 2 2 7 12" xfId="32389" xr:uid="{A3EC53DA-BFC8-4729-A726-14092F9CDF9F}"/>
    <cellStyle name="Output 2 2 2 7 13" xfId="33597" xr:uid="{D07AD899-E0AF-4B30-ACC2-E4343FE045C1}"/>
    <cellStyle name="Output 2 2 2 7 14" xfId="34552" xr:uid="{CED379F8-7D17-4103-BCE3-E4D3DB0EFA38}"/>
    <cellStyle name="Output 2 2 2 7 15" xfId="35709" xr:uid="{82DBAAF8-0147-4DEB-9111-933E02F007B7}"/>
    <cellStyle name="Output 2 2 2 7 16" xfId="36827" xr:uid="{88978BCB-0AB2-4139-A2BE-1740DC0D67CA}"/>
    <cellStyle name="Output 2 2 2 7 17" xfId="37929" xr:uid="{1CCBEEB7-DC27-45D5-B3EE-AF6C7A330DAE}"/>
    <cellStyle name="Output 2 2 2 7 2" xfId="18253" xr:uid="{0D6E7352-25A3-4436-A529-3F1F107238FD}"/>
    <cellStyle name="Output 2 2 2 7 3" xfId="19649" xr:uid="{BC55ED17-4DFB-4242-BB69-95CE5CE4EF45}"/>
    <cellStyle name="Output 2 2 2 7 4" xfId="21064" xr:uid="{9E9E8023-B61B-4E63-BB22-E9DBA281309A}"/>
    <cellStyle name="Output 2 2 2 7 5" xfId="22457" xr:uid="{98D96EA6-261A-4B9A-A30A-DC6BEA373DFB}"/>
    <cellStyle name="Output 2 2 2 7 6" xfId="23769" xr:uid="{7ADEC9B0-DADA-4703-B4EB-9DE674E3C25F}"/>
    <cellStyle name="Output 2 2 2 7 7" xfId="25171" xr:uid="{15610870-0CF5-443C-85A1-BD61BE8D1DC5}"/>
    <cellStyle name="Output 2 2 2 7 8" xfId="26607" xr:uid="{C6735EAE-9B8A-420F-969C-AFB505A64E87}"/>
    <cellStyle name="Output 2 2 2 7 9" xfId="28134" xr:uid="{B3EBC2E8-6BEB-49C6-B87B-8B6794799801}"/>
    <cellStyle name="Output 2 2 2 8" xfId="15253" xr:uid="{2CFE06EA-45AD-47D8-8EB4-6FC0F97AE7E1}"/>
    <cellStyle name="Output 2 2 2 8 10" xfId="29683" xr:uid="{13C5A167-92A2-4487-9955-BB2843776666}"/>
    <cellStyle name="Output 2 2 2 8 11" xfId="31075" xr:uid="{631AC6F1-7F7B-419F-909E-FF1F1EC585DB}"/>
    <cellStyle name="Output 2 2 2 8 12" xfId="32447" xr:uid="{6F775E71-8D08-463F-BD46-1E57DD21B825}"/>
    <cellStyle name="Output 2 2 2 8 13" xfId="33648" xr:uid="{3D495C77-56DD-4EF3-944F-10A03287F70C}"/>
    <cellStyle name="Output 2 2 2 8 14" xfId="34609" xr:uid="{BB37CC45-B569-44D8-8202-78039588C6FA}"/>
    <cellStyle name="Output 2 2 2 8 15" xfId="35766" xr:uid="{BB24F399-BEE1-49AC-870B-1E700381582D}"/>
    <cellStyle name="Output 2 2 2 8 16" xfId="36878" xr:uid="{C118A465-E012-4272-9CCD-4294E74CBE9A}"/>
    <cellStyle name="Output 2 2 2 8 17" xfId="37980" xr:uid="{46C59317-05FA-4E66-A129-83D4B1439890}"/>
    <cellStyle name="Output 2 2 2 8 2" xfId="18315" xr:uid="{59866DFF-2871-4843-81E7-A4255D48DDCA}"/>
    <cellStyle name="Output 2 2 2 8 3" xfId="19710" xr:uid="{C9C28191-B951-4FAE-A55F-94DF9B3A5902}"/>
    <cellStyle name="Output 2 2 2 8 4" xfId="21124" xr:uid="{0B399D4D-94C9-4605-964D-33C6AF4D842A}"/>
    <cellStyle name="Output 2 2 2 8 5" xfId="22519" xr:uid="{6C61298B-995B-455A-BEC7-FDAA7E2CED1C}"/>
    <cellStyle name="Output 2 2 2 8 6" xfId="23831" xr:uid="{21690A72-075F-442B-91DC-2982F5B53D41}"/>
    <cellStyle name="Output 2 2 2 8 7" xfId="25233" xr:uid="{F047C9CF-2264-49E1-83E2-6C74204F9BB3}"/>
    <cellStyle name="Output 2 2 2 8 8" xfId="26667" xr:uid="{B58B106D-4514-4E88-8DC1-71BB29A0F84C}"/>
    <cellStyle name="Output 2 2 2 8 9" xfId="28193" xr:uid="{A2D35453-0185-4320-93F7-577C373C5CFC}"/>
    <cellStyle name="Output 2 2 2 9" xfId="15324" xr:uid="{95FB831B-4735-4A32-87C5-CD83A0DBAD99}"/>
    <cellStyle name="Output 2 2 2 9 10" xfId="29751" xr:uid="{2ADCBE0B-D8DC-4E3C-9C82-AB0B1BF74064}"/>
    <cellStyle name="Output 2 2 2 9 11" xfId="31142" xr:uid="{69C2AFD2-DEBF-461A-9513-D298A3DEBEEF}"/>
    <cellStyle name="Output 2 2 2 9 12" xfId="32511" xr:uid="{75CE0698-9D9C-4E12-9745-D5FC7C4D3659}"/>
    <cellStyle name="Output 2 2 2 9 13" xfId="33707" xr:uid="{14453C68-92B3-4011-A298-611DCC627E8E}"/>
    <cellStyle name="Output 2 2 2 9 14" xfId="34674" xr:uid="{929B8E3B-FB22-462B-9FEE-98C95829C429}"/>
    <cellStyle name="Output 2 2 2 9 15" xfId="35830" xr:uid="{B6160FC4-7C23-4A8D-80B8-A4E41A3201E9}"/>
    <cellStyle name="Output 2 2 2 9 16" xfId="36940" xr:uid="{3310F4D6-A14E-4C75-939B-CF8E28155E11}"/>
    <cellStyle name="Output 2 2 2 9 17" xfId="38039" xr:uid="{34DBCFD4-D49C-4465-9FCA-EC4B4951D243}"/>
    <cellStyle name="Output 2 2 2 9 2" xfId="18386" xr:uid="{D769F16B-4964-41B5-A511-F76C67676B30}"/>
    <cellStyle name="Output 2 2 2 9 3" xfId="19781" xr:uid="{182756D9-1C58-4E71-B0B1-27DB260F4E6E}"/>
    <cellStyle name="Output 2 2 2 9 4" xfId="21192" xr:uid="{8B80A51F-2A5E-4FA4-B0C8-11316D1436E9}"/>
    <cellStyle name="Output 2 2 2 9 5" xfId="22590" xr:uid="{B4CE8BBF-2980-43EE-8A8F-6DEB5D6FFCDB}"/>
    <cellStyle name="Output 2 2 2 9 6" xfId="23901" xr:uid="{8CFD942A-78A1-40DB-B490-6F79D4D76B2B}"/>
    <cellStyle name="Output 2 2 2 9 7" xfId="25300" xr:uid="{518EEDC7-AB83-4630-AD15-233980AA7A7C}"/>
    <cellStyle name="Output 2 2 2 9 8" xfId="26736" xr:uid="{C2BB67D6-ABC0-48A2-B966-7E942B1B732A}"/>
    <cellStyle name="Output 2 2 2 9 9" xfId="28260" xr:uid="{47D42AEE-4F28-4CF0-BE47-371001A4C3BA}"/>
    <cellStyle name="Output 2 2 20" xfId="28085" xr:uid="{415E9424-EF03-4EB6-949C-7238FB907BC2}"/>
    <cellStyle name="Output 2 2 21" xfId="34518" xr:uid="{9C788863-3A75-40C8-9EB9-084EBB9242C7}"/>
    <cellStyle name="Output 2 2 22" xfId="35673" xr:uid="{6B820E8A-A42E-49AF-8834-F281A058403F}"/>
    <cellStyle name="Output 2 2 3" xfId="9756" xr:uid="{00000000-0005-0000-0000-000016240000}"/>
    <cellStyle name="Output 2 2 3 10" xfId="15299" xr:uid="{FB479190-B595-4810-A2BB-242C75F1ACBF}"/>
    <cellStyle name="Output 2 2 3 10 10" xfId="29728" xr:uid="{5CFCD919-5992-41BF-AABB-E00E07D04CFC}"/>
    <cellStyle name="Output 2 2 3 10 11" xfId="31119" xr:uid="{6F8BCEBD-4AFD-4982-B16F-A22B9BBDCB7B}"/>
    <cellStyle name="Output 2 2 3 10 12" xfId="32488" xr:uid="{4E30278C-8C0D-4A7B-A6BA-378B401A26FD}"/>
    <cellStyle name="Output 2 2 3 10 13" xfId="33686" xr:uid="{F0E70527-8A96-4979-B0F1-8B100CA3D0DE}"/>
    <cellStyle name="Output 2 2 3 10 14" xfId="34651" xr:uid="{5AF282AF-9F8C-4834-AB7D-A3C674C7ECC0}"/>
    <cellStyle name="Output 2 2 3 10 15" xfId="35809" xr:uid="{75C1CF8A-AAD7-4769-A12A-EADFBC7A035A}"/>
    <cellStyle name="Output 2 2 3 10 16" xfId="36918" xr:uid="{A28349AC-2FAD-4442-A34A-F7BF72667053}"/>
    <cellStyle name="Output 2 2 3 10 17" xfId="38019" xr:uid="{DC6BDBB8-B3F7-4320-8BA0-4B0CCA680DB3}"/>
    <cellStyle name="Output 2 2 3 10 2" xfId="18361" xr:uid="{59C818FB-FC37-4E5A-8CA2-1CBFC429D0BD}"/>
    <cellStyle name="Output 2 2 3 10 3" xfId="19756" xr:uid="{1884D5B5-007B-4C83-B81D-AECDD86050EF}"/>
    <cellStyle name="Output 2 2 3 10 4" xfId="21168" xr:uid="{D21C8198-CA96-4690-8419-E929DA640903}"/>
    <cellStyle name="Output 2 2 3 10 5" xfId="22565" xr:uid="{CE7EF6E3-2EC0-4F77-B940-CE831906A3E0}"/>
    <cellStyle name="Output 2 2 3 10 6" xfId="23877" xr:uid="{3D184CEB-69FD-439F-9696-CC85CD8D3A22}"/>
    <cellStyle name="Output 2 2 3 10 7" xfId="25277" xr:uid="{FB218209-EB68-4C8C-8BE8-A7D4BEEE961A}"/>
    <cellStyle name="Output 2 2 3 10 8" xfId="26713" xr:uid="{A5C14138-67D4-45C2-9F44-B02B9FA1EE8E}"/>
    <cellStyle name="Output 2 2 3 10 9" xfId="28238" xr:uid="{0DAA18EB-B0EE-497F-B92E-B0498C22082E}"/>
    <cellStyle name="Output 2 2 3 11" xfId="15352" xr:uid="{DEFE23EF-F32A-4038-B68D-92889D8396EE}"/>
    <cellStyle name="Output 2 2 3 11 10" xfId="29779" xr:uid="{B57C76E8-C05A-4BD2-8EE2-242F1D5E6B1A}"/>
    <cellStyle name="Output 2 2 3 11 11" xfId="31170" xr:uid="{4592E4D9-E3A4-43CD-8559-0E098518A420}"/>
    <cellStyle name="Output 2 2 3 11 12" xfId="32537" xr:uid="{168D5F5B-D496-4044-BCAF-B11C9487B9F3}"/>
    <cellStyle name="Output 2 2 3 11 13" xfId="33732" xr:uid="{7E4791CB-5C9F-43D8-AB18-C86BD5B93F06}"/>
    <cellStyle name="Output 2 2 3 11 14" xfId="34698" xr:uid="{FC3E049C-6B06-46D4-AC1D-E0E9FE3E4C6C}"/>
    <cellStyle name="Output 2 2 3 11 15" xfId="35854" xr:uid="{EB56D8CB-A0D8-402E-B8BE-C1156C11428F}"/>
    <cellStyle name="Output 2 2 3 11 16" xfId="36965" xr:uid="{44DA8731-8FD1-47FD-AE20-72D041DB80F3}"/>
    <cellStyle name="Output 2 2 3 11 17" xfId="38063" xr:uid="{409EE08B-09EF-4FA0-83A1-11A27EB75BF3}"/>
    <cellStyle name="Output 2 2 3 11 2" xfId="18414" xr:uid="{02092A30-494E-46A4-9046-56E1F68CA26D}"/>
    <cellStyle name="Output 2 2 3 11 3" xfId="19809" xr:uid="{6DD1ACD9-283A-464F-BDCB-AA3C79265D4D}"/>
    <cellStyle name="Output 2 2 3 11 4" xfId="21220" xr:uid="{D105358B-C1BE-4C03-9208-5341752DBD8A}"/>
    <cellStyle name="Output 2 2 3 11 5" xfId="22618" xr:uid="{C1D48AD5-B7F3-47CF-B590-321383CFA09C}"/>
    <cellStyle name="Output 2 2 3 11 6" xfId="23928" xr:uid="{4324C8A0-CBCB-4D5D-AC54-752A507A7A67}"/>
    <cellStyle name="Output 2 2 3 11 7" xfId="25326" xr:uid="{9B7F4477-337D-475D-9892-924D9BC0144C}"/>
    <cellStyle name="Output 2 2 3 11 8" xfId="26764" xr:uid="{37BC9BC0-B1A1-441F-8E87-E53D0BE84E31}"/>
    <cellStyle name="Output 2 2 3 11 9" xfId="28285" xr:uid="{DE1938F0-1594-4E3D-A789-1789467163A8}"/>
    <cellStyle name="Output 2 2 3 12" xfId="15431" xr:uid="{DA76F5CF-21EE-494D-A71D-5D15AE1C9414}"/>
    <cellStyle name="Output 2 2 3 12 10" xfId="29855" xr:uid="{66DA08A1-9114-44F3-9331-84940D73212F}"/>
    <cellStyle name="Output 2 2 3 12 11" xfId="31246" xr:uid="{8E1AF393-6D3E-4935-B45C-6A6B0BD47280}"/>
    <cellStyle name="Output 2 2 3 12 12" xfId="32609" xr:uid="{5F3E179E-AA73-4298-A40B-493FDD1AC553}"/>
    <cellStyle name="Output 2 2 3 12 13" xfId="33784" xr:uid="{A29F7164-11ED-49B0-8968-CA7E4DFEC329}"/>
    <cellStyle name="Output 2 2 3 12 14" xfId="34761" xr:uid="{901AC7D4-0EC2-4C2F-AEF4-2B2DB32FC2C9}"/>
    <cellStyle name="Output 2 2 3 12 15" xfId="35918" xr:uid="{9AAD36B3-CEC0-4EBA-B50B-44B103D9602A}"/>
    <cellStyle name="Output 2 2 3 12 16" xfId="37029" xr:uid="{80E53D3D-F4FC-4295-87B9-8DB9410A817A}"/>
    <cellStyle name="Output 2 2 3 12 17" xfId="38124" xr:uid="{08A947C4-9FFE-4068-AC8E-96B296E3D91E}"/>
    <cellStyle name="Output 2 2 3 12 2" xfId="18492" xr:uid="{9E5545FC-9081-4D59-9E91-BB5B4116BEFB}"/>
    <cellStyle name="Output 2 2 3 12 3" xfId="19887" xr:uid="{901B43E2-0C06-4DD6-AD09-E8759EFA50B9}"/>
    <cellStyle name="Output 2 2 3 12 4" xfId="21299" xr:uid="{D662857B-D7D3-4061-86CB-1384F5A44693}"/>
    <cellStyle name="Output 2 2 3 12 5" xfId="22697" xr:uid="{9D0D2AFB-EB71-4286-A2B6-535E4447ACC1}"/>
    <cellStyle name="Output 2 2 3 12 6" xfId="24002" xr:uid="{CEB15C8A-D169-4864-9105-B7EE476AB8D8}"/>
    <cellStyle name="Output 2 2 3 12 7" xfId="25401" xr:uid="{FF2B4AFF-2D43-4B25-9D09-A3BC892DDF69}"/>
    <cellStyle name="Output 2 2 3 12 8" xfId="26838" xr:uid="{39FDCC65-C571-4975-BE6F-993E7C9863FC}"/>
    <cellStyle name="Output 2 2 3 12 9" xfId="28358" xr:uid="{28B38F4D-57F5-4D05-B139-8E9F755AAD18}"/>
    <cellStyle name="Output 2 2 3 13" xfId="15477" xr:uid="{F67EDE3E-DCC1-483E-A78A-9859079D82E9}"/>
    <cellStyle name="Output 2 2 3 13 10" xfId="31288" xr:uid="{7F71F170-EB8A-4B82-9694-5400B500A8A1}"/>
    <cellStyle name="Output 2 2 3 13 11" xfId="32651" xr:uid="{0D6ED0F8-9A47-46F0-877A-C3BBA5B09152}"/>
    <cellStyle name="Output 2 2 3 13 12" xfId="33811" xr:uid="{FE6779D6-ED06-4278-A5AA-C0007901538F}"/>
    <cellStyle name="Output 2 2 3 13 13" xfId="34798" xr:uid="{9D83FF3C-75F8-482C-A9B0-A9BA84A5E6DD}"/>
    <cellStyle name="Output 2 2 3 13 14" xfId="35955" xr:uid="{751612E6-F1F9-4FBF-BB1B-4643C6BEC25A}"/>
    <cellStyle name="Output 2 2 3 13 15" xfId="37067" xr:uid="{BE149127-BBAA-427E-985A-ECB5259AC5A0}"/>
    <cellStyle name="Output 2 2 3 13 16" xfId="38160" xr:uid="{69C3DF42-D3A8-412E-AD88-9A9E94B6231B}"/>
    <cellStyle name="Output 2 2 3 13 2" xfId="18536" xr:uid="{600B0957-E049-4D87-B21E-DE6A97E5C3B4}"/>
    <cellStyle name="Output 2 2 3 13 3" xfId="19929" xr:uid="{B9B20DE5-E9CE-4DD9-AEB8-24F00B797FAE}"/>
    <cellStyle name="Output 2 2 3 13 4" xfId="21345" xr:uid="{8190FCF3-445F-483F-8048-27EC96E65A8D}"/>
    <cellStyle name="Output 2 2 3 13 5" xfId="24044" xr:uid="{993EA920-B09A-49D2-BCF4-77DFF98436E4}"/>
    <cellStyle name="Output 2 2 3 13 6" xfId="25442" xr:uid="{CD4501FB-ED7C-4DF3-92A3-23399438331E}"/>
    <cellStyle name="Output 2 2 3 13 7" xfId="26882" xr:uid="{1CBD743E-435E-4BF9-BF99-CFF0BD3E82CD}"/>
    <cellStyle name="Output 2 2 3 13 8" xfId="28402" xr:uid="{938BCB39-6DB1-4565-8437-AFB72B215C47}"/>
    <cellStyle name="Output 2 2 3 13 9" xfId="29897" xr:uid="{FC7237F0-96FD-410E-987A-DD458263E38B}"/>
    <cellStyle name="Output 2 2 3 14" xfId="15533" xr:uid="{277C6806-50E4-44EE-96AC-2D3CCBF91FA7}"/>
    <cellStyle name="Output 2 2 3 14 10" xfId="31343" xr:uid="{AADD3AE3-6E30-43B5-9B3C-8ED2298611C3}"/>
    <cellStyle name="Output 2 2 3 14 11" xfId="32701" xr:uid="{2F6B0F8D-E5EE-451D-A552-C2E38652F4A1}"/>
    <cellStyle name="Output 2 2 3 14 12" xfId="33833" xr:uid="{D6DF3045-76A5-44C0-8E8F-78B24F16A8B1}"/>
    <cellStyle name="Output 2 2 3 14 13" xfId="34846" xr:uid="{D335A8F0-939F-417B-A9D0-32CBF93A2626}"/>
    <cellStyle name="Output 2 2 3 14 14" xfId="36002" xr:uid="{3F4279A6-18C4-475A-9355-D74C2D2D3B70}"/>
    <cellStyle name="Output 2 2 3 14 15" xfId="37115" xr:uid="{86FFBF1D-3A21-4703-91AD-94B40F790EB6}"/>
    <cellStyle name="Output 2 2 3 14 16" xfId="38207" xr:uid="{BB33E4CC-103E-401C-B6D8-8FFB11585F15}"/>
    <cellStyle name="Output 2 2 3 14 2" xfId="18592" xr:uid="{2EF8F55F-2EC1-4717-AFEB-8B0BF4FF2B73}"/>
    <cellStyle name="Output 2 2 3 14 3" xfId="19984" xr:uid="{3CBC7E5F-0FA7-45F8-B6E6-B30B2518D74A}"/>
    <cellStyle name="Output 2 2 3 14 4" xfId="21401" xr:uid="{E1659B3E-4286-4873-8674-748EAFF5A2B5}"/>
    <cellStyle name="Output 2 2 3 14 5" xfId="24097" xr:uid="{3FE5E264-F89B-4116-BED8-BFB2542DC95A}"/>
    <cellStyle name="Output 2 2 3 14 6" xfId="25495" xr:uid="{458D34BF-09CF-4E29-8162-E3C1C6C72132}"/>
    <cellStyle name="Output 2 2 3 14 7" xfId="26933" xr:uid="{491F661A-52D5-4CE8-8B62-D07A62C34E11}"/>
    <cellStyle name="Output 2 2 3 14 8" xfId="28455" xr:uid="{5B3A8788-03E4-479D-AA2F-4FD2E5981666}"/>
    <cellStyle name="Output 2 2 3 14 9" xfId="29950" xr:uid="{EB69F637-2700-4129-8B06-9EE66B3B82C0}"/>
    <cellStyle name="Output 2 2 3 15" xfId="15575" xr:uid="{DF7D8BD8-46F8-4AB6-A2FB-0D6EFD46B5F0}"/>
    <cellStyle name="Output 2 2 3 15 10" xfId="31384" xr:uid="{477CED0C-8776-48CD-9CA0-FF2226DB054C}"/>
    <cellStyle name="Output 2 2 3 15 11" xfId="32739" xr:uid="{1479D013-1211-4398-882B-8814A181DFF0}"/>
    <cellStyle name="Output 2 2 3 15 12" xfId="33858" xr:uid="{8EDA98B1-C8BD-468A-903D-0C7D34B30477}"/>
    <cellStyle name="Output 2 2 3 15 13" xfId="34882" xr:uid="{571E9575-7F8A-4829-B6BD-2B6CDEA09411}"/>
    <cellStyle name="Output 2 2 3 15 14" xfId="36038" xr:uid="{2C5ACBCF-AFA0-4921-BE38-E884899116C2}"/>
    <cellStyle name="Output 2 2 3 15 15" xfId="37152" xr:uid="{6CAA5412-7419-4CE6-87A9-FA7CD907548D}"/>
    <cellStyle name="Output 2 2 3 15 16" xfId="38243" xr:uid="{7C37FAD7-9C4C-4704-BDD3-B93B988102F5}"/>
    <cellStyle name="Output 2 2 3 15 2" xfId="18631" xr:uid="{3FFB0ED4-C67F-4D03-8D16-B417EB4862C3}"/>
    <cellStyle name="Output 2 2 3 15 3" xfId="20026" xr:uid="{D52335F9-F8A4-4B09-B9C9-C5CA28FD821F}"/>
    <cellStyle name="Output 2 2 3 15 4" xfId="21442" xr:uid="{C494C554-C6F8-498F-A449-CFCCB2C8A02F}"/>
    <cellStyle name="Output 2 2 3 15 5" xfId="24134" xr:uid="{46296DFD-3945-4ACC-9029-FA307B1D682E}"/>
    <cellStyle name="Output 2 2 3 15 6" xfId="25533" xr:uid="{F6556362-6E44-4C13-BEC9-EFD8891D5540}"/>
    <cellStyle name="Output 2 2 3 15 7" xfId="26973" xr:uid="{3376566B-A459-498C-B2FC-997680BABFAF}"/>
    <cellStyle name="Output 2 2 3 15 8" xfId="28494" xr:uid="{6F3E249F-B28E-437C-BD3D-03CE445806E0}"/>
    <cellStyle name="Output 2 2 3 15 9" xfId="29989" xr:uid="{38899C07-E850-49CB-AF5C-8C2502EE19A6}"/>
    <cellStyle name="Output 2 2 3 16" xfId="15641" xr:uid="{BBE057CD-E60D-4E6B-88C2-43B5285D58B1}"/>
    <cellStyle name="Output 2 2 3 16 10" xfId="30052" xr:uid="{6CC8EA1F-26D7-45A4-898A-333B1416209C}"/>
    <cellStyle name="Output 2 2 3 16 11" xfId="31446" xr:uid="{DC502C25-709D-4FF8-A824-2AF18FEEEB61}"/>
    <cellStyle name="Output 2 2 3 16 12" xfId="32802" xr:uid="{783549CD-F312-431C-9D9B-5BDFE5918707}"/>
    <cellStyle name="Output 2 2 3 16 13" xfId="33896" xr:uid="{454CF65E-3357-4EF8-9EFE-7629E5DF2F12}"/>
    <cellStyle name="Output 2 2 3 16 14" xfId="34940" xr:uid="{E9530D6D-1689-4D25-B069-BE785997F62F}"/>
    <cellStyle name="Output 2 2 3 16 15" xfId="36096" xr:uid="{1710E579-F72C-4EE2-92D4-93238EBE6333}"/>
    <cellStyle name="Output 2 2 3 16 16" xfId="37213" xr:uid="{8B399480-05C2-491D-9CFD-9D1F25DE90E7}"/>
    <cellStyle name="Output 2 2 3 16 17" xfId="38301" xr:uid="{43F15B5E-69AE-49E5-86A3-DF1FA29F6F62}"/>
    <cellStyle name="Output 2 2 3 16 2" xfId="18691" xr:uid="{56009D72-D1EE-4EF4-AA52-E6A102799D8A}"/>
    <cellStyle name="Output 2 2 3 16 3" xfId="20088" xr:uid="{1B6F6859-2252-47CC-B877-50A42F4A0112}"/>
    <cellStyle name="Output 2 2 3 16 4" xfId="21508" xr:uid="{3FA967F2-22FB-466C-BDC9-3FAE7D03E293}"/>
    <cellStyle name="Output 2 2 3 16 5" xfId="22894" xr:uid="{624B617B-E024-452A-B08E-AE97E12625BC}"/>
    <cellStyle name="Output 2 2 3 16 6" xfId="24196" xr:uid="{60A506D8-5D63-4805-BB47-F34E1B745FBD}"/>
    <cellStyle name="Output 2 2 3 16 7" xfId="25595" xr:uid="{0A30EF38-BF89-4282-B100-E1B77A7DBDE9}"/>
    <cellStyle name="Output 2 2 3 16 8" xfId="27037" xr:uid="{EFB2939C-0053-463F-8B08-078C2F04C4C4}"/>
    <cellStyle name="Output 2 2 3 16 9" xfId="28559" xr:uid="{5C90F07A-9F73-411F-AFD8-4C0BAD153B76}"/>
    <cellStyle name="Output 2 2 3 17" xfId="15670" xr:uid="{4A9E9B95-956F-41B6-8549-63358B078334}"/>
    <cellStyle name="Output 2 2 3 17 10" xfId="30081" xr:uid="{9F085EEE-1E64-421A-AC3A-9B92AB7A1B8F}"/>
    <cellStyle name="Output 2 2 3 17 11" xfId="31473" xr:uid="{435FAD04-9ED8-42BA-9CD4-D5D4B734886C}"/>
    <cellStyle name="Output 2 2 3 17 12" xfId="32828" xr:uid="{4B35304F-0C93-4041-AE32-BB4BB8F14C7E}"/>
    <cellStyle name="Output 2 2 3 17 13" xfId="33922" xr:uid="{D07DAB14-C162-4FE0-B823-C28D1C31D904}"/>
    <cellStyle name="Output 2 2 3 17 14" xfId="34968" xr:uid="{259799E0-4427-43FF-9EEE-FDA9005AC873}"/>
    <cellStyle name="Output 2 2 3 17 15" xfId="36122" xr:uid="{87EA9826-B0E5-4843-A226-2D60407B9D8E}"/>
    <cellStyle name="Output 2 2 3 17 16" xfId="37240" xr:uid="{81D40E0F-7385-4CA4-9DDB-E94C3194FB6A}"/>
    <cellStyle name="Output 2 2 3 17 17" xfId="38327" xr:uid="{69E184FF-7261-4995-B2FD-8E44DA3243D9}"/>
    <cellStyle name="Output 2 2 3 17 2" xfId="18720" xr:uid="{B2BACCC9-1DB8-4E08-BDF3-D1FCF3022E52}"/>
    <cellStyle name="Output 2 2 3 17 3" xfId="20116" xr:uid="{A9E7C6D1-F842-4B41-8AEB-6A9FDEC1D96A}"/>
    <cellStyle name="Output 2 2 3 17 4" xfId="21537" xr:uid="{218C5110-75ED-416A-99B3-D7E38DDC648E}"/>
    <cellStyle name="Output 2 2 3 17 5" xfId="22923" xr:uid="{662412C7-ECF6-4EA5-A513-F0CFB9A6FCB7}"/>
    <cellStyle name="Output 2 2 3 17 6" xfId="24225" xr:uid="{B14919A6-ABB7-4FBB-BD3A-994BBBE98F4B}"/>
    <cellStyle name="Output 2 2 3 17 7" xfId="25624" xr:uid="{E7E6BEC5-CE08-44BB-9B94-E92DAED1AEEE}"/>
    <cellStyle name="Output 2 2 3 17 8" xfId="27066" xr:uid="{6F4EE4BA-2643-4717-BF86-E594D64060D2}"/>
    <cellStyle name="Output 2 2 3 17 9" xfId="28588" xr:uid="{7A4581B8-286B-41A3-BE0A-5A53FBC39573}"/>
    <cellStyle name="Output 2 2 3 18" xfId="15710" xr:uid="{68026FAA-F4C8-41ED-B71E-A142C0FC6210}"/>
    <cellStyle name="Output 2 2 3 18 10" xfId="31512" xr:uid="{383B44FE-2045-4239-B6F0-7D3A3ADAD27C}"/>
    <cellStyle name="Output 2 2 3 18 11" xfId="32863" xr:uid="{283504B7-8B90-4570-86F2-82DF5FEFCD14}"/>
    <cellStyle name="Output 2 2 3 18 12" xfId="33945" xr:uid="{12B712CC-2F8E-4589-83AC-238CF7FE2781}"/>
    <cellStyle name="Output 2 2 3 18 13" xfId="35002" xr:uid="{1FBEAF26-5C04-45B2-95FA-16DDDE53A6D2}"/>
    <cellStyle name="Output 2 2 3 18 14" xfId="36156" xr:uid="{08CD346D-9F78-4426-A184-0ACF60CE0D5A}"/>
    <cellStyle name="Output 2 2 3 18 15" xfId="37276" xr:uid="{69A1A15D-2A2A-4BCE-8684-CC08DE213B22}"/>
    <cellStyle name="Output 2 2 3 18 16" xfId="38361" xr:uid="{686021A4-AA20-4255-993C-586BA6CB2887}"/>
    <cellStyle name="Output 2 2 3 18 2" xfId="18760" xr:uid="{D097AA84-F852-4528-AB22-ECC98E6711E9}"/>
    <cellStyle name="Output 2 2 3 18 3" xfId="20155" xr:uid="{99528672-84BE-4493-A479-2EECDC02CDE3}"/>
    <cellStyle name="Output 2 2 3 18 4" xfId="21577" xr:uid="{A03BE660-7C8D-4C43-A2F2-1842A19494D4}"/>
    <cellStyle name="Output 2 2 3 18 5" xfId="24263" xr:uid="{73770865-A77A-4761-9D9E-4795197BB579}"/>
    <cellStyle name="Output 2 2 3 18 6" xfId="25661" xr:uid="{170032E2-90A6-40D9-8AE0-BD0F629CF098}"/>
    <cellStyle name="Output 2 2 3 18 7" xfId="27104" xr:uid="{73AA49B5-21DE-4A89-BE47-C0EA2F1317AB}"/>
    <cellStyle name="Output 2 2 3 18 8" xfId="28626" xr:uid="{AF41449B-FD59-45CC-9D4E-DA27978693E3}"/>
    <cellStyle name="Output 2 2 3 18 9" xfId="30120" xr:uid="{8B17F81C-0476-4BBA-8F97-BAABF485D117}"/>
    <cellStyle name="Output 2 2 3 19" xfId="15770" xr:uid="{8CC21CFF-6486-4B98-8DF1-AAFFED3FEFCD}"/>
    <cellStyle name="Output 2 2 3 19 10" xfId="31571" xr:uid="{861C2304-B224-4603-B00F-5231BC076AC3}"/>
    <cellStyle name="Output 2 2 3 19 11" xfId="32917" xr:uid="{C00B53FD-5D11-4356-ACEC-8B9FE2D4E9FB}"/>
    <cellStyle name="Output 2 2 3 19 12" xfId="33966" xr:uid="{CC4B003D-83C2-48D8-A99A-60F71C12AF11}"/>
    <cellStyle name="Output 2 2 3 19 13" xfId="35053" xr:uid="{FB158467-D39C-4027-B2A5-C642DA120F61}"/>
    <cellStyle name="Output 2 2 3 19 14" xfId="36207" xr:uid="{77F03D2D-1818-43D0-B85E-6F5451A8B692}"/>
    <cellStyle name="Output 2 2 3 19 15" xfId="37330" xr:uid="{44A8A12A-FDB0-4A2F-BE23-700E93BCFDE6}"/>
    <cellStyle name="Output 2 2 3 19 16" xfId="38412" xr:uid="{1C4661C3-BA07-4BEE-BAAC-290476110688}"/>
    <cellStyle name="Output 2 2 3 19 2" xfId="18820" xr:uid="{C5CF0188-7B99-4C8D-B393-7309A30F7DF3}"/>
    <cellStyle name="Output 2 2 3 19 3" xfId="20213" xr:uid="{90F5547A-4AE7-4766-AC80-F355B8C76F7E}"/>
    <cellStyle name="Output 2 2 3 19 4" xfId="23005" xr:uid="{8840FA53-B0C9-4D7F-8C22-FB927DDFD387}"/>
    <cellStyle name="Output 2 2 3 19 5" xfId="24321" xr:uid="{85AEBC30-E963-4C9F-BCE2-138BDC92B6B7}"/>
    <cellStyle name="Output 2 2 3 19 6" xfId="25720" xr:uid="{00E46E39-2BC5-41A7-930F-C97F0E5E74E6}"/>
    <cellStyle name="Output 2 2 3 19 7" xfId="27161" xr:uid="{7F8210A7-AFE6-42B9-9722-29CF3EB913DA}"/>
    <cellStyle name="Output 2 2 3 19 8" xfId="28684" xr:uid="{93015CD4-A2D2-4347-9817-86DD4A14CE9D}"/>
    <cellStyle name="Output 2 2 3 19 9" xfId="30179" xr:uid="{06A202B5-EEF4-4889-A191-6899BAF18B67}"/>
    <cellStyle name="Output 2 2 3 2" xfId="14998" xr:uid="{7E028032-A699-49F0-93E6-C1831A967F11}"/>
    <cellStyle name="Output 2 2 3 2 10" xfId="29433" xr:uid="{3B708C5C-9E0E-492E-B786-E56D18AEFC2F}"/>
    <cellStyle name="Output 2 2 3 2 11" xfId="30824" xr:uid="{044778C4-A163-4CB9-B156-E2C14AF3BDF4}"/>
    <cellStyle name="Output 2 2 3 2 12" xfId="32208" xr:uid="{6FD9F71B-BEE4-46BE-8405-E964117858BF}"/>
    <cellStyle name="Output 2 2 3 2 13" xfId="33424" xr:uid="{EA97628B-32A8-487A-8654-F48DA50DD65F}"/>
    <cellStyle name="Output 2 2 3 2 14" xfId="34374" xr:uid="{A7ACA071-7F24-450C-9183-A37E895D50F6}"/>
    <cellStyle name="Output 2 2 3 2 15" xfId="35529" xr:uid="{E9D52DDA-F927-41DD-A2B7-2A32113F7172}"/>
    <cellStyle name="Output 2 2 3 2 16" xfId="36652" xr:uid="{26C655C5-DFE7-47CE-8333-64995EB31F0E}"/>
    <cellStyle name="Output 2 2 3 2 17" xfId="37757" xr:uid="{2A7FA902-A3C6-4B29-84AE-FF37CD9B8B30}"/>
    <cellStyle name="Output 2 2 3 2 2" xfId="18061" xr:uid="{9F393633-3B0E-4F10-834B-2568A08BC7C2}"/>
    <cellStyle name="Output 2 2 3 2 3" xfId="19457" xr:uid="{38BA30A9-8C8B-4C11-8204-D9B19AB9A8EA}"/>
    <cellStyle name="Output 2 2 3 2 4" xfId="20874" xr:uid="{9EA3CCDC-48B1-4B4E-92A8-66B97A17A8E4}"/>
    <cellStyle name="Output 2 2 3 2 5" xfId="22264" xr:uid="{301724F5-FF47-4B29-8F04-032A1950C1FA}"/>
    <cellStyle name="Output 2 2 3 2 6" xfId="23577" xr:uid="{C86AC893-5168-4865-95DE-6CCA8D8CD022}"/>
    <cellStyle name="Output 2 2 3 2 7" xfId="24985" xr:uid="{6373B5FA-B2B1-46F8-A209-D7B84B35F3E2}"/>
    <cellStyle name="Output 2 2 3 2 8" xfId="26417" xr:uid="{DD286503-FE19-419E-AF2A-B525B332BBCA}"/>
    <cellStyle name="Output 2 2 3 2 9" xfId="27948" xr:uid="{5F130B58-3744-4DFF-9CE0-97CD69A6E085}"/>
    <cellStyle name="Output 2 2 3 20" xfId="15802" xr:uid="{A696EDA3-DE24-4542-B9BE-1C6550E43AE0}"/>
    <cellStyle name="Output 2 2 3 20 10" xfId="35080" xr:uid="{7CF0BEE3-79AD-47B7-8E64-786B4BC0AB85}"/>
    <cellStyle name="Output 2 2 3 20 11" xfId="36234" xr:uid="{01AC4133-8FB7-4FD1-9D0D-7425056997E1}"/>
    <cellStyle name="Output 2 2 3 20 12" xfId="37359" xr:uid="{24795F1D-2EB4-4638-8000-B901BE1BF485}"/>
    <cellStyle name="Output 2 2 3 20 13" xfId="38439" xr:uid="{67D5209B-418D-4D07-B30B-68283A6A3F6F}"/>
    <cellStyle name="Output 2 2 3 20 2" xfId="20245" xr:uid="{058DC1A7-7329-47DB-ABFD-1379B11A60CF}"/>
    <cellStyle name="Output 2 2 3 20 3" xfId="24349" xr:uid="{B4F3AB1C-AB58-4B12-9547-50234F3E1020}"/>
    <cellStyle name="Output 2 2 3 20 4" xfId="25752" xr:uid="{604DBBB7-1C3C-47FD-B8AE-FB68FC0A49CC}"/>
    <cellStyle name="Output 2 2 3 20 5" xfId="27193" xr:uid="{E49DB327-8656-4A7C-A37B-7FFE7F1D32A9}"/>
    <cellStyle name="Output 2 2 3 20 6" xfId="28716" xr:uid="{6E6FD43D-757C-4D7C-BD52-64B1A3EE4ED7}"/>
    <cellStyle name="Output 2 2 3 20 7" xfId="30210" xr:uid="{DFB04C4E-F7C5-4A98-80BC-18E58ED6D535}"/>
    <cellStyle name="Output 2 2 3 20 8" xfId="31603" xr:uid="{61388C52-CEB1-4456-96B9-899C6A94F436}"/>
    <cellStyle name="Output 2 2 3 20 9" xfId="32944" xr:uid="{956FFA6E-D31B-489E-9CFD-3577B55290A6}"/>
    <cellStyle name="Output 2 2 3 21" xfId="15852" xr:uid="{590BD63B-466A-48FC-8006-BFAF0BFEEB1F}"/>
    <cellStyle name="Output 2 2 3 21 10" xfId="30259" xr:uid="{C5535747-E230-4173-B461-5109F4CD5147}"/>
    <cellStyle name="Output 2 2 3 21 11" xfId="31653" xr:uid="{27DA62D5-B6A5-4F96-9A2B-D85E1DB63DE5}"/>
    <cellStyle name="Output 2 2 3 21 12" xfId="32990" xr:uid="{7D6070B9-1792-47BC-9FE6-D91ABD5C7F65}"/>
    <cellStyle name="Output 2 2 3 21 13" xfId="34022" xr:uid="{70FB5F8B-04B7-4460-AC25-9511732192A2}"/>
    <cellStyle name="Output 2 2 3 21 14" xfId="35124" xr:uid="{43EC797B-0A67-4D40-826B-5782E756A809}"/>
    <cellStyle name="Output 2 2 3 21 15" xfId="36278" xr:uid="{4AA093AE-CD0A-4A01-BC0A-2E0D8E2741B7}"/>
    <cellStyle name="Output 2 2 3 21 16" xfId="37405" xr:uid="{01AE25A2-1128-4926-A935-186CAB79C0E3}"/>
    <cellStyle name="Output 2 2 3 21 17" xfId="38483" xr:uid="{1D1E171B-7192-4D6E-9395-4C3E18076A03}"/>
    <cellStyle name="Output 2 2 3 21 2" xfId="18901" xr:uid="{FE12C62C-D854-4465-8A4B-C7D6C17B9E59}"/>
    <cellStyle name="Output 2 2 3 21 3" xfId="20293" xr:uid="{DCA31C3B-2EBC-4B92-A0EE-6E73EA9BA15B}"/>
    <cellStyle name="Output 2 2 3 21 4" xfId="21695" xr:uid="{C40AFB09-11EF-472E-97FD-2A8A0CFF151C}"/>
    <cellStyle name="Output 2 2 3 21 5" xfId="23076" xr:uid="{93A69798-B6BC-4B9E-A96A-D474760BB000}"/>
    <cellStyle name="Output 2 2 3 21 6" xfId="24396" xr:uid="{1C8FB92C-CBAF-451A-9B18-ADFA97071829}"/>
    <cellStyle name="Output 2 2 3 21 7" xfId="25800" xr:uid="{D1E02CA4-DE5D-433B-8C0C-112D136C67C6}"/>
    <cellStyle name="Output 2 2 3 21 8" xfId="27241" xr:uid="{A65B49E3-9560-4497-B354-17166F5B70E1}"/>
    <cellStyle name="Output 2 2 3 21 9" xfId="28765" xr:uid="{390CFA6F-346B-431F-BEDB-31F7B42CEB2E}"/>
    <cellStyle name="Output 2 2 3 22" xfId="15881" xr:uid="{51DCD39B-FC47-40D5-B8C7-63FEE3392698}"/>
    <cellStyle name="Output 2 2 3 22 10" xfId="30287" xr:uid="{922734F6-B93E-4829-97B6-11B4DBBE6D6E}"/>
    <cellStyle name="Output 2 2 3 22 11" xfId="31682" xr:uid="{541F60DD-172B-4FA3-B460-50D57BC76985}"/>
    <cellStyle name="Output 2 2 3 22 12" xfId="33018" xr:uid="{5BE30EE5-191D-4623-86AC-D36724A3C2A2}"/>
    <cellStyle name="Output 2 2 3 22 13" xfId="34050" xr:uid="{90D98518-FAE3-4E94-BEFA-033B1B06E22C}"/>
    <cellStyle name="Output 2 2 3 22 14" xfId="35152" xr:uid="{8BA7D162-45A5-42DF-B1F7-B403B2C8F3E1}"/>
    <cellStyle name="Output 2 2 3 22 15" xfId="36306" xr:uid="{65C17416-3BCE-431F-B731-6899E5759BFA}"/>
    <cellStyle name="Output 2 2 3 22 16" xfId="37433" xr:uid="{4B860C12-3A35-4AE5-BE68-DD16661E8D30}"/>
    <cellStyle name="Output 2 2 3 22 17" xfId="38511" xr:uid="{0565B7AF-79F8-4A0A-AA15-0C7CFB28EC49}"/>
    <cellStyle name="Output 2 2 3 22 2" xfId="18930" xr:uid="{A44B5693-9A05-41B4-B4CA-3803102FCF68}"/>
    <cellStyle name="Output 2 2 3 22 3" xfId="20322" xr:uid="{4FB1C179-869B-425C-B9EE-00DFDC435078}"/>
    <cellStyle name="Output 2 2 3 22 4" xfId="21723" xr:uid="{3A14D20C-8E91-474B-8A81-81CF16AACF88}"/>
    <cellStyle name="Output 2 2 3 22 5" xfId="23105" xr:uid="{D90FB0D1-32DB-4BB9-94D5-4F0F8E7EDA0A}"/>
    <cellStyle name="Output 2 2 3 22 6" xfId="24424" xr:uid="{BF850BA6-F06C-4C32-9E81-FF8617CA587A}"/>
    <cellStyle name="Output 2 2 3 22 7" xfId="25829" xr:uid="{8558F89E-F74E-461F-89C2-E1E04BEA3AB9}"/>
    <cellStyle name="Output 2 2 3 22 8" xfId="27270" xr:uid="{4DD99244-7460-4AD4-9DBE-0D5A13F0B8F8}"/>
    <cellStyle name="Output 2 2 3 22 9" xfId="28794" xr:uid="{2AEB7958-16FF-4AC9-9ABE-ACC732B2E3C5}"/>
    <cellStyle name="Output 2 2 3 23" xfId="15908" xr:uid="{47BF8BC4-5278-4C17-9A83-19F647A622EE}"/>
    <cellStyle name="Output 2 2 3 24" xfId="19014" xr:uid="{28998D32-CD4B-4878-B44E-F3F44C931946}"/>
    <cellStyle name="Output 2 2 3 25" xfId="11251" xr:uid="{F1E1F638-37D4-4D37-B66E-9D3D30646830}"/>
    <cellStyle name="Output 2 2 3 3" xfId="15015" xr:uid="{C1C98C11-A887-4549-B341-19BD97163234}"/>
    <cellStyle name="Output 2 2 3 3 10" xfId="29450" xr:uid="{1BE54701-C9D5-4288-8E2F-F0EE658BA1C9}"/>
    <cellStyle name="Output 2 2 3 3 11" xfId="30841" xr:uid="{3C3E5CCD-EF9D-4585-8A5D-E7FBCEB816D0}"/>
    <cellStyle name="Output 2 2 3 3 12" xfId="32225" xr:uid="{B58B5C57-3B3D-47FA-81B2-754499397211}"/>
    <cellStyle name="Output 2 2 3 3 13" xfId="33441" xr:uid="{17BF413E-808A-4B19-BD9C-015FA9C34E76}"/>
    <cellStyle name="Output 2 2 3 3 14" xfId="34391" xr:uid="{BB7B96AF-0831-4E8A-B578-B75A42B26CC3}"/>
    <cellStyle name="Output 2 2 3 3 15" xfId="35546" xr:uid="{E878D138-4598-4250-A369-31E310421673}"/>
    <cellStyle name="Output 2 2 3 3 16" xfId="36669" xr:uid="{03915C2F-4DEB-4495-B9EB-559E90193CB6}"/>
    <cellStyle name="Output 2 2 3 3 17" xfId="37774" xr:uid="{97FB6000-CACB-429F-8C43-99A7A5B4619E}"/>
    <cellStyle name="Output 2 2 3 3 2" xfId="18078" xr:uid="{000C6337-5E4F-4F58-994D-AE55F1983764}"/>
    <cellStyle name="Output 2 2 3 3 3" xfId="19474" xr:uid="{6DC1FD56-1875-4F32-88F7-462A5DAFFCB6}"/>
    <cellStyle name="Output 2 2 3 3 4" xfId="20891" xr:uid="{B5C97FD3-71A2-408C-AF05-FC6FFD31241F}"/>
    <cellStyle name="Output 2 2 3 3 5" xfId="22281" xr:uid="{B0F22CFD-D314-49D8-A8C4-F2AA62832438}"/>
    <cellStyle name="Output 2 2 3 3 6" xfId="23594" xr:uid="{15B32E6C-1961-4620-9575-5DCD6D44A418}"/>
    <cellStyle name="Output 2 2 3 3 7" xfId="25002" xr:uid="{08F53CEA-9D95-4EF7-B061-87346B510CB7}"/>
    <cellStyle name="Output 2 2 3 3 8" xfId="26434" xr:uid="{B146733D-9004-4263-A225-876D52AACF47}"/>
    <cellStyle name="Output 2 2 3 3 9" xfId="27965" xr:uid="{EFA89A79-05E4-44C5-9C48-B906F80B906E}"/>
    <cellStyle name="Output 2 2 3 4" xfId="15045" xr:uid="{6FB9A6F2-7FD7-4DCE-B516-1CCBB4A0217D}"/>
    <cellStyle name="Output 2 2 3 4 10" xfId="29480" xr:uid="{FFFCBF66-4F1A-409B-A2E3-99E54CCD4367}"/>
    <cellStyle name="Output 2 2 3 4 11" xfId="30870" xr:uid="{98D98CE3-9EE8-48E2-94D6-0F8F84D300EB}"/>
    <cellStyle name="Output 2 2 3 4 12" xfId="32254" xr:uid="{2DA0C2B1-46EE-4D44-8E92-ADB05F4C6385}"/>
    <cellStyle name="Output 2 2 3 4 13" xfId="33467" xr:uid="{662A02DF-79D2-4EF2-AEC0-D7209BEFA431}"/>
    <cellStyle name="Output 2 2 3 4 14" xfId="34420" xr:uid="{7DEB3C92-1F66-424F-B3B8-68A94A8FE38A}"/>
    <cellStyle name="Output 2 2 3 4 15" xfId="35575" xr:uid="{C14ABDCD-D301-4C29-825F-AC841899548C}"/>
    <cellStyle name="Output 2 2 3 4 16" xfId="36697" xr:uid="{919A16BE-A48C-4A53-B079-238E86BD1079}"/>
    <cellStyle name="Output 2 2 3 4 17" xfId="37802" xr:uid="{42B575F9-6642-4177-8981-B6017D82553A}"/>
    <cellStyle name="Output 2 2 3 4 2" xfId="18108" xr:uid="{70EC91BA-0FC0-4CD4-A14A-849ADA81FA2D}"/>
    <cellStyle name="Output 2 2 3 4 3" xfId="19504" xr:uid="{32C59450-B974-43C7-8432-B11667EECA71}"/>
    <cellStyle name="Output 2 2 3 4 4" xfId="20921" xr:uid="{72C21D97-BF6B-40F7-9FF8-30970EF7A15C}"/>
    <cellStyle name="Output 2 2 3 4 5" xfId="22311" xr:uid="{996A5B1E-648A-4572-A69E-6F71AA9A1366}"/>
    <cellStyle name="Output 2 2 3 4 6" xfId="23624" xr:uid="{BB899FF6-5D0F-4623-AB39-2D52DF8432F2}"/>
    <cellStyle name="Output 2 2 3 4 7" xfId="25032" xr:uid="{BC46A14C-8D56-4838-9E88-8C65D2CF8B4E}"/>
    <cellStyle name="Output 2 2 3 4 8" xfId="26464" xr:uid="{312EDACB-D931-4DFC-A5B5-1AE07F4E5DF7}"/>
    <cellStyle name="Output 2 2 3 4 9" xfId="27994" xr:uid="{A135C817-AB4C-48DA-95C1-9ED4C2178BC4}"/>
    <cellStyle name="Output 2 2 3 5" xfId="14878" xr:uid="{58C45C95-73A2-45F5-9018-215D554AE912}"/>
    <cellStyle name="Output 2 2 3 5 10" xfId="30709" xr:uid="{586E29CA-6F41-4B8B-A110-DEE105A09286}"/>
    <cellStyle name="Output 2 2 3 5 11" xfId="32107" xr:uid="{54F5AF48-2B54-43B1-97EC-B430FD3B4861}"/>
    <cellStyle name="Output 2 2 3 5 12" xfId="33337" xr:uid="{874F56F0-D8D5-4C55-9FFE-C37C70FD103D}"/>
    <cellStyle name="Output 2 2 3 5 13" xfId="34280" xr:uid="{F9BF4597-6E76-4E6C-9639-685FE8726943}"/>
    <cellStyle name="Output 2 2 3 5 14" xfId="35429" xr:uid="{4230A83F-C1A6-449B-B320-E41D01F70862}"/>
    <cellStyle name="Output 2 2 3 5 15" xfId="36546" xr:uid="{E49863FD-0666-4F97-8F5D-50B06388C694}"/>
    <cellStyle name="Output 2 2 3 5 16" xfId="37670" xr:uid="{016EB065-B5D3-46EB-AC99-7E6CE095AD2B}"/>
    <cellStyle name="Output 2 2 3 5 2" xfId="17941" xr:uid="{3125F12A-9734-4FA9-900A-15672FE1D7C7}"/>
    <cellStyle name="Output 2 2 3 5 3" xfId="19341" xr:uid="{0BCA55E8-44F1-4492-B160-45DD0214F0C7}"/>
    <cellStyle name="Output 2 2 3 5 4" xfId="20755" xr:uid="{DCA8A189-B7DE-4718-A960-593393F5EC80}"/>
    <cellStyle name="Output 2 2 3 5 5" xfId="22148" xr:uid="{E40B4F45-45C1-489C-8EC1-F590BC6EFACF}"/>
    <cellStyle name="Output 2 2 3 5 6" xfId="23459" xr:uid="{458821C3-30BC-4E53-8DC6-8D44BF78CBC7}"/>
    <cellStyle name="Output 2 2 3 5 7" xfId="26297" xr:uid="{C551E2C1-8E21-42C3-8353-7E5BF166155E}"/>
    <cellStyle name="Output 2 2 3 5 8" xfId="27829" xr:uid="{81BD7EB4-AF4D-486D-957C-01DC2A776316}"/>
    <cellStyle name="Output 2 2 3 5 9" xfId="29315" xr:uid="{D55DC764-1E7A-4EA6-919F-6C6707225739}"/>
    <cellStyle name="Output 2 2 3 6" xfId="15119" xr:uid="{D1C6A352-3D7E-4FA8-A7C4-A497A3E22BBE}"/>
    <cellStyle name="Output 2 2 3 6 10" xfId="29553" xr:uid="{9E5479A8-D5AC-492B-8681-60DEB1EA5507}"/>
    <cellStyle name="Output 2 2 3 6 11" xfId="30943" xr:uid="{C64F1EEF-06E1-48CC-BCBC-32FF30F3B34D}"/>
    <cellStyle name="Output 2 2 3 6 12" xfId="32324" xr:uid="{2F027E26-8035-49E8-8153-A81CDBB117E6}"/>
    <cellStyle name="Output 2 2 3 6 13" xfId="33534" xr:uid="{2614F372-570B-4914-8223-09911CBC6AF6}"/>
    <cellStyle name="Output 2 2 3 6 14" xfId="34486" xr:uid="{8CBF8364-3452-4FC4-A876-14E7717A337D}"/>
    <cellStyle name="Output 2 2 3 6 15" xfId="35641" xr:uid="{A5387C34-E94C-418E-A995-EBC8F0DD2A59}"/>
    <cellStyle name="Output 2 2 3 6 16" xfId="36763" xr:uid="{B0270D60-A543-41E2-9E06-987BADD179C1}"/>
    <cellStyle name="Output 2 2 3 6 17" xfId="37867" xr:uid="{4FB9EBDF-699C-44A6-9F2A-8838ADFFAC75}"/>
    <cellStyle name="Output 2 2 3 6 2" xfId="18181" xr:uid="{0D7157C8-BD14-4C9D-B7EE-875158027C5A}"/>
    <cellStyle name="Output 2 2 3 6 3" xfId="19578" xr:uid="{5C794F87-946D-49D7-A3D4-D70C324BAFFA}"/>
    <cellStyle name="Output 2 2 3 6 4" xfId="20994" xr:uid="{4B31F83B-65C8-405D-B3C6-CADD3D777337}"/>
    <cellStyle name="Output 2 2 3 6 5" xfId="22385" xr:uid="{857B7BC0-319D-4956-BFF8-E84B218727D8}"/>
    <cellStyle name="Output 2 2 3 6 6" xfId="23697" xr:uid="{C449AE3A-9126-4A26-84E0-B384E33100C4}"/>
    <cellStyle name="Output 2 2 3 6 7" xfId="25101" xr:uid="{29679E82-E08F-4E25-A76E-A47AA70D1D0A}"/>
    <cellStyle name="Output 2 2 3 6 8" xfId="26536" xr:uid="{2D40AAAC-5755-415E-8055-5722D28C6FFA}"/>
    <cellStyle name="Output 2 2 3 6 9" xfId="28064" xr:uid="{F56A9FE4-5430-47D9-BC35-F59C0D768427}"/>
    <cellStyle name="Output 2 2 3 7" xfId="15166" xr:uid="{E8E3E5BB-67C0-47AC-9CF2-7EA7A2E437D4}"/>
    <cellStyle name="Output 2 2 3 7 10" xfId="29600" xr:uid="{156BB60E-775E-4A3B-A1F7-46CDF260B5A1}"/>
    <cellStyle name="Output 2 2 3 7 11" xfId="30989" xr:uid="{70BCC9C3-D421-40D0-8DC2-818B6117AF0E}"/>
    <cellStyle name="Output 2 2 3 7 12" xfId="32367" xr:uid="{97A2E981-B5F2-498E-94E2-BC5C0DA2F5E4}"/>
    <cellStyle name="Output 2 2 3 7 13" xfId="33575" xr:uid="{1E98A83C-C67A-426C-921A-34FF9F6EE1C2}"/>
    <cellStyle name="Output 2 2 3 7 14" xfId="34530" xr:uid="{C23B2B25-ED2D-43C5-A52D-2E56138658B0}"/>
    <cellStyle name="Output 2 2 3 7 15" xfId="35685" xr:uid="{0A6E885B-DE85-451E-A0FD-97038ECBE82D}"/>
    <cellStyle name="Output 2 2 3 7 16" xfId="36805" xr:uid="{F8C8DFA8-0582-4507-900E-6A49D045E6B0}"/>
    <cellStyle name="Output 2 2 3 7 17" xfId="37908" xr:uid="{D1EDD4B8-5EEC-4BE6-BADE-04E8A9F7AECC}"/>
    <cellStyle name="Output 2 2 3 7 2" xfId="18228" xr:uid="{2601A858-0109-4443-AE63-10CD1AE1F2C7}"/>
    <cellStyle name="Output 2 2 3 7 3" xfId="19625" xr:uid="{1B336BDF-7566-41A8-9365-CF04967B83D1}"/>
    <cellStyle name="Output 2 2 3 7 4" xfId="21040" xr:uid="{605B4D4B-CF6A-4043-B403-07A64FD61BF9}"/>
    <cellStyle name="Output 2 2 3 7 5" xfId="22432" xr:uid="{ACE99208-0220-4E78-862D-C84AD1F2480C}"/>
    <cellStyle name="Output 2 2 3 7 6" xfId="23744" xr:uid="{55658072-6F6E-429A-AC9B-DF23DCEA4E60}"/>
    <cellStyle name="Output 2 2 3 7 7" xfId="25147" xr:uid="{A8A5EAB8-3898-4D74-992A-19CD58908825}"/>
    <cellStyle name="Output 2 2 3 7 8" xfId="26583" xr:uid="{5E51DE32-E947-45DC-A060-DA4E3D2AB6EB}"/>
    <cellStyle name="Output 2 2 3 7 9" xfId="28110" xr:uid="{044304A1-2876-47FB-A819-DEFA12323F96}"/>
    <cellStyle name="Output 2 2 3 8" xfId="14890" xr:uid="{5DC8E874-14A1-45FA-BA09-CD92A20B4334}"/>
    <cellStyle name="Output 2 2 3 8 10" xfId="29327" xr:uid="{8EA5DE75-0418-4CBA-9DA3-B4D9D32BAB77}"/>
    <cellStyle name="Output 2 2 3 8 11" xfId="30721" xr:uid="{5CA48ECA-E570-4E90-9694-7AC42E555951}"/>
    <cellStyle name="Output 2 2 3 8 12" xfId="32118" xr:uid="{EAA188B3-34B3-48B7-94C3-9EDDD8B540D3}"/>
    <cellStyle name="Output 2 2 3 8 13" xfId="33348" xr:uid="{2390A61E-8B52-421A-8186-6B22B2BD14D4}"/>
    <cellStyle name="Output 2 2 3 8 14" xfId="34290" xr:uid="{48BAD016-6C0F-4E4B-8F25-DE2B8939F806}"/>
    <cellStyle name="Output 2 2 3 8 15" xfId="35440" xr:uid="{F2E7235E-2F1F-4916-989A-D7306B2D82E8}"/>
    <cellStyle name="Output 2 2 3 8 16" xfId="36558" xr:uid="{553D303B-C255-4472-8F4B-77F2C29D0355}"/>
    <cellStyle name="Output 2 2 3 8 17" xfId="37680" xr:uid="{EED2C2E5-77D6-4195-A92E-8F3E5756B88F}"/>
    <cellStyle name="Output 2 2 3 8 2" xfId="17953" xr:uid="{BA741F8D-00BE-4F1D-97B2-D0D09262F8B2}"/>
    <cellStyle name="Output 2 2 3 8 3" xfId="19352" xr:uid="{B1329899-1073-4FFB-B7FF-F71E023A00C7}"/>
    <cellStyle name="Output 2 2 3 8 4" xfId="20767" xr:uid="{CD719A7B-EE18-4A1A-B8B7-FC3829B82DC3}"/>
    <cellStyle name="Output 2 2 3 8 5" xfId="22160" xr:uid="{1EC0C9CC-DBE5-499D-B031-937731F7D244}"/>
    <cellStyle name="Output 2 2 3 8 6" xfId="23471" xr:uid="{07216A76-5097-489A-8CAB-35CA05953285}"/>
    <cellStyle name="Output 2 2 3 8 7" xfId="24887" xr:uid="{9D7BA207-2F55-462F-B4B3-EBF4F9978135}"/>
    <cellStyle name="Output 2 2 3 8 8" xfId="26309" xr:uid="{8ADEFB5C-3F8A-4DF0-A90A-A376E73051A9}"/>
    <cellStyle name="Output 2 2 3 8 9" xfId="27841" xr:uid="{2FEB22D7-C6BB-437B-AC2D-2F193B47A1C9}"/>
    <cellStyle name="Output 2 2 3 9" xfId="15239" xr:uid="{29014CE5-635E-43D7-9CBA-BB79E39F6C2F}"/>
    <cellStyle name="Output 2 2 3 9 10" xfId="29669" xr:uid="{366FD485-BA9B-455E-8742-DCDD687D1706}"/>
    <cellStyle name="Output 2 2 3 9 11" xfId="31061" xr:uid="{FA7BF6E4-9E5B-474D-981C-46AA2865AC1A}"/>
    <cellStyle name="Output 2 2 3 9 12" xfId="32433" xr:uid="{161E631D-347D-4B57-9DE4-2AF93F60354D}"/>
    <cellStyle name="Output 2 2 3 9 13" xfId="33634" xr:uid="{35761B7C-CA6D-464F-BAD0-57DA70362A0B}"/>
    <cellStyle name="Output 2 2 3 9 14" xfId="34595" xr:uid="{24666E36-4146-420D-A3B8-DF2B3A456AAD}"/>
    <cellStyle name="Output 2 2 3 9 15" xfId="35752" xr:uid="{92B32113-1C34-4103-BE29-1DB891616696}"/>
    <cellStyle name="Output 2 2 3 9 16" xfId="36864" xr:uid="{D21EE99A-A6A7-489B-B27B-571270A00EB4}"/>
    <cellStyle name="Output 2 2 3 9 17" xfId="37966" xr:uid="{70F75F58-0C3C-4645-80DA-1896E87DAFB7}"/>
    <cellStyle name="Output 2 2 3 9 2" xfId="18301" xr:uid="{9B6F0F08-33AC-4AA1-863F-20F63C8E5B21}"/>
    <cellStyle name="Output 2 2 3 9 3" xfId="19696" xr:uid="{00AE7FE2-3D6A-4E88-8DE0-285B07DB4D18}"/>
    <cellStyle name="Output 2 2 3 9 4" xfId="21110" xr:uid="{586C7F5E-4A47-4458-870E-FE066CEBB61B}"/>
    <cellStyle name="Output 2 2 3 9 5" xfId="22505" xr:uid="{A315CB27-1105-4741-B33A-3748FFBAB456}"/>
    <cellStyle name="Output 2 2 3 9 6" xfId="23817" xr:uid="{26DC96F1-40CA-49D7-9A99-0AE7BCC090CA}"/>
    <cellStyle name="Output 2 2 3 9 7" xfId="25219" xr:uid="{9193CBEC-19E9-4D0F-94CD-8FB36090BD34}"/>
    <cellStyle name="Output 2 2 3 9 8" xfId="26653" xr:uid="{F5722888-247F-4230-B12C-B96D50B2209C}"/>
    <cellStyle name="Output 2 2 3 9 9" xfId="28179" xr:uid="{578343B0-7616-4DB7-9856-D9DC17650F2A}"/>
    <cellStyle name="Output 2 2 4" xfId="14965" xr:uid="{D9A85EE9-AADE-4A2F-83B8-29CCED6754A6}"/>
    <cellStyle name="Output 2 2 4 10" xfId="29400" xr:uid="{65C99EDF-3B01-4E9E-B69F-35C8B9ADD696}"/>
    <cellStyle name="Output 2 2 4 11" xfId="30791" xr:uid="{02032AA8-FD01-4133-9157-C711885AC00C}"/>
    <cellStyle name="Output 2 2 4 12" xfId="32175" xr:uid="{AAD0B424-76CA-45A7-AC8E-63EC8706C290}"/>
    <cellStyle name="Output 2 2 4 13" xfId="33393" xr:uid="{4B3DECBC-619C-4E82-9AA3-6AD5B99C3159}"/>
    <cellStyle name="Output 2 2 4 14" xfId="34342" xr:uid="{197E0BD4-6302-461A-817E-691CD9B39AB5}"/>
    <cellStyle name="Output 2 2 4 15" xfId="35497" xr:uid="{8DF4B1FC-3FBA-466F-9F86-F4C04BD8241F}"/>
    <cellStyle name="Output 2 2 4 16" xfId="36619" xr:uid="{F08A6C14-BC03-46D4-B03B-9DA3338D75F0}"/>
    <cellStyle name="Output 2 2 4 17" xfId="37725" xr:uid="{80A6170F-9C56-4286-94CE-878297A56617}"/>
    <cellStyle name="Output 2 2 4 2" xfId="18028" xr:uid="{8032E83E-4AF8-46C3-9ABB-B88AC0A93BD8}"/>
    <cellStyle name="Output 2 2 4 3" xfId="19424" xr:uid="{E7DA096C-7DC5-4D9F-A446-C9115F8947E1}"/>
    <cellStyle name="Output 2 2 4 4" xfId="20841" xr:uid="{969A35D8-4F00-4C83-AD8E-CF5980A3EAFC}"/>
    <cellStyle name="Output 2 2 4 5" xfId="22231" xr:uid="{7768AA01-C058-42EC-B9A3-F71595953C4F}"/>
    <cellStyle name="Output 2 2 4 6" xfId="23544" xr:uid="{BB589281-15DD-44A0-A51B-77A7FAC1D3AF}"/>
    <cellStyle name="Output 2 2 4 7" xfId="24952" xr:uid="{3BBCA95E-C652-49FA-A1EF-F8CDDB839B2F}"/>
    <cellStyle name="Output 2 2 4 8" xfId="26384" xr:uid="{40132E5E-69E0-48C1-9D6F-DE1576F6CFD4}"/>
    <cellStyle name="Output 2 2 4 9" xfId="27915" xr:uid="{056324ED-9534-4EB7-91EB-5DB433059F74}"/>
    <cellStyle name="Output 2 2 5" xfId="15033" xr:uid="{44501931-766D-4343-BA7C-29DD09F42C66}"/>
    <cellStyle name="Output 2 2 5 10" xfId="29468" xr:uid="{8BD9A470-01EE-4F0E-9E4C-2D3A60251248}"/>
    <cellStyle name="Output 2 2 5 11" xfId="30858" xr:uid="{4B6628CB-6125-4C20-BEF6-A6AC938C8DBD}"/>
    <cellStyle name="Output 2 2 5 12" xfId="32242" xr:uid="{B0AC9C84-345F-4C9C-9C4C-DAD384C955A2}"/>
    <cellStyle name="Output 2 2 5 13" xfId="33457" xr:uid="{DB08D103-AF85-47A7-85CC-B680DF67E04C}"/>
    <cellStyle name="Output 2 2 5 14" xfId="34408" xr:uid="{62BC5D53-82C8-4266-A68E-1493E3652ADC}"/>
    <cellStyle name="Output 2 2 5 15" xfId="35563" xr:uid="{F29A46F4-A126-4F5D-B8BE-5A4A40B8829D}"/>
    <cellStyle name="Output 2 2 5 16" xfId="36685" xr:uid="{78C14D67-C1E7-4039-961E-B7EE9314B1CC}"/>
    <cellStyle name="Output 2 2 5 17" xfId="37790" xr:uid="{E9D38658-9C96-48A0-8F9B-C3CB034C280A}"/>
    <cellStyle name="Output 2 2 5 2" xfId="18096" xr:uid="{317FEA4A-DC2B-46E7-A283-1227961FD08C}"/>
    <cellStyle name="Output 2 2 5 3" xfId="19492" xr:uid="{71C78F66-C370-464D-9111-148AB823721B}"/>
    <cellStyle name="Output 2 2 5 4" xfId="20909" xr:uid="{F99A63CF-3C93-4DF2-9EF4-94BC06F39BBA}"/>
    <cellStyle name="Output 2 2 5 5" xfId="22299" xr:uid="{EC30759E-F14E-4604-94A2-E68C1EC9E7E7}"/>
    <cellStyle name="Output 2 2 5 6" xfId="23612" xr:uid="{091D2FEC-8CBD-47DE-8843-2491FC64FE71}"/>
    <cellStyle name="Output 2 2 5 7" xfId="25020" xr:uid="{10B39917-C4B2-4FEC-8A21-54A5EC9A9079}"/>
    <cellStyle name="Output 2 2 5 8" xfId="26452" xr:uid="{5275D7CC-CBEB-450B-A784-0C8DFFA74652}"/>
    <cellStyle name="Output 2 2 5 9" xfId="27982" xr:uid="{0884C19D-482F-4BC2-BB0E-A3852DFA8D3A}"/>
    <cellStyle name="Output 2 2 6" xfId="15075" xr:uid="{2CC26105-6AC9-4089-A201-2AC8B3795C70}"/>
    <cellStyle name="Output 2 2 6 10" xfId="29510" xr:uid="{575E021C-1170-4237-8F7D-46BCB65C8507}"/>
    <cellStyle name="Output 2 2 6 11" xfId="30900" xr:uid="{01B4A013-C7D1-4C48-81FD-83C7D380D46B}"/>
    <cellStyle name="Output 2 2 6 12" xfId="32284" xr:uid="{B7474764-018D-4D99-92A5-BCC32BD10655}"/>
    <cellStyle name="Output 2 2 6 13" xfId="33495" xr:uid="{704B7A4D-BA8A-4912-B0FE-CFFABA7BA319}"/>
    <cellStyle name="Output 2 2 6 14" xfId="34449" xr:uid="{3FC93B13-F091-4E60-8620-EDBD12961BD9}"/>
    <cellStyle name="Output 2 2 6 15" xfId="35603" xr:uid="{712979BF-6A1D-4BE0-8DEE-35900FBDE40A}"/>
    <cellStyle name="Output 2 2 6 16" xfId="36725" xr:uid="{293AC0C8-2020-4EA0-B495-A59F8133158F}"/>
    <cellStyle name="Output 2 2 6 17" xfId="37830" xr:uid="{99DA1AD4-272C-4543-B570-07E5389F9336}"/>
    <cellStyle name="Output 2 2 6 2" xfId="18138" xr:uid="{633EF5BD-31C9-42F4-8EF5-B0502232C769}"/>
    <cellStyle name="Output 2 2 6 3" xfId="19534" xr:uid="{E4A0E52B-1336-4F40-91DC-88D4CB9A4660}"/>
    <cellStyle name="Output 2 2 6 4" xfId="20950" xr:uid="{7A9DF0C0-BB9D-4F0C-ABA3-2A3A1A073E4C}"/>
    <cellStyle name="Output 2 2 6 5" xfId="22341" xr:uid="{22D6489C-AC8B-4D15-BEA9-AD956A3CF1F1}"/>
    <cellStyle name="Output 2 2 6 6" xfId="23654" xr:uid="{A5C63605-018E-4C9A-BB0F-F35013A3498E}"/>
    <cellStyle name="Output 2 2 6 7" xfId="25061" xr:uid="{D93C54B4-65D0-4E00-9942-86008935D489}"/>
    <cellStyle name="Output 2 2 6 8" xfId="26494" xr:uid="{4647031B-8A23-4F5B-B67B-C31661126EB9}"/>
    <cellStyle name="Output 2 2 6 9" xfId="28023" xr:uid="{E4AF3462-EE74-4420-9544-36F1D24E03CB}"/>
    <cellStyle name="Output 2 2 7" xfId="15143" xr:uid="{47E0F122-6479-4A05-AB10-099AF07B1FCC}"/>
    <cellStyle name="Output 2 2 7 10" xfId="29577" xr:uid="{E473E9D8-0256-42D0-9ED7-A14F41811E10}"/>
    <cellStyle name="Output 2 2 7 11" xfId="30967" xr:uid="{76E7730F-7395-4298-9656-CBB63675932C}"/>
    <cellStyle name="Output 2 2 7 12" xfId="32346" xr:uid="{E2D18482-F72D-4EAC-8A7F-51220514974B}"/>
    <cellStyle name="Output 2 2 7 13" xfId="33554" xr:uid="{2AF6B83B-F793-4C40-936F-31BC65B5BE7A}"/>
    <cellStyle name="Output 2 2 7 14" xfId="34508" xr:uid="{9B540A80-F459-49E3-9B79-87F211B33C83}"/>
    <cellStyle name="Output 2 2 7 15" xfId="35663" xr:uid="{BE1542E3-1A31-412E-A3E5-C905D5AA86F3}"/>
    <cellStyle name="Output 2 2 7 16" xfId="36783" xr:uid="{3602B654-D2D6-4A4B-91DE-F2ABCB9E8B83}"/>
    <cellStyle name="Output 2 2 7 17" xfId="37887" xr:uid="{09BAB960-CC1A-4C64-B6CC-0DAAF56E3777}"/>
    <cellStyle name="Output 2 2 7 2" xfId="18205" xr:uid="{131BE093-E8AF-430A-902B-F6128DC6ABD1}"/>
    <cellStyle name="Output 2 2 7 3" xfId="19602" xr:uid="{2EEF43B1-3FA2-45E5-BA99-8FFD7AB94672}"/>
    <cellStyle name="Output 2 2 7 4" xfId="21018" xr:uid="{F587AC00-7C49-4C48-B552-48AAFA78F42D}"/>
    <cellStyle name="Output 2 2 7 5" xfId="22409" xr:uid="{240612A0-E7A4-4D62-A745-2FF981FAA963}"/>
    <cellStyle name="Output 2 2 7 6" xfId="23721" xr:uid="{03221389-C5F0-428A-A39F-FA08352A841F}"/>
    <cellStyle name="Output 2 2 7 7" xfId="25125" xr:uid="{7BF123E4-A199-4365-9D59-BAAFEAC2D514}"/>
    <cellStyle name="Output 2 2 7 8" xfId="26560" xr:uid="{68CCDAFA-7EDE-4158-896B-358DCA5E5068}"/>
    <cellStyle name="Output 2 2 7 9" xfId="28087" xr:uid="{95DA1F1C-D03A-443C-BC43-A7DFA623C981}"/>
    <cellStyle name="Output 2 2 8" xfId="15206" xr:uid="{57178035-9297-4F60-97B8-558D64A6934E}"/>
    <cellStyle name="Output 2 2 8 10" xfId="29639" xr:uid="{54C5AD96-A4CF-4E7F-9839-591079F4E129}"/>
    <cellStyle name="Output 2 2 8 11" xfId="31029" xr:uid="{089B5283-01E9-4C65-84CB-1F09DF844E3F}"/>
    <cellStyle name="Output 2 2 8 12" xfId="32402" xr:uid="{6EF22987-9B93-4A2F-AC97-D8299C1C9F02}"/>
    <cellStyle name="Output 2 2 8 13" xfId="33609" xr:uid="{92EC8F4C-F361-42DF-B4FE-1A670A8A536F}"/>
    <cellStyle name="Output 2 2 8 14" xfId="34567" xr:uid="{1FE0E0B5-159A-4D70-A38D-EDDFB7485D9D}"/>
    <cellStyle name="Output 2 2 8 15" xfId="35724" xr:uid="{E28419B1-CE87-4D9A-847E-D940CC0B51E4}"/>
    <cellStyle name="Output 2 2 8 16" xfId="36839" xr:uid="{B36B5941-1478-4B97-9E7A-F32E8A6D8F5D}"/>
    <cellStyle name="Output 2 2 8 17" xfId="37941" xr:uid="{ADC9D3EE-8526-48BF-982A-A96DA5415A7B}"/>
    <cellStyle name="Output 2 2 8 2" xfId="18268" xr:uid="{2C9F74AA-D0DF-47E3-926D-D60FA73C9473}"/>
    <cellStyle name="Output 2 2 8 3" xfId="19663" xr:uid="{3A5EF814-F4F9-467C-BD7C-31CA60566668}"/>
    <cellStyle name="Output 2 2 8 4" xfId="21078" xr:uid="{B3453203-EB90-4D4A-AAD6-8609E37A09EA}"/>
    <cellStyle name="Output 2 2 8 5" xfId="22472" xr:uid="{7432113E-90D6-4319-B205-575ED0B50056}"/>
    <cellStyle name="Output 2 2 8 6" xfId="23784" xr:uid="{04F85A10-3819-4B08-B779-AAF37269AE56}"/>
    <cellStyle name="Output 2 2 8 7" xfId="25186" xr:uid="{484DFA03-E675-46D7-B436-972A0D3F4073}"/>
    <cellStyle name="Output 2 2 8 8" xfId="26621" xr:uid="{3AE79C99-F789-4AE7-BD57-06020C1A57BB}"/>
    <cellStyle name="Output 2 2 8 9" xfId="28149" xr:uid="{644D413A-3E30-4D76-8D6F-80D7EBF9CE7B}"/>
    <cellStyle name="Output 2 2 9" xfId="15268" xr:uid="{72C7B1C3-4536-4FF8-880C-CD258C947024}"/>
    <cellStyle name="Output 2 2 9 10" xfId="29698" xr:uid="{E5020799-CFEB-40FB-8AFC-BF8B4147DFF6}"/>
    <cellStyle name="Output 2 2 9 11" xfId="31089" xr:uid="{3187A972-8A60-4297-B83B-D7FF2141BA6F}"/>
    <cellStyle name="Output 2 2 9 12" xfId="32460" xr:uid="{1A14D023-7C18-4364-BF9C-C1AF930AC017}"/>
    <cellStyle name="Output 2 2 9 13" xfId="33661" xr:uid="{52A011C4-3CD3-4FD2-9B7C-46E01752168B}"/>
    <cellStyle name="Output 2 2 9 14" xfId="34623" xr:uid="{4C46CC06-CF26-43A1-970D-AA15987EC93D}"/>
    <cellStyle name="Output 2 2 9 15" xfId="35780" xr:uid="{1CDFB291-73CB-4354-9843-7473A8D9D136}"/>
    <cellStyle name="Output 2 2 9 16" xfId="36891" xr:uid="{03EE9BBC-9E3F-4579-A001-F7DDF6252F18}"/>
    <cellStyle name="Output 2 2 9 17" xfId="37993" xr:uid="{CEFC9245-A810-4657-902E-B5828A988BA9}"/>
    <cellStyle name="Output 2 2 9 2" xfId="18330" xr:uid="{195C533E-6436-46A7-A4EC-C2C65BED09DD}"/>
    <cellStyle name="Output 2 2 9 3" xfId="19725" xr:uid="{62E106C6-12C0-48F6-B5F1-4431EC88B921}"/>
    <cellStyle name="Output 2 2 9 4" xfId="21137" xr:uid="{E95AB6FC-E492-4FE7-86AF-43D596AAC67D}"/>
    <cellStyle name="Output 2 2 9 5" xfId="22534" xr:uid="{72933E7E-4BF7-424B-8FBC-4EF709DADE13}"/>
    <cellStyle name="Output 2 2 9 6" xfId="23846" xr:uid="{6BEDD2B4-45F9-4FF9-8C1D-7D57E8DE005E}"/>
    <cellStyle name="Output 2 2 9 7" xfId="25248" xr:uid="{94DDE9E3-9035-4599-A25B-270DAAF4992E}"/>
    <cellStyle name="Output 2 2 9 8" xfId="26682" xr:uid="{63CD8758-9913-4CD4-A42D-4DD39A74B091}"/>
    <cellStyle name="Output 2 2 9 9" xfId="28208" xr:uid="{3A134AF9-E6E5-4232-BEF3-A19FCDDD7288}"/>
    <cellStyle name="Output 2 20" xfId="15600" xr:uid="{48ACCD10-D928-4DA4-8BAE-718BFED0D352}"/>
    <cellStyle name="Output 2 20 10" xfId="30013" xr:uid="{C0A2959A-0254-45EC-8337-D6FE657EE797}"/>
    <cellStyle name="Output 2 20 11" xfId="31408" xr:uid="{390AB340-3FA4-419C-9A08-06CB4192358C}"/>
    <cellStyle name="Output 2 20 12" xfId="32763" xr:uid="{15CA4FBC-C053-4062-9721-F733AF07A7BD}"/>
    <cellStyle name="Output 2 20 13" xfId="33873" xr:uid="{3EA5FD1D-A21B-48A2-9A53-4992E8326B5B}"/>
    <cellStyle name="Output 2 20 14" xfId="34905" xr:uid="{891466DD-2087-4CD4-B93C-7E22F8355134}"/>
    <cellStyle name="Output 2 20 15" xfId="36061" xr:uid="{DDB09B6B-D845-404F-AB4E-D57EA2BF8C5F}"/>
    <cellStyle name="Output 2 20 16" xfId="37176" xr:uid="{31EC582B-63BF-4D2C-8C1D-DE128A2A18FC}"/>
    <cellStyle name="Output 2 20 17" xfId="38266" xr:uid="{9900596F-490B-449E-8B28-25F9F07355F8}"/>
    <cellStyle name="Output 2 20 2" xfId="18655" xr:uid="{34C3428A-9E09-46BF-8017-3E962F78A7E9}"/>
    <cellStyle name="Output 2 20 3" xfId="20050" xr:uid="{9CC83BA0-EB66-4E5A-B6B2-57E8E19A7CB0}"/>
    <cellStyle name="Output 2 20 4" xfId="21467" xr:uid="{2E8A9BFE-B324-4CE2-BBD4-643800CF74E9}"/>
    <cellStyle name="Output 2 20 5" xfId="22858" xr:uid="{D980BB31-1C92-4C47-8B45-8AE630F72453}"/>
    <cellStyle name="Output 2 20 6" xfId="24158" xr:uid="{F8B51D96-6A45-4282-87AC-9D8E43F9291D}"/>
    <cellStyle name="Output 2 20 7" xfId="25557" xr:uid="{1CB363B4-2E01-4E43-947C-4CBF368D9DE2}"/>
    <cellStyle name="Output 2 20 8" xfId="26998" xr:uid="{F5895C18-8446-46E0-8F34-3BEF988DBE7B}"/>
    <cellStyle name="Output 2 20 9" xfId="28518" xr:uid="{45E9B383-0413-43FD-95A4-DEB874D55423}"/>
    <cellStyle name="Output 2 21" xfId="15687" xr:uid="{AA776985-6C1F-455B-8C1A-C3B2C800AE2C}"/>
    <cellStyle name="Output 2 21 10" xfId="31490" xr:uid="{1D44DA96-020A-47C3-A7D6-22D166E72209}"/>
    <cellStyle name="Output 2 21 11" xfId="32845" xr:uid="{6B1260F1-5F12-4224-AF80-E3ED706986AA}"/>
    <cellStyle name="Output 2 21 12" xfId="33939" xr:uid="{E382D6A8-D726-457F-9FB4-DB6A0FAFAC2E}"/>
    <cellStyle name="Output 2 21 13" xfId="34985" xr:uid="{B136ADBB-F5F3-4C94-BD2B-0497EF788EEB}"/>
    <cellStyle name="Output 2 21 14" xfId="36139" xr:uid="{E3222EA7-C776-4754-8E83-CB3BCFBE269C}"/>
    <cellStyle name="Output 2 21 15" xfId="37257" xr:uid="{597E762C-0360-4F87-8A6B-789376CF4511}"/>
    <cellStyle name="Output 2 21 16" xfId="38344" xr:uid="{3F19158F-0891-411B-BC1B-A476E20423EF}"/>
    <cellStyle name="Output 2 21 2" xfId="18737" xr:uid="{73407646-A24F-46A0-8CEF-776015AD61C1}"/>
    <cellStyle name="Output 2 21 3" xfId="20133" xr:uid="{EB85596C-9E8D-415F-8C97-8F00370F1F1B}"/>
    <cellStyle name="Output 2 21 4" xfId="21554" xr:uid="{B789EC67-DEC3-4941-AA79-BB23496136D7}"/>
    <cellStyle name="Output 2 21 5" xfId="24242" xr:uid="{25615374-8E2E-4E82-8319-19C0E6CEE4E8}"/>
    <cellStyle name="Output 2 21 6" xfId="25641" xr:uid="{BBEDB7AB-10F0-4FBD-9898-8C9EC18D58F4}"/>
    <cellStyle name="Output 2 21 7" xfId="27083" xr:uid="{304FB7D2-07CF-4CD3-B6EC-E8F5273FF90E}"/>
    <cellStyle name="Output 2 21 8" xfId="28605" xr:uid="{C332022E-324E-4D75-B878-BDF7ACC2ABB0}"/>
    <cellStyle name="Output 2 21 9" xfId="30098" xr:uid="{3C954536-2E61-42EA-99EA-3E3A92E9F37C}"/>
    <cellStyle name="Output 2 22" xfId="15748" xr:uid="{4276FF70-6057-4C20-B3F7-95C7C625B9DB}"/>
    <cellStyle name="Output 2 22 10" xfId="35035" xr:uid="{E2A2AF2D-8D02-4898-9F51-0FF305B3A79D}"/>
    <cellStyle name="Output 2 22 11" xfId="36189" xr:uid="{8412EC75-B848-496F-9022-E67E7EE3811F}"/>
    <cellStyle name="Output 2 22 12" xfId="37311" xr:uid="{2BF08ECC-6F60-4464-8CCE-A00CBF2C90A4}"/>
    <cellStyle name="Output 2 22 13" xfId="38394" xr:uid="{A007BC02-945E-4B56-91E6-F670B20448F5}"/>
    <cellStyle name="Output 2 22 2" xfId="20191" xr:uid="{667F313F-68E8-4FAB-BFCC-26B5797334C6}"/>
    <cellStyle name="Output 2 22 3" xfId="24300" xr:uid="{0D097D60-B215-4F6C-A6FC-740834391AA1}"/>
    <cellStyle name="Output 2 22 4" xfId="25699" xr:uid="{6B78B161-A44C-45D4-BF0A-A8697A4A1F78}"/>
    <cellStyle name="Output 2 22 5" xfId="27139" xr:uid="{0FECBE02-0385-4D34-9D43-A3DA22004C0A}"/>
    <cellStyle name="Output 2 22 6" xfId="28663" xr:uid="{D784828F-A2D3-4BE8-92BD-B12766CE00BC}"/>
    <cellStyle name="Output 2 22 7" xfId="30157" xr:uid="{BF7068F9-04AC-456B-89BB-FC56417651A8}"/>
    <cellStyle name="Output 2 22 8" xfId="31549" xr:uid="{1DFC8F24-0A0A-4AEF-8B6B-506194A7C27B}"/>
    <cellStyle name="Output 2 22 9" xfId="32898" xr:uid="{73E03753-9E09-4CCC-AC2B-A9FFD725E0C6}"/>
    <cellStyle name="Output 2 23" xfId="15869" xr:uid="{282E4AB6-644A-4AB3-A500-F78C64CE9245}"/>
    <cellStyle name="Output 2 23 10" xfId="30276" xr:uid="{CE9C5357-C25E-4747-B75B-B4DBF951D654}"/>
    <cellStyle name="Output 2 23 11" xfId="31670" xr:uid="{F607C572-EBBD-4446-A855-FA9CB5B0E141}"/>
    <cellStyle name="Output 2 23 12" xfId="33007" xr:uid="{6C69C8A2-C02D-4DF3-ACD1-17AADD62414A}"/>
    <cellStyle name="Output 2 23 13" xfId="34039" xr:uid="{FE8E63A2-0B0A-43BF-8BE4-AC221DB3B8FF}"/>
    <cellStyle name="Output 2 23 14" xfId="35141" xr:uid="{66511B7E-12C0-46B2-B62B-1080A6EFB332}"/>
    <cellStyle name="Output 2 23 15" xfId="36295" xr:uid="{FEB25627-E6C9-468B-BE08-9476FA5E8807}"/>
    <cellStyle name="Output 2 23 16" xfId="37422" xr:uid="{5E9FA167-6AB1-4E59-B594-21D65A17F3C2}"/>
    <cellStyle name="Output 2 23 17" xfId="38500" xr:uid="{92192836-FD32-4478-99DA-57A65D51B1AD}"/>
    <cellStyle name="Output 2 23 2" xfId="18918" xr:uid="{38465538-DB7E-4E49-875A-028963D033CF}"/>
    <cellStyle name="Output 2 23 3" xfId="20310" xr:uid="{986FE5BE-4023-4429-9547-EC3E4FD6BCAE}"/>
    <cellStyle name="Output 2 23 4" xfId="21712" xr:uid="{B32CF0D5-4866-433F-A603-1A148F7F36FF}"/>
    <cellStyle name="Output 2 23 5" xfId="23093" xr:uid="{65DDEFF7-239E-4474-91A5-9CB0FE2CB2B8}"/>
    <cellStyle name="Output 2 23 6" xfId="24413" xr:uid="{D3AA403A-4C73-4BF4-8CE3-CC3A2FEC17F4}"/>
    <cellStyle name="Output 2 23 7" xfId="25817" xr:uid="{AF8BB5A7-2606-4F76-89F1-7C2CA452956D}"/>
    <cellStyle name="Output 2 23 8" xfId="27258" xr:uid="{37EF9CE3-9C89-4A44-87EB-95A6C3DBB9EB}"/>
    <cellStyle name="Output 2 23 9" xfId="28782" xr:uid="{41F8F3D2-6029-41A1-8561-AD4F4337500C}"/>
    <cellStyle name="Output 2 24" xfId="23809" xr:uid="{CA8AD3DC-CCB9-4250-8DF3-5248DF8E932D}"/>
    <cellStyle name="Output 2 25" xfId="25258" xr:uid="{C42253E6-07DD-4C88-9D12-7633D684E851}"/>
    <cellStyle name="Output 2 26" xfId="26692" xr:uid="{1FF57065-2BDD-4D33-9B8D-819C95825962}"/>
    <cellStyle name="Output 2 27" xfId="28206" xr:uid="{60CF67BB-2A70-4BAF-AC01-F8A5B995AD83}"/>
    <cellStyle name="Output 2 28" xfId="34632" xr:uid="{A24A5613-B06A-4352-A265-5C60DA4CCC86}"/>
    <cellStyle name="Output 2 29" xfId="35790" xr:uid="{90E7BB09-7B84-4200-BC83-A814F901D16F}"/>
    <cellStyle name="Output 2 3" xfId="82" xr:uid="{00000000-0005-0000-0000-000017240000}"/>
    <cellStyle name="Output 2 3 10" xfId="15403" xr:uid="{EBDBFF39-CBE0-43B2-9819-31A888F28EF3}"/>
    <cellStyle name="Output 2 3 10 10" xfId="31219" xr:uid="{4F1B041E-2BA5-498E-A920-4C947D582E5B}"/>
    <cellStyle name="Output 2 3 10 11" xfId="32583" xr:uid="{7E4D5D80-3EE2-4B84-A398-269EB65683E5}"/>
    <cellStyle name="Output 2 3 10 12" xfId="33768" xr:uid="{874DE995-F163-49A4-8A45-FDFEAD8E52DD}"/>
    <cellStyle name="Output 2 3 10 13" xfId="34740" xr:uid="{F9AB3540-350C-4160-A4A2-2249F8105DF9}"/>
    <cellStyle name="Output 2 3 10 14" xfId="35897" xr:uid="{5025AEDA-4860-44C6-B89E-EBABCF0C49E3}"/>
    <cellStyle name="Output 2 3 10 15" xfId="37007" xr:uid="{2F09138C-E1D1-4721-BEA0-B37F6BEA8EAD}"/>
    <cellStyle name="Output 2 3 10 16" xfId="38103" xr:uid="{ED8A75EB-E498-4EC0-9FF8-1FB06261BE97}"/>
    <cellStyle name="Output 2 3 10 2" xfId="18465" xr:uid="{207BA76D-DCB5-4B8B-9148-5BEB067B44A8}"/>
    <cellStyle name="Output 2 3 10 3" xfId="19860" xr:uid="{789E7F0B-4477-4324-89B2-DCBD543C8423}"/>
    <cellStyle name="Output 2 3 10 4" xfId="21271" xr:uid="{89F4AF0E-1355-4B65-AD17-13F5C9A23DCF}"/>
    <cellStyle name="Output 2 3 10 5" xfId="23976" xr:uid="{FF3D1F1A-98E0-45FE-9EC4-B4C4653AB0DF}"/>
    <cellStyle name="Output 2 3 10 6" xfId="25374" xr:uid="{39C4AA30-3D46-465C-A7B9-5F758BFFCD38}"/>
    <cellStyle name="Output 2 3 10 7" xfId="26810" xr:uid="{9DCC13F0-5185-43DC-8F68-6DB74E09BA02}"/>
    <cellStyle name="Output 2 3 10 8" xfId="28330" xr:uid="{0F2A95E2-FD75-47FF-8F98-E264529EB4E6}"/>
    <cellStyle name="Output 2 3 10 9" xfId="29828" xr:uid="{880AC908-B865-47FF-A2B9-7E6952495B08}"/>
    <cellStyle name="Output 2 3 11" xfId="15500" xr:uid="{2001FDB0-BF07-485B-8DD7-9675D1324BFB}"/>
    <cellStyle name="Output 2 3 11 10" xfId="31311" xr:uid="{F1396EB6-4B46-4F80-B5C3-557EC87ECF1A}"/>
    <cellStyle name="Output 2 3 11 11" xfId="32673" xr:uid="{8649836C-35FE-4C9A-B81B-3D09CF68A644}"/>
    <cellStyle name="Output 2 3 11 12" xfId="33821" xr:uid="{F59EFCA5-1488-4A65-8443-10CE204A1CA7}"/>
    <cellStyle name="Output 2 3 11 13" xfId="34819" xr:uid="{36FDD179-0A16-4005-8EAF-3E1A64BDBBFF}"/>
    <cellStyle name="Output 2 3 11 14" xfId="35976" xr:uid="{46C6F284-D083-4965-9510-443ECBABBB9C}"/>
    <cellStyle name="Output 2 3 11 15" xfId="37088" xr:uid="{2811DCB1-72CC-47BC-A5E9-D00E36B0FC52}"/>
    <cellStyle name="Output 2 3 11 16" xfId="38181" xr:uid="{E094EFD7-0541-4078-8272-30EB61A59BC4}"/>
    <cellStyle name="Output 2 3 11 2" xfId="18559" xr:uid="{DC263DD3-894B-458C-B273-4D01285B45DB}"/>
    <cellStyle name="Output 2 3 11 3" xfId="19952" xr:uid="{98405F2D-33B6-4158-B66C-DA23210AF19E}"/>
    <cellStyle name="Output 2 3 11 4" xfId="21368" xr:uid="{DA4480E7-557A-4DE8-99AF-049FEEF518EC}"/>
    <cellStyle name="Output 2 3 11 5" xfId="24066" xr:uid="{91A0F507-B187-4316-B821-07D3A0F148DD}"/>
    <cellStyle name="Output 2 3 11 6" xfId="25465" xr:uid="{3FA4DE3D-40D8-4DEB-BFE4-5BD4609E5CBC}"/>
    <cellStyle name="Output 2 3 11 7" xfId="26904" xr:uid="{FF9E6D0E-3D49-4A98-AC03-D82478401E7C}"/>
    <cellStyle name="Output 2 3 11 8" xfId="28424" xr:uid="{4DA25455-C589-42A4-AF6B-2E745F849703}"/>
    <cellStyle name="Output 2 3 11 9" xfId="29920" xr:uid="{EDE97056-025D-4886-80C1-955702B2DD96}"/>
    <cellStyle name="Output 2 3 12" xfId="15552" xr:uid="{4D28292E-87CF-4F0E-BB02-638EC95FFCED}"/>
    <cellStyle name="Output 2 3 12 10" xfId="29969" xr:uid="{098509ED-FFDE-4775-A75A-71ECA64E4149}"/>
    <cellStyle name="Output 2 3 12 11" xfId="31362" xr:uid="{12A4FD43-A17C-44FC-A093-AFEB0186C208}"/>
    <cellStyle name="Output 2 3 12 12" xfId="32720" xr:uid="{FA7F808A-5201-4EDC-901A-B8CFAC920286}"/>
    <cellStyle name="Output 2 3 12 13" xfId="33848" xr:uid="{84928D24-888C-469C-99FB-24A0F0971985}"/>
    <cellStyle name="Output 2 3 12 14" xfId="34865" xr:uid="{C636FCD6-5848-49E2-AC5D-6E4EC3D31397}"/>
    <cellStyle name="Output 2 3 12 15" xfId="36021" xr:uid="{AB6E8221-BD12-4C32-A2FD-3A99C691CBF0}"/>
    <cellStyle name="Output 2 3 12 16" xfId="37134" xr:uid="{2471BAB4-9CAF-4371-A56C-88293E20765F}"/>
    <cellStyle name="Output 2 3 12 17" xfId="38226" xr:uid="{184687BC-EB1F-4D11-BA61-DAEEE06101E7}"/>
    <cellStyle name="Output 2 3 12 2" xfId="18611" xr:uid="{2343A9F7-21CA-48EF-9D9E-44549CE8F361}"/>
    <cellStyle name="Output 2 3 12 3" xfId="20003" xr:uid="{F4BB4EF9-CDB0-4195-9D27-FEC3FF981A68}"/>
    <cellStyle name="Output 2 3 12 4" xfId="21420" xr:uid="{453268F6-CA65-4506-86A0-E4C802651244}"/>
    <cellStyle name="Output 2 3 12 5" xfId="22814" xr:uid="{2F45A659-8B9D-4214-A92F-3DFA56E43FE5}"/>
    <cellStyle name="Output 2 3 12 6" xfId="24116" xr:uid="{301F1C4F-8AD3-4921-B4E5-BAC780B8B26D}"/>
    <cellStyle name="Output 2 3 12 7" xfId="25514" xr:uid="{846CFCB7-26A4-4373-841D-D33B5AE72062}"/>
    <cellStyle name="Output 2 3 12 8" xfId="26952" xr:uid="{765335AC-107A-4A92-8F13-B774FD7C9317}"/>
    <cellStyle name="Output 2 3 12 9" xfId="28474" xr:uid="{02E14D94-528C-4A67-BA3C-5F43288652AC}"/>
    <cellStyle name="Output 2 3 13" xfId="15617" xr:uid="{74F546BE-F1F3-4F27-9DB6-4B7FE0EA9C5A}"/>
    <cellStyle name="Output 2 3 13 10" xfId="31424" xr:uid="{B9B72580-00EA-4EE1-9F73-13D7DC286EAC}"/>
    <cellStyle name="Output 2 3 13 11" xfId="32779" xr:uid="{D1D8FA55-05EF-407C-8E36-B30A785A3662}"/>
    <cellStyle name="Output 2 3 13 12" xfId="33883" xr:uid="{C0E996B6-1DD5-46EF-977A-28C3DDC5F570}"/>
    <cellStyle name="Output 2 3 13 13" xfId="34919" xr:uid="{46D77C1D-CCD0-46D2-A02A-45E732C170B1}"/>
    <cellStyle name="Output 2 3 13 14" xfId="36075" xr:uid="{BD2D61B2-2EC2-4138-B619-83D7824F301E}"/>
    <cellStyle name="Output 2 3 13 15" xfId="37191" xr:uid="{D3B1C96C-0B35-4087-AE7A-89F8E43BAC8A}"/>
    <cellStyle name="Output 2 3 13 16" xfId="38280" xr:uid="{BF38B3BC-CAC3-4DE0-8699-57A1C9ECDB73}"/>
    <cellStyle name="Output 2 3 13 2" xfId="18669" xr:uid="{F68FA7FB-A565-4C12-9283-A78A6F8F0041}"/>
    <cellStyle name="Output 2 3 13 3" xfId="20066" xr:uid="{ACF7B3D5-7287-49C1-A9B3-1E86D220B9D1}"/>
    <cellStyle name="Output 2 3 13 4" xfId="21484" xr:uid="{825D7421-8D1D-4332-B603-D998B85C6EC8}"/>
    <cellStyle name="Output 2 3 13 5" xfId="24173" xr:uid="{B93AA0AA-22DB-4A14-A504-38916C5FAF3A}"/>
    <cellStyle name="Output 2 3 13 6" xfId="25573" xr:uid="{9D4C0F25-11B0-4CA6-882E-9869324C92F5}"/>
    <cellStyle name="Output 2 3 13 7" xfId="27014" xr:uid="{44A6B6C9-7BF1-4D7D-B939-CAE0DD89EB2E}"/>
    <cellStyle name="Output 2 3 13 8" xfId="28535" xr:uid="{2BF0E0F8-5154-4654-B08E-AD9392F4D2BD}"/>
    <cellStyle name="Output 2 3 13 9" xfId="30029" xr:uid="{BF47832B-EB6D-441B-9CC3-74E771CE2506}"/>
    <cellStyle name="Output 2 3 14" xfId="15731" xr:uid="{1C29B26B-172D-45D9-9BC5-FD5CB4F4A761}"/>
    <cellStyle name="Output 2 3 14 10" xfId="35023" xr:uid="{426C9B16-1DC2-439A-ABF4-B29261341E64}"/>
    <cellStyle name="Output 2 3 14 11" xfId="36177" xr:uid="{54D5C13E-ADA5-44B3-8C4D-16A95BDC8559}"/>
    <cellStyle name="Output 2 3 14 12" xfId="37297" xr:uid="{EF2FA986-B73A-476F-B4D1-03900173E279}"/>
    <cellStyle name="Output 2 3 14 13" xfId="38382" xr:uid="{AB3563BF-31DE-4DDA-A084-8D09275F8E1A}"/>
    <cellStyle name="Output 2 3 14 2" xfId="20176" xr:uid="{FEE0C19B-F6F5-4C09-998D-94DAE906128F}"/>
    <cellStyle name="Output 2 3 14 3" xfId="24284" xr:uid="{5313E740-A4A9-4B8A-99C7-69B1D533AD3D}"/>
    <cellStyle name="Output 2 3 14 4" xfId="25682" xr:uid="{DCFAF655-A8DC-45DE-86F8-52914683181B}"/>
    <cellStyle name="Output 2 3 14 5" xfId="27125" xr:uid="{F08DE645-2F7B-4331-8552-696694D1EFB1}"/>
    <cellStyle name="Output 2 3 14 6" xfId="28647" xr:uid="{244899BA-6634-440C-B625-FCA4A7312A4A}"/>
    <cellStyle name="Output 2 3 14 7" xfId="30141" xr:uid="{5E70B9B7-CCCD-4C8A-8F8F-56CF32B20644}"/>
    <cellStyle name="Output 2 3 14 8" xfId="31533" xr:uid="{7925A7AF-094A-4AA9-8FA2-D608EC79FFFD}"/>
    <cellStyle name="Output 2 3 14 9" xfId="32884" xr:uid="{27CF2F93-D3A9-4853-9E14-4532157742C7}"/>
    <cellStyle name="Output 2 3 15" xfId="15825" xr:uid="{FA47AB1C-7974-4A7D-9DFD-E326025D5F4A}"/>
    <cellStyle name="Output 2 3 15 10" xfId="30233" xr:uid="{AFDB2952-79A5-4B4D-B742-10F4E966402C}"/>
    <cellStyle name="Output 2 3 15 11" xfId="31626" xr:uid="{83B24C27-5D08-48DA-90A3-D9A59C6B2970}"/>
    <cellStyle name="Output 2 3 15 12" xfId="32966" xr:uid="{8E473D90-CE61-44BB-A4D2-3E5CC71B40E5}"/>
    <cellStyle name="Output 2 3 15 13" xfId="33999" xr:uid="{10284B8F-3728-40B7-9FB4-98232B11884D}"/>
    <cellStyle name="Output 2 3 15 14" xfId="35101" xr:uid="{19E2A6A1-D770-4779-B671-87424E152AFD}"/>
    <cellStyle name="Output 2 3 15 15" xfId="36255" xr:uid="{758BC26E-ACB2-4052-9DED-5ABC23265856}"/>
    <cellStyle name="Output 2 3 15 16" xfId="37381" xr:uid="{B892F52F-17A7-449F-A649-91E1AECC2D1B}"/>
    <cellStyle name="Output 2 3 15 17" xfId="38460" xr:uid="{A319AA21-BC53-458F-A3B5-B9BD26DDB708}"/>
    <cellStyle name="Output 2 3 15 2" xfId="18874" xr:uid="{93CC0DBC-AC9F-484B-90F6-3AFFBFE1594C}"/>
    <cellStyle name="Output 2 3 15 3" xfId="20268" xr:uid="{20A805C7-A0FE-465B-8F30-39DA8BCFA579}"/>
    <cellStyle name="Output 2 3 15 4" xfId="21669" xr:uid="{75530E5B-8F1F-409D-AC03-4B05CE198B50}"/>
    <cellStyle name="Output 2 3 15 5" xfId="23051" xr:uid="{527ED20F-98BE-47D2-837B-11895D1A945C}"/>
    <cellStyle name="Output 2 3 15 6" xfId="24371" xr:uid="{00BAF32D-A978-492B-B575-55FA5EADC1E4}"/>
    <cellStyle name="Output 2 3 15 7" xfId="25775" xr:uid="{072BAEF4-A52B-440A-AE68-840F05ADFE16}"/>
    <cellStyle name="Output 2 3 15 8" xfId="27216" xr:uid="{94EBB288-9B12-47B0-8A5D-2F52B543DE2F}"/>
    <cellStyle name="Output 2 3 15 9" xfId="28739" xr:uid="{63C99D94-146D-47F8-8ADA-02E396B37AF4}"/>
    <cellStyle name="Output 2 3 16" xfId="23522" xr:uid="{72F13B76-2072-409B-8EED-DBE02CB154FC}"/>
    <cellStyle name="Output 2 3 17" xfId="24925" xr:uid="{61871C7D-89BA-4420-8DF8-BC7F5F7AB4B0}"/>
    <cellStyle name="Output 2 3 18" xfId="26277" xr:uid="{B387F414-B6E8-4680-B0CC-619E18E76082}"/>
    <cellStyle name="Output 2 3 19" xfId="27792" xr:uid="{235BA21F-C4AF-4E28-B518-BE57DF74B20B}"/>
    <cellStyle name="Output 2 3 2" xfId="9764" xr:uid="{00000000-0005-0000-0000-000018240000}"/>
    <cellStyle name="Output 2 3 2 10" xfId="15307" xr:uid="{54FC2526-4D0F-4DDC-88A6-3F0C8C1DAA41}"/>
    <cellStyle name="Output 2 3 2 10 10" xfId="29736" xr:uid="{FC219390-8A7A-4089-B88F-A05FA2A60781}"/>
    <cellStyle name="Output 2 3 2 10 11" xfId="31127" xr:uid="{77915740-6F93-4FB2-BC50-C22046AE9719}"/>
    <cellStyle name="Output 2 3 2 10 12" xfId="32496" xr:uid="{76063652-44B2-464B-81D7-72DD67E422B4}"/>
    <cellStyle name="Output 2 3 2 10 13" xfId="33694" xr:uid="{135042A5-2A39-4B3C-8D2B-6FD15E671999}"/>
    <cellStyle name="Output 2 3 2 10 14" xfId="34659" xr:uid="{2EDD3124-647C-43FB-92FA-C100A005FF3C}"/>
    <cellStyle name="Output 2 3 2 10 15" xfId="35817" xr:uid="{D93B5F72-575A-4DF5-938A-095213DBEC14}"/>
    <cellStyle name="Output 2 3 2 10 16" xfId="36926" xr:uid="{48B60E89-349F-450F-B266-ED52963559DB}"/>
    <cellStyle name="Output 2 3 2 10 17" xfId="38027" xr:uid="{CEFE6B8A-0CBD-4DC9-AEC4-D51AD23FBEAD}"/>
    <cellStyle name="Output 2 3 2 10 2" xfId="18369" xr:uid="{DFDE2AD6-4037-4476-B036-9B6F51FA7849}"/>
    <cellStyle name="Output 2 3 2 10 3" xfId="19764" xr:uid="{D9F42F0A-8B51-48FC-9C2D-505AC7F97B32}"/>
    <cellStyle name="Output 2 3 2 10 4" xfId="21176" xr:uid="{A2A9D98F-1AE0-4681-B15C-2736CB4C9757}"/>
    <cellStyle name="Output 2 3 2 10 5" xfId="22573" xr:uid="{69707AE7-2F54-43FA-AE7C-5C3D53BE47CE}"/>
    <cellStyle name="Output 2 3 2 10 6" xfId="23885" xr:uid="{39181CA3-742D-483F-B281-1D40FC9805AF}"/>
    <cellStyle name="Output 2 3 2 10 7" xfId="25285" xr:uid="{492B5C91-0702-4273-A141-5D3131A010CC}"/>
    <cellStyle name="Output 2 3 2 10 8" xfId="26721" xr:uid="{B9A05792-9AB6-497C-9A59-8A9555E93214}"/>
    <cellStyle name="Output 2 3 2 10 9" xfId="28246" xr:uid="{6C9312B1-7CDB-4AFB-A7A4-B7F496D4773B}"/>
    <cellStyle name="Output 2 3 2 11" xfId="15358" xr:uid="{8166793E-74BB-4E03-A24E-9C86BBBCC391}"/>
    <cellStyle name="Output 2 3 2 11 10" xfId="29785" xr:uid="{E4029CE0-9EE0-467B-820C-2052CC168CBD}"/>
    <cellStyle name="Output 2 3 2 11 11" xfId="31176" xr:uid="{0C68496A-27CF-462E-9F12-146BBA0AACD4}"/>
    <cellStyle name="Output 2 3 2 11 12" xfId="32543" xr:uid="{9A6401A3-00C1-4667-ADF8-F00F047BF400}"/>
    <cellStyle name="Output 2 3 2 11 13" xfId="33738" xr:uid="{5A59D823-48D9-4EC7-AA2D-2998D68DC8FE}"/>
    <cellStyle name="Output 2 3 2 11 14" xfId="34704" xr:uid="{2A85DBE5-5877-496E-94E2-0580D480BA47}"/>
    <cellStyle name="Output 2 3 2 11 15" xfId="35860" xr:uid="{AF564E96-5EDA-42FE-B7A9-8ADD82455FD9}"/>
    <cellStyle name="Output 2 3 2 11 16" xfId="36971" xr:uid="{53874E6C-3FE4-4D1E-B142-3E343703A1D4}"/>
    <cellStyle name="Output 2 3 2 11 17" xfId="38069" xr:uid="{2449D0CF-061D-4A2F-97D5-7F4677F3576A}"/>
    <cellStyle name="Output 2 3 2 11 2" xfId="18420" xr:uid="{C990C453-4454-4430-A0BD-626C0491F573}"/>
    <cellStyle name="Output 2 3 2 11 3" xfId="19815" xr:uid="{0D657B2D-6B1B-43C7-ABAC-90538A8FDF5B}"/>
    <cellStyle name="Output 2 3 2 11 4" xfId="21226" xr:uid="{C3F059E4-4702-41D1-A1F6-2C026EA4B1EC}"/>
    <cellStyle name="Output 2 3 2 11 5" xfId="22624" xr:uid="{80F78A70-4C56-47A6-BDDA-CC62320C3508}"/>
    <cellStyle name="Output 2 3 2 11 6" xfId="23934" xr:uid="{2B378EBA-72CE-44B0-BFA1-B185B02E18FA}"/>
    <cellStyle name="Output 2 3 2 11 7" xfId="25332" xr:uid="{110A87D8-25DC-4833-85BD-0094731E3E5C}"/>
    <cellStyle name="Output 2 3 2 11 8" xfId="26770" xr:uid="{AB98B424-C822-43AC-A500-3D090F0E4544}"/>
    <cellStyle name="Output 2 3 2 11 9" xfId="28291" xr:uid="{B2242516-C955-4228-A59D-A87A70BC9C5A}"/>
    <cellStyle name="Output 2 3 2 12" xfId="15439" xr:uid="{23083E29-A35D-45C7-B2D7-E0FAF77DA6BB}"/>
    <cellStyle name="Output 2 3 2 12 10" xfId="29863" xr:uid="{71EAD0BD-DD6B-45BE-9330-9C6EFC2DA542}"/>
    <cellStyle name="Output 2 3 2 12 11" xfId="31254" xr:uid="{3FDF3797-4126-413F-AD61-F6745673974D}"/>
    <cellStyle name="Output 2 3 2 12 12" xfId="32617" xr:uid="{D53D1AFC-3809-4E61-BF43-F42A51D52582}"/>
    <cellStyle name="Output 2 3 2 12 13" xfId="33792" xr:uid="{4AE3D41E-5760-40F7-A2F8-4E5D9AC4656D}"/>
    <cellStyle name="Output 2 3 2 12 14" xfId="34769" xr:uid="{F91E6198-9246-4ABD-A76D-C5FB48CAF609}"/>
    <cellStyle name="Output 2 3 2 12 15" xfId="35926" xr:uid="{C3398FDD-BBC1-42DF-8809-37EBD7E61683}"/>
    <cellStyle name="Output 2 3 2 12 16" xfId="37037" xr:uid="{E23CC682-7B51-40E7-AE49-59CAED574C91}"/>
    <cellStyle name="Output 2 3 2 12 17" xfId="38132" xr:uid="{0C389D1E-F551-41A9-B5EB-3C7E2B3DE8CC}"/>
    <cellStyle name="Output 2 3 2 12 2" xfId="18500" xr:uid="{5314D3A6-DF62-49DA-B982-32F72A023EFD}"/>
    <cellStyle name="Output 2 3 2 12 3" xfId="19895" xr:uid="{21D63651-C5E7-4F15-ADDA-96E3A4AAB14A}"/>
    <cellStyle name="Output 2 3 2 12 4" xfId="21307" xr:uid="{1D83D9A5-715F-4AE0-80F8-B8D8B940FCAC}"/>
    <cellStyle name="Output 2 3 2 12 5" xfId="22705" xr:uid="{BE81FEE6-89A9-4BAF-B3B2-C41C2A0DC3B9}"/>
    <cellStyle name="Output 2 3 2 12 6" xfId="24010" xr:uid="{E40C63B2-CF95-4982-9C64-DC2BB4A80886}"/>
    <cellStyle name="Output 2 3 2 12 7" xfId="25409" xr:uid="{EECA859D-BAEC-41D6-A56E-A5EA7CE8D2D9}"/>
    <cellStyle name="Output 2 3 2 12 8" xfId="26846" xr:uid="{DB8098B9-1DFB-4B63-8759-8627EDBD9DAC}"/>
    <cellStyle name="Output 2 3 2 12 9" xfId="28366" xr:uid="{BF74D4AB-7862-4D97-9109-5C82A833E740}"/>
    <cellStyle name="Output 2 3 2 13" xfId="15483" xr:uid="{B639199D-4616-40C0-AF96-1EF88EE47028}"/>
    <cellStyle name="Output 2 3 2 13 10" xfId="31294" xr:uid="{9E1560A8-9B0D-4E40-832C-49A1465CE3DA}"/>
    <cellStyle name="Output 2 3 2 13 11" xfId="32657" xr:uid="{8EAF489F-73E8-4A6F-A4AD-2816472C0FEB}"/>
    <cellStyle name="Output 2 3 2 13 12" xfId="33813" xr:uid="{E1B419FF-B835-412E-85D8-637C1C39AD4C}"/>
    <cellStyle name="Output 2 3 2 13 13" xfId="34804" xr:uid="{4FC3831F-F0CC-4E59-976B-B25060CAC475}"/>
    <cellStyle name="Output 2 3 2 13 14" xfId="35961" xr:uid="{A471E2A8-32F8-4D13-8FB5-BF6C8465362A}"/>
    <cellStyle name="Output 2 3 2 13 15" xfId="37073" xr:uid="{773022F6-4487-4B1A-A69A-6EAD067F3743}"/>
    <cellStyle name="Output 2 3 2 13 16" xfId="38166" xr:uid="{C8C425A1-A3A0-4463-9DD1-BB1B03B708F5}"/>
    <cellStyle name="Output 2 3 2 13 2" xfId="18542" xr:uid="{9CA4B39B-75E5-4F0C-B788-9879EEE4EBE2}"/>
    <cellStyle name="Output 2 3 2 13 3" xfId="19935" xr:uid="{F73AAA2C-E26B-4AB7-AE31-75CA659675C2}"/>
    <cellStyle name="Output 2 3 2 13 4" xfId="21351" xr:uid="{9973B7C4-E9D8-48AA-AAC6-8ED086135F26}"/>
    <cellStyle name="Output 2 3 2 13 5" xfId="24050" xr:uid="{3D14F20E-5003-4A25-85E8-C7EEE329A2BA}"/>
    <cellStyle name="Output 2 3 2 13 6" xfId="25448" xr:uid="{DDB3B60C-D12F-4B80-86D5-6F63210D0A79}"/>
    <cellStyle name="Output 2 3 2 13 7" xfId="26888" xr:uid="{A1C59BC3-8F3F-497E-887F-D77F6022F79F}"/>
    <cellStyle name="Output 2 3 2 13 8" xfId="28408" xr:uid="{D09EF5EE-6DC2-4CEE-9D30-19C6D8F1C069}"/>
    <cellStyle name="Output 2 3 2 13 9" xfId="29903" xr:uid="{1981D730-BA35-4C58-807E-DA528DAA2ACC}"/>
    <cellStyle name="Output 2 3 2 14" xfId="15539" xr:uid="{F56C4E5E-9F12-4721-B363-2C6DA7B0D4B9}"/>
    <cellStyle name="Output 2 3 2 14 10" xfId="31349" xr:uid="{7428D547-59A6-481D-B693-BB1C26FD01CB}"/>
    <cellStyle name="Output 2 3 2 14 11" xfId="32707" xr:uid="{EAB4002B-BDBD-4FD5-96E4-E87882948F35}"/>
    <cellStyle name="Output 2 3 2 14 12" xfId="33837" xr:uid="{19C99387-FD04-4BB2-9D25-E4AAD3232F9F}"/>
    <cellStyle name="Output 2 3 2 14 13" xfId="34852" xr:uid="{4ED592AC-942F-45F8-86AC-5D93C0CD08A7}"/>
    <cellStyle name="Output 2 3 2 14 14" xfId="36008" xr:uid="{41BEA989-2BD6-445D-85BC-04541D07FBD2}"/>
    <cellStyle name="Output 2 3 2 14 15" xfId="37121" xr:uid="{B6DFEB74-64B3-4341-A3D5-8A8BE1009735}"/>
    <cellStyle name="Output 2 3 2 14 16" xfId="38213" xr:uid="{3D6BCB65-C712-4DF1-BDA1-F52EE29BBB86}"/>
    <cellStyle name="Output 2 3 2 14 2" xfId="18598" xr:uid="{ED86FB6C-7D20-4BF6-9CCA-A07B3321A368}"/>
    <cellStyle name="Output 2 3 2 14 3" xfId="19990" xr:uid="{D0456B58-BAA9-4F83-9486-29592C12D040}"/>
    <cellStyle name="Output 2 3 2 14 4" xfId="21407" xr:uid="{8322D2B1-519E-4B69-B7A2-F64AD50116A1}"/>
    <cellStyle name="Output 2 3 2 14 5" xfId="24103" xr:uid="{65557803-B880-4F9A-8ADA-F1DA32DC9A20}"/>
    <cellStyle name="Output 2 3 2 14 6" xfId="25501" xr:uid="{235B2A98-214B-4419-8A12-06712DA6CC12}"/>
    <cellStyle name="Output 2 3 2 14 7" xfId="26939" xr:uid="{0F5D7994-DCDF-4153-851F-552C3E252F57}"/>
    <cellStyle name="Output 2 3 2 14 8" xfId="28461" xr:uid="{8127B29D-9432-45DA-9E01-7EC0D04A5803}"/>
    <cellStyle name="Output 2 3 2 14 9" xfId="29956" xr:uid="{85335706-9708-4420-B1EF-4105ED14AC8F}"/>
    <cellStyle name="Output 2 3 2 15" xfId="15583" xr:uid="{AF7AEDAD-1FA8-43B0-9FFC-363B1A68F7DB}"/>
    <cellStyle name="Output 2 3 2 15 10" xfId="31392" xr:uid="{42C74694-01E9-40D2-92BC-80BD782CF90A}"/>
    <cellStyle name="Output 2 3 2 15 11" xfId="32747" xr:uid="{DC172232-BE38-4D36-BA9A-11075D4BF987}"/>
    <cellStyle name="Output 2 3 2 15 12" xfId="33862" xr:uid="{30D8D09D-FB05-4122-9E36-A36D324F8FBE}"/>
    <cellStyle name="Output 2 3 2 15 13" xfId="34890" xr:uid="{A38D8501-9E45-444D-B0C8-78E2FDBECB0D}"/>
    <cellStyle name="Output 2 3 2 15 14" xfId="36046" xr:uid="{63A58F7E-616B-470C-81A4-9CEF5D3B8E64}"/>
    <cellStyle name="Output 2 3 2 15 15" xfId="37160" xr:uid="{5EB51E9A-FA00-449E-916C-7EF87670537A}"/>
    <cellStyle name="Output 2 3 2 15 16" xfId="38251" xr:uid="{22F4D30B-D41B-4663-AE3E-FEE6483CDF4D}"/>
    <cellStyle name="Output 2 3 2 15 2" xfId="18639" xr:uid="{4B43C452-14E7-4D05-83B9-99D09D16DFAB}"/>
    <cellStyle name="Output 2 3 2 15 3" xfId="20034" xr:uid="{4E4A588B-EFC3-47F9-839C-6F95BED63A5E}"/>
    <cellStyle name="Output 2 3 2 15 4" xfId="21450" xr:uid="{C10A04CC-32E8-4DDF-9B5C-D4FA23C5FB01}"/>
    <cellStyle name="Output 2 3 2 15 5" xfId="24142" xr:uid="{622D7379-4640-48B6-91FC-E5B09C99A646}"/>
    <cellStyle name="Output 2 3 2 15 6" xfId="25541" xr:uid="{9B883A16-A476-4F33-B779-A2264300F27E}"/>
    <cellStyle name="Output 2 3 2 15 7" xfId="26981" xr:uid="{72803F66-5795-4B81-AE74-3EEF12A1658E}"/>
    <cellStyle name="Output 2 3 2 15 8" xfId="28502" xr:uid="{6070C8B4-562B-4BAB-BD59-3636B26E0451}"/>
    <cellStyle name="Output 2 3 2 15 9" xfId="29997" xr:uid="{5AC436A4-04BD-4033-AC4F-599A704FF92C}"/>
    <cellStyle name="Output 2 3 2 16" xfId="15649" xr:uid="{E8333111-E6B1-4D75-A3B4-750AC6779A5C}"/>
    <cellStyle name="Output 2 3 2 16 10" xfId="30060" xr:uid="{7494FD7F-178D-4B9D-B62D-3050B2489A9A}"/>
    <cellStyle name="Output 2 3 2 16 11" xfId="31454" xr:uid="{CFDFEC7E-D561-408B-9FAD-D62AA66B8531}"/>
    <cellStyle name="Output 2 3 2 16 12" xfId="32810" xr:uid="{CD552C92-BC2A-4307-A934-C2245BCD039C}"/>
    <cellStyle name="Output 2 3 2 16 13" xfId="33904" xr:uid="{96A182DD-0D9B-4AFB-981B-A648E6A43BE6}"/>
    <cellStyle name="Output 2 3 2 16 14" xfId="34948" xr:uid="{3D465D1E-F329-440C-84EA-31E147AC8B93}"/>
    <cellStyle name="Output 2 3 2 16 15" xfId="36104" xr:uid="{06879667-3FA8-4111-8843-27FC74392C49}"/>
    <cellStyle name="Output 2 3 2 16 16" xfId="37221" xr:uid="{DF3EF31A-0553-4C57-BE2C-75FED4B2D4F6}"/>
    <cellStyle name="Output 2 3 2 16 17" xfId="38309" xr:uid="{76E23C1C-5DC2-4449-96DF-BC1B5CB880AE}"/>
    <cellStyle name="Output 2 3 2 16 2" xfId="18699" xr:uid="{655D05F2-3ACB-4959-82B0-5DD498992BE6}"/>
    <cellStyle name="Output 2 3 2 16 3" xfId="20096" xr:uid="{C4AE77BF-6D5E-48D8-A95E-5FEF30A50A2E}"/>
    <cellStyle name="Output 2 3 2 16 4" xfId="21516" xr:uid="{100CAE04-369F-4603-B1A6-2C652D9ED326}"/>
    <cellStyle name="Output 2 3 2 16 5" xfId="22902" xr:uid="{E9DFED02-1318-4EFD-A1C1-CD43D5E96E8E}"/>
    <cellStyle name="Output 2 3 2 16 6" xfId="24204" xr:uid="{E9418FE3-3E21-4EF7-85CB-E4F99B5C4881}"/>
    <cellStyle name="Output 2 3 2 16 7" xfId="25603" xr:uid="{22966324-79AD-40FC-9E70-20CA1B7430A6}"/>
    <cellStyle name="Output 2 3 2 16 8" xfId="27045" xr:uid="{BBB1AF99-120C-4DB2-B930-4D5B857E8F24}"/>
    <cellStyle name="Output 2 3 2 16 9" xfId="28567" xr:uid="{AF60EA9A-2EFA-43FA-8BD5-77824C0D0093}"/>
    <cellStyle name="Output 2 3 2 17" xfId="15678" xr:uid="{3142437D-97AE-46B4-9A5D-E76627787468}"/>
    <cellStyle name="Output 2 3 2 17 10" xfId="30089" xr:uid="{64CD0256-0559-41E1-8A43-D77FAA027572}"/>
    <cellStyle name="Output 2 3 2 17 11" xfId="31481" xr:uid="{55403686-2C5A-45A3-8E96-52E2561922DD}"/>
    <cellStyle name="Output 2 3 2 17 12" xfId="32836" xr:uid="{818C4417-4915-4AC6-8DBD-D0AB33BA9B9D}"/>
    <cellStyle name="Output 2 3 2 17 13" xfId="33930" xr:uid="{C02D5DE6-A0D7-482B-805D-FAABF30B4B35}"/>
    <cellStyle name="Output 2 3 2 17 14" xfId="34976" xr:uid="{FD469AAF-BF47-4F59-9B42-04C135A8958D}"/>
    <cellStyle name="Output 2 3 2 17 15" xfId="36130" xr:uid="{810E932A-4843-476A-8356-978B017C1609}"/>
    <cellStyle name="Output 2 3 2 17 16" xfId="37248" xr:uid="{8FC8B3DE-48F8-4E7B-A1FD-8698CED24CDF}"/>
    <cellStyle name="Output 2 3 2 17 17" xfId="38335" xr:uid="{D49EFA52-37AA-450F-B39A-AEC504DFB4B6}"/>
    <cellStyle name="Output 2 3 2 17 2" xfId="18728" xr:uid="{9F3C96EE-ED8F-4651-B0D4-E06F9EBE2D1E}"/>
    <cellStyle name="Output 2 3 2 17 3" xfId="20124" xr:uid="{A4EDFE65-224B-4D9F-B726-20EEE6E6A97F}"/>
    <cellStyle name="Output 2 3 2 17 4" xfId="21545" xr:uid="{0B523182-B29D-47A2-9B39-F5A1718FDAB8}"/>
    <cellStyle name="Output 2 3 2 17 5" xfId="22931" xr:uid="{553D3FA4-1069-4F28-8A1E-9E4C99411212}"/>
    <cellStyle name="Output 2 3 2 17 6" xfId="24233" xr:uid="{855EE738-8CA0-45D5-9617-AE6D22BB91E1}"/>
    <cellStyle name="Output 2 3 2 17 7" xfId="25632" xr:uid="{559D45D4-8996-4E81-9168-6A7A771C4795}"/>
    <cellStyle name="Output 2 3 2 17 8" xfId="27074" xr:uid="{D3C1E369-B31D-464F-982D-75E2733CA325}"/>
    <cellStyle name="Output 2 3 2 17 9" xfId="28596" xr:uid="{1722A172-0D62-42B4-8E2C-92E37B6D66C3}"/>
    <cellStyle name="Output 2 3 2 18" xfId="15716" xr:uid="{5D8A66B3-7C60-4EC7-AD2D-7214ED1F8358}"/>
    <cellStyle name="Output 2 3 2 18 10" xfId="31518" xr:uid="{B94B16DC-CC19-46A1-8B19-2BB942AD1FDC}"/>
    <cellStyle name="Output 2 3 2 18 11" xfId="32869" xr:uid="{513F2346-C12C-48B7-B053-653FDEE6CF94}"/>
    <cellStyle name="Output 2 3 2 18 12" xfId="33947" xr:uid="{7BCA964C-3738-466E-96E0-03DA5D09FFB8}"/>
    <cellStyle name="Output 2 3 2 18 13" xfId="35008" xr:uid="{30673920-75B6-4521-9718-8C54E4E48F4C}"/>
    <cellStyle name="Output 2 3 2 18 14" xfId="36162" xr:uid="{5A17289D-0941-4CFC-9EAB-6A35314249E4}"/>
    <cellStyle name="Output 2 3 2 18 15" xfId="37282" xr:uid="{94546C21-EF84-4404-91E5-3776BB6857C5}"/>
    <cellStyle name="Output 2 3 2 18 16" xfId="38367" xr:uid="{41DE3444-5FCB-4AF3-8D50-3E57258A702A}"/>
    <cellStyle name="Output 2 3 2 18 2" xfId="18766" xr:uid="{0A6587DC-C199-459D-966F-545338F96C06}"/>
    <cellStyle name="Output 2 3 2 18 3" xfId="20161" xr:uid="{AEA78EC7-A31F-4861-8119-57E96BBC0AD2}"/>
    <cellStyle name="Output 2 3 2 18 4" xfId="21583" xr:uid="{7846C8A6-41AD-427A-836D-9FA7D381FBC6}"/>
    <cellStyle name="Output 2 3 2 18 5" xfId="24269" xr:uid="{BBFC5445-1874-4B86-B8A7-E612BA102FCB}"/>
    <cellStyle name="Output 2 3 2 18 6" xfId="25667" xr:uid="{6E96AB82-42EA-407D-B190-6C7F2D3A9DC4}"/>
    <cellStyle name="Output 2 3 2 18 7" xfId="27110" xr:uid="{F7C8149A-DFEA-46FB-A63F-15B81F01FD6C}"/>
    <cellStyle name="Output 2 3 2 18 8" xfId="28632" xr:uid="{60FEED25-2443-403A-B0E8-EBC9D7EF05D0}"/>
    <cellStyle name="Output 2 3 2 18 9" xfId="30126" xr:uid="{4A84837C-446C-433A-8C6D-531CE28160E4}"/>
    <cellStyle name="Output 2 3 2 19" xfId="15778" xr:uid="{C1C7865C-A1E7-44FD-A916-34A9E5FAF703}"/>
    <cellStyle name="Output 2 3 2 19 10" xfId="31579" xr:uid="{0A20C51A-6933-4360-B08E-82719CD0FF42}"/>
    <cellStyle name="Output 2 3 2 19 11" xfId="32925" xr:uid="{6B3F7FD9-064E-45A6-AFCF-08BBE71F2D04}"/>
    <cellStyle name="Output 2 3 2 19 12" xfId="33974" xr:uid="{55CA922E-8545-4112-B8B7-C9A9D323130E}"/>
    <cellStyle name="Output 2 3 2 19 13" xfId="35061" xr:uid="{3B6D8138-6756-472F-B33D-0554126C6581}"/>
    <cellStyle name="Output 2 3 2 19 14" xfId="36215" xr:uid="{7F3E61A4-26C0-46F6-BF07-A4C4414196E3}"/>
    <cellStyle name="Output 2 3 2 19 15" xfId="37338" xr:uid="{04D23AB9-739E-4972-8DE1-68F418AE818B}"/>
    <cellStyle name="Output 2 3 2 19 16" xfId="38420" xr:uid="{2964199A-52AF-4687-9E74-A033D75BD318}"/>
    <cellStyle name="Output 2 3 2 19 2" xfId="18828" xr:uid="{0D507A7A-D3D0-42D9-837D-57F2F311E998}"/>
    <cellStyle name="Output 2 3 2 19 3" xfId="20221" xr:uid="{C9821B7B-1256-41D8-A9F1-87D210BDBB67}"/>
    <cellStyle name="Output 2 3 2 19 4" xfId="23013" xr:uid="{B669A2F3-A7C6-4CA2-9D94-85DF57042FF2}"/>
    <cellStyle name="Output 2 3 2 19 5" xfId="24329" xr:uid="{B1E478A3-01B0-40FA-A5D4-35D74F20FDC5}"/>
    <cellStyle name="Output 2 3 2 19 6" xfId="25728" xr:uid="{D65A2519-ECD7-49BC-8D97-B4952C6B7599}"/>
    <cellStyle name="Output 2 3 2 19 7" xfId="27169" xr:uid="{A57959CC-BAEF-4A83-9C69-83A60306FCB2}"/>
    <cellStyle name="Output 2 3 2 19 8" xfId="28692" xr:uid="{9D70D6E0-5D17-44F9-9012-A3BE1C9B4B56}"/>
    <cellStyle name="Output 2 3 2 19 9" xfId="30187" xr:uid="{8BB6918E-AAC1-415C-B7CE-5D83E7FDC478}"/>
    <cellStyle name="Output 2 3 2 2" xfId="15004" xr:uid="{0B746579-BBA9-4EED-9742-0D4CA0DCC217}"/>
    <cellStyle name="Output 2 3 2 2 10" xfId="29439" xr:uid="{925992BC-EE7C-4EFC-9DCF-160B97348270}"/>
    <cellStyle name="Output 2 3 2 2 11" xfId="30830" xr:uid="{AAB78A8D-E9B0-465E-91FC-8CF24EBADA0E}"/>
    <cellStyle name="Output 2 3 2 2 12" xfId="32214" xr:uid="{0CC7920D-16D7-4A26-A21A-A9191E5E9FFB}"/>
    <cellStyle name="Output 2 3 2 2 13" xfId="33430" xr:uid="{572B3E13-4174-4DB8-91D7-B4E91DC7A6BE}"/>
    <cellStyle name="Output 2 3 2 2 14" xfId="34380" xr:uid="{F8F4FED0-5FA4-4441-A346-5635633F0D20}"/>
    <cellStyle name="Output 2 3 2 2 15" xfId="35535" xr:uid="{27174910-633B-4E53-BE55-07CB78DB76EE}"/>
    <cellStyle name="Output 2 3 2 2 16" xfId="36658" xr:uid="{172D4391-1CB6-4580-869B-92DA6B7AF1A3}"/>
    <cellStyle name="Output 2 3 2 2 17" xfId="37763" xr:uid="{654F8985-9716-4288-B4E0-96F1BB93F712}"/>
    <cellStyle name="Output 2 3 2 2 2" xfId="18067" xr:uid="{A2BA7B28-C403-4D6A-9666-C56E7F482B67}"/>
    <cellStyle name="Output 2 3 2 2 3" xfId="19463" xr:uid="{A9562A25-8195-4E5E-A184-6982004326C8}"/>
    <cellStyle name="Output 2 3 2 2 4" xfId="20880" xr:uid="{2B2B6981-D1C7-4DE7-BD4A-1B0BF368261B}"/>
    <cellStyle name="Output 2 3 2 2 5" xfId="22270" xr:uid="{650F300B-26EC-4CE8-96CC-2409951B8813}"/>
    <cellStyle name="Output 2 3 2 2 6" xfId="23583" xr:uid="{69E5EB38-C666-4C37-BF06-258FAE020068}"/>
    <cellStyle name="Output 2 3 2 2 7" xfId="24991" xr:uid="{E86EEF8D-5938-433C-9931-4BCA20658480}"/>
    <cellStyle name="Output 2 3 2 2 8" xfId="26423" xr:uid="{45FDE0EF-5259-4F97-9E6D-C522E03E1F7D}"/>
    <cellStyle name="Output 2 3 2 2 9" xfId="27954" xr:uid="{B9ABE44A-ADF9-46CF-B33C-740B7CB53D39}"/>
    <cellStyle name="Output 2 3 2 20" xfId="15809" xr:uid="{D44CF351-C482-4FA9-ABCA-23DBC4C55C74}"/>
    <cellStyle name="Output 2 3 2 20 10" xfId="35086" xr:uid="{6B3A9087-FBEC-460E-9E9B-43F9AA7F7355}"/>
    <cellStyle name="Output 2 3 2 20 11" xfId="36240" xr:uid="{575118E4-5122-4067-A63F-39B218D6FCFA}"/>
    <cellStyle name="Output 2 3 2 20 12" xfId="37366" xr:uid="{EF0891A1-EC3A-4635-B1C5-97413A19216E}"/>
    <cellStyle name="Output 2 3 2 20 13" xfId="38445" xr:uid="{B091EB6C-9C35-4FCD-8252-FA6F7C64452F}"/>
    <cellStyle name="Output 2 3 2 20 2" xfId="20252" xr:uid="{CBBB7C04-CF66-4815-A090-FB799EA0B8B8}"/>
    <cellStyle name="Output 2 3 2 20 3" xfId="24356" xr:uid="{BDA67126-8D64-4304-981A-47E3ABC64050}"/>
    <cellStyle name="Output 2 3 2 20 4" xfId="25759" xr:uid="{637713C9-BC33-4E66-BED7-59B248A126A6}"/>
    <cellStyle name="Output 2 3 2 20 5" xfId="27200" xr:uid="{C22EDDFF-2E9F-49AF-9C34-B34296061615}"/>
    <cellStyle name="Output 2 3 2 20 6" xfId="28723" xr:uid="{89A19A22-97E8-429B-B8FA-51D6B5D04194}"/>
    <cellStyle name="Output 2 3 2 20 7" xfId="30217" xr:uid="{AC897648-4BDF-4F83-B055-080B2265130B}"/>
    <cellStyle name="Output 2 3 2 20 8" xfId="31610" xr:uid="{0F319B2E-BB24-4349-A2DE-0514A3878539}"/>
    <cellStyle name="Output 2 3 2 20 9" xfId="32951" xr:uid="{3F9F4843-51C1-4BC2-8A2B-077E10EF867B}"/>
    <cellStyle name="Output 2 3 2 21" xfId="15860" xr:uid="{77E4D010-91E1-4470-A2E2-778F4B163C50}"/>
    <cellStyle name="Output 2 3 2 21 10" xfId="30267" xr:uid="{55950FF4-1008-4AF6-B12E-FA1EDA515692}"/>
    <cellStyle name="Output 2 3 2 21 11" xfId="31661" xr:uid="{C12C0692-A65E-4439-8BEA-F39DA85CA615}"/>
    <cellStyle name="Output 2 3 2 21 12" xfId="32998" xr:uid="{6B536825-730A-45D7-8B66-D56859AFFB89}"/>
    <cellStyle name="Output 2 3 2 21 13" xfId="34030" xr:uid="{0DEB2DA0-536F-43F0-AF10-184CC6E0430C}"/>
    <cellStyle name="Output 2 3 2 21 14" xfId="35132" xr:uid="{5C1EE2A2-5108-4908-8FFB-E703E939EDCA}"/>
    <cellStyle name="Output 2 3 2 21 15" xfId="36286" xr:uid="{3B21729D-0E1C-4974-8C6C-AAC3F1236F50}"/>
    <cellStyle name="Output 2 3 2 21 16" xfId="37413" xr:uid="{18E06C8A-6B53-4570-9562-628B1483C6CA}"/>
    <cellStyle name="Output 2 3 2 21 17" xfId="38491" xr:uid="{91F4F0EB-5F97-41EB-89EB-6C98698DA7CB}"/>
    <cellStyle name="Output 2 3 2 21 2" xfId="18909" xr:uid="{6D7616DE-5D95-45AD-8B6B-FA3E37FA1004}"/>
    <cellStyle name="Output 2 3 2 21 3" xfId="20301" xr:uid="{AF912A11-5F4E-414E-B530-09C017CCB6BD}"/>
    <cellStyle name="Output 2 3 2 21 4" xfId="21703" xr:uid="{B5417986-DB27-45F7-9DF9-7192A4292C76}"/>
    <cellStyle name="Output 2 3 2 21 5" xfId="23084" xr:uid="{B7B7634E-3B68-4FDA-9F2A-D67B915EEEA2}"/>
    <cellStyle name="Output 2 3 2 21 6" xfId="24404" xr:uid="{95A3141C-ED1B-447E-A72F-109DCDA55F5A}"/>
    <cellStyle name="Output 2 3 2 21 7" xfId="25808" xr:uid="{707EC9C4-296A-4ACC-915A-6D9E5C1E50BF}"/>
    <cellStyle name="Output 2 3 2 21 8" xfId="27249" xr:uid="{ECA1D3C9-0430-430C-B34D-0549695F426D}"/>
    <cellStyle name="Output 2 3 2 21 9" xfId="28773" xr:uid="{7E9FC051-9C40-4838-98D8-C8A49E66A608}"/>
    <cellStyle name="Output 2 3 2 22" xfId="15885" xr:uid="{F0A49298-B6CC-4DF0-AB73-4990B712E5A2}"/>
    <cellStyle name="Output 2 3 2 22 10" xfId="30291" xr:uid="{D26A2CDE-9249-4F75-A604-7821E6D3EF0F}"/>
    <cellStyle name="Output 2 3 2 22 11" xfId="31686" xr:uid="{31305931-B15E-43A9-941A-B6918566F90C}"/>
    <cellStyle name="Output 2 3 2 22 12" xfId="33022" xr:uid="{4879B82A-1B59-47AB-8F82-7E944381CDCC}"/>
    <cellStyle name="Output 2 3 2 22 13" xfId="34054" xr:uid="{6864EBB6-312A-446A-B9DD-D4CB4888CD48}"/>
    <cellStyle name="Output 2 3 2 22 14" xfId="35156" xr:uid="{9187A1B0-CD04-41C6-BF9E-6E60E316396F}"/>
    <cellStyle name="Output 2 3 2 22 15" xfId="36310" xr:uid="{6D70ACF7-5457-437E-B7EB-4B0FF05ADEE8}"/>
    <cellStyle name="Output 2 3 2 22 16" xfId="37437" xr:uid="{F7647AAB-5B5C-48F7-87FF-B9187569E9EF}"/>
    <cellStyle name="Output 2 3 2 22 17" xfId="38515" xr:uid="{5657180F-FA83-48B1-ADE9-9F70F4F5086E}"/>
    <cellStyle name="Output 2 3 2 22 2" xfId="18934" xr:uid="{0EFBA46E-C879-4B9D-ABA7-F6FE515121C7}"/>
    <cellStyle name="Output 2 3 2 22 3" xfId="20326" xr:uid="{7652D4BC-D9CA-4FA1-BAFD-7B9ACB8427DE}"/>
    <cellStyle name="Output 2 3 2 22 4" xfId="21727" xr:uid="{CB4E50F3-3DBB-4A07-A9DC-4472D2D4AE4F}"/>
    <cellStyle name="Output 2 3 2 22 5" xfId="23109" xr:uid="{C8BF0270-475E-48D7-B7C4-9EE07E278BE3}"/>
    <cellStyle name="Output 2 3 2 22 6" xfId="24428" xr:uid="{A2271C95-2780-4D97-9D4A-F21F6D976638}"/>
    <cellStyle name="Output 2 3 2 22 7" xfId="25833" xr:uid="{E670A1C3-6F41-4DA9-BBF2-9260FBC1AAC1}"/>
    <cellStyle name="Output 2 3 2 22 8" xfId="27274" xr:uid="{D518A577-ABBB-42D6-A989-793582E03393}"/>
    <cellStyle name="Output 2 3 2 22 9" xfId="28798" xr:uid="{02425D65-9A17-4480-B502-A08EED131DE2}"/>
    <cellStyle name="Output 2 3 2 23" xfId="15916" xr:uid="{44D415AD-B25D-4400-95BD-5477EE8775AA}"/>
    <cellStyle name="Output 2 3 2 24" xfId="16298" xr:uid="{062EBA05-9BF5-4560-82D1-28BD02537B19}"/>
    <cellStyle name="Output 2 3 2 25" xfId="10073" xr:uid="{78C441DE-432F-4BEB-8177-1233CFC2D493}"/>
    <cellStyle name="Output 2 3 2 3" xfId="15022" xr:uid="{70072D10-4956-407E-B631-E8E31D84F596}"/>
    <cellStyle name="Output 2 3 2 3 10" xfId="29457" xr:uid="{F4FF3B4C-2BDB-49A6-B5E0-32B5A192D877}"/>
    <cellStyle name="Output 2 3 2 3 11" xfId="30848" xr:uid="{CF00C2B0-FF6D-4754-871F-0D15FDA3C953}"/>
    <cellStyle name="Output 2 3 2 3 12" xfId="32232" xr:uid="{40114F4B-7367-4F6A-999E-0386C6040D06}"/>
    <cellStyle name="Output 2 3 2 3 13" xfId="33448" xr:uid="{A6921C48-348F-4070-9EE4-92C55BDB8E1D}"/>
    <cellStyle name="Output 2 3 2 3 14" xfId="34398" xr:uid="{7F18B9BC-7044-4AAC-AED9-EB5D10449342}"/>
    <cellStyle name="Output 2 3 2 3 15" xfId="35553" xr:uid="{2056F686-F27E-43CC-9696-8A698A20B995}"/>
    <cellStyle name="Output 2 3 2 3 16" xfId="36676" xr:uid="{A71FF106-F551-47A8-926C-57507C48A7C7}"/>
    <cellStyle name="Output 2 3 2 3 17" xfId="37781" xr:uid="{AC03B522-D03C-4E5E-BE67-4CDCE6EDA3E9}"/>
    <cellStyle name="Output 2 3 2 3 2" xfId="18085" xr:uid="{CB04681C-99F0-40B5-8A5E-F7F73939A5B3}"/>
    <cellStyle name="Output 2 3 2 3 3" xfId="19481" xr:uid="{8DF1AD79-8F3B-47D6-B513-71C251670B74}"/>
    <cellStyle name="Output 2 3 2 3 4" xfId="20898" xr:uid="{2BD20876-9594-4AE1-97E3-2FE5E51A54CB}"/>
    <cellStyle name="Output 2 3 2 3 5" xfId="22288" xr:uid="{95BE5AC1-2AB8-4C43-B117-FBD4B21F693D}"/>
    <cellStyle name="Output 2 3 2 3 6" xfId="23601" xr:uid="{C3FE24DE-6177-4348-943A-C98113CD01BD}"/>
    <cellStyle name="Output 2 3 2 3 7" xfId="25009" xr:uid="{59523655-88AF-4C77-B0CC-9E098B980127}"/>
    <cellStyle name="Output 2 3 2 3 8" xfId="26441" xr:uid="{61E297A5-AA4F-4D98-8A8F-5D94350180D7}"/>
    <cellStyle name="Output 2 3 2 3 9" xfId="27972" xr:uid="{C15F9083-140A-4730-A05F-98AE5C78B2EA}"/>
    <cellStyle name="Output 2 3 2 4" xfId="15052" xr:uid="{4A06E1D7-09B3-4A35-8DC0-9FF41E23BD7C}"/>
    <cellStyle name="Output 2 3 2 4 10" xfId="29487" xr:uid="{D7CAB633-7793-47A6-A04D-20292AFAE7BF}"/>
    <cellStyle name="Output 2 3 2 4 11" xfId="30877" xr:uid="{A6E71B6D-ADA6-4736-8F04-C131A70F6401}"/>
    <cellStyle name="Output 2 3 2 4 12" xfId="32261" xr:uid="{5AC745F8-5109-4FEF-9603-3B47D839ECF0}"/>
    <cellStyle name="Output 2 3 2 4 13" xfId="33474" xr:uid="{33F2FE23-2FCE-4840-84C2-5DFF0ACECEE8}"/>
    <cellStyle name="Output 2 3 2 4 14" xfId="34427" xr:uid="{DBDF2A56-D104-4C33-92FB-7A1FDD2C36BD}"/>
    <cellStyle name="Output 2 3 2 4 15" xfId="35582" xr:uid="{0876D6C3-00AC-49DC-A283-0F2B03F48892}"/>
    <cellStyle name="Output 2 3 2 4 16" xfId="36704" xr:uid="{8507D0F9-220D-475F-8ACF-900B1B382EE3}"/>
    <cellStyle name="Output 2 3 2 4 17" xfId="37809" xr:uid="{D41A3619-DF19-4BD3-9961-2CD018437DC2}"/>
    <cellStyle name="Output 2 3 2 4 2" xfId="18115" xr:uid="{9CD5F973-47F5-48B0-8354-2E2C0DE25819}"/>
    <cellStyle name="Output 2 3 2 4 3" xfId="19511" xr:uid="{524D955B-D92D-4972-AADD-A83A119B4E02}"/>
    <cellStyle name="Output 2 3 2 4 4" xfId="20928" xr:uid="{C86A0132-8854-442E-BD65-FBF843A11C13}"/>
    <cellStyle name="Output 2 3 2 4 5" xfId="22318" xr:uid="{2FE670B8-D58F-4B82-93CD-27088A395D1A}"/>
    <cellStyle name="Output 2 3 2 4 6" xfId="23631" xr:uid="{56D05083-CD49-4DCE-B2F5-E8E40B3D1EAC}"/>
    <cellStyle name="Output 2 3 2 4 7" xfId="25039" xr:uid="{CA771965-8DEC-4EB5-BD9F-F739256B0E74}"/>
    <cellStyle name="Output 2 3 2 4 8" xfId="26471" xr:uid="{D06947DD-ABA1-41F2-8E00-2949B72F0E91}"/>
    <cellStyle name="Output 2 3 2 4 9" xfId="28001" xr:uid="{90AA2264-56AE-4822-83FC-23D26912562C}"/>
    <cellStyle name="Output 2 3 2 5" xfId="14715" xr:uid="{D92E1BA1-1715-44E7-A95D-A8F2FA8A71F8}"/>
    <cellStyle name="Output 2 3 2 5 10" xfId="30593" xr:uid="{C34A6D68-0543-406B-B909-D7074C382AB5}"/>
    <cellStyle name="Output 2 3 2 5 11" xfId="32002" xr:uid="{2283EEE8-241D-4237-9210-A844666055EB}"/>
    <cellStyle name="Output 2 3 2 5 12" xfId="33228" xr:uid="{C6A357A7-AACD-4905-BCCA-11FB13335771}"/>
    <cellStyle name="Output 2 3 2 5 13" xfId="34166" xr:uid="{8D9BA4B0-4B25-4CF7-94C1-6F4F7FD29DCC}"/>
    <cellStyle name="Output 2 3 2 5 14" xfId="35316" xr:uid="{6BD27C82-B9CD-4679-A83F-14FCF89D91C8}"/>
    <cellStyle name="Output 2 3 2 5 15" xfId="36453" xr:uid="{AC933F1F-D215-4C95-BDAA-BA60FBB7D19A}"/>
    <cellStyle name="Output 2 3 2 5 16" xfId="37600" xr:uid="{1F429580-063B-481D-8EC6-8A355950CAF1}"/>
    <cellStyle name="Output 2 3 2 5 2" xfId="17779" xr:uid="{9ACCB8E0-BEA9-465E-80DD-6D8C0B62C60F}"/>
    <cellStyle name="Output 2 3 2 5 3" xfId="19191" xr:uid="{AA49E41F-6D45-4FC8-A427-CCC5F06210CC}"/>
    <cellStyle name="Output 2 3 2 5 4" xfId="20610" xr:uid="{D3522207-6C25-4CC6-8F4E-6052E8DBA535}"/>
    <cellStyle name="Output 2 3 2 5 5" xfId="21988" xr:uid="{F326F827-9032-40FC-8174-0304D1760AF3}"/>
    <cellStyle name="Output 2 3 2 5 6" xfId="23325" xr:uid="{A0FBAE8F-28E2-4209-AD85-24909B8CC3D3}"/>
    <cellStyle name="Output 2 3 2 5 7" xfId="26140" xr:uid="{CF609974-27C5-4DAE-8AFC-223F851B329C}"/>
    <cellStyle name="Output 2 3 2 5 8" xfId="27701" xr:uid="{8B12037A-92A9-487F-AF67-316E60B41D7A}"/>
    <cellStyle name="Output 2 3 2 5 9" xfId="29177" xr:uid="{1213E90D-3343-45CE-BFB0-BC9B4457E891}"/>
    <cellStyle name="Output 2 3 2 6" xfId="15127" xr:uid="{4FC4D0B1-CD67-4B5F-84EE-AA4A11B6BD00}"/>
    <cellStyle name="Output 2 3 2 6 10" xfId="29561" xr:uid="{4DD133BC-7BC2-4BBF-A1A6-725D86FCBA22}"/>
    <cellStyle name="Output 2 3 2 6 11" xfId="30951" xr:uid="{368A2515-D837-4CFF-80A5-35BDF2599837}"/>
    <cellStyle name="Output 2 3 2 6 12" xfId="32332" xr:uid="{68A9B02A-D4AA-47B7-B80D-7218CC66DE4C}"/>
    <cellStyle name="Output 2 3 2 6 13" xfId="33542" xr:uid="{CEA5DC2C-C7E6-4DA4-AC6A-3FC2AE56DA80}"/>
    <cellStyle name="Output 2 3 2 6 14" xfId="34494" xr:uid="{D8506CD0-5179-4EEF-926B-EF10DD1B9717}"/>
    <cellStyle name="Output 2 3 2 6 15" xfId="35649" xr:uid="{DE11015A-26EC-483A-BE61-E3B9DDA9FECF}"/>
    <cellStyle name="Output 2 3 2 6 16" xfId="36771" xr:uid="{441FA135-9628-49E7-9660-DE97E1FCA889}"/>
    <cellStyle name="Output 2 3 2 6 17" xfId="37875" xr:uid="{CDC1B83B-BF2D-476D-AC66-0F841087394F}"/>
    <cellStyle name="Output 2 3 2 6 2" xfId="18189" xr:uid="{A0709AFC-C740-41E6-ABE2-493325596F27}"/>
    <cellStyle name="Output 2 3 2 6 3" xfId="19586" xr:uid="{D8FD1CBF-DD4C-4665-B5CE-20FC6518ED5C}"/>
    <cellStyle name="Output 2 3 2 6 4" xfId="21002" xr:uid="{8665E28D-4F74-4D0A-BD43-151CC714369B}"/>
    <cellStyle name="Output 2 3 2 6 5" xfId="22393" xr:uid="{A3556D2A-14D0-4B78-B5F3-CE8B7A43CA95}"/>
    <cellStyle name="Output 2 3 2 6 6" xfId="23705" xr:uid="{B2B0A356-A347-4E0B-8377-91E4A121AF8A}"/>
    <cellStyle name="Output 2 3 2 6 7" xfId="25109" xr:uid="{506A0F34-A07B-40DF-8F1C-9069B6451167}"/>
    <cellStyle name="Output 2 3 2 6 8" xfId="26544" xr:uid="{E89A4D16-4E32-4BCC-880C-CB15948849B1}"/>
    <cellStyle name="Output 2 3 2 6 9" xfId="28072" xr:uid="{A4AD0104-15C9-42EA-B57A-CE5897964072}"/>
    <cellStyle name="Output 2 3 2 7" xfId="15172" xr:uid="{9D287ABE-B772-435D-BFE0-6E07904DE24B}"/>
    <cellStyle name="Output 2 3 2 7 10" xfId="29606" xr:uid="{9704BB5B-F64D-4E43-8F1A-43CBDE0321A8}"/>
    <cellStyle name="Output 2 3 2 7 11" xfId="30995" xr:uid="{93CAFF69-FE8D-4552-8CF8-381DDEE3DEA4}"/>
    <cellStyle name="Output 2 3 2 7 12" xfId="32373" xr:uid="{0CA709EF-69C5-448B-896D-73B78E5488B0}"/>
    <cellStyle name="Output 2 3 2 7 13" xfId="33581" xr:uid="{424B1D06-5ACB-48DB-A1FC-17B6AD3662D1}"/>
    <cellStyle name="Output 2 3 2 7 14" xfId="34536" xr:uid="{21CB2F94-C5FE-4A94-A333-04FA9D4CA59A}"/>
    <cellStyle name="Output 2 3 2 7 15" xfId="35691" xr:uid="{62A91094-AEE1-41D3-8A01-6D1848E52FEB}"/>
    <cellStyle name="Output 2 3 2 7 16" xfId="36811" xr:uid="{F758ECE6-B8A8-43D4-AA17-C8DD98D15279}"/>
    <cellStyle name="Output 2 3 2 7 17" xfId="37914" xr:uid="{45A0EA10-9063-4AD3-A09D-2085DCAB40CB}"/>
    <cellStyle name="Output 2 3 2 7 2" xfId="18234" xr:uid="{80C65D52-24A2-4ADF-A9B9-DDACBA25F4C0}"/>
    <cellStyle name="Output 2 3 2 7 3" xfId="19631" xr:uid="{99DA0B80-EF7E-41E4-97FC-C620A975BB2F}"/>
    <cellStyle name="Output 2 3 2 7 4" xfId="21046" xr:uid="{4E0CDF34-3FB4-4BF3-A68D-DF48CFCEE5A3}"/>
    <cellStyle name="Output 2 3 2 7 5" xfId="22438" xr:uid="{A47D8FDC-CD83-405C-8C7F-C2236CAF2CBF}"/>
    <cellStyle name="Output 2 3 2 7 6" xfId="23750" xr:uid="{A0F55BB7-FF9B-4B04-8242-6BE06E21A467}"/>
    <cellStyle name="Output 2 3 2 7 7" xfId="25153" xr:uid="{60F1092D-8B70-43F7-A5D7-C37265790E7E}"/>
    <cellStyle name="Output 2 3 2 7 8" xfId="26589" xr:uid="{F76D19DA-7413-4E67-88E7-66157E02F969}"/>
    <cellStyle name="Output 2 3 2 7 9" xfId="28116" xr:uid="{3F78F194-B0AA-4EB8-B283-4F4197D161B5}"/>
    <cellStyle name="Output 2 3 2 8" xfId="15213" xr:uid="{5F893A09-E283-45B5-9BF1-6BEAB9B65CBC}"/>
    <cellStyle name="Output 2 3 2 8 10" xfId="29645" xr:uid="{1C00341E-E4BE-4B36-9AE7-025E0660623A}"/>
    <cellStyle name="Output 2 3 2 8 11" xfId="31036" xr:uid="{AB89B1D0-4D1A-4843-8277-64031072C3A9}"/>
    <cellStyle name="Output 2 3 2 8 12" xfId="32408" xr:uid="{E4AB4C73-1B4D-46F2-A030-5236F858F41F}"/>
    <cellStyle name="Output 2 3 2 8 13" xfId="33613" xr:uid="{87CFF419-B859-4B64-B026-90B2E0A21C96}"/>
    <cellStyle name="Output 2 3 2 8 14" xfId="34573" xr:uid="{6F0BDCDA-D0F3-447E-A94E-DF0793515D92}"/>
    <cellStyle name="Output 2 3 2 8 15" xfId="35730" xr:uid="{C25ABF6C-632B-4CF4-962D-057BD3E21A2E}"/>
    <cellStyle name="Output 2 3 2 8 16" xfId="36843" xr:uid="{C0765260-21F7-4EC7-A6A4-DE7E484640A9}"/>
    <cellStyle name="Output 2 3 2 8 17" xfId="37945" xr:uid="{43D08D75-D38B-4AF7-918D-2F6334B6AD8F}"/>
    <cellStyle name="Output 2 3 2 8 2" xfId="18275" xr:uid="{4D58F596-152B-4B7E-91D2-9857A58D41E5}"/>
    <cellStyle name="Output 2 3 2 8 3" xfId="19670" xr:uid="{0118A804-5340-41D9-B1C5-BE7DCEA98358}"/>
    <cellStyle name="Output 2 3 2 8 4" xfId="21085" xr:uid="{726A71F8-48E1-4B1B-9D29-AE9D6C4EADCF}"/>
    <cellStyle name="Output 2 3 2 8 5" xfId="22479" xr:uid="{1F46D092-36CE-4512-9859-CFE60FA82B30}"/>
    <cellStyle name="Output 2 3 2 8 6" xfId="23791" xr:uid="{36516051-3422-427D-9EFD-92274EF665BA}"/>
    <cellStyle name="Output 2 3 2 8 7" xfId="25193" xr:uid="{DB484658-5BDF-4972-BA7D-4BB9D18F1458}"/>
    <cellStyle name="Output 2 3 2 8 8" xfId="26628" xr:uid="{423565FA-8618-4D55-9D63-33E1F1EB4B15}"/>
    <cellStyle name="Output 2 3 2 8 9" xfId="28155" xr:uid="{C2047ED5-0068-4590-9DD7-EFA574A67889}"/>
    <cellStyle name="Output 2 3 2 9" xfId="15245" xr:uid="{EA182EF7-6269-4762-878B-019DB8AD51C7}"/>
    <cellStyle name="Output 2 3 2 9 10" xfId="29675" xr:uid="{C27CDE67-7930-49E6-9BE1-562971606F31}"/>
    <cellStyle name="Output 2 3 2 9 11" xfId="31067" xr:uid="{A97FDB6E-30BE-4F91-B56A-B95A489BA805}"/>
    <cellStyle name="Output 2 3 2 9 12" xfId="32439" xr:uid="{9E712FF2-F5D1-48B2-8C51-1EA38B1E58E6}"/>
    <cellStyle name="Output 2 3 2 9 13" xfId="33640" xr:uid="{12F1D006-C4D5-45DF-8B02-7A46F8B4CB13}"/>
    <cellStyle name="Output 2 3 2 9 14" xfId="34601" xr:uid="{EF08928E-66EF-45B1-A6C1-481AA435E04F}"/>
    <cellStyle name="Output 2 3 2 9 15" xfId="35758" xr:uid="{668C3C8A-C68C-4189-B42A-A6D226E3E143}"/>
    <cellStyle name="Output 2 3 2 9 16" xfId="36870" xr:uid="{89AB6191-A5D6-433D-8FB0-B5A4D7650C08}"/>
    <cellStyle name="Output 2 3 2 9 17" xfId="37972" xr:uid="{55030B5C-0586-4F0F-A87D-A5DCA6C6A2B1}"/>
    <cellStyle name="Output 2 3 2 9 2" xfId="18307" xr:uid="{091CBD5F-C125-47A1-9EF7-C5DAFEE5DD8A}"/>
    <cellStyle name="Output 2 3 2 9 3" xfId="19702" xr:uid="{D98C5BA3-2F0C-46DE-8310-8511BCBC1156}"/>
    <cellStyle name="Output 2 3 2 9 4" xfId="21116" xr:uid="{6C5A13F0-C6E0-49B5-8ECF-0D29638546CD}"/>
    <cellStyle name="Output 2 3 2 9 5" xfId="22511" xr:uid="{A631B146-1F38-435B-9EA1-25713D1BA210}"/>
    <cellStyle name="Output 2 3 2 9 6" xfId="23823" xr:uid="{9EE464CC-3824-4579-8563-898DB24D999E}"/>
    <cellStyle name="Output 2 3 2 9 7" xfId="25225" xr:uid="{033002B9-372E-485E-9EE9-842C2D00B91A}"/>
    <cellStyle name="Output 2 3 2 9 8" xfId="26659" xr:uid="{5B712031-2CC9-40DC-8E3A-53E75A00DCF0}"/>
    <cellStyle name="Output 2 3 2 9 9" xfId="28185" xr:uid="{113AC1D4-4A80-486C-A213-E016687D1128}"/>
    <cellStyle name="Output 2 3 20" xfId="34262" xr:uid="{C240DCF3-F963-496E-898E-A0A3D9BDDAB6}"/>
    <cellStyle name="Output 2 3 21" xfId="35412" xr:uid="{76FC075F-6826-451D-AAF7-49F04C43E45E}"/>
    <cellStyle name="Output 2 3 3" xfId="14955" xr:uid="{B7E85B6B-DB5D-4A45-BE05-46B4358E1440}"/>
    <cellStyle name="Output 2 3 3 10" xfId="29392" xr:uid="{F4576C7B-D2DE-4AEB-8E88-CE1489178312}"/>
    <cellStyle name="Output 2 3 3 11" xfId="30782" xr:uid="{9D95B3EF-F47C-40C7-B793-79ACB14C8338}"/>
    <cellStyle name="Output 2 3 3 12" xfId="32168" xr:uid="{2F685FD7-CEFF-439C-B740-05F9F6D7B744}"/>
    <cellStyle name="Output 2 3 3 13" xfId="33387" xr:uid="{B8E652F5-6FFE-4E8C-A510-C1831F959F4E}"/>
    <cellStyle name="Output 2 3 3 14" xfId="34334" xr:uid="{DEEC019D-EABE-443B-AE64-A211BFB24A6E}"/>
    <cellStyle name="Output 2 3 3 15" xfId="35488" xr:uid="{30D63A10-1921-4224-8D25-59EB08E88C28}"/>
    <cellStyle name="Output 2 3 3 16" xfId="36612" xr:uid="{F93B76FA-9EB4-4A81-9D91-5BD3E2FB8C25}"/>
    <cellStyle name="Output 2 3 3 17" xfId="37719" xr:uid="{1A0B319A-1766-4E3C-AF78-972AF3930658}"/>
    <cellStyle name="Output 2 3 3 2" xfId="18018" xr:uid="{433D22D4-FC49-4809-B9E1-5874D432CFAB}"/>
    <cellStyle name="Output 2 3 3 3" xfId="19414" xr:uid="{0158B13B-3B54-4626-BF11-B55B03B57FBF}"/>
    <cellStyle name="Output 2 3 3 4" xfId="20832" xr:uid="{8C7503B5-A324-41D5-8A2C-7186749CAC78}"/>
    <cellStyle name="Output 2 3 3 5" xfId="22222" xr:uid="{1E8DF9C9-EFBE-480F-AEDB-AA611381E57B}"/>
    <cellStyle name="Output 2 3 3 6" xfId="23534" xr:uid="{3BAB22A6-2360-40BB-A09F-38BEB72336DE}"/>
    <cellStyle name="Output 2 3 3 7" xfId="24944" xr:uid="{3EEFE6F0-D725-4E54-9C99-FAEA9DF67A43}"/>
    <cellStyle name="Output 2 3 3 8" xfId="26374" xr:uid="{12CCBE57-534D-4064-88EA-BEF12ADA7FFE}"/>
    <cellStyle name="Output 2 3 3 9" xfId="27905" xr:uid="{3CC808D0-6458-4374-96D3-CCD369DC148C}"/>
    <cellStyle name="Output 2 3 4" xfId="14983" xr:uid="{B661BC50-1D88-4DEB-80AE-7A8C58C28BA3}"/>
    <cellStyle name="Output 2 3 4 10" xfId="29418" xr:uid="{E3737CB7-4FBE-4875-904F-347A773BEC98}"/>
    <cellStyle name="Output 2 3 4 11" xfId="30809" xr:uid="{926B6062-8FEE-45BC-9CFC-6A8C9EEC35E9}"/>
    <cellStyle name="Output 2 3 4 12" xfId="32193" xr:uid="{825C4186-7256-46A8-8039-C6A4559B66E0}"/>
    <cellStyle name="Output 2 3 4 13" xfId="33410" xr:uid="{DCD8396D-29A2-4B10-91F6-215ED48EAB48}"/>
    <cellStyle name="Output 2 3 4 14" xfId="34359" xr:uid="{EE71F3A8-08D0-42F0-BA66-DDBA665CD1DE}"/>
    <cellStyle name="Output 2 3 4 15" xfId="35514" xr:uid="{8EB21577-B235-4223-AB42-B20FF20755F4}"/>
    <cellStyle name="Output 2 3 4 16" xfId="36637" xr:uid="{0AF5A713-1EA2-494C-AD3C-77ED0EEA5CD9}"/>
    <cellStyle name="Output 2 3 4 17" xfId="37742" xr:uid="{AF4F57BE-88ED-4C02-8D10-0E0C73FF07F5}"/>
    <cellStyle name="Output 2 3 4 2" xfId="18046" xr:uid="{91A1B9C7-1C68-4E80-B266-17E923DDF5D5}"/>
    <cellStyle name="Output 2 3 4 3" xfId="19442" xr:uid="{134D56FB-AF01-488C-ADA8-FEBE2D60425A}"/>
    <cellStyle name="Output 2 3 4 4" xfId="20859" xr:uid="{2F846203-74B0-44EE-B153-F4B3550A1A10}"/>
    <cellStyle name="Output 2 3 4 5" xfId="22249" xr:uid="{E1711229-AA15-49F6-B339-8BD7A30DA503}"/>
    <cellStyle name="Output 2 3 4 6" xfId="23562" xr:uid="{215E9EED-C3F3-4932-A0CF-57D3BB67E2A3}"/>
    <cellStyle name="Output 2 3 4 7" xfId="24970" xr:uid="{D3B30389-F997-4EA1-9904-74EC0474436D}"/>
    <cellStyle name="Output 2 3 4 8" xfId="26402" xr:uid="{6A58C63C-9A71-4A7D-A687-730B997A5059}"/>
    <cellStyle name="Output 2 3 4 9" xfId="27933" xr:uid="{E25E9916-9AD6-425B-8239-387866AFAA56}"/>
    <cellStyle name="Output 2 3 5" xfId="15067" xr:uid="{A6CF42CA-A054-455F-9EAA-66D4EE47BA22}"/>
    <cellStyle name="Output 2 3 5 10" xfId="29502" xr:uid="{35C313F9-0FDE-4556-B6DD-E796B4694C16}"/>
    <cellStyle name="Output 2 3 5 11" xfId="30892" xr:uid="{9DD59C71-DC26-4ABF-A3DA-7EFB0252A47E}"/>
    <cellStyle name="Output 2 3 5 12" xfId="32276" xr:uid="{F1288F60-A2C6-4B23-BA47-F775E96D7259}"/>
    <cellStyle name="Output 2 3 5 13" xfId="33489" xr:uid="{E476E7F1-E791-4323-B673-8429E8D0D9D6}"/>
    <cellStyle name="Output 2 3 5 14" xfId="34442" xr:uid="{371F6FDF-BB66-40D8-88CC-82ABCF931442}"/>
    <cellStyle name="Output 2 3 5 15" xfId="35597" xr:uid="{AD30765F-E448-423E-BE5E-B1BB3F47CF54}"/>
    <cellStyle name="Output 2 3 5 16" xfId="36719" xr:uid="{B723C37B-F006-493F-B3E6-7F514D050898}"/>
    <cellStyle name="Output 2 3 5 17" xfId="37824" xr:uid="{CCA9382A-53BE-4D01-B8B7-7B7AEE29A4A9}"/>
    <cellStyle name="Output 2 3 5 2" xfId="18130" xr:uid="{6EF4673D-D748-44C0-BDBA-874D8FE801C6}"/>
    <cellStyle name="Output 2 3 5 3" xfId="19526" xr:uid="{51A25A9C-A3E7-4055-B070-1D0F604A1484}"/>
    <cellStyle name="Output 2 3 5 4" xfId="20943" xr:uid="{2190C703-6995-47F7-B2BE-E3386344A6A5}"/>
    <cellStyle name="Output 2 3 5 5" xfId="22333" xr:uid="{08F57276-109F-4F4C-8EB0-C7D573F5EE6B}"/>
    <cellStyle name="Output 2 3 5 6" xfId="23646" xr:uid="{D2B4CF0D-9809-4E13-BC88-8BFBB421FA9B}"/>
    <cellStyle name="Output 2 3 5 7" xfId="25054" xr:uid="{10654E5A-F1B2-4030-8B12-F6E4FFF0E23F}"/>
    <cellStyle name="Output 2 3 5 8" xfId="26486" xr:uid="{2F88BE5A-DC66-46E2-B19A-B29336012EC1}"/>
    <cellStyle name="Output 2 3 5 9" xfId="28016" xr:uid="{AB17E09B-2FA7-4F84-9BBB-2DB9E61BDFD2}"/>
    <cellStyle name="Output 2 3 6" xfId="15104" xr:uid="{6C7CCDB4-F6B0-443A-B523-E47A4E9B5220}"/>
    <cellStyle name="Output 2 3 6 10" xfId="29539" xr:uid="{5D379250-3DBF-4F12-9831-56E5BC86BA54}"/>
    <cellStyle name="Output 2 3 6 11" xfId="30929" xr:uid="{A679C53E-7130-4E7E-AED2-3B30316BD89C}"/>
    <cellStyle name="Output 2 3 6 12" xfId="32310" xr:uid="{25724790-02BA-430D-AD63-C9C5CED105EF}"/>
    <cellStyle name="Output 2 3 6 13" xfId="33522" xr:uid="{188F665F-30FA-497D-8B5B-75566BF3910E}"/>
    <cellStyle name="Output 2 3 6 14" xfId="34474" xr:uid="{B753AF79-5321-43E2-BC56-A0B027101381}"/>
    <cellStyle name="Output 2 3 6 15" xfId="35629" xr:uid="{28B599F6-DFDC-45CC-B4EA-71761335B496}"/>
    <cellStyle name="Output 2 3 6 16" xfId="36751" xr:uid="{5B4C127D-F855-42DE-9784-356E1FD1E1D1}"/>
    <cellStyle name="Output 2 3 6 17" xfId="37855" xr:uid="{E86F9E90-138F-4703-AE14-05264CA3090A}"/>
    <cellStyle name="Output 2 3 6 2" xfId="18167" xr:uid="{5E2CBF1B-AC3B-4062-ABF1-BD4E4F8B93DF}"/>
    <cellStyle name="Output 2 3 6 3" xfId="19563" xr:uid="{730704CF-99DE-4A0F-84D6-6DEA9C8C8176}"/>
    <cellStyle name="Output 2 3 6 4" xfId="20979" xr:uid="{D4232007-620D-4ADF-B45D-2DDC91F9F4F7}"/>
    <cellStyle name="Output 2 3 6 5" xfId="22370" xr:uid="{19C6C203-C962-4096-B8DB-04CD638089E6}"/>
    <cellStyle name="Output 2 3 6 6" xfId="23682" xr:uid="{DD13E51D-67E5-4E61-9B6A-A7FDDDA72A8E}"/>
    <cellStyle name="Output 2 3 6 7" xfId="25088" xr:uid="{6E55504B-E29C-4E6B-8D15-65E4F0F7D058}"/>
    <cellStyle name="Output 2 3 6 8" xfId="26522" xr:uid="{8D80A816-09E3-440D-ABF0-E28CBF32241C}"/>
    <cellStyle name="Output 2 3 6 9" xfId="28051" xr:uid="{63841344-25AF-45D2-B3EF-F3626163DB87}"/>
    <cellStyle name="Output 2 3 7" xfId="15197" xr:uid="{D1FA10EF-48B5-4B0C-83A6-086AB3952DF3}"/>
    <cellStyle name="Output 2 3 7 10" xfId="29631" xr:uid="{1E4D7FEC-F0AA-4C62-A7D9-626C537C3D22}"/>
    <cellStyle name="Output 2 3 7 11" xfId="31020" xr:uid="{76B4937F-46B5-4C94-8D51-FA45AAD4C176}"/>
    <cellStyle name="Output 2 3 7 12" xfId="32395" xr:uid="{18637F4D-D290-427F-A972-6385C4A3A2C9}"/>
    <cellStyle name="Output 2 3 7 13" xfId="33603" xr:uid="{47F98535-F16D-48C8-9E2B-740985AA87B1}"/>
    <cellStyle name="Output 2 3 7 14" xfId="34558" xr:uid="{30711C7E-E63A-435E-9899-EAA1651DFFFD}"/>
    <cellStyle name="Output 2 3 7 15" xfId="35715" xr:uid="{35B568DC-97D6-4192-8130-958C297933F6}"/>
    <cellStyle name="Output 2 3 7 16" xfId="36833" xr:uid="{4874AA0E-A724-49D8-B9E7-F9E56727743D}"/>
    <cellStyle name="Output 2 3 7 17" xfId="37935" xr:uid="{EFCBCC20-CD07-4DFB-9EBF-7AEC3C48B923}"/>
    <cellStyle name="Output 2 3 7 2" xfId="18259" xr:uid="{7B090187-2513-4E8E-9386-767E78A06CA0}"/>
    <cellStyle name="Output 2 3 7 3" xfId="19655" xr:uid="{21D2BD39-8706-4980-BB8F-DD541C8132E6}"/>
    <cellStyle name="Output 2 3 7 4" xfId="21070" xr:uid="{C522D275-34B0-46D9-9D08-2C7196D417DC}"/>
    <cellStyle name="Output 2 3 7 5" xfId="22463" xr:uid="{72B199DE-9570-4703-BEB4-A217E78823A0}"/>
    <cellStyle name="Output 2 3 7 6" xfId="23775" xr:uid="{CC242192-BEB1-47B9-83F5-605A148CF859}"/>
    <cellStyle name="Output 2 3 7 7" xfId="25177" xr:uid="{8A0FB270-FE76-40B5-A8BC-314F284C2619}"/>
    <cellStyle name="Output 2 3 7 8" xfId="26613" xr:uid="{844D310C-6C5F-4401-A8A9-496C9AEBFF70}"/>
    <cellStyle name="Output 2 3 7 9" xfId="28140" xr:uid="{D0BB91CC-B9E9-417C-A588-91FE1E11BA67}"/>
    <cellStyle name="Output 2 3 8" xfId="15260" xr:uid="{6CDCB6C6-1E75-47ED-B246-039C028A01F3}"/>
    <cellStyle name="Output 2 3 8 10" xfId="29690" xr:uid="{1D28725C-C365-4DD7-9B87-6026DEA89B04}"/>
    <cellStyle name="Output 2 3 8 11" xfId="31082" xr:uid="{DC722EB9-B2A8-48A9-84E8-4C50A519E2DC}"/>
    <cellStyle name="Output 2 3 8 12" xfId="32454" xr:uid="{2C7870AC-F671-4BCC-B984-A78EA6F4B3B0}"/>
    <cellStyle name="Output 2 3 8 13" xfId="33655" xr:uid="{57596D97-18F5-44FD-8A89-A027F901A296}"/>
    <cellStyle name="Output 2 3 8 14" xfId="34616" xr:uid="{B48A4535-C515-4798-A284-537D2A3D605E}"/>
    <cellStyle name="Output 2 3 8 15" xfId="35773" xr:uid="{BDD6F025-FC12-4A5E-9005-740ECF1806A1}"/>
    <cellStyle name="Output 2 3 8 16" xfId="36885" xr:uid="{1D1B0615-EB49-43B1-AC9D-470FEEB65472}"/>
    <cellStyle name="Output 2 3 8 17" xfId="37987" xr:uid="{53202D34-CCB2-4DA7-8187-E43EE6C7BB8A}"/>
    <cellStyle name="Output 2 3 8 2" xfId="18322" xr:uid="{E2BA80DB-E39A-48FE-A93D-3F0D1AB8EE5F}"/>
    <cellStyle name="Output 2 3 8 3" xfId="19717" xr:uid="{194CE0D8-771D-4D3E-8787-CE69948E179F}"/>
    <cellStyle name="Output 2 3 8 4" xfId="21131" xr:uid="{1EB2ABCD-D863-4906-BDE4-2B5BF9504B84}"/>
    <cellStyle name="Output 2 3 8 5" xfId="22526" xr:uid="{8C87C009-8458-4CA8-A900-F16A5A249E78}"/>
    <cellStyle name="Output 2 3 8 6" xfId="23838" xr:uid="{6E8CA32E-14FA-4A1B-A486-F9F2F623035B}"/>
    <cellStyle name="Output 2 3 8 7" xfId="25240" xr:uid="{74E41CDF-E92D-43F6-A11C-F5AA6FC075A7}"/>
    <cellStyle name="Output 2 3 8 8" xfId="26674" xr:uid="{9B9C78C8-92BB-4ACC-BE2B-FA2BA4C31B9E}"/>
    <cellStyle name="Output 2 3 8 9" xfId="28200" xr:uid="{325CB103-567C-463B-A1D1-D54A4193778B}"/>
    <cellStyle name="Output 2 3 9" xfId="15330" xr:uid="{EA34ADB2-9F0C-459B-A534-8090AE3902A0}"/>
    <cellStyle name="Output 2 3 9 10" xfId="29757" xr:uid="{12D2EA21-9CBF-459B-9DBF-2F52E975406E}"/>
    <cellStyle name="Output 2 3 9 11" xfId="31148" xr:uid="{EAE8E5C3-89EB-4A6E-81B1-92A38E17CEE4}"/>
    <cellStyle name="Output 2 3 9 12" xfId="32517" xr:uid="{FA830532-816A-45DB-B28A-EC0A05596662}"/>
    <cellStyle name="Output 2 3 9 13" xfId="33713" xr:uid="{ECA5E8E8-A2E4-492A-BEA6-4D37D6FFC6EF}"/>
    <cellStyle name="Output 2 3 9 14" xfId="34680" xr:uid="{B31582E8-07D9-4893-9769-26906223761E}"/>
    <cellStyle name="Output 2 3 9 15" xfId="35836" xr:uid="{300E8058-963C-4C2E-BEE8-E84D79D33C2B}"/>
    <cellStyle name="Output 2 3 9 16" xfId="36946" xr:uid="{191929A3-0CD1-4B77-8C0E-757BB84E7B2F}"/>
    <cellStyle name="Output 2 3 9 17" xfId="38045" xr:uid="{28896FFD-EB0C-4ADE-8A2F-ACA7DBD2A43F}"/>
    <cellStyle name="Output 2 3 9 2" xfId="18392" xr:uid="{A59F2E42-DD33-49A2-BB03-FB366E434277}"/>
    <cellStyle name="Output 2 3 9 3" xfId="19787" xr:uid="{7D010D2A-37CC-4E91-A4BA-9B2CDEAB4BC2}"/>
    <cellStyle name="Output 2 3 9 4" xfId="21198" xr:uid="{9C3EA2FD-E092-49E8-8753-0CE94136BA93}"/>
    <cellStyle name="Output 2 3 9 5" xfId="22596" xr:uid="{5DED9223-5EA9-4464-B9EE-91AA5583AF95}"/>
    <cellStyle name="Output 2 3 9 6" xfId="23907" xr:uid="{558FD36D-3A6A-4394-AE89-7DA188880391}"/>
    <cellStyle name="Output 2 3 9 7" xfId="25306" xr:uid="{4CF69F83-9990-4E86-B5A0-0C2CD09AADC2}"/>
    <cellStyle name="Output 2 3 9 8" xfId="26742" xr:uid="{36D25274-30E5-48A0-A880-990900DBF0B6}"/>
    <cellStyle name="Output 2 3 9 9" xfId="28266" xr:uid="{C5D3CC35-B757-4500-AAB9-FF0B946F7C28}"/>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1] 10" xfId="12916" xr:uid="{C76E28F4-DAB2-48BA-9222-75B2881715D3}"/>
    <cellStyle name="Percent [1] 10 10" xfId="10713" xr:uid="{E78362A1-3FCB-44DC-B44F-CF521C1A7C34}"/>
    <cellStyle name="Percent [1] 10 11" xfId="26198" xr:uid="{35BA823A-409F-4450-B647-1DA2DFEA8980}"/>
    <cellStyle name="Percent [1] 10 12" xfId="29384" xr:uid="{C2FCD5CE-42E3-4E97-91E6-193EDB968D9D}"/>
    <cellStyle name="Percent [1] 10 13" xfId="11541" xr:uid="{11312036-7EC3-41C6-8EC8-C7DC4D23EB20}"/>
    <cellStyle name="Percent [1] 10 14" xfId="33175" xr:uid="{D18878D6-31AF-4835-ADAA-4AE07E3BDE86}"/>
    <cellStyle name="Percent [1] 10 15" xfId="16268" xr:uid="{3C125AF0-2887-45EC-A3CB-4E88E4B282E1}"/>
    <cellStyle name="Percent [1] 10 16" xfId="17556" xr:uid="{CFC5FFE0-82F1-42DE-90B6-4A8041C01656}"/>
    <cellStyle name="Percent [1] 10 17" xfId="16485" xr:uid="{C227DE21-8F64-4BDB-A22C-BE7A7401D7C7}"/>
    <cellStyle name="Percent [1] 10 2" xfId="16196" xr:uid="{F3B34003-3644-40EE-B6F4-9878D0ED4222}"/>
    <cellStyle name="Percent [1] 10 3" xfId="17194" xr:uid="{1001A910-BC15-45E3-9BE5-2D428DDED231}"/>
    <cellStyle name="Percent [1] 10 4" xfId="10008" xr:uid="{69D32EB7-4A3A-47EB-870E-043EBD24ECE9}"/>
    <cellStyle name="Percent [1] 10 5" xfId="10064" xr:uid="{10294370-9166-4797-BDB2-68B15FBF74A9}"/>
    <cellStyle name="Percent [1] 10 6" xfId="16338" xr:uid="{D50FA178-AB4F-45C1-8FDC-20606C4A9CA6}"/>
    <cellStyle name="Percent [1] 10 7" xfId="10542" xr:uid="{5898CFD3-1CC9-4722-92DF-5AFA8FBF7305}"/>
    <cellStyle name="Percent [1] 10 8" xfId="12155" xr:uid="{05B0B549-A0C8-463A-BBBE-24785D864817}"/>
    <cellStyle name="Percent [1] 10 9" xfId="27093" xr:uid="{6060E284-94A4-4AF0-870D-38902D18675A}"/>
    <cellStyle name="Percent [1] 11" xfId="12928" xr:uid="{35C0FBB3-ED4A-472B-A44A-5B74805FF791}"/>
    <cellStyle name="Percent [1] 11 10" xfId="10717" xr:uid="{9FAD9B10-578A-4076-9E49-CA9C7BEC3D32}"/>
    <cellStyle name="Percent [1] 11 11" xfId="12313" xr:uid="{1C48F8FC-2836-4E3C-8925-03F02EBC9EFF}"/>
    <cellStyle name="Percent [1] 11 12" xfId="12173" xr:uid="{285FEC03-C708-4230-B0AC-8C483603DC66}"/>
    <cellStyle name="Percent [1] 11 13" xfId="11641" xr:uid="{069B07C5-AD00-4280-883C-1240BB99E68C}"/>
    <cellStyle name="Percent [1] 11 14" xfId="12513" xr:uid="{FB309F21-1271-4DA8-BAF6-A9F231A46895}"/>
    <cellStyle name="Percent [1] 11 15" xfId="26990" xr:uid="{E44F9405-4709-41C8-8F2E-03B903E127C3}"/>
    <cellStyle name="Percent [1] 11 16" xfId="17581" xr:uid="{9E8C187C-B5A3-44F3-B093-AAB87FE8DE7B}"/>
    <cellStyle name="Percent [1] 11 17" xfId="18799" xr:uid="{376DF1E0-E329-4F48-846F-8759EF911CBC}"/>
    <cellStyle name="Percent [1] 11 2" xfId="16208" xr:uid="{EC6EB933-4418-4BEF-8212-BEF18229B1A3}"/>
    <cellStyle name="Percent [1] 11 3" xfId="11047" xr:uid="{FD4862DB-2727-45AD-B741-578DE6624CBE}"/>
    <cellStyle name="Percent [1] 11 4" xfId="19016" xr:uid="{DEF74F17-EDD1-4398-8F8E-17B473B77683}"/>
    <cellStyle name="Percent [1] 11 5" xfId="20679" xr:uid="{43056D06-1060-4EEA-9A24-9BD18B9C2F25}"/>
    <cellStyle name="Percent [1] 11 6" xfId="16542" xr:uid="{672D69EE-EF80-4571-96E2-AC33F7FEF40F}"/>
    <cellStyle name="Percent [1] 11 7" xfId="23415" xr:uid="{2EABC020-C97F-44B8-AF4E-5F79B5DB7874}"/>
    <cellStyle name="Percent [1] 11 8" xfId="12164" xr:uid="{A7651308-A34F-4AFC-82BD-6C429769DB99}"/>
    <cellStyle name="Percent [1] 11 9" xfId="11418" xr:uid="{D875FD74-863B-4170-BDE9-966BC124AC92}"/>
    <cellStyle name="Percent [1] 12" xfId="12925" xr:uid="{901894E9-FDA6-464D-B40C-14BFAD8E8BE7}"/>
    <cellStyle name="Percent [1] 12 10" xfId="10574" xr:uid="{20F22D19-DC9D-4535-8181-6ECC4FF31CDF}"/>
    <cellStyle name="Percent [1] 12 11" xfId="29977" xr:uid="{A44787F7-8CB0-4EC2-8714-8E600D51E80F}"/>
    <cellStyle name="Percent [1] 12 12" xfId="27222" xr:uid="{36A0F479-0A6D-4D12-BF6A-D998608F9C05}"/>
    <cellStyle name="Percent [1] 12 13" xfId="12457" xr:uid="{C65B78A3-BA92-40A6-8FEB-92891BCBF057}"/>
    <cellStyle name="Percent [1] 12 14" xfId="31190" xr:uid="{8A44496F-71CC-458A-81CE-430327635DC7}"/>
    <cellStyle name="Percent [1] 12 15" xfId="33351" xr:uid="{E6DDBE37-3D51-4335-8DCB-141EC5621F09}"/>
    <cellStyle name="Percent [1] 12 16" xfId="17568" xr:uid="{BF389289-3FF1-420D-996F-C25080034777}"/>
    <cellStyle name="Percent [1] 12 17" xfId="18798" xr:uid="{EAFC82E9-B706-41A3-8CE5-E3A724B77AAB}"/>
    <cellStyle name="Percent [1] 12 2" xfId="16205" xr:uid="{44422153-A03E-4987-B242-CA1AC43E2683}"/>
    <cellStyle name="Percent [1] 12 3" xfId="17050" xr:uid="{DAEE7DAA-AB7C-4456-A55A-3533CC4A1526}"/>
    <cellStyle name="Percent [1] 12 4" xfId="11784" xr:uid="{38B8FB89-48D8-48CE-BF91-647DE1E3E5B4}"/>
    <cellStyle name="Percent [1] 12 5" xfId="12025" xr:uid="{04DBDB9C-7565-4F35-AA23-A42564BFEC6E}"/>
    <cellStyle name="Percent [1] 12 6" xfId="21802" xr:uid="{00BE5FD2-95D9-40DF-9661-6C5D63E2AE45}"/>
    <cellStyle name="Percent [1] 12 7" xfId="10547" xr:uid="{86FBA23D-FDCC-45BA-A443-BA3168D5972E}"/>
    <cellStyle name="Percent [1] 12 8" xfId="12163" xr:uid="{1D2CB252-9A12-44ED-A443-8D3DD461916A}"/>
    <cellStyle name="Percent [1] 12 9" xfId="21206" xr:uid="{22EE0324-8F2A-4025-AD09-D9282AE3C80A}"/>
    <cellStyle name="Percent [1] 13" xfId="12929" xr:uid="{C340F829-F5DD-4272-9AC7-9A37764249F8}"/>
    <cellStyle name="Percent [1] 13 10" xfId="10718" xr:uid="{D97395FB-3D8A-4F5A-B760-96CC0E632601}"/>
    <cellStyle name="Percent [1] 13 11" xfId="10772" xr:uid="{DB978DDE-8FC8-49DC-9FDC-4758D799333D}"/>
    <cellStyle name="Percent [1] 13 12" xfId="12177" xr:uid="{89E5F65B-AA2C-4D4A-A6F3-EADDC999886B}"/>
    <cellStyle name="Percent [1] 13 13" xfId="12461" xr:uid="{69804F6D-89EA-48F0-B7C9-58368D3D335E}"/>
    <cellStyle name="Percent [1] 13 14" xfId="17015" xr:uid="{3151D6E9-8D33-4435-9916-A48AB94D9944}"/>
    <cellStyle name="Percent [1] 13 15" xfId="33229" xr:uid="{E9D8E7D4-B60B-4908-B9E6-3FCB7CABA80A}"/>
    <cellStyle name="Percent [1] 13 16" xfId="17582" xr:uid="{A9B339EE-00B9-4208-9F2A-BFD7C33A30D3}"/>
    <cellStyle name="Percent [1] 13 17" xfId="18800" xr:uid="{8DB0E62D-E30C-4F64-94EB-C8B17B835308}"/>
    <cellStyle name="Percent [1] 13 2" xfId="16209" xr:uid="{FE83744C-8916-4BB5-9306-2A4D2126B052}"/>
    <cellStyle name="Percent [1] 13 3" xfId="11048" xr:uid="{9AF788F5-59F8-4FA5-814C-03781C169592}"/>
    <cellStyle name="Percent [1] 13 4" xfId="10011" xr:uid="{58CDBCBF-3453-46D0-B77A-F034010EBB7E}"/>
    <cellStyle name="Percent [1] 13 5" xfId="20541" xr:uid="{730989FE-B11D-43EA-ADFF-56267CF332C5}"/>
    <cellStyle name="Percent [1] 13 6" xfId="21789" xr:uid="{C65BBF5E-B3D7-43BA-870C-D87DFDFC6B06}"/>
    <cellStyle name="Percent [1] 13 7" xfId="23285" xr:uid="{9B3226CE-B792-497A-9A69-399D341B8FD7}"/>
    <cellStyle name="Percent [1] 13 8" xfId="23988" xr:uid="{DF2ED639-D05E-4BD7-BA0F-01465A04CFBF}"/>
    <cellStyle name="Percent [1] 13 9" xfId="10565" xr:uid="{FD670CB3-B49F-475F-99F7-6FC354E0A2A8}"/>
    <cellStyle name="Percent [1] 14" xfId="12930" xr:uid="{C4FF7A66-308C-43C7-988E-F2D6285CAE85}"/>
    <cellStyle name="Percent [1] 14 10" xfId="11613" xr:uid="{C03C7CC5-A2F5-48F0-8BBF-2BFEE2360B87}"/>
    <cellStyle name="Percent [1] 14 11" xfId="12314" xr:uid="{3AF09B24-42A2-4828-9E2D-D66E9C4100EA}"/>
    <cellStyle name="Percent [1] 14 12" xfId="12178" xr:uid="{A660CDD2-D320-4D8A-9310-1B39CD86F4A9}"/>
    <cellStyle name="Percent [1] 14 13" xfId="11660" xr:uid="{6B4C7132-7BF8-4951-930D-E0DA3260096E}"/>
    <cellStyle name="Percent [1] 14 14" xfId="16326" xr:uid="{2ECF1CFD-8A6C-4D0E-825F-9966A7A54947}"/>
    <cellStyle name="Percent [1] 14 15" xfId="16273" xr:uid="{C0ED41BF-79DE-4744-8E8B-01F2B6516D16}"/>
    <cellStyle name="Percent [1] 14 16" xfId="16475" xr:uid="{41B8A42C-1126-4911-8098-F05D72DBA58F}"/>
    <cellStyle name="Percent [1] 14 17" xfId="18801" xr:uid="{8456A0BB-3485-4428-A818-5B7A9207A42E}"/>
    <cellStyle name="Percent [1] 14 2" xfId="16210" xr:uid="{71A6EDF2-8427-4177-B134-A067E976E4F0}"/>
    <cellStyle name="Percent [1] 14 3" xfId="11049" xr:uid="{3A4765D6-C5AD-486B-AD4C-5D91BCC0F173}"/>
    <cellStyle name="Percent [1] 14 4" xfId="10012" xr:uid="{718B2398-956E-429E-A21B-A402E84EF6DB}"/>
    <cellStyle name="Percent [1] 14 5" xfId="20664" xr:uid="{E034DA72-017A-46C0-AA7D-DDEC74AF8063}"/>
    <cellStyle name="Percent [1] 14 6" xfId="16532" xr:uid="{81EAE1C0-77E1-45AA-B894-29F73F097193}"/>
    <cellStyle name="Percent [1] 14 7" xfId="23408" xr:uid="{6248C97E-3E09-413F-AAF7-DF9172EC7761}"/>
    <cellStyle name="Percent [1] 14 8" xfId="12165" xr:uid="{E1B3F598-6E19-4D10-AA27-E68B6FD8B525}"/>
    <cellStyle name="Percent [1] 14 9" xfId="24291" xr:uid="{3C57991C-8C58-440E-9CA8-692D5FA91E6C}"/>
    <cellStyle name="Percent [1] 15" xfId="12935" xr:uid="{F98EFCBF-2180-4C08-8E31-AA2AE0BBCC1B}"/>
    <cellStyle name="Percent [1] 15 10" xfId="10720" xr:uid="{AA83BE2B-8512-4AB6-939A-2801E7874BEB}"/>
    <cellStyle name="Percent [1] 15 11" xfId="12316" xr:uid="{E8717C9A-FC09-4800-8CF5-E361F52EC21E}"/>
    <cellStyle name="Percent [1] 15 12" xfId="25929" xr:uid="{390F11FF-A2E7-42B5-9AD9-B71BF7769550}"/>
    <cellStyle name="Percent [1] 15 13" xfId="28205" xr:uid="{2E329279-8276-4265-920B-34D4B31F80AB}"/>
    <cellStyle name="Percent [1] 15 14" xfId="33281" xr:uid="{DA1BD0B2-54C0-4102-8A03-DF01886E231A}"/>
    <cellStyle name="Percent [1] 15 15" xfId="9894" xr:uid="{76F68E13-1E10-490F-8058-44A8F88D8525}"/>
    <cellStyle name="Percent [1] 15 16" xfId="17004" xr:uid="{A5E0158D-873A-49F5-A163-83848EC9763F}"/>
    <cellStyle name="Percent [1] 15 17" xfId="17859" xr:uid="{1AE2D860-80A0-449C-ADD5-4CB2BFAF33DB}"/>
    <cellStyle name="Percent [1] 15 2" xfId="16215" xr:uid="{81031878-20FB-44C3-9791-B3DBC9CAF01B}"/>
    <cellStyle name="Percent [1] 15 3" xfId="11052" xr:uid="{A0672A58-FE73-4C68-B870-D1EEE0C15B15}"/>
    <cellStyle name="Percent [1] 15 4" xfId="10014" xr:uid="{38B9F5D0-4D58-4A8A-B01D-38AC6EFE10B8}"/>
    <cellStyle name="Percent [1] 15 5" xfId="20489" xr:uid="{AAFF0E7C-67AC-4CB0-BC61-96558A7432A5}"/>
    <cellStyle name="Percent [1] 15 6" xfId="12114" xr:uid="{E1B6EAC5-5BEB-4421-92A9-32C8A816A62C}"/>
    <cellStyle name="Percent [1] 15 7" xfId="22726" xr:uid="{23968FCC-992A-4340-A506-9F34326E4A46}"/>
    <cellStyle name="Percent [1] 15 8" xfId="12168" xr:uid="{7F9ED5DE-758B-468B-8E50-D86DAC99F12C}"/>
    <cellStyle name="Percent [1] 15 9" xfId="11421" xr:uid="{1757001D-C6F4-4B32-BE07-C885BE11A6E0}"/>
    <cellStyle name="Percent [1] 16" xfId="12937" xr:uid="{668C6A2C-101A-407B-8A73-938805A78F60}"/>
    <cellStyle name="Percent [1] 16 10" xfId="12207" xr:uid="{3DA0B190-6AC0-4938-9427-047FF1B13E47}"/>
    <cellStyle name="Percent [1] 16 11" xfId="27892" xr:uid="{4DBFBEBB-A4E7-465A-B8DC-879F1AA1B6BF}"/>
    <cellStyle name="Percent [1] 16 12" xfId="12179" xr:uid="{596C349E-2A9C-49B8-A5BD-B9E83F68F0C7}"/>
    <cellStyle name="Percent [1] 16 13" xfId="11775" xr:uid="{2D59199B-9635-4D29-857E-F02A9984E0A9}"/>
    <cellStyle name="Percent [1] 16 14" xfId="33270" xr:uid="{E6646C0A-09DD-46D1-8D21-E012F4F5BB52}"/>
    <cellStyle name="Percent [1] 16 15" xfId="16280" xr:uid="{9C761774-A0B1-4C29-AA2A-16423F8C5155}"/>
    <cellStyle name="Percent [1] 16 16" xfId="16476" xr:uid="{3CF71E51-67B5-4B8B-8BAD-94C07C0B2C50}"/>
    <cellStyle name="Percent [1] 16 17" xfId="18880" xr:uid="{4387946F-4524-42A4-AC05-59A1DF65DA21}"/>
    <cellStyle name="Percent [1] 16 2" xfId="16217" xr:uid="{29CD1E20-C87F-4B15-8370-366334854881}"/>
    <cellStyle name="Percent [1] 16 3" xfId="11054" xr:uid="{6505A7DD-D0E4-4CB4-9208-B6836E77913D}"/>
    <cellStyle name="Percent [1] 16 4" xfId="10015" xr:uid="{820B3E64-EB45-43C2-87FB-F127B275FD69}"/>
    <cellStyle name="Percent [1] 16 5" xfId="20483" xr:uid="{E921E245-571C-40C8-BDD0-FF01A15322C9}"/>
    <cellStyle name="Percent [1] 16 6" xfId="16335" xr:uid="{4A29C936-5951-4C64-A99A-8DB9AAAA0F2F}"/>
    <cellStyle name="Percent [1] 16 7" xfId="22730" xr:uid="{12728117-5864-4887-9A1C-E55637F2511A}"/>
    <cellStyle name="Percent [1] 16 8" xfId="24033" xr:uid="{4D4C4774-FCD2-4BC6-893E-30CB892D2D46}"/>
    <cellStyle name="Percent [1] 16 9" xfId="12228" xr:uid="{15BD7687-462B-40B5-8718-2AC71FA4CCC4}"/>
    <cellStyle name="Percent [1] 17" xfId="12933" xr:uid="{AB83784D-4A71-4904-BF87-5905456DB8E3}"/>
    <cellStyle name="Percent [1] 17 10" xfId="11615" xr:uid="{E295E2C5-39C5-47A2-BDDB-18470369B936}"/>
    <cellStyle name="Percent [1] 17 11" xfId="10771" xr:uid="{EFB4C240-F7FA-4C95-8860-1BC554E53685}"/>
    <cellStyle name="Percent [1] 17 12" xfId="31605" xr:uid="{AD8C6119-8690-4700-ACAB-91DB3CB704C0}"/>
    <cellStyle name="Percent [1] 17 13" xfId="28221" xr:uid="{5C2105A0-6C78-40EA-8F07-38201E7EDD71}"/>
    <cellStyle name="Percent [1] 17 14" xfId="16329" xr:uid="{B2362A04-80B6-49C6-A48A-E1357B503EA1}"/>
    <cellStyle name="Percent [1] 17 15" xfId="23226" xr:uid="{CD88C967-39FB-4A4E-A609-1E125E766FBA}"/>
    <cellStyle name="Percent [1] 17 16" xfId="17009" xr:uid="{54A25224-A36B-420E-9DAD-3ED1C0112621}"/>
    <cellStyle name="Percent [1] 17 17" xfId="18802" xr:uid="{ADAF4787-2A23-410B-A4E8-DB2EB33F8E4C}"/>
    <cellStyle name="Percent [1] 17 2" xfId="16213" xr:uid="{014B09E9-BB29-413D-B43D-7B86920C3F3B}"/>
    <cellStyle name="Percent [1] 17 3" xfId="11051" xr:uid="{33B922C4-E632-4E00-A6EF-61EE1B123B67}"/>
    <cellStyle name="Percent [1] 17 4" xfId="11854" xr:uid="{D61C679B-09FC-471B-BBAF-6E9E9507CB80}"/>
    <cellStyle name="Percent [1] 17 5" xfId="20513" xr:uid="{24C27E3F-9F2B-4B59-B4FB-1486C5B97100}"/>
    <cellStyle name="Percent [1] 17 6" xfId="21776" xr:uid="{97AF29B2-9DB6-4697-AC5C-9C3B7831003A}"/>
    <cellStyle name="Percent [1] 17 7" xfId="23271" xr:uid="{E74E1A8F-8AD5-40CC-A84A-5EC7CC42BDD8}"/>
    <cellStyle name="Percent [1] 17 8" xfId="24029" xr:uid="{89DC4E3B-D85E-4077-A088-51F5ED26110D}"/>
    <cellStyle name="Percent [1] 17 9" xfId="12226" xr:uid="{7275AC1B-B7BC-4C89-8AC7-0E0014D2E29D}"/>
    <cellStyle name="Percent [1] 18" xfId="12941" xr:uid="{F7D0C2AC-941B-4893-962E-736BDCF0A304}"/>
    <cellStyle name="Percent [1] 18 10" xfId="12204" xr:uid="{BD8EED6C-687D-4C36-B313-39B8921FE6CA}"/>
    <cellStyle name="Percent [1] 18 11" xfId="27881" xr:uid="{4980D818-822E-4541-A76C-B5A959C2554C}"/>
    <cellStyle name="Percent [1] 18 12" xfId="12181" xr:uid="{25FD1A9F-5D57-4834-BBE8-4F3B53A8D571}"/>
    <cellStyle name="Percent [1] 18 13" xfId="11782" xr:uid="{93E4EC6B-A67F-41BC-B2E7-012AB963934A}"/>
    <cellStyle name="Percent [1] 18 14" xfId="33240" xr:uid="{F8AEF103-6DD6-48FF-9718-D1168A8E438C}"/>
    <cellStyle name="Percent [1] 18 15" xfId="16288" xr:uid="{99E4ECE6-CCFB-43D9-807C-A27A8CDA5BD7}"/>
    <cellStyle name="Percent [1] 18 16" xfId="17003" xr:uid="{268CA1F3-5EDE-456D-BBD2-251BA2063586}"/>
    <cellStyle name="Percent [1] 18 17" xfId="17803" xr:uid="{55551618-FD97-4402-911B-7D32AF744624}"/>
    <cellStyle name="Percent [1] 18 2" xfId="16221" xr:uid="{3B069CE7-AA79-43D8-8ABF-3BF88A05773C}"/>
    <cellStyle name="Percent [1] 18 3" xfId="11056" xr:uid="{6EC1F7C2-6076-4CA1-99BE-CCC56CC71874}"/>
    <cellStyle name="Percent [1] 18 4" xfId="16324" xr:uid="{0B9B84A5-F236-4076-836B-689B94A2E6FF}"/>
    <cellStyle name="Percent [1] 18 5" xfId="10059" xr:uid="{27E2A1B8-5625-47E1-8D03-AB21FB12CCD3}"/>
    <cellStyle name="Percent [1] 18 6" xfId="10039" xr:uid="{DA989CF4-76B5-4BE5-A381-1C73177BC7D5}"/>
    <cellStyle name="Percent [1] 18 7" xfId="11300" xr:uid="{F885AF7A-7E8B-4E84-967A-764D2D9D59A1}"/>
    <cellStyle name="Percent [1] 18 8" xfId="24121" xr:uid="{7847DB6A-742B-4DF6-88ED-CFADB1AA65FA}"/>
    <cellStyle name="Percent [1] 18 9" xfId="24212" xr:uid="{E64475F3-3588-4028-AD56-19BD4B56514C}"/>
    <cellStyle name="Percent [1] 19" xfId="12940" xr:uid="{67B47F21-AD76-48C5-AB10-9AC5A34CD5CB}"/>
    <cellStyle name="Percent [1] 19 10" xfId="11614" xr:uid="{DE8B1E14-4DE7-4A84-B5BB-4BA65FEEB080}"/>
    <cellStyle name="Percent [1] 19 11" xfId="27912" xr:uid="{E6FEBE2A-36F8-4294-B70B-954A1C53AB32}"/>
    <cellStyle name="Percent [1] 19 12" xfId="27754" xr:uid="{259CCD8E-C935-4C6F-93D6-BFD8D6197686}"/>
    <cellStyle name="Percent [1] 19 13" xfId="16078" xr:uid="{6A7356DB-7D2F-4FAF-AE8F-74DA609FD17F}"/>
    <cellStyle name="Percent [1] 19 14" xfId="33124" xr:uid="{C7790611-8412-4662-B7A1-7B1114B17165}"/>
    <cellStyle name="Percent [1] 19 15" xfId="16287" xr:uid="{CC1EE5BA-668F-4169-83A7-2702B6036D01}"/>
    <cellStyle name="Percent [1] 19 16" xfId="17000" xr:uid="{A7EB0A9D-3BCD-45D8-9D86-F3707B38BB58}"/>
    <cellStyle name="Percent [1] 19 17" xfId="18890" xr:uid="{EDFACF0D-B6A0-40C2-9B08-3F68C94D5978}"/>
    <cellStyle name="Percent [1] 19 2" xfId="16220" xr:uid="{332CF452-DC51-41E2-AFD1-2E6EC15DE152}"/>
    <cellStyle name="Percent [1] 19 3" xfId="16382" xr:uid="{59E7E19C-9197-4147-B41D-5DFED3D676C4}"/>
    <cellStyle name="Percent [1] 19 4" xfId="10017" xr:uid="{85028E5C-ADFD-4036-BE9A-DB8DF0BFA93E}"/>
    <cellStyle name="Percent [1] 19 5" xfId="12028" xr:uid="{EF5D51F5-64DF-4763-8B6F-19321E941B36}"/>
    <cellStyle name="Percent [1] 19 6" xfId="11209" xr:uid="{86F7903F-FE6A-4199-A3C0-F29E79B88412}"/>
    <cellStyle name="Percent [1] 19 7" xfId="10549" xr:uid="{F6DCDF10-7B41-4A4A-800C-4C81601E019E}"/>
    <cellStyle name="Percent [1] 19 8" xfId="12170" xr:uid="{800AB906-5E1C-421E-9608-234BBEDEB5F1}"/>
    <cellStyle name="Percent [1] 19 9" xfId="11424" xr:uid="{8E623143-79C5-48A1-B8D8-2D3063F0DF8B}"/>
    <cellStyle name="Percent [1] 2" xfId="13822" xr:uid="{7688128C-0B8D-4430-AB4E-33CFBC246BB4}"/>
    <cellStyle name="Percent [1] 2 10" xfId="24442" xr:uid="{5BFB0C33-287A-4F08-9A24-4089B2DB1F64}"/>
    <cellStyle name="Percent [1] 2 11" xfId="25905" xr:uid="{5CA0D550-BB86-4050-BAF9-2FD0A99A0D5F}"/>
    <cellStyle name="Percent [1] 2 12" xfId="25780" xr:uid="{7F93E411-7EFF-4B3F-BB61-4E2A78670FE0}"/>
    <cellStyle name="Percent [1] 2 13" xfId="30370" xr:uid="{24E23B15-A288-4264-B6DD-E74A4C306FAC}"/>
    <cellStyle name="Percent [1] 2 14" xfId="31797" xr:uid="{B14452C7-4457-458D-BEC4-C50783CFC0FC}"/>
    <cellStyle name="Percent [1] 2 2" xfId="16972" xr:uid="{D8AADFD9-5B6C-48BD-9522-6D5D8A84E432}"/>
    <cellStyle name="Percent [1] 2 3" xfId="10208" xr:uid="{AF437654-07D2-45BE-B772-244740CC99A2}"/>
    <cellStyle name="Percent [1] 2 4" xfId="12563" xr:uid="{C37160AD-C6E5-4A06-9F3E-7F1FDCD89673}"/>
    <cellStyle name="Percent [1] 2 5" xfId="11365" xr:uid="{D4C0CC20-F303-474C-A2AF-63305C4AF8E8}"/>
    <cellStyle name="Percent [1] 2 6" xfId="18795" xr:uid="{7D7340AA-D8F6-433C-BAFB-E1715851EC07}"/>
    <cellStyle name="Percent [1] 2 7" xfId="20394" xr:uid="{B8802A10-44B2-4D44-8537-0E4B907985F4}"/>
    <cellStyle name="Percent [1] 2 8" xfId="21741" xr:uid="{1EB8B9A5-B7A3-4C70-A9B5-3B928F28E6D3}"/>
    <cellStyle name="Percent [1] 2 9" xfId="22797" xr:uid="{165E2169-5C75-41E0-8C65-889AAF96B603}"/>
    <cellStyle name="Percent [1] 20" xfId="12943" xr:uid="{2746A1B1-D252-4253-9D07-6E34ABE9DCF9}"/>
    <cellStyle name="Percent [1] 20 10" xfId="10723" xr:uid="{44DD6CCB-EFA2-4665-83C5-3E38EBC2D2DF}"/>
    <cellStyle name="Percent [1] 20 11" xfId="12320" xr:uid="{381547FC-7018-48E1-AEFF-8B8CAC0143EE}"/>
    <cellStyle name="Percent [1] 20 12" xfId="12182" xr:uid="{FFFB5930-14E5-4E18-8594-C9794204D841}"/>
    <cellStyle name="Percent [1] 20 13" xfId="12463" xr:uid="{56B9F43F-8B9D-4913-96E2-90A62C1BFE6B}"/>
    <cellStyle name="Percent [1] 20 14" xfId="33062" xr:uid="{F763ACDA-ED04-49DA-9551-68571158FF7F}"/>
    <cellStyle name="Percent [1] 20 15" xfId="16290" xr:uid="{62200F86-45DF-4EFE-8311-24E221A30662}"/>
    <cellStyle name="Percent [1] 20 16" xfId="12519" xr:uid="{00DDAF71-3457-433E-A7E7-C59BA39448C6}"/>
    <cellStyle name="Percent [1] 20 17" xfId="18957" xr:uid="{145A90D4-6FC1-4D37-8BF0-54A3288E183F}"/>
    <cellStyle name="Percent [1] 20 2" xfId="16223" xr:uid="{A7591039-B885-4023-AD42-1F609B49C356}"/>
    <cellStyle name="Percent [1] 20 3" xfId="11057" xr:uid="{CFFBE41B-9AA7-4D87-88AD-A3435CB41FD3}"/>
    <cellStyle name="Percent [1] 20 4" xfId="10019" xr:uid="{BFDDAA54-9BD5-4720-8B49-863C09B41243}"/>
    <cellStyle name="Percent [1] 20 5" xfId="12029" xr:uid="{17D4EECC-8AEA-46D2-B416-CD510DD6DEBB}"/>
    <cellStyle name="Percent [1] 20 6" xfId="11210" xr:uid="{29A78574-B688-409C-8A08-7562E344DD8A}"/>
    <cellStyle name="Percent [1] 20 7" xfId="10550" xr:uid="{929A5EB9-C8DB-448B-811F-228B7AA35D6F}"/>
    <cellStyle name="Percent [1] 20 8" xfId="21395" xr:uid="{279500BB-67E3-49A5-8FB3-76B1116C7CD9}"/>
    <cellStyle name="Percent [1] 20 9" xfId="11425" xr:uid="{F4FBD225-F437-4D6E-8F3C-93E95761944D}"/>
    <cellStyle name="Percent [1] 21" xfId="10210" xr:uid="{C3FA695F-C002-4A40-979A-021E3EAB7546}"/>
    <cellStyle name="Percent [1] 22" xfId="9862" xr:uid="{630B12F9-7700-4CF6-83C5-ECF5734E3F1C}"/>
    <cellStyle name="Percent [1] 23" xfId="9868" xr:uid="{70BCA1F2-638A-4342-B3F0-CB49C0425FC0}"/>
    <cellStyle name="Percent [1] 24" xfId="9891" xr:uid="{07381232-935E-466F-A1FB-2D4A584EE14D}"/>
    <cellStyle name="Percent [1] 25" xfId="9874" xr:uid="{CC845BB8-7263-4657-BD82-F4EF345B70FF}"/>
    <cellStyle name="Percent [1] 26" xfId="10030" xr:uid="{34599E38-BE83-4031-91C7-0B32B5C0D89D}"/>
    <cellStyle name="Percent [1] 27" xfId="9876" xr:uid="{7DC04454-3D48-4FC3-9F76-4F0D089858F5}"/>
    <cellStyle name="Percent [1] 3" xfId="12911" xr:uid="{875F851D-4AD1-4BD5-A301-A986A1AFD17D}"/>
    <cellStyle name="Percent [1] 3 10" xfId="12073" xr:uid="{DC2468DA-780B-4E0C-82BD-C86D935A8260}"/>
    <cellStyle name="Percent [1] 3 11" xfId="12456" xr:uid="{1CFCFA84-6E30-4A72-B69D-299A8E0B3D98}"/>
    <cellStyle name="Percent [1] 3 12" xfId="33310" xr:uid="{41F8F3EF-A3E9-4665-9BF0-2F71FD4FCC08}"/>
    <cellStyle name="Percent [1] 3 13" xfId="12537" xr:uid="{869E3561-3957-4B90-BC24-B65FEE28A463}"/>
    <cellStyle name="Percent [1] 3 14" xfId="35196" xr:uid="{B643CF99-A405-456F-B64F-AE60328E5776}"/>
    <cellStyle name="Percent [1] 3 15" xfId="17914" xr:uid="{845A9668-A068-4EB3-98A0-6A9EA8D9777D}"/>
    <cellStyle name="Percent [1] 3 2" xfId="16191" xr:uid="{B3FC18BB-472D-4B32-840E-2322848BE279}"/>
    <cellStyle name="Percent [1] 3 3" xfId="16321" xr:uid="{1EDC2B02-FAA7-447C-841A-3A3202FBB1E5}"/>
    <cellStyle name="Percent [1] 3 4" xfId="20555" xr:uid="{274B8865-217E-47B4-9696-89909701BB85}"/>
    <cellStyle name="Percent [1] 3 5" xfId="12095" xr:uid="{C2FFC2C6-5A60-48D1-8C0A-0F74597AE962}"/>
    <cellStyle name="Percent [1] 3 6" xfId="24477" xr:uid="{993FA873-5AB8-411C-A607-F8F24D566CC5}"/>
    <cellStyle name="Percent [1] 3 7" xfId="11415" xr:uid="{6E6A0FD2-5B06-4271-82D8-AFD7585FDF72}"/>
    <cellStyle name="Percent [1] 3 8" xfId="11621" xr:uid="{13BB0510-E562-48AA-89D4-59ED60C6D4D5}"/>
    <cellStyle name="Percent [1] 3 9" xfId="12310" xr:uid="{0C566A42-DD3B-40F8-BD99-06633E5C4A45}"/>
    <cellStyle name="Percent [1] 4" xfId="12910" xr:uid="{A7AF4B2A-9CE7-40C6-953E-A1E78B6E1EF6}"/>
    <cellStyle name="Percent [1] 4 10" xfId="29398" xr:uid="{3508567F-B2EE-4D60-A41F-912FD3834542}"/>
    <cellStyle name="Percent [1] 4 11" xfId="11537" xr:uid="{8ED6C58E-FD90-4773-9B99-EB893062B675}"/>
    <cellStyle name="Percent [1] 4 12" xfId="12208" xr:uid="{4CD143AC-2F47-4169-AE9D-CB4FF108A7A4}"/>
    <cellStyle name="Percent [1] 4 13" xfId="16097" xr:uid="{4EF8F21C-5F0B-4445-B074-B54E5A2BE78E}"/>
    <cellStyle name="Percent [1] 4 14" xfId="29110" xr:uid="{1A6B16B8-62F6-4035-A77B-4854CD48A9F1}"/>
    <cellStyle name="Percent [1] 4 15" xfId="17994" xr:uid="{A6F2BC6F-6B98-47E3-967E-F14C9F624C8C}"/>
    <cellStyle name="Percent [1] 4 2" xfId="16190" xr:uid="{69DC1039-219A-4AC4-87F3-F3F7E1A55056}"/>
    <cellStyle name="Percent [1] 4 3" xfId="16322" xr:uid="{30661422-5272-442E-9092-3317F2A571AA}"/>
    <cellStyle name="Percent [1] 4 4" xfId="20693" xr:uid="{3756C347-227F-4E4D-A7E9-777EA5C2FFF9}"/>
    <cellStyle name="Percent [1] 4 5" xfId="23126" xr:uid="{6558E7FA-A7D3-41A6-B554-61C4AE330397}"/>
    <cellStyle name="Percent [1] 4 6" xfId="17592" xr:uid="{4F75F612-E2CC-4CCC-A369-01EE39CD0995}"/>
    <cellStyle name="Percent [1] 4 7" xfId="12231" xr:uid="{B97F7D67-F1F8-4405-9A31-9B9012E2D17B}"/>
    <cellStyle name="Percent [1] 4 8" xfId="11620" xr:uid="{7A239A37-3C8D-4C27-9A7F-0C9932A6719C}"/>
    <cellStyle name="Percent [1] 4 9" xfId="10774" xr:uid="{212728AD-5F87-49F8-BC6A-D5D3228DCF4C}"/>
    <cellStyle name="Percent [1] 5" xfId="12912" xr:uid="{4B007E82-38B4-403D-A351-A1671EA7735A}"/>
    <cellStyle name="Percent [1] 5 10" xfId="10773" xr:uid="{EBE3EFB2-D8E8-4166-9B95-A35EED526349}"/>
    <cellStyle name="Percent [1] 5 11" xfId="29379" xr:uid="{AA8B6A6D-E230-42A9-B498-575397784998}"/>
    <cellStyle name="Percent [1] 5 12" xfId="11539" xr:uid="{C68E314F-6409-4894-8A18-047E4CED0BAD}"/>
    <cellStyle name="Percent [1] 5 13" xfId="33194" xr:uid="{C046B166-913A-4CE5-8E23-08F9FB55DFB2}"/>
    <cellStyle name="Percent [1] 5 14" xfId="16509" xr:uid="{6D0F7696-FAE0-408A-8B3A-D57EDA4E98F5}"/>
    <cellStyle name="Percent [1] 5 15" xfId="29087" xr:uid="{177BDB71-0263-472F-A15A-6EB41E54444B}"/>
    <cellStyle name="Percent [1] 5 16" xfId="17956" xr:uid="{CAEA538E-55D2-43ED-B8BF-6E1EBACED4E2}"/>
    <cellStyle name="Percent [1] 5 2" xfId="16192" xr:uid="{6D6CED54-E7CA-4A8F-A438-91EBD17CCD69}"/>
    <cellStyle name="Percent [1] 5 3" xfId="17783" xr:uid="{7E8BA43D-C146-4A0F-964C-AA98CD9D9F2A}"/>
    <cellStyle name="Percent [1] 5 4" xfId="10006" xr:uid="{2150C8C5-2EAD-405A-AA74-BA942EBFB764}"/>
    <cellStyle name="Percent [1] 5 5" xfId="16342" xr:uid="{6C28BC8B-9B88-44E8-91A4-5C12DC85F4F3}"/>
    <cellStyle name="Percent [1] 5 6" xfId="11301" xr:uid="{C2479F50-D5DD-4954-BBA7-A6D1AA061B29}"/>
    <cellStyle name="Percent [1] 5 7" xfId="12152" xr:uid="{832D962F-5FD2-4A69-AE6D-9340BD1A2247}"/>
    <cellStyle name="Percent [1] 5 8" xfId="23355" xr:uid="{B808F2C0-3826-4F46-9E3E-4CEC9C66FB56}"/>
    <cellStyle name="Percent [1] 5 9" xfId="10711" xr:uid="{5450C3A1-BAF4-4E89-BF2D-54BD28C59E15}"/>
    <cellStyle name="Percent [1] 6" xfId="12913" xr:uid="{AE980086-AC66-4BC8-92C9-E797093B340A}"/>
    <cellStyle name="Percent [1] 6 10" xfId="10712" xr:uid="{CBDCA663-1B26-4F0D-804F-D755318CC516}"/>
    <cellStyle name="Percent [1] 6 11" xfId="12311" xr:uid="{CA44F3B5-E5A2-4B86-8ACA-7B947B10E21A}"/>
    <cellStyle name="Percent [1] 6 12" xfId="12074" xr:uid="{5BD50634-E4F2-484D-8CB4-EA0CBFD7E034}"/>
    <cellStyle name="Percent [1] 6 13" xfId="28151" xr:uid="{D3C42FC9-D23B-4D2F-996D-C79881FB97C2}"/>
    <cellStyle name="Percent [1] 6 14" xfId="33304" xr:uid="{B137EFDD-F16B-4B3D-8693-148A36CCA8D6}"/>
    <cellStyle name="Percent [1] 6 15" xfId="16188" xr:uid="{F1C2E3CF-43B1-4453-B602-948C34D0C948}"/>
    <cellStyle name="Percent [1] 6 16" xfId="35188" xr:uid="{15CB5346-E6B8-464C-BCF2-5081F8B74946}"/>
    <cellStyle name="Percent [1] 6 17" xfId="18008" xr:uid="{26BE7FF5-309A-43E1-B0B7-04C6CD60420E}"/>
    <cellStyle name="Percent [1] 6 2" xfId="16193" xr:uid="{8C252EA9-7E60-4E06-8E51-B07B6BD6F9B7}"/>
    <cellStyle name="Percent [1] 6 3" xfId="17628" xr:uid="{7740EDFA-C475-40B7-8ED8-0CC5AF0E5F72}"/>
    <cellStyle name="Percent [1] 6 4" xfId="11138" xr:uid="{04B6A5AC-1D4F-4861-A4CB-3CE0D7FE2BA5}"/>
    <cellStyle name="Percent [1] 6 5" xfId="10065" xr:uid="{99900773-8409-4B09-B8DC-D4FD4C2755C4}"/>
    <cellStyle name="Percent [1] 6 6" xfId="12116" xr:uid="{FD9DE1DE-F081-4A53-A707-AE43E4F36DEA}"/>
    <cellStyle name="Percent [1] 6 7" xfId="10541" xr:uid="{B027E2F6-CC89-4BAA-A073-8F5AD7B56453}"/>
    <cellStyle name="Percent [1] 6 8" xfId="12153" xr:uid="{4C25E54A-BABF-45A8-99A8-C3251D8906F7}"/>
    <cellStyle name="Percent [1] 6 9" xfId="27146" xr:uid="{87908DD8-687B-4178-817A-E05F56498270}"/>
    <cellStyle name="Percent [1] 7" xfId="12918" xr:uid="{150E1672-5997-4290-A68C-4AC78810423D}"/>
    <cellStyle name="Percent [1] 7 10" xfId="18430" xr:uid="{00802411-0ECF-4993-A825-40B4C97AF05B}"/>
    <cellStyle name="Percent [1] 7 11" xfId="30148" xr:uid="{606A3F51-66A0-420E-B138-CE0492013ED6}"/>
    <cellStyle name="Percent [1] 7 12" xfId="29516" xr:uid="{C6C27793-00D9-4125-9C47-C574ED503014}"/>
    <cellStyle name="Percent [1] 7 13" xfId="11544" xr:uid="{A4114935-86CC-4FA8-B291-09E2A60BCB5B}"/>
    <cellStyle name="Percent [1] 7 14" xfId="17013" xr:uid="{6C5750BB-3513-43A0-A891-B43C646B2565}"/>
    <cellStyle name="Percent [1] 7 15" xfId="16270" xr:uid="{80A39CFD-B1AA-4D76-A160-D9217638016A}"/>
    <cellStyle name="Percent [1] 7 16" xfId="29228" xr:uid="{9BD693DE-71EE-4822-AA24-8D155E2D0A44}"/>
    <cellStyle name="Percent [1] 7 17" xfId="17903" xr:uid="{6A9CF67B-55C2-4A44-B504-F176F4AE6481}"/>
    <cellStyle name="Percent [1] 7 2" xfId="16198" xr:uid="{3C1819D5-B7F9-4289-BDFE-FFACA58BAB14}"/>
    <cellStyle name="Percent [1] 7 3" xfId="17172" xr:uid="{DC7745D8-ADB5-4BBE-AF1A-EA109C277DB1}"/>
    <cellStyle name="Percent [1] 7 4" xfId="10010" xr:uid="{D7C087E7-E998-4C06-B182-92D54F23DCEA}"/>
    <cellStyle name="Percent [1] 7 5" xfId="12022" xr:uid="{3E521CBA-D530-41CF-9535-14CAA14F9F29}"/>
    <cellStyle name="Percent [1] 7 6" xfId="11203" xr:uid="{5B2306E6-6F77-4C7E-A7C7-1A68AE65BB89}"/>
    <cellStyle name="Percent [1] 7 7" xfId="22723" xr:uid="{87581873-D4D2-4951-85F9-84069BF3863A}"/>
    <cellStyle name="Percent [1] 7 8" xfId="12157" xr:uid="{6FF48034-7C6F-4BDD-A467-27E430881435}"/>
    <cellStyle name="Percent [1] 7 9" xfId="27053" xr:uid="{6905B1C1-6C11-4E2C-AF5E-749A10458C98}"/>
    <cellStyle name="Percent [1] 8" xfId="12922" xr:uid="{789CF3F7-27F5-4199-914A-18C1C7EB2879}"/>
    <cellStyle name="Percent [1] 8 10" xfId="11617" xr:uid="{2A220691-4665-4D88-8C09-CD260D5F6C0D}"/>
    <cellStyle name="Percent [1] 8 11" xfId="30068" xr:uid="{6DDA9F5F-C387-435E-AD14-5C5289129F4D}"/>
    <cellStyle name="Percent [1] 8 12" xfId="27627" xr:uid="{A9FA2AC5-EC04-4FCA-B32D-BB4E9FD38F75}"/>
    <cellStyle name="Percent [1] 8 13" xfId="11545" xr:uid="{2C855CFB-4A87-4819-9920-243B34E7573F}"/>
    <cellStyle name="Percent [1] 8 14" xfId="17016" xr:uid="{1D0C1D31-66F2-49B5-9ED5-2C398B5E6762}"/>
    <cellStyle name="Percent [1] 8 15" xfId="27489" xr:uid="{4C409895-293B-4093-880F-9F1CF79D89EE}"/>
    <cellStyle name="Percent [1] 8 16" xfId="17564" xr:uid="{E1C6E6C2-1A69-4AD6-8A40-1EF3A499D700}"/>
    <cellStyle name="Percent [1] 8 17" xfId="18793" xr:uid="{B73EBD2F-DCC8-40E8-AD1F-DA7223E35FFE}"/>
    <cellStyle name="Percent [1] 8 2" xfId="16202" xr:uid="{B7228787-52B1-4EC3-A50B-71289FD04113}"/>
    <cellStyle name="Percent [1] 8 3" xfId="11044" xr:uid="{187D1126-23BD-484A-8FDE-207CCFDA1D95}"/>
    <cellStyle name="Percent [1] 8 4" xfId="19052" xr:uid="{9C8EE83D-CBF9-43DA-BEFE-6DD431CE1704}"/>
    <cellStyle name="Percent [1] 8 5" xfId="11095" xr:uid="{675D652D-ED21-4E9E-8420-3ADCC2F018F3}"/>
    <cellStyle name="Percent [1] 8 6" xfId="16641" xr:uid="{EEDD000F-B870-46FF-9233-C4F64022B2E3}"/>
    <cellStyle name="Percent [1] 8 7" xfId="22675" xr:uid="{6F52AC5B-4495-448A-B4BD-A558FD53EC01}"/>
    <cellStyle name="Percent [1] 8 8" xfId="12160" xr:uid="{2BD291F7-FFB4-4CB7-8315-C60EFC566587}"/>
    <cellStyle name="Percent [1] 8 9" xfId="26989" xr:uid="{1AD6C68F-6106-4472-90D5-ACB1E42268DC}"/>
    <cellStyle name="Percent [1] 9" xfId="12924" xr:uid="{585D3105-8CF4-4619-A060-DDB1EB3E3455}"/>
    <cellStyle name="Percent [1] 9 10" xfId="10715" xr:uid="{6D6FEB48-7FF8-4A07-A42C-40E78FCF307A}"/>
    <cellStyle name="Percent [1] 9 11" xfId="30021" xr:uid="{709875E3-FFC0-4D5B-88B6-FFC1ECF19CF3}"/>
    <cellStyle name="Percent [1] 9 12" xfId="12133" xr:uid="{944EEA12-6CD4-42E7-A8E0-D4643A91923C}"/>
    <cellStyle name="Percent [1] 9 13" xfId="31003" xr:uid="{0C1EE461-2173-4AE9-B7C3-A69281F1711D}"/>
    <cellStyle name="Percent [1] 9 14" xfId="16318" xr:uid="{6937B1CF-8DEB-41C9-9101-3B64A890E044}"/>
    <cellStyle name="Percent [1] 9 15" xfId="27465" xr:uid="{82A84D97-2DE9-42FE-9402-06962C0C3EC7}"/>
    <cellStyle name="Percent [1] 9 16" xfId="17566" xr:uid="{12E39C10-60B1-401B-BC43-D8721CE9783F}"/>
    <cellStyle name="Percent [1] 9 17" xfId="16930" xr:uid="{5A5A38FF-CCA9-4244-A78D-EC3899D30EB3}"/>
    <cellStyle name="Percent [1] 9 2" xfId="16204" xr:uid="{87D66668-2C66-4F41-B5C3-D5F8A075CEB7}"/>
    <cellStyle name="Percent [1] 9 3" xfId="11046" xr:uid="{4228D870-BBF0-4762-877C-F8B0A609318A}"/>
    <cellStyle name="Percent [1] 9 4" xfId="19040" xr:uid="{AD0D58AB-E528-4AFF-853C-F4875C4AF8D2}"/>
    <cellStyle name="Percent [1] 9 5" xfId="12024" xr:uid="{B92343A9-8188-4CA7-938A-E97362983820}"/>
    <cellStyle name="Percent [1] 9 6" xfId="16602" xr:uid="{59D1FE67-E38C-43DA-B0CD-F1A1FDF5FFE3}"/>
    <cellStyle name="Percent [1] 9 7" xfId="10546" xr:uid="{CB6EAA93-444E-467D-941C-F108725DB07C}"/>
    <cellStyle name="Percent [1] 9 8" xfId="12162" xr:uid="{5E43B8DE-405C-45B8-A3DA-C6FCFA3DD36B}"/>
    <cellStyle name="Percent [1] 9 9" xfId="11416" xr:uid="{93278463-1BDF-44D1-AF84-F01D8AB7F924}"/>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ectionHeading 10" xfId="12799" xr:uid="{C6117764-F950-43FC-8DA4-307A4E129CC6}"/>
    <cellStyle name="SectionHeading 10 10" xfId="10578" xr:uid="{2A43ED8A-09F6-4EAF-9B4A-0EC3CD6C329B}"/>
    <cellStyle name="SectionHeading 10 11" xfId="12096" xr:uid="{14FFB541-0D07-49FE-B731-FB7EC86CBF67}"/>
    <cellStyle name="SectionHeading 10 12" xfId="10750" xr:uid="{BD5171E7-D29F-46C9-853F-4A327DEA4B1B}"/>
    <cellStyle name="SectionHeading 10 13" xfId="25072" xr:uid="{C986DD10-4B69-4D6F-B27A-455E4F2642D8}"/>
    <cellStyle name="SectionHeading 10 14" xfId="33280" xr:uid="{0D2390B4-B988-4A29-B69B-CB650E6F4432}"/>
    <cellStyle name="SectionHeading 10 15" xfId="34216" xr:uid="{6CB40AC0-4295-47AD-909F-0B87113D4310}"/>
    <cellStyle name="SectionHeading 10 16" xfId="12566" xr:uid="{AC0E8C5C-96F3-4343-A914-1D373B8832E5}"/>
    <cellStyle name="SectionHeading 10 17" xfId="18434" xr:uid="{03EE7A17-0D29-42E1-8ECD-FE6F7A0EA796}"/>
    <cellStyle name="SectionHeading 10 2" xfId="16079" xr:uid="{DAB25145-9680-4A5B-B168-D7659730761E}"/>
    <cellStyle name="SectionHeading 10 3" xfId="16414" xr:uid="{0C14E877-92BA-496B-95B1-E152CFEDEF44}"/>
    <cellStyle name="SectionHeading 10 4" xfId="11148" xr:uid="{256C0646-9E6B-409B-ACB4-FD5D0FDB7F95}"/>
    <cellStyle name="SectionHeading 10 5" xfId="20510" xr:uid="{5F720C45-FBD9-422D-A65D-498D2C693F68}"/>
    <cellStyle name="SectionHeading 10 6" xfId="21785" xr:uid="{F1819198-07C4-4D9A-BFA2-B345D9F3AAF3}"/>
    <cellStyle name="SectionHeading 10 7" xfId="16980" xr:uid="{4DA03D12-C35E-4FCF-B326-4939421AEFB0}"/>
    <cellStyle name="SectionHeading 10 8" xfId="24801" xr:uid="{AC7D9D31-A4B2-482B-A393-D700E5D6112D}"/>
    <cellStyle name="SectionHeading 10 9" xfId="26192" xr:uid="{33031A0B-7FCB-4B8F-A82F-A2BF2046C0B8}"/>
    <cellStyle name="SectionHeading 11" xfId="12906" xr:uid="{F9B0D4AA-B684-471E-B599-4D4DEF1A4929}"/>
    <cellStyle name="SectionHeading 11 10" xfId="10613" xr:uid="{AFE4F5DD-7342-42ED-9CC6-F05A57796332}"/>
    <cellStyle name="SectionHeading 11 11" xfId="25387" xr:uid="{11F8781B-5940-40A0-B242-58386D5CD6C2}"/>
    <cellStyle name="SectionHeading 11 12" xfId="12071" xr:uid="{98F9D847-E717-4102-858A-EEE0FECF081F}"/>
    <cellStyle name="SectionHeading 11 13" xfId="11529" xr:uid="{43D4F891-6DF1-44DA-8A5A-6BAB38688FDA}"/>
    <cellStyle name="SectionHeading 11 14" xfId="31225" xr:uid="{36F209DC-2454-4BDC-8770-510D22B830E2}"/>
    <cellStyle name="SectionHeading 11 15" xfId="15990" xr:uid="{C01254B8-302E-4A18-9360-A3F56E7E7C04}"/>
    <cellStyle name="SectionHeading 11 16" xfId="29207" xr:uid="{681CBBBF-42A4-416C-A90A-2E7CA9BB1B41}"/>
    <cellStyle name="SectionHeading 11 17" xfId="17861" xr:uid="{69104839-0599-45C6-AEF1-83BD798A9870}"/>
    <cellStyle name="SectionHeading 11 2" xfId="16186" xr:uid="{DAA50CA8-88D8-4551-B37E-722723A46E42}"/>
    <cellStyle name="SectionHeading 11 3" xfId="16387" xr:uid="{CE8BA9C0-1CC0-4652-B142-9886C3C40D0D}"/>
    <cellStyle name="SectionHeading 11 4" xfId="11139" xr:uid="{AEEE00C2-AEDE-4048-AFA1-DEF774B06BFB}"/>
    <cellStyle name="SectionHeading 11 5" xfId="20710" xr:uid="{4F7C5896-A284-49D7-92B1-8FC88C5D72B4}"/>
    <cellStyle name="SectionHeading 11 6" xfId="12118" xr:uid="{4DF7166B-6177-479D-9D2D-986D5D3E3680}"/>
    <cellStyle name="SectionHeading 11 7" xfId="23146" xr:uid="{BE1B852C-1F66-4AE9-BE95-0935D540AF3D}"/>
    <cellStyle name="SectionHeading 11 8" xfId="17637" xr:uid="{96B38996-AF74-4978-A80E-1B6C1F432386}"/>
    <cellStyle name="SectionHeading 11 9" xfId="12102" xr:uid="{1ABC943E-66F6-4AE8-BB83-015F2AE05385}"/>
    <cellStyle name="SectionHeading 12" xfId="12800" xr:uid="{A66B8A5E-B461-45BC-8C25-8B924CE00F95}"/>
    <cellStyle name="SectionHeading 12 10" xfId="10579" xr:uid="{18E86BCC-F223-4525-87BD-8795CFA9A4F3}"/>
    <cellStyle name="SectionHeading 12 11" xfId="12097" xr:uid="{3AC43499-BF4B-484D-B563-E9B8B8DF5BDD}"/>
    <cellStyle name="SectionHeading 12 12" xfId="11968" xr:uid="{5117E72B-F30C-483F-9C8D-C83B0B30EEF5}"/>
    <cellStyle name="SectionHeading 12 13" xfId="31860" xr:uid="{77ACD3B7-3D50-4D90-8008-A53EBD0DAB8B}"/>
    <cellStyle name="SectionHeading 12 14" xfId="33158" xr:uid="{2773C646-6865-45B9-8A7B-8509BB11BA2C}"/>
    <cellStyle name="SectionHeading 12 15" xfId="16529" xr:uid="{B68FD58B-AF14-414F-8EE3-1DB0B4A628B0}"/>
    <cellStyle name="SectionHeading 12 16" xfId="35266" xr:uid="{194BC2F0-E1BE-4A36-A3CD-DA0DF71B7401}"/>
    <cellStyle name="SectionHeading 12 17" xfId="16491" xr:uid="{8310FA41-37F2-4C66-9091-74F78ABD73A9}"/>
    <cellStyle name="SectionHeading 12 2" xfId="16080" xr:uid="{AEB4E9D8-8E16-4888-AD7B-F972AAFDD3E2}"/>
    <cellStyle name="SectionHeading 12 3" xfId="16417" xr:uid="{4C697A5B-3A1A-4693-ADB3-43CD0C704AC6}"/>
    <cellStyle name="SectionHeading 12 4" xfId="16311" xr:uid="{093D7318-812F-4545-BA05-7B850C8F3A8C}"/>
    <cellStyle name="SectionHeading 12 5" xfId="20629" xr:uid="{EC9FA59B-6468-497D-A77D-D8F18FA2A5BA}"/>
    <cellStyle name="SectionHeading 12 6" xfId="16531" xr:uid="{E79F056B-A0E2-409B-BD0D-74F6347C5A68}"/>
    <cellStyle name="SectionHeading 12 7" xfId="23167" xr:uid="{15637074-FB2A-4E6B-AA70-D5356E5AD765}"/>
    <cellStyle name="SectionHeading 12 8" xfId="24626" xr:uid="{CF9E8D77-FB90-4D3E-AA28-C583AFBEF98B}"/>
    <cellStyle name="SectionHeading 12 9" xfId="26012" xr:uid="{5743F1BB-06B8-4472-B7DB-28A483549834}"/>
    <cellStyle name="SectionHeading 13" xfId="12801" xr:uid="{A8B24EF4-3BAF-499F-ABDD-73C41EBD2A28}"/>
    <cellStyle name="SectionHeading 13 10" xfId="10666" xr:uid="{A65D9195-3D9C-415E-9D85-8112BC5D478F}"/>
    <cellStyle name="SectionHeading 13 11" xfId="12098" xr:uid="{772CD495-E1BD-4005-A263-68F5CAAAB348}"/>
    <cellStyle name="SectionHeading 13 12" xfId="15991" xr:uid="{E5D244D1-F1E0-4B8B-A688-B92B88FDAC1C}"/>
    <cellStyle name="SectionHeading 13 13" xfId="24861" xr:uid="{CDBD39C2-1F1C-4B5B-BAB5-4C3FF6F66E7A}"/>
    <cellStyle name="SectionHeading 13 14" xfId="33271" xr:uid="{DE4C40EA-05F5-427B-A8DA-BC8F1576D05C}"/>
    <cellStyle name="SectionHeading 13 15" xfId="16694" xr:uid="{2DCC7FD5-5B13-46C6-92C3-0EDBC30AB3B6}"/>
    <cellStyle name="SectionHeading 13 16" xfId="35362" xr:uid="{D83F4C55-BD61-4DFB-A477-215BE69C8F67}"/>
    <cellStyle name="SectionHeading 13 17" xfId="12641" xr:uid="{DB54EA7D-7828-4B10-BD7F-5949CCE94802}"/>
    <cellStyle name="SectionHeading 13 2" xfId="16081" xr:uid="{46CB6177-1159-4013-863B-7E3D09BE10ED}"/>
    <cellStyle name="SectionHeading 13 3" xfId="11009" xr:uid="{6BDA6B3E-82E1-4825-B8B5-9D8865927C8E}"/>
    <cellStyle name="SectionHeading 13 4" xfId="9974" xr:uid="{09B97969-9196-401E-96C4-841E7F041C3D}"/>
    <cellStyle name="SectionHeading 13 5" xfId="20494" xr:uid="{F9118D6E-FDC7-45EA-9FB3-5AE6D52942DC}"/>
    <cellStyle name="SectionHeading 13 6" xfId="21779" xr:uid="{A263A30D-0651-4713-B1C0-D344840789F7}"/>
    <cellStyle name="SectionHeading 13 7" xfId="10516" xr:uid="{E68D8CAB-6A9F-4586-8EBA-F2E5FEDEDC14}"/>
    <cellStyle name="SectionHeading 13 8" xfId="24785" xr:uid="{2773A047-AAFE-4FCF-B3B8-B8D28A395F81}"/>
    <cellStyle name="SectionHeading 13 9" xfId="26171" xr:uid="{0202D157-895F-4548-8B48-10A4C0E32970}"/>
    <cellStyle name="SectionHeading 14" xfId="12803" xr:uid="{968DACA0-2B56-4AB0-96E1-FC74DCD07E63}"/>
    <cellStyle name="SectionHeading 14 10" xfId="10667" xr:uid="{83752DAF-14FC-4003-921B-C68F1DC75E2B}"/>
    <cellStyle name="SectionHeading 14 11" xfId="29113" xr:uid="{CBE7140A-0371-4AC6-9E28-FEDCC4C47720}"/>
    <cellStyle name="SectionHeading 14 12" xfId="11976" xr:uid="{014393D5-61B1-4C94-9F15-02B33B96A95E}"/>
    <cellStyle name="SectionHeading 14 13" xfId="24764" xr:uid="{71256A5D-E9A5-44E4-8E58-E4E354ECB439}"/>
    <cellStyle name="SectionHeading 14 14" xfId="33262" xr:uid="{13D83B7B-D319-4A6A-BA28-BE72AA677734}"/>
    <cellStyle name="SectionHeading 14 15" xfId="16364" xr:uid="{2BAE87FE-1D35-48C4-821E-FF18445EB4AF}"/>
    <cellStyle name="SectionHeading 14 16" xfId="35353" xr:uid="{0C14A438-614E-4F8F-A208-3FBC754716DD}"/>
    <cellStyle name="SectionHeading 14 17" xfId="15891" xr:uid="{AEDD1465-F67A-4CF5-9616-5C5A49ABAD3F}"/>
    <cellStyle name="SectionHeading 14 2" xfId="16083" xr:uid="{5493C825-865D-4F39-99BC-AFC4ED276DE8}"/>
    <cellStyle name="SectionHeading 14 3" xfId="16416" xr:uid="{6F09594A-FC72-41D0-A637-9DBBE1B629C8}"/>
    <cellStyle name="SectionHeading 14 4" xfId="11151" xr:uid="{38DA7CB8-C748-4A06-AEC1-824E8D1879D1}"/>
    <cellStyle name="SectionHeading 14 5" xfId="20475" xr:uid="{5724F3D4-80E4-4F84-80C7-E91C4BC75014}"/>
    <cellStyle name="SectionHeading 14 6" xfId="22107" xr:uid="{54DA4ED4-7C5D-4FF8-94F4-4D274E09CA29}"/>
    <cellStyle name="SectionHeading 14 7" xfId="16443" xr:uid="{ECE08332-D736-485E-B6E1-6D3A849BAD01}"/>
    <cellStyle name="SectionHeading 14 8" xfId="24765" xr:uid="{14D67EF4-757C-4A28-A8E4-FCBD148C1C9D}"/>
    <cellStyle name="SectionHeading 14 9" xfId="26158" xr:uid="{04865493-F1A1-4B04-AFEA-2DB02F224E27}"/>
    <cellStyle name="SectionHeading 15" xfId="12804" xr:uid="{5B9CCBEC-3833-411A-B732-70887B4E854D}"/>
    <cellStyle name="SectionHeading 15 10" xfId="10668" xr:uid="{A09F2E35-1861-42EF-BFFB-B69CB72286EB}"/>
    <cellStyle name="SectionHeading 15 11" xfId="29230" xr:uid="{E86CCF94-635B-4CE1-A672-86342B0025DA}"/>
    <cellStyle name="SectionHeading 15 12" xfId="11986" xr:uid="{A3112525-508C-47D2-8CE2-AE635A4EFE82}"/>
    <cellStyle name="SectionHeading 15 13" xfId="31847" xr:uid="{0AABF4C6-D263-42EF-B807-AFEBF9A17F79}"/>
    <cellStyle name="SectionHeading 15 14" xfId="33129" xr:uid="{DC6EB74E-0264-4CAB-89DE-186CA2A0AA73}"/>
    <cellStyle name="SectionHeading 15 15" xfId="12534" xr:uid="{7E97D17A-ABA6-40FE-BDAF-0897BED77D93}"/>
    <cellStyle name="SectionHeading 15 16" xfId="35245" xr:uid="{6DE2B76B-18D0-4FB0-A0FC-C02EB1310AC8}"/>
    <cellStyle name="SectionHeading 15 17" xfId="15892" xr:uid="{2BA1A94B-71D1-4A43-8740-9A22DB38A46B}"/>
    <cellStyle name="SectionHeading 15 2" xfId="16084" xr:uid="{CE83E56D-9C56-4A44-AA03-C51F08BAD5A4}"/>
    <cellStyle name="SectionHeading 15 3" xfId="11010" xr:uid="{FFFCDCE4-2CC5-4BFB-8B7B-5111F420DD14}"/>
    <cellStyle name="SectionHeading 15 4" xfId="9975" xr:uid="{BD87EC60-2FFE-4D2B-A83D-4DA1497A335A}"/>
    <cellStyle name="SectionHeading 15 5" xfId="10311" xr:uid="{849657B3-E8DD-4CF6-A54D-1266B046F84B}"/>
    <cellStyle name="SectionHeading 15 6" xfId="21931" xr:uid="{498A9A3C-128D-4306-B40B-35C1272D8993}"/>
    <cellStyle name="SectionHeading 15 7" xfId="23141" xr:uid="{C5EAFECC-234A-443A-A497-2D143F27CB52}"/>
    <cellStyle name="SectionHeading 15 8" xfId="24579" xr:uid="{5B5FE708-5956-4880-99DC-2B7CE06FFABE}"/>
    <cellStyle name="SectionHeading 15 9" xfId="25972" xr:uid="{A64EF711-CEC8-49E4-8F3E-457B8739B1E0}"/>
    <cellStyle name="SectionHeading 16" xfId="12805" xr:uid="{892A7770-AB40-4C9B-A638-FF40E3DAEC64}"/>
    <cellStyle name="SectionHeading 16 10" xfId="27705" xr:uid="{9D6438DB-8274-49F5-BC70-C547A89008C8}"/>
    <cellStyle name="SectionHeading 16 11" xfId="29099" xr:uid="{16A73239-D073-4D7D-B463-7C2BA08DFA7E}"/>
    <cellStyle name="SectionHeading 16 12" xfId="11990" xr:uid="{000C91BF-61EA-49D0-8342-5D5BA737F4A6}"/>
    <cellStyle name="SectionHeading 16 13" xfId="24731" xr:uid="{74D2413D-34CE-4C31-A77B-9D54D6A6CC0B}"/>
    <cellStyle name="SectionHeading 16 14" xfId="33246" xr:uid="{F14E66E0-DE26-4E69-9C76-323A45A257F6}"/>
    <cellStyle name="SectionHeading 16 15" xfId="11965" xr:uid="{4EF46F78-FE20-44E0-BA7E-6A2D65CA6411}"/>
    <cellStyle name="SectionHeading 16 16" xfId="35343" xr:uid="{BAF2AABC-062F-4630-8D11-7766AA5C833C}"/>
    <cellStyle name="SectionHeading 16 17" xfId="36457" xr:uid="{05E48C25-AC47-44F6-BF0D-AA80C9AF7392}"/>
    <cellStyle name="SectionHeading 16 2" xfId="16085" xr:uid="{457C89A1-D1ED-47AE-98B5-6D4763871798}"/>
    <cellStyle name="SectionHeading 16 3" xfId="11011" xr:uid="{A8ABFD1C-E841-4083-B88B-397952BE5E2C}"/>
    <cellStyle name="SectionHeading 16 4" xfId="9976" xr:uid="{247246C0-65D5-420F-908A-29D85F697726}"/>
    <cellStyle name="SectionHeading 16 5" xfId="20467" xr:uid="{6D8B3131-2491-4B9F-937A-973D96A2A3BB}"/>
    <cellStyle name="SectionHeading 16 6" xfId="22093" xr:uid="{BDF1D6D0-10ED-46FC-BFD1-5F80C0FC8A8F}"/>
    <cellStyle name="SectionHeading 16 7" xfId="16283" xr:uid="{D486E035-2BCA-4CF9-A7F4-B9817BAFDB96}"/>
    <cellStyle name="SectionHeading 16 8" xfId="24737" xr:uid="{18A5C504-67DD-4D5C-8F6F-2B1E049E5485}"/>
    <cellStyle name="SectionHeading 16 9" xfId="12248" xr:uid="{ACBA091D-581C-4ADB-9894-544F413BAB99}"/>
    <cellStyle name="SectionHeading 17" xfId="12907" xr:uid="{A800702F-8CA0-4B3C-B5CD-E58B3A58E3A3}"/>
    <cellStyle name="SectionHeading 17 10" xfId="10709" xr:uid="{B88D32EA-AD60-49B9-8C7C-6B27E58075A2}"/>
    <cellStyle name="SectionHeading 17 11" xfId="12308" xr:uid="{8819F714-88B8-4B88-8A5E-1FDB3D519766}"/>
    <cellStyle name="SectionHeading 17 12" xfId="26865" xr:uid="{3CF45AF0-CBEE-45DB-9FD2-76C2A76BC6C8}"/>
    <cellStyle name="SectionHeading 17 13" xfId="11532" xr:uid="{8EC5431A-2AA1-4802-8115-A1B62D234EAA}"/>
    <cellStyle name="SectionHeading 17 14" xfId="17465" xr:uid="{990C2CE8-739F-4566-83CB-141370DA08AE}"/>
    <cellStyle name="SectionHeading 17 15" xfId="16510" xr:uid="{78D8D8A1-CD58-4C60-A875-254E003C0312}"/>
    <cellStyle name="SectionHeading 17 16" xfId="35209" xr:uid="{C61B708A-0EF6-4684-A953-FF67DDC0FB61}"/>
    <cellStyle name="SectionHeading 17 17" xfId="17970" xr:uid="{00BD5927-B4B8-40A1-975D-6C4E00B55AEA}"/>
    <cellStyle name="SectionHeading 17 2" xfId="16187" xr:uid="{E7B8AE2A-2A39-46A6-B5AA-C1561345F523}"/>
    <cellStyle name="SectionHeading 17 3" xfId="16388" xr:uid="{0B9A3A95-7B05-4F16-9726-97F853E008A1}"/>
    <cellStyle name="SectionHeading 17 4" xfId="11140" xr:uid="{EB3DD19C-08C1-4702-ACA6-17DF32952771}"/>
    <cellStyle name="SectionHeading 17 5" xfId="20568" xr:uid="{4AFED39F-ED5F-4F4A-9B78-4723DFA9D7C8}"/>
    <cellStyle name="SectionHeading 17 6" xfId="11198" xr:uid="{91E55ED8-73C2-405B-8B4E-095912426AF3}"/>
    <cellStyle name="SectionHeading 17 7" xfId="16284" xr:uid="{54BDA22F-46C5-483F-84A6-8F3CE959308E}"/>
    <cellStyle name="SectionHeading 17 8" xfId="24504" xr:uid="{189DE109-BAB1-4F42-8768-3D50649EDC90}"/>
    <cellStyle name="SectionHeading 17 9" xfId="11413" xr:uid="{E54BDA53-CDB4-4D39-8BCC-A5011E631362}"/>
    <cellStyle name="SectionHeading 18" xfId="12806" xr:uid="{0CADF18A-2736-4648-B685-462A52F031EA}"/>
    <cellStyle name="SectionHeading 18 10" xfId="27529" xr:uid="{FF474D8F-1244-4F79-85FA-F7A8DCD3DB2D}"/>
    <cellStyle name="SectionHeading 18 11" xfId="29218" xr:uid="{7CC2AE18-4846-4A16-A97F-6CED9227D736}"/>
    <cellStyle name="SectionHeading 18 12" xfId="30680" xr:uid="{5392494D-E797-4529-95D4-2FB34207E974}"/>
    <cellStyle name="SectionHeading 18 13" xfId="11231" xr:uid="{4C56BC38-AEF3-4D0B-B61C-46E279F2EAB9}"/>
    <cellStyle name="SectionHeading 18 14" xfId="33116" xr:uid="{7004A9CD-BA3C-47FE-AED3-2FA653E0D406}"/>
    <cellStyle name="SectionHeading 18 15" xfId="11994" xr:uid="{B8EE5AAC-3499-4958-BFEE-73E417324E73}"/>
    <cellStyle name="SectionHeading 18 16" xfId="35233" xr:uid="{E8471EAC-18EC-4084-949F-4387FA9ABC3A}"/>
    <cellStyle name="SectionHeading 18 17" xfId="36359" xr:uid="{B1C6E94E-D562-4DE6-865B-3E491BF9B048}"/>
    <cellStyle name="SectionHeading 18 2" xfId="16086" xr:uid="{2F5CB59B-657F-49B6-A279-85D565429F5B}"/>
    <cellStyle name="SectionHeading 18 3" xfId="11012" xr:uid="{86D0856E-8C14-4420-A480-E5AB23226F9A}"/>
    <cellStyle name="SectionHeading 18 4" xfId="16312" xr:uid="{A951E845-4338-445A-8134-BCC654D89AC2}"/>
    <cellStyle name="SectionHeading 18 5" xfId="10291" xr:uid="{2AC6A311-B224-48DF-8DB8-DE64671CE51C}"/>
    <cellStyle name="SectionHeading 18 6" xfId="21924" xr:uid="{AC473E38-BD46-4FE2-910D-80400AC6AA75}"/>
    <cellStyle name="SectionHeading 18 7" xfId="23130" xr:uid="{28C77067-9F5F-447C-AC93-A6087C50922B}"/>
    <cellStyle name="SectionHeading 18 8" xfId="24548" xr:uid="{9AECD1A9-E18B-4B49-8602-3EEC8E1F7250}"/>
    <cellStyle name="SectionHeading 18 9" xfId="22983" xr:uid="{152A884B-71DA-4882-818D-26DD41A7AC7A}"/>
    <cellStyle name="SectionHeading 19" xfId="12909" xr:uid="{F00E978A-DA8F-4A08-A3AC-298C65F3ABB3}"/>
    <cellStyle name="SectionHeading 19 10" xfId="10710" xr:uid="{6229293C-9AB5-40E1-8602-0B2539577B30}"/>
    <cellStyle name="SectionHeading 19 11" xfId="12309" xr:uid="{3C4CCAF2-5DDC-424D-8FC2-1541BBFCC127}"/>
    <cellStyle name="SectionHeading 19 12" xfId="12072" xr:uid="{768CA61E-26FF-4A08-A61F-7CC1310E1BDE}"/>
    <cellStyle name="SectionHeading 19 13" xfId="16227" xr:uid="{ED9FF8AC-A272-4FA3-B695-901D1B676C3C}"/>
    <cellStyle name="SectionHeading 19 14" xfId="12159" xr:uid="{E0C0C185-6C7D-4058-978D-A105C93FBBE2}"/>
    <cellStyle name="SectionHeading 19 15" xfId="15996" xr:uid="{9281B1A4-56A2-41D0-8B5B-B038B7B003C7}"/>
    <cellStyle name="SectionHeading 19 16" xfId="35200" xr:uid="{97CF7E61-BF4A-4288-8059-3CB699E124B5}"/>
    <cellStyle name="SectionHeading 19 17" xfId="17960" xr:uid="{4E1AF8A4-71AA-4BAC-9D7A-605F2D715B7C}"/>
    <cellStyle name="SectionHeading 19 2" xfId="16189" xr:uid="{B3E48D0F-CD1E-4477-A912-9C1C9FB3EE99}"/>
    <cellStyle name="SectionHeading 19 3" xfId="11041" xr:uid="{1E602A31-0542-4775-8881-E7A04099CDE9}"/>
    <cellStyle name="SectionHeading 19 4" xfId="10005" xr:uid="{08A2DCFC-1E58-41A0-A273-572B0BD94B5B}"/>
    <cellStyle name="SectionHeading 19 5" xfId="20560" xr:uid="{DBF41D00-F3DF-4106-BB2B-EBBF6C6C16C3}"/>
    <cellStyle name="SectionHeading 19 6" xfId="12117" xr:uid="{A393C8F0-9A78-4E55-897A-0B5C04063311}"/>
    <cellStyle name="SectionHeading 19 7" xfId="16276" xr:uid="{BFD20396-6C26-4AD2-9406-C8802FA3146F}"/>
    <cellStyle name="SectionHeading 19 8" xfId="24495" xr:uid="{2D085C80-9C33-4654-A9C6-38A185EF10C7}"/>
    <cellStyle name="SectionHeading 19 9" xfId="11414" xr:uid="{3869F7D4-840D-482D-A747-67FB2226F565}"/>
    <cellStyle name="SectionHeading 2" xfId="13890" xr:uid="{EF7A3CB8-D4BB-4F1D-8E36-9AB6F445AEDC}"/>
    <cellStyle name="SectionHeading 2 10" xfId="24509" xr:uid="{C5617201-E78E-4775-B1D6-6482617A7B24}"/>
    <cellStyle name="SectionHeading 2 11" xfId="25948" xr:uid="{E5BA4105-3ECA-4146-87C4-F5F6349DC2B0}"/>
    <cellStyle name="SectionHeading 2 12" xfId="28999" xr:uid="{08A008B5-0DF5-441B-8197-205A30FA0EDC}"/>
    <cellStyle name="SectionHeading 2 13" xfId="30414" xr:uid="{2A055FD3-DED3-4913-8242-7D54F1A03D2E}"/>
    <cellStyle name="SectionHeading 2 14" xfId="31849" xr:uid="{F5A6ECBE-DE83-49C6-8CE2-4B2CA49FBA74}"/>
    <cellStyle name="SectionHeading 2 2" xfId="17024" xr:uid="{EEFDDC85-2BAE-4A74-8559-7F26032B12E8}"/>
    <cellStyle name="SectionHeading 2 3" xfId="10227" xr:uid="{95832FA3-794B-4CC3-B017-0699323FDB77}"/>
    <cellStyle name="SectionHeading 2 4" xfId="16457" xr:uid="{DA1259FF-E1B3-40A0-9298-CE3AC657C9C5}"/>
    <cellStyle name="SectionHeading 2 5" xfId="16369" xr:uid="{91537242-19E0-437A-AFBB-39E81E1597E4}"/>
    <cellStyle name="SectionHeading 2 6" xfId="18987" xr:uid="{20B83471-DEAB-45AD-A722-21EFF36BBC0B}"/>
    <cellStyle name="SectionHeading 2 7" xfId="20452" xr:uid="{07D0FE6F-117A-46AF-A8F8-2CB358EA5C26}"/>
    <cellStyle name="SectionHeading 2 8" xfId="21793" xr:uid="{431AC0CA-2A1F-4C4A-B2D0-16B24AFC4A27}"/>
    <cellStyle name="SectionHeading 2 9" xfId="22988" xr:uid="{11F16270-61CA-435C-BD74-CD621D22EEF1}"/>
    <cellStyle name="SectionHeading 20" xfId="12807" xr:uid="{4A3DCB8F-43C2-4A47-BCE1-73CB8D2449C0}"/>
    <cellStyle name="SectionHeading 20 10" xfId="20982" xr:uid="{E795AFB7-12E0-477A-BA56-E7BE4FB25DE2}"/>
    <cellStyle name="SectionHeading 20 11" xfId="29091" xr:uid="{ACBB2DEF-0D36-4B90-99A4-D03632F08B15}"/>
    <cellStyle name="SectionHeading 20 12" xfId="30562" xr:uid="{B9993F67-B14C-43C6-93F6-8BE6E88528F0}"/>
    <cellStyle name="SectionHeading 20 13" xfId="24700" xr:uid="{CDC089AE-B5A3-42CA-9D36-6EBB912D8B6B}"/>
    <cellStyle name="SectionHeading 20 14" xfId="33042" xr:uid="{2186B6E0-9E91-4BC0-8D5A-200C664E2B62}"/>
    <cellStyle name="SectionHeading 20 15" xfId="16366" xr:uid="{35E4ECBC-3797-4174-8E76-17C5E9100759}"/>
    <cellStyle name="SectionHeading 20 16" xfId="35327" xr:uid="{18D3402A-4B89-4940-A8EA-6F629BD7BF33}"/>
    <cellStyle name="SectionHeading 20 17" xfId="30671" xr:uid="{992AB1D3-8EEC-489C-8F72-FD191FD04338}"/>
    <cellStyle name="SectionHeading 20 2" xfId="16087" xr:uid="{DED1E147-415A-4EA3-AE5A-7E8956372050}"/>
    <cellStyle name="SectionHeading 20 3" xfId="11013" xr:uid="{3A36AA45-D9A7-437F-8D88-E7BFDED0FA5B}"/>
    <cellStyle name="SectionHeading 20 4" xfId="11150" xr:uid="{02C60365-EE92-430C-87DC-C61C00C425F2}"/>
    <cellStyle name="SectionHeading 20 5" xfId="20461" xr:uid="{F1A59798-7C71-4651-8234-5AC2F04A6E1E}"/>
    <cellStyle name="SectionHeading 20 6" xfId="22080" xr:uid="{4810F1B5-DB6C-43CF-BDD2-E0F0875BD477}"/>
    <cellStyle name="SectionHeading 20 7" xfId="16272" xr:uid="{A90717C7-9B05-40C7-9944-556748D48FAB}"/>
    <cellStyle name="SectionHeading 20 8" xfId="24467" xr:uid="{4D1AF5FA-BBE1-4694-91DC-8953ABE6400D}"/>
    <cellStyle name="SectionHeading 20 9" xfId="11367" xr:uid="{B2EF4231-0AC5-4288-A610-404B9444E556}"/>
    <cellStyle name="SectionHeading 21" xfId="10262" xr:uid="{AAF4D532-CADB-4661-9829-BE695B1282AD}"/>
    <cellStyle name="SectionHeading 22" xfId="9820" xr:uid="{EC7672FB-A28A-45EC-884E-78FE0BC4A601}"/>
    <cellStyle name="SectionHeading 23" xfId="9853" xr:uid="{A436D410-024E-4ED0-86C4-2F50C85192EB}"/>
    <cellStyle name="SectionHeading 24" xfId="9821" xr:uid="{FDE2783E-371D-42D5-9E6B-B68C62516FAD}"/>
    <cellStyle name="SectionHeading 25" xfId="9854" xr:uid="{0B432233-31B6-4793-BAAB-ACD79D389542}"/>
    <cellStyle name="SectionHeading 26" xfId="9822" xr:uid="{43636BC1-FE18-4464-92C7-582BEC6AC815}"/>
    <cellStyle name="SectionHeading 27" xfId="9855" xr:uid="{AD4A5B39-E7F1-40B6-8890-16B0E40ED77E}"/>
    <cellStyle name="SectionHeading 3" xfId="12901" xr:uid="{87DB89B9-E779-4517-B096-F748276A8BC8}"/>
    <cellStyle name="SectionHeading 3 10" xfId="12068" xr:uid="{D154DF63-48BD-4E78-8F5C-E65F9A80B747}"/>
    <cellStyle name="SectionHeading 3 11" xfId="12451" xr:uid="{168B16ED-2164-463F-8063-754367AC9CE1}"/>
    <cellStyle name="SectionHeading 3 12" xfId="11727" xr:uid="{D8BE7826-6115-4FD0-B689-7C8F41A81797}"/>
    <cellStyle name="SectionHeading 3 13" xfId="34078" xr:uid="{C7A3AC80-AAB7-4679-8BF9-613AA96B14D8}"/>
    <cellStyle name="SectionHeading 3 14" xfId="17545" xr:uid="{F8F5F5E1-8C39-48F7-AC8C-65439B3FBFFF}"/>
    <cellStyle name="SectionHeading 3 15" xfId="37196" xr:uid="{FD4CB718-4581-47E0-9864-563BAAD72EB8}"/>
    <cellStyle name="SectionHeading 3 2" xfId="16181" xr:uid="{8AFDB7D3-36E1-42B0-9C45-9646B24298F1}"/>
    <cellStyle name="SectionHeading 3 3" xfId="19204" xr:uid="{330D7236-6B71-4C22-9AAB-A9B37B8F04D4}"/>
    <cellStyle name="SectionHeading 3 4" xfId="12017" xr:uid="{2AB16552-2012-4877-97A3-BC91DC95CD8B}"/>
    <cellStyle name="SectionHeading 3 5" xfId="16970" xr:uid="{A32CD9AC-B075-4759-961A-6CD3433DEF0A}"/>
    <cellStyle name="SectionHeading 3 6" xfId="12151" xr:uid="{98DCE1CD-0F6E-422C-98D5-F8C4981C86EA}"/>
    <cellStyle name="SectionHeading 3 7" xfId="21626" xr:uid="{215B2F18-2320-487A-A1F2-C80E332F05F8}"/>
    <cellStyle name="SectionHeading 3 8" xfId="28526" xr:uid="{64C14D38-E75C-4756-8352-F889CFC76623}"/>
    <cellStyle name="SectionHeading 3 9" xfId="30238" xr:uid="{CA9A07A0-4780-4708-AF4B-91494276FE3F}"/>
    <cellStyle name="SectionHeading 4" xfId="12900" xr:uid="{724764E5-CE91-4193-9266-DEA7A1304D9E}"/>
    <cellStyle name="SectionHeading 4 10" xfId="10760" xr:uid="{7CF1BB2C-47BA-4EC0-A4CC-A85DFD2963DE}"/>
    <cellStyle name="SectionHeading 4 11" xfId="11492" xr:uid="{B4A15A20-5138-447D-9048-F313DB17E555}"/>
    <cellStyle name="SectionHeading 4 12" xfId="17467" xr:uid="{CB36B088-E925-4BE0-ABAE-98F807572FF3}"/>
    <cellStyle name="SectionHeading 4 13" xfId="34186" xr:uid="{A39A2AA2-FDB7-42A0-BB41-8934C8027F19}"/>
    <cellStyle name="SectionHeading 4 14" xfId="17544" xr:uid="{9778FBF7-6FF4-425A-9D62-E7098BA714CB}"/>
    <cellStyle name="SectionHeading 4 15" xfId="37229" xr:uid="{6AF0261C-24FF-43CA-B8ED-52FF9D1C0DFB}"/>
    <cellStyle name="SectionHeading 4 2" xfId="16180" xr:uid="{58982AE7-322F-4CFC-B341-2550354C04F8}"/>
    <cellStyle name="SectionHeading 4 3" xfId="19070" xr:uid="{64AAA8A1-36A3-45C9-A8F1-C6809DF4E4AE}"/>
    <cellStyle name="SectionHeading 4 4" xfId="10066" xr:uid="{8C557CB2-5BD0-4240-B3AE-6CAFE1C0B2D1}"/>
    <cellStyle name="SectionHeading 4 5" xfId="23173" xr:uid="{040AA30B-CDAD-4C68-8770-8EEFA6F52E72}"/>
    <cellStyle name="SectionHeading 4 6" xfId="12150" xr:uid="{99B69C9E-9870-4C24-A04B-5552C93912DB}"/>
    <cellStyle name="SectionHeading 4 7" xfId="10600" xr:uid="{365AC6CB-A9B4-4559-9618-37B47D8E5C3D}"/>
    <cellStyle name="SectionHeading 4 8" xfId="28540" xr:uid="{10EC6405-175D-4463-BA59-21B3EBB21128}"/>
    <cellStyle name="SectionHeading 4 9" xfId="12307" xr:uid="{B48BCC2F-FBB1-4644-A49C-9242EBF136BC}"/>
    <cellStyle name="SectionHeading 5" xfId="12797" xr:uid="{9B54958C-4FFA-45C8-963A-E8D39DEAD5EF}"/>
    <cellStyle name="SectionHeading 5 10" xfId="10795" xr:uid="{FA17FB3A-8BA7-466B-8B1F-DC53253A2D1D}"/>
    <cellStyle name="SectionHeading 5 11" xfId="11967" xr:uid="{52A8EFB8-25DB-4223-9B8D-D5969421D8D8}"/>
    <cellStyle name="SectionHeading 5 12" xfId="25649" xr:uid="{138407D7-0473-4E0F-AD37-E89D7B95E99D}"/>
    <cellStyle name="SectionHeading 5 13" xfId="11098" xr:uid="{83603A55-1A9A-4C39-9657-5D3EA9920770}"/>
    <cellStyle name="SectionHeading 5 14" xfId="34228" xr:uid="{1AB0FBCF-76A9-4CC6-88BD-D32EB65014B5}"/>
    <cellStyle name="SectionHeading 5 15" xfId="12564" xr:uid="{67372CA5-3959-4C00-9723-0175B5DC2E3C}"/>
    <cellStyle name="SectionHeading 5 16" xfId="18435" xr:uid="{70AFF5A5-711B-42AC-A56A-8A3BD98B885A}"/>
    <cellStyle name="SectionHeading 5 2" xfId="16077" xr:uid="{81054904-B512-4CF6-8BF4-C4F131AC6065}"/>
    <cellStyle name="SectionHeading 5 3" xfId="11007" xr:uid="{E3020DEE-B7F7-4B96-A5FE-2A31F7881017}"/>
    <cellStyle name="SectionHeading 5 4" xfId="19133" xr:uid="{3E391080-DEAD-4098-A331-7CA3FC5F87FC}"/>
    <cellStyle name="SectionHeading 5 5" xfId="20646" xr:uid="{B254E5A8-8358-45A7-AC28-1303C14F676A}"/>
    <cellStyle name="SectionHeading 5 6" xfId="17007" xr:uid="{5E654B32-E49B-4408-840F-192F359073E2}"/>
    <cellStyle name="SectionHeading 5 7" xfId="10956" xr:uid="{25E1467C-EEE7-415E-A19E-813A65EEC10C}"/>
    <cellStyle name="SectionHeading 5 8" xfId="26209" xr:uid="{F893034E-475B-4AAB-A379-95E999129978}"/>
    <cellStyle name="SectionHeading 5 9" xfId="11642" xr:uid="{D034D41B-EB7C-424E-9BFE-CE8DDFCF3A43}"/>
    <cellStyle name="SectionHeading 6" xfId="12902" xr:uid="{4135EEE6-006F-4225-ADF5-9A95055152A5}"/>
    <cellStyle name="SectionHeading 6 10" xfId="28483" xr:uid="{C00B400D-CB6A-47D0-88AA-EB6A20588983}"/>
    <cellStyle name="SectionHeading 6 11" xfId="30197" xr:uid="{61FD824F-0755-4FA3-B688-BB4801CDAF67}"/>
    <cellStyle name="SectionHeading 6 12" xfId="12570" xr:uid="{597D4BF7-2D87-4421-BDFF-C99E01CA3043}"/>
    <cellStyle name="SectionHeading 6 13" xfId="11493" xr:uid="{368D8691-5099-4930-A3B2-51656E8C87E2}"/>
    <cellStyle name="SectionHeading 6 14" xfId="11729" xr:uid="{F270F238-D3EE-4B82-9380-8A65A8EAD681}"/>
    <cellStyle name="SectionHeading 6 15" xfId="34179" xr:uid="{3E6C3BAF-4EE6-402D-9A8A-905DD36C77C2}"/>
    <cellStyle name="SectionHeading 6 16" xfId="17548" xr:uid="{91E102E1-E989-4EA5-A034-C5EB228FF966}"/>
    <cellStyle name="SectionHeading 6 17" xfId="37183" xr:uid="{ACA3E9D4-7BEA-45C8-9A2B-70F9662A4F2F}"/>
    <cellStyle name="SectionHeading 6 2" xfId="16182" xr:uid="{21B1C320-325D-4EDD-8A0C-9A511768CB77}"/>
    <cellStyle name="SectionHeading 6 3" xfId="11038" xr:uid="{27201F4F-8A0A-49FB-9F96-7761AA8830FE}"/>
    <cellStyle name="SectionHeading 6 4" xfId="19066" xr:uid="{05830106-57C7-4EA4-8828-182897386D73}"/>
    <cellStyle name="SectionHeading 6 5" xfId="12018" xr:uid="{2F93009D-DC13-4DCA-B40B-12D07D6CCD4B}"/>
    <cellStyle name="SectionHeading 6 6" xfId="22003" xr:uid="{1E9F3D83-B56A-46A1-97FA-E11480EB623F}"/>
    <cellStyle name="SectionHeading 6 7" xfId="23164" xr:uid="{5B23CE29-00AC-4202-B9A0-97410EC457B5}"/>
    <cellStyle name="SectionHeading 6 8" xfId="24726" xr:uid="{30C07D9F-9FF6-4B70-8BB6-38CD509AA11E}"/>
    <cellStyle name="SectionHeading 6 9" xfId="12233" xr:uid="{18581E52-73E7-48E0-A4C2-1A6F66E130B3}"/>
    <cellStyle name="SectionHeading 7" xfId="12903" xr:uid="{8548CD30-3AF4-4797-9C3D-B8501B705B53}"/>
    <cellStyle name="SectionHeading 7 10" xfId="28510" xr:uid="{B4F5338E-AC03-4707-AA3E-04B28C4064B9}"/>
    <cellStyle name="SectionHeading 7 11" xfId="30212" xr:uid="{1BC59619-D2A7-46B9-83DF-B029D818358D}"/>
    <cellStyle name="SectionHeading 7 12" xfId="10757" xr:uid="{9C5636EC-443C-40C5-8FB3-B5308CD5C4BE}"/>
    <cellStyle name="SectionHeading 7 13" xfId="28084" xr:uid="{5838A731-5CC1-4846-874C-AB2AE2B023DB}"/>
    <cellStyle name="SectionHeading 7 14" xfId="17462" xr:uid="{7DB8551F-64C0-4489-8549-C8D22DD523DA}"/>
    <cellStyle name="SectionHeading 7 15" xfId="34075" xr:uid="{85A2BB1E-92B9-4F91-BFF2-1D1635FCBE95}"/>
    <cellStyle name="SectionHeading 7 16" xfId="17549" xr:uid="{FB90531A-C2F2-4423-AEBB-D54D074A9C40}"/>
    <cellStyle name="SectionHeading 7 17" xfId="37141" xr:uid="{B9C2653A-AEDF-493F-96A4-D5DA33875E94}"/>
    <cellStyle name="SectionHeading 7 2" xfId="16183" xr:uid="{344C84DF-EFC1-473E-8297-CD110A4021AF}"/>
    <cellStyle name="SectionHeading 7 3" xfId="16386" xr:uid="{36F5A395-F570-48FC-B0DA-D2C20BA758CA}"/>
    <cellStyle name="SectionHeading 7 4" xfId="16319" xr:uid="{1F44057E-5E5A-4ED3-A3FF-DE28165C4AF8}"/>
    <cellStyle name="SectionHeading 7 5" xfId="12019" xr:uid="{B740FF32-D349-4AE0-964B-58D366768E11}"/>
    <cellStyle name="SectionHeading 7 6" xfId="21827" xr:uid="{E4DD8E52-9F4F-4E6B-8A3D-324E2B386EE7}"/>
    <cellStyle name="SectionHeading 7 7" xfId="16933" xr:uid="{A0DB5712-8BA8-42E1-B111-8A768B7C3D4D}"/>
    <cellStyle name="SectionHeading 7 8" xfId="24542" xr:uid="{DD3F5BF2-3294-4725-9598-105AF76B5D34}"/>
    <cellStyle name="SectionHeading 7 9" xfId="11411" xr:uid="{87CDEF7E-5CB8-48E7-B028-4CF83994443E}"/>
    <cellStyle name="SectionHeading 8" xfId="12904" xr:uid="{AA906AAD-54AC-406A-AB1F-F6B35ED9AE00}"/>
    <cellStyle name="SectionHeading 8 10" xfId="12202" xr:uid="{37F6BD8D-5C50-423E-9396-FD46DCC291BB}"/>
    <cellStyle name="SectionHeading 8 11" xfId="20787" xr:uid="{BD1CF692-D6E6-4A6B-8E7B-EE6E81DE6BBB}"/>
    <cellStyle name="SectionHeading 8 12" xfId="12069" xr:uid="{A29B0962-C18A-43B2-BD47-5D8B0C68C0E9}"/>
    <cellStyle name="SectionHeading 8 13" xfId="11512" xr:uid="{0EBB083F-7FD0-4220-98F8-D729AB483E90}"/>
    <cellStyle name="SectionHeading 8 14" xfId="27777" xr:uid="{89DF0E12-F6BF-4547-ACDA-9B4E11CA40C7}"/>
    <cellStyle name="SectionHeading 8 15" xfId="16507" xr:uid="{0E4F71EE-ADD6-4080-BF4A-9EC93A7BAF65}"/>
    <cellStyle name="SectionHeading 8 16" xfId="35318" xr:uid="{FE4C4BCD-7EFD-4A1E-BC9A-FA5FDF9238AC}"/>
    <cellStyle name="SectionHeading 8 17" xfId="37168" xr:uid="{6CE16281-36A8-440C-8DAA-F69AF42E144C}"/>
    <cellStyle name="SectionHeading 8 2" xfId="16184" xr:uid="{0888ECA3-04BC-4A3A-9BCE-8C646C3A3EA6}"/>
    <cellStyle name="SectionHeading 8 3" xfId="16389" xr:uid="{C99EC98E-5C10-4B9A-878C-036D6A05D1CD}"/>
    <cellStyle name="SectionHeading 8 4" xfId="11141" xr:uid="{44463B04-658C-4373-8359-6A01EB645273}"/>
    <cellStyle name="SectionHeading 8 5" xfId="20721" xr:uid="{FB2FE1C3-66A5-48F0-B346-763B472EC7B0}"/>
    <cellStyle name="SectionHeading 8 6" xfId="21772" xr:uid="{25EA6962-4C3D-4E46-9225-F97B668689D3}"/>
    <cellStyle name="SectionHeading 8 7" xfId="23150" xr:uid="{E75968A7-8288-4546-80BB-0A1BE5735FC5}"/>
    <cellStyle name="SectionHeading 8 8" xfId="17673" xr:uid="{552B6AA1-3F08-445F-AA1E-1DA553F1EF7D}"/>
    <cellStyle name="SectionHeading 8 9" xfId="10567" xr:uid="{8FCEDBC9-A2DE-4179-98D3-BEEF7922A066}"/>
    <cellStyle name="SectionHeading 9" xfId="12905" xr:uid="{428824FC-2362-4506-9FAB-D98A6320082E}"/>
    <cellStyle name="SectionHeading 9 10" xfId="10708" xr:uid="{813BF826-7A4E-430F-947A-A07CC60AA7C5}"/>
    <cellStyle name="SectionHeading 9 11" xfId="24438" xr:uid="{465ED97C-7A66-4030-9885-EDF1C9B0DEDF}"/>
    <cellStyle name="SectionHeading 9 12" xfId="12070" xr:uid="{432F0BA9-797F-4649-8943-A7644C8CE2ED}"/>
    <cellStyle name="SectionHeading 9 13" xfId="16234" xr:uid="{80E6F40C-68A5-401C-9645-95E1541E09E9}"/>
    <cellStyle name="SectionHeading 9 14" xfId="12093" xr:uid="{9D611998-5BF8-4275-96D6-722A81C67F2C}"/>
    <cellStyle name="SectionHeading 9 15" xfId="16374" xr:uid="{5D563C38-CBCC-41A8-9D92-586B0DE74645}"/>
    <cellStyle name="SectionHeading 9 16" xfId="35218" xr:uid="{767A9CF5-7089-4B2A-8E71-6539F548AD01}"/>
    <cellStyle name="SectionHeading 9 17" xfId="16640" xr:uid="{05D8FB26-D341-4D66-BF52-CF16D20E5BAB}"/>
    <cellStyle name="SectionHeading 9 2" xfId="16185" xr:uid="{A50BA809-A15A-4CA2-B792-BEC4EFDF01E7}"/>
    <cellStyle name="SectionHeading 9 3" xfId="11039" xr:uid="{6F02CA3B-112B-4715-AFA9-FD816D53A430}"/>
    <cellStyle name="SectionHeading 9 4" xfId="10004" xr:uid="{A4771B24-7F15-4B54-BA5B-B08B3895D564}"/>
    <cellStyle name="SectionHeading 9 5" xfId="20573" xr:uid="{1C4547BC-76EC-4313-B592-FCFB99CE8631}"/>
    <cellStyle name="SectionHeading 9 6" xfId="10041" xr:uid="{FEFD3409-C099-4A11-A3D8-49760FCF9665}"/>
    <cellStyle name="SectionHeading 9 7" xfId="16294" xr:uid="{F9FAF623-3230-4F55-9F15-08AC330AAB69}"/>
    <cellStyle name="SectionHeading 9 8" xfId="24526" xr:uid="{006EBB6D-5615-4BCA-8AEB-B45EE4AED3D3}"/>
    <cellStyle name="SectionHeading 9 9" xfId="11412" xr:uid="{A7514FAC-0C51-4EF3-869B-E9F01129FCA9}"/>
    <cellStyle name="Shade" xfId="4799" xr:uid="{00000000-0005-0000-0000-0000DD240000}"/>
    <cellStyle name="Shaded" xfId="4800" xr:uid="{00000000-0005-0000-0000-0000DE240000}"/>
    <cellStyle name="Single Accounting" xfId="4801" xr:uid="{00000000-0005-0000-0000-0000DF240000}"/>
    <cellStyle name="Single Accounting 2" xfId="13893" xr:uid="{9B09C9C2-BF90-4BD4-8D1A-B8F7CB4698D5}"/>
    <cellStyle name="SingleLineAcctgn" xfId="4802" xr:uid="{00000000-0005-0000-0000-0000E0240000}"/>
    <cellStyle name="SingleLineAcctgn 2" xfId="13894" xr:uid="{3B234D7E-679B-4DA3-B5F1-735272D7CCC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sp  2" xfId="12796" xr:uid="{B8211D28-2B9B-4A82-9910-6904AC6F7EE1}"/>
    <cellStyle name="ssp  2 2" xfId="16419" xr:uid="{0F96CE7D-90AF-42DF-B5E2-85A3CFC26EB3}"/>
    <cellStyle name="ssp  2 3" xfId="26054" xr:uid="{92C9503D-FDCA-4362-848F-9E4F1185A852}"/>
    <cellStyle name="ssp  2 4" xfId="12562" xr:uid="{B76DA7AA-F9A0-480D-8E51-BBEFE70C2222}"/>
    <cellStyle name="ssp  3" xfId="12798" xr:uid="{1375D801-4429-4EA6-A8A2-2181B4205F95}"/>
    <cellStyle name="ssp  3 2" xfId="11008" xr:uid="{25681BE1-5F13-4357-8CC1-D0C57002C129}"/>
    <cellStyle name="ssp  3 3" xfId="26029" xr:uid="{10B5AB21-155E-4C41-B806-E33CA2EDB0D8}"/>
    <cellStyle name="ssp  3 4" xfId="12565" xr:uid="{024FCB95-5A80-4345-ACF8-3FA43B93BE5E}"/>
    <cellStyle name="ssp  4" xfId="12802" xr:uid="{21877384-BC1E-43E5-B2F4-CB3592C297EC}"/>
    <cellStyle name="ssp  4 2" xfId="16415" xr:uid="{66C50D70-0011-4E45-A436-B6C69EDBA2C2}"/>
    <cellStyle name="ssp  4 3" xfId="25976" xr:uid="{C108F4EF-5B8D-4E37-91EC-0803C7D4A0A0}"/>
    <cellStyle name="ssp  4 4" xfId="35255" xr:uid="{856F2499-3C16-47B3-938F-3E727CFB8E56}"/>
    <cellStyle name="ssp  5" xfId="12908" xr:uid="{04B8B49F-0290-459A-A729-94C581B937B0}"/>
    <cellStyle name="ssp  5 2" xfId="11040" xr:uid="{4590950F-BDB7-4A2A-8EB9-1AB49455F63A}"/>
    <cellStyle name="ssp  5 3" xfId="12232" xr:uid="{D078C783-7F4F-4044-A579-BD6BEB40C38B}"/>
    <cellStyle name="ssp  5 4" xfId="29143" xr:uid="{CEFFA9FA-E7F5-4A65-9143-0BECA25DE50D}"/>
    <cellStyle name="ssp  6" xfId="10266" xr:uid="{4E5A02DC-8D34-42FC-8F47-6466BB96A4D9}"/>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8 2" xfId="13925" xr:uid="{8D1FA29C-7F9D-449D-85A5-06D354B021AE}"/>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 2" xfId="13936" xr:uid="{7400C21E-3A51-47C2-9FE4-9F33CBC7F87A}"/>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10" xfId="12876" xr:uid="{5B0B9D7A-D4B2-41EF-BF24-89FFA3C44DFB}"/>
    <cellStyle name="Style 21 10 10" xfId="10701" xr:uid="{87C5FBFB-443F-4267-AEFE-763F82108600}"/>
    <cellStyle name="Style 21 10 11" xfId="12295" xr:uid="{BADF96F7-3DF0-4A3B-AFC7-081B6E46448E}"/>
    <cellStyle name="Style 21 10 12" xfId="12052" xr:uid="{9DE2B8D7-7A2E-4551-B3BC-770A1DFF29D5}"/>
    <cellStyle name="Style 21 10 13" xfId="25295" xr:uid="{653BFD82-50FB-48EA-9D9E-782E9FD77346}"/>
    <cellStyle name="Style 21 10 14" xfId="33170" xr:uid="{9E1B53AE-E700-4944-B19B-676A50F5C3C5}"/>
    <cellStyle name="Style 21 10 15" xfId="34226" xr:uid="{5F527B1A-0548-48C9-B683-7CCA98B9EA59}"/>
    <cellStyle name="Style 21 10 16" xfId="17535" xr:uid="{F394B165-218A-4463-9475-0202CCF002D9}"/>
    <cellStyle name="Style 21 10 17" xfId="17609" xr:uid="{C5669E81-66EE-414C-AD9D-25A311B83F80}"/>
    <cellStyle name="Style 21 10 2" xfId="16156" xr:uid="{32750F5F-E007-4FE6-BF8D-6A8520F1C556}"/>
    <cellStyle name="Style 21 10 3" xfId="11030" xr:uid="{9D39BA88-F899-4FC4-BCBA-F6FF172FE87A}"/>
    <cellStyle name="Style 21 10 4" xfId="19132" xr:uid="{E26D32F0-D2E8-4618-BDCA-A1B3E47F741B}"/>
    <cellStyle name="Style 21 10 5" xfId="20477" xr:uid="{55662E50-4B64-4592-8BDB-6088DB567078}"/>
    <cellStyle name="Style 21 10 6" xfId="22088" xr:uid="{DA8ACCE0-2D86-4EFA-BA59-EEC25654F37B}"/>
    <cellStyle name="Style 21 10 7" xfId="23230" xr:uid="{46335ECA-545E-45DE-A9E8-3CFCC560430C}"/>
    <cellStyle name="Style 21 10 8" xfId="24806" xr:uid="{A3CDCA5A-A06A-4059-B085-08785D5BDCEA}"/>
    <cellStyle name="Style 21 10 9" xfId="12239" xr:uid="{86C35249-6EDD-4722-B851-90FA4DA65848}"/>
    <cellStyle name="Style 21 11" xfId="12740" xr:uid="{6957A1BB-20C5-4044-B750-D9A5D3C6EC90}"/>
    <cellStyle name="Style 21 11 10" xfId="12196" xr:uid="{F58D2D07-D492-49B3-BCB1-3E5455F3CB25}"/>
    <cellStyle name="Style 21 11 11" xfId="11252" xr:uid="{AE5D8141-F8A4-42B3-B1CB-92B979A79269}"/>
    <cellStyle name="Style 21 11 12" xfId="10747" xr:uid="{F8C6AB74-33B1-4F6D-BC17-FE60B03BAC61}"/>
    <cellStyle name="Style 21 11 13" xfId="12352" xr:uid="{AEEB623B-0963-4F10-866A-6AD13212BCBC}"/>
    <cellStyle name="Style 21 11 14" xfId="33085" xr:uid="{FC20743E-9075-4489-AA60-569BCC365AF1}"/>
    <cellStyle name="Style 21 11 15" xfId="34070" xr:uid="{553574E1-D312-4B2F-A34E-A786D5D01B8C}"/>
    <cellStyle name="Style 21 11 16" xfId="35278" xr:uid="{22A91B9F-C179-4874-87DC-E0B6A62804F0}"/>
    <cellStyle name="Style 21 11 17" xfId="18400" xr:uid="{F0A49B26-3739-4616-AE6C-D253DA274E7E}"/>
    <cellStyle name="Style 21 11 2" xfId="16020" xr:uid="{F0403D69-C093-4F1A-AC9A-C2A08FD3860B}"/>
    <cellStyle name="Style 21 11 3" xfId="17587" xr:uid="{86AB0B15-EE98-4EF9-B1C7-444A33B4D1A1}"/>
    <cellStyle name="Style 21 11 4" xfId="11852" xr:uid="{C4072893-501F-4FBD-AB8A-C2BC8B981342}"/>
    <cellStyle name="Style 21 11 5" xfId="20473" xr:uid="{89357C15-6462-457A-8033-2E4A85385184}"/>
    <cellStyle name="Style 21 11 6" xfId="22091" xr:uid="{E835ACD8-8348-46F8-8252-A175AA6852CE}"/>
    <cellStyle name="Style 21 11 7" xfId="23239" xr:uid="{CF0971E6-C5B0-426D-8300-C48C1BBD46C0}"/>
    <cellStyle name="Style 21 11 8" xfId="24648" xr:uid="{08BAD45A-5854-4EEF-A0F3-0AA3177F3D94}"/>
    <cellStyle name="Style 21 11 9" xfId="11346" xr:uid="{B5693846-DAC0-4BB8-ADB9-22E502C6B327}"/>
    <cellStyle name="Style 21 12" xfId="12883" xr:uid="{B5B78BC3-5454-4E74-804C-05CEB10D72DB}"/>
    <cellStyle name="Style 21 12 10" xfId="26555" xr:uid="{5E07C0F9-3A39-4040-AC34-49B9B95FEFB3}"/>
    <cellStyle name="Style 21 12 11" xfId="12298" xr:uid="{6D6144AA-3E3A-4FCD-AADA-226DCDCEB45D}"/>
    <cellStyle name="Style 21 12 12" xfId="12059" xr:uid="{369CC73F-EBDF-444C-A4C5-D3B0418EAD0D}"/>
    <cellStyle name="Style 21 12 13" xfId="31837" xr:uid="{B3B946D3-977A-47FC-9F8B-EBF28C9A27E8}"/>
    <cellStyle name="Style 21 12 14" xfId="33134" xr:uid="{C4B0E3C6-DEF3-4CCC-B37F-8005B673188E}"/>
    <cellStyle name="Style 21 12 15" xfId="12343" xr:uid="{30997FA2-9880-4192-921C-25B34BB2B28F}"/>
    <cellStyle name="Style 21 12 16" xfId="35240" xr:uid="{CEAC3892-6DC2-4551-B0C6-B5404E119184}"/>
    <cellStyle name="Style 21 12 17" xfId="33033" xr:uid="{562524C0-87D4-43D6-833D-0E637E770F38}"/>
    <cellStyle name="Style 21 12 2" xfId="16163" xr:uid="{EFBA9FFA-5C3A-4465-8CB8-013A2C969CC6}"/>
    <cellStyle name="Style 21 12 3" xfId="11033" xr:uid="{19ADAE11-039B-4CA3-83C8-98D92D40EFBB}"/>
    <cellStyle name="Style 21 12 4" xfId="9998" xr:uid="{A90DE38E-4DAC-4E16-BC09-B4FA92504470}"/>
    <cellStyle name="Style 21 12 5" xfId="10268" xr:uid="{5D5A157C-356C-4C2A-BE18-943564CA85BA}"/>
    <cellStyle name="Style 21 12 6" xfId="11111" xr:uid="{562833FD-ECB6-4DE5-A91B-D96B0AB139DE}"/>
    <cellStyle name="Style 21 12 7" xfId="11305" xr:uid="{B58A32BD-3DC6-47A6-8911-2A27D3FA0DD1}"/>
    <cellStyle name="Style 21 12 8" xfId="24558" xr:uid="{D01B78C0-4F50-4F3F-B714-9D4D6E3BACF4}"/>
    <cellStyle name="Style 21 12 9" xfId="11403" xr:uid="{0C7D9614-5140-4EC3-B71A-BB36087A900C}"/>
    <cellStyle name="Style 21 13" xfId="12748" xr:uid="{B2616CDB-D0DC-4EA7-8324-D198256724C4}"/>
    <cellStyle name="Style 21 13 10" xfId="12106" xr:uid="{63A23ED7-9713-4C2D-8A86-4E40001290C4}"/>
    <cellStyle name="Style 21 13 11" xfId="11284" xr:uid="{0BB5BE01-FC6E-41D0-94D4-49A0FA52725F}"/>
    <cellStyle name="Style 21 13 12" xfId="11837" xr:uid="{BC8037B2-45BD-4C71-B93A-239A8FD45963}"/>
    <cellStyle name="Style 21 13 13" xfId="31962" xr:uid="{1706E818-9A30-4D94-8057-84683201A150}"/>
    <cellStyle name="Style 21 13 14" xfId="10732" xr:uid="{3B2C7C25-8827-42C0-AA68-8AF1D43EE566}"/>
    <cellStyle name="Style 21 13 15" xfId="33703" xr:uid="{82771E24-BA27-448B-9DC4-B1B1C7286D21}"/>
    <cellStyle name="Style 21 13 16" xfId="17170" xr:uid="{CF53AC01-0E80-4747-816A-28957745AA2A}"/>
    <cellStyle name="Style 21 13 17" xfId="35726" xr:uid="{249F015D-399D-4BC5-A280-1260AB403BAE}"/>
    <cellStyle name="Style 21 13 2" xfId="16028" xr:uid="{9176EC86-FC41-42AA-B3F9-5CD1617D47FA}"/>
    <cellStyle name="Style 21 13 3" xfId="17717" xr:uid="{67CC4657-80E0-4B4A-A6F8-2E8180327D88}"/>
    <cellStyle name="Style 21 13 4" xfId="11746" xr:uid="{AD72C60F-A373-471E-876F-5CA96270DB37}"/>
    <cellStyle name="Style 21 13 5" xfId="20435" xr:uid="{74F73C86-A736-4843-ABE0-5BA98E879F15}"/>
    <cellStyle name="Style 21 13 6" xfId="11043" xr:uid="{14F3C0D1-846D-4E3E-9ED2-3FD810EFAD0C}"/>
    <cellStyle name="Style 21 13 7" xfId="10507" xr:uid="{439A46DA-F9A4-4693-93C4-FEA70946DEEA}"/>
    <cellStyle name="Style 21 13 8" xfId="24751" xr:uid="{B0DAE20A-7896-426E-91DE-0492537DE3FE}"/>
    <cellStyle name="Style 21 13 9" xfId="19175" xr:uid="{4152560B-1217-4D68-A260-9E0574E4F29D}"/>
    <cellStyle name="Style 21 14" xfId="12758" xr:uid="{58D70818-00DB-4654-8A35-67CE5E1A3411}"/>
    <cellStyle name="Style 21 14 10" xfId="27650" xr:uid="{FADA3EE2-9DBA-4635-B4FC-3B1BC76D7250}"/>
    <cellStyle name="Style 21 14 11" xfId="29029" xr:uid="{995FBE2B-DF77-4906-830A-19EBE2979CEA}"/>
    <cellStyle name="Style 21 14 12" xfId="30492" xr:uid="{534EC18E-7F47-405B-92F6-D1A41B37B091}"/>
    <cellStyle name="Style 21 14 13" xfId="16249" xr:uid="{B9798D02-42EC-4CF2-9D76-D48719552C75}"/>
    <cellStyle name="Style 21 14 14" xfId="10736" xr:uid="{A7DEF605-CA28-465F-B01D-A01E1C9FC43F}"/>
    <cellStyle name="Style 21 14 15" xfId="34120" xr:uid="{BE042443-C5DE-4365-B2B6-A7EC2B6754D5}"/>
    <cellStyle name="Style 21 14 16" xfId="29140" xr:uid="{A5125D2D-4AAA-43CB-9D58-4E69CF4EA9E8}"/>
    <cellStyle name="Style 21 14 17" xfId="36412" xr:uid="{4BEEE9C3-81AA-4F86-AE0A-EB28680E3F5A}"/>
    <cellStyle name="Style 21 14 2" xfId="16038" xr:uid="{680CB2C2-E0FB-40C1-B86C-F5229EA33F65}"/>
    <cellStyle name="Style 21 14 3" xfId="17808" xr:uid="{54AB46EC-EE30-41B3-AF4B-62D7E039D89F}"/>
    <cellStyle name="Style 21 14 4" xfId="19264" xr:uid="{5BC5C94B-AF74-427D-8B47-6ACCF33CEA8C}"/>
    <cellStyle name="Style 21 14 5" xfId="20714" xr:uid="{925C5567-EE1C-42D7-B37C-3E5D38C00D50}"/>
    <cellStyle name="Style 21 14 6" xfId="11171" xr:uid="{5AAAEA93-4A12-4EAB-8A97-3B0695F0D105}"/>
    <cellStyle name="Style 21 14 7" xfId="10511" xr:uid="{FB2F54BA-E0C5-4BA8-A246-76AFAE222675}"/>
    <cellStyle name="Style 21 14 8" xfId="24470" xr:uid="{204A68EE-7045-4617-8355-4A81754AC173}"/>
    <cellStyle name="Style 21 14 9" xfId="11350" xr:uid="{818CA205-2C57-4E74-96F2-44B3B875EDEE}"/>
    <cellStyle name="Style 21 15" xfId="12763" xr:uid="{7616FD55-A052-44C4-A238-FF96644A679F}"/>
    <cellStyle name="Style 21 15 10" xfId="11269" xr:uid="{F810AC0A-1199-45B8-8F32-6698D09D9FAC}"/>
    <cellStyle name="Style 21 15 11" xfId="12219" xr:uid="{B01E136B-AF3A-4401-A276-CA182ADE12D2}"/>
    <cellStyle name="Style 21 15 12" xfId="11601" xr:uid="{438283BE-6ADD-4A3B-8E15-7E75A1501968}"/>
    <cellStyle name="Style 21 15 13" xfId="11218" xr:uid="{4464CB1E-61F4-43AD-9A6A-32921FEB2258}"/>
    <cellStyle name="Style 21 15 14" xfId="10739" xr:uid="{14E4CA22-D052-4F60-98A0-14DD8314BAE1}"/>
    <cellStyle name="Style 21 15 15" xfId="34198" xr:uid="{E9A1FAD7-C8DE-4112-BC7E-DD57D070E3AA}"/>
    <cellStyle name="Style 21 15 16" xfId="33084" xr:uid="{5CF004DF-7F6C-4849-9B92-E6ED97F7A115}"/>
    <cellStyle name="Style 21 15 17" xfId="18438" xr:uid="{AF611D23-57B6-45FE-8B61-A236CCBB4F77}"/>
    <cellStyle name="Style 21 15 2" xfId="16043" xr:uid="{989F44F2-8DE6-4720-9722-BC67368D73D7}"/>
    <cellStyle name="Style 21 15 3" xfId="17618" xr:uid="{DD57B573-DBE5-428D-9FED-4C9D3FACCB68}"/>
    <cellStyle name="Style 21 15 4" xfId="16303" xr:uid="{F883DD34-E303-424D-A66D-22C4F0149044}"/>
    <cellStyle name="Style 21 15 5" xfId="20549" xr:uid="{7F7985CA-6583-4706-AA78-9D066A8AFC83}"/>
    <cellStyle name="Style 21 15 6" xfId="21879" xr:uid="{8E2BD07C-5FB3-44C8-8184-5B437EB4049F}"/>
    <cellStyle name="Style 21 15 7" xfId="17006" xr:uid="{E0DC225F-C8A3-445A-B6F8-A4A7CC53BC08}"/>
    <cellStyle name="Style 21 15 8" xfId="10607" xr:uid="{7F8CC92C-EA3B-4B58-AB98-392A44CA6055}"/>
    <cellStyle name="Style 21 15 9" xfId="25122" xr:uid="{2512023D-F44E-4F9E-AA8D-7474A34E5910}"/>
    <cellStyle name="Style 21 16" xfId="12772" xr:uid="{C3FEAA5B-5153-4E6B-9756-D876E4C2BE9B}"/>
    <cellStyle name="Style 21 16 10" xfId="10658" xr:uid="{8470AF35-BA77-46B2-8FD9-B436181DC41B}"/>
    <cellStyle name="Style 21 16 11" xfId="11290" xr:uid="{FEB92E76-99C4-4448-AB56-8ED602C9F24F}"/>
    <cellStyle name="Style 21 16 12" xfId="16076" xr:uid="{14B2781B-E38E-40BA-A276-045AC449F500}"/>
    <cellStyle name="Style 21 16 13" xfId="31925" xr:uid="{D4131663-049F-4D86-BB28-619C62138860}"/>
    <cellStyle name="Style 21 16 14" xfId="29695" xr:uid="{7930EE0A-2CBB-4978-99A2-0ACF89AAC14A}"/>
    <cellStyle name="Style 21 16 15" xfId="27484" xr:uid="{D4D8F0DA-6674-4196-81EC-884F84E7AACC}"/>
    <cellStyle name="Style 21 16 16" xfId="17156" xr:uid="{9A320124-D305-46C2-89A1-BE7C4CEB5D0E}"/>
    <cellStyle name="Style 21 16 17" xfId="12621" xr:uid="{D3B03013-0DD9-4749-8777-666E708E932E}"/>
    <cellStyle name="Style 21 16 2" xfId="16052" xr:uid="{B644A0D2-C186-476D-80C5-B6D1236B6218}"/>
    <cellStyle name="Style 21 16 3" xfId="10999" xr:uid="{37F6F9D7-0A8E-4733-AA4D-9D25D9839C5B}"/>
    <cellStyle name="Style 21 16 4" xfId="19047" xr:uid="{4D461C12-3637-4A39-A5E6-39D9F66EE568}"/>
    <cellStyle name="Style 21 16 5" xfId="20493" xr:uid="{964C678F-DC61-48FE-92C8-F662B6386E97}"/>
    <cellStyle name="Style 21 16 6" xfId="10033" xr:uid="{247D7C3C-0393-4752-94C9-721830E5D515}"/>
    <cellStyle name="Style 21 16 7" xfId="10515" xr:uid="{434D40A3-DB6A-4865-BFBC-5624FCCF8AB2}"/>
    <cellStyle name="Style 21 16 8" xfId="10913" xr:uid="{499A3E6E-7F56-4826-97BD-8D53D25088C9}"/>
    <cellStyle name="Style 21 16 9" xfId="26101" xr:uid="{F07F670C-0DD6-43D4-9B19-16F0CA2A3A33}"/>
    <cellStyle name="Style 21 17" xfId="12779" xr:uid="{299F129F-601E-43E4-B64E-CBD1A0DB377E}"/>
    <cellStyle name="Style 21 17 10" xfId="27766" xr:uid="{AADEFE5A-8C74-42D2-9415-C5F6A87A5C51}"/>
    <cellStyle name="Style 21 17 11" xfId="29147" xr:uid="{20D52BD2-FCB1-462D-B28E-4CF6C0448850}"/>
    <cellStyle name="Style 21 17 12" xfId="23413" xr:uid="{F5CC3A9C-0ADB-44EB-BB18-FCEAA14F1DDD}"/>
    <cellStyle name="Style 21 17 13" xfId="31830" xr:uid="{96D51B82-4A7E-4D33-919A-244E356E7EE5}"/>
    <cellStyle name="Style 21 17 14" xfId="33298" xr:uid="{91DA7349-2597-476C-AAE1-8C081CF52AB0}"/>
    <cellStyle name="Style 21 17 15" xfId="12583" xr:uid="{4E2D0EC9-A988-4878-B3C2-D084C88760CD}"/>
    <cellStyle name="Style 21 17 16" xfId="35391" xr:uid="{2B21FC7D-8292-4C5D-A288-00ED12C04340}"/>
    <cellStyle name="Style 21 17 17" xfId="36496" xr:uid="{8702F930-347B-4B92-B548-98B96C869747}"/>
    <cellStyle name="Style 21 17 2" xfId="16059" xr:uid="{28644B1A-C792-4E1D-8080-4FA9D410988F}"/>
    <cellStyle name="Style 21 17 3" xfId="11002" xr:uid="{92F1332C-4639-4EFF-B185-CB39AC36F870}"/>
    <cellStyle name="Style 21 17 4" xfId="9967" xr:uid="{EE422674-07BA-4EA6-97CF-508F1C1CFAEC}"/>
    <cellStyle name="Style 21 17 5" xfId="10953" xr:uid="{CBE4F9AE-EA04-476D-88B2-3FB060569572}"/>
    <cellStyle name="Style 21 17 6" xfId="12128" xr:uid="{A624256A-8A92-4D01-987D-0824116ECA1D}"/>
    <cellStyle name="Style 21 17 7" xfId="16271" xr:uid="{68FA1282-268A-4973-B399-DF8E2EDE8DA3}"/>
    <cellStyle name="Style 21 17 8" xfId="24820" xr:uid="{F2B1AA49-58F5-414B-A4B3-D5CE6413422E}"/>
    <cellStyle name="Style 21 17 9" xfId="25344" xr:uid="{F60495E7-E93C-45BF-B481-752B2D9A311D}"/>
    <cellStyle name="Style 21 18" xfId="12891" xr:uid="{6BFE9F5B-2F6D-4760-9FDA-0BB1ED369EE7}"/>
    <cellStyle name="Style 21 18 10" xfId="11625" xr:uid="{7947B72A-6BAF-4978-B128-12DAADA8EEE5}"/>
    <cellStyle name="Style 21 18 11" xfId="12302" xr:uid="{307BF518-1823-4FFF-886D-0E36F328C313}"/>
    <cellStyle name="Style 21 18 12" xfId="29382" xr:uid="{B2EFDD15-9CDA-4241-B867-D1C1A196CE45}"/>
    <cellStyle name="Style 21 18 13" xfId="29573" xr:uid="{4F41B72A-553E-4E9F-8E4C-5CC5F78244C6}"/>
    <cellStyle name="Style 21 18 14" xfId="33092" xr:uid="{1DE475BE-C70E-49E0-BDE1-6D0BBBD4E09E}"/>
    <cellStyle name="Style 21 18 15" xfId="12347" xr:uid="{CA707361-B285-4E6C-9C73-48E694AC3B68}"/>
    <cellStyle name="Style 21 18 16" xfId="17091" xr:uid="{04350B42-15DC-4452-B073-32F97228A2AC}"/>
    <cellStyle name="Style 21 18 17" xfId="17702" xr:uid="{9728B212-CFCF-4113-815D-E2D9B935F2BE}"/>
    <cellStyle name="Style 21 18 2" xfId="16171" xr:uid="{061CC207-BCA9-4C02-AA46-90088E200FF4}"/>
    <cellStyle name="Style 21 18 3" xfId="17661" xr:uid="{086132B3-75B1-4A77-A60F-22018D50D5D5}"/>
    <cellStyle name="Style 21 18 4" xfId="10002" xr:uid="{76F3CFF2-E3C2-4A06-A8AB-FD97E4655E50}"/>
    <cellStyle name="Style 21 18 5" xfId="12013" xr:uid="{19E3AC1F-F9F0-4338-8257-25DAFC3D95EE}"/>
    <cellStyle name="Style 21 18 6" xfId="11194" xr:uid="{2B0ED0CD-8168-4719-9B7D-5BA6E7026145}"/>
    <cellStyle name="Style 21 18 7" xfId="10536" xr:uid="{5409D03B-1D44-4E28-AE9C-09F11EBE24CA}"/>
    <cellStyle name="Style 21 18 8" xfId="12145" xr:uid="{24B75800-63C2-4E9A-AF48-0E42ECB25193}"/>
    <cellStyle name="Style 21 18 9" xfId="12234" xr:uid="{105A8C0C-DC73-4DC2-ABBE-B096C1FDE82A}"/>
    <cellStyle name="Style 21 19" xfId="12788" xr:uid="{F04A8506-5810-4B90-AB55-B254E4546A39}"/>
    <cellStyle name="Style 21 19 10" xfId="27536" xr:uid="{A49719AF-6F59-4163-853D-1BF9461C18AB}"/>
    <cellStyle name="Style 21 19 11" xfId="11295" xr:uid="{ACF3E637-6BFF-4F9B-8426-E54B4F08F190}"/>
    <cellStyle name="Style 21 19 12" xfId="11961" xr:uid="{5DD71093-D5EA-4AA1-9980-579D0089BECE}"/>
    <cellStyle name="Style 21 19 13" xfId="16245" xr:uid="{A424C66F-D9D7-4834-93E2-DED473ED3966}"/>
    <cellStyle name="Style 21 19 14" xfId="10862" xr:uid="{A572519D-F846-4A6F-8ED0-2756C0AF7411}"/>
    <cellStyle name="Style 21 19 15" xfId="12535" xr:uid="{50A3374E-BD16-4C43-A41F-47B9B8242922}"/>
    <cellStyle name="Style 21 19 16" xfId="33069" xr:uid="{14CDB34A-D278-4ACC-91D9-FC5457AC95D1}"/>
    <cellStyle name="Style 21 19 17" xfId="36362" xr:uid="{FA4BF24E-5317-4B1B-B1C8-4BF31A237FB2}"/>
    <cellStyle name="Style 21 19 2" xfId="16068" xr:uid="{8C05BC53-A475-4F19-8F4A-63CEE2EB1C62}"/>
    <cellStyle name="Style 21 19 3" xfId="17720" xr:uid="{ABA3BBD0-4E8E-4080-90AD-62EEEB4C8610}"/>
    <cellStyle name="Style 21 19 4" xfId="16310" xr:uid="{B7221754-21E2-4A0E-98E2-FC0C4067E65E}"/>
    <cellStyle name="Style 21 19 5" xfId="20565" xr:uid="{E2A311B4-26CD-43CC-AFB3-4E364D66FC5D}"/>
    <cellStyle name="Style 21 19 6" xfId="16608" xr:uid="{0F96785B-3920-4D4A-8B07-E10A6E834245}"/>
    <cellStyle name="Style 21 19 7" xfId="23374" xr:uid="{0354DD93-C9C3-45CA-947D-B3956017D8B4}"/>
    <cellStyle name="Style 21 19 8" xfId="10930" xr:uid="{ADDF026A-E6A7-449F-8AD8-4A3A73BFEF33}"/>
    <cellStyle name="Style 21 19 9" xfId="11361" xr:uid="{710DB953-F454-463E-ADE8-1752BBB3DB75}"/>
    <cellStyle name="Style 21 2" xfId="4932" xr:uid="{00000000-0005-0000-0000-000062250000}"/>
    <cellStyle name="Style 21 20" xfId="12899" xr:uid="{27E66DA6-BCE0-45DD-A3D3-55356E28439C}"/>
    <cellStyle name="Style 21 20 10" xfId="28575" xr:uid="{AFD8F8DA-8A6F-4F40-95FC-94B290C73550}"/>
    <cellStyle name="Style 21 20 11" xfId="12306" xr:uid="{E5EDFDF9-E3C0-4F6B-AFD2-838F05BCD939}"/>
    <cellStyle name="Style 21 20 12" xfId="12067" xr:uid="{C266BDE0-3570-4588-8EF0-E58116DEB8CA}"/>
    <cellStyle name="Style 21 20 13" xfId="16235" xr:uid="{5CFAF998-4192-4E5C-838D-465A256B0AFE}"/>
    <cellStyle name="Style 21 20 14" xfId="31232" xr:uid="{13E64C70-ADC2-4F5B-B1ED-C7DD14B9FB8F}"/>
    <cellStyle name="Style 21 20 15" xfId="34095" xr:uid="{9205F43F-DD6A-4610-AC60-59760269A7B4}"/>
    <cellStyle name="Style 21 20 16" xfId="33302" xr:uid="{02A63CD5-3B95-4012-9EFA-AD530E98E118}"/>
    <cellStyle name="Style 21 20 17" xfId="37264" xr:uid="{9E1903B3-6D56-46A6-BB51-E1F6EAD6D31D}"/>
    <cellStyle name="Style 21 20 2" xfId="16179" xr:uid="{B6780C77-4F52-44EE-81A5-EEB9ABE93AA0}"/>
    <cellStyle name="Style 21 20 3" xfId="16390" xr:uid="{772A8757-E232-4C74-80CA-18BD9110B7ED}"/>
    <cellStyle name="Style 21 20 4" xfId="19213" xr:uid="{D87C956E-90FC-4EA3-81B6-C20507A5D3CF}"/>
    <cellStyle name="Style 21 20 5" xfId="16348" xr:uid="{667C96E8-F9FF-475C-AE73-133D1DCD420B}"/>
    <cellStyle name="Style 21 20 6" xfId="21869" xr:uid="{F096FEA2-919A-4404-A1D6-B590CC947BB9}"/>
    <cellStyle name="Style 21 20 7" xfId="17021" xr:uid="{690300CB-E465-4EEA-A132-B435A8B9BFA7}"/>
    <cellStyle name="Style 21 20 8" xfId="12149" xr:uid="{9F80FCF8-4178-45A9-B2F2-8A7EAF2C873A}"/>
    <cellStyle name="Style 21 20 9" xfId="27195" xr:uid="{0A69D880-B048-40D8-946F-717F27E55309}"/>
    <cellStyle name="Style 21 21" xfId="12795" xr:uid="{28D37E0D-DC50-4BD5-AC9B-AD41111BE84A}"/>
    <cellStyle name="Style 21 21 10" xfId="10665" xr:uid="{94D40680-4365-4964-AE79-DCBFF7AF7F43}"/>
    <cellStyle name="Style 21 21 11" xfId="11299" xr:uid="{3D28F724-EAF6-4646-8A46-9BB2D69F1007}"/>
    <cellStyle name="Style 21 21 12" xfId="15998" xr:uid="{DF0E8E27-EA13-43D7-B17F-95A942442F99}"/>
    <cellStyle name="Style 21 21 13" xfId="11230" xr:uid="{9DC55AD7-05CC-443A-BA68-8ABE8ACF02B7}"/>
    <cellStyle name="Style 21 21 14" xfId="10960" xr:uid="{E8F68A9B-9F8D-40AC-9669-D9DFA6F9E03D}"/>
    <cellStyle name="Style 21 21 15" xfId="34240" xr:uid="{E27319DD-FF74-4A0F-B1D6-B36604DB4BDC}"/>
    <cellStyle name="Style 21 21 16" xfId="34569" xr:uid="{4635D5A5-240C-45C8-895A-BD540D993A9A}"/>
    <cellStyle name="Style 21 21 17" xfId="12640" xr:uid="{16BB205E-DC52-46FF-98D9-FD87057A032E}"/>
    <cellStyle name="Style 21 21 2" xfId="16075" xr:uid="{B997F110-7E3A-4AB4-A326-B2C18B680A16}"/>
    <cellStyle name="Style 21 21 3" xfId="16418" xr:uid="{815B26B8-4531-4927-825A-ACEE32221500}"/>
    <cellStyle name="Style 21 21 4" xfId="19140" xr:uid="{FBCEA0A6-1430-4C11-81A6-109B4649B44B}"/>
    <cellStyle name="Style 21 21 5" xfId="20663" xr:uid="{9DA04916-FD82-445B-92E4-167AE8A766F5}"/>
    <cellStyle name="Style 21 21 6" xfId="11180" xr:uid="{D97A42E2-B44F-4F7D-95EF-4D2FC936345F}"/>
    <cellStyle name="Style 21 21 7" xfId="22177" xr:uid="{CF426682-5F30-4112-9CA4-35BEC6F56162}"/>
    <cellStyle name="Style 21 21 8" xfId="10941" xr:uid="{C71EC931-F2F9-4B5A-8B4A-CDBDDA70E505}"/>
    <cellStyle name="Style 21 21 9" xfId="26222" xr:uid="{834C2DCA-62CE-410E-B7D1-5334BB75B176}"/>
    <cellStyle name="Style 21 22" xfId="10326" xr:uid="{81DCE1D0-111C-454F-9EEA-5AC1BD595ABD}"/>
    <cellStyle name="Style 21 23" xfId="9804" xr:uid="{31EE3253-0D98-42BD-BC43-041B4717BF8F}"/>
    <cellStyle name="Style 21 24" xfId="9837" xr:uid="{71DB1999-F37C-4C9E-AF8A-4FA65D824FE9}"/>
    <cellStyle name="Style 21 25" xfId="9811" xr:uid="{2EEEFE86-4AE4-44EF-940B-B44FD6501FBF}"/>
    <cellStyle name="Style 21 26" xfId="9847" xr:uid="{2455E9BD-619B-47B5-BFBF-F6381DEFEE3B}"/>
    <cellStyle name="Style 21 27" xfId="9819" xr:uid="{7B869B60-F99A-4EA8-8366-B97258FB5B2F}"/>
    <cellStyle name="Style 21 28" xfId="9852" xr:uid="{FBC6406C-52F5-45ED-AE1C-4D7A69D10122}"/>
    <cellStyle name="Style 21 3" xfId="13941" xr:uid="{ABA284F0-1809-4CC1-98D0-8C73592966BA}"/>
    <cellStyle name="Style 21 3 10" xfId="24599" xr:uid="{061304E0-0B28-4111-9A48-7A85D85DCCB6}"/>
    <cellStyle name="Style 21 3 11" xfId="25983" xr:uid="{AF03DB7D-3C95-4D04-AD40-4D924232243C}"/>
    <cellStyle name="Style 21 3 12" xfId="29032" xr:uid="{3FB98E00-1BAA-442A-853F-6FC3A8E05B2E}"/>
    <cellStyle name="Style 21 3 13" xfId="30450" xr:uid="{2EA9DE01-C209-4ADE-8A06-2D487C5FA0E1}"/>
    <cellStyle name="Style 21 3 14" xfId="31889" xr:uid="{3F6CA170-CC27-4248-903B-3565CC3266A6}"/>
    <cellStyle name="Style 21 3 2" xfId="17075" xr:uid="{0EF6D4EE-E208-41A5-A159-257967CC8C60}"/>
    <cellStyle name="Style 21 3 3" xfId="10240" xr:uid="{E059F070-15A1-4F09-9CDF-4CE7199E4CE9}"/>
    <cellStyle name="Style 21 3 4" xfId="16492" xr:uid="{0461EBFC-AF73-4AD7-978D-211212E4E81F}"/>
    <cellStyle name="Style 21 3 5" xfId="17489" xr:uid="{22D4C0D2-11AA-4775-A341-88F52A46CB5C}"/>
    <cellStyle name="Style 21 3 6" xfId="19025" xr:uid="{6BCC0826-430E-42C4-B308-6817056582CB}"/>
    <cellStyle name="Style 21 3 7" xfId="20508" xr:uid="{892B4473-9AA2-4D7D-91C7-BB529BC5FE1D}"/>
    <cellStyle name="Style 21 3 8" xfId="21840" xr:uid="{CEF608FA-6E15-4509-92A4-C9A2EDB1CD24}"/>
    <cellStyle name="Style 21 3 9" xfId="23135" xr:uid="{3B3399D4-FFCF-4960-B106-7A57496B8C80}"/>
    <cellStyle name="Style 21 4" xfId="12849" xr:uid="{0835F524-4C24-4D39-AC94-8DD7C9002C33}"/>
    <cellStyle name="Style 21 4 10" xfId="12041" xr:uid="{22B9CCFB-D82D-4EAD-8C17-93351475243C}"/>
    <cellStyle name="Style 21 4 11" xfId="31929" xr:uid="{1AEE3E0F-4CFD-4B0B-812F-0DC2B371E8DA}"/>
    <cellStyle name="Style 21 4 12" xfId="33159" xr:uid="{D4BB3275-C7FB-47AA-BD4B-25AE9F968AD3}"/>
    <cellStyle name="Style 21 4 13" xfId="27005" xr:uid="{8BB9E827-B89D-4608-8528-21A356DD7092}"/>
    <cellStyle name="Style 21 4 14" xfId="16467" xr:uid="{2D8C57BF-FEBF-475B-BC76-0C3B6C35A8BA}"/>
    <cellStyle name="Style 21 4 15" xfId="16823" xr:uid="{CB2558C2-8B9B-4380-8267-DA18123CE3DF}"/>
    <cellStyle name="Style 21 4 2" xfId="16129" xr:uid="{43A2F60F-65F1-447F-860C-03FB44CE3097}"/>
    <cellStyle name="Style 21 4 3" xfId="19026" xr:uid="{7863DE20-518D-4C86-BE08-E53E7071C478}"/>
    <cellStyle name="Style 21 4 4" xfId="12003" xr:uid="{E75C98B2-0BA5-4759-AA37-62647F15914A}"/>
    <cellStyle name="Style 21 4 5" xfId="23423" xr:uid="{584BF1B6-03D9-4178-B197-B19944CC42CF}"/>
    <cellStyle name="Style 21 4 6" xfId="11128" xr:uid="{0C62B016-9DDA-4B9D-99F2-B407D9AD1571}"/>
    <cellStyle name="Style 21 4 7" xfId="11386" xr:uid="{97E1F789-DCA5-4407-82F3-0D90099C784C}"/>
    <cellStyle name="Style 21 4 8" xfId="12105" xr:uid="{501AE015-77DA-48EC-80F5-359B464EA28B}"/>
    <cellStyle name="Style 21 4 9" xfId="12281" xr:uid="{2BB1EB4A-9E22-4C00-87FE-29D1FE951690}"/>
    <cellStyle name="Style 21 5" xfId="12836" xr:uid="{F8FE67DC-C6D0-42B2-9274-5FA90BD5D44B}"/>
    <cellStyle name="Style 21 5 10" xfId="30616" xr:uid="{918A3919-D63A-4BB1-A1D1-054DA9A0C2F4}"/>
    <cellStyle name="Style 21 5 11" xfId="30773" xr:uid="{407EBEFC-9706-4266-8588-DC52B8FB0E5E}"/>
    <cellStyle name="Style 21 5 12" xfId="33082" xr:uid="{E51FEE02-992E-43CE-B45E-4254EA84C573}"/>
    <cellStyle name="Style 21 5 13" xfId="16522" xr:uid="{17F7848F-5DED-43E3-BE43-9D8B9C5C6DCF}"/>
    <cellStyle name="Style 21 5 14" xfId="16266" xr:uid="{76D299D9-705E-4E70-A836-F99680B9D6EB}"/>
    <cellStyle name="Style 21 5 15" xfId="18350" xr:uid="{E2CF9A81-9678-4A73-AA15-743082602EF9}"/>
    <cellStyle name="Style 21 5 2" xfId="16116" xr:uid="{948BB3A5-7669-49BA-8325-CD0D8A229F24}"/>
    <cellStyle name="Style 21 5 3" xfId="18264" xr:uid="{FE3573A3-9BE7-4C18-8CAB-3319FB060BA6}"/>
    <cellStyle name="Style 21 5 4" xfId="10962" xr:uid="{32C7B82C-CE26-413F-9A0C-42DDF6E10521}"/>
    <cellStyle name="Style 21 5 5" xfId="10518" xr:uid="{999BF12E-AE89-4DB6-A5F4-AF97B2C1941B}"/>
    <cellStyle name="Style 21 5 6" xfId="24472" xr:uid="{C3B6946C-FC1B-41E8-A6DD-DA3DF8A8375F}"/>
    <cellStyle name="Style 21 5 7" xfId="16559" xr:uid="{D2D51C44-33D7-4B0E-BCA8-37FFE602D1AF}"/>
    <cellStyle name="Style 21 5 8" xfId="10681" xr:uid="{CF9F54A8-EDBC-4DA4-A90B-052494EEE4A0}"/>
    <cellStyle name="Style 21 5 9" xfId="21959" xr:uid="{A25A741C-9D66-4F41-AEA5-B49AC5D8C355}"/>
    <cellStyle name="Style 21 6" xfId="12731" xr:uid="{70383F41-A21E-4FF1-B5FA-B60599A03AF6}"/>
    <cellStyle name="Style 21 6 10" xfId="29190" xr:uid="{71DFF7CB-B611-49C8-A763-67F05909C4D0}"/>
    <cellStyle name="Style 21 6 11" xfId="30670" xr:uid="{7E3C0C6A-2587-4C3E-8341-DD54E1ED0B2C}"/>
    <cellStyle name="Style 21 6 12" xfId="24675" xr:uid="{BEAF75FE-826A-4AD9-BC8C-8157B8427FAF}"/>
    <cellStyle name="Style 21 6 13" xfId="10724" xr:uid="{725E7199-9698-4AD1-B407-DC712B5F346B}"/>
    <cellStyle name="Style 21 6 14" xfId="34111" xr:uid="{9EE979D9-7308-4E9C-829C-B1A9CE962345}"/>
    <cellStyle name="Style 21 6 15" xfId="29105" xr:uid="{59C76344-E8D6-4571-B482-D3C895DDB79F}"/>
    <cellStyle name="Style 21 6 16" xfId="36350" xr:uid="{C97A4DA7-0783-4669-8D97-CDA2BD5B725E}"/>
    <cellStyle name="Style 21 6 2" xfId="16011" xr:uid="{3604CD26-FD0F-4A61-B790-0A36B0ECC767}"/>
    <cellStyle name="Style 21 6 3" xfId="17540" xr:uid="{6CA78A6B-9C9E-4FAE-817B-ED81C9EFC226}"/>
    <cellStyle name="Style 21 6 4" xfId="19249" xr:uid="{57BAE906-7E4E-44EE-A054-91C8C951172A}"/>
    <cellStyle name="Style 21 6 5" xfId="16345" xr:uid="{A6AF7346-E76F-4CB9-8933-252698621AA6}"/>
    <cellStyle name="Style 21 6 6" xfId="16341" xr:uid="{0594E6D2-030B-4211-B838-9DFF5A4C3AE1}"/>
    <cellStyle name="Style 21 6 7" xfId="17572" xr:uid="{4EB94646-0C9F-467A-9DCE-6DB593FBFE5A}"/>
    <cellStyle name="Style 21 6 8" xfId="12257" xr:uid="{7A7C411E-3ECB-4C26-A5A1-1737DEFC2725}"/>
    <cellStyle name="Style 21 6 9" xfId="27502" xr:uid="{AB4F892A-6804-47AF-8A28-823F97B4F624}"/>
    <cellStyle name="Style 21 7" xfId="12853" xr:uid="{7B3CF189-DAB2-4FE9-91A0-BD148CEF438A}"/>
    <cellStyle name="Style 21 7 10" xfId="10690" xr:uid="{3C95C94B-3448-4751-8CCC-3DB6DE197B52}"/>
    <cellStyle name="Style 21 7 11" xfId="12283" xr:uid="{C40B444E-0A0C-401B-988F-1CA015CE8F20}"/>
    <cellStyle name="Style 21 7 12" xfId="12043" xr:uid="{6CF2F3FF-A507-4844-934B-C0EF52A43716}"/>
    <cellStyle name="Style 21 7 13" xfId="31910" xr:uid="{BFA95FEA-8B2F-483C-9055-0B077F845685}"/>
    <cellStyle name="Style 21 7 14" xfId="33263" xr:uid="{54C8E300-3A46-4EE1-87FA-D5E3954D02F3}"/>
    <cellStyle name="Style 21 7 15" xfId="26679" xr:uid="{501598E9-BEE1-477C-9DAF-EA5E8F531438}"/>
    <cellStyle name="Style 21 7 16" xfId="17518" xr:uid="{47CDF752-BC26-46B8-8BAC-39B14F887BB0}"/>
    <cellStyle name="Style 21 7 17" xfId="16957" xr:uid="{EE8AC77A-54E8-4AFC-A467-96E77D24BD38}"/>
    <cellStyle name="Style 21 7 2" xfId="16133" xr:uid="{E063F240-FEE4-407F-AAA0-9F15A7F75110}"/>
    <cellStyle name="Style 21 7 3" xfId="11023" xr:uid="{F21256E1-340F-4C5E-AE1F-6DC109CFB618}"/>
    <cellStyle name="Style 21 7 4" xfId="19012" xr:uid="{E6ECF4E4-AED9-406D-9C5E-E39B62BC328D}"/>
    <cellStyle name="Style 21 7 5" xfId="20658" xr:uid="{170F0081-CD52-4C45-8581-4F589D08AF54}"/>
    <cellStyle name="Style 21 7 6" xfId="16584" xr:uid="{66113EBE-D0C7-43C8-9493-6E8AE32E44FF}"/>
    <cellStyle name="Style 21 7 7" xfId="23401" xr:uid="{1F78D2F0-B62E-483F-8653-58B28E2C7A62}"/>
    <cellStyle name="Style 21 7 8" xfId="24682" xr:uid="{19F6FC08-B13D-4D3D-A6BE-FA1B10C56972}"/>
    <cellStyle name="Style 21 7 9" xfId="11388" xr:uid="{2A57AFD3-6DBF-43BD-A168-0659AAA16E34}"/>
    <cellStyle name="Style 21 8" xfId="12859" xr:uid="{104A572D-C6DB-49FA-8024-DAB68DF40ADF}"/>
    <cellStyle name="Style 21 8 10" xfId="11628" xr:uid="{6A898208-C96D-4E41-B99C-B0C4CB3F46C8}"/>
    <cellStyle name="Style 21 8 11" xfId="12286" xr:uid="{9462F36B-5CF2-4683-BC37-C901D43FDD98}"/>
    <cellStyle name="Style 21 8 12" xfId="30463" xr:uid="{89D739A3-873B-4DA9-B2E9-B47CB05CB01E}"/>
    <cellStyle name="Style 21 8 13" xfId="30906" xr:uid="{46D751C1-3B84-4709-873A-A985E3C1FE81}"/>
    <cellStyle name="Style 21 8 14" xfId="27316" xr:uid="{A74F6B96-2478-4BAD-B9D1-9860FC2028A4}"/>
    <cellStyle name="Style 21 8 15" xfId="16371" xr:uid="{ABCA1176-949D-4886-9294-CF55C83CCBE0}"/>
    <cellStyle name="Style 21 8 16" xfId="35279" xr:uid="{156E222C-9EF8-46FA-99C3-7D01A2FC315F}"/>
    <cellStyle name="Style 21 8 17" xfId="17010" xr:uid="{7ED0D869-0C8B-474F-A8F4-9E11D1FBF966}"/>
    <cellStyle name="Style 21 8 2" xfId="16139" xr:uid="{1044175C-A2F8-4837-A045-A55EDC4D885F}"/>
    <cellStyle name="Style 21 8 3" xfId="11025" xr:uid="{0551AF0C-83F7-4F21-90C5-9DF3BF8A91FB}"/>
    <cellStyle name="Style 21 8 4" xfId="9990" xr:uid="{DB6C4C2C-A944-4C3C-A1F7-99B0D1D6784E}"/>
    <cellStyle name="Style 21 8 5" xfId="20422" xr:uid="{34EDD3DA-D261-4081-9497-0723876F6FAD}"/>
    <cellStyle name="Style 21 8 6" xfId="11183" xr:uid="{F90FBB18-822A-483B-ACB4-D02794818976}"/>
    <cellStyle name="Style 21 8 7" xfId="18550" xr:uid="{F889727C-FDAE-440C-BBD6-0BFAB62EA5AD}"/>
    <cellStyle name="Style 21 8 8" xfId="24654" xr:uid="{4CC31059-2D83-4E66-8E80-62A37DAE94CF}"/>
    <cellStyle name="Style 21 8 9" xfId="11391" xr:uid="{4DE3204E-6D44-45B5-B357-3869DA64CB41}"/>
    <cellStyle name="Style 21 9" xfId="12870" xr:uid="{244C553F-F0AB-467E-ACE2-37CFE75C93F2}"/>
    <cellStyle name="Style 21 9 10" xfId="26449" xr:uid="{1767C39A-237E-41C9-B9BF-C75261FAF288}"/>
    <cellStyle name="Style 21 9 11" xfId="10783" xr:uid="{A65AE84B-6D38-4985-9754-9D9ABD345B8F}"/>
    <cellStyle name="Style 21 9 12" xfId="27143" xr:uid="{51FB3450-BDA3-4A1D-BD81-00BE622E76A3}"/>
    <cellStyle name="Style 21 9 13" xfId="11247" xr:uid="{37D5F994-50A9-438E-82CE-DCA002AA81C7}"/>
    <cellStyle name="Style 21 9 14" xfId="33308" xr:uid="{34E5E611-3FFC-4EFA-A42D-4C84A3B1766A}"/>
    <cellStyle name="Style 21 9 15" xfId="34250" xr:uid="{D834BA90-E510-42C1-A013-5B124BD90255}"/>
    <cellStyle name="Style 21 9 16" xfId="17100" xr:uid="{D119916C-E96E-40BD-A42A-A61EA29C3476}"/>
    <cellStyle name="Style 21 9 17" xfId="16820" xr:uid="{37C4DD58-9F54-4D85-9F00-CD892B056EB7}"/>
    <cellStyle name="Style 21 9 2" xfId="16150" xr:uid="{EDE1B309-A05C-4E26-8039-D3AEB9C4EF6F}"/>
    <cellStyle name="Style 21 9 3" xfId="16392" xr:uid="{DBE4B7F4-B7E1-4B14-8437-BA260625126F}"/>
    <cellStyle name="Style 21 9 4" xfId="19159" xr:uid="{13941FFD-F91A-4854-9201-48D4C8222970}"/>
    <cellStyle name="Style 21 9 5" xfId="10070" xr:uid="{558E1AEE-D5EF-4747-9FA3-63F2EF6718AE}"/>
    <cellStyle name="Style 21 9 6" xfId="11188" xr:uid="{640FBB3C-68CD-4BD0-B539-E9648791F049}"/>
    <cellStyle name="Style 21 9 7" xfId="10531" xr:uid="{3E90659E-075C-4A2C-B3CD-4EBD52558DFC}"/>
    <cellStyle name="Style 21 9 8" xfId="11264" xr:uid="{34F1D100-1FBD-436C-A5A9-D37FF2BE96BF}"/>
    <cellStyle name="Style 21 9 9" xfId="11396" xr:uid="{9F919FAC-290C-4CA7-9486-86E1988A0C7F}"/>
    <cellStyle name="Style 22" xfId="4933" xr:uid="{00000000-0005-0000-0000-000063250000}"/>
    <cellStyle name="Style 22 10" xfId="12858" xr:uid="{C16EA41A-3424-4B75-B123-37AD2A29F2E7}"/>
    <cellStyle name="Style 22 10 10" xfId="10692" xr:uid="{EB9A5761-C16C-45EA-990A-83C15AD71866}"/>
    <cellStyle name="Style 22 10 11" xfId="11562" xr:uid="{4313909F-070D-4C4A-B312-58EE640AFABD}"/>
    <cellStyle name="Style 22 10 12" xfId="23358" xr:uid="{29C07F1F-B4FE-46A1-A2FC-19D2DCC70326}"/>
    <cellStyle name="Style 22 10 13" xfId="12442" xr:uid="{E9262D23-0086-41B2-9923-1DEB012E2CCF}"/>
    <cellStyle name="Style 22 10 14" xfId="33100" xr:uid="{BD145D93-881B-4550-9A18-6856EBF934C8}"/>
    <cellStyle name="Style 22 10 15" xfId="16520" xr:uid="{CE45139E-7710-40C3-9874-713AF830C24D}"/>
    <cellStyle name="Style 22 10 16" xfId="35384" xr:uid="{7E1E8548-FBB6-4A2E-81A5-4AE3A28E044A}"/>
    <cellStyle name="Style 22 10 17" xfId="16625" xr:uid="{677BB8EE-C0AA-4870-BBBE-B27F9F8E49E7}"/>
    <cellStyle name="Style 22 10 2" xfId="16138" xr:uid="{63F46AC5-DB7D-4AA8-AE6F-353A358668E9}"/>
    <cellStyle name="Style 22 10 3" xfId="16402" xr:uid="{2B3A33C6-404D-40D1-9D8A-91C71459E850}"/>
    <cellStyle name="Style 22 10 4" xfId="18433" xr:uid="{8F3908AF-C0D4-4315-95E8-B771BD8F588F}"/>
    <cellStyle name="Style 22 10 5" xfId="20482" xr:uid="{619EA9A2-A6CD-4A28-9E9B-5B6751C6A11E}"/>
    <cellStyle name="Style 22 10 6" xfId="12124" xr:uid="{99ECA1CB-1BC2-4EA1-9F1B-6771E9C140EA}"/>
    <cellStyle name="Style 22 10 7" xfId="10525" xr:uid="{3E47F987-9190-44B4-B83C-632B5CDBAAD7}"/>
    <cellStyle name="Style 22 10 8" xfId="24818" xr:uid="{11D8B04D-D4DF-45C7-BD09-7EE1619AF7BC}"/>
    <cellStyle name="Style 22 10 9" xfId="18981" xr:uid="{3C25CC1C-5152-4913-85FC-568264AE7E69}"/>
    <cellStyle name="Style 22 11" xfId="12869" xr:uid="{E8D14E21-D534-4044-AEFC-A691193C1DF4}"/>
    <cellStyle name="Style 22 11 10" xfId="26500" xr:uid="{B178AA49-86A5-4473-A93F-A72A33C19764}"/>
    <cellStyle name="Style 22 11 11" xfId="12291" xr:uid="{E554D847-D58D-4AFE-B672-4EB64CF97549}"/>
    <cellStyle name="Style 22 11 12" xfId="23042" xr:uid="{1EC8F3DC-A6CD-479F-9B6E-B4AC9745A708}"/>
    <cellStyle name="Style 22 11 13" xfId="29216" xr:uid="{D2E0FE11-4F26-4643-8438-71CB10C02DB3}"/>
    <cellStyle name="Style 22 11 14" xfId="26076" xr:uid="{2260E7E3-19A4-463D-90C7-BCCF4C34718A}"/>
    <cellStyle name="Style 22 11 15" xfId="12341" xr:uid="{6AE3DDBD-1D81-4158-AD86-866AEA02F2EA}"/>
    <cellStyle name="Style 22 11 16" xfId="17095" xr:uid="{606C08C4-0185-4616-BBB0-8F775225EDF3}"/>
    <cellStyle name="Style 22 11 17" xfId="17508" xr:uid="{77259438-A4A3-48D1-80CB-8604F90E12DE}"/>
    <cellStyle name="Style 22 11 2" xfId="16149" xr:uid="{6CF244ED-CBD9-4666-8C6A-55307AC21083}"/>
    <cellStyle name="Style 22 11 3" xfId="17709" xr:uid="{655C4316-D490-4739-B7A4-EF9091BDB54D}"/>
    <cellStyle name="Style 22 11 4" xfId="19308" xr:uid="{CA78089C-398C-43E2-854D-937242769AA0}"/>
    <cellStyle name="Style 22 11 5" xfId="12007" xr:uid="{B2030C5F-07FF-4C75-9C66-CC35676EF1B5}"/>
    <cellStyle name="Style 22 11 6" xfId="11187" xr:uid="{8D41FDDC-55EE-479C-91BC-1A69B3D7E3BD}"/>
    <cellStyle name="Style 22 11 7" xfId="10530" xr:uid="{782A4A06-0816-4D06-970F-CCB9B30F2212}"/>
    <cellStyle name="Style 22 11 8" xfId="11162" xr:uid="{29D1B006-F3B5-489E-B554-E3EABF1ED537}"/>
    <cellStyle name="Style 22 11 9" xfId="12241" xr:uid="{B5F19A95-E3F2-4AEB-8EE8-BD269ADB1053}"/>
    <cellStyle name="Style 22 12" xfId="12874" xr:uid="{6242F68B-24F7-45B8-B91D-1C1267B07568}"/>
    <cellStyle name="Style 22 12 10" xfId="10699" xr:uid="{804581B1-D638-4827-AF48-0785CF60E3E4}"/>
    <cellStyle name="Style 22 12 11" xfId="12293" xr:uid="{7814D2D2-8D7C-4757-942B-3D465DC9CF5D}"/>
    <cellStyle name="Style 22 12 12" xfId="12051" xr:uid="{8C9E9A8A-AD0D-4405-9C0E-78CFFF73EAC9}"/>
    <cellStyle name="Style 22 12 13" xfId="32005" xr:uid="{A2396EE2-3B89-4545-AFD1-349403AB28D1}"/>
    <cellStyle name="Style 22 12 14" xfId="33179" xr:uid="{4972FB84-29FE-4545-A024-7854883EAA19}"/>
    <cellStyle name="Style 22 12 15" xfId="34235" xr:uid="{A671ABE4-767D-4D1B-8DDB-02E265E13338}"/>
    <cellStyle name="Style 22 12 16" xfId="17533" xr:uid="{0C2C69F2-638C-4A38-A9FB-48C0ED0F31D6}"/>
    <cellStyle name="Style 22 12 17" xfId="18010" xr:uid="{DCEBD768-63B3-4082-9DE5-11ED0A221E2E}"/>
    <cellStyle name="Style 22 12 2" xfId="16154" xr:uid="{AAE22184-061B-4B1A-95B7-1DCCC7ACA02A}"/>
    <cellStyle name="Style 22 12 3" xfId="16398" xr:uid="{8E07D744-F321-4963-83FD-46A4607055BE}"/>
    <cellStyle name="Style 22 12 4" xfId="19138" xr:uid="{87535E0B-39CF-42D0-94E1-B19E267E13D8}"/>
    <cellStyle name="Style 22 12 5" xfId="12010" xr:uid="{C73A0011-9579-4C42-BBDD-9BBC1E7CCCDA}"/>
    <cellStyle name="Style 22 12 6" xfId="22102" xr:uid="{FA08FD3F-C1FD-45A5-92EC-E1E8B760F3BF}"/>
    <cellStyle name="Style 22 12 7" xfId="23246" xr:uid="{18339584-77F5-481E-B141-FC719CD85EAA}"/>
    <cellStyle name="Style 22 12 8" xfId="12142" xr:uid="{12DA0C30-C097-42CE-9DEF-F07147756794}"/>
    <cellStyle name="Style 22 12 9" xfId="10563" xr:uid="{853CD425-F0C7-47E7-B82D-D4CD7A777091}"/>
    <cellStyle name="Style 22 13" xfId="12738" xr:uid="{78DBB174-BB13-470B-A4D1-5DD31CEE11B7}"/>
    <cellStyle name="Style 22 13 10" xfId="20594" xr:uid="{32394914-A3D9-4E53-A194-CD312E52E67D}"/>
    <cellStyle name="Style 22 13 11" xfId="12222" xr:uid="{8EE925EB-3D2B-4D24-A856-7ED9E08D2AEA}"/>
    <cellStyle name="Style 22 13 12" xfId="11825" xr:uid="{91505A34-EEDD-473B-8055-45438FCF307F}"/>
    <cellStyle name="Style 22 13 13" xfId="11108" xr:uid="{38E1C2C1-CD30-44AD-8FE2-94643E50C3E1}"/>
    <cellStyle name="Style 22 13 14" xfId="33089" xr:uid="{6DABE0FA-91F1-4DE5-B16A-3B58F3D694C4}"/>
    <cellStyle name="Style 22 13 15" xfId="34082" xr:uid="{FC8727A8-3E8C-4774-94F1-1D40FC130B46}"/>
    <cellStyle name="Style 22 13 16" xfId="35284" xr:uid="{53097487-8449-4CA1-ACCD-D72538A62FBD}"/>
    <cellStyle name="Style 22 13 17" xfId="30510" xr:uid="{86574AF2-9DF0-4D8B-AC2D-37B029A5054B}"/>
    <cellStyle name="Style 22 13 2" xfId="16018" xr:uid="{B58A957B-BD57-46FE-B366-6988E24BD343}"/>
    <cellStyle name="Style 22 13 3" xfId="17603" xr:uid="{CA5C4BA3-A0EC-49B6-89DF-31659E8EC285}"/>
    <cellStyle name="Style 22 13 4" xfId="18996" xr:uid="{3435B037-4FB0-47D7-A134-D21D723187B4}"/>
    <cellStyle name="Style 22 13 5" xfId="10950" xr:uid="{B051C27B-C7D6-41E0-9E57-00DBFD214AD4}"/>
    <cellStyle name="Style 22 13 6" xfId="22105" xr:uid="{2EB4CFB0-B45F-4D03-93F1-D07379A13A60}"/>
    <cellStyle name="Style 22 13 7" xfId="23252" xr:uid="{7D24D295-A6CD-4F79-B2A0-DF54C7E77C1E}"/>
    <cellStyle name="Style 22 13 8" xfId="24661" xr:uid="{72424BC6-9BC1-4683-A459-D317DA37957F}"/>
    <cellStyle name="Style 22 13 9" xfId="12256" xr:uid="{63530D68-609D-488B-97AC-0752CF98D1ED}"/>
    <cellStyle name="Style 22 14" xfId="12882" xr:uid="{900C1606-7448-440E-B6BA-8488B609EE1B}"/>
    <cellStyle name="Style 22 14 10" xfId="22654" xr:uid="{3323D39E-5F68-45C0-A2B7-3A1B1FFF32DE}"/>
    <cellStyle name="Style 22 14 11" xfId="25345" xr:uid="{AEAE054E-1370-4989-AAEA-1C688675BE71}"/>
    <cellStyle name="Style 22 14 12" xfId="11593" xr:uid="{86B83E77-EF59-4067-A032-0562579A9CBD}"/>
    <cellStyle name="Style 22 14 13" xfId="24763" xr:uid="{23825270-807E-4576-9BFD-C62699133EF9}"/>
    <cellStyle name="Style 22 14 14" xfId="31272" xr:uid="{98EB6894-B6AF-4D6E-84CE-E4DD080EC85C}"/>
    <cellStyle name="Style 22 14 15" xfId="16367" xr:uid="{50A9FE32-E10F-47A2-BDAC-C3E7A3958A37}"/>
    <cellStyle name="Style 22 14 16" xfId="35348" xr:uid="{0C9C2183-47DE-4932-BB0F-E81AFFADCFB0}"/>
    <cellStyle name="Style 22 14 17" xfId="35182" xr:uid="{15BE8F75-5CFA-4459-953A-90287EA78F8B}"/>
    <cellStyle name="Style 22 14 2" xfId="16162" xr:uid="{CF843C0F-A42D-4A1C-A332-48468B197E93}"/>
    <cellStyle name="Style 22 14 3" xfId="11032" xr:uid="{2FBD4561-9931-4443-9391-F84155D75AEC}"/>
    <cellStyle name="Style 22 14 4" xfId="9997" xr:uid="{19F0BEBA-9BC4-418C-B454-6CB949A50781}"/>
    <cellStyle name="Style 22 14 5" xfId="20444" xr:uid="{1F103B9C-3F3B-4C87-B36F-41F50F5420B6}"/>
    <cellStyle name="Style 22 14 6" xfId="16337" xr:uid="{9025E7FD-6DA8-4FAA-9E07-A6E03260CFCB}"/>
    <cellStyle name="Style 22 14 7" xfId="11302" xr:uid="{70B89D44-ECF6-4545-ABFF-54DF225E7454}"/>
    <cellStyle name="Style 22 14 8" xfId="24752" xr:uid="{3748E9F6-B0C3-4CEB-B315-C54AE825D61E}"/>
    <cellStyle name="Style 22 14 9" xfId="11278" xr:uid="{65633237-93B2-41A3-A99A-AA4A06497438}"/>
    <cellStyle name="Style 22 15" xfId="12746" xr:uid="{820EAC52-D609-4E2A-8C5C-C4F71814A8AE}"/>
    <cellStyle name="Style 22 15 10" xfId="10650" xr:uid="{D7C4FE4F-7969-4B44-AD1C-728A5585203E}"/>
    <cellStyle name="Style 22 15 11" xfId="11257" xr:uid="{0AD8026F-B60F-45AC-B0FD-2F27480C7E1A}"/>
    <cellStyle name="Style 22 15 12" xfId="16092" xr:uid="{8E7F9576-28B3-4BBE-9C4D-95FCDD08D955}"/>
    <cellStyle name="Style 22 15 13" xfId="11214" xr:uid="{397BA2B2-DDC4-4252-B5D6-F3279A395D31}"/>
    <cellStyle name="Style 22 15 14" xfId="17469" xr:uid="{7741E3AA-7289-4D03-AD5D-50DD48A66BD0}"/>
    <cellStyle name="Style 22 15 15" xfId="33366" xr:uid="{73711F8A-3156-41ED-9AC1-97A242C85EAE}"/>
    <cellStyle name="Style 22 15 16" xfId="35252" xr:uid="{5D799481-1D1C-4D3B-8D4C-FDC7D44EB3C3}"/>
    <cellStyle name="Style 22 15 17" xfId="12601" xr:uid="{8E13FE79-EF4A-4BE5-820E-15E7C4D9DAC5}"/>
    <cellStyle name="Style 22 15 2" xfId="16026" xr:uid="{DD627113-0A73-4975-A5F0-38B0D9D81E04}"/>
    <cellStyle name="Style 22 15 3" xfId="17724" xr:uid="{94C925C4-0996-4425-9AB5-6DE181DB148F}"/>
    <cellStyle name="Style 22 15 4" xfId="11779" xr:uid="{A6475713-6CA8-430F-844F-34A6D84A9A3B}"/>
    <cellStyle name="Style 22 15 5" xfId="20448" xr:uid="{7BA83323-7597-48A1-8B56-2A838EE6499C}"/>
    <cellStyle name="Style 22 15 6" xfId="21186" xr:uid="{1A8000BF-894F-44CC-8D5A-F3B7A864479D}"/>
    <cellStyle name="Style 22 15 7" xfId="11315" xr:uid="{EAFD1E88-B2EA-4888-815E-37A7AD797D4B}"/>
    <cellStyle name="Style 22 15 8" xfId="10608" xr:uid="{AEA8EF2D-34D7-480F-A15C-0AEDEEE55420}"/>
    <cellStyle name="Style 22 15 9" xfId="19242" xr:uid="{7FB76721-8595-4C5F-B2A4-916B28D7660A}"/>
    <cellStyle name="Style 22 16" xfId="12757" xr:uid="{5107B1DE-0DDC-43D3-92A7-A85399420CC4}"/>
    <cellStyle name="Style 22 16 10" xfId="27788" xr:uid="{78DEBAB4-5874-4E17-B85C-B4FE391BCBAE}"/>
    <cellStyle name="Style 22 16 11" xfId="21961" xr:uid="{9FF63F54-A787-4485-A9E7-E20BD63A73DE}"/>
    <cellStyle name="Style 22 16 12" xfId="30625" xr:uid="{B9E0E111-4032-499E-8D64-B436B5619DF9}"/>
    <cellStyle name="Style 22 16 13" xfId="12362" xr:uid="{243D5884-9535-4C41-895E-739C17DBE961}"/>
    <cellStyle name="Style 22 16 14" xfId="12502" xr:uid="{ED907DF7-F91E-4FFE-A57F-6712AEACAD82}"/>
    <cellStyle name="Style 22 16 15" xfId="34221" xr:uid="{1DE86E61-0FED-49FD-A2EA-1461A1FDF031}"/>
    <cellStyle name="Style 22 16 16" xfId="35205" xr:uid="{53D3105A-DF0C-4517-BD40-2F08F1B5277D}"/>
    <cellStyle name="Style 22 16 17" xfId="36509" xr:uid="{A5E9E596-8DF6-49C8-9857-298B7A0F4C0F}"/>
    <cellStyle name="Style 22 16 2" xfId="16037" xr:uid="{BE812AD4-1189-41AC-9BB2-86A9FB91EEEB}"/>
    <cellStyle name="Style 22 16 3" xfId="17658" xr:uid="{3B8C1D52-DDB6-4582-8676-42F119A77A5D}"/>
    <cellStyle name="Style 22 16 4" xfId="19127" xr:uid="{D625AF12-0A21-46E0-BCB0-A06D3D5314AD}"/>
    <cellStyle name="Style 22 16 5" xfId="10252" xr:uid="{B179EDFE-61D2-4A4C-93C3-3E947C610DFF}"/>
    <cellStyle name="Style 22 16 6" xfId="11170" xr:uid="{28CA1F81-39B5-45A1-A9C8-00468A472ECB}"/>
    <cellStyle name="Style 22 16 7" xfId="11316" xr:uid="{9BE12E72-99DA-4728-9551-C932874B22CA}"/>
    <cellStyle name="Style 22 16 8" xfId="10434" xr:uid="{7D657FA7-6ED1-49CB-A056-3DD1A3725F83}"/>
    <cellStyle name="Style 22 16 9" xfId="10559" xr:uid="{7A9FD950-19A7-4590-AB3D-1B22CC697966}"/>
    <cellStyle name="Style 22 17" xfId="12762" xr:uid="{3AB7B2CD-3139-4E83-8B54-AAF3601EB5B0}"/>
    <cellStyle name="Style 22 17 10" xfId="27633" xr:uid="{4238D72C-0BC6-4FE9-8A23-2ED9D09FD2DA}"/>
    <cellStyle name="Style 22 17 11" xfId="29020" xr:uid="{3022ED32-5256-4BA3-ADC3-791D355CDBDA}"/>
    <cellStyle name="Style 22 17 12" xfId="16001" xr:uid="{4424464D-53EE-42F3-9535-D471B8DD8961}"/>
    <cellStyle name="Style 22 17 13" xfId="12353" xr:uid="{1BEA9529-1573-4FE5-8125-583DA8F824F9}"/>
    <cellStyle name="Style 22 17 14" xfId="17487" xr:uid="{6B5E6377-1B4A-4568-83F4-CEFFC12644E9}"/>
    <cellStyle name="Style 22 17 15" xfId="34105" xr:uid="{0CBE5387-8A9D-4282-9D68-69F256610D36}"/>
    <cellStyle name="Style 22 17 16" xfId="16465" xr:uid="{6E35296C-EC80-4964-A7AD-9E3BF4A0A0F5}"/>
    <cellStyle name="Style 22 17 17" xfId="36405" xr:uid="{53FF9C01-5787-45A7-A65C-425373937E41}"/>
    <cellStyle name="Style 22 17 2" xfId="16042" xr:uid="{7B89180F-79C7-46F2-89FB-C164D45E0612}"/>
    <cellStyle name="Style 22 17 3" xfId="17249" xr:uid="{C21706D7-8069-4396-9555-75689C9325AF}"/>
    <cellStyle name="Style 22 17 4" xfId="19234" xr:uid="{0A00E608-1801-4FA5-8ECD-74787E72768C}"/>
    <cellStyle name="Style 22 17 5" xfId="20686" xr:uid="{B300953B-B9BC-490E-A9DF-E6E586D62C6E}"/>
    <cellStyle name="Style 22 17 6" xfId="22054" xr:uid="{7BD727B6-B3D5-4BEC-8F65-FC60011A2D24}"/>
    <cellStyle name="Style 22 17 7" xfId="23179" xr:uid="{116BE43D-8619-4276-BB80-23A5E01DD4B7}"/>
    <cellStyle name="Style 22 17 8" xfId="10435" xr:uid="{2D75BDB5-4D0F-4EC4-8DF7-DA02C0FCE599}"/>
    <cellStyle name="Style 22 17 9" xfId="11352" xr:uid="{BB88E73A-4D62-43CE-8EFB-6145FD54F669}"/>
    <cellStyle name="Style 22 18" xfId="12770" xr:uid="{0A12559E-8A07-4A92-B744-F7649784D4E3}"/>
    <cellStyle name="Style 22 18 10" xfId="19943" xr:uid="{44656599-AA53-45AD-B624-A80AD19C7D03}"/>
    <cellStyle name="Style 22 18 11" xfId="11556" xr:uid="{EFED1113-2E41-423A-83B4-523738EBBEB9}"/>
    <cellStyle name="Style 22 18 12" xfId="10741" xr:uid="{77D267A1-88E9-4BFA-B0E0-F6C88D9BBA88}"/>
    <cellStyle name="Style 22 18 13" xfId="31934" xr:uid="{6FA17440-782E-4A74-B6DF-CF585ACCEA7D}"/>
    <cellStyle name="Style 22 18 14" xfId="10743" xr:uid="{E86A4979-9FD3-40C1-8E11-0D39910D80A2}"/>
    <cellStyle name="Style 22 18 15" xfId="27503" xr:uid="{3DC14793-3B39-4AEB-A576-3D0BAF9F923B}"/>
    <cellStyle name="Style 22 18 16" xfId="17167" xr:uid="{702AFCB2-97BB-48D5-9AC4-FE789BE94279}"/>
    <cellStyle name="Style 22 18 17" xfId="16487" xr:uid="{FED8375A-896C-489A-BCA8-C0A9B93A23A7}"/>
    <cellStyle name="Style 22 18 2" xfId="16050" xr:uid="{B5525ADC-B260-44DC-B8BF-31E38F6772A5}"/>
    <cellStyle name="Style 22 18 3" xfId="16407" xr:uid="{8935C9C1-927E-43C6-A159-37CCE28A2AB5}"/>
    <cellStyle name="Style 22 18 4" xfId="19051" xr:uid="{5C1EF23E-77B9-4C83-A68D-6F99F47E5CD9}"/>
    <cellStyle name="Style 22 18 5" xfId="20507" xr:uid="{3EEC5212-73D0-4ACA-882D-D97FAAFB6111}"/>
    <cellStyle name="Style 22 18 6" xfId="16334" xr:uid="{B71819D9-F52B-4CD8-8219-D0DCFEBB1DD1}"/>
    <cellStyle name="Style 22 18 7" xfId="23139" xr:uid="{24CCBB30-0653-4582-8734-D969C8C41E47}"/>
    <cellStyle name="Style 22 18 8" xfId="11258" xr:uid="{A1F582D8-2C45-4831-BDEF-639656EB2E3E}"/>
    <cellStyle name="Style 22 18 9" xfId="11356" xr:uid="{A390F0E3-4CA0-4033-BD44-91CFFAF8139F}"/>
    <cellStyle name="Style 22 19" xfId="12778" xr:uid="{C5F68349-BC14-45B9-89A4-418795DF8839}"/>
    <cellStyle name="Style 22 19 10" xfId="10662" xr:uid="{CCE3BA4A-1D32-4B6D-BC4A-9641B7AE1A7C}"/>
    <cellStyle name="Style 22 19 11" xfId="29281" xr:uid="{8ABD7AA7-7E8E-4377-B1B4-AB115147E251}"/>
    <cellStyle name="Style 22 19 12" xfId="30471" xr:uid="{4F2B72F9-3C34-4F96-AFE7-B6EE3C796DC8}"/>
    <cellStyle name="Style 22 19 13" xfId="31880" xr:uid="{C8E62ED4-FF2E-4E42-97C0-C83B9B61DD3C}"/>
    <cellStyle name="Style 22 19 14" xfId="33182" xr:uid="{1F5957EE-035A-49B2-AECA-EA7CF33335E3}"/>
    <cellStyle name="Style 22 19 15" xfId="16521" xr:uid="{0199BC77-879C-43D1-B29E-5ECFC3D1D9EF}"/>
    <cellStyle name="Style 22 19 16" xfId="35288" xr:uid="{867BD19D-9DB8-4E2C-A5E2-D4DA690B386F}"/>
    <cellStyle name="Style 22 19 17" xfId="12635" xr:uid="{C6E85666-44B3-4D58-A266-213B8BB1D9A2}"/>
    <cellStyle name="Style 22 19 2" xfId="16058" xr:uid="{B1DD89AA-32FB-4755-A7E0-A31D45937309}"/>
    <cellStyle name="Style 22 19 3" xfId="16424" xr:uid="{1DF3A059-9425-4B3F-96F3-6B16AA9D17E4}"/>
    <cellStyle name="Style 22 19 4" xfId="11155" xr:uid="{2B4ECC34-9138-4A19-8A2E-D07FB8E08818}"/>
    <cellStyle name="Style 22 19 5" xfId="20460" xr:uid="{F282D959-7915-4395-8796-0E0484227704}"/>
    <cellStyle name="Style 22 19 6" xfId="11175" xr:uid="{189E511E-1AA2-431B-AC4D-43ED199EA3C3}"/>
    <cellStyle name="Style 22 19 7" xfId="23129" xr:uid="{D3B452E4-9594-4B91-82E2-1C42C20CB023}"/>
    <cellStyle name="Style 22 19 8" xfId="24664" xr:uid="{1B961CF0-502A-4CFB-BBE9-012B69BF380E}"/>
    <cellStyle name="Style 22 19 9" xfId="26073" xr:uid="{59EA810D-E47D-41AE-9A00-666AC4B0EEB9}"/>
    <cellStyle name="Style 22 2" xfId="4934" xr:uid="{00000000-0005-0000-0000-000064250000}"/>
    <cellStyle name="Style 22 2 10" xfId="12737" xr:uid="{FB4901E1-0031-4C77-AA7F-E7E64C6E8D80}"/>
    <cellStyle name="Style 22 2 10 10" xfId="10647" xr:uid="{92A1E2DA-ABE1-4047-B271-4FC6A918D817}"/>
    <cellStyle name="Style 22 2 10 11" xfId="10803" xr:uid="{CF813452-4EAE-40F3-8D9C-F63EB533ACC4}"/>
    <cellStyle name="Style 22 2 10 12" xfId="10748" xr:uid="{4F84AFAC-FCDD-4DA8-8D4D-37B4C1C576EA}"/>
    <cellStyle name="Style 22 2 10 13" xfId="11107" xr:uid="{5F1A71A3-26C2-474F-B0A6-89C114B99183}"/>
    <cellStyle name="Style 22 2 10 14" xfId="27208" xr:uid="{59460B76-D874-481D-B443-438BB9AE7B42}"/>
    <cellStyle name="Style 22 2 10 15" xfId="34184" xr:uid="{B7244A2C-DA8A-4216-8136-F99B6445C7E5}"/>
    <cellStyle name="Style 22 2 10 16" xfId="35179" xr:uid="{0C170A50-7AAD-4F49-B137-71135A56CE22}"/>
    <cellStyle name="Style 22 2 10 17" xfId="12595" xr:uid="{176A0F5F-8106-4AC2-BEAC-1CACE84A59E2}"/>
    <cellStyle name="Style 22 2 10 2" xfId="16017" xr:uid="{E73E54AD-A135-4A32-ACAD-A7C6FDF2A033}"/>
    <cellStyle name="Style 22 2 10 3" xfId="10997" xr:uid="{BE9A397B-F13B-4ECE-A651-D98CA87796D4}"/>
    <cellStyle name="Style 22 2 10 4" xfId="19076" xr:uid="{8809FA3E-91FF-41CD-B0B4-A59A4A680519}"/>
    <cellStyle name="Style 22 2 10 5" xfId="10949" xr:uid="{4E179F79-02E4-48CE-BF6F-E12D65E5EEF3}"/>
    <cellStyle name="Style 22 2 10 6" xfId="11037" xr:uid="{5FC79388-4383-4370-A74F-DA9F4BDFA4CE}"/>
    <cellStyle name="Style 22 2 10 7" xfId="23382" xr:uid="{70796F6A-9728-4E5E-A758-1F537B598F34}"/>
    <cellStyle name="Style 22 2 10 8" xfId="24826" xr:uid="{DF421645-7792-4A61-9531-13976A333D58}"/>
    <cellStyle name="Style 22 2 10 9" xfId="12101" xr:uid="{DED3A91F-A56F-48D2-AA2C-9935262DFDE8}"/>
    <cellStyle name="Style 22 2 11" xfId="12881" xr:uid="{9F37838C-F338-4DD0-9CA5-CB63ABC2EB0B}"/>
    <cellStyle name="Style 22 2 11 10" xfId="12251" xr:uid="{4A27EDA5-2AD3-4FDD-AADE-C31732AF3112}"/>
    <cellStyle name="Style 22 2 11 11" xfId="12297" xr:uid="{6933CE3F-2EDB-45C3-9D9B-CEDBA60BF9A4}"/>
    <cellStyle name="Style 22 2 11 12" xfId="12598" xr:uid="{49F6B9FA-3DC9-461A-A095-2C96FFD79882}"/>
    <cellStyle name="Style 22 2 11 13" xfId="31852" xr:uid="{BC50E830-0DCF-4EDC-A746-88B50C097A8F}"/>
    <cellStyle name="Style 22 2 11 14" xfId="33264" xr:uid="{9D2868DD-B07E-455D-B1B6-B75DD9C4B0C3}"/>
    <cellStyle name="Style 22 2 11 15" xfId="16517" xr:uid="{EC2A33A7-5DC9-4C6B-B733-C303AF234066}"/>
    <cellStyle name="Style 22 2 11 16" xfId="35248" xr:uid="{DE65ED9F-18A4-40F1-BA10-BEBD4D7FBB86}"/>
    <cellStyle name="Style 22 2 11 17" xfId="37361" xr:uid="{0C7FC85C-5E69-4E27-B467-7B0F0E294954}"/>
    <cellStyle name="Style 22 2 11 2" xfId="16161" xr:uid="{CFFF26BA-2535-4EA6-A82B-9E9D7D500239}"/>
    <cellStyle name="Style 22 2 11 3" xfId="16395" xr:uid="{9D4B350E-ED1A-4C62-9F1E-CCE3343DB964}"/>
    <cellStyle name="Style 22 2 11 4" xfId="16315" xr:uid="{3895D8BF-9AE2-484E-8F84-3E406FED5169}"/>
    <cellStyle name="Style 22 2 11 5" xfId="10276" xr:uid="{BA59CF47-1797-4A57-A6DF-754291AB43D2}"/>
    <cellStyle name="Style 22 2 11 6" xfId="11190" xr:uid="{BB5C5BF9-5E2F-40F8-943D-088DC262E3AE}"/>
    <cellStyle name="Style 22 2 11 7" xfId="23120" xr:uid="{4A62290F-4210-40BC-88E7-BAEFF9095F73}"/>
    <cellStyle name="Style 22 2 11 8" xfId="24595" xr:uid="{757F2D11-BA45-48FB-84E7-D6171D374EB6}"/>
    <cellStyle name="Style 22 2 11 9" xfId="11402" xr:uid="{C50536EB-36A9-42D9-AF86-9B895540B1AB}"/>
    <cellStyle name="Style 22 2 12" xfId="12745" xr:uid="{419AB655-0DDD-4F56-8950-83FB111DA82B}"/>
    <cellStyle name="Style 22 2 12 10" xfId="10649" xr:uid="{544C0FA3-D9EF-44BD-A021-CA6E1A6BDBCE}"/>
    <cellStyle name="Style 22 2 12 11" xfId="11548" xr:uid="{82F804DB-283A-4817-B9D3-5AA65F4A0704}"/>
    <cellStyle name="Style 22 2 12 12" xfId="11835" xr:uid="{B84902DF-177E-4189-8FD8-58CAB1B5235E}"/>
    <cellStyle name="Style 22 2 12 13" xfId="11212" xr:uid="{C6F00AFD-847B-4336-A45A-7E7291EA08E5}"/>
    <cellStyle name="Style 22 2 12 14" xfId="33066" xr:uid="{270FA6D1-FF9A-46D4-AC4C-267411E58CD9}"/>
    <cellStyle name="Style 22 2 12 15" xfId="11770" xr:uid="{02393AC3-3AF5-4B28-9890-12AC0599672A}"/>
    <cellStyle name="Style 22 2 12 16" xfId="35356" xr:uid="{C33F9CFD-76B3-4396-B6D4-421E11A24EC2}"/>
    <cellStyle name="Style 22 2 12 17" xfId="12597" xr:uid="{E940FE1A-8786-473D-850F-2B9DDC9C8587}"/>
    <cellStyle name="Style 22 2 12 2" xfId="16025" xr:uid="{B1386C9A-94DE-4F9F-8D0B-F71B81DE7A99}"/>
    <cellStyle name="Style 22 2 12 3" xfId="17553" xr:uid="{B98AA62A-C3F8-4E04-985E-70453FCD98A2}"/>
    <cellStyle name="Style 22 2 12 4" xfId="19038" xr:uid="{8E3B277B-3C9D-4C55-BBD1-AB8238DE9D07}"/>
    <cellStyle name="Style 22 2 12 5" xfId="10278" xr:uid="{2C06BA64-F46D-4EF8-87AB-E77FA3B04CE4}"/>
    <cellStyle name="Style 22 2 12 6" xfId="11042" xr:uid="{69B23C53-0BAF-46AD-B1D1-29CF3792F330}"/>
    <cellStyle name="Style 22 2 12 7" xfId="22661" xr:uid="{E5D689B7-C192-42EB-97E0-C78328833EC3}"/>
    <cellStyle name="Style 22 2 12 8" xfId="24773" xr:uid="{BBD97AE3-B318-44A6-99C7-32DADC2D799A}"/>
    <cellStyle name="Style 22 2 12 9" xfId="25961" xr:uid="{72B0E6EE-8044-47B4-ABA2-0FC262C2178C}"/>
    <cellStyle name="Style 22 2 13" xfId="12756" xr:uid="{7BD93DA4-8077-4897-9F22-A43A52DA393F}"/>
    <cellStyle name="Style 22 2 13 10" xfId="27660" xr:uid="{FBE24A0C-758A-4F8A-86EB-C43EE38EAAAF}"/>
    <cellStyle name="Style 22 2 13 11" xfId="29033" xr:uid="{BCBD9A2F-50FB-4B86-BF9F-17E6A12C1CA5}"/>
    <cellStyle name="Style 22 2 13 12" xfId="30513" xr:uid="{F418B538-7755-4472-BB7B-3714739F957F}"/>
    <cellStyle name="Style 22 2 13 13" xfId="11215" xr:uid="{F3A45594-8430-4D49-8780-E077BED0F27A}"/>
    <cellStyle name="Style 22 2 13 14" xfId="12484" xr:uid="{4156BD7D-B4A1-4C6E-8D6D-5277D71165BA}"/>
    <cellStyle name="Style 22 2 13 15" xfId="34128" xr:uid="{A4A36AA3-69C5-4E97-8E28-3B2B533213F4}"/>
    <cellStyle name="Style 22 2 13 16" xfId="29196" xr:uid="{70583CB4-7A0E-4194-8F1F-1C0DEDD618EF}"/>
    <cellStyle name="Style 22 2 13 17" xfId="36416" xr:uid="{8E734E56-B422-49F0-AA13-EB86802D709B}"/>
    <cellStyle name="Style 22 2 13 2" xfId="16036" xr:uid="{3F5CC220-D368-4B50-8CDA-62EA38C10F84}"/>
    <cellStyle name="Style 22 2 13 3" xfId="16428" xr:uid="{8DF0630E-9C06-4318-AF99-45FAF5E32E62}"/>
    <cellStyle name="Style 22 2 13 4" xfId="19274" xr:uid="{45DD1099-A15B-4BF0-B26C-F45C65423718}"/>
    <cellStyle name="Style 22 2 13 5" xfId="20431" xr:uid="{8B0634BC-369F-4404-BC39-54E76D6DDFC9}"/>
    <cellStyle name="Style 22 2 13 6" xfId="11169" xr:uid="{5189D501-A0AA-4EE6-9E92-319C05A137C9}"/>
    <cellStyle name="Style 22 2 13 7" xfId="12085" xr:uid="{A5A066EC-030D-4191-8998-06360976292D}"/>
    <cellStyle name="Style 22 2 13 8" xfId="17635" xr:uid="{C9C0B700-E169-4A1D-BDAB-FEA9D6445257}"/>
    <cellStyle name="Style 22 2 13 9" xfId="10562" xr:uid="{783DAED4-E99B-4915-842C-9003CBAD75EF}"/>
    <cellStyle name="Style 22 2 14" xfId="12761" xr:uid="{A07D2E4C-4E86-4B3C-B2DB-C00E987608B0}"/>
    <cellStyle name="Style 22 2 14 10" xfId="27772" xr:uid="{F684FAFB-A55D-41C8-974A-73251CE1FEB4}"/>
    <cellStyle name="Style 22 2 14 11" xfId="21918" xr:uid="{EA6B4ECD-B224-4AF5-868B-C92ED953A85E}"/>
    <cellStyle name="Style 22 2 14 12" xfId="30421" xr:uid="{BEEBD0FB-1BBC-4B8E-845E-60AACD48ED79}"/>
    <cellStyle name="Style 22 2 14 13" xfId="10767" xr:uid="{FA66ED5E-32A0-4DA2-BAA4-4B4F64EE2808}"/>
    <cellStyle name="Style 22 2 14 14" xfId="12505" xr:uid="{58A8D936-8067-422B-9661-B73AAE615F39}"/>
    <cellStyle name="Style 22 2 14 15" xfId="34206" xr:uid="{6D6CCBF2-F0FF-4B89-8E07-332EB21A9254}"/>
    <cellStyle name="Style 22 2 14 16" xfId="29057" xr:uid="{78D81D1D-A82A-447C-9287-EC5A7D5B737A}"/>
    <cellStyle name="Style 22 2 14 17" xfId="36501" xr:uid="{0B0DA518-BC23-41D8-9B22-25F4D8104A72}"/>
    <cellStyle name="Style 22 2 14 2" xfId="16041" xr:uid="{E8183CA2-DE92-457C-A324-9937DD89C516}"/>
    <cellStyle name="Style 22 2 14 3" xfId="17625" xr:uid="{04D4B160-FDE4-4349-B0FC-CD7B26C853E4}"/>
    <cellStyle name="Style 22 2 14 4" xfId="19110" xr:uid="{48507064-D6B9-46EC-AE91-6591A986EC81}"/>
    <cellStyle name="Style 22 2 14 5" xfId="20558" xr:uid="{E9F2659A-0807-4394-8DC9-D16C049E9569}"/>
    <cellStyle name="Style 22 2 14 6" xfId="21894" xr:uid="{946EBCB5-A7E9-4D76-9AFE-76B314AA256D}"/>
    <cellStyle name="Style 22 2 14 7" xfId="10514" xr:uid="{53574D5B-94B3-473C-886A-A49699142317}"/>
    <cellStyle name="Style 22 2 14 8" xfId="21204" xr:uid="{5D091A0D-3007-40BD-B704-0AE4238CBA00}"/>
    <cellStyle name="Style 22 2 14 9" xfId="11351" xr:uid="{39C24F65-CC14-4D08-AEC3-DDF2F94BDF0B}"/>
    <cellStyle name="Style 22 2 15" xfId="12769" xr:uid="{F25E04D8-14DD-4F08-8056-6279E9DDA991}"/>
    <cellStyle name="Style 22 2 15 10" xfId="10657" xr:uid="{76BFFB74-AA4A-4F35-B180-159547F11B1D}"/>
    <cellStyle name="Style 22 2 15 11" xfId="11289" xr:uid="{155E7709-F281-40C0-8BF8-06FEC2CC2FAB}"/>
    <cellStyle name="Style 22 2 15 12" xfId="16003" xr:uid="{8BF8604A-5F38-4C92-83B5-59AAA699D55A}"/>
    <cellStyle name="Style 22 2 15 13" xfId="11222" xr:uid="{516C6301-3F59-4FD5-9ED6-425713A39266}"/>
    <cellStyle name="Style 22 2 15 14" xfId="12506" xr:uid="{C0442701-6164-4391-AEC9-426F93870B17}"/>
    <cellStyle name="Style 22 2 15 15" xfId="34071" xr:uid="{A417378C-0C4A-468E-9D93-5818AEBB4006}"/>
    <cellStyle name="Style 22 2 15 16" xfId="26122" xr:uid="{974ED0F3-A9CD-485C-A1A3-10204CC3A1EF}"/>
    <cellStyle name="Style 22 2 15 17" xfId="12620" xr:uid="{53FB60D8-2E4E-44BE-AB1E-F62FA5D829FD}"/>
    <cellStyle name="Style 22 2 15 2" xfId="16049" xr:uid="{101C75FA-CB50-4548-AF81-4E974D64BA8C}"/>
    <cellStyle name="Style 22 2 15 3" xfId="17113" xr:uid="{1A1E97C2-DD32-4AF1-B9C2-6347DDBA813B}"/>
    <cellStyle name="Style 22 2 15 4" xfId="12602" xr:uid="{0FBF9CD6-8744-49BC-B0D3-5FBB50501F52}"/>
    <cellStyle name="Style 22 2 15 5" xfId="20645" xr:uid="{6247E887-35CF-418C-A677-B4790E6DACD7}"/>
    <cellStyle name="Style 22 2 15 6" xfId="9943" xr:uid="{361EBFAD-84D4-42CC-84CA-BD4A5CCFE3EF}"/>
    <cellStyle name="Style 22 2 15 7" xfId="16430" xr:uid="{A8EBA8B0-76D7-4415-917D-ABBF0D6E9E47}"/>
    <cellStyle name="Style 22 2 15 8" xfId="10448" xr:uid="{2FC94063-0221-4034-A207-8C905ACAEB51}"/>
    <cellStyle name="Style 22 2 15 9" xfId="11355" xr:uid="{5E620738-B3A2-4899-8E5F-A578A08E0907}"/>
    <cellStyle name="Style 22 2 16" xfId="12777" xr:uid="{F33E2183-72D7-4046-8B40-309764C24BD2}"/>
    <cellStyle name="Style 22 2 16 10" xfId="10661" xr:uid="{DB428DC5-3284-407D-9847-8660C888A448}"/>
    <cellStyle name="Style 22 2 16 11" xfId="11294" xr:uid="{EDF0CBD1-F332-4F28-861B-5663A35F140C}"/>
    <cellStyle name="Style 22 2 16 12" xfId="11957" xr:uid="{8011D8FE-45FF-4D05-AAEA-A544210FE0F9}"/>
    <cellStyle name="Style 22 2 16 13" xfId="32014" xr:uid="{1A1C3990-5C4F-418E-9627-18F2748C5BBD}"/>
    <cellStyle name="Style 22 2 16 14" xfId="33306" xr:uid="{10C5D048-2B05-4263-AF8A-8AB6B4114FB6}"/>
    <cellStyle name="Style 22 2 16 15" xfId="25689" xr:uid="{5E35A341-AA51-452E-8CAB-D922960C31AA}"/>
    <cellStyle name="Style 22 2 16 16" xfId="35398" xr:uid="{1E55D78C-AE96-4113-BDAC-4A47AAE117EF}"/>
    <cellStyle name="Style 22 2 16 17" xfId="12634" xr:uid="{DED27749-55AD-4CEC-B30E-F074A2C223F4}"/>
    <cellStyle name="Style 22 2 16 2" xfId="16057" xr:uid="{19DA12ED-4A08-4046-9EF9-8CAFBFB752C8}"/>
    <cellStyle name="Style 22 2 16 3" xfId="16421" xr:uid="{C8F0D336-C12D-436D-BFDB-260AB7B28573}"/>
    <cellStyle name="Style 22 2 16 4" xfId="18429" xr:uid="{F6622DF0-C84B-4E62-AD53-5A0D6D336911}"/>
    <cellStyle name="Style 22 2 16 5" xfId="10290" xr:uid="{CD211B76-D5AA-4D2E-9611-F0951915A3CD}"/>
    <cellStyle name="Style 22 2 16 6" xfId="12129" xr:uid="{26A57D08-FC94-4D38-862E-7F37E6AF45F3}"/>
    <cellStyle name="Style 22 2 16 7" xfId="16282" xr:uid="{60AB6CC6-E350-44E1-AE97-44B3B6C35C9D}"/>
    <cellStyle name="Style 22 2 16 8" xfId="24832" xr:uid="{3FF0AAB3-BD7E-42BE-BAA3-913682C74D05}"/>
    <cellStyle name="Style 22 2 16 9" xfId="26236" xr:uid="{A9BD3AF6-758E-4626-9870-DF7363EFC672}"/>
    <cellStyle name="Style 22 2 17" xfId="12889" xr:uid="{EA5194B8-46B3-409A-89B3-9C8CE25D7ECE}"/>
    <cellStyle name="Style 22 2 17 10" xfId="23989" xr:uid="{1997ED67-6295-4A4C-934B-2A13AAB49DE8}"/>
    <cellStyle name="Style 22 2 17 11" xfId="10778" xr:uid="{F769B7A5-A438-4274-9928-9F3F7A54DC66}"/>
    <cellStyle name="Style 22 2 17 12" xfId="12062" xr:uid="{6B2E33B9-D24A-44A9-ABFA-8CF9D0571456}"/>
    <cellStyle name="Style 22 2 17 13" xfId="11330" xr:uid="{F8BEBF5C-8060-4D2F-BFBB-A512201739B1}"/>
    <cellStyle name="Style 22 2 17 14" xfId="33094" xr:uid="{895F6D7D-43E4-4574-9947-CE303F312CBF}"/>
    <cellStyle name="Style 22 2 17 15" xfId="16512" xr:uid="{3026504D-C5D5-4497-B709-D25514CD2D27}"/>
    <cellStyle name="Style 22 2 17 16" xfId="16469" xr:uid="{DDC1B456-1392-4565-87E1-F9494C21CBEB}"/>
    <cellStyle name="Style 22 2 17 17" xfId="17699" xr:uid="{BD0068E1-42BB-4EFE-8F7C-376B226CB12F}"/>
    <cellStyle name="Style 22 2 17 2" xfId="16169" xr:uid="{A90ED6A7-AA32-48B9-8405-4F4542FE3B26}"/>
    <cellStyle name="Style 22 2 17 3" xfId="17672" xr:uid="{C60251B4-3A3D-4365-89BF-CD3769E2CE7C}"/>
    <cellStyle name="Style 22 2 17 4" xfId="10000" xr:uid="{619FD1FD-7510-4FC7-AEFB-15483078A9C3}"/>
    <cellStyle name="Style 22 2 17 5" xfId="16344" xr:uid="{14F6CDF8-AAF3-430A-97B0-AF57316A0799}"/>
    <cellStyle name="Style 22 2 17 6" xfId="12119" xr:uid="{28103E9A-85CD-4C6A-B950-0872297DD772}"/>
    <cellStyle name="Style 22 2 17 7" xfId="18564" xr:uid="{1B7E4E69-3578-482C-8D30-D08E641B2EE0}"/>
    <cellStyle name="Style 22 2 17 8" xfId="10589" xr:uid="{9D3D6A29-56FE-4BF3-834B-FE489A73FB8B}"/>
    <cellStyle name="Style 22 2 17 9" xfId="12236" xr:uid="{5F4620D9-38B0-4F06-AB40-71DA8A4FC35C}"/>
    <cellStyle name="Style 22 2 18" xfId="12785" xr:uid="{1899B4B2-07F5-4520-B62C-420B9734BD9C}"/>
    <cellStyle name="Style 22 2 18 10" xfId="27726" xr:uid="{3C0D0328-206D-4D6A-88D1-D62CF60DE750}"/>
    <cellStyle name="Style 22 2 18 11" xfId="29128" xr:uid="{4DBD8B84-7F5D-43DF-9E02-3743D7F39721}"/>
    <cellStyle name="Style 22 2 18 12" xfId="23213" xr:uid="{D715EC18-8E98-46B2-8EA1-2FAACA6DCB31}"/>
    <cellStyle name="Style 22 2 18 13" xfId="11224" xr:uid="{19952E50-7195-4F41-96D6-030FB91704A9}"/>
    <cellStyle name="Style 22 2 18 14" xfId="29794" xr:uid="{26CE8498-8CFA-4593-B29C-178B8A243ADE}"/>
    <cellStyle name="Style 22 2 18 15" xfId="16365" xr:uid="{9C663F6A-593C-4EC8-8DF5-E94176482882}"/>
    <cellStyle name="Style 22 2 18 16" xfId="17150" xr:uid="{0EA46F0A-422F-4858-AFC3-D335234ED60A}"/>
    <cellStyle name="Style 22 2 18 17" xfId="36472" xr:uid="{330DD1D1-8852-4AA4-B00B-5D157B054BA2}"/>
    <cellStyle name="Style 22 2 18 2" xfId="16065" xr:uid="{DA546635-0A19-40CB-BEDB-D1405A70B791}"/>
    <cellStyle name="Style 22 2 18 3" xfId="17905" xr:uid="{CE90DB27-B460-46F6-BCD2-881E36656EEE}"/>
    <cellStyle name="Style 22 2 18 4" xfId="11153" xr:uid="{6967228E-BA80-44E0-97AC-1AFE59CDBF80}"/>
    <cellStyle name="Style 22 2 18 5" xfId="10253" xr:uid="{2D904970-F0AD-4645-B245-B31F0CF007EB}"/>
    <cellStyle name="Style 22 2 18 6" xfId="21817" xr:uid="{07B62F54-2226-4C8D-8EDA-4FF07D9217B0}"/>
    <cellStyle name="Style 22 2 18 7" xfId="23264" xr:uid="{15DF7A50-FDF6-423E-94BD-5CA0BFD503F8}"/>
    <cellStyle name="Style 22 2 18 8" xfId="10604" xr:uid="{9FC035BE-26C7-4CCB-B0D4-EB96877C5F99}"/>
    <cellStyle name="Style 22 2 18 9" xfId="11360" xr:uid="{5D3F5139-0F51-4BDF-AD92-8F9980B39BBC}"/>
    <cellStyle name="Style 22 2 19" xfId="12897" xr:uid="{FE2CC24E-B11B-45AB-9A1A-B19B2AD60386}"/>
    <cellStyle name="Style 22 2 19 10" xfId="28614" xr:uid="{56C656AC-2287-4FCC-AF39-825ED006DB6C}"/>
    <cellStyle name="Style 22 2 19 11" xfId="12304" xr:uid="{E7540C0A-992F-47C1-9717-881C51DAF453}"/>
    <cellStyle name="Style 22 2 19 12" xfId="12066" xr:uid="{A124AF00-B58F-495D-A4D8-E949DB18F90C}"/>
    <cellStyle name="Style 22 2 19 13" xfId="11488" xr:uid="{4104B561-CC0C-4D6C-A884-3DD7AB38A63D}"/>
    <cellStyle name="Style 22 2 19 14" xfId="31274" xr:uid="{B760D6CA-A0A8-42C3-8A2D-5A12CF552CCA}"/>
    <cellStyle name="Style 22 2 19 15" xfId="34102" xr:uid="{2DCDB0BC-14BA-4AA7-A116-EF0A736A1B24}"/>
    <cellStyle name="Style 22 2 19 16" xfId="17542" xr:uid="{E7506B05-7411-4200-A051-F61AD0CD85A5}"/>
    <cellStyle name="Style 22 2 19 17" xfId="37302" xr:uid="{D228D0BB-5F8B-4371-A05F-1845D7B9E94C}"/>
    <cellStyle name="Style 22 2 19 2" xfId="16177" xr:uid="{6D30FE11-EAC4-4CC4-BADD-4BB8ADFC6A0F}"/>
    <cellStyle name="Style 22 2 19 3" xfId="16391" xr:uid="{7C2657F5-FEB6-4F2C-8CCF-74AFE342CB36}"/>
    <cellStyle name="Style 22 2 19 4" xfId="19236" xr:uid="{0429E7A1-A2C0-4E4D-87B3-45B35E685B98}"/>
    <cellStyle name="Style 22 2 19 5" xfId="16347" xr:uid="{368F7723-609E-4B8A-A87D-1CA18DF81E65}"/>
    <cellStyle name="Style 22 2 19 6" xfId="21886" xr:uid="{1B6188C6-4F5F-45F6-AE9D-61CCFB5E9C57}"/>
    <cellStyle name="Style 22 2 19 7" xfId="10540" xr:uid="{80D9D51C-9842-44D6-BAA7-FA9846F14359}"/>
    <cellStyle name="Style 22 2 19 8" xfId="21373" xr:uid="{80A4AB52-2164-4AD6-B7BB-7D661F8511D8}"/>
    <cellStyle name="Style 22 2 19 9" xfId="27221" xr:uid="{5EF75EB2-BE39-425C-A0BE-8E3E51334E9B}"/>
    <cellStyle name="Style 22 2 2" xfId="13943" xr:uid="{9522F92F-A9D9-4ADD-ACF8-B57308AF65CF}"/>
    <cellStyle name="Style 22 2 2 10" xfId="24602" xr:uid="{ECE63B56-07E4-4485-A205-64295F5871D7}"/>
    <cellStyle name="Style 22 2 2 11" xfId="25990" xr:uid="{C60A9642-CD0A-4883-83C8-1623646F6C6E}"/>
    <cellStyle name="Style 22 2 2 12" xfId="29035" xr:uid="{C617BE28-13E4-4203-A5F5-D9D97B01BFE2}"/>
    <cellStyle name="Style 22 2 2 13" xfId="30453" xr:uid="{39287BA6-1D48-47FB-87F1-1A1D7E8E2F11}"/>
    <cellStyle name="Style 22 2 2 14" xfId="31891" xr:uid="{19D73FC8-B9FA-4DD3-BC35-A5EC691BC056}"/>
    <cellStyle name="Style 22 2 2 2" xfId="17077" xr:uid="{F4CDC00E-6534-4B39-9F68-ED8149D1FD0A}"/>
    <cellStyle name="Style 22 2 2 3" xfId="10242" xr:uid="{11516456-53EA-429B-B5DB-EF2D84CDBCA4}"/>
    <cellStyle name="Style 22 2 2 4" xfId="16494" xr:uid="{E88447F7-C84C-4C03-B123-0FBF54107550}"/>
    <cellStyle name="Style 22 2 2 5" xfId="17491" xr:uid="{F663692C-18BB-41B7-BD0A-A7C6DCAF3659}"/>
    <cellStyle name="Style 22 2 2 6" xfId="19028" xr:uid="{277A98B5-4F2B-4CB2-A048-8F60965531E1}"/>
    <cellStyle name="Style 22 2 2 7" xfId="20512" xr:uid="{B5E1F350-FE5F-407B-AF51-BAEB7C30739E}"/>
    <cellStyle name="Style 22 2 2 8" xfId="21842" xr:uid="{18D1CD75-0039-46E4-9521-3D47EBB48D1F}"/>
    <cellStyle name="Style 22 2 2 9" xfId="23137" xr:uid="{AF5AD5D1-A3B1-4672-AB96-FE817DAB04FD}"/>
    <cellStyle name="Style 22 2 20" xfId="12793" xr:uid="{9E1EC962-6455-48B4-8A4E-CD105E96A61F}"/>
    <cellStyle name="Style 22 2 20 10" xfId="11644" xr:uid="{F2F1CC31-B7F9-4DF5-AA96-3A257A705F7A}"/>
    <cellStyle name="Style 22 2 20 11" xfId="11557" xr:uid="{E87098D6-F12F-4F0E-8940-8DD24E2B9C31}"/>
    <cellStyle name="Style 22 2 20 12" xfId="11962" xr:uid="{9FFE7610-0DBA-4971-9DA2-AF6A903C3D6A}"/>
    <cellStyle name="Style 22 2 20 13" xfId="11228" xr:uid="{B3EB4FBD-9B22-4FB6-ACC2-32FCDC65D0EB}"/>
    <cellStyle name="Style 22 2 20 14" xfId="17475" xr:uid="{CDEDED40-AA6A-43B1-A432-C12422861C87}"/>
    <cellStyle name="Style 22 2 20 15" xfId="34248" xr:uid="{571FB4A8-93B7-4A4A-9642-5C0C3A279319}"/>
    <cellStyle name="Style 22 2 20 16" xfId="12560" xr:uid="{3DA1D6F8-5E11-464E-929D-910A3654DCFE}"/>
    <cellStyle name="Style 22 2 20 17" xfId="18437" xr:uid="{C95AFFBF-FAAD-4745-A4EC-B2E9F0483123}"/>
    <cellStyle name="Style 22 2 20 2" xfId="16073" xr:uid="{DB180A87-57D8-4833-A752-AFA4A5B90747}"/>
    <cellStyle name="Style 22 2 20 3" xfId="16420" xr:uid="{C1761BBD-C900-4AB5-BBA3-4497A2A9DF54}"/>
    <cellStyle name="Style 22 2 20 4" xfId="19157" xr:uid="{5392622D-1828-48A6-B20C-08B1A1653F3E}"/>
    <cellStyle name="Style 22 2 20 5" xfId="20677" xr:uid="{9EC61AA2-DB1D-4010-AB70-0529866CAE23}"/>
    <cellStyle name="Style 22 2 20 6" xfId="21784" xr:uid="{42C785B9-BD82-4211-BC72-37CB738A5536}"/>
    <cellStyle name="Style 22 2 20 7" xfId="23343" xr:uid="{3A40987A-D94D-4F30-9B7B-F7744E33D689}"/>
    <cellStyle name="Style 22 2 20 8" xfId="10602" xr:uid="{54C47B5A-9C2D-42DC-B353-1A6BBA446893}"/>
    <cellStyle name="Style 22 2 20 9" xfId="11364" xr:uid="{AC926679-A820-4E7E-A90C-D97132749395}"/>
    <cellStyle name="Style 22 2 21" xfId="10329" xr:uid="{1EAF2DC3-4E8C-413C-8A83-C7BFD1CC24C9}"/>
    <cellStyle name="Style 22 2 22" xfId="9801" xr:uid="{8C5A51F0-A48E-4AEE-A80E-DC5E2AAD8FBD}"/>
    <cellStyle name="Style 22 2 23" xfId="9834" xr:uid="{37025ECD-B799-4C43-99D7-B1298199560C}"/>
    <cellStyle name="Style 22 2 24" xfId="9809" xr:uid="{602C758F-F328-4A53-AC49-2E1C8DC65218}"/>
    <cellStyle name="Style 22 2 25" xfId="9845" xr:uid="{A2DF37B9-EE54-4C32-B573-02993C1C7FC8}"/>
    <cellStyle name="Style 22 2 26" xfId="9817" xr:uid="{476A830E-950F-4596-9301-1218A96644AF}"/>
    <cellStyle name="Style 22 2 27" xfId="9850" xr:uid="{CAACC09C-D489-44F6-818F-203C1B0EAD16}"/>
    <cellStyle name="Style 22 2 3" xfId="12846" xr:uid="{5323D63D-C20C-4694-9839-BF577DA8C257}"/>
    <cellStyle name="Style 22 2 3 10" xfId="12040" xr:uid="{FE6EC319-4A03-4AD8-AA7B-B045CAC3A159}"/>
    <cellStyle name="Style 22 2 3 11" xfId="11241" xr:uid="{33FAC974-B98B-4146-8308-301E410D9E06}"/>
    <cellStyle name="Style 22 2 3 12" xfId="33289" xr:uid="{D83B9F64-9D90-4097-9199-3EF1D8126E80}"/>
    <cellStyle name="Style 22 2 3 13" xfId="28984" xr:uid="{DA358897-02E6-48E6-849B-C665A37F9522}"/>
    <cellStyle name="Style 22 2 3 14" xfId="33138" xr:uid="{01518AFA-CFA0-4577-9B5A-F43E017D0FE0}"/>
    <cellStyle name="Style 22 2 3 15" xfId="12540" xr:uid="{0CFE5A78-1923-49B6-BA12-DDAAF2D97630}"/>
    <cellStyle name="Style 22 2 3 2" xfId="16126" xr:uid="{30996DB9-31FD-4DBF-B8B0-AD9DC8EF8CDD}"/>
    <cellStyle name="Style 22 2 3 3" xfId="11793" xr:uid="{C3B26B77-FD91-45E6-B97C-618B47913BC8}"/>
    <cellStyle name="Style 22 2 3 4" xfId="12000" xr:uid="{866D1B74-5EA3-4329-A42A-143DC4347D10}"/>
    <cellStyle name="Style 22 2 3 5" xfId="10522" xr:uid="{9FF1102B-9DDC-4016-90C1-E42BC9DD3DB1}"/>
    <cellStyle name="Style 22 2 3 6" xfId="11127" xr:uid="{5656AB21-6B6A-415E-AA9C-DEB501189976}"/>
    <cellStyle name="Style 22 2 3 7" xfId="11385" xr:uid="{AECAA44A-51A5-41EA-876D-F5FC9313318A}"/>
    <cellStyle name="Style 22 2 3 8" xfId="10686" xr:uid="{3025CE7B-B54C-40DE-A41D-D5C2E97E59D3}"/>
    <cellStyle name="Style 22 2 3 9" xfId="12277" xr:uid="{94A34B36-0E44-4BD9-B2D1-FB760C9A61C8}"/>
    <cellStyle name="Style 22 2 4" xfId="12834" xr:uid="{908AFDBB-052E-41BB-B9E2-7022E53C7F6B}"/>
    <cellStyle name="Style 22 2 4 10" xfId="30630" xr:uid="{49C28332-647B-4147-B23C-1BC9779116EB}"/>
    <cellStyle name="Style 22 2 4 11" xfId="11235" xr:uid="{614CEC1C-E113-461F-944D-B0D942DF854C}"/>
    <cellStyle name="Style 22 2 4 12" xfId="11605" xr:uid="{3AC148B2-3E6B-4797-8C3F-49D05C99260D}"/>
    <cellStyle name="Style 22 2 4 13" xfId="16525" xr:uid="{7CFEC219-65C8-4D60-A329-460B963FF6FE}"/>
    <cellStyle name="Style 22 2 4 14" xfId="35194" xr:uid="{C7939C8B-D21E-4390-82FF-C1C465EC7ADA}"/>
    <cellStyle name="Style 22 2 4 15" xfId="29882" xr:uid="{4479947B-B17C-42F8-AA36-3ABBED913FD9}"/>
    <cellStyle name="Style 22 2 4 2" xfId="16114" xr:uid="{6CC0AB7A-86B5-4DF3-9D0E-A8144D0AC41C}"/>
    <cellStyle name="Style 22 2 4 3" xfId="9983" xr:uid="{D0F1288E-2149-40A6-8224-9BF56304A19A}"/>
    <cellStyle name="Style 22 2 4 4" xfId="19722" xr:uid="{026D1FE0-FE8B-467E-9425-47EB80AEA0A7}"/>
    <cellStyle name="Style 22 2 4 5" xfId="12091" xr:uid="{F43ED545-58FF-4779-9D16-BADCB92D2586}"/>
    <cellStyle name="Style 22 2 4 6" xfId="11123" xr:uid="{D7A45F71-8110-4325-9DA2-DF52BB7FDE4D}"/>
    <cellStyle name="Style 22 2 4 7" xfId="18988" xr:uid="{FB42F76F-58AC-4CDC-89A6-C6AFB28956CA}"/>
    <cellStyle name="Style 22 2 4 8" xfId="10680" xr:uid="{E8001997-936E-4533-BAC6-83D0892A7A03}"/>
    <cellStyle name="Style 22 2 4 9" xfId="22017" xr:uid="{64A14FA4-B1F9-4DA4-B352-D025431DA218}"/>
    <cellStyle name="Style 22 2 5" xfId="12729" xr:uid="{4D0432BC-1B28-4F00-ADFA-AA7BEA17A64C}"/>
    <cellStyle name="Style 22 2 5 10" xfId="29212" xr:uid="{8D64F6AD-720A-4A4C-ABDE-5A27B75C4611}"/>
    <cellStyle name="Style 22 2 5 11" xfId="30678" xr:uid="{78077802-DF6A-4F93-9128-CD7A31ABFF82}"/>
    <cellStyle name="Style 22 2 5 12" xfId="11077" xr:uid="{D757BC3D-5053-4DCE-B137-C10647271B78}"/>
    <cellStyle name="Style 22 2 5 13" xfId="29641" xr:uid="{9A0BB3F3-F82F-4C0D-933B-D262419E5DC1}"/>
    <cellStyle name="Style 22 2 5 14" xfId="34119" xr:uid="{173C9389-90B4-420E-B59E-ECF48BCC5150}"/>
    <cellStyle name="Style 22 2 5 15" xfId="12486" xr:uid="{4C6855FC-932A-4F5B-8240-1F274E968813}"/>
    <cellStyle name="Style 22 2 5 16" xfId="36354" xr:uid="{622A2EDE-7972-498E-9E38-D96F72D9CCFF}"/>
    <cellStyle name="Style 22 2 5 2" xfId="16009" xr:uid="{420EB222-F629-4543-815F-30119537FD3B}"/>
    <cellStyle name="Style 22 2 5 3" xfId="17807" xr:uid="{9C389DF4-A41F-4333-880A-3E45BAA44C29}"/>
    <cellStyle name="Style 22 2 5 4" xfId="19263" xr:uid="{AC8925A1-A81D-4940-8DA3-4EE0E0D72FCC}"/>
    <cellStyle name="Style 22 2 5 5" xfId="10945" xr:uid="{7D256084-8415-46B7-9D09-A020D7A7B06A}"/>
    <cellStyle name="Style 22 2 5 6" xfId="10502" xr:uid="{595A39B8-2D21-4F66-B7AD-B3A9A4D31A25}"/>
    <cellStyle name="Style 22 2 5 7" xfId="17606" xr:uid="{35C87378-8792-4ED2-8FD8-870C1203D3AF}"/>
    <cellStyle name="Style 22 2 5 8" xfId="11341" xr:uid="{AD0C88D1-C3C1-4525-9A44-E29556ACA978}"/>
    <cellStyle name="Style 22 2 5 9" xfId="27517" xr:uid="{01DECE8E-8934-40B7-A14B-8CDC91AC472B}"/>
    <cellStyle name="Style 22 2 6" xfId="12850" xr:uid="{FEA0B8B8-EDF0-42AE-9898-6345693B488E}"/>
    <cellStyle name="Style 22 2 6 10" xfId="10577" xr:uid="{9AC50440-B81B-4052-BC3A-A6BC1E4773CF}"/>
    <cellStyle name="Style 22 2 6 11" xfId="12282" xr:uid="{3D118A65-90D0-4175-8906-656F67E802FD}"/>
    <cellStyle name="Style 22 2 6 12" xfId="12615" xr:uid="{0C35D023-2A20-4B2B-B8CE-7D620CC511BE}"/>
    <cellStyle name="Style 22 2 6 13" xfId="32041" xr:uid="{37E5026D-5510-446B-9CBF-739735C72E60}"/>
    <cellStyle name="Style 22 2 6 14" xfId="33272" xr:uid="{3A44D362-4ED0-4AEF-90C5-5277CF227747}"/>
    <cellStyle name="Style 22 2 6 15" xfId="33595" xr:uid="{8AF1D75C-69F1-4862-8FFD-DE27720D4EE0}"/>
    <cellStyle name="Style 22 2 6 16" xfId="17127" xr:uid="{8D5DAEA2-3DF7-492E-A2DE-42335ABEA833}"/>
    <cellStyle name="Style 22 2 6 17" xfId="16635" xr:uid="{0D06ABB7-CBC1-4A04-815F-A06ACFA175B7}"/>
    <cellStyle name="Style 22 2 6 2" xfId="16130" xr:uid="{CF4BEE51-0EB9-4D8A-AAA6-604E54E93BAD}"/>
    <cellStyle name="Style 22 2 6 3" xfId="16404" xr:uid="{F49E2061-A635-4249-957D-3C2834289674}"/>
    <cellStyle name="Style 22 2 6 4" xfId="11747" xr:uid="{1107B6EB-0430-44BE-9B69-AF2AD9047D14}"/>
    <cellStyle name="Style 22 2 6 5" xfId="20546" xr:uid="{9E8ED3C3-0175-48A3-ABDA-48F989791D63}"/>
    <cellStyle name="Style 22 2 6 6" xfId="21812" xr:uid="{75C9DB22-FBF0-4E34-A8B2-9765CC6A3A62}"/>
    <cellStyle name="Style 22 2 6 7" xfId="23290" xr:uid="{6D506075-B08E-424A-A161-6664305F0D76}"/>
    <cellStyle name="Style 22 2 6 8" xfId="11129" xr:uid="{709B66F0-7EB2-470C-B2E0-95AA18E0EEAC}"/>
    <cellStyle name="Style 22 2 6 9" xfId="12246" xr:uid="{5CA21FD8-D62A-4B37-8D35-4F4AADCCC59C}"/>
    <cellStyle name="Style 22 2 7" xfId="12857" xr:uid="{B55C51DC-AAD1-428C-869A-F00AB7BB2FBC}"/>
    <cellStyle name="Style 22 2 7 10" xfId="12200" xr:uid="{3307FDA7-1BB6-417D-AE53-4CF7964FCF77}"/>
    <cellStyle name="Style 22 2 7 11" xfId="12285" xr:uid="{1AAF8EC7-7859-499C-B58F-28A5CAF6A42A}"/>
    <cellStyle name="Style 22 2 7 12" xfId="30472" xr:uid="{50FA3F44-2048-44B5-8EE8-A7C4432689B7}"/>
    <cellStyle name="Style 22 2 7 13" xfId="31881" xr:uid="{E98F86C0-E4A8-46D2-8C89-F987771F9904}"/>
    <cellStyle name="Style 22 2 7 14" xfId="33053" xr:uid="{23E47D88-FD60-4713-9B4D-22F83DCF64D2}"/>
    <cellStyle name="Style 22 2 7 15" xfId="12335" xr:uid="{BF738EF3-5A84-4C34-9035-ABEA22A8A6BF}"/>
    <cellStyle name="Style 22 2 7 16" xfId="35286" xr:uid="{56FD9F0A-5161-410D-BB44-D51B4337DF21}"/>
    <cellStyle name="Style 22 2 7 17" xfId="16997" xr:uid="{3606F313-81F1-423C-944E-8910DC647535}"/>
    <cellStyle name="Style 22 2 7 2" xfId="16137" xr:uid="{B3E55E44-C844-4C78-898C-45513E75747E}"/>
    <cellStyle name="Style 22 2 7 3" xfId="16401" xr:uid="{BA59594C-8DD2-4091-A5A3-40F67FEDF748}"/>
    <cellStyle name="Style 22 2 7 4" xfId="12580" xr:uid="{24379AF1-6B8D-4851-9507-32D80B61B829}"/>
    <cellStyle name="Style 22 2 7 5" xfId="20621" xr:uid="{8F9A17AD-0949-413C-8316-43F36553CDCD}"/>
    <cellStyle name="Style 22 2 7 6" xfId="10040" xr:uid="{143D05F1-6B9E-4847-A9A6-EED1A0BD8C37}"/>
    <cellStyle name="Style 22 2 7 7" xfId="11309" xr:uid="{D65E70DF-5543-426B-85C2-C929192EB1DF}"/>
    <cellStyle name="Style 22 2 7 8" xfId="24662" xr:uid="{41666499-0FD4-483D-A7DA-6F2850E8BAAE}"/>
    <cellStyle name="Style 22 2 7 9" xfId="11279" xr:uid="{41548C11-CFEE-4F11-9661-E2933418FC36}"/>
    <cellStyle name="Style 22 2 8" xfId="12868" xr:uid="{F2370820-D37F-4F24-BEF2-6055B1F7979A}"/>
    <cellStyle name="Style 22 2 8 10" xfId="10697" xr:uid="{779C842B-8B28-41AF-9486-EDF86BFB454A}"/>
    <cellStyle name="Style 22 2 8 11" xfId="10784" xr:uid="{229DB2DB-FDD3-432A-B1DD-52264FA14336}"/>
    <cellStyle name="Style 22 2 8 12" xfId="12048" xr:uid="{2841FB44-4F64-4180-ADD9-F60C7C3F7D0D}"/>
    <cellStyle name="Style 22 2 8 13" xfId="28347" xr:uid="{14DAA350-A86C-428C-A951-139BC9701C05}"/>
    <cellStyle name="Style 22 2 8 14" xfId="33068" xr:uid="{6BE94A3C-9487-4DED-BF59-4838670DAD72}"/>
    <cellStyle name="Style 22 2 8 15" xfId="12340" xr:uid="{BEBF7761-1B1A-4C28-9C99-A7B4592D1D86}"/>
    <cellStyle name="Style 22 2 8 16" xfId="17527" xr:uid="{91576CDA-1B75-4898-90AB-1636F9BE0421}"/>
    <cellStyle name="Style 22 2 8 17" xfId="17500" xr:uid="{0E20A575-DED1-477B-955E-F1B5B4B742C9}"/>
    <cellStyle name="Style 22 2 8 2" xfId="16148" xr:uid="{A1112B7D-8551-4EBE-9F77-7D7E361090E6}"/>
    <cellStyle name="Style 22 2 8 3" xfId="17879" xr:uid="{066010FE-4E15-40E9-B7C0-5F81DBF29B17}"/>
    <cellStyle name="Style 22 2 8 4" xfId="9995" xr:uid="{710F4CC0-9D76-4E05-A57F-947F89314121}"/>
    <cellStyle name="Style 22 2 8 5" xfId="19828" xr:uid="{04F69F14-D73F-43EA-B457-B832FDB0C693}"/>
    <cellStyle name="Style 22 2 8 6" xfId="10036" xr:uid="{440F7554-D4C7-400B-A7F5-5496DA75B95C}"/>
    <cellStyle name="Style 22 2 8 7" xfId="10529" xr:uid="{4941DE08-4F81-4753-83CF-C7882BD3CAF8}"/>
    <cellStyle name="Style 22 2 8 8" xfId="10592" xr:uid="{7D16D071-0B5D-43C3-B69A-2FA1D6E5FDDB}"/>
    <cellStyle name="Style 22 2 8 9" xfId="12240" xr:uid="{6DDEAD2F-A8DB-4C31-9D10-B0C553364F2D}"/>
    <cellStyle name="Style 22 2 9" xfId="12873" xr:uid="{415E738A-6766-46BB-B174-E358D768EFA9}"/>
    <cellStyle name="Style 22 2 9 10" xfId="26366" xr:uid="{61D70D36-A0A8-4BA4-A721-642854E01E7A}"/>
    <cellStyle name="Style 22 2 9 11" xfId="10782" xr:uid="{00B23F90-E527-4D02-B173-48B862923788}"/>
    <cellStyle name="Style 22 2 9 12" xfId="12050" xr:uid="{70A7581A-C0EC-4D33-BE29-54A073926340}"/>
    <cellStyle name="Style 22 2 9 13" xfId="11250" xr:uid="{D74755B5-07AA-4872-AE05-BE1734DC04C0}"/>
    <cellStyle name="Style 22 2 9 14" xfId="33301" xr:uid="{F039BBDB-ED19-47AA-9A40-D7EA38D8C08F}"/>
    <cellStyle name="Style 22 2 9 15" xfId="34136" xr:uid="{5FDE5C66-7D7D-48D5-B8F9-181A11D0AC7D}"/>
    <cellStyle name="Style 22 2 9 16" xfId="16470" xr:uid="{61FBBE79-BA0A-4136-AFA9-A23F1AD95721}"/>
    <cellStyle name="Style 22 2 9 17" xfId="16881" xr:uid="{AE4F5319-5CC8-41AB-A3B1-45381CCE3AE8}"/>
    <cellStyle name="Style 22 2 9 2" xfId="16153" xr:uid="{751553D2-0705-4BE5-838E-983476EAD4BB}"/>
    <cellStyle name="Style 22 2 9 3" xfId="16397" xr:uid="{101B2123-C906-4558-A44B-74D60BDBF86B}"/>
    <cellStyle name="Style 22 2 9 4" xfId="19289" xr:uid="{913A98D7-FF38-4B1E-A49E-7C3915EB1717}"/>
    <cellStyle name="Style 22 2 9 5" xfId="12009" xr:uid="{D2528EC7-3380-47E2-92A0-ED0B7BD60329}"/>
    <cellStyle name="Style 22 2 9 6" xfId="21945" xr:uid="{6B35C950-1E29-4A4F-B0AA-6A33F549C912}"/>
    <cellStyle name="Style 22 2 9 7" xfId="23383" xr:uid="{70D84E63-724E-482E-867C-D404613B75FC}"/>
    <cellStyle name="Style 22 2 9 8" xfId="12032" xr:uid="{5985BBAE-E721-4CF6-828A-1D0B8C0441AA}"/>
    <cellStyle name="Style 22 2 9 9" xfId="10566" xr:uid="{32F069D5-C3A3-4049-86C2-E02E20E26A7D}"/>
    <cellStyle name="Style 22 20" xfId="12890" xr:uid="{9DF76190-F03B-47BB-B448-12B521D644DA}"/>
    <cellStyle name="Style 22 20 10" xfId="10706" xr:uid="{51E9BB02-08C5-4D5A-8A07-25C97413DA3C}"/>
    <cellStyle name="Style 22 20 11" xfId="12301" xr:uid="{E52844BE-2AC4-4F38-99C1-14C873D35F6C}"/>
    <cellStyle name="Style 22 20 12" xfId="12063" xr:uid="{3CCC9D8A-7167-4223-B493-4F9AFCCC8028}"/>
    <cellStyle name="Style 22 20 13" xfId="11427" xr:uid="{5CF7AC50-7510-4C6B-92A0-EB2A8103B70F}"/>
    <cellStyle name="Style 22 20 14" xfId="26815" xr:uid="{1C138E3F-45AC-4601-9821-7242B9E6631A}"/>
    <cellStyle name="Style 22 20 15" xfId="12346" xr:uid="{79C94129-577F-4455-87F2-D357606BAC99}"/>
    <cellStyle name="Style 22 20 16" xfId="17537" xr:uid="{52C4E641-BB80-495B-990E-C96DA2654A03}"/>
    <cellStyle name="Style 22 20 17" xfId="17987" xr:uid="{DCA8C9C7-2ED0-4192-87AC-DEEA3A7EBF3F}"/>
    <cellStyle name="Style 22 20 2" xfId="16170" xr:uid="{C8BBE764-EE6A-457E-BADB-628F48385B36}"/>
    <cellStyle name="Style 22 20 3" xfId="17833" xr:uid="{A2394661-75F8-4251-BAAF-6FCE9F3BE845}"/>
    <cellStyle name="Style 22 20 4" xfId="10001" xr:uid="{591F6BC3-1CF4-44EF-9B99-AF9074DE2A01}"/>
    <cellStyle name="Style 22 20 5" xfId="10068" xr:uid="{6EB5145C-943E-4DD6-BD3E-0272149273C5}"/>
    <cellStyle name="Style 22 20 6" xfId="10037" xr:uid="{6CEA6F1F-2F23-4FCD-8EA7-AF927E1D2B17}"/>
    <cellStyle name="Style 22 20 7" xfId="11304" xr:uid="{DBC1281B-FB8C-43CB-B5EB-5F32A4F1AF46}"/>
    <cellStyle name="Style 22 20 8" xfId="10590" xr:uid="{2CA8960D-2937-4A0C-B061-3E8CF69C448D}"/>
    <cellStyle name="Style 22 20 9" xfId="11406" xr:uid="{3F067128-F220-4133-A17B-0A183C70A20A}"/>
    <cellStyle name="Style 22 21" xfId="12786" xr:uid="{8AC71F72-73D6-4EFA-B6CC-C1CCED09AAFD}"/>
    <cellStyle name="Style 22 21 10" xfId="27545" xr:uid="{C3D110A3-D6F8-46D7-AE45-7D4A18DF6545}"/>
    <cellStyle name="Style 22 21 11" xfId="12220" xr:uid="{0BFD2F1A-4A41-48B2-ADE1-794636930F04}"/>
    <cellStyle name="Style 22 21 12" xfId="30440" xr:uid="{FABC48BD-B816-46A9-984F-557180C7BB68}"/>
    <cellStyle name="Style 22 21 13" xfId="11225" xr:uid="{98442B98-55E8-454F-8D7E-1F0566C1B5BC}"/>
    <cellStyle name="Style 22 21 14" xfId="17476" xr:uid="{C07415F6-3A42-4F38-8F4F-BEFDA38D5EA4}"/>
    <cellStyle name="Style 22 21 15" xfId="16785" xr:uid="{08921613-0F99-47D5-A474-D3CA1CDF3055}"/>
    <cellStyle name="Style 22 21 16" xfId="12552" xr:uid="{B44AE18D-705F-4BE5-8A09-6A65150770ED}"/>
    <cellStyle name="Style 22 21 17" xfId="36366" xr:uid="{C469CD07-FC6B-467C-9152-B2CBB1B8DF79}"/>
    <cellStyle name="Style 22 21 2" xfId="16066" xr:uid="{71E8BAE8-6FB5-4F7D-8A4D-6B6A5C63CBA0}"/>
    <cellStyle name="Style 22 21 3" xfId="17737" xr:uid="{FC908DAB-316B-4728-9D36-32E4047BE736}"/>
    <cellStyle name="Style 22 21 4" xfId="9970" xr:uid="{2BF5007F-5A77-4AA9-976B-AA34B587B597}"/>
    <cellStyle name="Style 22 21 5" xfId="20715" xr:uid="{1ADFA9F0-32A7-4293-A0D7-786418D196E4}"/>
    <cellStyle name="Style 22 21 6" xfId="16629" xr:uid="{A8A4FA32-241F-4588-8DD3-8FE6AE8F3B2E}"/>
    <cellStyle name="Style 22 21 7" xfId="23385" xr:uid="{749783DE-5EF8-494E-A9FD-1109275A41C3}"/>
    <cellStyle name="Style 22 21 8" xfId="12107" xr:uid="{0ED5A105-B66D-4015-A3A9-5679B506B32E}"/>
    <cellStyle name="Style 22 21 9" xfId="25294" xr:uid="{C769F3F5-DC7B-4A09-9A5C-7D3281A48AA5}"/>
    <cellStyle name="Style 22 22" xfId="12898" xr:uid="{96932411-2A0B-43CD-A114-337DB514B0EB}"/>
    <cellStyle name="Style 22 22 10" xfId="28613" xr:uid="{C1F68DB3-EBF0-491D-9D6B-24FF5012ABC1}"/>
    <cellStyle name="Style 22 22 11" xfId="12305" xr:uid="{D304C3E8-838E-4776-ADBE-0079AD6ED9F9}"/>
    <cellStyle name="Style 22 22 12" xfId="12573" xr:uid="{B2D95913-9867-49DA-9D65-8D7119334184}"/>
    <cellStyle name="Style 22 22 13" xfId="12454" xr:uid="{27533991-AC8B-40DE-A9D6-B510D3DF22EA}"/>
    <cellStyle name="Style 22 22 14" xfId="11609" xr:uid="{75FC26C4-2B58-43B8-8417-045E186A7E2C}"/>
    <cellStyle name="Style 22 22 15" xfId="34199" xr:uid="{C32B0DB7-975D-4C65-80A0-F778EFCB4041}"/>
    <cellStyle name="Style 22 22 16" xfId="17084" xr:uid="{6A86D2B7-09CF-4E01-9563-3624C4564BD8}"/>
    <cellStyle name="Style 22 22 17" xfId="37265" xr:uid="{11ECCDC4-6DEC-4CEE-A2E1-4A2508707D3F}"/>
    <cellStyle name="Style 22 22 2" xfId="16178" xr:uid="{488148E3-8FAD-4491-870D-5C625806527D}"/>
    <cellStyle name="Style 22 22 3" xfId="11036" xr:uid="{AE61FF33-B44F-4EBB-B372-9ECEC6C641B5}"/>
    <cellStyle name="Style 22 22 4" xfId="19095" xr:uid="{7B0EE14A-22AA-483F-BB53-CB2E49D89D9B}"/>
    <cellStyle name="Style 22 22 5" xfId="12016" xr:uid="{A60CC7E0-DE16-49EF-8CF0-395D6F0AC15D}"/>
    <cellStyle name="Style 22 22 6" xfId="22051" xr:uid="{FBB9C93F-37E8-40AD-81F0-0D793D0B36D4}"/>
    <cellStyle name="Style 22 22 7" xfId="23182" xr:uid="{EF6B2B05-E853-4E78-9695-3DE9F1E4E7FE}"/>
    <cellStyle name="Style 22 22 8" xfId="12148" xr:uid="{CC3ADDAB-0C6E-4CDC-9870-373AB0C491AB}"/>
    <cellStyle name="Style 22 22 9" xfId="27180" xr:uid="{289B19EB-35C0-457A-99C7-B8485251B0EC}"/>
    <cellStyle name="Style 22 23" xfId="12794" xr:uid="{78E825D9-F41C-4A10-A0CE-5498ED778671}"/>
    <cellStyle name="Style 22 23 10" xfId="10664" xr:uid="{2815F535-1175-4095-810E-D6B437E765F9}"/>
    <cellStyle name="Style 22 23 11" xfId="11276" xr:uid="{350806CB-6F52-4B86-A4EE-D7D75298AAB0}"/>
    <cellStyle name="Style 22 23 12" xfId="10753" xr:uid="{33D1561F-6C46-467E-BEF8-1674A074A307}"/>
    <cellStyle name="Style 22 23 13" xfId="11229" xr:uid="{A0132DEB-7D89-4190-9A33-0F48496F8777}"/>
    <cellStyle name="Style 22 23 14" xfId="10942" xr:uid="{E0A35A14-33B9-4AC7-B8FC-5A3AB0FFD7A8}"/>
    <cellStyle name="Style 22 23 15" xfId="34138" xr:uid="{2EFB3F4F-60C5-4553-9900-AFFF48AC5868}"/>
    <cellStyle name="Style 22 23 16" xfId="34563" xr:uid="{7194826F-43DC-4B23-BEBE-F0B32276DB37}"/>
    <cellStyle name="Style 22 23 17" xfId="12639" xr:uid="{268ADAA2-AF7F-47A7-91F1-DE557707CB8E}"/>
    <cellStyle name="Style 22 23 2" xfId="16074" xr:uid="{387A8D45-2F65-46C9-9F2F-08574D7762E6}"/>
    <cellStyle name="Style 22 23 3" xfId="11006" xr:uid="{8280E90A-4B73-4309-B5D4-C7831BA50E82}"/>
    <cellStyle name="Style 22 23 4" xfId="19296" xr:uid="{FF38194F-4076-4FEF-B09F-C1C8866E1154}"/>
    <cellStyle name="Style 22 23 5" xfId="20540" xr:uid="{8A2B0A66-C3B3-4314-926B-7A6E81DA444A}"/>
    <cellStyle name="Style 22 23 6" xfId="16530" xr:uid="{B654A881-31F7-4F98-814F-F00B54C7837A}"/>
    <cellStyle name="Style 22 23 7" xfId="23201" xr:uid="{39EECBA1-0EFF-4A73-A954-ADA25CDD85D9}"/>
    <cellStyle name="Style 22 23 8" xfId="10940" xr:uid="{8A42AD88-B952-4DDC-B0F8-43F975E86AFB}"/>
    <cellStyle name="Style 22 23 9" xfId="11366" xr:uid="{22461C1D-BAFE-49B8-9EDD-E19CF2061CF9}"/>
    <cellStyle name="Style 22 24" xfId="10328" xr:uid="{C7D4E539-950E-479B-AAA2-3D126293EBDD}"/>
    <cellStyle name="Style 22 25" xfId="9802" xr:uid="{3C3425D2-144D-4F13-B7DE-0CA93BEB774E}"/>
    <cellStyle name="Style 22 26" xfId="9835" xr:uid="{595CA325-3F22-4AD8-8DD0-F73E3B05CC1A}"/>
    <cellStyle name="Style 22 27" xfId="9810" xr:uid="{75054963-0DFF-4F0B-A94D-0BB9777FE4C0}"/>
    <cellStyle name="Style 22 28" xfId="9846" xr:uid="{AEDDC6E6-A69E-42EA-A104-E6688697B896}"/>
    <cellStyle name="Style 22 29" xfId="9818" xr:uid="{EAED7DCD-F73B-4518-8EC2-0A301FCADC75}"/>
    <cellStyle name="Style 22 3" xfId="4935" xr:uid="{00000000-0005-0000-0000-000065250000}"/>
    <cellStyle name="Style 22 3 10" xfId="12736" xr:uid="{98E0A172-4055-47B0-B3B1-64BBF1EB7B13}"/>
    <cellStyle name="Style 22 3 10 10" xfId="20623" xr:uid="{7C4798CC-AC69-4D2A-BC6C-33BB01724C6A}"/>
    <cellStyle name="Style 22 3 10 11" xfId="11118" xr:uid="{47C74ABE-8905-428C-8877-39DE37466F6E}"/>
    <cellStyle name="Style 22 3 10 12" xfId="10749" xr:uid="{919B8143-6C8A-4E1F-89F5-0888C2956E1A}"/>
    <cellStyle name="Style 22 3 10 13" xfId="10766" xr:uid="{F751AB05-40A3-4981-AEF9-C26B93909302}"/>
    <cellStyle name="Style 22 3 10 14" xfId="33106" xr:uid="{0AC845B3-6327-4D6B-9D0C-8BFCD1761C76}"/>
    <cellStyle name="Style 22 3 10 15" xfId="34092" xr:uid="{C21B389B-36E7-4E19-BBA3-9E23BB13DAE3}"/>
    <cellStyle name="Style 22 3 10 16" xfId="35396" xr:uid="{256FC017-C147-49B7-8125-9A616D924B33}"/>
    <cellStyle name="Style 22 3 10 17" xfId="30522" xr:uid="{9D27E918-9497-40D3-825E-3C8F4B853DF1}"/>
    <cellStyle name="Style 22 3 10 2" xfId="16016" xr:uid="{466C1E66-1067-43F7-84B6-1C5B61C15E92}"/>
    <cellStyle name="Style 22 3 10 3" xfId="17611" xr:uid="{3938FDF3-BE2D-4A67-B98E-87CE0464B5A5}"/>
    <cellStyle name="Style 22 3 10 4" xfId="19210" xr:uid="{2BAF7BA7-C329-4D35-8D31-FD92769E5271}"/>
    <cellStyle name="Style 22 3 10 5" xfId="10948" xr:uid="{152E2A67-08E4-4340-B1A2-A28CC9A316D2}"/>
    <cellStyle name="Style 22 3 10 6" xfId="11021" xr:uid="{D50F281A-2D67-4E12-9BAF-7F6428C390AA}"/>
    <cellStyle name="Style 22 3 10 7" xfId="23262" xr:uid="{2306D29B-3736-4FF1-8A84-656F6FB9767B}"/>
    <cellStyle name="Style 22 3 10 8" xfId="24668" xr:uid="{CE30EC7D-40EB-4F92-B8AE-7146B8D50E75}"/>
    <cellStyle name="Style 22 3 10 9" xfId="11344" xr:uid="{1897F382-7925-4C30-9CAE-9535FBE31A33}"/>
    <cellStyle name="Style 22 3 11" xfId="12880" xr:uid="{6DD02255-5CCD-482D-8958-FD32E09C048D}"/>
    <cellStyle name="Style 22 3 11 10" xfId="28718" xr:uid="{BC51A2D0-0186-464D-BDD6-AB0001756143}"/>
    <cellStyle name="Style 22 3 11 11" xfId="10780" xr:uid="{6590E070-005E-4211-BA8B-04BA7352A11B}"/>
    <cellStyle name="Style 22 3 11 12" xfId="12058" xr:uid="{A6CE5466-BAE3-4DC5-8321-8E961722A136}"/>
    <cellStyle name="Style 22 3 11 13" xfId="24814" xr:uid="{079A8377-C0A5-4451-9BB3-C24D7639DC8C}"/>
    <cellStyle name="Style 22 3 11 14" xfId="33150" xr:uid="{378DF871-7D2D-4207-B79E-96B7B1FC9D88}"/>
    <cellStyle name="Style 22 3 11 15" xfId="12342" xr:uid="{D32C02DD-5C9C-4C16-9363-648589B8082D}"/>
    <cellStyle name="Style 22 3 11 16" xfId="35357" xr:uid="{FC9BAAB5-86E0-4E09-9419-EF3FF45DBBDB}"/>
    <cellStyle name="Style 22 3 11 17" xfId="37348" xr:uid="{769968EF-11F5-446F-A8CF-802AD1837287}"/>
    <cellStyle name="Style 22 3 11 2" xfId="16160" xr:uid="{ED649DEB-3B2F-43C9-9C84-8D322693F2B1}"/>
    <cellStyle name="Style 22 3 11 3" xfId="16394" xr:uid="{8325B2D7-8EF7-47E4-8B78-2FBB8F10791E}"/>
    <cellStyle name="Style 22 3 11 4" xfId="11144" xr:uid="{03C57DEC-CBB1-4A0C-A883-72422A10AA0E}"/>
    <cellStyle name="Style 22 3 11 5" xfId="20457" xr:uid="{20182A3C-4B3F-4201-9883-B83CAF4D6938}"/>
    <cellStyle name="Style 22 3 11 6" xfId="12121" xr:uid="{86841F6E-9995-47BC-9C02-F24D8A6B6C81}"/>
    <cellStyle name="Style 22 3 11 7" xfId="23189" xr:uid="{49190468-F99C-4C3D-9FDE-5BDE95B54F6D}"/>
    <cellStyle name="Style 22 3 11 8" xfId="24775" xr:uid="{23D738B2-5031-4FAD-A1E0-04BDCFB75D8F}"/>
    <cellStyle name="Style 22 3 11 9" xfId="12238" xr:uid="{20D1694E-0824-4441-8525-D5FF1FF45DBC}"/>
    <cellStyle name="Style 22 3 12" xfId="12744" xr:uid="{CDD2F4A1-5B43-407C-8B9B-7EE769FB2F7E}"/>
    <cellStyle name="Style 22 3 12 10" xfId="11654" xr:uid="{CAB48C8A-516C-4F00-B745-6B31360F8949}"/>
    <cellStyle name="Style 22 3 12 11" xfId="10802" xr:uid="{6EF90315-7707-45C8-858F-EF3433422DCC}"/>
    <cellStyle name="Style 22 3 12 12" xfId="11600" xr:uid="{77140FEC-1F27-4E2E-A1BB-21562068F782}"/>
    <cellStyle name="Style 22 3 12 13" xfId="11211" xr:uid="{AF3EC26E-2843-4047-B5AB-D06A52BB2F05}"/>
    <cellStyle name="Style 22 3 12 14" xfId="10731" xr:uid="{BD2B414B-9CE1-4A71-95B2-BFFAD9047538}"/>
    <cellStyle name="Style 22 3 12 15" xfId="34060" xr:uid="{8864D7F2-DAE8-4199-8063-A3168811258F}"/>
    <cellStyle name="Style 22 3 12 16" xfId="35260" xr:uid="{CBAD488F-CF80-4A51-BF5A-FCBF3A31E5C5}"/>
    <cellStyle name="Style 22 3 12 17" xfId="35699" xr:uid="{F149EDA3-FF44-433F-872F-16B66AFA10F7}"/>
    <cellStyle name="Style 22 3 12 2" xfId="16024" xr:uid="{D8718962-1036-4D69-851B-E91E2B35D25F}"/>
    <cellStyle name="Style 22 3 12 3" xfId="17901" xr:uid="{D48D8173-6CBF-429D-8BF4-F63B21C5742C}"/>
    <cellStyle name="Style 22 3 12 4" xfId="9965" xr:uid="{1ACF1233-5F81-406A-BC52-9A11BBBF30DE}"/>
    <cellStyle name="Style 22 3 12 5" xfId="20459" xr:uid="{B5CEE5BA-3F66-47D2-B293-234CAB4BEA62}"/>
    <cellStyle name="Style 22 3 12 6" xfId="21150" xr:uid="{BD6B3234-9000-4DF2-85A4-6E587E3F868F}"/>
    <cellStyle name="Style 22 3 12 7" xfId="23200" xr:uid="{D5F1DBBA-2E1C-4034-89C9-6AD1A0404BB8}"/>
    <cellStyle name="Style 22 3 12 8" xfId="24620" xr:uid="{66502BB2-307E-4622-A500-F4BD10B6BA72}"/>
    <cellStyle name="Style 22 3 12 9" xfId="19369" xr:uid="{6E321B32-0221-47B2-86B4-616AF1862BBB}"/>
    <cellStyle name="Style 22 3 13" xfId="12755" xr:uid="{37CF06C2-65DB-42BE-89F5-A1518BFF18BC}"/>
    <cellStyle name="Style 22 3 13 10" xfId="27797" xr:uid="{BA11DF9D-A3B9-4EC6-BD0C-D3D8C1FEB16D}"/>
    <cellStyle name="Style 22 3 13 11" xfId="22034" xr:uid="{7CB65C59-2A2B-4B37-865B-DCEED19E1EF6}"/>
    <cellStyle name="Style 22 3 13 12" xfId="30636" xr:uid="{6FB174CB-4AC8-48BC-9AFB-7A864C5A82ED}"/>
    <cellStyle name="Style 22 3 13 13" xfId="16250" xr:uid="{736C581A-45F1-4644-9C8D-1D5EF4994209}"/>
    <cellStyle name="Style 22 3 13 14" xfId="10735" xr:uid="{16874744-F1A2-4E5F-8F55-FECE27DA5A30}"/>
    <cellStyle name="Style 22 3 13 15" xfId="34234" xr:uid="{17926C5D-E8B0-482B-A79B-AEC391965572}"/>
    <cellStyle name="Style 22 3 13 16" xfId="35208" xr:uid="{F9E553ED-1E4B-409E-BF7E-814FDBB42DCA}"/>
    <cellStyle name="Style 22 3 13 17" xfId="36515" xr:uid="{8EEAC466-8C6E-4E10-9B62-8B9478FE8302}"/>
    <cellStyle name="Style 22 3 13 2" xfId="16035" xr:uid="{D5FA7951-706B-439A-8D34-F5AA0D922607}"/>
    <cellStyle name="Style 22 3 13 3" xfId="17831" xr:uid="{45D7FB64-6A05-4F5A-9E8D-36DB681950EE}"/>
    <cellStyle name="Style 22 3 13 4" xfId="19137" xr:uid="{3F24D59E-7023-404C-A442-2ADAA1E56F8B}"/>
    <cellStyle name="Style 22 3 13 5" xfId="10259" xr:uid="{BDE5217C-B764-4241-B000-94BB60D16242}"/>
    <cellStyle name="Style 22 3 13 6" xfId="11168" xr:uid="{79618B4E-A27A-412C-A1A7-D084C489C362}"/>
    <cellStyle name="Style 22 3 13 7" xfId="10510" xr:uid="{C0DE7095-B4F4-4ACE-AFB8-CFC6815DDEA8}"/>
    <cellStyle name="Style 22 3 13 8" xfId="24516" xr:uid="{AD55C984-E86D-44CA-B638-EE31BB4F7151}"/>
    <cellStyle name="Style 22 3 13 9" xfId="25934" xr:uid="{EFAE12D8-91FC-4664-B33D-F4E3E3A173DD}"/>
    <cellStyle name="Style 22 3 14" xfId="12760" xr:uid="{0C363E1E-85B1-43B6-B0D3-464A99E017F9}"/>
    <cellStyle name="Style 22 3 14 10" xfId="27639" xr:uid="{70FB5846-67B1-4E4A-B37B-5CA208F6446C}"/>
    <cellStyle name="Style 22 3 14 11" xfId="11286" xr:uid="{3493922A-9F81-4150-A490-8273C45DD57C}"/>
    <cellStyle name="Style 22 3 14 12" xfId="30476" xr:uid="{249F21F5-A8B1-4D2F-8195-2FEAC603F619}"/>
    <cellStyle name="Style 22 3 14 13" xfId="11217" xr:uid="{7A9782FB-AF78-49BC-AFE6-3AED1E0A6BDF}"/>
    <cellStyle name="Style 22 3 14 14" xfId="10738" xr:uid="{AC2138DE-1C01-4FB2-9B34-2F990C348638}"/>
    <cellStyle name="Style 22 3 14 15" xfId="34112" xr:uid="{6C950478-220C-4E61-8BED-BE88D590B785}"/>
    <cellStyle name="Style 22 3 14 16" xfId="35183" xr:uid="{7DBE91C7-4C02-42B1-A531-91B1B1195CE8}"/>
    <cellStyle name="Style 22 3 14 17" xfId="36406" xr:uid="{643FD56C-6FAA-4D53-87E2-A69639F81942}"/>
    <cellStyle name="Style 22 3 14 2" xfId="16040" xr:uid="{3E519D08-ADE3-4E87-82D0-F6A9EE3C570A}"/>
    <cellStyle name="Style 22 3 14 3" xfId="17541" xr:uid="{7A48CF1F-04C1-4F04-A06A-AF3C34BBB906}"/>
    <cellStyle name="Style 22 3 14 4" xfId="19250" xr:uid="{B2EC4C72-433B-4EB6-90A4-177FF7016EF1}"/>
    <cellStyle name="Style 22 3 14 5" xfId="20700" xr:uid="{071FD947-B383-4916-9820-29B019D61368}"/>
    <cellStyle name="Style 22 3 14 6" xfId="22067" xr:uid="{BCA35AF6-F023-40A1-9095-C5DB67B18D51}"/>
    <cellStyle name="Style 22 3 14 7" xfId="10513" xr:uid="{0F84C25C-1017-4CC4-B5B9-D93540AAECFB}"/>
    <cellStyle name="Style 22 3 14 8" xfId="23033" xr:uid="{A068A9B0-550B-45EF-A30E-878839D736BE}"/>
    <cellStyle name="Style 22 3 14 9" xfId="12253" xr:uid="{A31BC1F5-138B-431F-9399-D8C6D07BDE4D}"/>
    <cellStyle name="Style 22 3 15" xfId="12768" xr:uid="{E88DB859-67DC-4C46-8796-3DC4E996897B}"/>
    <cellStyle name="Style 22 3 15 10" xfId="10656" xr:uid="{9084CFA0-8554-41EE-9EE9-CB3B7D793BCF}"/>
    <cellStyle name="Style 22 3 15 11" xfId="11288" xr:uid="{FAE40BE5-9005-4C64-88E9-B19F5063C659}"/>
    <cellStyle name="Style 22 3 15 12" xfId="11853" xr:uid="{3B357A7D-DC2E-4BBC-B3EC-0054B8D33A2B}"/>
    <cellStyle name="Style 22 3 15 13" xfId="11221" xr:uid="{EF29827F-FBD2-400F-AF00-DDADD6500680}"/>
    <cellStyle name="Style 22 3 15 14" xfId="29711" xr:uid="{869422D5-F6A0-4160-B7FC-45420F99E998}"/>
    <cellStyle name="Style 22 3 15 15" xfId="28966" xr:uid="{30FAF540-81A6-4A66-98B7-21D63EBA1C5F}"/>
    <cellStyle name="Style 22 3 15 16" xfId="12498" xr:uid="{305353F7-4F08-483E-82F7-0DA03B9C116E}"/>
    <cellStyle name="Style 22 3 15 17" xfId="12618" xr:uid="{4A758248-0C2B-45AB-B7C9-D7A8E8BCA8F8}"/>
    <cellStyle name="Style 22 3 15 2" xfId="16048" xr:uid="{4C64FCFA-793F-4BE7-8508-1D722DDB7CB0}"/>
    <cellStyle name="Style 22 3 15 3" xfId="17567" xr:uid="{417B6E89-E821-4F30-B6E3-03EB7EA66C61}"/>
    <cellStyle name="Style 22 3 15 4" xfId="19059" xr:uid="{697FC9B1-C7BF-4C53-9964-690E94C4BB42}"/>
    <cellStyle name="Style 22 3 15 5" xfId="11088" xr:uid="{8D5CB31C-1C41-4A91-AB4B-E2B46FFFFE13}"/>
    <cellStyle name="Style 22 3 15 6" xfId="21733" xr:uid="{8E92B97C-6878-4F16-9A9F-D43E72934782}"/>
    <cellStyle name="Style 22 3 15 7" xfId="23153" xr:uid="{761F1334-A9D8-45F2-871F-2E93D4FBFF89}"/>
    <cellStyle name="Style 22 3 15 8" xfId="10606" xr:uid="{C9B22F45-4AD0-483A-B273-C730BF120A1F}"/>
    <cellStyle name="Style 22 3 15 9" xfId="11354" xr:uid="{8329D788-AF7D-4FA9-80E2-31A9F0616F5A}"/>
    <cellStyle name="Style 22 3 16" xfId="12776" xr:uid="{45961FB3-06EA-44C2-BB0F-DA02761CA713}"/>
    <cellStyle name="Style 22 3 16 10" xfId="10660" xr:uid="{C42CF6D7-5064-458D-AEED-C088BD6B6416}"/>
    <cellStyle name="Style 22 3 16 11" xfId="11293" xr:uid="{E92F0989-110E-4EDE-B0C8-116CAFFDC49C}"/>
    <cellStyle name="Style 22 3 16 12" xfId="11956" xr:uid="{C40C845D-D8E7-4BF9-84E9-E974E2C9A7DC}"/>
    <cellStyle name="Style 22 3 16 13" xfId="31903" xr:uid="{38439827-8DD6-4D2F-A8D1-02895AB42CA2}"/>
    <cellStyle name="Style 22 3 16 14" xfId="10792" xr:uid="{40E03DCB-9EEC-4082-B16E-11F793681977}"/>
    <cellStyle name="Style 22 3 16 15" xfId="28950" xr:uid="{B5D00D18-13A7-4F63-8419-8A3EDC7C0373}"/>
    <cellStyle name="Style 22 3 16 16" xfId="12551" xr:uid="{3EEF3DB5-2EEE-4B94-A295-4625155F2EEC}"/>
    <cellStyle name="Style 22 3 16 17" xfId="12631" xr:uid="{255EF147-18D8-458F-9FEF-9E66320DE612}"/>
    <cellStyle name="Style 22 3 16 2" xfId="16056" xr:uid="{BBEB45D7-55B6-407D-9BC0-F2F259372BAA}"/>
    <cellStyle name="Style 22 3 16 3" xfId="11001" xr:uid="{2E3A81FA-2D48-4B1C-AE21-FC3B1622B15E}"/>
    <cellStyle name="Style 22 3 16 4" xfId="11726" xr:uid="{DB98B123-CFA7-4FC7-B579-A158709B4AC0}"/>
    <cellStyle name="Style 22 3 16 5" xfId="20466" xr:uid="{A07B0FF2-F565-4CAD-B246-491BCB41BC9B}"/>
    <cellStyle name="Style 22 3 16 6" xfId="16333" xr:uid="{A2C69398-DE78-45EA-8234-5192D8439C63}"/>
    <cellStyle name="Style 22 3 16 7" xfId="23140" xr:uid="{3DA1C2F1-863B-4635-847E-CC0F40C2FB66}"/>
    <cellStyle name="Style 22 3 16 8" xfId="24680" xr:uid="{F8406122-E916-4448-9944-F037961B8735}"/>
    <cellStyle name="Style 22 3 16 9" xfId="26082" xr:uid="{07021FF2-0946-4AAC-810D-74B6E8737757}"/>
    <cellStyle name="Style 22 3 17" xfId="12888" xr:uid="{FDEB9A65-D136-426C-80A9-44C607F93333}"/>
    <cellStyle name="Style 22 3 17 10" xfId="10705" xr:uid="{E3BF88AE-1E98-45D9-A5CB-100CA32F7B0E}"/>
    <cellStyle name="Style 22 3 17 11" xfId="11570" xr:uid="{F40F1177-1710-4E09-8D52-BDBE85495CC6}"/>
    <cellStyle name="Style 22 3 17 12" xfId="12607" xr:uid="{F6113641-4ABD-4C00-8C8E-7FD4980B7A52}"/>
    <cellStyle name="Style 22 3 17 13" xfId="11324" xr:uid="{1B4BA237-3613-488B-8FB4-46C2B88367B0}"/>
    <cellStyle name="Style 22 3 17 14" xfId="27331" xr:uid="{C58723DA-C16D-40DA-B2E4-621F1B562D4C}"/>
    <cellStyle name="Style 22 3 17 15" xfId="27765" xr:uid="{5CB088C1-56DD-43CF-AE78-03861E114C57}"/>
    <cellStyle name="Style 22 3 17 16" xfId="17065" xr:uid="{2954A6F7-D790-4D2D-9233-E6A60A9BCB1A}"/>
    <cellStyle name="Style 22 3 17 17" xfId="32506" xr:uid="{AFC3CF88-DB18-4DE5-99ED-7A70F543EB36}"/>
    <cellStyle name="Style 22 3 17 2" xfId="16168" xr:uid="{BA8FA69B-BE53-4A1B-95A1-674B677725B7}"/>
    <cellStyle name="Style 22 3 17 3" xfId="17850" xr:uid="{80C04200-9408-402D-979B-29AEAA848837}"/>
    <cellStyle name="Style 22 3 17 4" xfId="11143" xr:uid="{FAD8792D-82E9-40CF-813A-76E58CB12AE9}"/>
    <cellStyle name="Style 22 3 17 5" xfId="20426" xr:uid="{26318602-8AB2-41B4-9910-4F05EB62AE9A}"/>
    <cellStyle name="Style 22 3 17 6" xfId="11193" xr:uid="{FE65413D-75E6-41C4-90F0-7B7FC0910669}"/>
    <cellStyle name="Style 22 3 17 7" xfId="10535" xr:uid="{DB6780B0-F330-4F4A-9A39-3D9BB36DFBF8}"/>
    <cellStyle name="Style 22 3 17 8" xfId="12144" xr:uid="{B4A753C2-55BC-48BD-B544-50E0547BCF46}"/>
    <cellStyle name="Style 22 3 17 9" xfId="19831" xr:uid="{F4C1C5D1-D581-4823-84B6-CB431E1BFDB6}"/>
    <cellStyle name="Style 22 3 18" xfId="12784" xr:uid="{6C42605D-6EC9-4C7C-B00E-A07E91957CCA}"/>
    <cellStyle name="Style 22 3 18 10" xfId="27578" xr:uid="{C8680C37-2858-4064-B1FC-8C23AA1B1E47}"/>
    <cellStyle name="Style 22 3 18 11" xfId="29255" xr:uid="{7CB9D489-CFAB-4B7D-BF74-F7C2D7671EA1}"/>
    <cellStyle name="Style 22 3 18 12" xfId="30442" xr:uid="{513ECDB7-64A2-4180-B492-7CCBA85BE656}"/>
    <cellStyle name="Style 22 3 18 13" xfId="12368" xr:uid="{138325F1-8B91-473A-ACE0-32AFDB0B2D23}"/>
    <cellStyle name="Style 22 3 18 14" xfId="10794" xr:uid="{5DE105CA-8715-4F84-A8C0-CDCA96DB8298}"/>
    <cellStyle name="Style 22 3 18 15" xfId="11792" xr:uid="{7C85172D-BE2E-4A06-90D3-83E9E3609A87}"/>
    <cellStyle name="Style 22 3 18 16" xfId="34621" xr:uid="{B604F2D5-85DA-4424-9218-B2F2CDA72E6E}"/>
    <cellStyle name="Style 22 3 18 17" xfId="36379" xr:uid="{856CAFF7-C9EB-446A-85E4-BA503365513A}"/>
    <cellStyle name="Style 22 3 18 2" xfId="16064" xr:uid="{AF73A54F-56AF-486A-8DBB-CCE91ED70D9E}"/>
    <cellStyle name="Style 22 3 18 3" xfId="11005" xr:uid="{87CF0D35-77F5-49EC-B4CC-62B2A7C0CDDA}"/>
    <cellStyle name="Style 22 3 18 4" xfId="11152" xr:uid="{C7E6DE3D-2C8A-4F17-8EF5-055D524FFD0F}"/>
    <cellStyle name="Style 22 3 18 5" xfId="20432" xr:uid="{4ABB31AA-08D0-4BE1-A7EB-A8689D0A932D}"/>
    <cellStyle name="Style 22 3 18 6" xfId="11179" xr:uid="{3A41A097-7A62-431E-A2D3-6488A6F8CDCF}"/>
    <cellStyle name="Style 22 3 18 7" xfId="23393" xr:uid="{26C99E7D-1941-4941-8FE2-7B962251B7BA}"/>
    <cellStyle name="Style 22 3 18 8" xfId="10918" xr:uid="{B63492CF-5A59-4AAD-B8FA-511A55581D46}"/>
    <cellStyle name="Style 22 3 18 9" xfId="11358" xr:uid="{6CF319B1-9388-43DF-BC91-994204550F5F}"/>
    <cellStyle name="Style 22 3 19" xfId="12896" xr:uid="{11F74E28-99DD-4DA4-8CAF-F1B753A1CAA6}"/>
    <cellStyle name="Style 22 3 19 10" xfId="28652" xr:uid="{5F0E1BBA-898B-4838-A779-72C7EBD06C22}"/>
    <cellStyle name="Style 22 3 19 11" xfId="10777" xr:uid="{1FF1EDA9-9005-46E7-BB96-86CCC3FF9B7F}"/>
    <cellStyle name="Style 22 3 19 12" xfId="10758" xr:uid="{D5602B02-9FBF-409F-96F5-67B23695B931}"/>
    <cellStyle name="Style 22 3 19 13" xfId="11484" xr:uid="{3735CFBB-90B2-4809-8873-AED1E0BB4C28}"/>
    <cellStyle name="Style 22 3 19 14" xfId="32311" xr:uid="{B14B7E20-5904-49FF-B766-273BEF5C507F}"/>
    <cellStyle name="Style 22 3 19 15" xfId="34207" xr:uid="{7A7E75DB-FC0A-4510-8FB5-1F7060D20061}"/>
    <cellStyle name="Style 22 3 19 16" xfId="33161" xr:uid="{2CFC016A-C5D4-43FA-ABB3-1E774094C632}"/>
    <cellStyle name="Style 22 3 19 17" xfId="37303" xr:uid="{6E6D08B0-2241-4B76-8A0C-7F7F7728BE31}"/>
    <cellStyle name="Style 22 3 19 2" xfId="16176" xr:uid="{6B19BDDA-3BA6-41FF-B74E-1DEA188F9966}"/>
    <cellStyle name="Style 22 3 19 3" xfId="16385" xr:uid="{0F00A77A-F6DB-4F33-BFBF-22DF864D58D0}"/>
    <cellStyle name="Style 22 3 19 4" xfId="19107" xr:uid="{163004B3-97A7-45A2-A6AD-580A810F7159}"/>
    <cellStyle name="Style 22 3 19 5" xfId="10975" xr:uid="{B76ADA4F-3AC4-47EE-B93C-A7B2914D8930}"/>
    <cellStyle name="Style 22 3 19 6" xfId="22068" xr:uid="{A15A684E-2847-4D09-88AC-B5F05C7B415F}"/>
    <cellStyle name="Style 22 3 19 7" xfId="10539" xr:uid="{F98E7112-C825-4FB4-84FA-69B2726FB88D}"/>
    <cellStyle name="Style 22 3 19 8" xfId="10588" xr:uid="{C9BEA68A-FD23-437F-9B97-5F512F71D3CF}"/>
    <cellStyle name="Style 22 3 19 9" xfId="11410" xr:uid="{1B4B3936-CB71-429D-AC5C-CEE168F93CDE}"/>
    <cellStyle name="Style 22 3 2" xfId="13944" xr:uid="{86CD28EF-9F70-42B9-940B-A97F9B8BF774}"/>
    <cellStyle name="Style 22 3 2 10" xfId="24603" xr:uid="{40643CBF-6739-46B3-AF48-82F487633A47}"/>
    <cellStyle name="Style 22 3 2 11" xfId="25991" xr:uid="{7E6DA42D-348A-463D-9A2B-DA1B80B2F822}"/>
    <cellStyle name="Style 22 3 2 12" xfId="29036" xr:uid="{BD112952-3710-4618-B326-993ACFB3AB6C}"/>
    <cellStyle name="Style 22 3 2 13" xfId="30454" xr:uid="{EA7E3119-EB9E-4D90-96FF-3410AA1D6253}"/>
    <cellStyle name="Style 22 3 2 14" xfId="31893" xr:uid="{50574AFE-1E6A-4FD2-9328-9B356C8559A5}"/>
    <cellStyle name="Style 22 3 2 2" xfId="17078" xr:uid="{D506E487-D3D1-415E-AAF5-9D47296BE5FE}"/>
    <cellStyle name="Style 22 3 2 3" xfId="10243" xr:uid="{B111A361-D6D2-4F6A-A40B-853524E47754}"/>
    <cellStyle name="Style 22 3 2 4" xfId="16495" xr:uid="{E2C52ABE-912E-40E0-9229-6CAC668396C0}"/>
    <cellStyle name="Style 22 3 2 5" xfId="17492" xr:uid="{F5BC2138-8AA6-49CD-9C65-0B18DBB92181}"/>
    <cellStyle name="Style 22 3 2 6" xfId="19029" xr:uid="{BA8D4325-85B9-44E1-9CB7-2DDE7CE240C2}"/>
    <cellStyle name="Style 22 3 2 7" xfId="20515" xr:uid="{4E11D6E8-0671-4B13-91AD-87F5FE47189D}"/>
    <cellStyle name="Style 22 3 2 8" xfId="21843" xr:uid="{C1A3A195-ED87-476B-A3F2-BAACCD597FC6}"/>
    <cellStyle name="Style 22 3 2 9" xfId="23142" xr:uid="{49BFA1A6-32EF-49DC-B948-EDB60E0921DF}"/>
    <cellStyle name="Style 22 3 20" xfId="12792" xr:uid="{23CC8997-6936-4220-801C-91E5C3B67197}"/>
    <cellStyle name="Style 22 3 20 10" xfId="11643" xr:uid="{FB384667-E4C5-4A82-9CBB-0470B2FC83BE}"/>
    <cellStyle name="Style 22 3 20 11" xfId="11298" xr:uid="{4AF6B924-CCEB-4700-8E0A-859A9427EE6A}"/>
    <cellStyle name="Style 22 3 20 12" xfId="10751" xr:uid="{474C3EA4-4A04-40DF-A960-600569CBA7C5}"/>
    <cellStyle name="Style 22 3 20 13" xfId="11227" xr:uid="{34BB8C39-C4D9-43F1-9E5B-EF0D3D593C12}"/>
    <cellStyle name="Style 22 3 20 14" xfId="12510" xr:uid="{DE8ADB9D-2A31-42B6-A936-C7A0DB718744}"/>
    <cellStyle name="Style 22 3 20 15" xfId="11806" xr:uid="{007E5A84-908B-43C5-82B1-B133353A734A}"/>
    <cellStyle name="Style 22 3 20 16" xfId="34505" xr:uid="{D870761F-2BCC-4DBC-97C8-83327500C5B3}"/>
    <cellStyle name="Style 22 3 20 17" xfId="16611" xr:uid="{8CBF89E1-14D6-4624-BEFD-DC6C66C37916}"/>
    <cellStyle name="Style 22 3 20 2" xfId="16072" xr:uid="{61FF60BA-08DA-4A85-BA0E-C507D9F9C2CF}"/>
    <cellStyle name="Style 22 3 20 3" xfId="16413" xr:uid="{728F1E6F-D95E-4039-A646-195DBE924749}"/>
    <cellStyle name="Style 22 3 20 4" xfId="19306" xr:uid="{70ABF463-14E5-4681-A6B6-EF16763B56F2}"/>
    <cellStyle name="Style 22 3 20 5" xfId="20550" xr:uid="{F379AF83-E8A7-4268-A8FA-E383BD3DEF1B}"/>
    <cellStyle name="Style 22 3 20 6" xfId="16558" xr:uid="{F5E00B44-3A92-4FDF-AB64-2D3034B19381}"/>
    <cellStyle name="Style 22 3 20 7" xfId="23217" xr:uid="{131E5866-3048-43CD-BAED-71353E409EC4}"/>
    <cellStyle name="Style 22 3 20 8" xfId="10601" xr:uid="{52BE98A4-8CD7-46B9-AD18-5D9BF4F29DAB}"/>
    <cellStyle name="Style 22 3 20 9" xfId="11363" xr:uid="{01E66115-AE54-49DA-83E9-0361A8DB38FC}"/>
    <cellStyle name="Style 22 3 21" xfId="10330" xr:uid="{C7FAC28B-7660-4678-BE3A-6E8A691E98B6}"/>
    <cellStyle name="Style 22 3 22" xfId="9800" xr:uid="{65D965C8-57D6-4534-B6CA-15A2AF7B833E}"/>
    <cellStyle name="Style 22 3 23" xfId="9833" xr:uid="{D5D1A9D5-E633-43F5-B1AD-1AEFFA5D8A27}"/>
    <cellStyle name="Style 22 3 24" xfId="9808" xr:uid="{BBEBDCC3-10F4-4AA8-A0D9-92850A2530E1}"/>
    <cellStyle name="Style 22 3 25" xfId="9844" xr:uid="{9A858C7E-20DA-46A2-AAEB-83B089241461}"/>
    <cellStyle name="Style 22 3 26" xfId="9816" xr:uid="{D40E3FBA-32E6-441B-806F-2B73C372865D}"/>
    <cellStyle name="Style 22 3 27" xfId="9849" xr:uid="{2B429E61-F6B9-4BE2-91FC-A292F485F393}"/>
    <cellStyle name="Style 22 3 3" xfId="12845" xr:uid="{64A6899C-11A4-4531-B7A9-F17EA74A0EC6}"/>
    <cellStyle name="Style 22 3 3 10" xfId="12039" xr:uid="{56A915E0-9FCA-4674-85C9-0149B214730D}"/>
    <cellStyle name="Style 22 3 3 11" xfId="11240" xr:uid="{0590EAC4-4BA1-401D-93FB-B79164249D0D}"/>
    <cellStyle name="Style 22 3 3 12" xfId="33178" xr:uid="{EDBDCB42-15C7-4CF2-9F86-FDF16C820D5F}"/>
    <cellStyle name="Style 22 3 3 13" xfId="27476" xr:uid="{C7375973-9A13-4683-B743-56946B397B7E}"/>
    <cellStyle name="Style 22 3 3 14" xfId="17510" xr:uid="{751B616A-B819-4508-B30A-9A69BF94E0C6}"/>
    <cellStyle name="Style 22 3 3 15" xfId="16819" xr:uid="{18AB32F6-A46C-4202-B601-0B97248614DC}"/>
    <cellStyle name="Style 22 3 3 2" xfId="16125" xr:uid="{7B4A16C0-EBE0-44BC-9C28-5B98B0E2D3FB}"/>
    <cellStyle name="Style 22 3 3 3" xfId="19043" xr:uid="{AF1D8B57-9B3E-4EF7-BC33-BCAF3CB60925}"/>
    <cellStyle name="Style 22 3 3 4" xfId="19665" xr:uid="{9F7D57B1-6CC9-4B97-8EAA-05131058411B}"/>
    <cellStyle name="Style 22 3 3 5" xfId="11310" xr:uid="{BA090D33-536D-4F21-A5F3-00BDD77F0D4F}"/>
    <cellStyle name="Style 22 3 3 6" xfId="21328" xr:uid="{82F62874-9469-43CD-9EB4-7BDF1B9C00CD}"/>
    <cellStyle name="Style 22 3 3 7" xfId="11384" xr:uid="{8D616E2F-1496-481A-9775-D4B65BDEBE9A}"/>
    <cellStyle name="Style 22 3 3 8" xfId="11633" xr:uid="{05346EE5-4273-4E87-BBF3-C5E1A45DED86}"/>
    <cellStyle name="Style 22 3 3 9" xfId="26556" xr:uid="{1E2BBCBD-DA06-42C6-8698-B1D9C6AB9F52}"/>
    <cellStyle name="Style 22 3 4" xfId="12833" xr:uid="{13448114-302A-47C0-97C8-F451274A9426}"/>
    <cellStyle name="Style 22 3 4 10" xfId="30517" xr:uid="{B70E9719-25F3-41B2-BFD7-A0BAFA7DFE5D}"/>
    <cellStyle name="Style 22 3 4 11" xfId="16239" xr:uid="{DAE5F98A-BA48-4C9D-8CBD-7B6CBD43CEEF}"/>
    <cellStyle name="Style 22 3 4 12" xfId="26095" xr:uid="{6BCFD486-A2C6-4579-A48C-7C0E034F7E1F}"/>
    <cellStyle name="Style 22 3 4 13" xfId="16372" xr:uid="{6025E0BA-1F4D-4285-9FBB-C933521EB727}"/>
    <cellStyle name="Style 22 3 4 14" xfId="29088" xr:uid="{2B12F28B-84B0-4038-A538-BCB57F1278F7}"/>
    <cellStyle name="Style 22 3 4 15" xfId="16340" xr:uid="{BD339A12-4E7B-464E-809F-3F3FF8DDED61}"/>
    <cellStyle name="Style 22 3 4 2" xfId="16113" xr:uid="{E89AC5B3-46BB-45C1-858A-90A7668374EC}"/>
    <cellStyle name="Style 22 3 4 3" xfId="18270" xr:uid="{46C50AD6-961E-4413-968F-A17CD601BD80}"/>
    <cellStyle name="Style 22 3 4 4" xfId="20680" xr:uid="{ACD5F883-B98E-4A16-A688-F5C86F7368C4}"/>
    <cellStyle name="Style 22 3 4 5" xfId="16265" xr:uid="{4B8598C9-C627-4FC3-B0AE-7BDF8E268EA7}"/>
    <cellStyle name="Style 22 3 4 6" xfId="17573" xr:uid="{83848079-617B-4334-9457-19E35BB05A94}"/>
    <cellStyle name="Style 22 3 4 7" xfId="11376" xr:uid="{751660BB-B104-4975-B45D-1F9A56461A22}"/>
    <cellStyle name="Style 22 3 4 8" xfId="11636" xr:uid="{F461B159-7743-47D9-95E5-94E863102289}"/>
    <cellStyle name="Style 22 3 4 9" xfId="29043" xr:uid="{D9037093-323E-4838-AD22-BCE982B93D90}"/>
    <cellStyle name="Style 22 3 5" xfId="12728" xr:uid="{3CB98644-DC57-49CB-9E9A-5DD74835427F}"/>
    <cellStyle name="Style 22 3 5 10" xfId="29096" xr:uid="{2488EA4E-18F8-42F1-9581-F9F7114D054A}"/>
    <cellStyle name="Style 22 3 5 11" xfId="11820" xr:uid="{B2518F79-DF66-44E1-A974-8560F44DB194}"/>
    <cellStyle name="Style 22 3 5 12" xfId="24913" xr:uid="{4290608E-D961-4369-9B83-6291336D4325}"/>
    <cellStyle name="Style 22 3 5 13" xfId="10677" xr:uid="{DBF56C96-3406-4F68-B745-908759655B78}"/>
    <cellStyle name="Style 22 3 5 14" xfId="34220" xr:uid="{2F6AEB0F-77AE-4858-93A3-E505216D0B4D}"/>
    <cellStyle name="Style 22 3 5 15" xfId="35204" xr:uid="{95CAC986-BB09-430F-8198-16BE26353996}"/>
    <cellStyle name="Style 22 3 5 16" xfId="30931" xr:uid="{686A5448-37AD-4ABB-8A46-D2A33E414B81}"/>
    <cellStyle name="Style 22 3 5 2" xfId="16008" xr:uid="{A718116F-EC21-41C3-B748-1AF84F59B24B}"/>
    <cellStyle name="Style 22 3 5 3" xfId="17655" xr:uid="{74BB472D-2ECF-46D6-ABCA-C5765625A288}"/>
    <cellStyle name="Style 22 3 5 4" xfId="19126" xr:uid="{261E2D4C-A056-4066-A222-CEB5A6BFD09F}"/>
    <cellStyle name="Style 22 3 5 5" xfId="10078" xr:uid="{1A4D2B97-C5FB-48D9-9476-2C67ADB81F94}"/>
    <cellStyle name="Style 22 3 5 6" xfId="11321" xr:uid="{640DA531-6FC8-42A8-861B-86CA797C27AF}"/>
    <cellStyle name="Style 22 3 5 7" xfId="24500" xr:uid="{21B98110-E1CA-4D74-BADC-621AC90DA3E2}"/>
    <cellStyle name="Style 22 3 5 8" xfId="10557" xr:uid="{E65B2241-4C71-4CBD-8EA3-727375C85F13}"/>
    <cellStyle name="Style 22 3 5 9" xfId="21240" xr:uid="{72F17C7F-F832-4381-9F25-E9F361F8A79C}"/>
    <cellStyle name="Style 22 3 6" xfId="12848" xr:uid="{DF400B07-1A69-4892-8E7A-377A0AA7A712}"/>
    <cellStyle name="Style 22 3 6 10" xfId="10687" xr:uid="{468D1C69-89C9-43D5-BBF4-5699F6A10A9F}"/>
    <cellStyle name="Style 22 3 6 11" xfId="12280" xr:uid="{3D3B35A5-5367-4F49-B1F6-6E676EC7F372}"/>
    <cellStyle name="Style 22 3 6 12" xfId="12213" xr:uid="{937B6AB4-5502-4C45-BD74-207C087A11C4}"/>
    <cellStyle name="Style 22 3 6 13" xfId="32050" xr:uid="{5304833C-D31C-40C0-B055-96AAE9D4206E}"/>
    <cellStyle name="Style 22 3 6 14" xfId="33283" xr:uid="{FDA5DBC3-32FE-4F7D-9EC5-5F3634C1FD1D}"/>
    <cellStyle name="Style 22 3 6 15" xfId="33215" xr:uid="{07A852F0-3CB8-40B0-81C8-546A535E11E5}"/>
    <cellStyle name="Style 22 3 6 16" xfId="17513" xr:uid="{711E8C4E-2CF2-456E-9B87-52AB56CE593E}"/>
    <cellStyle name="Style 22 3 6 17" xfId="16490" xr:uid="{3B90560F-0026-4C46-8277-EA5A0E2CC1B2}"/>
    <cellStyle name="Style 22 3 6 2" xfId="16128" xr:uid="{6BCDD248-48AF-4785-AA12-804CB9D9574C}"/>
    <cellStyle name="Style 22 3 6 3" xfId="16406" xr:uid="{DC9B4774-8AE5-4D1F-BB14-5CDED3610DEC}"/>
    <cellStyle name="Style 22 3 6 4" xfId="11759" xr:uid="{860DEB82-F034-4BE3-B581-5C66F8CAD7DD}"/>
    <cellStyle name="Style 22 3 6 5" xfId="12002" xr:uid="{DF96F4FA-901C-4577-BEDB-471EE193A2A7}"/>
    <cellStyle name="Style 22 3 6 6" xfId="21819" xr:uid="{EE5BE4B1-700B-40CC-AFBD-7E82D88648D9}"/>
    <cellStyle name="Style 22 3 6 7" xfId="10524" xr:uid="{A3A33D4C-AC43-4226-9883-E6FF9F883547}"/>
    <cellStyle name="Style 22 3 6 8" xfId="17515" xr:uid="{5D2F22DF-D78C-474A-9630-698BF020E0CA}"/>
    <cellStyle name="Style 22 3 6 9" xfId="23122" xr:uid="{24E9D8DE-4437-4313-A6EC-99CB68D06E0F}"/>
    <cellStyle name="Style 22 3 7" xfId="12856" xr:uid="{D37B804D-96B7-4EF1-8D4B-F43979A553DD}"/>
    <cellStyle name="Style 22 3 7 10" xfId="10691" xr:uid="{58688CD1-94D2-41FE-9C41-3D55ECA31978}"/>
    <cellStyle name="Style 22 3 7 11" xfId="10786" xr:uid="{6C2C900C-F3BC-4A02-B261-3AAD01B40751}"/>
    <cellStyle name="Style 22 3 7 12" xfId="30597" xr:uid="{DB305C1D-DDE0-42F5-96E7-24602BF1E7ED}"/>
    <cellStyle name="Style 22 3 7 13" xfId="32016" xr:uid="{7A1CC2D9-F29F-42B8-8C25-71DC374B72BA}"/>
    <cellStyle name="Style 22 3 7 14" xfId="33117" xr:uid="{622B8CBE-8AAE-43C8-BD77-80F4D62BD253}"/>
    <cellStyle name="Style 22 3 7 15" xfId="12523" xr:uid="{A1EA1C86-C872-45A5-B4AF-7C8F577CDD8E}"/>
    <cellStyle name="Style 22 3 7 16" xfId="35392" xr:uid="{E0333E91-66B3-4846-89F1-7F899926B7B4}"/>
    <cellStyle name="Style 22 3 7 17" xfId="16636" xr:uid="{58E07677-1ADE-49C5-9809-B491995DCA11}"/>
    <cellStyle name="Style 22 3 7 2" xfId="16136" xr:uid="{643E66DF-2A00-4D59-AC59-F6A0B668B2AC}"/>
    <cellStyle name="Style 22 3 7 3" xfId="11024" xr:uid="{CC10C8D1-4A6C-490E-A5AC-A0B5EA69FE3D}"/>
    <cellStyle name="Style 22 3 7 4" xfId="9989" xr:uid="{6A6CA704-0267-40B0-9CC8-237FC06489CF}"/>
    <cellStyle name="Style 22 3 7 5" xfId="20501" xr:uid="{3B66A985-7812-4C78-95ED-909AA250577B}"/>
    <cellStyle name="Style 22 3 7 6" xfId="16516" xr:uid="{2A5DB883-5BA8-43F3-9AC0-4315B2F7FD1D}"/>
    <cellStyle name="Style 22 3 7 7" xfId="10044" xr:uid="{239021F1-D3C0-46DE-BC21-5E927009D4DE}"/>
    <cellStyle name="Style 22 3 7 8" xfId="24827" xr:uid="{9B7C9B90-E7C9-4667-8FE8-B9C0CF88D09E}"/>
    <cellStyle name="Style 22 3 7 9" xfId="11390" xr:uid="{82DF8541-D08E-4598-8730-FE83A2B920B4}"/>
    <cellStyle name="Style 22 3 8" xfId="12867" xr:uid="{71A6E7D7-2690-4B2F-AF16-B37B488F9843}"/>
    <cellStyle name="Style 22 3 8 10" xfId="10696" xr:uid="{5726E8F9-10A6-4512-B4A3-BAA15EAA790E}"/>
    <cellStyle name="Style 22 3 8 11" xfId="12290" xr:uid="{BC039939-51A3-43FD-A137-5083DEC00183}"/>
    <cellStyle name="Style 22 3 8 12" xfId="12047" xr:uid="{861D553C-5656-4CED-A37C-7736C8C751EB}"/>
    <cellStyle name="Style 22 3 8 13" xfId="11246" xr:uid="{2D0E07C1-C2B5-4E8F-A515-605816244D36}"/>
    <cellStyle name="Style 22 3 8 14" xfId="26097" xr:uid="{5D0C2787-C58A-4F1D-A2B7-44BDE98EFC8C}"/>
    <cellStyle name="Style 22 3 8 15" xfId="12339" xr:uid="{7C4FC53D-05C6-4926-9F50-75F4630EE2F5}"/>
    <cellStyle name="Style 22 3 8 16" xfId="17524" xr:uid="{DAE05DA0-B082-4076-9112-A8EE49C15BB4}"/>
    <cellStyle name="Style 22 3 8 17" xfId="18145" xr:uid="{00F13CDB-90F6-48C6-9A1F-1AB826C83C5D}"/>
    <cellStyle name="Style 22 3 8 2" xfId="16147" xr:uid="{38F0CD07-9924-4238-BE9A-EB6670C00605}"/>
    <cellStyle name="Style 22 3 8 3" xfId="17718" xr:uid="{A40395F6-1ABE-440D-B9F4-4318A95EAE4D}"/>
    <cellStyle name="Style 22 3 8 4" xfId="9994" xr:uid="{39B50732-8D97-43A0-BBD3-6A481822A945}"/>
    <cellStyle name="Style 22 3 8 5" xfId="16346" xr:uid="{90656840-8D53-4220-877D-A37C4C130B81}"/>
    <cellStyle name="Style 22 3 8 6" xfId="10035" xr:uid="{16FCE9BB-7C05-4954-97EE-1421C009D049}"/>
    <cellStyle name="Style 22 3 8 7" xfId="11307" xr:uid="{3B4E186D-0236-499D-91EC-CB8ACE0D26F2}"/>
    <cellStyle name="Style 22 3 8 8" xfId="10591" xr:uid="{A497B774-ED2D-4BD9-9CB2-D975810C9BB5}"/>
    <cellStyle name="Style 22 3 8 9" xfId="11395" xr:uid="{3349681F-5885-4045-96D4-A9375507CE07}"/>
    <cellStyle name="Style 22 3 9" xfId="12872" xr:uid="{41F8C882-B722-430F-A896-4FD44571142C}"/>
    <cellStyle name="Style 22 3 9 10" xfId="26491" xr:uid="{F8A7EB65-434C-4EAE-90CE-25FBCE190735}"/>
    <cellStyle name="Style 22 3 9 11" xfId="10781" xr:uid="{3D5E5538-3415-4BB3-B592-8BB767151955}"/>
    <cellStyle name="Style 22 3 9 12" xfId="12049" xr:uid="{0FA9A48A-DB54-41C5-93D7-A002E40E0840}"/>
    <cellStyle name="Style 22 3 9 13" xfId="11249" xr:uid="{2C2A261B-4911-4182-9566-A48E8E40A3E0}"/>
    <cellStyle name="Style 22 3 9 14" xfId="33184" xr:uid="{3ADDE21D-4CE1-43F6-AF14-B32DC456D424}"/>
    <cellStyle name="Style 22 3 9 15" xfId="34241" xr:uid="{5BDFD98A-FD2C-431B-AA65-4A2F78B402C2}"/>
    <cellStyle name="Style 22 3 9 16" xfId="30963" xr:uid="{ECE77A1B-603C-432B-877F-5281CF4AC31E}"/>
    <cellStyle name="Style 22 3 9 17" xfId="17525" xr:uid="{93CD3B30-9519-4241-A7FA-2F1CB2525639}"/>
    <cellStyle name="Style 22 3 9 2" xfId="16152" xr:uid="{50DAE10A-ECC8-4059-8C75-D49F46733134}"/>
    <cellStyle name="Style 22 3 9 3" xfId="11028" xr:uid="{8572571D-685E-4687-8937-1FA893CCE420}"/>
    <cellStyle name="Style 22 3 9 4" xfId="19149" xr:uid="{F14BE29F-9B07-419B-9278-43265D7D202E}"/>
    <cellStyle name="Style 22 3 9 5" xfId="12008" xr:uid="{9F008DAA-71DC-4131-9245-A6949A9A83AD}"/>
    <cellStyle name="Style 22 3 9 6" xfId="22112" xr:uid="{C2E53D1F-C811-45BB-B2E6-AC56CE8C2C7D}"/>
    <cellStyle name="Style 22 3 9 7" xfId="23260" xr:uid="{27EDF5F8-3FEC-44F7-A93D-55FE9AF4E458}"/>
    <cellStyle name="Style 22 3 9 8" xfId="12023" xr:uid="{85D55F76-AFF6-41AC-839D-AF760DA007A3}"/>
    <cellStyle name="Style 22 3 9 9" xfId="11398" xr:uid="{31CE862F-8D32-46EC-846E-51D0F5601027}"/>
    <cellStyle name="Style 22 30" xfId="9851" xr:uid="{E8AC879E-9DF0-4E38-964B-5C566CC6DCAB}"/>
    <cellStyle name="Style 22 4" xfId="4936" xr:uid="{00000000-0005-0000-0000-000066250000}"/>
    <cellStyle name="Style 22 5" xfId="13942" xr:uid="{5FD7F068-DF17-4C3F-AA3C-3F469867EFEB}"/>
    <cellStyle name="Style 22 5 10" xfId="24601" xr:uid="{67D55A81-70A7-4640-9C16-6FA4361CF8B0}"/>
    <cellStyle name="Style 22 5 11" xfId="25988" xr:uid="{22EEBEB4-BF02-476C-8853-F0127F7BC607}"/>
    <cellStyle name="Style 22 5 12" xfId="29034" xr:uid="{ED1127BE-A209-4456-8E66-FD5FEACEFAE0}"/>
    <cellStyle name="Style 22 5 13" xfId="30452" xr:uid="{F2974B8E-68EB-47D4-BAEE-D106DFB477F8}"/>
    <cellStyle name="Style 22 5 14" xfId="31890" xr:uid="{15727930-8878-41C6-8D6B-C767FAA47E35}"/>
    <cellStyle name="Style 22 5 2" xfId="17076" xr:uid="{51DB978E-95D0-4B27-94B2-2E398B9A523A}"/>
    <cellStyle name="Style 22 5 3" xfId="10241" xr:uid="{F3319609-BB90-4AEB-B7C3-7512E22160E4}"/>
    <cellStyle name="Style 22 5 4" xfId="16493" xr:uid="{1DE644DE-2B7A-4804-983C-C25D15E643B4}"/>
    <cellStyle name="Style 22 5 5" xfId="17490" xr:uid="{C2DD42D5-D7BE-4140-B856-14DFA70893BB}"/>
    <cellStyle name="Style 22 5 6" xfId="19027" xr:uid="{37E12732-7617-4FAD-BD4F-C527668EA063}"/>
    <cellStyle name="Style 22 5 7" xfId="20509" xr:uid="{C76CFCE4-FD4A-4949-87A3-E881731BC096}"/>
    <cellStyle name="Style 22 5 8" xfId="25688" xr:uid="{34300385-AE21-4678-9147-D6560DE0ABC8}"/>
    <cellStyle name="Style 22 5 9" xfId="23136" xr:uid="{83D43EE5-A1D6-4C79-9398-6F4E176773E2}"/>
    <cellStyle name="Style 22 6" xfId="12847" xr:uid="{7295CF64-1B7D-4988-9CA2-18FC04E0838A}"/>
    <cellStyle name="Style 22 6 10" xfId="12611" xr:uid="{E91D8C0D-D9B6-4404-948E-5CA6B5A2499E}"/>
    <cellStyle name="Style 22 6 11" xfId="11242" xr:uid="{BA9743B2-0810-4C99-AE4E-BE08DC703FDC}"/>
    <cellStyle name="Style 22 6 12" xfId="33169" xr:uid="{15DBF265-3128-4478-8176-C5720EAB4153}"/>
    <cellStyle name="Style 22 6 13" xfId="27458" xr:uid="{5CFBC9EC-910B-453D-A825-ED4F6FBFE7E0}"/>
    <cellStyle name="Style 22 6 14" xfId="10439" xr:uid="{5D48E2BA-ACA4-4954-8462-1BCFBF1522E0}"/>
    <cellStyle name="Style 22 6 15" xfId="16822" xr:uid="{285895E6-1F4C-4B1A-AAD3-65EE18D66698}"/>
    <cellStyle name="Style 22 6 2" xfId="16127" xr:uid="{34F4CC78-9202-4659-84BD-4E936AEEDF56}"/>
    <cellStyle name="Style 22 6 3" xfId="19032" xr:uid="{52B08070-8C41-4245-92D2-A5B1A94E6418}"/>
    <cellStyle name="Style 22 6 4" xfId="12001" xr:uid="{4190C056-7E7F-45CE-B620-68BB10BE3C71}"/>
    <cellStyle name="Style 22 6 5" xfId="10523" xr:uid="{31C29BF5-76E3-460F-8444-45CDADCEACA2}"/>
    <cellStyle name="Style 22 6 6" xfId="10595" xr:uid="{2B34B095-4C33-470F-BDCB-6A89F3B0D6A3}"/>
    <cellStyle name="Style 22 6 7" xfId="12243" xr:uid="{49E2F67F-5EA0-4E5F-A11A-3177296FC641}"/>
    <cellStyle name="Style 22 6 8" xfId="11632" xr:uid="{85468886-7B99-4FA8-9631-BB5ED09E3BB7}"/>
    <cellStyle name="Style 22 6 9" xfId="12278" xr:uid="{ACE220B7-9BB3-4EC7-8A5E-1355BEB0E865}"/>
    <cellStyle name="Style 22 7" xfId="12835" xr:uid="{E0BB8059-3E22-4693-A92F-2E0DC56EBC1E}"/>
    <cellStyle name="Style 22 7 10" xfId="30505" xr:uid="{2B3C317E-3ADC-46A3-BE33-3926CD8FC68E}"/>
    <cellStyle name="Style 22 7 11" xfId="30759" xr:uid="{675B95B0-E07E-4DCC-92C3-24CE4A38A7FA}"/>
    <cellStyle name="Style 22 7 12" xfId="26229" xr:uid="{74D720D2-BA82-4157-A32A-8EF90F805F52}"/>
    <cellStyle name="Style 22 7 13" xfId="12329" xr:uid="{3F049162-F1E9-4616-9CAD-B04059A06F42}"/>
    <cellStyle name="Style 22 7 14" xfId="29080" xr:uid="{EAB4447A-8D1C-4277-9E74-5B168984D8DD}"/>
    <cellStyle name="Style 22 7 15" xfId="16812" xr:uid="{0E041AB8-85E6-40B0-A866-C13B9514A9B8}"/>
    <cellStyle name="Style 22 7 2" xfId="16115" xr:uid="{E08236E2-A96E-4CD4-A639-A60C7730B401}"/>
    <cellStyle name="Style 22 7 3" xfId="18288" xr:uid="{5557DCC7-BA89-428F-B39F-71F54A770F2A}"/>
    <cellStyle name="Style 22 7 4" xfId="10071" xr:uid="{2A92A92D-BA99-4533-ACB0-00F50797A29B}"/>
    <cellStyle name="Style 22 7 5" xfId="11313" xr:uid="{3081FB7F-1A67-48F3-8E6B-0E95585890BB}"/>
    <cellStyle name="Style 22 7 6" xfId="17560" xr:uid="{8C8BE7A1-A162-4BE2-AFAB-A3554708F5A5}"/>
    <cellStyle name="Style 22 7 7" xfId="12247" xr:uid="{E64F6C29-C0DA-48E9-AB10-E82F9A704548}"/>
    <cellStyle name="Style 22 7 8" xfId="12103" xr:uid="{082712A0-A360-4B71-B349-374C309F7271}"/>
    <cellStyle name="Style 22 7 9" xfId="29040" xr:uid="{D37114C1-B068-49D3-B83F-41A92E8AF7D6}"/>
    <cellStyle name="Style 22 8" xfId="12730" xr:uid="{9C48F5FA-2FB6-4550-9EC8-52606B9D6F73}"/>
    <cellStyle name="Style 22 8 10" xfId="29083" xr:uid="{8930B972-C808-4A46-9F06-C2710DB21507}"/>
    <cellStyle name="Style 22 8 11" xfId="30560" xr:uid="{EA101152-5FBB-4C27-8ACD-04C48333A022}"/>
    <cellStyle name="Style 22 8 12" xfId="31831" xr:uid="{1241AA4E-A27F-4D82-A9B1-EA65C31D5BDA}"/>
    <cellStyle name="Style 22 8 13" xfId="17501" xr:uid="{2F707239-4F89-4434-B919-821DD12D06F4}"/>
    <cellStyle name="Style 22 8 14" xfId="34213" xr:uid="{BE76682D-FAC9-485D-9A09-1710D45CE401}"/>
    <cellStyle name="Style 22 8 15" xfId="35199" xr:uid="{32992A07-802A-4B4B-9633-5813E326BC75}"/>
    <cellStyle name="Style 22 8 16" xfId="30641" xr:uid="{1709F794-EEE7-41FC-80A5-F9C94E74FC40}"/>
    <cellStyle name="Style 22 8 2" xfId="16010" xr:uid="{EC1762BD-B8A4-4FA2-9A32-ED9F842B4AC8}"/>
    <cellStyle name="Style 22 8 3" xfId="17642" xr:uid="{38F21C23-261B-4E83-ADC0-BE6003A415FD}"/>
    <cellStyle name="Style 22 8 4" xfId="19116" xr:uid="{D5F47FFA-DE32-4974-94AB-E8766941B0CD}"/>
    <cellStyle name="Style 22 8 5" xfId="10946" xr:uid="{CBB8CFB3-0696-47F1-90EC-B3A666C77601}"/>
    <cellStyle name="Style 22 8 6" xfId="11105" xr:uid="{FDABE64F-29B3-4B1E-9F9E-804D30320A61}"/>
    <cellStyle name="Style 22 8 7" xfId="24484" xr:uid="{E5F0DA02-F6FD-4DFC-9D13-8DCF425E6B36}"/>
    <cellStyle name="Style 22 8 8" xfId="10558" xr:uid="{732F91F6-90EB-4A37-95E9-F9A342D31A8F}"/>
    <cellStyle name="Style 22 8 9" xfId="20820" xr:uid="{A3AE53D7-8412-41AB-A54D-7C55327DD761}"/>
    <cellStyle name="Style 22 9" xfId="12851" xr:uid="{CFAE3DDF-CC79-4499-AA70-108D79F8B48F}"/>
    <cellStyle name="Style 22 9 10" xfId="10688" xr:uid="{2C601FBD-E1B5-4EF2-90FF-069D5233B049}"/>
    <cellStyle name="Style 22 9 11" xfId="10570" xr:uid="{4807E09C-FFDE-4E8A-811F-217C5B026D0A}"/>
    <cellStyle name="Style 22 9 12" xfId="11594" xr:uid="{DA4F453F-A8A2-4920-A9AC-A8423420E1F1}"/>
    <cellStyle name="Style 22 9 13" xfId="31920" xr:uid="{AF4975EE-2BE6-4CA6-9A64-732E26EE7B99}"/>
    <cellStyle name="Style 22 9 14" xfId="33149" xr:uid="{6828B723-C96C-4883-8C5D-03201A5A4B03}"/>
    <cellStyle name="Style 22 9 15" xfId="26870" xr:uid="{1626A830-7A62-40E4-B92A-D98346DD1A98}"/>
    <cellStyle name="Style 22 9 16" xfId="17516" xr:uid="{FC138263-AAFA-4AC8-8A73-B511F2889B7F}"/>
    <cellStyle name="Style 22 9 17" xfId="18289" xr:uid="{ED334D34-CC51-4D85-BDD4-B0D6692EC0C1}"/>
    <cellStyle name="Style 22 9 2" xfId="16131" xr:uid="{E5F81612-DBEB-495C-B5C9-2910E5EBD1C3}"/>
    <cellStyle name="Style 22 9 3" xfId="16405" xr:uid="{91018330-59CF-4EA0-8510-3DF513E6A817}"/>
    <cellStyle name="Style 22 9 4" xfId="9988" xr:uid="{F9604C35-19DD-4C32-94AF-7BED81FAB8F7}"/>
    <cellStyle name="Style 22 9 5" xfId="20674" xr:uid="{BE0F04CF-2BD1-40EA-B00F-CEF2C3F3CC68}"/>
    <cellStyle name="Style 22 9 6" xfId="18852" xr:uid="{4FE75B37-25E7-4CDB-98AC-089EBD8E854E}"/>
    <cellStyle name="Style 22 9 7" xfId="23414" xr:uid="{CBCFC521-FE25-4C97-994A-9FFEC1ACF481}"/>
    <cellStyle name="Style 22 9 8" xfId="11130" xr:uid="{02AFC06C-DC78-406E-BC8C-D813689DDD1C}"/>
    <cellStyle name="Style 22 9 9" xfId="11387" xr:uid="{DDCB4263-2068-4F30-92B5-DA808AB0EE7B}"/>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2 10" xfId="15210" xr:uid="{B9AC6BEC-00F0-498E-A974-7134685D347F}"/>
    <cellStyle name="Style 23 2 2 2 10 10" xfId="29642" xr:uid="{1B991AB1-761D-467C-ACFE-A46F42D30893}"/>
    <cellStyle name="Style 23 2 2 2 10 11" xfId="31033" xr:uid="{89BA5196-1F35-40C8-93E6-5132DC36A618}"/>
    <cellStyle name="Style 23 2 2 2 10 12" xfId="32405" xr:uid="{89BB393B-A297-44B5-AFBE-2774CD1D0E0E}"/>
    <cellStyle name="Style 23 2 2 2 10 13" xfId="33611" xr:uid="{0A58910F-4129-41F0-8C46-0AFD9B301658}"/>
    <cellStyle name="Style 23 2 2 2 10 14" xfId="34570" xr:uid="{B063962A-C955-479D-B07F-20B5E52CA296}"/>
    <cellStyle name="Style 23 2 2 2 10 15" xfId="35727" xr:uid="{5ED4259B-ACAD-447D-A83F-2E66ED9F4BC2}"/>
    <cellStyle name="Style 23 2 2 2 10 16" xfId="36841" xr:uid="{8FE224C2-448A-408B-806C-56AFDC7A2592}"/>
    <cellStyle name="Style 23 2 2 2 10 17" xfId="37943" xr:uid="{BA6606FA-36A2-479E-841C-49EFD63D0058}"/>
    <cellStyle name="Style 23 2 2 2 10 2" xfId="18272" xr:uid="{962739A6-CED8-42BD-A791-E983FFE9170E}"/>
    <cellStyle name="Style 23 2 2 2 10 3" xfId="19667" xr:uid="{C3927CB9-2FF7-4BFC-9F86-088862B3DA82}"/>
    <cellStyle name="Style 23 2 2 2 10 4" xfId="21082" xr:uid="{08DF51B5-DD08-4142-BC8A-B11B6D4D3CD4}"/>
    <cellStyle name="Style 23 2 2 2 10 5" xfId="22476" xr:uid="{35B00687-D87C-493D-AF77-340A73890011}"/>
    <cellStyle name="Style 23 2 2 2 10 6" xfId="23788" xr:uid="{41B47EB2-65A7-440F-AD61-0469D3ABE141}"/>
    <cellStyle name="Style 23 2 2 2 10 7" xfId="25190" xr:uid="{4DCB52A0-19E0-46F7-B2A6-494DEFCDBD28}"/>
    <cellStyle name="Style 23 2 2 2 10 8" xfId="26625" xr:uid="{DEE10F5A-A0BC-4545-901A-A5E3B33BE885}"/>
    <cellStyle name="Style 23 2 2 2 10 9" xfId="28153" xr:uid="{6B2E06AF-A3FA-4E52-BBEF-BB855E6DF446}"/>
    <cellStyle name="Style 23 2 2 2 11" xfId="15283" xr:uid="{680F8A09-718E-4FDB-863B-392D1FEC7B1A}"/>
    <cellStyle name="Style 23 2 2 2 11 10" xfId="29712" xr:uid="{9B6AD758-B011-425A-B96A-BD07EF9E1051}"/>
    <cellStyle name="Style 23 2 2 2 11 11" xfId="31103" xr:uid="{AA2FD93F-97A5-4147-922B-CF3BC66E699E}"/>
    <cellStyle name="Style 23 2 2 2 11 12" xfId="32473" xr:uid="{072A5189-2492-40E6-A0B2-03BD995CFE37}"/>
    <cellStyle name="Style 23 2 2 2 11 13" xfId="33671" xr:uid="{A34F6A77-D6FA-44D8-8C5B-9D39E38F525C}"/>
    <cellStyle name="Style 23 2 2 2 11 14" xfId="34636" xr:uid="{F65798D8-FE3E-452A-A584-80097B106D75}"/>
    <cellStyle name="Style 23 2 2 2 11 15" xfId="35794" xr:uid="{5C67FA79-AFF5-4ED9-80C9-83CC5D98992B}"/>
    <cellStyle name="Style 23 2 2 2 11 16" xfId="36903" xr:uid="{7B8AF0DC-00DB-4979-96DE-D08028CCFD19}"/>
    <cellStyle name="Style 23 2 2 2 11 17" xfId="38004" xr:uid="{7E86AD2B-666C-4F72-9704-5710E27F89B5}"/>
    <cellStyle name="Style 23 2 2 2 11 2" xfId="18345" xr:uid="{6213D208-6799-4B5C-91D8-0CFCEBE3462C}"/>
    <cellStyle name="Style 23 2 2 2 11 3" xfId="19740" xr:uid="{91C15385-AE79-453B-B148-8CFC5B1A7499}"/>
    <cellStyle name="Style 23 2 2 2 11 4" xfId="21152" xr:uid="{3E02AEAF-8D12-4C92-96A2-B681A601929B}"/>
    <cellStyle name="Style 23 2 2 2 11 5" xfId="22549" xr:uid="{5B46B9AE-F6C2-4422-B88A-47BB36FD9193}"/>
    <cellStyle name="Style 23 2 2 2 11 6" xfId="23861" xr:uid="{AB7EA2DB-9560-4986-A308-A7B0930535A2}"/>
    <cellStyle name="Style 23 2 2 2 11 7" xfId="25262" xr:uid="{742D8C97-E041-44EE-BBCC-0DF7B821E5B8}"/>
    <cellStyle name="Style 23 2 2 2 11 8" xfId="26697" xr:uid="{4143EB01-30E4-4F99-8F83-C94C8587FB62}"/>
    <cellStyle name="Style 23 2 2 2 11 9" xfId="28223" xr:uid="{19519477-12E8-4F00-8382-8EBD6755E27C}"/>
    <cellStyle name="Style 23 2 2 2 12" xfId="15286" xr:uid="{CD3231E0-5625-486A-8059-57C0B9029E7B}"/>
    <cellStyle name="Style 23 2 2 2 12 10" xfId="29715" xr:uid="{9EC87120-BEFA-469F-A145-AE04943712D9}"/>
    <cellStyle name="Style 23 2 2 2 12 11" xfId="31106" xr:uid="{3E487540-935D-4FA5-95E7-CA7A75225026}"/>
    <cellStyle name="Style 23 2 2 2 12 12" xfId="32476" xr:uid="{0D462735-6126-4CDC-A199-224DAB693EBD}"/>
    <cellStyle name="Style 23 2 2 2 12 13" xfId="33674" xr:uid="{2A034951-4508-411D-9E4A-064B8C11A2C0}"/>
    <cellStyle name="Style 23 2 2 2 12 14" xfId="34639" xr:uid="{7987665D-76C2-45B4-A1EF-7FADD0E447B4}"/>
    <cellStyle name="Style 23 2 2 2 12 15" xfId="35797" xr:uid="{47B335E5-9A21-499D-8627-7E0BFF7D80F9}"/>
    <cellStyle name="Style 23 2 2 2 12 16" xfId="36906" xr:uid="{06D701F8-2A7F-4797-94A6-F131CC11540A}"/>
    <cellStyle name="Style 23 2 2 2 12 17" xfId="38007" xr:uid="{A11908CA-CF4B-4003-A51C-AFEB1EDC5A09}"/>
    <cellStyle name="Style 23 2 2 2 12 2" xfId="18348" xr:uid="{63896D45-A171-4191-8341-AC0BA5A6119D}"/>
    <cellStyle name="Style 23 2 2 2 12 3" xfId="19743" xr:uid="{3F8149AF-D9C2-4D14-8FA7-FF1410A58A3D}"/>
    <cellStyle name="Style 23 2 2 2 12 4" xfId="21155" xr:uid="{300F4E65-E3C0-454E-95FA-21E5267DCE63}"/>
    <cellStyle name="Style 23 2 2 2 12 5" xfId="22552" xr:uid="{FE68E2D7-395B-4B2A-86DD-B688DC186E58}"/>
    <cellStyle name="Style 23 2 2 2 12 6" xfId="23864" xr:uid="{3E6C8889-D778-4727-8A33-812DC33A4335}"/>
    <cellStyle name="Style 23 2 2 2 12 7" xfId="25265" xr:uid="{DDCCF4BF-3F09-41F6-82CB-1FF7EE2AD0A2}"/>
    <cellStyle name="Style 23 2 2 2 12 8" xfId="26700" xr:uid="{543D816E-AD5A-4850-BF87-F0B8B00F0392}"/>
    <cellStyle name="Style 23 2 2 2 12 9" xfId="28226" xr:uid="{C6171D82-26C7-49C2-87F9-CA1C1374C026}"/>
    <cellStyle name="Style 23 2 2 2 13" xfId="15369" xr:uid="{1F53F861-B2A3-4375-A282-D8069161CC50}"/>
    <cellStyle name="Style 23 2 2 2 13 10" xfId="29796" xr:uid="{F015FE0F-5A49-417F-9EF8-8B7F3EA1BC9E}"/>
    <cellStyle name="Style 23 2 2 2 13 11" xfId="31186" xr:uid="{A890C21B-B8E5-427F-9318-C0248D4E4DCD}"/>
    <cellStyle name="Style 23 2 2 2 13 12" xfId="32553" xr:uid="{DE278978-DA4C-407A-8D90-003E8C0C816E}"/>
    <cellStyle name="Style 23 2 2 2 13 13" xfId="33747" xr:uid="{8D48001C-F0DF-4A39-8954-4678DCAEF823}"/>
    <cellStyle name="Style 23 2 2 2 13 14" xfId="34714" xr:uid="{43AF16F3-62C2-491B-8BDA-F70C99D7C1BB}"/>
    <cellStyle name="Style 23 2 2 2 13 15" xfId="35870" xr:uid="{6D9BDF11-5829-49C7-8245-66FA4BADB723}"/>
    <cellStyle name="Style 23 2 2 2 13 16" xfId="36980" xr:uid="{5301EDA8-8A69-43A5-A282-B288BE3EA716}"/>
    <cellStyle name="Style 23 2 2 2 13 17" xfId="38078" xr:uid="{E872D4F4-EC01-43EE-94CF-0C5A2C770A13}"/>
    <cellStyle name="Style 23 2 2 2 13 2" xfId="18431" xr:uid="{2476672D-F01D-4160-8EA6-9C59EA61C0D3}"/>
    <cellStyle name="Style 23 2 2 2 13 3" xfId="19826" xr:uid="{280FF286-E6E5-4517-A187-BE59D98B572F}"/>
    <cellStyle name="Style 23 2 2 2 13 4" xfId="21237" xr:uid="{2F16A268-AA17-4EFA-AE1C-55DA78283D49}"/>
    <cellStyle name="Style 23 2 2 2 13 5" xfId="22635" xr:uid="{830E7C72-822F-407B-91A9-8594F4C0B31B}"/>
    <cellStyle name="Style 23 2 2 2 13 6" xfId="23945" xr:uid="{00612E4A-1D77-47E0-BBD6-D56D977B0098}"/>
    <cellStyle name="Style 23 2 2 2 13 7" xfId="25342" xr:uid="{D591B020-AAE4-4B6A-B712-E5736BCE7340}"/>
    <cellStyle name="Style 23 2 2 2 13 8" xfId="26779" xr:uid="{E1F4C3E1-054C-4004-A954-6A4437E535D7}"/>
    <cellStyle name="Style 23 2 2 2 13 9" xfId="28300" xr:uid="{42CD547B-4560-48CC-8384-22ED795E29AD}"/>
    <cellStyle name="Style 23 2 2 2 14" xfId="15452" xr:uid="{A35C0E17-310E-4E3E-8898-8CA378E5A653}"/>
    <cellStyle name="Style 23 2 2 2 14 10" xfId="29876" xr:uid="{48281BC0-0946-4165-9FB9-8798FA5FBCBC}"/>
    <cellStyle name="Style 23 2 2 2 14 11" xfId="31267" xr:uid="{B17A85E1-92FA-4F68-AC6E-1DA8C29A255A}"/>
    <cellStyle name="Style 23 2 2 2 14 12" xfId="32630" xr:uid="{D426A312-6636-4103-A7C0-7A7934A12991}"/>
    <cellStyle name="Style 23 2 2 2 14 13" xfId="33802" xr:uid="{093A4A42-A0F8-4041-A8F9-B0779A5A7E20}"/>
    <cellStyle name="Style 23 2 2 2 14 14" xfId="34782" xr:uid="{40569401-236D-4E33-8696-E48903292A34}"/>
    <cellStyle name="Style 23 2 2 2 14 15" xfId="35939" xr:uid="{3200F417-3E6F-4AD4-AE31-E0861F6B8633}"/>
    <cellStyle name="Style 23 2 2 2 14 16" xfId="37050" xr:uid="{72D3162C-2086-46B7-9BB9-DCF55F620104}"/>
    <cellStyle name="Style 23 2 2 2 14 17" xfId="38145" xr:uid="{C503C599-D0B5-4D1A-9C52-5E845C6C6157}"/>
    <cellStyle name="Style 23 2 2 2 14 2" xfId="18513" xr:uid="{98EBC3AE-2A97-40F0-803D-5609D6AB2BD3}"/>
    <cellStyle name="Style 23 2 2 2 14 3" xfId="19908" xr:uid="{B0B32BDA-2811-4DA9-A2BD-FC8CE149E11E}"/>
    <cellStyle name="Style 23 2 2 2 14 4" xfId="21320" xr:uid="{882C0A71-3E11-4F01-8AB1-9D628F883F38}"/>
    <cellStyle name="Style 23 2 2 2 14 5" xfId="22718" xr:uid="{0BED2504-D689-4F02-8874-F55F860A7F2E}"/>
    <cellStyle name="Style 23 2 2 2 14 6" xfId="24023" xr:uid="{A266E65D-2231-40A3-9733-004B2ADC3841}"/>
    <cellStyle name="Style 23 2 2 2 14 7" xfId="25422" xr:uid="{549DA62D-343F-45BD-AD7C-92ABD94FD50D}"/>
    <cellStyle name="Style 23 2 2 2 14 8" xfId="26859" xr:uid="{02A4D783-98DE-41C3-A5CC-E3A63A7F8B47}"/>
    <cellStyle name="Style 23 2 2 2 14 9" xfId="28379" xr:uid="{700A9372-743E-4BB2-B5C1-76CDC261460E}"/>
    <cellStyle name="Style 23 2 2 2 15" xfId="15519" xr:uid="{74484EBE-336F-4DEC-9CA2-CD33F0EF4D9F}"/>
    <cellStyle name="Style 23 2 2 2 15 10" xfId="29938" xr:uid="{64E4048D-C9A4-4CE2-8269-5FE06A372607}"/>
    <cellStyle name="Style 23 2 2 2 15 11" xfId="31330" xr:uid="{051F3BDF-8200-4E53-BF06-7E9564F20B53}"/>
    <cellStyle name="Style 23 2 2 2 15 12" xfId="32690" xr:uid="{641BF95C-BEE6-4B2C-B2F7-8AD9B2A44586}"/>
    <cellStyle name="Style 23 2 2 2 15 13" xfId="33827" xr:uid="{41C208FC-1876-4D4C-8085-EB960940D405}"/>
    <cellStyle name="Style 23 2 2 2 15 14" xfId="34835" xr:uid="{65D0F8AA-4874-4EA4-904C-4C66249CA4C8}"/>
    <cellStyle name="Style 23 2 2 2 15 15" xfId="35991" xr:uid="{E1FF6058-559C-4090-B77C-916609F33ACC}"/>
    <cellStyle name="Style 23 2 2 2 15 16" xfId="37104" xr:uid="{B61FD825-3610-4310-9EB4-6976F446594B}"/>
    <cellStyle name="Style 23 2 2 2 15 17" xfId="38196" xr:uid="{8793447D-91DC-46AF-80E4-397CC08D27F2}"/>
    <cellStyle name="Style 23 2 2 2 15 2" xfId="18578" xr:uid="{7C38167F-9A02-4F55-904E-4DA4E2420C0C}"/>
    <cellStyle name="Style 23 2 2 2 15 3" xfId="19970" xr:uid="{BA0BAAA0-63B0-4638-80D2-1767F9629527}"/>
    <cellStyle name="Style 23 2 2 2 15 4" xfId="21387" xr:uid="{E0999A98-EABC-4450-828C-B55137DEA084}"/>
    <cellStyle name="Style 23 2 2 2 15 5" xfId="22783" xr:uid="{852ABBF8-ED02-48FF-A770-2B2FEBFCA031}"/>
    <cellStyle name="Style 23 2 2 2 15 6" xfId="24084" xr:uid="{5AD8AB28-3621-4232-BD64-3E12C0160D96}"/>
    <cellStyle name="Style 23 2 2 2 15 7" xfId="25482" xr:uid="{64E4513E-3D7D-48E7-A073-D30E3927D4F4}"/>
    <cellStyle name="Style 23 2 2 2 15 8" xfId="26922" xr:uid="{A6AF035A-CABA-418A-A85C-CE2CA79C31D5}"/>
    <cellStyle name="Style 23 2 2 2 15 9" xfId="28443" xr:uid="{EF13F150-5F33-48A9-AA66-583F19B56DF0}"/>
    <cellStyle name="Style 23 2 2 2 16" xfId="15560" xr:uid="{7EB9FC0B-30D1-4A70-AC3B-A6100BC9D09D}"/>
    <cellStyle name="Style 23 2 2 2 16 10" xfId="29975" xr:uid="{E7591280-E418-491C-92F7-8B59DB997BA8}"/>
    <cellStyle name="Style 23 2 2 2 16 11" xfId="31369" xr:uid="{4DE9B09E-1452-4D2E-8424-D11E0053561D}"/>
    <cellStyle name="Style 23 2 2 2 16 12" xfId="32726" xr:uid="{3D03D7CB-A78A-4B1F-A949-76DCDA25998A}"/>
    <cellStyle name="Style 23 2 2 2 16 13" xfId="33854" xr:uid="{D0E99657-9EE1-4780-A396-F74D629E2F14}"/>
    <cellStyle name="Style 23 2 2 2 16 14" xfId="34870" xr:uid="{5225A02D-45D7-437E-95D3-206A65BD6479}"/>
    <cellStyle name="Style 23 2 2 2 16 15" xfId="36026" xr:uid="{E27EC4E7-3D95-469D-B54F-CC03893C9512}"/>
    <cellStyle name="Style 23 2 2 2 16 16" xfId="37139" xr:uid="{57414081-601A-4BC1-8E0A-7F64978F4283}"/>
    <cellStyle name="Style 23 2 2 2 16 17" xfId="38231" xr:uid="{D133F9F0-98B3-420A-9607-2F10F01223BD}"/>
    <cellStyle name="Style 23 2 2 2 16 2" xfId="18618" xr:uid="{A4D4B27E-1B64-4762-BF22-D6C7B020EF75}"/>
    <cellStyle name="Style 23 2 2 2 16 3" xfId="20011" xr:uid="{F1F8A49E-A38D-477C-9A2A-DAECF225BA50}"/>
    <cellStyle name="Style 23 2 2 2 16 4" xfId="21428" xr:uid="{6E048CDD-B912-4370-8A3A-8749C4579BD2}"/>
    <cellStyle name="Style 23 2 2 2 16 5" xfId="22821" xr:uid="{132A712C-0622-4185-B517-293BC5455D5E}"/>
    <cellStyle name="Style 23 2 2 2 16 6" xfId="24122" xr:uid="{3483EBCB-0258-46DE-91C8-95C488819589}"/>
    <cellStyle name="Style 23 2 2 2 16 7" xfId="25520" xr:uid="{8B9E465B-8787-4CA9-9E87-350B4268262A}"/>
    <cellStyle name="Style 23 2 2 2 16 8" xfId="26959" xr:uid="{EEABF00F-C55E-4737-8312-32D25C8717A3}"/>
    <cellStyle name="Style 23 2 2 2 16 9" xfId="28481" xr:uid="{37154F2F-111C-46B4-9EC7-755FA1AB7E36}"/>
    <cellStyle name="Style 23 2 2 2 17" xfId="15603" xr:uid="{87CAC1A6-98FF-4455-AF8A-46425C0A0643}"/>
    <cellStyle name="Style 23 2 2 2 17 10" xfId="30016" xr:uid="{64C3B5E2-01D3-422A-8C8B-2BFB49F58763}"/>
    <cellStyle name="Style 23 2 2 2 17 11" xfId="31411" xr:uid="{66DC9320-CBF5-4695-A0FF-7C2A79AB18D6}"/>
    <cellStyle name="Style 23 2 2 2 17 12" xfId="32766" xr:uid="{E4B8C20B-5C29-4B71-96F1-1015E365074D}"/>
    <cellStyle name="Style 23 2 2 2 17 13" xfId="33876" xr:uid="{819C7D26-6B81-44B3-9AAC-5DBF20BABFDB}"/>
    <cellStyle name="Style 23 2 2 2 17 14" xfId="34908" xr:uid="{04694CCE-0487-4C80-A34B-A173D3CA6C37}"/>
    <cellStyle name="Style 23 2 2 2 17 15" xfId="36064" xr:uid="{3929D977-3695-4A68-A710-D192CFBF126B}"/>
    <cellStyle name="Style 23 2 2 2 17 16" xfId="37179" xr:uid="{55F1E3F0-C101-4F78-BAFB-6A5536F7C1CA}"/>
    <cellStyle name="Style 23 2 2 2 17 17" xfId="38269" xr:uid="{FB0EA6EA-CD1C-4896-B076-94382FDBA1DD}"/>
    <cellStyle name="Style 23 2 2 2 17 2" xfId="18658" xr:uid="{D22AFE97-69BC-44FA-AE55-57E54E6A17BC}"/>
    <cellStyle name="Style 23 2 2 2 17 3" xfId="20053" xr:uid="{E653E503-B6FB-459D-AA2F-34FA2A85914D}"/>
    <cellStyle name="Style 23 2 2 2 17 4" xfId="21470" xr:uid="{0143AAA9-9456-4BEE-A063-A42DDF3E763F}"/>
    <cellStyle name="Style 23 2 2 2 17 5" xfId="22861" xr:uid="{B17DD398-6E49-4667-9526-BCB699E260DC}"/>
    <cellStyle name="Style 23 2 2 2 17 6" xfId="24161" xr:uid="{73C31446-1DBF-4480-A976-7B84F9A05917}"/>
    <cellStyle name="Style 23 2 2 2 17 7" xfId="25560" xr:uid="{F802ADDE-EBAD-4D2F-9A66-AABE4C1ECF2D}"/>
    <cellStyle name="Style 23 2 2 2 17 8" xfId="27001" xr:uid="{FBF802EA-F311-46D1-8AFC-DE88CDF62E6E}"/>
    <cellStyle name="Style 23 2 2 2 17 9" xfId="28521" xr:uid="{6FDA3A36-371D-4962-BAAE-B0E4F74D43A4}"/>
    <cellStyle name="Style 23 2 2 2 18" xfId="15692" xr:uid="{600DB740-6713-4C6C-8E6F-67BBFC0F9AA3}"/>
    <cellStyle name="Style 23 2 2 2 18 10" xfId="30103" xr:uid="{EB6FD7D2-D0A4-4CA2-BC23-C0C110FD6633}"/>
    <cellStyle name="Style 23 2 2 2 18 11" xfId="31495" xr:uid="{A5B21EEF-129B-456E-829C-9E72237D2EAF}"/>
    <cellStyle name="Style 23 2 2 2 18 12" xfId="32850" xr:uid="{2E9D031F-2829-4884-B947-507A6CE48D2E}"/>
    <cellStyle name="Style 23 2 2 2 18 13" xfId="33940" xr:uid="{FD8B434B-D48A-48F3-AF33-23DA35F831CD}"/>
    <cellStyle name="Style 23 2 2 2 18 14" xfId="34990" xr:uid="{1E7113F1-69AC-434F-B89C-CFB6EDADC7E8}"/>
    <cellStyle name="Style 23 2 2 2 18 15" xfId="36144" xr:uid="{43B6B501-8A3F-4B0F-BB9D-2D261EE710CE}"/>
    <cellStyle name="Style 23 2 2 2 18 16" xfId="37262" xr:uid="{5475581C-DCE1-490B-9F4F-AC7B95A47F63}"/>
    <cellStyle name="Style 23 2 2 2 18 17" xfId="38349" xr:uid="{966E66B5-590D-4DEB-BE4D-5495CDB52226}"/>
    <cellStyle name="Style 23 2 2 2 18 2" xfId="18742" xr:uid="{EE56C410-6BE6-4D73-80E4-09B88BE62D30}"/>
    <cellStyle name="Style 23 2 2 2 18 3" xfId="20138" xr:uid="{62594DE8-55BE-460E-B4CC-3050E22B5E9C}"/>
    <cellStyle name="Style 23 2 2 2 18 4" xfId="21559" xr:uid="{9021CA2E-7803-4A8D-8EC9-1C5C0DCFF3AA}"/>
    <cellStyle name="Style 23 2 2 2 18 5" xfId="22944" xr:uid="{6CA3D174-2804-4948-8C69-34D90A77F074}"/>
    <cellStyle name="Style 23 2 2 2 18 6" xfId="24247" xr:uid="{B2C50F81-4EFB-4FCE-9D23-D1F4D627F9D2}"/>
    <cellStyle name="Style 23 2 2 2 18 7" xfId="25646" xr:uid="{D521D122-6F10-45CE-AFFA-783AA8FC19B2}"/>
    <cellStyle name="Style 23 2 2 2 18 8" xfId="27088" xr:uid="{A75EB974-DD1A-4A1B-8024-4C8460E077AA}"/>
    <cellStyle name="Style 23 2 2 2 18 9" xfId="28610" xr:uid="{9BD83217-6EB0-4588-B12D-8360109CED72}"/>
    <cellStyle name="Style 23 2 2 2 19" xfId="15753" xr:uid="{63740EEB-6B72-4706-82D2-581D992467F6}"/>
    <cellStyle name="Style 23 2 2 2 19 10" xfId="30162" xr:uid="{E068499D-CDF7-4077-AC8C-69BE1D996BDB}"/>
    <cellStyle name="Style 23 2 2 2 19 11" xfId="31554" xr:uid="{64124187-EDB6-4C9F-90F2-7DB4FF5E7C4A}"/>
    <cellStyle name="Style 23 2 2 2 19 12" xfId="32903" xr:uid="{4B17D790-BE8B-4DDC-AAA2-C1FB684BC432}"/>
    <cellStyle name="Style 23 2 2 2 19 13" xfId="33952" xr:uid="{D461DE8A-6068-45AB-9057-F49B133F95D5}"/>
    <cellStyle name="Style 23 2 2 2 19 14" xfId="35039" xr:uid="{48DFAABD-331F-4F79-B863-6888E4547E73}"/>
    <cellStyle name="Style 23 2 2 2 19 15" xfId="36193" xr:uid="{6CB47E1C-456A-4D55-BBC1-3ECD7FF1DB68}"/>
    <cellStyle name="Style 23 2 2 2 19 16" xfId="37315" xr:uid="{423D00E0-64BC-451D-A33F-5B08F1DAFF4F}"/>
    <cellStyle name="Style 23 2 2 2 19 17" xfId="38398" xr:uid="{3A31A783-546C-4B78-8C99-71C93625EDF6}"/>
    <cellStyle name="Style 23 2 2 2 19 2" xfId="18803" xr:uid="{8F96081D-B0AE-43A9-9E3F-89FDCCA72889}"/>
    <cellStyle name="Style 23 2 2 2 19 3" xfId="20196" xr:uid="{EB66456F-29DF-4E02-98D0-F6D2B233AA3F}"/>
    <cellStyle name="Style 23 2 2 2 19 4" xfId="21619" xr:uid="{CAF9240C-69A9-4938-A13F-627F86133E5D}"/>
    <cellStyle name="Style 23 2 2 2 19 5" xfId="22990" xr:uid="{28B0C882-5A9F-4B29-9B9E-A85C1125F7EA}"/>
    <cellStyle name="Style 23 2 2 2 19 6" xfId="24304" xr:uid="{D65ACF7D-53F4-45B9-8421-6A95BD128683}"/>
    <cellStyle name="Style 23 2 2 2 19 7" xfId="25703" xr:uid="{AF02E6C0-FAA8-41EA-B6B3-D3E5F2635207}"/>
    <cellStyle name="Style 23 2 2 2 19 8" xfId="27144" xr:uid="{8A4C42CA-BFB0-4A1F-9DAB-EB3EDBBA6433}"/>
    <cellStyle name="Style 23 2 2 2 19 9" xfId="28668" xr:uid="{24D85CA7-92A5-4E80-AABF-D295749E77D5}"/>
    <cellStyle name="Style 23 2 2 2 2" xfId="12665" xr:uid="{35A3004F-6D18-4711-A6AC-CF6B4FC65CB4}"/>
    <cellStyle name="Style 23 2 2 2 2 10" xfId="30542" xr:uid="{7F8D3FF0-5808-4AAD-8238-03DB71FECAA1}"/>
    <cellStyle name="Style 23 2 2 2 2 11" xfId="24908" xr:uid="{504F4A6D-8A34-4B35-82E1-7C25D3F10048}"/>
    <cellStyle name="Style 23 2 2 2 2 12" xfId="16361" xr:uid="{716D4A1F-6B7F-47BC-9483-0945B673DDED}"/>
    <cellStyle name="Style 23 2 2 2 2 13" xfId="35361" xr:uid="{ECB724D2-BEC9-4258-B780-21B03DB333C8}"/>
    <cellStyle name="Style 23 2 2 2 2 14" xfId="12468" xr:uid="{F1034CC1-2D81-478C-B0B3-6FDA91CA3858}"/>
    <cellStyle name="Style 23 2 2 2 2 2" xfId="15946" xr:uid="{361FE5CC-8B9E-4F06-B7A0-F87E9A3AB5C3}"/>
    <cellStyle name="Style 23 2 2 2 2 3" xfId="9949" xr:uid="{15F2A9B6-75CA-4E20-AF49-F2412FC61B6B}"/>
    <cellStyle name="Style 23 2 2 2 2 4" xfId="19390" xr:uid="{6BEA56B0-459A-4390-9D41-7FFC836A716A}"/>
    <cellStyle name="Style 23 2 2 2 2 5" xfId="21430" xr:uid="{47BA6340-20FB-4626-BF19-83E9050F4C76}"/>
    <cellStyle name="Style 23 2 2 2 2 6" xfId="24788" xr:uid="{0E04076D-C6C7-4F76-B43D-B8E321F22F8E}"/>
    <cellStyle name="Style 23 2 2 2 2 7" xfId="22982" xr:uid="{01C8F9CA-B563-4019-A14D-65525F6BEB9F}"/>
    <cellStyle name="Style 23 2 2 2 2 8" xfId="10626" xr:uid="{CBF7470C-7076-41D5-A33A-A43C58BCB24D}"/>
    <cellStyle name="Style 23 2 2 2 2 9" xfId="29250" xr:uid="{8C170FDE-D233-490F-955C-15045870A11E}"/>
    <cellStyle name="Style 23 2 2 2 20" xfId="15758" xr:uid="{BB310125-8B7E-4C76-A624-6A8C8161F0ED}"/>
    <cellStyle name="Style 23 2 2 2 20 10" xfId="30167" xr:uid="{27900FB7-99EE-42A3-81F9-CC9CFA4AF650}"/>
    <cellStyle name="Style 23 2 2 2 20 11" xfId="31559" xr:uid="{78E771EB-3D6F-49A6-95DC-16DF05B03BF9}"/>
    <cellStyle name="Style 23 2 2 2 20 12" xfId="32905" xr:uid="{B1DC5A27-7CD1-4518-8129-14937AA24EE7}"/>
    <cellStyle name="Style 23 2 2 2 20 13" xfId="33954" xr:uid="{FA80A6F7-AB63-4966-8C64-E2B7670F9F7B}"/>
    <cellStyle name="Style 23 2 2 2 20 14" xfId="35041" xr:uid="{391AB37B-C052-46B7-9673-FDB842B451DE}"/>
    <cellStyle name="Style 23 2 2 2 20 15" xfId="36195" xr:uid="{2503FD8B-CCEB-42F4-A1FE-2D61411FCA58}"/>
    <cellStyle name="Style 23 2 2 2 20 16" xfId="37318" xr:uid="{BA84FC02-D0D4-4B9E-9925-2AC99A85AA34}"/>
    <cellStyle name="Style 23 2 2 2 20 17" xfId="38400" xr:uid="{B11A75B0-CC2E-4100-9110-FC17A68579DC}"/>
    <cellStyle name="Style 23 2 2 2 20 2" xfId="18808" xr:uid="{6B219C2A-F6C9-4534-B28F-D6F7EE0C4B99}"/>
    <cellStyle name="Style 23 2 2 2 20 3" xfId="20201" xr:uid="{078BDC15-295A-437E-8B3F-B18FC9B9276A}"/>
    <cellStyle name="Style 23 2 2 2 20 4" xfId="21623" xr:uid="{5FD3115F-DE2F-4E3A-9090-F2DFDE18C7D8}"/>
    <cellStyle name="Style 23 2 2 2 20 5" xfId="22993" xr:uid="{41F8012A-C107-4F6E-80B6-B27D31A450CA}"/>
    <cellStyle name="Style 23 2 2 2 20 6" xfId="24309" xr:uid="{019E7EE8-D486-42E3-BB80-E02A6B7B7A44}"/>
    <cellStyle name="Style 23 2 2 2 20 7" xfId="25708" xr:uid="{BC0C48B5-884C-4BB5-977E-772B907897C3}"/>
    <cellStyle name="Style 23 2 2 2 20 8" xfId="27149" xr:uid="{904D9730-A481-4651-8762-737D0549ED34}"/>
    <cellStyle name="Style 23 2 2 2 20 9" xfId="28672" xr:uid="{085A5B96-F89E-4C13-BD3A-61491572BEBB}"/>
    <cellStyle name="Style 23 2 2 2 21" xfId="9781" xr:uid="{508DFC9C-B331-4857-BCE9-3F6A0A176E17}"/>
    <cellStyle name="Style 23 2 2 2 22" xfId="23327" xr:uid="{D16FB65B-085D-4685-83E2-EBF289754142}"/>
    <cellStyle name="Style 23 2 2 2 23" xfId="24747" xr:uid="{BB2268DB-9C0A-4809-AFB3-C67D51D78A90}"/>
    <cellStyle name="Style 23 2 2 2 24" xfId="26174" xr:uid="{2C994459-5FC7-4DDA-BBE4-5C72945C2B72}"/>
    <cellStyle name="Style 23 2 2 2 25" xfId="27738" xr:uid="{53CA00E5-2E20-4C14-8E97-733788884FAB}"/>
    <cellStyle name="Style 23 2 2 2 26" xfId="34180" xr:uid="{D1901156-132B-4F85-9B31-879074A24ABB}"/>
    <cellStyle name="Style 23 2 2 2 27" xfId="35330" xr:uid="{A3AB92ED-9AF7-497B-9236-8899514F0702}"/>
    <cellStyle name="Style 23 2 2 2 3" xfId="14936" xr:uid="{A89D7BC3-18E4-49A6-9A2E-A1613804A752}"/>
    <cellStyle name="Style 23 2 2 2 3 10" xfId="32152" xr:uid="{7217A0EF-4629-4FE4-83C1-870E9D5B7EA7}"/>
    <cellStyle name="Style 23 2 2 2 3 11" xfId="33376" xr:uid="{ABFCCDAC-07B8-4499-A159-2F5CFDB80785}"/>
    <cellStyle name="Style 23 2 2 2 3 12" xfId="34320" xr:uid="{70586F6D-FD06-42C8-B7C5-16CF528F4AAC}"/>
    <cellStyle name="Style 23 2 2 2 3 13" xfId="35473" xr:uid="{F1201AEB-2F52-4396-A8C5-3E808D6776B6}"/>
    <cellStyle name="Style 23 2 2 2 3 14" xfId="36598" xr:uid="{2800CE23-5B8F-42C4-9E79-4ABF32F65DBB}"/>
    <cellStyle name="Style 23 2 2 2 3 15" xfId="37707" xr:uid="{8D146D52-F2CF-4631-B0E6-D4FF2BE540AA}"/>
    <cellStyle name="Style 23 2 2 2 3 2" xfId="17999" xr:uid="{7D2A888F-AFD3-4E30-A31F-C91E8AB11D5D}"/>
    <cellStyle name="Style 23 2 2 2 3 3" xfId="20813" xr:uid="{ACFBEBB8-F045-4A69-8DE9-61E2A9219710}"/>
    <cellStyle name="Style 23 2 2 2 3 4" xfId="22205" xr:uid="{80A9F2FC-90D5-40E4-AF37-593136E98D65}"/>
    <cellStyle name="Style 23 2 2 2 3 5" xfId="24929" xr:uid="{B106A3A5-E1E5-48EE-BBE9-FF6D515609DD}"/>
    <cellStyle name="Style 23 2 2 2 3 6" xfId="26355" xr:uid="{3541D3CF-6AFA-40A5-827B-6C4BD6CF415F}"/>
    <cellStyle name="Style 23 2 2 2 3 7" xfId="27886" xr:uid="{F11016B6-22F7-42EC-A5C6-D443C2004055}"/>
    <cellStyle name="Style 23 2 2 2 3 8" xfId="29373" xr:uid="{398C1753-0365-4706-9984-4C4A0CE64E28}"/>
    <cellStyle name="Style 23 2 2 2 3 9" xfId="30764" xr:uid="{E11C2832-E069-42EF-B1F1-FB3DAB41DA63}"/>
    <cellStyle name="Style 23 2 2 2 4" xfId="14934" xr:uid="{AFE122BB-C1F7-4E64-A753-72219EDC4373}"/>
    <cellStyle name="Style 23 2 2 2 4 10" xfId="32150" xr:uid="{7F7DAD40-4476-41F1-B90B-3435F9FF722D}"/>
    <cellStyle name="Style 23 2 2 2 4 11" xfId="33374" xr:uid="{7E62DF2E-9356-431B-8C93-4EED76805261}"/>
    <cellStyle name="Style 23 2 2 2 4 12" xfId="34318" xr:uid="{AD61342F-2D24-4557-8192-D7399500A585}"/>
    <cellStyle name="Style 23 2 2 2 4 13" xfId="35471" xr:uid="{7E2314B3-608D-430F-8CE5-8A91E41644CA}"/>
    <cellStyle name="Style 23 2 2 2 4 14" xfId="36596" xr:uid="{9A62E3F5-01AD-4F8C-AC18-A414B1569D7F}"/>
    <cellStyle name="Style 23 2 2 2 4 15" xfId="37705" xr:uid="{200836E0-BC65-406B-AB96-8B2558FCB39B}"/>
    <cellStyle name="Style 23 2 2 2 4 2" xfId="17997" xr:uid="{CBCF61B6-95B2-4749-B0D7-D92350C5B5EC}"/>
    <cellStyle name="Style 23 2 2 2 4 3" xfId="20811" xr:uid="{694F9E5F-1EEA-427C-81E0-A20E8A83EBDC}"/>
    <cellStyle name="Style 23 2 2 2 4 4" xfId="22203" xr:uid="{247C54E8-B303-4A02-B6C7-CBC844700E06}"/>
    <cellStyle name="Style 23 2 2 2 4 5" xfId="24927" xr:uid="{96B03DC6-03D9-4408-8E7D-DFB80FB5728B}"/>
    <cellStyle name="Style 23 2 2 2 4 6" xfId="26353" xr:uid="{17C0A1AC-7175-4179-92E9-336423C7DDAA}"/>
    <cellStyle name="Style 23 2 2 2 4 7" xfId="27884" xr:uid="{C155441E-C794-4C8A-87FF-4623A75F0710}"/>
    <cellStyle name="Style 23 2 2 2 4 8" xfId="29371" xr:uid="{5637553B-455C-41C0-A151-D27EDDF0A60E}"/>
    <cellStyle name="Style 23 2 2 2 4 9" xfId="30762" xr:uid="{FA711C06-3774-453B-A9F5-4A635C173686}"/>
    <cellStyle name="Style 23 2 2 2 5" xfId="14939" xr:uid="{D73147BB-BEAE-4B39-A55B-B5FB4EEF7F37}"/>
    <cellStyle name="Style 23 2 2 2 5 10" xfId="30767" xr:uid="{FE02B62E-AFEB-45ED-9D0A-BF9C02AB5B65}"/>
    <cellStyle name="Style 23 2 2 2 5 11" xfId="32155" xr:uid="{94E09051-6F3E-45A2-930E-4B1A7DB6C291}"/>
    <cellStyle name="Style 23 2 2 2 5 12" xfId="33378" xr:uid="{8D0404BC-746F-4987-B3F0-76990C7C5B2F}"/>
    <cellStyle name="Style 23 2 2 2 5 13" xfId="34323" xr:uid="{3AA71E03-B228-4763-B5DD-8E4FE4B818DF}"/>
    <cellStyle name="Style 23 2 2 2 5 14" xfId="35476" xr:uid="{B675F905-A790-438A-9720-F6DB99CB290C}"/>
    <cellStyle name="Style 23 2 2 2 5 15" xfId="36601" xr:uid="{1899A6E8-0C32-40B0-8B25-ADB7FCBDE91E}"/>
    <cellStyle name="Style 23 2 2 2 5 16" xfId="37709" xr:uid="{68E3BE50-C748-4404-9E3B-32EEE81E0DBC}"/>
    <cellStyle name="Style 23 2 2 2 5 2" xfId="18002" xr:uid="{B672ED59-D789-4C3A-B117-CD60960AB64D}"/>
    <cellStyle name="Style 23 2 2 2 5 3" xfId="19398" xr:uid="{E74EA9AE-A1C7-46BC-9212-CA028BB3DB5F}"/>
    <cellStyle name="Style 23 2 2 2 5 4" xfId="20816" xr:uid="{1410E5EC-AB55-4E63-8F2E-BF548FA900DF}"/>
    <cellStyle name="Style 23 2 2 2 5 5" xfId="22208" xr:uid="{4CD58E42-D90D-4B36-B6AB-AADC69D2954F}"/>
    <cellStyle name="Style 23 2 2 2 5 6" xfId="24932" xr:uid="{4441DD52-B097-4AFF-9FFF-41848655EDAE}"/>
    <cellStyle name="Style 23 2 2 2 5 7" xfId="26358" xr:uid="{2AA75465-E303-468A-9749-A55A91D755C5}"/>
    <cellStyle name="Style 23 2 2 2 5 8" xfId="27889" xr:uid="{EF5867A0-66D5-46FE-9115-036805DE7DB6}"/>
    <cellStyle name="Style 23 2 2 2 5 9" xfId="29376" xr:uid="{1DE98BC7-03DA-4DD7-B41C-9FCEF78E275D}"/>
    <cellStyle name="Style 23 2 2 2 6" xfId="14988" xr:uid="{0B97A83F-F015-41F1-9108-C6E14A4071A9}"/>
    <cellStyle name="Style 23 2 2 2 6 10" xfId="29423" xr:uid="{B158A944-215C-46EE-B65C-CD3E76707B89}"/>
    <cellStyle name="Style 23 2 2 2 6 11" xfId="30814" xr:uid="{11B4A348-5F2C-4411-B926-FD7B781F55C4}"/>
    <cellStyle name="Style 23 2 2 2 6 12" xfId="32198" xr:uid="{0C1635CC-4D4E-4968-B1C8-246BE17C42F6}"/>
    <cellStyle name="Style 23 2 2 2 6 13" xfId="33415" xr:uid="{CE85A995-3048-44B5-9A76-64062863FC36}"/>
    <cellStyle name="Style 23 2 2 2 6 14" xfId="34364" xr:uid="{409DDF16-A15F-49CB-B9A3-646FA8CACD53}"/>
    <cellStyle name="Style 23 2 2 2 6 15" xfId="35519" xr:uid="{C5258EE5-5D94-424F-85F9-A77D8AF13338}"/>
    <cellStyle name="Style 23 2 2 2 6 16" xfId="36642" xr:uid="{C8213D29-2D4B-4441-927A-180B0694A466}"/>
    <cellStyle name="Style 23 2 2 2 6 17" xfId="37747" xr:uid="{19E5E886-B277-4A57-A47E-1BDC741BD67F}"/>
    <cellStyle name="Style 23 2 2 2 6 2" xfId="18051" xr:uid="{301E7274-B89C-441F-8BDE-B28422688818}"/>
    <cellStyle name="Style 23 2 2 2 6 3" xfId="19447" xr:uid="{24281909-DE9C-4A8D-8A4F-145781DAF9B6}"/>
    <cellStyle name="Style 23 2 2 2 6 4" xfId="20864" xr:uid="{53C226C9-1D5A-49B1-8A46-DBB70C525053}"/>
    <cellStyle name="Style 23 2 2 2 6 5" xfId="22254" xr:uid="{B0059DC7-7D3D-4843-A87C-AD14004F39FA}"/>
    <cellStyle name="Style 23 2 2 2 6 6" xfId="23567" xr:uid="{3AB925B4-A74E-494E-953B-B6D04C5C8989}"/>
    <cellStyle name="Style 23 2 2 2 6 7" xfId="24975" xr:uid="{45DEBE45-EC50-4DE7-BC49-2D296A903474}"/>
    <cellStyle name="Style 23 2 2 2 6 8" xfId="26407" xr:uid="{DC0C7F82-F45A-4D6C-BF81-589627BF9254}"/>
    <cellStyle name="Style 23 2 2 2 6 9" xfId="27938" xr:uid="{CC67CB52-6399-401F-A478-600FA7E2E302}"/>
    <cellStyle name="Style 23 2 2 2 7" xfId="15085" xr:uid="{80085450-6F9F-45BD-9387-0B6C03324F70}"/>
    <cellStyle name="Style 23 2 2 2 7 10" xfId="29520" xr:uid="{65A8611E-69E8-441B-B991-614A46323836}"/>
    <cellStyle name="Style 23 2 2 2 7 11" xfId="30910" xr:uid="{BF58B38A-6378-4B32-891E-B4060F329E75}"/>
    <cellStyle name="Style 23 2 2 2 7 12" xfId="32292" xr:uid="{FE9DB773-F7D5-417B-B26C-E792307D8222}"/>
    <cellStyle name="Style 23 2 2 2 7 13" xfId="33505" xr:uid="{6BE70900-FF74-4FD7-9931-CD386B7F4E63}"/>
    <cellStyle name="Style 23 2 2 2 7 14" xfId="34457" xr:uid="{B815AB00-EB46-4899-941D-4DEC855DEEE1}"/>
    <cellStyle name="Style 23 2 2 2 7 15" xfId="35611" xr:uid="{523B66C8-A586-43F5-B0FD-1694A12F8D29}"/>
    <cellStyle name="Style 23 2 2 2 7 16" xfId="36733" xr:uid="{20FC6199-B68F-457E-9C9D-786D4E0BBAD9}"/>
    <cellStyle name="Style 23 2 2 2 7 17" xfId="37838" xr:uid="{85823B01-FBCD-4E0F-B76D-B9EB34F42DA0}"/>
    <cellStyle name="Style 23 2 2 2 7 2" xfId="18148" xr:uid="{30A5715F-FE3D-4E04-8551-599644E5EFD4}"/>
    <cellStyle name="Style 23 2 2 2 7 3" xfId="19544" xr:uid="{E641A8F1-78D6-402A-BCB9-F47844D2F686}"/>
    <cellStyle name="Style 23 2 2 2 7 4" xfId="20960" xr:uid="{B40BB497-266C-4D98-A4CB-E70B94408D73}"/>
    <cellStyle name="Style 23 2 2 2 7 5" xfId="22351" xr:uid="{B0AF7457-433A-4F8B-9761-79C76B852874}"/>
    <cellStyle name="Style 23 2 2 2 7 6" xfId="23663" xr:uid="{D1FDE3A8-88DE-4E5B-A23C-F3777609BD50}"/>
    <cellStyle name="Style 23 2 2 2 7 7" xfId="25070" xr:uid="{2A9B81C6-B0ED-4B82-BC5A-E52E549AE16A}"/>
    <cellStyle name="Style 23 2 2 2 7 8" xfId="26503" xr:uid="{3FC9875E-C2AB-4F1F-9A1C-91B875DB0258}"/>
    <cellStyle name="Style 23 2 2 2 7 9" xfId="28032" xr:uid="{18018FFF-68D0-4E1A-8635-1FCD3ABDB762}"/>
    <cellStyle name="Style 23 2 2 2 8" xfId="15184" xr:uid="{CB89F5FB-9AB4-45C1-B891-40DDE05939DE}"/>
    <cellStyle name="Style 23 2 2 2 8 10" xfId="29618" xr:uid="{0EFFA53C-DC21-4C67-912A-86CC1CD680D7}"/>
    <cellStyle name="Style 23 2 2 2 8 11" xfId="31007" xr:uid="{D1903AE5-8A9C-4FB7-AC2E-D9E5F6F8C275}"/>
    <cellStyle name="Style 23 2 2 2 8 12" xfId="32383" xr:uid="{3369B084-E422-43DA-9595-E091B10E013D}"/>
    <cellStyle name="Style 23 2 2 2 8 13" xfId="33591" xr:uid="{7B398DDA-C04F-4754-B0D8-4CE995CE5D3A}"/>
    <cellStyle name="Style 23 2 2 2 8 14" xfId="34547" xr:uid="{F8B84B6D-7793-4BDF-BE69-2C632099BE47}"/>
    <cellStyle name="Style 23 2 2 2 8 15" xfId="35703" xr:uid="{5FD98B7A-D218-46F4-9994-C2D9FEA0A3DE}"/>
    <cellStyle name="Style 23 2 2 2 8 16" xfId="36821" xr:uid="{D10218CB-E0D5-4991-8EE2-644E33CF45DE}"/>
    <cellStyle name="Style 23 2 2 2 8 17" xfId="37924" xr:uid="{50C87603-CC79-4FD5-BED8-2564484D446E}"/>
    <cellStyle name="Style 23 2 2 2 8 2" xfId="18246" xr:uid="{A577DAC6-128B-4D01-9EF3-E702FECFA45D}"/>
    <cellStyle name="Style 23 2 2 2 8 3" xfId="19643" xr:uid="{6F2ACAED-1341-49C3-AC1E-51FF0BD873DE}"/>
    <cellStyle name="Style 23 2 2 2 8 4" xfId="21057" xr:uid="{BFB4ADCB-61AA-4A75-857B-FFA3D90D737D}"/>
    <cellStyle name="Style 23 2 2 2 8 5" xfId="22450" xr:uid="{87E8DB8D-7A42-4BE0-A4C6-4BD45DB20785}"/>
    <cellStyle name="Style 23 2 2 2 8 6" xfId="23762" xr:uid="{0238EC94-A1E5-4D0A-87BF-9B70C38539AF}"/>
    <cellStyle name="Style 23 2 2 2 8 7" xfId="25165" xr:uid="{E03C1CB3-9BAB-4E0A-A2DA-249B47FDA5F2}"/>
    <cellStyle name="Style 23 2 2 2 8 8" xfId="26600" xr:uid="{0A21E1EE-0172-4DA3-88E2-364A86D04F40}"/>
    <cellStyle name="Style 23 2 2 2 8 9" xfId="28127" xr:uid="{C95DEE41-B155-4B7A-B289-D2BAF42B441E}"/>
    <cellStyle name="Style 23 2 2 2 9" xfId="15186" xr:uid="{568C4558-1A89-43B1-A39A-F8C92BF3E0E1}"/>
    <cellStyle name="Style 23 2 2 2 9 10" xfId="29620" xr:uid="{7CE2F244-1C47-4F91-B938-FDC166A2F35B}"/>
    <cellStyle name="Style 23 2 2 2 9 11" xfId="31009" xr:uid="{E72957AF-6FA0-45A3-A328-64364FD57C9F}"/>
    <cellStyle name="Style 23 2 2 2 9 12" xfId="32385" xr:uid="{EF5EC213-36B2-4668-BE09-7268DFED43D7}"/>
    <cellStyle name="Style 23 2 2 2 9 13" xfId="33593" xr:uid="{DDC30466-78C0-4E6F-8190-15C6F477C284}"/>
    <cellStyle name="Style 23 2 2 2 9 14" xfId="34549" xr:uid="{6D8B2F6A-9FAA-4AF4-9355-6CDC30EE4C88}"/>
    <cellStyle name="Style 23 2 2 2 9 15" xfId="35705" xr:uid="{F171327A-1CEC-4D3B-B0A0-56AB0565B08B}"/>
    <cellStyle name="Style 23 2 2 2 9 16" xfId="36823" xr:uid="{05574F40-91B4-4035-904D-C88459CF7CF1}"/>
    <cellStyle name="Style 23 2 2 2 9 17" xfId="37926" xr:uid="{9E4D7DAA-455E-4D2F-B64C-39DAAA788F7A}"/>
    <cellStyle name="Style 23 2 2 2 9 2" xfId="18248" xr:uid="{DD5E1F64-1478-4B2C-A74E-B8CA3715DD1E}"/>
    <cellStyle name="Style 23 2 2 2 9 3" xfId="19645" xr:uid="{1752142F-1A65-42F3-81E7-653C51EA563F}"/>
    <cellStyle name="Style 23 2 2 2 9 4" xfId="21059" xr:uid="{80DDD706-E2E4-4D1C-9BA7-46881AEDD593}"/>
    <cellStyle name="Style 23 2 2 2 9 5" xfId="22452" xr:uid="{C92C75BF-FF6F-419C-B54E-9D40AD141BB3}"/>
    <cellStyle name="Style 23 2 2 2 9 6" xfId="23764" xr:uid="{5E83AE86-37DE-47F8-8026-10427968C9CD}"/>
    <cellStyle name="Style 23 2 2 2 9 7" xfId="25167" xr:uid="{082A8D5B-94F2-40F6-AFD0-443D7466F63D}"/>
    <cellStyle name="Style 23 2 2 2 9 8" xfId="26602" xr:uid="{CB76C26D-E6A3-4407-896C-7A34046C468C}"/>
    <cellStyle name="Style 23 2 2 2 9 9" xfId="28129" xr:uid="{E84A416C-F9C2-4B23-9E8A-5ACED3508C6D}"/>
    <cellStyle name="Style 23 2 2 3" xfId="9758" xr:uid="{00000000-0005-0000-0000-00006B250000}"/>
    <cellStyle name="Style 23 2 2 3 10" xfId="15389" xr:uid="{7447E506-4926-485E-8505-3B92E4048D6A}"/>
    <cellStyle name="Style 23 2 2 3 10 10" xfId="29814" xr:uid="{FCC6EB0D-D56E-40BE-AEDF-9F076295E588}"/>
    <cellStyle name="Style 23 2 2 3 10 11" xfId="31205" xr:uid="{E7E2B53C-ABB0-49F7-B0F9-138A600C829B}"/>
    <cellStyle name="Style 23 2 2 3 10 12" xfId="32570" xr:uid="{56894B5C-20C9-4B3A-A289-03F247AF7B74}"/>
    <cellStyle name="Style 23 2 2 3 10 13" xfId="33760" xr:uid="{9CE03A55-80CF-4227-906E-0B2D5667444C}"/>
    <cellStyle name="Style 23 2 2 3 10 14" xfId="34727" xr:uid="{4A0A362A-14D1-43D7-8DF9-BD3E22D76E71}"/>
    <cellStyle name="Style 23 2 2 3 10 15" xfId="35884" xr:uid="{F579E056-3A08-4C2B-9AE0-C5E75CED5E9B}"/>
    <cellStyle name="Style 23 2 2 3 10 16" xfId="36994" xr:uid="{B68E61DF-AAD6-4D7F-861B-0E7C5E5C5B8F}"/>
    <cellStyle name="Style 23 2 2 3 10 17" xfId="38090" xr:uid="{5288D956-5E10-4F2A-846B-93DF7EADCCBE}"/>
    <cellStyle name="Style 23 2 2 3 10 2" xfId="18451" xr:uid="{8E970F47-FD4E-440D-AAD3-D1AF4618961D}"/>
    <cellStyle name="Style 23 2 2 3 10 3" xfId="19846" xr:uid="{005D1232-CF11-4896-81E2-9C416D03C799}"/>
    <cellStyle name="Style 23 2 2 3 10 4" xfId="21257" xr:uid="{89258D61-E9DB-4CD9-9EE8-57A887DDD0D0}"/>
    <cellStyle name="Style 23 2 2 3 10 5" xfId="22655" xr:uid="{83E123E6-6C89-4461-A061-B5456D212E3F}"/>
    <cellStyle name="Style 23 2 2 3 10 6" xfId="23963" xr:uid="{6DAA6DED-DDE2-41BD-BA89-18226835F5EE}"/>
    <cellStyle name="Style 23 2 2 3 10 7" xfId="25360" xr:uid="{DB7B6235-1632-4EB7-A5DE-710F5C8E7684}"/>
    <cellStyle name="Style 23 2 2 3 10 8" xfId="26796" xr:uid="{BC1D2790-895C-4C7E-B608-1C7108FE9CCC}"/>
    <cellStyle name="Style 23 2 2 3 10 9" xfId="28317" xr:uid="{BC35392E-75EC-4901-85AB-75E64C003051}"/>
    <cellStyle name="Style 23 2 2 3 11" xfId="15393" xr:uid="{AE7C1F07-D0FB-49C7-8E12-E4C49BD20A7C}"/>
    <cellStyle name="Style 23 2 2 3 11 10" xfId="29818" xr:uid="{AC0F82BE-42FE-4532-89E0-1F5943FB5FC5}"/>
    <cellStyle name="Style 23 2 2 3 11 11" xfId="31209" xr:uid="{5EB0EA57-B54B-4F1A-9D8F-5399700FCCA4}"/>
    <cellStyle name="Style 23 2 2 3 11 12" xfId="32573" xr:uid="{81AD4D12-3791-4759-BE4E-D7A404997D72}"/>
    <cellStyle name="Style 23 2 2 3 11 13" xfId="33763" xr:uid="{B498A54E-F990-44D6-B0C6-1106A136ADCC}"/>
    <cellStyle name="Style 23 2 2 3 11 14" xfId="34730" xr:uid="{2C8374C7-298B-4A79-962C-3B9A34BCB793}"/>
    <cellStyle name="Style 23 2 2 3 11 15" xfId="35887" xr:uid="{28A66AA4-9003-455F-99B9-7B593A603976}"/>
    <cellStyle name="Style 23 2 2 3 11 16" xfId="36997" xr:uid="{39D6D3C5-50F7-43F5-811B-BA53AD067829}"/>
    <cellStyle name="Style 23 2 2 3 11 17" xfId="38093" xr:uid="{31BA4707-1D0E-4A51-AAC2-1D42E0CE0E74}"/>
    <cellStyle name="Style 23 2 2 3 11 2" xfId="18455" xr:uid="{CAE5EBF3-5D3B-494C-81C8-5D8EDB827014}"/>
    <cellStyle name="Style 23 2 2 3 11 3" xfId="19850" xr:uid="{94EBE1DD-7F59-45B1-976F-B408D60D5E45}"/>
    <cellStyle name="Style 23 2 2 3 11 4" xfId="21261" xr:uid="{9378937E-6116-4BB9-96D1-92DA0409101B}"/>
    <cellStyle name="Style 23 2 2 3 11 5" xfId="22659" xr:uid="{76590A97-B97D-451A-A7BD-EE50CE2190A7}"/>
    <cellStyle name="Style 23 2 2 3 11 6" xfId="23966" xr:uid="{3DAA18B3-E999-4BC3-9894-6E16C4250A7E}"/>
    <cellStyle name="Style 23 2 2 3 11 7" xfId="25364" xr:uid="{3B08FBB6-11A8-4815-A970-C6C3EFB5EA2B}"/>
    <cellStyle name="Style 23 2 2 3 11 8" xfId="26800" xr:uid="{B601364C-A4BF-4039-8D28-1F59FEF0EFF7}"/>
    <cellStyle name="Style 23 2 2 3 11 9" xfId="28320" xr:uid="{4F525FEA-317D-4CF1-93AA-457B1B51D34C}"/>
    <cellStyle name="Style 23 2 2 3 12" xfId="15433" xr:uid="{9B46F26C-F365-43C3-928D-61188CC02D6A}"/>
    <cellStyle name="Style 23 2 2 3 12 10" xfId="29857" xr:uid="{90DEFA8F-AADF-4650-ACEF-D7B79554A5AD}"/>
    <cellStyle name="Style 23 2 2 3 12 11" xfId="31248" xr:uid="{29BD9C71-FAC7-4FC3-8163-371B9132B931}"/>
    <cellStyle name="Style 23 2 2 3 12 12" xfId="32611" xr:uid="{FF0FCBFE-4D08-4B61-86B8-FDC901FBAB8E}"/>
    <cellStyle name="Style 23 2 2 3 12 13" xfId="33786" xr:uid="{2B69C25E-1F35-402F-A005-A0E1386872B1}"/>
    <cellStyle name="Style 23 2 2 3 12 14" xfId="34763" xr:uid="{4420FCC4-11D8-49AF-A803-12DCBF0FD4D7}"/>
    <cellStyle name="Style 23 2 2 3 12 15" xfId="35920" xr:uid="{8B76D326-510D-48B1-BCC7-70C8E0C920B9}"/>
    <cellStyle name="Style 23 2 2 3 12 16" xfId="37031" xr:uid="{DCB40A1F-940D-4479-926B-1EE22A0DBB17}"/>
    <cellStyle name="Style 23 2 2 3 12 17" xfId="38126" xr:uid="{8F6E91CE-E816-4A5A-825A-FC2BC162D08E}"/>
    <cellStyle name="Style 23 2 2 3 12 2" xfId="18494" xr:uid="{B6BDC166-8F7F-4A51-894E-2602D5CC2C5B}"/>
    <cellStyle name="Style 23 2 2 3 12 3" xfId="19889" xr:uid="{174E8810-E680-4BC9-8D43-E4AAB3AEABC9}"/>
    <cellStyle name="Style 23 2 2 3 12 4" xfId="21301" xr:uid="{4B3B4056-1D31-4C19-A888-6F16831A477C}"/>
    <cellStyle name="Style 23 2 2 3 12 5" xfId="22699" xr:uid="{1393A9CB-C8C6-4939-BB37-CC162C909A43}"/>
    <cellStyle name="Style 23 2 2 3 12 6" xfId="24004" xr:uid="{E91ECD2B-A092-4796-B4AB-7193B3883039}"/>
    <cellStyle name="Style 23 2 2 3 12 7" xfId="25403" xr:uid="{8ED4D14B-08FE-45C7-8A2B-5FD41652A6B2}"/>
    <cellStyle name="Style 23 2 2 3 12 8" xfId="26840" xr:uid="{78131E53-5EEB-48DF-9A7D-3FC182D8EB4A}"/>
    <cellStyle name="Style 23 2 2 3 12 9" xfId="28360" xr:uid="{C4AA7B5C-7BF2-4B92-B39C-FC5D2A78BCA5}"/>
    <cellStyle name="Style 23 2 2 3 13" xfId="15535" xr:uid="{443CEFDF-80A7-4AAD-AD9A-F03EC4474B55}"/>
    <cellStyle name="Style 23 2 2 3 13 10" xfId="29952" xr:uid="{75650DE5-F108-4AB0-9378-D164C28C783D}"/>
    <cellStyle name="Style 23 2 2 3 13 11" xfId="31345" xr:uid="{CB2454DA-33BA-45B7-BB08-80B31482CB3D}"/>
    <cellStyle name="Style 23 2 2 3 13 12" xfId="32703" xr:uid="{63888FB0-17F2-41F0-899B-B71E82AB310B}"/>
    <cellStyle name="Style 23 2 2 3 13 13" xfId="33835" xr:uid="{1849A52F-DC62-4BEA-8AA3-4984F2850FA8}"/>
    <cellStyle name="Style 23 2 2 3 13 14" xfId="34848" xr:uid="{613C4689-61F9-4F78-85C5-C4DE679ABEA5}"/>
    <cellStyle name="Style 23 2 2 3 13 15" xfId="36004" xr:uid="{36AFBF6B-1BB2-4896-ACC7-DF353F43E449}"/>
    <cellStyle name="Style 23 2 2 3 13 16" xfId="37117" xr:uid="{B5BE1DCE-D35B-4F97-B849-566110243709}"/>
    <cellStyle name="Style 23 2 2 3 13 17" xfId="38209" xr:uid="{E23DE97C-859D-4745-8E14-AF47A067ACE0}"/>
    <cellStyle name="Style 23 2 2 3 13 2" xfId="18594" xr:uid="{06B71449-C804-4481-BCB8-1B90E5EC5E54}"/>
    <cellStyle name="Style 23 2 2 3 13 3" xfId="19986" xr:uid="{2BE58A52-CF75-4D15-8CD7-FB86245EE2E2}"/>
    <cellStyle name="Style 23 2 2 3 13 4" xfId="21403" xr:uid="{D1960024-4741-4B98-90BD-C2A6C9D5515F}"/>
    <cellStyle name="Style 23 2 2 3 13 5" xfId="22798" xr:uid="{394E8F55-DE10-4B3A-BF50-7A743C8AF62A}"/>
    <cellStyle name="Style 23 2 2 3 13 6" xfId="24099" xr:uid="{DA178D94-2B7A-4B8F-855E-E7156FF87106}"/>
    <cellStyle name="Style 23 2 2 3 13 7" xfId="25497" xr:uid="{CFBA64E0-0D35-4531-A769-4AD2CD87B633}"/>
    <cellStyle name="Style 23 2 2 3 13 8" xfId="26935" xr:uid="{688C385F-F08B-49F2-BA2F-63F581094D06}"/>
    <cellStyle name="Style 23 2 2 3 13 9" xfId="28457" xr:uid="{9B56F2B5-3AAC-4EBE-BDDE-622CD53C4EC9}"/>
    <cellStyle name="Style 23 2 2 3 14" xfId="15577" xr:uid="{4DB6486A-41DB-4238-858D-CA978978B3CD}"/>
    <cellStyle name="Style 23 2 2 3 14 10" xfId="29991" xr:uid="{790DFCCE-25C5-4105-9F79-4D78F8F203BF}"/>
    <cellStyle name="Style 23 2 2 3 14 11" xfId="31386" xr:uid="{5330FE9B-BE67-4F3D-8B5E-4C4DF7AF1A4A}"/>
    <cellStyle name="Style 23 2 2 3 14 12" xfId="32741" xr:uid="{24E5C5BE-297D-4BA0-A3A3-33061848627A}"/>
    <cellStyle name="Style 23 2 2 3 14 13" xfId="33860" xr:uid="{60DF36B7-8640-4493-B88F-E67B37C1529E}"/>
    <cellStyle name="Style 23 2 2 3 14 14" xfId="34884" xr:uid="{151E0AF2-C28C-47E6-8848-112D6118A4AC}"/>
    <cellStyle name="Style 23 2 2 3 14 15" xfId="36040" xr:uid="{69C4066B-BBF3-4AEC-9DA7-533F2CAE61A0}"/>
    <cellStyle name="Style 23 2 2 3 14 16" xfId="37154" xr:uid="{2E83A4E6-36C7-46C6-A5EB-07D0544C2C61}"/>
    <cellStyle name="Style 23 2 2 3 14 17" xfId="38245" xr:uid="{FAC013B9-B8CC-406F-9EB0-890C776D5DE5}"/>
    <cellStyle name="Style 23 2 2 3 14 2" xfId="18633" xr:uid="{0D910777-07A5-46EA-AE1E-3C0278E8E670}"/>
    <cellStyle name="Style 23 2 2 3 14 3" xfId="20028" xr:uid="{A7E06C96-2FFD-4AF2-9C94-7A2A083490A3}"/>
    <cellStyle name="Style 23 2 2 3 14 4" xfId="21444" xr:uid="{3A05102F-0F55-4E95-B00B-47A42DEA6779}"/>
    <cellStyle name="Style 23 2 2 3 14 5" xfId="22837" xr:uid="{21C96988-DF97-408F-B457-8977D8A8519A}"/>
    <cellStyle name="Style 23 2 2 3 14 6" xfId="24136" xr:uid="{05EF984D-854F-4397-8631-176721594554}"/>
    <cellStyle name="Style 23 2 2 3 14 7" xfId="25535" xr:uid="{BFE716B7-450B-49D7-9C7F-4196E59889F9}"/>
    <cellStyle name="Style 23 2 2 3 14 8" xfId="26975" xr:uid="{5BAA7132-BF8D-4189-B9E3-DD7A6C7743BF}"/>
    <cellStyle name="Style 23 2 2 3 14 9" xfId="28496" xr:uid="{208282C8-2939-4BEE-B3BB-66C5E7040773}"/>
    <cellStyle name="Style 23 2 2 3 15" xfId="15643" xr:uid="{D3ACDD24-F2FA-4923-B84C-BDD120F4C14E}"/>
    <cellStyle name="Style 23 2 2 3 15 10" xfId="30054" xr:uid="{46ED10A7-F125-4F8C-BA84-C2C9159625D7}"/>
    <cellStyle name="Style 23 2 2 3 15 11" xfId="31448" xr:uid="{3600D326-8372-4A8B-B2C1-C76380822228}"/>
    <cellStyle name="Style 23 2 2 3 15 12" xfId="32804" xr:uid="{7CF3C4B1-1091-473C-9FD4-8DD308AA156A}"/>
    <cellStyle name="Style 23 2 2 3 15 13" xfId="33898" xr:uid="{D11F477D-7430-40A6-B1F5-0F452FBF8E33}"/>
    <cellStyle name="Style 23 2 2 3 15 14" xfId="34942" xr:uid="{18863024-F1B6-4001-AC52-59FD2A69C793}"/>
    <cellStyle name="Style 23 2 2 3 15 15" xfId="36098" xr:uid="{7F48A577-ACF9-400E-97DD-81EC5545B199}"/>
    <cellStyle name="Style 23 2 2 3 15 16" xfId="37215" xr:uid="{EEC059A1-F4A3-4216-8879-3AB36BBE7407}"/>
    <cellStyle name="Style 23 2 2 3 15 17" xfId="38303" xr:uid="{D31162FE-E83C-4DC3-A1F7-ABC572524486}"/>
    <cellStyle name="Style 23 2 2 3 15 2" xfId="18693" xr:uid="{99E2E5BF-4369-4F3F-B1E7-22B589ECE040}"/>
    <cellStyle name="Style 23 2 2 3 15 3" xfId="20090" xr:uid="{848E066F-1F9F-46EF-88EC-F3B0D3DBBBA6}"/>
    <cellStyle name="Style 23 2 2 3 15 4" xfId="21510" xr:uid="{08AE5526-D2FA-446D-8326-25C4E2431C97}"/>
    <cellStyle name="Style 23 2 2 3 15 5" xfId="22896" xr:uid="{91BD17B7-FC67-41C0-B62A-350A1104C8E7}"/>
    <cellStyle name="Style 23 2 2 3 15 6" xfId="24198" xr:uid="{EA6F2EE8-F586-47DE-9D0D-2B98E1BF974B}"/>
    <cellStyle name="Style 23 2 2 3 15 7" xfId="25597" xr:uid="{D0F928F6-128E-4FCC-8650-4394E4FD66AE}"/>
    <cellStyle name="Style 23 2 2 3 15 8" xfId="27039" xr:uid="{CC01612C-45B8-485A-B78D-4C38FB4173EB}"/>
    <cellStyle name="Style 23 2 2 3 15 9" xfId="28561" xr:uid="{CABBFF2D-1827-48ED-A640-DD0988597D7C}"/>
    <cellStyle name="Style 23 2 2 3 16" xfId="15672" xr:uid="{EE58AD5F-BE26-4219-94DF-F031D4515981}"/>
    <cellStyle name="Style 23 2 2 3 16 10" xfId="30083" xr:uid="{7891C7DB-FC44-44AD-A9C1-F30DB71B2A4B}"/>
    <cellStyle name="Style 23 2 2 3 16 11" xfId="31475" xr:uid="{DE24A5E2-659E-4399-844D-50C9D4F459F8}"/>
    <cellStyle name="Style 23 2 2 3 16 12" xfId="32830" xr:uid="{84072455-0124-4AC0-A1A2-52DDE33EF401}"/>
    <cellStyle name="Style 23 2 2 3 16 13" xfId="33924" xr:uid="{87EF3B50-8E8C-4A53-BAF7-482B3E945B83}"/>
    <cellStyle name="Style 23 2 2 3 16 14" xfId="34970" xr:uid="{DA526896-F6CF-439E-AB66-03B6BD952882}"/>
    <cellStyle name="Style 23 2 2 3 16 15" xfId="36124" xr:uid="{D2BFE6D6-F9D2-41A6-A3EE-3F71E09BD6B3}"/>
    <cellStyle name="Style 23 2 2 3 16 16" xfId="37242" xr:uid="{E91CE648-DD9D-4851-954D-8E42D7C13098}"/>
    <cellStyle name="Style 23 2 2 3 16 17" xfId="38329" xr:uid="{3DD380DA-0D63-4716-A6DD-FDB260C34EF5}"/>
    <cellStyle name="Style 23 2 2 3 16 2" xfId="18722" xr:uid="{03826098-4B38-4121-B0B6-3D4637D9C882}"/>
    <cellStyle name="Style 23 2 2 3 16 3" xfId="20118" xr:uid="{0925A256-5B33-4F74-97F2-D6B49158492C}"/>
    <cellStyle name="Style 23 2 2 3 16 4" xfId="21539" xr:uid="{F39B7520-3F76-451F-88BE-330BC5D053FD}"/>
    <cellStyle name="Style 23 2 2 3 16 5" xfId="22925" xr:uid="{77307AA9-A42E-410F-915A-B6874416EBC5}"/>
    <cellStyle name="Style 23 2 2 3 16 6" xfId="24227" xr:uid="{BC546CDD-78C8-4410-8DF3-4E8FB069F5B4}"/>
    <cellStyle name="Style 23 2 2 3 16 7" xfId="25626" xr:uid="{5114D0AC-9D11-4235-AC24-04AD25B4049D}"/>
    <cellStyle name="Style 23 2 2 3 16 8" xfId="27068" xr:uid="{E2C65BA3-D033-4BE8-BDFE-C011391A4C14}"/>
    <cellStyle name="Style 23 2 2 3 16 9" xfId="28590" xr:uid="{5D2EE1B4-BC9F-4F20-8DC8-84B3F199EF5E}"/>
    <cellStyle name="Style 23 2 2 3 17" xfId="15772" xr:uid="{52A70296-F7C1-40AD-8A31-88ACC22D8772}"/>
    <cellStyle name="Style 23 2 2 3 17 10" xfId="30181" xr:uid="{43238D3D-F695-481C-9521-0B919C770986}"/>
    <cellStyle name="Style 23 2 2 3 17 11" xfId="31573" xr:uid="{645D2D11-0C2A-4CA4-B010-1CA717D4DE67}"/>
    <cellStyle name="Style 23 2 2 3 17 12" xfId="32919" xr:uid="{B2B01396-1C66-42F8-983C-4CB663C8373F}"/>
    <cellStyle name="Style 23 2 2 3 17 13" xfId="33968" xr:uid="{A12F0AA5-46DD-4703-9841-B87EE40BBBAA}"/>
    <cellStyle name="Style 23 2 2 3 17 14" xfId="35055" xr:uid="{146ACD17-ECED-4748-A827-D84707DC0CBF}"/>
    <cellStyle name="Style 23 2 2 3 17 15" xfId="36209" xr:uid="{5C9B2BE9-EA13-44E5-9673-AB959B0BFF7B}"/>
    <cellStyle name="Style 23 2 2 3 17 16" xfId="37332" xr:uid="{6236993C-4027-4BE3-BA66-E1D9F70E32C3}"/>
    <cellStyle name="Style 23 2 2 3 17 17" xfId="38414" xr:uid="{607B8874-60B0-43D6-B226-50028D5E8763}"/>
    <cellStyle name="Style 23 2 2 3 17 2" xfId="18822" xr:uid="{D5E500AF-80CB-440D-A768-484FD9839415}"/>
    <cellStyle name="Style 23 2 2 3 17 3" xfId="20215" xr:uid="{3701E2E2-B30D-4CAD-B5FB-564EBB2CA2EB}"/>
    <cellStyle name="Style 23 2 2 3 17 4" xfId="21634" xr:uid="{23AEEED0-5351-486B-8B40-1249325F273B}"/>
    <cellStyle name="Style 23 2 2 3 17 5" xfId="23007" xr:uid="{0382BED3-549D-4309-B5E3-465237BE5F22}"/>
    <cellStyle name="Style 23 2 2 3 17 6" xfId="24323" xr:uid="{1D1401FC-B024-4D61-8194-1804204DB8A6}"/>
    <cellStyle name="Style 23 2 2 3 17 7" xfId="25722" xr:uid="{A855E6EE-122F-48AD-A884-6D5D8E6FBA11}"/>
    <cellStyle name="Style 23 2 2 3 17 8" xfId="27163" xr:uid="{8AF121CD-DEDB-4F3D-B22D-EEE89115B6C1}"/>
    <cellStyle name="Style 23 2 2 3 17 9" xfId="28686" xr:uid="{4DFCD334-F976-40DF-AA86-D304A8207393}"/>
    <cellStyle name="Style 23 2 2 3 18" xfId="15838" xr:uid="{E2A89A68-ED74-4B17-A46B-7311FAFBA3E5}"/>
    <cellStyle name="Style 23 2 2 3 18 10" xfId="30245" xr:uid="{B85CAA09-9F6F-4614-B740-0333F5503992}"/>
    <cellStyle name="Style 23 2 2 3 18 11" xfId="31639" xr:uid="{0F6B97A9-3B99-4619-9F98-E62B8E89E106}"/>
    <cellStyle name="Style 23 2 2 3 18 12" xfId="32977" xr:uid="{F1CB6067-EE71-4338-B39F-37CB6440C747}"/>
    <cellStyle name="Style 23 2 2 3 18 13" xfId="34009" xr:uid="{823E59D2-33A7-44E5-A446-F8CF165757E5}"/>
    <cellStyle name="Style 23 2 2 3 18 14" xfId="35111" xr:uid="{BD25D7AB-1A3E-4189-ABD6-8912B4B30B3E}"/>
    <cellStyle name="Style 23 2 2 3 18 15" xfId="36265" xr:uid="{68B80854-F869-4412-AA88-7CDCCABAAC1F}"/>
    <cellStyle name="Style 23 2 2 3 18 16" xfId="37392" xr:uid="{E377243C-F9FD-4D46-82D9-1CEF44438688}"/>
    <cellStyle name="Style 23 2 2 3 18 17" xfId="38470" xr:uid="{958F6D4A-3F59-4023-AF20-0B82E6E569D9}"/>
    <cellStyle name="Style 23 2 2 3 18 2" xfId="18887" xr:uid="{47FA7559-A0DB-4A48-9ABD-E38C79949800}"/>
    <cellStyle name="Style 23 2 2 3 18 3" xfId="20280" xr:uid="{5986D236-BD3D-43E4-8401-4AB26B03A46A}"/>
    <cellStyle name="Style 23 2 2 3 18 4" xfId="21681" xr:uid="{A2ABA78D-A73E-4B66-AE0A-338E79D30FF3}"/>
    <cellStyle name="Style 23 2 2 3 18 5" xfId="23063" xr:uid="{F0BBA35D-9885-44F4-A916-81CFEB3B7873}"/>
    <cellStyle name="Style 23 2 2 3 18 6" xfId="24383" xr:uid="{E0ADD2CC-C4BE-4C9F-8EF5-87CDD54F2BDB}"/>
    <cellStyle name="Style 23 2 2 3 18 7" xfId="25787" xr:uid="{5847EDFB-5176-497F-A3B6-60A045AEA369}"/>
    <cellStyle name="Style 23 2 2 3 18 8" xfId="27228" xr:uid="{5C18B216-E6D3-4854-83C0-9B33F367AAD4}"/>
    <cellStyle name="Style 23 2 2 3 18 9" xfId="28752" xr:uid="{E9641C3C-F3F9-4EF6-B066-643FCB17A4A5}"/>
    <cellStyle name="Style 23 2 2 3 19" xfId="15854" xr:uid="{1F3665FB-AE50-426F-B39F-334AFA200C94}"/>
    <cellStyle name="Style 23 2 2 3 19 10" xfId="30261" xr:uid="{2770AF60-F44D-478C-8DD0-FA359F9B8718}"/>
    <cellStyle name="Style 23 2 2 3 19 11" xfId="31655" xr:uid="{0ADF6E1D-B254-4435-84FB-4E650D423D8E}"/>
    <cellStyle name="Style 23 2 2 3 19 12" xfId="32992" xr:uid="{6A1C25FD-ED30-4D9B-875B-CFBD98B01D9A}"/>
    <cellStyle name="Style 23 2 2 3 19 13" xfId="34024" xr:uid="{7C390F60-D725-477B-A55E-6A3710EAEB3E}"/>
    <cellStyle name="Style 23 2 2 3 19 14" xfId="35126" xr:uid="{BAA9439B-9C8D-4CB5-8A3B-E6E3DE0A539C}"/>
    <cellStyle name="Style 23 2 2 3 19 15" xfId="36280" xr:uid="{EAC93BB9-8FE8-4E35-BEBA-964DA80BFC88}"/>
    <cellStyle name="Style 23 2 2 3 19 16" xfId="37407" xr:uid="{F9D9951E-5BF7-4C4E-B752-FB71A2129849}"/>
    <cellStyle name="Style 23 2 2 3 19 17" xfId="38485" xr:uid="{1F316C88-B6C5-411C-8A18-BFFE05912D79}"/>
    <cellStyle name="Style 23 2 2 3 19 2" xfId="18903" xr:uid="{C1C7460A-0A1F-4333-8B41-E91225FAB145}"/>
    <cellStyle name="Style 23 2 2 3 19 3" xfId="20295" xr:uid="{DB96F9F6-1F1E-4DC3-9C3C-9BD5F7CA3101}"/>
    <cellStyle name="Style 23 2 2 3 19 4" xfId="21697" xr:uid="{7C5AE3E1-87D2-4150-8922-D5BE23A05C02}"/>
    <cellStyle name="Style 23 2 2 3 19 5" xfId="23078" xr:uid="{2B89BAFA-4AFB-4956-AECE-515BCD9BCB05}"/>
    <cellStyle name="Style 23 2 2 3 19 6" xfId="24398" xr:uid="{16D29098-2CC3-421C-80CA-53BE350D3471}"/>
    <cellStyle name="Style 23 2 2 3 19 7" xfId="25802" xr:uid="{A81F9D45-3FCE-4811-BA44-A327C75F080E}"/>
    <cellStyle name="Style 23 2 2 3 19 8" xfId="27243" xr:uid="{4EBFCCA8-9ECD-4915-BC8D-CBD12D8E0C32}"/>
    <cellStyle name="Style 23 2 2 3 19 9" xfId="28767" xr:uid="{04DFC2D3-DFB8-4745-A9D7-4E98521846B7}"/>
    <cellStyle name="Style 23 2 2 3 2" xfId="15000" xr:uid="{78E07C7C-F871-4B6E-91A3-0D796A2D1C55}"/>
    <cellStyle name="Style 23 2 2 3 2 10" xfId="32210" xr:uid="{29117FA1-207C-4937-B5D2-D68C34EAAE25}"/>
    <cellStyle name="Style 23 2 2 3 2 11" xfId="33426" xr:uid="{B2C32B81-B4D1-49D9-8E9C-076E194BEE99}"/>
    <cellStyle name="Style 23 2 2 3 2 12" xfId="34376" xr:uid="{95305ED2-B3ED-4A51-8625-E5C2FF455E0D}"/>
    <cellStyle name="Style 23 2 2 3 2 13" xfId="35531" xr:uid="{B8F8D0FB-49A1-4410-9C44-F70623D57D30}"/>
    <cellStyle name="Style 23 2 2 3 2 14" xfId="36654" xr:uid="{C684031B-BF40-49E2-91BB-B741F0AFCBB5}"/>
    <cellStyle name="Style 23 2 2 3 2 15" xfId="37759" xr:uid="{9B44D061-7BFF-4A18-80AB-5A1FA0428794}"/>
    <cellStyle name="Style 23 2 2 3 2 2" xfId="18063" xr:uid="{FB1A8026-61BF-4B88-B158-EE360CD3773F}"/>
    <cellStyle name="Style 23 2 2 3 2 3" xfId="20876" xr:uid="{3CD6DEDE-DF6F-4CD8-AF20-610253D78AE5}"/>
    <cellStyle name="Style 23 2 2 3 2 4" xfId="22266" xr:uid="{29D3164C-EAAF-4F81-8C29-830F9D608AF0}"/>
    <cellStyle name="Style 23 2 2 3 2 5" xfId="24987" xr:uid="{8E0E3BA2-2052-4150-B1F9-F689F7291687}"/>
    <cellStyle name="Style 23 2 2 3 2 6" xfId="26419" xr:uid="{83204BE3-B26A-45FC-A718-54421741F561}"/>
    <cellStyle name="Style 23 2 2 3 2 7" xfId="27950" xr:uid="{001EBDED-49E4-4136-ACF4-832935D055CD}"/>
    <cellStyle name="Style 23 2 2 3 2 8" xfId="29435" xr:uid="{536AF4BB-4828-41F3-80B5-386A96F78F92}"/>
    <cellStyle name="Style 23 2 2 3 2 9" xfId="30826" xr:uid="{B716DCFC-8A24-4757-9181-3A7A16D5F6E7}"/>
    <cellStyle name="Style 23 2 2 3 20" xfId="15910" xr:uid="{CF500000-882B-476E-8197-23599FBE10D6}"/>
    <cellStyle name="Style 23 2 2 3 21" xfId="11165" xr:uid="{5334EE14-F473-4225-9049-DDC9C9335475}"/>
    <cellStyle name="Style 23 2 2 3 22" xfId="10085" xr:uid="{A5771E4B-5923-4B51-BBAD-BE1746B0DB46}"/>
    <cellStyle name="Style 23 2 2 3 23" xfId="23241" xr:uid="{D7CE2B46-E09E-49C0-AA29-BD27B99744C2}"/>
    <cellStyle name="Style 23 2 2 3 24" xfId="10619" xr:uid="{F54E376A-D9B4-4985-8615-0ED926FB9110}"/>
    <cellStyle name="Style 23 2 2 3 25" xfId="20839" xr:uid="{CA14DCB2-10A9-464B-8926-B789DFF4474F}"/>
    <cellStyle name="Style 23 2 2 3 26" xfId="11761" xr:uid="{E02941A8-0E3A-4103-892A-DE3140CFC3D8}"/>
    <cellStyle name="Style 23 2 2 3 27" xfId="16263" xr:uid="{28F82048-DF4D-41D3-96BB-25AA93260658}"/>
    <cellStyle name="Style 23 2 2 3 28" xfId="34447" xr:uid="{72C0238B-2B35-4147-AF7B-517650DD48D6}"/>
    <cellStyle name="Style 23 2 2 3 3" xfId="15083" xr:uid="{9B67D205-0356-465A-9EE1-0CCCDCD109B7}"/>
    <cellStyle name="Style 23 2 2 3 3 10" xfId="32290" xr:uid="{768BFD57-7898-49E7-B82B-94386B5F661B}"/>
    <cellStyle name="Style 23 2 2 3 3 11" xfId="33503" xr:uid="{088BBCCC-A4AA-4CEB-8DC4-E671D38BDA69}"/>
    <cellStyle name="Style 23 2 2 3 3 12" xfId="34455" xr:uid="{BCB93DD2-65CF-4337-A038-5FD185395CF6}"/>
    <cellStyle name="Style 23 2 2 3 3 13" xfId="35609" xr:uid="{35D5DB98-1B3F-412A-A223-0A2C1C2FBB3D}"/>
    <cellStyle name="Style 23 2 2 3 3 14" xfId="36731" xr:uid="{4F1F3707-B773-467F-8D73-9024010843DB}"/>
    <cellStyle name="Style 23 2 2 3 3 15" xfId="37836" xr:uid="{66084BFF-9A42-4CEF-B1EE-39FC05529E10}"/>
    <cellStyle name="Style 23 2 2 3 3 2" xfId="18146" xr:uid="{512D72AB-34E9-40A2-B6A8-8E2079B3B4FD}"/>
    <cellStyle name="Style 23 2 2 3 3 3" xfId="20958" xr:uid="{829B4249-373D-44BD-8741-2983A74C0B15}"/>
    <cellStyle name="Style 23 2 2 3 3 4" xfId="22349" xr:uid="{EB953B1E-651A-4A38-BF05-6E1E8E5A2D3D}"/>
    <cellStyle name="Style 23 2 2 3 3 5" xfId="25068" xr:uid="{E8FFAB4C-75EF-439E-8AB1-69A173669925}"/>
    <cellStyle name="Style 23 2 2 3 3 6" xfId="26501" xr:uid="{69DC1585-637C-484A-BBCA-E2A11529AF7B}"/>
    <cellStyle name="Style 23 2 2 3 3 7" xfId="28030" xr:uid="{B95073A6-1107-41A1-A45D-2FF530CF0D08}"/>
    <cellStyle name="Style 23 2 2 3 3 8" xfId="29518" xr:uid="{71AEDCB8-D1FB-4EEB-85FB-DD2E4EC15702}"/>
    <cellStyle name="Style 23 2 2 3 3 9" xfId="30908" xr:uid="{F9D0F12E-95DD-4621-8C75-62C8EB3722C7}"/>
    <cellStyle name="Style 23 2 2 3 4" xfId="14720" xr:uid="{BF77D107-553A-476B-BF01-EBB1E6D18510}"/>
    <cellStyle name="Style 23 2 2 3 4 10" xfId="30598" xr:uid="{554CD2A1-BAA1-41B9-8F5A-C2FFF6E2A28F}"/>
    <cellStyle name="Style 23 2 2 3 4 11" xfId="32006" xr:uid="{B926E3A8-A909-41CA-8ACF-879F7E8EA54B}"/>
    <cellStyle name="Style 23 2 2 3 4 12" xfId="33232" xr:uid="{24358042-0470-4053-BB82-4A7E2609A115}"/>
    <cellStyle name="Style 23 2 2 3 4 13" xfId="34169" xr:uid="{D3A5A553-68EC-4816-9C72-72538269829B}"/>
    <cellStyle name="Style 23 2 2 3 4 14" xfId="35319" xr:uid="{48FD86AF-D773-4143-9631-17AB9A339413}"/>
    <cellStyle name="Style 23 2 2 3 4 15" xfId="36458" xr:uid="{F4393387-C251-432D-85C7-98BE70D62282}"/>
    <cellStyle name="Style 23 2 2 3 4 16" xfId="37602" xr:uid="{4835082F-DBB3-4243-A29E-5F400AFC1707}"/>
    <cellStyle name="Style 23 2 2 3 4 2" xfId="17784" xr:uid="{782A4DC4-16BD-4990-97B0-8C55F86AAF69}"/>
    <cellStyle name="Style 23 2 2 3 4 3" xfId="19194" xr:uid="{90186DC2-3001-4EA6-9C83-9D0EB938294B}"/>
    <cellStyle name="Style 23 2 2 3 4 4" xfId="20613" xr:uid="{EF8A45D1-ADE6-4743-937C-932503FAD411}"/>
    <cellStyle name="Style 23 2 2 3 4 5" xfId="21993" xr:uid="{A7FBB61F-0032-4A08-9BCA-3EB85862A028}"/>
    <cellStyle name="Style 23 2 2 3 4 6" xfId="24727" xr:uid="{68711C11-F29A-4D3A-ACB0-0A1CA1AA90FD}"/>
    <cellStyle name="Style 23 2 2 3 4 7" xfId="26145" xr:uid="{F406D73A-E1C6-426D-A7C3-0EF994ACF313}"/>
    <cellStyle name="Style 23 2 2 3 4 8" xfId="27706" xr:uid="{E820A5D2-24AD-442E-8804-243631ED7ECD}"/>
    <cellStyle name="Style 23 2 2 3 4 9" xfId="29182" xr:uid="{C2807C31-D828-40AB-BD6E-4859B3B5CFA3}"/>
    <cellStyle name="Style 23 2 2 3 5" xfId="15121" xr:uid="{002B1FC7-39C8-45DB-982B-A90596D65681}"/>
    <cellStyle name="Style 23 2 2 3 5 10" xfId="29555" xr:uid="{5D6A1C39-5B5A-4C74-99E0-9D2BC843F31C}"/>
    <cellStyle name="Style 23 2 2 3 5 11" xfId="30945" xr:uid="{DC4FB7D6-0C09-4468-981D-DEE78720D8D4}"/>
    <cellStyle name="Style 23 2 2 3 5 12" xfId="32326" xr:uid="{E8D120CA-F6CE-420C-954A-C00FEB8CBD3F}"/>
    <cellStyle name="Style 23 2 2 3 5 13" xfId="33536" xr:uid="{D6D648F9-1F6B-4416-9008-54C3D405CED0}"/>
    <cellStyle name="Style 23 2 2 3 5 14" xfId="34488" xr:uid="{D29DFAF3-CD25-45B1-AF16-06B61570A33C}"/>
    <cellStyle name="Style 23 2 2 3 5 15" xfId="35643" xr:uid="{0A0B7941-7C17-4C39-AF10-05DDFE1C5EA7}"/>
    <cellStyle name="Style 23 2 2 3 5 16" xfId="36765" xr:uid="{55BD9D63-C715-43CB-8ED8-5FE01D2DD892}"/>
    <cellStyle name="Style 23 2 2 3 5 17" xfId="37869" xr:uid="{E9EEAB08-6D8F-46F0-B821-F4B9009BB9E9}"/>
    <cellStyle name="Style 23 2 2 3 5 2" xfId="18183" xr:uid="{B1A9214D-F532-4C07-A22C-96CCAF696877}"/>
    <cellStyle name="Style 23 2 2 3 5 3" xfId="19580" xr:uid="{C03DF905-3AEC-43EC-9D64-F82FB0504F8B}"/>
    <cellStyle name="Style 23 2 2 3 5 4" xfId="20996" xr:uid="{841F9E54-2BEF-439C-9543-BCD4586DD19C}"/>
    <cellStyle name="Style 23 2 2 3 5 5" xfId="22387" xr:uid="{149DDF4A-B465-44C9-AED9-545DAFFD7127}"/>
    <cellStyle name="Style 23 2 2 3 5 6" xfId="23699" xr:uid="{0F320B2D-DA8A-4584-B134-5EFF4F7DDD34}"/>
    <cellStyle name="Style 23 2 2 3 5 7" xfId="25103" xr:uid="{25696024-540C-4A52-9154-E5506F1B03A2}"/>
    <cellStyle name="Style 23 2 2 3 5 8" xfId="26538" xr:uid="{1350428A-7294-4E1E-8D4F-4DA40190685D}"/>
    <cellStyle name="Style 23 2 2 3 5 9" xfId="28066" xr:uid="{A4CBB1AE-CE3F-4D73-8F2E-98BCA0458A03}"/>
    <cellStyle name="Style 23 2 2 3 6" xfId="14892" xr:uid="{A20281A9-6F67-4213-9191-77C8E3FD74C0}"/>
    <cellStyle name="Style 23 2 2 3 6 10" xfId="29329" xr:uid="{B64358C5-FF30-4CCF-B55A-B2BDE73CADE5}"/>
    <cellStyle name="Style 23 2 2 3 6 11" xfId="30723" xr:uid="{BF7D0192-542E-4575-B0BA-C0AEF9B476AC}"/>
    <cellStyle name="Style 23 2 2 3 6 12" xfId="32120" xr:uid="{146AFC97-05CF-44EF-95B8-24CA5095FA8C}"/>
    <cellStyle name="Style 23 2 2 3 6 13" xfId="33350" xr:uid="{2134BD6B-10EE-4C76-A9D5-EA46AA7F63F9}"/>
    <cellStyle name="Style 23 2 2 3 6 14" xfId="34292" xr:uid="{551FEFF6-3264-42EA-9455-D81E36EA8DF7}"/>
    <cellStyle name="Style 23 2 2 3 6 15" xfId="35442" xr:uid="{26AE049C-93C4-4C5C-9231-1DF1E07904AA}"/>
    <cellStyle name="Style 23 2 2 3 6 16" xfId="36560" xr:uid="{13AAD569-A585-4310-92F9-3D103404C03A}"/>
    <cellStyle name="Style 23 2 2 3 6 17" xfId="37682" xr:uid="{9DC6176D-5E3F-4C7C-AAB2-5E8B827B00C1}"/>
    <cellStyle name="Style 23 2 2 3 6 2" xfId="17955" xr:uid="{3B711CED-4C48-47FD-A406-E73A58A2142C}"/>
    <cellStyle name="Style 23 2 2 3 6 3" xfId="19354" xr:uid="{1AED2A06-373C-41A7-A5F5-A11FA98BF0A5}"/>
    <cellStyle name="Style 23 2 2 3 6 4" xfId="20769" xr:uid="{4E115EE7-DA73-4918-BA06-961972A07095}"/>
    <cellStyle name="Style 23 2 2 3 6 5" xfId="22162" xr:uid="{57D61919-95B1-4B16-8B06-928A7A13C63C}"/>
    <cellStyle name="Style 23 2 2 3 6 6" xfId="23473" xr:uid="{30523B04-34B5-4E13-8D8B-A5047C5D101B}"/>
    <cellStyle name="Style 23 2 2 3 6 7" xfId="24889" xr:uid="{B37CB653-A1B9-4784-8F69-5321AF71221D}"/>
    <cellStyle name="Style 23 2 2 3 6 8" xfId="26311" xr:uid="{85EE8A23-9842-406C-A662-8EA68AC84956}"/>
    <cellStyle name="Style 23 2 2 3 6 9" xfId="27843" xr:uid="{9A99564D-6E4A-4859-B83B-7D6B351B97CE}"/>
    <cellStyle name="Style 23 2 2 3 7" xfId="15241" xr:uid="{56A96CED-0327-4D35-8417-BDA701C6FE44}"/>
    <cellStyle name="Style 23 2 2 3 7 10" xfId="29671" xr:uid="{52D9E357-CF65-4C35-8B52-009E6AE79E3C}"/>
    <cellStyle name="Style 23 2 2 3 7 11" xfId="31063" xr:uid="{586151E5-DABD-461F-9D56-0D9E982327EF}"/>
    <cellStyle name="Style 23 2 2 3 7 12" xfId="32435" xr:uid="{4CB85496-A4C9-4795-8FCB-B87B45FAD1FD}"/>
    <cellStyle name="Style 23 2 2 3 7 13" xfId="33636" xr:uid="{B01177EF-F0CC-4F51-A507-103BC96F6FF8}"/>
    <cellStyle name="Style 23 2 2 3 7 14" xfId="34597" xr:uid="{A0AEFC8F-3B08-4778-9962-AA62249954A1}"/>
    <cellStyle name="Style 23 2 2 3 7 15" xfId="35754" xr:uid="{BFCBCD1A-9F3D-4D5A-8C05-77834EF7D40A}"/>
    <cellStyle name="Style 23 2 2 3 7 16" xfId="36866" xr:uid="{C15EA233-C230-44BD-811F-6E7FFDDA6862}"/>
    <cellStyle name="Style 23 2 2 3 7 17" xfId="37968" xr:uid="{B48778B3-442B-4CC1-93A7-206BAAFD813E}"/>
    <cellStyle name="Style 23 2 2 3 7 2" xfId="18303" xr:uid="{9CFD3D9C-B8FA-4201-8841-913C659BB1AB}"/>
    <cellStyle name="Style 23 2 2 3 7 3" xfId="19698" xr:uid="{AEEC79C4-58A1-4330-BAF7-04F05ED40342}"/>
    <cellStyle name="Style 23 2 2 3 7 4" xfId="21112" xr:uid="{CCA1A588-9BC6-41AF-99D2-C79A9834C4C7}"/>
    <cellStyle name="Style 23 2 2 3 7 5" xfId="22507" xr:uid="{81733813-1001-4A01-BD01-7E7B67C04A24}"/>
    <cellStyle name="Style 23 2 2 3 7 6" xfId="23819" xr:uid="{653511C9-33C1-4C8F-89CE-4843F0663F39}"/>
    <cellStyle name="Style 23 2 2 3 7 7" xfId="25221" xr:uid="{7C27B6E6-F01B-4C65-A11F-0532A6578BE3}"/>
    <cellStyle name="Style 23 2 2 3 7 8" xfId="26655" xr:uid="{9777C77D-4D0D-40DD-8E92-C5C9EB01B507}"/>
    <cellStyle name="Style 23 2 2 3 7 9" xfId="28181" xr:uid="{E61700F9-6D59-47EB-9EDB-95D89D7C5FC4}"/>
    <cellStyle name="Style 23 2 2 3 8" xfId="15301" xr:uid="{73D712A8-B3E3-422C-81D0-ADDE1816DD39}"/>
    <cellStyle name="Style 23 2 2 3 8 10" xfId="29730" xr:uid="{015208AE-A9E3-4A29-A0AA-0E1DB1D3114D}"/>
    <cellStyle name="Style 23 2 2 3 8 11" xfId="31121" xr:uid="{416274D4-8006-4AC1-B5F7-F718BEA7C796}"/>
    <cellStyle name="Style 23 2 2 3 8 12" xfId="32490" xr:uid="{25A3E317-CAA9-4ACE-AE68-4EFD71B1E00A}"/>
    <cellStyle name="Style 23 2 2 3 8 13" xfId="33688" xr:uid="{2CB51326-C35D-4D70-BB86-A30570ABB55F}"/>
    <cellStyle name="Style 23 2 2 3 8 14" xfId="34653" xr:uid="{8370659A-E7A9-4623-AD3F-15E4EC7A64BE}"/>
    <cellStyle name="Style 23 2 2 3 8 15" xfId="35811" xr:uid="{3BC25C6A-6369-4E09-AE0C-8B3808C2B76A}"/>
    <cellStyle name="Style 23 2 2 3 8 16" xfId="36920" xr:uid="{C93CD2F8-DA12-49AE-898A-3F86ED16F761}"/>
    <cellStyle name="Style 23 2 2 3 8 17" xfId="38021" xr:uid="{FCC12F38-B374-40EA-852B-6B98B44DFB26}"/>
    <cellStyle name="Style 23 2 2 3 8 2" xfId="18363" xr:uid="{A49C93B9-3537-4D76-B027-B0275EA0B6CC}"/>
    <cellStyle name="Style 23 2 2 3 8 3" xfId="19758" xr:uid="{E67A5BE6-4C83-457D-B06D-2F5770A4D37D}"/>
    <cellStyle name="Style 23 2 2 3 8 4" xfId="21170" xr:uid="{439F844B-4B61-4BB2-A32F-377939FB720E}"/>
    <cellStyle name="Style 23 2 2 3 8 5" xfId="22567" xr:uid="{C8CFAE94-8135-49EB-862D-26D82F453064}"/>
    <cellStyle name="Style 23 2 2 3 8 6" xfId="23879" xr:uid="{B6D54C20-36D6-4755-A489-5717C0B92A0C}"/>
    <cellStyle name="Style 23 2 2 3 8 7" xfId="25279" xr:uid="{F426D36E-CBDD-410D-AE5C-F681CC58EE67}"/>
    <cellStyle name="Style 23 2 2 3 8 8" xfId="26715" xr:uid="{8D9350C6-A728-4C0E-B9B0-428B1A2AF23F}"/>
    <cellStyle name="Style 23 2 2 3 8 9" xfId="28240" xr:uid="{5D5EFAE7-CF12-440A-8DE6-2537E771F5C7}"/>
    <cellStyle name="Style 23 2 2 3 9" xfId="15321" xr:uid="{2D1709DC-49CD-4563-AD89-D875B95120D0}"/>
    <cellStyle name="Style 23 2 2 3 9 10" xfId="29748" xr:uid="{52596751-3B5D-4B58-B681-576250CE17FA}"/>
    <cellStyle name="Style 23 2 2 3 9 11" xfId="31139" xr:uid="{275DBC23-9376-432B-A9B9-6066CC137AB3}"/>
    <cellStyle name="Style 23 2 2 3 9 12" xfId="32508" xr:uid="{DB8077A7-819A-44C3-A92A-A9B5765BC2A1}"/>
    <cellStyle name="Style 23 2 2 3 9 13" xfId="33704" xr:uid="{632CC58C-CBB2-41EE-86D4-46C301421DA4}"/>
    <cellStyle name="Style 23 2 2 3 9 14" xfId="34671" xr:uid="{B4308EC5-19C1-465F-BA48-00093744BB43}"/>
    <cellStyle name="Style 23 2 2 3 9 15" xfId="35827" xr:uid="{900477D2-B09B-4DE2-AC9E-7BBF7B4DE616}"/>
    <cellStyle name="Style 23 2 2 3 9 16" xfId="36937" xr:uid="{4FA44914-2CB9-4E45-8515-810AED9F077C}"/>
    <cellStyle name="Style 23 2 2 3 9 17" xfId="38036" xr:uid="{B976340F-CD98-4600-AEAE-64040628BC00}"/>
    <cellStyle name="Style 23 2 2 3 9 2" xfId="18383" xr:uid="{7B7F0E46-8E40-485B-B66B-3BB270B6F4C5}"/>
    <cellStyle name="Style 23 2 2 3 9 3" xfId="19778" xr:uid="{CC2B5D0C-595D-456E-B12F-FC7AA92D4887}"/>
    <cellStyle name="Style 23 2 2 3 9 4" xfId="21189" xr:uid="{492A6340-96EB-400A-9C53-67FDEB381AB1}"/>
    <cellStyle name="Style 23 2 2 3 9 5" xfId="22587" xr:uid="{29D4D2DE-84B6-4DA3-B56E-D356152D73FD}"/>
    <cellStyle name="Style 23 2 2 3 9 6" xfId="23898" xr:uid="{DFE243A3-9768-4F5E-8E6B-19B053B0FB63}"/>
    <cellStyle name="Style 23 2 2 3 9 7" xfId="25297" xr:uid="{17193A8A-6AC4-4861-9070-D23907692F8B}"/>
    <cellStyle name="Style 23 2 2 3 9 8" xfId="26733" xr:uid="{DEF59A90-7A2A-40BF-8F01-20233ACE8B6D}"/>
    <cellStyle name="Style 23 2 2 3 9 9" xfId="28257" xr:uid="{C80C5FF4-4DD2-4E4A-B1F3-D7DEB1D68B14}"/>
    <cellStyle name="Style 23 2 2 4" xfId="23610" xr:uid="{F4D5D9B0-ABFD-4E9C-AB80-B40FDAEAAFED}"/>
    <cellStyle name="Style 23 2 2 5" xfId="25059" xr:uid="{6478EFBE-374B-469E-AFAE-DD755A19D44C}"/>
    <cellStyle name="Style 23 2 2 6" xfId="26450" xr:uid="{EF419AF8-E93D-4292-9713-BFC9AF03BD93}"/>
    <cellStyle name="Style 23 2 2 7" xfId="27913" xr:uid="{511F52E1-E7E5-403A-83D9-3CD9B0FB91CE}"/>
    <cellStyle name="Style 23 2 2 8" xfId="34406" xr:uid="{8AE5D3F7-425D-4F6A-9456-72A5333194DA}"/>
    <cellStyle name="Style 23 2 2 9" xfId="35561" xr:uid="{1C3B85F7-A2EB-47BC-B18E-F0384856B25F}"/>
    <cellStyle name="Style 23 3" xfId="77" xr:uid="{00000000-0005-0000-0000-00006C250000}"/>
    <cellStyle name="Style 23 3 2" xfId="120" xr:uid="{00000000-0005-0000-0000-00006D250000}"/>
    <cellStyle name="Style 23 3 2 10" xfId="15211" xr:uid="{F6088A2B-E2A8-4B23-AB78-E500363B0009}"/>
    <cellStyle name="Style 23 3 2 10 10" xfId="29643" xr:uid="{28917C86-39B8-4DA6-A4E5-9A680B297A6F}"/>
    <cellStyle name="Style 23 3 2 10 11" xfId="31034" xr:uid="{676127E4-3A15-439D-B9B1-CFF0855595FA}"/>
    <cellStyle name="Style 23 3 2 10 12" xfId="32406" xr:uid="{D6E9E4D2-4628-49D3-A252-41FED1028F51}"/>
    <cellStyle name="Style 23 3 2 10 13" xfId="33612" xr:uid="{CC70A8EF-7DA7-418A-B719-6A16AD682580}"/>
    <cellStyle name="Style 23 3 2 10 14" xfId="34571" xr:uid="{151132AC-8D65-4A03-8A1C-B4C37F77F1DE}"/>
    <cellStyle name="Style 23 3 2 10 15" xfId="35728" xr:uid="{229B7C51-AE01-4C5C-B4C5-0EB40B814A36}"/>
    <cellStyle name="Style 23 3 2 10 16" xfId="36842" xr:uid="{A8CF2A95-A91F-4A50-801A-9BB3F8F0C0F2}"/>
    <cellStyle name="Style 23 3 2 10 17" xfId="37944" xr:uid="{FFB0E3FC-896A-4EFF-8A59-DB27E9F1C138}"/>
    <cellStyle name="Style 23 3 2 10 2" xfId="18273" xr:uid="{419C8883-FA5A-47CF-AEE9-30B63C793B32}"/>
    <cellStyle name="Style 23 3 2 10 3" xfId="19668" xr:uid="{1DDDB316-55A0-4182-A7EC-B9D6D91DEFFF}"/>
    <cellStyle name="Style 23 3 2 10 4" xfId="21083" xr:uid="{AFE2D261-BB8B-48B7-A8EB-3BEAA7B67D6A}"/>
    <cellStyle name="Style 23 3 2 10 5" xfId="22477" xr:uid="{51C9C2BF-E8B7-4666-9517-ED980914A009}"/>
    <cellStyle name="Style 23 3 2 10 6" xfId="23789" xr:uid="{1BD60517-9FE2-451A-9D13-E37233CCBED8}"/>
    <cellStyle name="Style 23 3 2 10 7" xfId="25191" xr:uid="{CDE27360-A1B0-4A1D-A52F-3B61E6AE3CDF}"/>
    <cellStyle name="Style 23 3 2 10 8" xfId="26626" xr:uid="{FFE0D248-DF7E-4408-86F7-C25623C1A055}"/>
    <cellStyle name="Style 23 3 2 10 9" xfId="28154" xr:uid="{8AE0245F-981E-4FF1-A1E3-E1944271D989}"/>
    <cellStyle name="Style 23 3 2 11" xfId="15284" xr:uid="{077E887E-1C46-4D5C-8CBC-4F3A3C791E4F}"/>
    <cellStyle name="Style 23 3 2 11 10" xfId="29713" xr:uid="{B7EBE110-AFDC-4333-8003-627E5526AAD5}"/>
    <cellStyle name="Style 23 3 2 11 11" xfId="31104" xr:uid="{B5CCF5FF-BBBC-4497-9389-89BAC304C167}"/>
    <cellStyle name="Style 23 3 2 11 12" xfId="32474" xr:uid="{4346826D-ADD0-4445-9C65-6E90744EB93F}"/>
    <cellStyle name="Style 23 3 2 11 13" xfId="33672" xr:uid="{A4E31B41-9F57-4DD7-A270-31F60A58B6D4}"/>
    <cellStyle name="Style 23 3 2 11 14" xfId="34637" xr:uid="{B3D8E41D-7258-4681-9A00-85D46FCC3E4E}"/>
    <cellStyle name="Style 23 3 2 11 15" xfId="35795" xr:uid="{0984E444-F594-4512-B3E9-0FD00B2BF02A}"/>
    <cellStyle name="Style 23 3 2 11 16" xfId="36904" xr:uid="{0675CD5B-842A-4A20-9D5F-F17E77DCE87F}"/>
    <cellStyle name="Style 23 3 2 11 17" xfId="38005" xr:uid="{FEB7C594-EFE3-4F0C-A24A-5C0E668463F0}"/>
    <cellStyle name="Style 23 3 2 11 2" xfId="18346" xr:uid="{12DE54A0-A883-492C-B9C6-0E94BB54C097}"/>
    <cellStyle name="Style 23 3 2 11 3" xfId="19741" xr:uid="{1EC227D5-9094-46BF-AB6F-32CE50747E96}"/>
    <cellStyle name="Style 23 3 2 11 4" xfId="21153" xr:uid="{FF5A1FDD-B453-4B7D-8A4E-9D05B33CB2A1}"/>
    <cellStyle name="Style 23 3 2 11 5" xfId="22550" xr:uid="{EB6EF793-9D26-4751-9C3F-282C8A6BB6AA}"/>
    <cellStyle name="Style 23 3 2 11 6" xfId="23862" xr:uid="{DB299173-2FF8-4755-AECA-A3D043F9C0CF}"/>
    <cellStyle name="Style 23 3 2 11 7" xfId="25263" xr:uid="{7CD205CD-30C6-498F-90F1-FB03A70C3FB8}"/>
    <cellStyle name="Style 23 3 2 11 8" xfId="26698" xr:uid="{2F7D83A8-BC8D-45BE-9E5A-FF39EFB98669}"/>
    <cellStyle name="Style 23 3 2 11 9" xfId="28224" xr:uid="{04D54B42-2DCD-4C12-98C7-68520D8166E7}"/>
    <cellStyle name="Style 23 3 2 12" xfId="15287" xr:uid="{1460BE27-B63D-46FC-B377-22ECF833CE9C}"/>
    <cellStyle name="Style 23 3 2 12 10" xfId="29716" xr:uid="{932E11C5-6D6D-4E8E-B3B2-6E614D3D2EAE}"/>
    <cellStyle name="Style 23 3 2 12 11" xfId="31107" xr:uid="{49DF0290-DED9-4953-969E-33F40980DC48}"/>
    <cellStyle name="Style 23 3 2 12 12" xfId="32477" xr:uid="{B26ED967-00D8-4426-B130-881317BDCD46}"/>
    <cellStyle name="Style 23 3 2 12 13" xfId="33675" xr:uid="{538C8885-0A8B-4CBE-8CAE-70CB7AA8005D}"/>
    <cellStyle name="Style 23 3 2 12 14" xfId="34640" xr:uid="{DFEBF1F4-B075-4ABD-84CA-4B710B48485F}"/>
    <cellStyle name="Style 23 3 2 12 15" xfId="35798" xr:uid="{B814112D-A6DB-46B8-89E6-3C56B73190A8}"/>
    <cellStyle name="Style 23 3 2 12 16" xfId="36907" xr:uid="{31F2E1A9-1DAA-4686-BD92-3777E8293678}"/>
    <cellStyle name="Style 23 3 2 12 17" xfId="38008" xr:uid="{4B491602-C4D2-46DB-937C-A439C8EB3035}"/>
    <cellStyle name="Style 23 3 2 12 2" xfId="18349" xr:uid="{67EEA88B-7651-4A6C-B0B6-55422F429710}"/>
    <cellStyle name="Style 23 3 2 12 3" xfId="19744" xr:uid="{4AD3E221-F6A8-4C1A-9134-13F04AC64D38}"/>
    <cellStyle name="Style 23 3 2 12 4" xfId="21156" xr:uid="{3806D2C2-A0E9-4890-B218-C0C93D5401D7}"/>
    <cellStyle name="Style 23 3 2 12 5" xfId="22553" xr:uid="{7894AC82-5FF3-4B04-885C-C9AB2DB2CA67}"/>
    <cellStyle name="Style 23 3 2 12 6" xfId="23865" xr:uid="{996238CE-08A8-4194-9E13-A97732C57FEB}"/>
    <cellStyle name="Style 23 3 2 12 7" xfId="25266" xr:uid="{7F500140-B82B-4209-8FC7-86BB5A234CBA}"/>
    <cellStyle name="Style 23 3 2 12 8" xfId="26701" xr:uid="{A3D8FA9D-0FBC-49E1-B209-77A8BEB7848D}"/>
    <cellStyle name="Style 23 3 2 12 9" xfId="28227" xr:uid="{770FEAA8-9DA1-4FD9-9E97-76C00384AA3C}"/>
    <cellStyle name="Style 23 3 2 13" xfId="15370" xr:uid="{82122C7D-D67B-4757-A3F8-0EABA0B11464}"/>
    <cellStyle name="Style 23 3 2 13 10" xfId="29797" xr:uid="{07991D9D-6A54-4923-B84F-52B8D56F642D}"/>
    <cellStyle name="Style 23 3 2 13 11" xfId="31187" xr:uid="{8AD7CD2E-5BF9-48BC-81EF-0E7E0667B6AB}"/>
    <cellStyle name="Style 23 3 2 13 12" xfId="32554" xr:uid="{1C82F5BE-2895-4404-A3C7-3E7A22250C3D}"/>
    <cellStyle name="Style 23 3 2 13 13" xfId="33748" xr:uid="{51ACC747-FD9A-4635-A906-283DF418DCE0}"/>
    <cellStyle name="Style 23 3 2 13 14" xfId="34715" xr:uid="{658902F6-6E08-49A3-8446-CC6DB5EA8C51}"/>
    <cellStyle name="Style 23 3 2 13 15" xfId="35871" xr:uid="{CBDC1138-BC9C-4D2B-B56A-EE5C9146CFD3}"/>
    <cellStyle name="Style 23 3 2 13 16" xfId="36981" xr:uid="{22D04BD3-FA34-407D-9C68-02D95E86DB3E}"/>
    <cellStyle name="Style 23 3 2 13 17" xfId="38079" xr:uid="{D98DA822-F9C5-476F-AD56-270CC75E0550}"/>
    <cellStyle name="Style 23 3 2 13 2" xfId="18432" xr:uid="{47794BC8-7282-4731-A23B-20B4F30F358D}"/>
    <cellStyle name="Style 23 3 2 13 3" xfId="19827" xr:uid="{3AA97C09-292F-4454-85F1-1C6EB623F863}"/>
    <cellStyle name="Style 23 3 2 13 4" xfId="21238" xr:uid="{4E9110ED-90F4-4F16-AD18-09B129A01DDB}"/>
    <cellStyle name="Style 23 3 2 13 5" xfId="22636" xr:uid="{B82CABC9-31B9-496F-B6C9-F9B9BC524045}"/>
    <cellStyle name="Style 23 3 2 13 6" xfId="23946" xr:uid="{64D20949-5B28-4C90-B78A-E6A906413538}"/>
    <cellStyle name="Style 23 3 2 13 7" xfId="25343" xr:uid="{393C1EDE-CA9C-48B0-B08F-CDD8CF6D2866}"/>
    <cellStyle name="Style 23 3 2 13 8" xfId="26780" xr:uid="{31C40E5F-3074-4754-AE81-8932FEAE33D1}"/>
    <cellStyle name="Style 23 3 2 13 9" xfId="28301" xr:uid="{CCA9034B-CA49-4A4C-9AB1-02BFBFA2BC31}"/>
    <cellStyle name="Style 23 3 2 14" xfId="15453" xr:uid="{9979E867-34F9-4840-800B-B64F82D341AC}"/>
    <cellStyle name="Style 23 3 2 14 10" xfId="29877" xr:uid="{94D1D471-0F8B-4E67-9921-38459ED3ACDE}"/>
    <cellStyle name="Style 23 3 2 14 11" xfId="31268" xr:uid="{6A075446-3A9B-4881-91E6-30E3263596A9}"/>
    <cellStyle name="Style 23 3 2 14 12" xfId="32631" xr:uid="{37346A77-C2A0-420C-97B6-C639F41EDDBF}"/>
    <cellStyle name="Style 23 3 2 14 13" xfId="33803" xr:uid="{4297A734-1093-4248-8871-60C3B3AA3974}"/>
    <cellStyle name="Style 23 3 2 14 14" xfId="34783" xr:uid="{02EB5864-C007-4F9D-A384-3956E22DF219}"/>
    <cellStyle name="Style 23 3 2 14 15" xfId="35940" xr:uid="{8CB6B192-A2F8-4376-ABC8-62665D258D20}"/>
    <cellStyle name="Style 23 3 2 14 16" xfId="37051" xr:uid="{61A68A78-46DA-4761-9FA5-E0D493ADCA30}"/>
    <cellStyle name="Style 23 3 2 14 17" xfId="38146" xr:uid="{232ADBCC-5F4D-4439-B5C2-128EF19551D3}"/>
    <cellStyle name="Style 23 3 2 14 2" xfId="18514" xr:uid="{8D91217C-186A-4690-AA6B-F7D3F3703A13}"/>
    <cellStyle name="Style 23 3 2 14 3" xfId="19909" xr:uid="{2874F85B-9F74-436C-A2CB-522C2676A552}"/>
    <cellStyle name="Style 23 3 2 14 4" xfId="21321" xr:uid="{8A5BDD1A-A23B-4F33-B2A5-8FE0D6AD8F5D}"/>
    <cellStyle name="Style 23 3 2 14 5" xfId="22719" xr:uid="{C38AF3DD-20D0-4E06-92CC-6AD21E2B57AD}"/>
    <cellStyle name="Style 23 3 2 14 6" xfId="24024" xr:uid="{A8DC2F5C-6CDA-499C-9929-A134B9954EA7}"/>
    <cellStyle name="Style 23 3 2 14 7" xfId="25423" xr:uid="{A95C3214-8F01-42D4-94B7-DC2B7C8E4C64}"/>
    <cellStyle name="Style 23 3 2 14 8" xfId="26860" xr:uid="{403C5A59-DFD5-43CA-8998-B61454BB3D95}"/>
    <cellStyle name="Style 23 3 2 14 9" xfId="28380" xr:uid="{19C1F783-44AD-431F-9A25-45007E347386}"/>
    <cellStyle name="Style 23 3 2 15" xfId="15520" xr:uid="{CBFF31DF-2ADC-4420-9035-76923B282B66}"/>
    <cellStyle name="Style 23 3 2 15 10" xfId="29939" xr:uid="{4D9CF0AE-92D4-48A7-94AD-2D1E951E3044}"/>
    <cellStyle name="Style 23 3 2 15 11" xfId="31331" xr:uid="{14F455AA-D325-43A8-88E6-189966736994}"/>
    <cellStyle name="Style 23 3 2 15 12" xfId="32691" xr:uid="{D1CF877B-5634-46F8-AB14-ED362DAEDD4A}"/>
    <cellStyle name="Style 23 3 2 15 13" xfId="33828" xr:uid="{1D85BE3B-386C-42F4-9FCD-4FAAADFE4F29}"/>
    <cellStyle name="Style 23 3 2 15 14" xfId="34836" xr:uid="{D6EA194B-5BA6-4C62-B24F-389B702F1DDB}"/>
    <cellStyle name="Style 23 3 2 15 15" xfId="35992" xr:uid="{151BC309-AA5A-45FD-8C20-FFC96A9D4B32}"/>
    <cellStyle name="Style 23 3 2 15 16" xfId="37105" xr:uid="{D946F345-F4A9-4B22-83E0-E1C10A74E685}"/>
    <cellStyle name="Style 23 3 2 15 17" xfId="38197" xr:uid="{27F0B4CB-DEE7-4D76-9E9D-AD433C2F124B}"/>
    <cellStyle name="Style 23 3 2 15 2" xfId="18579" xr:uid="{3DECAE4A-8492-4D78-A7FE-882AF5274BB5}"/>
    <cellStyle name="Style 23 3 2 15 3" xfId="19971" xr:uid="{4B8CE41E-810E-49CE-B6D5-0322122BA60E}"/>
    <cellStyle name="Style 23 3 2 15 4" xfId="21388" xr:uid="{A714B68E-EED4-4959-90D6-89E7BFA74B9C}"/>
    <cellStyle name="Style 23 3 2 15 5" xfId="22784" xr:uid="{4C9D7E3F-8383-430C-8ACE-1C773003B3E6}"/>
    <cellStyle name="Style 23 3 2 15 6" xfId="24085" xr:uid="{AEB6F821-D0AF-4BA4-855A-6A51B133FE19}"/>
    <cellStyle name="Style 23 3 2 15 7" xfId="25483" xr:uid="{854C929B-5D87-4B9C-85E9-F7F2E074E7B8}"/>
    <cellStyle name="Style 23 3 2 15 8" xfId="26923" xr:uid="{E068C5FD-2A88-447D-9168-71EE70EF375F}"/>
    <cellStyle name="Style 23 3 2 15 9" xfId="28444" xr:uid="{4B32637A-9516-40DC-9B0A-52FC3E63F620}"/>
    <cellStyle name="Style 23 3 2 16" xfId="15561" xr:uid="{DC9B33BC-F4EF-4432-8FE6-5B748E94D1C9}"/>
    <cellStyle name="Style 23 3 2 16 10" xfId="29976" xr:uid="{88EFCC6A-176A-4F68-9EDB-44657771FB49}"/>
    <cellStyle name="Style 23 3 2 16 11" xfId="31370" xr:uid="{0EC24BC6-4409-49D9-8BD5-2C5F3EE28D75}"/>
    <cellStyle name="Style 23 3 2 16 12" xfId="32727" xr:uid="{FB32A2F6-2B83-44B9-A55A-22A1839BD002}"/>
    <cellStyle name="Style 23 3 2 16 13" xfId="33855" xr:uid="{9B8364A9-D02A-43F2-9B6F-10AA3C1A35F7}"/>
    <cellStyle name="Style 23 3 2 16 14" xfId="34871" xr:uid="{C3AD119B-F2EA-45F5-825D-4FC3B20F1A32}"/>
    <cellStyle name="Style 23 3 2 16 15" xfId="36027" xr:uid="{68E08D61-BB06-49AA-A44C-54D8D24D4F52}"/>
    <cellStyle name="Style 23 3 2 16 16" xfId="37140" xr:uid="{482FD232-C6A2-4DF3-B3D5-9FC80F7D5AAD}"/>
    <cellStyle name="Style 23 3 2 16 17" xfId="38232" xr:uid="{6E03FDE4-8CED-46BB-B67E-218362B6B48E}"/>
    <cellStyle name="Style 23 3 2 16 2" xfId="18619" xr:uid="{E5301E64-8899-48A5-8BA4-C74C4981BF0F}"/>
    <cellStyle name="Style 23 3 2 16 3" xfId="20012" xr:uid="{CD04FA47-46CE-43EE-91F7-73DD08C22DFB}"/>
    <cellStyle name="Style 23 3 2 16 4" xfId="21429" xr:uid="{72793A22-94BF-46D4-B64F-A66715441A87}"/>
    <cellStyle name="Style 23 3 2 16 5" xfId="22822" xr:uid="{3A98EBE4-C321-4CA9-BF57-0578E5078B48}"/>
    <cellStyle name="Style 23 3 2 16 6" xfId="24123" xr:uid="{E7D11896-B59A-4321-B838-0EBDF3DDDFDE}"/>
    <cellStyle name="Style 23 3 2 16 7" xfId="25521" xr:uid="{1F5D1948-E281-4B64-B732-2327BC174C15}"/>
    <cellStyle name="Style 23 3 2 16 8" xfId="26960" xr:uid="{8501BBFA-E0D1-4FFF-910B-2DE595E278ED}"/>
    <cellStyle name="Style 23 3 2 16 9" xfId="28482" xr:uid="{E6867CDB-ABC6-43AD-9118-0B4FF72B9DB8}"/>
    <cellStyle name="Style 23 3 2 17" xfId="15604" xr:uid="{B6B732CA-EFAA-45FE-B1FC-1DCA1B090AB4}"/>
    <cellStyle name="Style 23 3 2 17 10" xfId="30017" xr:uid="{4D7AEBC9-0256-4A6E-9092-C4A632B264E9}"/>
    <cellStyle name="Style 23 3 2 17 11" xfId="31412" xr:uid="{221306AA-4583-4B88-8162-E4A2B3677BF3}"/>
    <cellStyle name="Style 23 3 2 17 12" xfId="32767" xr:uid="{22144358-9A8C-4085-8731-F222D4AEBB6C}"/>
    <cellStyle name="Style 23 3 2 17 13" xfId="33877" xr:uid="{629DFA28-1D00-4F3C-9C1F-9AA7765A4383}"/>
    <cellStyle name="Style 23 3 2 17 14" xfId="34909" xr:uid="{6D0E0137-55FB-4A1F-968F-9F21739B7094}"/>
    <cellStyle name="Style 23 3 2 17 15" xfId="36065" xr:uid="{AFCC393F-7EAE-4E5E-AB74-EDD27CEF7727}"/>
    <cellStyle name="Style 23 3 2 17 16" xfId="37180" xr:uid="{9B014F0C-EB53-47ED-99EF-401746B38C62}"/>
    <cellStyle name="Style 23 3 2 17 17" xfId="38270" xr:uid="{4CE51F11-BC1F-496E-A2CD-F71738DB755C}"/>
    <cellStyle name="Style 23 3 2 17 2" xfId="18659" xr:uid="{C3C9751E-F7B7-4D82-881B-B14D4073EB74}"/>
    <cellStyle name="Style 23 3 2 17 3" xfId="20054" xr:uid="{8671B797-E896-4CA7-8C53-053268B4F717}"/>
    <cellStyle name="Style 23 3 2 17 4" xfId="21471" xr:uid="{E383CA5E-2D4F-4CE1-9C1A-A8FB2EEFCA55}"/>
    <cellStyle name="Style 23 3 2 17 5" xfId="22862" xr:uid="{DED51E45-22E0-47E9-8B02-71B105A138EE}"/>
    <cellStyle name="Style 23 3 2 17 6" xfId="24162" xr:uid="{964D3F4C-3039-4DBF-810E-4617901FD39B}"/>
    <cellStyle name="Style 23 3 2 17 7" xfId="25561" xr:uid="{B3FB0023-7258-40DF-A929-3F157BFA77C0}"/>
    <cellStyle name="Style 23 3 2 17 8" xfId="27002" xr:uid="{2C25D548-A691-4D5F-98D3-0E5BC889D2EB}"/>
    <cellStyle name="Style 23 3 2 17 9" xfId="28522" xr:uid="{C0D4A626-2409-4681-804E-DDEDB426CCF9}"/>
    <cellStyle name="Style 23 3 2 18" xfId="15693" xr:uid="{733C35A3-FC2A-41FF-BCA7-E001D5F050BB}"/>
    <cellStyle name="Style 23 3 2 18 10" xfId="30104" xr:uid="{1AEC444A-D86A-40F5-AF2F-513ED6D9C84C}"/>
    <cellStyle name="Style 23 3 2 18 11" xfId="31496" xr:uid="{912062E9-CF09-46EC-BEAB-F8F0F5016D0A}"/>
    <cellStyle name="Style 23 3 2 18 12" xfId="32851" xr:uid="{05C28349-9F99-43C6-9898-32D5062A9E22}"/>
    <cellStyle name="Style 23 3 2 18 13" xfId="33941" xr:uid="{3955C226-7CD0-4336-BB1D-86BC29E16275}"/>
    <cellStyle name="Style 23 3 2 18 14" xfId="34991" xr:uid="{59479A10-9F42-4A7B-A70B-7B9E251648B9}"/>
    <cellStyle name="Style 23 3 2 18 15" xfId="36145" xr:uid="{14159C5E-3641-4716-95FC-A057AA487B65}"/>
    <cellStyle name="Style 23 3 2 18 16" xfId="37263" xr:uid="{FCF18951-AD6D-4A3E-B116-20A82F7A77B9}"/>
    <cellStyle name="Style 23 3 2 18 17" xfId="38350" xr:uid="{7856A15D-A9EE-4620-9A05-8E5B2A82336E}"/>
    <cellStyle name="Style 23 3 2 18 2" xfId="18743" xr:uid="{32655C07-72FE-499D-8BBE-ACFA3FAD2D22}"/>
    <cellStyle name="Style 23 3 2 18 3" xfId="20139" xr:uid="{F667A754-05C8-4885-BD6E-4E40BD616827}"/>
    <cellStyle name="Style 23 3 2 18 4" xfId="21560" xr:uid="{B45F9D31-FE83-4B61-AFDE-60DFA0CF44F5}"/>
    <cellStyle name="Style 23 3 2 18 5" xfId="22945" xr:uid="{54FFEBB6-BEA7-4C25-87BC-CB0C046F978A}"/>
    <cellStyle name="Style 23 3 2 18 6" xfId="24248" xr:uid="{61F99ABC-D4BE-4C39-B912-96F986C223F1}"/>
    <cellStyle name="Style 23 3 2 18 7" xfId="25647" xr:uid="{55C3F4C8-C9DB-46C8-8D06-11A34C67C7C5}"/>
    <cellStyle name="Style 23 3 2 18 8" xfId="27089" xr:uid="{8B90711A-683F-4E59-9411-761DB7398A25}"/>
    <cellStyle name="Style 23 3 2 18 9" xfId="28611" xr:uid="{1DF5600A-3380-41AC-AB92-850D5E5E63C6}"/>
    <cellStyle name="Style 23 3 2 19" xfId="15754" xr:uid="{A6333A99-2972-4F6C-AB65-234F0B630BD3}"/>
    <cellStyle name="Style 23 3 2 19 10" xfId="30163" xr:uid="{2B330E2E-10D5-4DF0-AB69-6BEEACB2A526}"/>
    <cellStyle name="Style 23 3 2 19 11" xfId="31555" xr:uid="{115F6E72-3CA9-458A-BF54-577BC3CEC9FC}"/>
    <cellStyle name="Style 23 3 2 19 12" xfId="32904" xr:uid="{C4281FC7-0632-4BB9-BD61-2F26D5F54358}"/>
    <cellStyle name="Style 23 3 2 19 13" xfId="33953" xr:uid="{2CFBCA54-3698-41CF-91BA-FBD59841808F}"/>
    <cellStyle name="Style 23 3 2 19 14" xfId="35040" xr:uid="{83D4F78C-D34D-4940-B8A5-C1AE3683D8B9}"/>
    <cellStyle name="Style 23 3 2 19 15" xfId="36194" xr:uid="{97A66B42-68EA-407F-8708-7AD830ECF6DC}"/>
    <cellStyle name="Style 23 3 2 19 16" xfId="37316" xr:uid="{EEAD1687-B4F6-4AA0-B32A-481808E86343}"/>
    <cellStyle name="Style 23 3 2 19 17" xfId="38399" xr:uid="{ADCD63EC-DBFC-4290-8177-EDFEF8A60E55}"/>
    <cellStyle name="Style 23 3 2 19 2" xfId="18804" xr:uid="{D07D9E6F-0F2E-4ED4-85AF-96CC784C3331}"/>
    <cellStyle name="Style 23 3 2 19 3" xfId="20197" xr:uid="{F895C085-4EB5-46D0-A277-27B976096692}"/>
    <cellStyle name="Style 23 3 2 19 4" xfId="21620" xr:uid="{FBE80E24-A4C1-4F90-A2E8-E3B1C03178CE}"/>
    <cellStyle name="Style 23 3 2 19 5" xfId="22991" xr:uid="{0FBF2D13-68D5-492C-B06A-C4F6A02D78D0}"/>
    <cellStyle name="Style 23 3 2 19 6" xfId="24305" xr:uid="{0AFA5DCE-C9BC-420E-B34A-E8E82C19DCF7}"/>
    <cellStyle name="Style 23 3 2 19 7" xfId="25704" xr:uid="{DCCC7D2E-B665-423D-8A20-71EB56349EFD}"/>
    <cellStyle name="Style 23 3 2 19 8" xfId="27145" xr:uid="{F4EA6CBA-E8D2-470A-AB66-344F95AB2E3F}"/>
    <cellStyle name="Style 23 3 2 19 9" xfId="28669" xr:uid="{88D32E67-7E14-4F7F-BCCB-A4102CD6339A}"/>
    <cellStyle name="Style 23 3 2 2" xfId="12664" xr:uid="{4D176246-DFF8-4802-AFEC-2D5FCD397677}"/>
    <cellStyle name="Style 23 3 2 2 10" xfId="30654" xr:uid="{B5569C04-CB94-412F-AE37-4E91C5C57989}"/>
    <cellStyle name="Style 23 3 2 2 11" xfId="31862" xr:uid="{42751A6A-46B0-4A61-943C-2FC97F50A6FB}"/>
    <cellStyle name="Style 23 3 2 2 12" xfId="33804" xr:uid="{FBFF904C-3EFB-4EB8-AF22-153FEC121E98}"/>
    <cellStyle name="Style 23 3 2 2 13" xfId="35267" xr:uid="{8CE8ED1A-5C6F-4557-9616-29F21292ABD8}"/>
    <cellStyle name="Style 23 3 2 2 14" xfId="18614" xr:uid="{116159B7-D50F-40FA-853D-A5B261D52B56}"/>
    <cellStyle name="Style 23 3 2 2 2" xfId="15945" xr:uid="{C26FBD01-0285-4F38-84B9-9148D2A3936C}"/>
    <cellStyle name="Style 23 3 2 2 3" xfId="18144" xr:uid="{2C5ED79E-D643-467A-BA19-59217A2B3952}"/>
    <cellStyle name="Style 23 3 2 2 4" xfId="10922" xr:uid="{5C37595A-6102-431F-8966-879F4CE820CC}"/>
    <cellStyle name="Style 23 3 2 2 5" xfId="12078" xr:uid="{5A74D48B-F5D9-43F3-981E-126320BE6961}"/>
    <cellStyle name="Style 23 3 2 2 6" xfId="24632" xr:uid="{CA25827A-163E-4080-9328-B7EFA28D616A}"/>
    <cellStyle name="Style 23 3 2 2 7" xfId="26190" xr:uid="{209A7C6B-20BC-4A6F-AD74-7B3569C111DD}"/>
    <cellStyle name="Style 23 3 2 2 8" xfId="25564" xr:uid="{7DFD8F2F-70E6-4CCB-8F3E-E4C6520D1EBF}"/>
    <cellStyle name="Style 23 3 2 2 9" xfId="29131" xr:uid="{A6EEBF06-603A-4F76-ACFD-84FD15427193}"/>
    <cellStyle name="Style 23 3 2 20" xfId="15759" xr:uid="{71B21013-31AA-48D3-8462-C7324F5DA037}"/>
    <cellStyle name="Style 23 3 2 20 10" xfId="30168" xr:uid="{07C93F6C-585C-48DF-B5D8-2ECBB45DCE9D}"/>
    <cellStyle name="Style 23 3 2 20 11" xfId="31560" xr:uid="{EDCA9C6E-A14F-4193-B956-58AB523A6419}"/>
    <cellStyle name="Style 23 3 2 20 12" xfId="32906" xr:uid="{C77EF54E-D41D-455F-96AA-73EA1BFC341E}"/>
    <cellStyle name="Style 23 3 2 20 13" xfId="33955" xr:uid="{A012C1F1-8AA5-46BE-96B6-228B8A0436D5}"/>
    <cellStyle name="Style 23 3 2 20 14" xfId="35042" xr:uid="{824A9748-A3EB-4164-8086-A7705800BA00}"/>
    <cellStyle name="Style 23 3 2 20 15" xfId="36196" xr:uid="{F76EBA3C-E1B4-4DCE-802C-13846BD40D07}"/>
    <cellStyle name="Style 23 3 2 20 16" xfId="37319" xr:uid="{AA829AFB-C685-426B-8D6D-0E53DCBFDFAB}"/>
    <cellStyle name="Style 23 3 2 20 17" xfId="38401" xr:uid="{E0B9A13E-387F-4569-9B54-2C77FF903137}"/>
    <cellStyle name="Style 23 3 2 20 2" xfId="18809" xr:uid="{AE890AF8-082A-44EE-93D1-1F86B115D8AF}"/>
    <cellStyle name="Style 23 3 2 20 3" xfId="20202" xr:uid="{77DCCD04-187C-469D-9A8F-C21D4E95EA3B}"/>
    <cellStyle name="Style 23 3 2 20 4" xfId="21624" xr:uid="{9D6CF5D7-B922-4B64-B964-CF206E43A4DA}"/>
    <cellStyle name="Style 23 3 2 20 5" xfId="22994" xr:uid="{A823A679-6661-4EA6-B418-E6B2B4425884}"/>
    <cellStyle name="Style 23 3 2 20 6" xfId="24310" xr:uid="{030026B3-4D00-46D2-889E-980113C9D68B}"/>
    <cellStyle name="Style 23 3 2 20 7" xfId="25709" xr:uid="{CDCA47E5-635D-41BE-95E0-0FFB8C4C0C9F}"/>
    <cellStyle name="Style 23 3 2 20 8" xfId="27150" xr:uid="{02AEFF16-ADF2-430A-BD43-22C176C0AFEC}"/>
    <cellStyle name="Style 23 3 2 20 9" xfId="28673" xr:uid="{87CFDF52-3E1E-4952-90A9-E2F514B698FF}"/>
    <cellStyle name="Style 23 3 2 21" xfId="9780" xr:uid="{96C7EB2A-1F2E-4DB3-BEE1-E17FFAF0E1A8}"/>
    <cellStyle name="Style 23 3 2 22" xfId="23330" xr:uid="{256CE0EF-F634-4EBA-B706-049BB78C08EA}"/>
    <cellStyle name="Style 23 3 2 23" xfId="24748" xr:uid="{58104D76-A5BE-4299-9E73-54B3C39182E9}"/>
    <cellStyle name="Style 23 3 2 24" xfId="26178" xr:uid="{03254824-0F97-4EF6-8884-B0B092084DE9}"/>
    <cellStyle name="Style 23 3 2 25" xfId="27740" xr:uid="{EA8407DF-9009-480F-921E-2F2283C6197E}"/>
    <cellStyle name="Style 23 3 2 26" xfId="34182" xr:uid="{C277AB7F-DEBD-407D-AF46-4DBC4688BAA6}"/>
    <cellStyle name="Style 23 3 2 27" xfId="35332" xr:uid="{92230CEB-B1EF-42E5-AA93-81C1DC77E67B}"/>
    <cellStyle name="Style 23 3 2 3" xfId="14937" xr:uid="{821CC2E1-91EA-4BC0-98BC-70A44909A7E7}"/>
    <cellStyle name="Style 23 3 2 3 10" xfId="32153" xr:uid="{8C724F85-5B06-4C61-B374-1BCD07884B55}"/>
    <cellStyle name="Style 23 3 2 3 11" xfId="33377" xr:uid="{7089B13E-A5AE-42BB-9932-3CA66F7C4857}"/>
    <cellStyle name="Style 23 3 2 3 12" xfId="34321" xr:uid="{B1A06394-9E8B-4115-A2E3-52CA405FFB65}"/>
    <cellStyle name="Style 23 3 2 3 13" xfId="35474" xr:uid="{F9B8865A-A471-432E-B034-94E92AC53781}"/>
    <cellStyle name="Style 23 3 2 3 14" xfId="36599" xr:uid="{447DBC62-044B-41F7-9827-FA0F0C1AB285}"/>
    <cellStyle name="Style 23 3 2 3 15" xfId="37708" xr:uid="{43D6552E-D0F9-4B45-857A-856CC6742307}"/>
    <cellStyle name="Style 23 3 2 3 2" xfId="18000" xr:uid="{E734ACCB-E278-49D7-9D6F-F836E20FAE77}"/>
    <cellStyle name="Style 23 3 2 3 3" xfId="20814" xr:uid="{416FF4D0-12AF-4EAC-903D-CECC1CA791B0}"/>
    <cellStyle name="Style 23 3 2 3 4" xfId="22206" xr:uid="{685F1386-91B0-4354-8314-398A44285A32}"/>
    <cellStyle name="Style 23 3 2 3 5" xfId="24930" xr:uid="{5210434E-4854-43D6-86DA-B2A0423AFA61}"/>
    <cellStyle name="Style 23 3 2 3 6" xfId="26356" xr:uid="{934429DA-49D0-4BD6-9CF9-6D666E05FE76}"/>
    <cellStyle name="Style 23 3 2 3 7" xfId="27887" xr:uid="{8C75E06C-DF5D-4C2E-BA54-0047A5185EFF}"/>
    <cellStyle name="Style 23 3 2 3 8" xfId="29374" xr:uid="{DEDDC611-F1C9-416F-9009-AE152521C704}"/>
    <cellStyle name="Style 23 3 2 3 9" xfId="30765" xr:uid="{2DE53B6D-FB61-482E-A5ED-DEBED0142EFF}"/>
    <cellStyle name="Style 23 3 2 4" xfId="14935" xr:uid="{1FB95C9F-2B74-4984-8A6F-8A9B0038807B}"/>
    <cellStyle name="Style 23 3 2 4 10" xfId="32151" xr:uid="{22B4FBC9-E5AD-4033-A41C-3E43499D1983}"/>
    <cellStyle name="Style 23 3 2 4 11" xfId="33375" xr:uid="{3E01036F-987C-44E9-ACD9-E6E5583037FC}"/>
    <cellStyle name="Style 23 3 2 4 12" xfId="34319" xr:uid="{AFB850AB-1D98-4641-B275-B3AF635467A0}"/>
    <cellStyle name="Style 23 3 2 4 13" xfId="35472" xr:uid="{C19E06CB-19B8-4F3F-863C-2DB097E8713D}"/>
    <cellStyle name="Style 23 3 2 4 14" xfId="36597" xr:uid="{28BA85B9-5143-463A-B3D9-98CFE2AC382F}"/>
    <cellStyle name="Style 23 3 2 4 15" xfId="37706" xr:uid="{30B19966-A0BC-4353-85DE-18CE1CC09D64}"/>
    <cellStyle name="Style 23 3 2 4 2" xfId="17998" xr:uid="{375CF439-7635-4279-A930-8F8B3FD440E5}"/>
    <cellStyle name="Style 23 3 2 4 3" xfId="20812" xr:uid="{85715C33-7E94-4B9D-9E1C-A1C4D9B99869}"/>
    <cellStyle name="Style 23 3 2 4 4" xfId="22204" xr:uid="{53AFD7A9-BD99-448C-A597-C53E3E2CD298}"/>
    <cellStyle name="Style 23 3 2 4 5" xfId="24928" xr:uid="{1799C825-6F00-4E29-9629-D8C606D91AE8}"/>
    <cellStyle name="Style 23 3 2 4 6" xfId="26354" xr:uid="{13B26169-CFEF-4181-9BE1-1C1AA2BD4138}"/>
    <cellStyle name="Style 23 3 2 4 7" xfId="27885" xr:uid="{DABD7141-904F-4994-A56E-BC1EC903D45D}"/>
    <cellStyle name="Style 23 3 2 4 8" xfId="29372" xr:uid="{B86A4113-E230-421F-834F-24B37417CF0B}"/>
    <cellStyle name="Style 23 3 2 4 9" xfId="30763" xr:uid="{5CC604BB-216A-4D19-A47B-5EDD5A1A0C0F}"/>
    <cellStyle name="Style 23 3 2 5" xfId="14940" xr:uid="{769941B2-1C08-4295-A817-C8B229E6ADD8}"/>
    <cellStyle name="Style 23 3 2 5 10" xfId="30768" xr:uid="{DFB1D840-6D66-4A72-823B-AAEE85368E34}"/>
    <cellStyle name="Style 23 3 2 5 11" xfId="32156" xr:uid="{65DD7653-1012-44D1-933E-A1AE31D80C7A}"/>
    <cellStyle name="Style 23 3 2 5 12" xfId="33379" xr:uid="{EA3CC321-DE13-45F8-92AC-9C268D6FCBDA}"/>
    <cellStyle name="Style 23 3 2 5 13" xfId="34324" xr:uid="{A6142914-1C32-46DC-A352-D9C3893E7685}"/>
    <cellStyle name="Style 23 3 2 5 14" xfId="35477" xr:uid="{2AE132B3-1118-4A04-A2AA-D9D8FDA5CD99}"/>
    <cellStyle name="Style 23 3 2 5 15" xfId="36602" xr:uid="{21043B85-B601-461C-9BA5-560C9675251C}"/>
    <cellStyle name="Style 23 3 2 5 16" xfId="37710" xr:uid="{4B0E143E-B7DE-4D0E-99B6-2EDA5C9ACA5E}"/>
    <cellStyle name="Style 23 3 2 5 2" xfId="18003" xr:uid="{1C8AE471-EF36-4425-BFD4-E03288189EE9}"/>
    <cellStyle name="Style 23 3 2 5 3" xfId="19399" xr:uid="{FA072EC7-9903-4F84-8B2D-ECAAC78C1958}"/>
    <cellStyle name="Style 23 3 2 5 4" xfId="20817" xr:uid="{AA8A6C0F-290A-42C5-AFB8-3905EB448A10}"/>
    <cellStyle name="Style 23 3 2 5 5" xfId="22209" xr:uid="{668329AB-CA07-408C-8658-849C20D5731E}"/>
    <cellStyle name="Style 23 3 2 5 6" xfId="24933" xr:uid="{E96CFC68-B149-498B-A194-FB97FC71FFE1}"/>
    <cellStyle name="Style 23 3 2 5 7" xfId="26359" xr:uid="{131BF8D4-9A40-40FB-8BE1-71A1C7190FF6}"/>
    <cellStyle name="Style 23 3 2 5 8" xfId="27890" xr:uid="{4AF51DE2-4B73-4BF5-9E09-97C29744FD25}"/>
    <cellStyle name="Style 23 3 2 5 9" xfId="29377" xr:uid="{20865295-0BD8-4373-A618-D860D9C69880}"/>
    <cellStyle name="Style 23 3 2 6" xfId="14989" xr:uid="{29AEB291-145B-41BB-84F8-097DF128813C}"/>
    <cellStyle name="Style 23 3 2 6 10" xfId="29424" xr:uid="{FEF485E0-AEA1-4E80-9688-D04A1255A84F}"/>
    <cellStyle name="Style 23 3 2 6 11" xfId="30815" xr:uid="{C6C73176-A40D-4AAB-9E37-6977E94AC8A7}"/>
    <cellStyle name="Style 23 3 2 6 12" xfId="32199" xr:uid="{78C5837F-32B7-496F-A9C9-0678C92DB430}"/>
    <cellStyle name="Style 23 3 2 6 13" xfId="33416" xr:uid="{F0D63742-4924-4D97-ADED-147243FD4534}"/>
    <cellStyle name="Style 23 3 2 6 14" xfId="34365" xr:uid="{1E0A2527-A64E-420B-A7F9-E15C2208289E}"/>
    <cellStyle name="Style 23 3 2 6 15" xfId="35520" xr:uid="{FD2AC83C-9505-4318-A784-169EE4C6AEBE}"/>
    <cellStyle name="Style 23 3 2 6 16" xfId="36643" xr:uid="{27A390D2-137B-4DCF-9E07-624300EA8EB8}"/>
    <cellStyle name="Style 23 3 2 6 17" xfId="37748" xr:uid="{5A5CF9CF-BD01-4844-9907-58A8DBE6740D}"/>
    <cellStyle name="Style 23 3 2 6 2" xfId="18052" xr:uid="{CAA64E7B-BDD1-44E0-9937-5031D6FB748F}"/>
    <cellStyle name="Style 23 3 2 6 3" xfId="19448" xr:uid="{89701AD9-B588-4491-9D41-A3BDA5941267}"/>
    <cellStyle name="Style 23 3 2 6 4" xfId="20865" xr:uid="{00686B1D-A826-470B-9B93-E8A85D82EC64}"/>
    <cellStyle name="Style 23 3 2 6 5" xfId="22255" xr:uid="{07549C3F-D004-49C9-A529-A3016961FE45}"/>
    <cellStyle name="Style 23 3 2 6 6" xfId="23568" xr:uid="{28B9FE09-836C-48AB-9BE0-46A1230A3398}"/>
    <cellStyle name="Style 23 3 2 6 7" xfId="24976" xr:uid="{474BA419-BF72-4E05-BD52-EA816D48C409}"/>
    <cellStyle name="Style 23 3 2 6 8" xfId="26408" xr:uid="{872E6BDD-C00A-42D7-B2B1-6EE37CF84E83}"/>
    <cellStyle name="Style 23 3 2 6 9" xfId="27939" xr:uid="{4B085090-5CEF-4236-AEE7-089FF809282E}"/>
    <cellStyle name="Style 23 3 2 7" xfId="15086" xr:uid="{A48248C1-6DA3-4A25-A27E-CC2A09E1CB25}"/>
    <cellStyle name="Style 23 3 2 7 10" xfId="29521" xr:uid="{27950F9E-8A1D-4C9E-916C-A61C35B06971}"/>
    <cellStyle name="Style 23 3 2 7 11" xfId="30911" xr:uid="{C4881C9F-C5EF-4E23-A66A-58C956A0868C}"/>
    <cellStyle name="Style 23 3 2 7 12" xfId="32293" xr:uid="{1328F979-B1E8-460B-A240-5C02EB17921F}"/>
    <cellStyle name="Style 23 3 2 7 13" xfId="33506" xr:uid="{8B887FC4-1BBB-45F7-8D1A-1FEB2683D833}"/>
    <cellStyle name="Style 23 3 2 7 14" xfId="34458" xr:uid="{E30E8CF1-1B95-46D0-BB44-FA66C0C904DF}"/>
    <cellStyle name="Style 23 3 2 7 15" xfId="35612" xr:uid="{00838846-F09E-4BE9-A8BC-A796D0A52D6F}"/>
    <cellStyle name="Style 23 3 2 7 16" xfId="36734" xr:uid="{DCB00EF1-C032-46D9-82CD-8272FF56586A}"/>
    <cellStyle name="Style 23 3 2 7 17" xfId="37839" xr:uid="{FB5228D3-25EF-4AF4-A406-45C4AFB3BDB3}"/>
    <cellStyle name="Style 23 3 2 7 2" xfId="18149" xr:uid="{F6E71ED8-A5C0-4E81-8867-8E08A68D7299}"/>
    <cellStyle name="Style 23 3 2 7 3" xfId="19545" xr:uid="{D52B79AA-B5A6-4599-8341-B293A29BD3B6}"/>
    <cellStyle name="Style 23 3 2 7 4" xfId="20961" xr:uid="{F435D2CD-A689-4F58-923D-458ED5C13B15}"/>
    <cellStyle name="Style 23 3 2 7 5" xfId="22352" xr:uid="{F1D286D5-A048-40EF-A67C-AB0231FE975F}"/>
    <cellStyle name="Style 23 3 2 7 6" xfId="23664" xr:uid="{0BEF2FBA-EE68-452D-A581-FFAC7C2716CF}"/>
    <cellStyle name="Style 23 3 2 7 7" xfId="25071" xr:uid="{AA4A5D97-24CA-46D1-A68A-0C475B82CB65}"/>
    <cellStyle name="Style 23 3 2 7 8" xfId="26504" xr:uid="{209C7610-D90B-4EA8-AF6F-872DDE7C0BBA}"/>
    <cellStyle name="Style 23 3 2 7 9" xfId="28033" xr:uid="{36F346CC-78E2-4E0D-9403-79357A5928CF}"/>
    <cellStyle name="Style 23 3 2 8" xfId="15185" xr:uid="{EBC2BF68-A42A-430D-B3AA-A50E02A641E3}"/>
    <cellStyle name="Style 23 3 2 8 10" xfId="29619" xr:uid="{312DBAEF-F9AE-4191-BBCB-F317B17512EC}"/>
    <cellStyle name="Style 23 3 2 8 11" xfId="31008" xr:uid="{2FD19BD4-9D84-4C44-93AB-99BDA2F37456}"/>
    <cellStyle name="Style 23 3 2 8 12" xfId="32384" xr:uid="{D15229CA-CBE9-47AD-B249-438BFBE0E742}"/>
    <cellStyle name="Style 23 3 2 8 13" xfId="33592" xr:uid="{99252AE3-1049-440B-82ED-436863650991}"/>
    <cellStyle name="Style 23 3 2 8 14" xfId="34548" xr:uid="{791D856A-293B-4669-8CAD-59AC6E32E6C9}"/>
    <cellStyle name="Style 23 3 2 8 15" xfId="35704" xr:uid="{31207903-F656-4245-9DE9-A19F6F905329}"/>
    <cellStyle name="Style 23 3 2 8 16" xfId="36822" xr:uid="{5A112894-601F-4264-A171-78BE1D95AF6E}"/>
    <cellStyle name="Style 23 3 2 8 17" xfId="37925" xr:uid="{9D6FD8D6-72B6-4F1E-A8AC-D5A9C1CC632B}"/>
    <cellStyle name="Style 23 3 2 8 2" xfId="18247" xr:uid="{05B5C89E-7DFD-434C-B75A-27A31844DF16}"/>
    <cellStyle name="Style 23 3 2 8 3" xfId="19644" xr:uid="{5BD0EFB0-6B87-4376-B6EC-805612697BEA}"/>
    <cellStyle name="Style 23 3 2 8 4" xfId="21058" xr:uid="{EFDE58FF-FCE1-4157-89B6-1DD0ABC34C89}"/>
    <cellStyle name="Style 23 3 2 8 5" xfId="22451" xr:uid="{76D62633-55DD-4484-97CF-CD9107826319}"/>
    <cellStyle name="Style 23 3 2 8 6" xfId="23763" xr:uid="{88761D07-38F6-4D5E-866E-09C20A83FF2E}"/>
    <cellStyle name="Style 23 3 2 8 7" xfId="25166" xr:uid="{5B5CA1E5-987F-466C-A505-000B95EA9FC8}"/>
    <cellStyle name="Style 23 3 2 8 8" xfId="26601" xr:uid="{75691308-B297-440B-A48D-3C7FF32D0FA7}"/>
    <cellStyle name="Style 23 3 2 8 9" xfId="28128" xr:uid="{D28C8619-B149-4054-A4C3-7AFA241F1C97}"/>
    <cellStyle name="Style 23 3 2 9" xfId="15187" xr:uid="{89B81933-0AE1-4B7F-86C8-723EA3F88D76}"/>
    <cellStyle name="Style 23 3 2 9 10" xfId="29621" xr:uid="{B65F8531-B73D-4F5C-852E-83FB71C0A163}"/>
    <cellStyle name="Style 23 3 2 9 11" xfId="31010" xr:uid="{A85C69E0-0EA4-4175-AF30-CE744D6C1F96}"/>
    <cellStyle name="Style 23 3 2 9 12" xfId="32386" xr:uid="{977AC4A5-DFB6-40DB-928E-A7E95B4DF649}"/>
    <cellStyle name="Style 23 3 2 9 13" xfId="33594" xr:uid="{2B7E3C25-60D7-44E8-ABF1-B47383786A78}"/>
    <cellStyle name="Style 23 3 2 9 14" xfId="34550" xr:uid="{1216B664-8AF1-4FA1-B33C-ABE0E4D527FD}"/>
    <cellStyle name="Style 23 3 2 9 15" xfId="35706" xr:uid="{3339D101-8692-4D04-A173-28F17140C388}"/>
    <cellStyle name="Style 23 3 2 9 16" xfId="36824" xr:uid="{8266496D-58EE-426F-B30C-4AD7CD7BC13A}"/>
    <cellStyle name="Style 23 3 2 9 17" xfId="37927" xr:uid="{A2DBB6BB-4D48-4EFC-91BE-1FA5B19F8626}"/>
    <cellStyle name="Style 23 3 2 9 2" xfId="18249" xr:uid="{787F9FC3-9256-4223-8646-F9947C7DC797}"/>
    <cellStyle name="Style 23 3 2 9 3" xfId="19646" xr:uid="{15B5864A-58B8-4A05-B0A2-D519BD707BFA}"/>
    <cellStyle name="Style 23 3 2 9 4" xfId="21060" xr:uid="{0C28947B-9435-4A3B-BD63-1854DF800623}"/>
    <cellStyle name="Style 23 3 2 9 5" xfId="22453" xr:uid="{71322C91-F39D-4DE0-A946-C8AC4C69DF3E}"/>
    <cellStyle name="Style 23 3 2 9 6" xfId="23765" xr:uid="{E528A419-34E2-4D2C-9E77-7C1541A6F473}"/>
    <cellStyle name="Style 23 3 2 9 7" xfId="25168" xr:uid="{9234FE0E-CC84-4778-B42E-7172E3427D93}"/>
    <cellStyle name="Style 23 3 2 9 8" xfId="26603" xr:uid="{9760F939-1742-41F8-8111-8AD205EE1903}"/>
    <cellStyle name="Style 23 3 2 9 9" xfId="28130" xr:uid="{9A5C7694-5711-4A3B-A9E8-B24D6845711C}"/>
    <cellStyle name="Style 23 3 3" xfId="9759" xr:uid="{00000000-0005-0000-0000-00006E250000}"/>
    <cellStyle name="Style 23 3 3 10" xfId="15390" xr:uid="{077C3AD1-5C71-4179-926F-16D777F0D035}"/>
    <cellStyle name="Style 23 3 3 10 10" xfId="29815" xr:uid="{B4AF280A-26DA-408D-B7E7-DE573F8EA568}"/>
    <cellStyle name="Style 23 3 3 10 11" xfId="31206" xr:uid="{7453C83B-D7DC-4A40-A715-B07F667EFC25}"/>
    <cellStyle name="Style 23 3 3 10 12" xfId="32571" xr:uid="{7292A35D-6072-45DF-8F1C-55E9F48CA753}"/>
    <cellStyle name="Style 23 3 3 10 13" xfId="33761" xr:uid="{7643F1E9-36CD-4AED-9E73-C86FFC708883}"/>
    <cellStyle name="Style 23 3 3 10 14" xfId="34728" xr:uid="{574FC948-92BB-4B40-BC10-8ADC80D8BAB7}"/>
    <cellStyle name="Style 23 3 3 10 15" xfId="35885" xr:uid="{EE138371-6FDD-411D-B78A-E437E1117DE2}"/>
    <cellStyle name="Style 23 3 3 10 16" xfId="36995" xr:uid="{A7635E36-1CC0-4DE4-9DD1-2EA15EB8CF3B}"/>
    <cellStyle name="Style 23 3 3 10 17" xfId="38091" xr:uid="{340EC1AA-90DE-42E5-8E5F-39E9FDD3A53D}"/>
    <cellStyle name="Style 23 3 3 10 2" xfId="18452" xr:uid="{BDB61DBC-7BDB-4428-B9DF-6C0C22EC49DD}"/>
    <cellStyle name="Style 23 3 3 10 3" xfId="19847" xr:uid="{C233B0B0-5876-4FB6-986E-FD1767526BD9}"/>
    <cellStyle name="Style 23 3 3 10 4" xfId="21258" xr:uid="{213E56E4-4F40-4AC1-BED7-BC6010ECF263}"/>
    <cellStyle name="Style 23 3 3 10 5" xfId="22656" xr:uid="{3FEEA8D8-5C01-4C67-81C1-B76510DAC214}"/>
    <cellStyle name="Style 23 3 3 10 6" xfId="23964" xr:uid="{97DAC2AD-619A-4908-A4F0-21F15693A006}"/>
    <cellStyle name="Style 23 3 3 10 7" xfId="25361" xr:uid="{DA682F0F-BA80-45FA-8BBC-DF1853D605E9}"/>
    <cellStyle name="Style 23 3 3 10 8" xfId="26797" xr:uid="{E28CD308-5F71-4162-9123-30DBF4EDA6FF}"/>
    <cellStyle name="Style 23 3 3 10 9" xfId="28318" xr:uid="{9D441250-2FF4-4507-BC14-A0B2941AEFC8}"/>
    <cellStyle name="Style 23 3 3 11" xfId="15394" xr:uid="{599154DF-D6C5-454F-A0DD-0809640AFA3A}"/>
    <cellStyle name="Style 23 3 3 11 10" xfId="29819" xr:uid="{13C211CD-6A7B-4114-B6A1-4DB03FC07F9F}"/>
    <cellStyle name="Style 23 3 3 11 11" xfId="31210" xr:uid="{8974BD52-C7F3-4B76-BB75-A645640E930A}"/>
    <cellStyle name="Style 23 3 3 11 12" xfId="32574" xr:uid="{D62B7FA1-C873-4F5F-9D67-982ECE5F8AEC}"/>
    <cellStyle name="Style 23 3 3 11 13" xfId="33764" xr:uid="{9C39410A-143F-48E2-A9E0-3C17B8621FF2}"/>
    <cellStyle name="Style 23 3 3 11 14" xfId="34731" xr:uid="{CA64C91F-28B5-47EF-A6CF-77FFCB0A8F06}"/>
    <cellStyle name="Style 23 3 3 11 15" xfId="35888" xr:uid="{ABDBABFD-7A8F-4F54-B15D-F8227194644D}"/>
    <cellStyle name="Style 23 3 3 11 16" xfId="36998" xr:uid="{DEBFC01C-31C6-4C27-8485-DDC077FC74C9}"/>
    <cellStyle name="Style 23 3 3 11 17" xfId="38094" xr:uid="{DB92B7AE-1B0A-447B-9D16-10645F8BFA3C}"/>
    <cellStyle name="Style 23 3 3 11 2" xfId="18456" xr:uid="{58E95D4C-46AF-48BF-8722-D427B1311E0B}"/>
    <cellStyle name="Style 23 3 3 11 3" xfId="19851" xr:uid="{0F4400FD-367A-478F-855E-C087D1B50B20}"/>
    <cellStyle name="Style 23 3 3 11 4" xfId="21262" xr:uid="{AC46F08A-7482-4C85-8C39-0DB34584894E}"/>
    <cellStyle name="Style 23 3 3 11 5" xfId="22660" xr:uid="{E430EA29-06A6-4A0D-B4FB-9CEE998647C2}"/>
    <cellStyle name="Style 23 3 3 11 6" xfId="23967" xr:uid="{49191F17-73D9-40B4-B0F8-DC9C3E360B00}"/>
    <cellStyle name="Style 23 3 3 11 7" xfId="25365" xr:uid="{6801822E-7CE8-4703-A754-806E16F42CC1}"/>
    <cellStyle name="Style 23 3 3 11 8" xfId="26801" xr:uid="{4686DFC4-0E9F-43E7-A8E1-F953F7E44839}"/>
    <cellStyle name="Style 23 3 3 11 9" xfId="28321" xr:uid="{26C8A27B-2C8A-4A2E-AF78-E3CCB5EA3A13}"/>
    <cellStyle name="Style 23 3 3 12" xfId="15434" xr:uid="{B4B39866-3E05-4530-80BE-7051030AE8B8}"/>
    <cellStyle name="Style 23 3 3 12 10" xfId="29858" xr:uid="{381116F8-2C95-41CD-8E04-DA4245751995}"/>
    <cellStyle name="Style 23 3 3 12 11" xfId="31249" xr:uid="{70CFEB29-C8D3-429A-8041-EF07C9AFDB96}"/>
    <cellStyle name="Style 23 3 3 12 12" xfId="32612" xr:uid="{72536AC6-4FCC-4942-8475-FF5CD32C316F}"/>
    <cellStyle name="Style 23 3 3 12 13" xfId="33787" xr:uid="{918D89DF-5A17-45B7-B63F-A7CC6DE4478B}"/>
    <cellStyle name="Style 23 3 3 12 14" xfId="34764" xr:uid="{0A24AE7A-3ED4-4A5E-B788-04EABCAE90C7}"/>
    <cellStyle name="Style 23 3 3 12 15" xfId="35921" xr:uid="{3BD6B289-C6C1-4DC2-A1AF-8BE110969AA3}"/>
    <cellStyle name="Style 23 3 3 12 16" xfId="37032" xr:uid="{563EE916-1608-4AA2-9FEB-D89D55A0260C}"/>
    <cellStyle name="Style 23 3 3 12 17" xfId="38127" xr:uid="{D3193CDE-EEFC-4B21-850B-0D3BCEF0B5BE}"/>
    <cellStyle name="Style 23 3 3 12 2" xfId="18495" xr:uid="{98C3EDAA-D31C-4183-A013-6FEA08BF74BD}"/>
    <cellStyle name="Style 23 3 3 12 3" xfId="19890" xr:uid="{6118936F-D881-4330-A74E-D477721C69E7}"/>
    <cellStyle name="Style 23 3 3 12 4" xfId="21302" xr:uid="{75D17C18-BADD-47FC-862F-71DA5B9EA349}"/>
    <cellStyle name="Style 23 3 3 12 5" xfId="22700" xr:uid="{4276FCDA-9486-41D0-B671-3C7513F671C2}"/>
    <cellStyle name="Style 23 3 3 12 6" xfId="24005" xr:uid="{9CD909C5-2349-43C5-BD87-1CC71900ECE5}"/>
    <cellStyle name="Style 23 3 3 12 7" xfId="25404" xr:uid="{C6E3655C-DB98-4795-AAF2-2F2E3237A7D3}"/>
    <cellStyle name="Style 23 3 3 12 8" xfId="26841" xr:uid="{683D4021-8010-463A-B7BC-CBF8D4BC2DB1}"/>
    <cellStyle name="Style 23 3 3 12 9" xfId="28361" xr:uid="{B399A123-0812-4FF3-968B-422C2361C982}"/>
    <cellStyle name="Style 23 3 3 13" xfId="15536" xr:uid="{CCCE34B2-9D84-4746-9040-4076B0D550B7}"/>
    <cellStyle name="Style 23 3 3 13 10" xfId="29953" xr:uid="{87D1E472-0D05-4643-B959-1B92AD81D418}"/>
    <cellStyle name="Style 23 3 3 13 11" xfId="31346" xr:uid="{44FEBF56-55A2-49CB-96B1-993A89635508}"/>
    <cellStyle name="Style 23 3 3 13 12" xfId="32704" xr:uid="{44A4A817-6259-4872-9360-C731B6A0E210}"/>
    <cellStyle name="Style 23 3 3 13 13" xfId="33836" xr:uid="{2F893623-06EB-4590-B783-F0730DF98357}"/>
    <cellStyle name="Style 23 3 3 13 14" xfId="34849" xr:uid="{8AC45667-5278-4B75-9D57-C250EBECFA66}"/>
    <cellStyle name="Style 23 3 3 13 15" xfId="36005" xr:uid="{EAA2F4A5-3B16-4EC5-B652-821B4EB8F177}"/>
    <cellStyle name="Style 23 3 3 13 16" xfId="37118" xr:uid="{4A1FC43C-0169-4F63-B556-264777C1B113}"/>
    <cellStyle name="Style 23 3 3 13 17" xfId="38210" xr:uid="{39762355-2007-445D-91B7-721FEC36627A}"/>
    <cellStyle name="Style 23 3 3 13 2" xfId="18595" xr:uid="{DC5FC0B1-F293-44BA-B6EA-8FF49D23A21A}"/>
    <cellStyle name="Style 23 3 3 13 3" xfId="19987" xr:uid="{122E0C13-B4EA-48A5-8F9B-6C46E50CDBAE}"/>
    <cellStyle name="Style 23 3 3 13 4" xfId="21404" xr:uid="{DA49F1F0-EC69-4FBB-90F6-A8D3D80BFC78}"/>
    <cellStyle name="Style 23 3 3 13 5" xfId="22799" xr:uid="{30F32D0C-32F1-4533-94C2-AD53697C257E}"/>
    <cellStyle name="Style 23 3 3 13 6" xfId="24100" xr:uid="{5D9C798D-0445-43B7-9443-0A6915103D68}"/>
    <cellStyle name="Style 23 3 3 13 7" xfId="25498" xr:uid="{B3F44D28-C311-4222-8132-EC624853B0CF}"/>
    <cellStyle name="Style 23 3 3 13 8" xfId="26936" xr:uid="{FD57345D-673F-4C8B-BD2C-83E86A1ADE6B}"/>
    <cellStyle name="Style 23 3 3 13 9" xfId="28458" xr:uid="{28A5EA60-B882-4422-B0E6-808217A844C2}"/>
    <cellStyle name="Style 23 3 3 14" xfId="15578" xr:uid="{F32E4CDD-F668-4B8B-A3EB-0093DC1C37B2}"/>
    <cellStyle name="Style 23 3 3 14 10" xfId="29992" xr:uid="{C922E365-A1A4-400D-9650-06F383905E82}"/>
    <cellStyle name="Style 23 3 3 14 11" xfId="31387" xr:uid="{F0D4F3F3-72C7-4AA7-AEB7-61EF13BF90D2}"/>
    <cellStyle name="Style 23 3 3 14 12" xfId="32742" xr:uid="{F163DE30-03CC-4BC4-87F8-4840B048EB70}"/>
    <cellStyle name="Style 23 3 3 14 13" xfId="33861" xr:uid="{3D8EAA0D-8646-4DBB-8E3B-0ACDDADFDBA7}"/>
    <cellStyle name="Style 23 3 3 14 14" xfId="34885" xr:uid="{C8783434-1E18-4F13-9E7C-020AF9EDBEEE}"/>
    <cellStyle name="Style 23 3 3 14 15" xfId="36041" xr:uid="{8CEA06D8-35D8-401C-A293-F5792FC94AEE}"/>
    <cellStyle name="Style 23 3 3 14 16" xfId="37155" xr:uid="{471FAB62-AB77-430B-B8A9-289A14B88F94}"/>
    <cellStyle name="Style 23 3 3 14 17" xfId="38246" xr:uid="{26CC6C15-2A31-4299-83B1-F52697B36371}"/>
    <cellStyle name="Style 23 3 3 14 2" xfId="18634" xr:uid="{8FA35F06-9AF6-468D-B69C-1F596B884C7B}"/>
    <cellStyle name="Style 23 3 3 14 3" xfId="20029" xr:uid="{8ECD5976-9A1F-449B-BB7E-5D10CE3CD24C}"/>
    <cellStyle name="Style 23 3 3 14 4" xfId="21445" xr:uid="{8C47173B-33E0-4333-BB01-EE147B14DDAE}"/>
    <cellStyle name="Style 23 3 3 14 5" xfId="22838" xr:uid="{F1F05808-8122-41F7-AFC4-CD40F04D697A}"/>
    <cellStyle name="Style 23 3 3 14 6" xfId="24137" xr:uid="{E328FCCA-062B-4567-8AA4-40947BCEB203}"/>
    <cellStyle name="Style 23 3 3 14 7" xfId="25536" xr:uid="{4384FF33-E778-4B83-A67C-79559DD4D7EB}"/>
    <cellStyle name="Style 23 3 3 14 8" xfId="26976" xr:uid="{EA34807F-EB40-40AC-AA5F-6D7A945BC020}"/>
    <cellStyle name="Style 23 3 3 14 9" xfId="28497" xr:uid="{8C5703C7-E43C-4069-A3D3-0DBB2CB27C9E}"/>
    <cellStyle name="Style 23 3 3 15" xfId="15644" xr:uid="{D2437645-9F9E-4A6E-A013-C8E9F3E75241}"/>
    <cellStyle name="Style 23 3 3 15 10" xfId="30055" xr:uid="{61DD7422-4166-4310-B367-70389DB85B08}"/>
    <cellStyle name="Style 23 3 3 15 11" xfId="31449" xr:uid="{ECA148B2-75A3-4EB2-9A23-93799936971F}"/>
    <cellStyle name="Style 23 3 3 15 12" xfId="32805" xr:uid="{79B10F4B-27FD-4743-AF74-D5434EB23071}"/>
    <cellStyle name="Style 23 3 3 15 13" xfId="33899" xr:uid="{44B7DD1A-F84D-4CE9-BC8E-7DAB2A73ED8C}"/>
    <cellStyle name="Style 23 3 3 15 14" xfId="34943" xr:uid="{059D4CE5-4733-4EF9-B16D-01DC7A46FD54}"/>
    <cellStyle name="Style 23 3 3 15 15" xfId="36099" xr:uid="{236BBF41-81D6-4921-8B6B-99D4AED9D1A9}"/>
    <cellStyle name="Style 23 3 3 15 16" xfId="37216" xr:uid="{77E9ECB3-A93E-45B7-998B-065CF2DE5B21}"/>
    <cellStyle name="Style 23 3 3 15 17" xfId="38304" xr:uid="{CBE9C6AF-614C-46FE-8594-7C8DB2F943EB}"/>
    <cellStyle name="Style 23 3 3 15 2" xfId="18694" xr:uid="{3874F251-BFD3-4033-8908-FD5A99FA64D9}"/>
    <cellStyle name="Style 23 3 3 15 3" xfId="20091" xr:uid="{63E643C1-F247-4F66-8EA1-BBF64A7B8971}"/>
    <cellStyle name="Style 23 3 3 15 4" xfId="21511" xr:uid="{06B60390-A825-4B9C-BCB5-22B55CF1EF79}"/>
    <cellStyle name="Style 23 3 3 15 5" xfId="22897" xr:uid="{12A6DE04-9CBE-4A98-A7F8-D0F22D435210}"/>
    <cellStyle name="Style 23 3 3 15 6" xfId="24199" xr:uid="{4E55DA64-5629-49AB-A720-6C4DD5F4D17B}"/>
    <cellStyle name="Style 23 3 3 15 7" xfId="25598" xr:uid="{492C7DA5-4A13-43BE-B266-B007B9DE424B}"/>
    <cellStyle name="Style 23 3 3 15 8" xfId="27040" xr:uid="{72C15EB5-0EB0-401F-932C-2B9372C4B6DC}"/>
    <cellStyle name="Style 23 3 3 15 9" xfId="28562" xr:uid="{F4BEE1E1-09A3-4154-A040-2A16B39F0218}"/>
    <cellStyle name="Style 23 3 3 16" xfId="15673" xr:uid="{777B9830-D224-43A3-9697-DCC16697291F}"/>
    <cellStyle name="Style 23 3 3 16 10" xfId="30084" xr:uid="{CBE4F425-B578-4AC0-A676-AD0641F1C933}"/>
    <cellStyle name="Style 23 3 3 16 11" xfId="31476" xr:uid="{5566858B-16C0-409B-AF89-CB67925DE167}"/>
    <cellStyle name="Style 23 3 3 16 12" xfId="32831" xr:uid="{00D1A5DC-A7C8-4123-B6B8-311DEB1D0FA5}"/>
    <cellStyle name="Style 23 3 3 16 13" xfId="33925" xr:uid="{4E148A2E-3C3B-42F1-8AB3-A65F208B14B4}"/>
    <cellStyle name="Style 23 3 3 16 14" xfId="34971" xr:uid="{94E2F9EA-C793-4E1D-952D-D3708CCEA497}"/>
    <cellStyle name="Style 23 3 3 16 15" xfId="36125" xr:uid="{1D9DD017-B62E-4000-A678-CA243BBC6691}"/>
    <cellStyle name="Style 23 3 3 16 16" xfId="37243" xr:uid="{D4DAEA7A-11D3-4423-B70E-45F8FA545F74}"/>
    <cellStyle name="Style 23 3 3 16 17" xfId="38330" xr:uid="{47414FA3-365D-4DD8-91F2-F53E904F315E}"/>
    <cellStyle name="Style 23 3 3 16 2" xfId="18723" xr:uid="{46060470-FBD0-4381-A331-73EDE975340A}"/>
    <cellStyle name="Style 23 3 3 16 3" xfId="20119" xr:uid="{56F9A76C-39B9-4D82-8BC2-7DCD462772F6}"/>
    <cellStyle name="Style 23 3 3 16 4" xfId="21540" xr:uid="{4DB301F2-63E7-4916-A9F8-C6E5A664ED51}"/>
    <cellStyle name="Style 23 3 3 16 5" xfId="22926" xr:uid="{28956AB0-ADD8-4DF9-9878-270A077063C8}"/>
    <cellStyle name="Style 23 3 3 16 6" xfId="24228" xr:uid="{772E1C20-8629-4B99-B5D7-140D4883E10A}"/>
    <cellStyle name="Style 23 3 3 16 7" xfId="25627" xr:uid="{29D9FD5A-5676-4D32-9A81-D614C6D500F7}"/>
    <cellStyle name="Style 23 3 3 16 8" xfId="27069" xr:uid="{6F7D4121-E7B0-45D2-8249-4971A50774A4}"/>
    <cellStyle name="Style 23 3 3 16 9" xfId="28591" xr:uid="{DD8624DF-DB3C-40A3-8FA1-55CA8F54F77D}"/>
    <cellStyle name="Style 23 3 3 17" xfId="15773" xr:uid="{AE260230-8CCA-44FC-82E0-28E20428F702}"/>
    <cellStyle name="Style 23 3 3 17 10" xfId="30182" xr:uid="{79C8A9D9-B44C-40E4-9265-E878ED6C1233}"/>
    <cellStyle name="Style 23 3 3 17 11" xfId="31574" xr:uid="{DA39A9DB-0BA9-4594-8D99-14ACC0DEA02F}"/>
    <cellStyle name="Style 23 3 3 17 12" xfId="32920" xr:uid="{F545EA29-A256-45A2-9443-CB6A1FF22707}"/>
    <cellStyle name="Style 23 3 3 17 13" xfId="33969" xr:uid="{5159A101-405C-4EE6-A95A-658DF85178BB}"/>
    <cellStyle name="Style 23 3 3 17 14" xfId="35056" xr:uid="{5D1F9B24-3414-4326-B13B-684C72DC677D}"/>
    <cellStyle name="Style 23 3 3 17 15" xfId="36210" xr:uid="{A7224867-7EAA-4804-AB02-B932392224A3}"/>
    <cellStyle name="Style 23 3 3 17 16" xfId="37333" xr:uid="{54D82FC8-1A4D-4160-B1AC-A67DCE69BDA4}"/>
    <cellStyle name="Style 23 3 3 17 17" xfId="38415" xr:uid="{9597B26E-27F5-4FB3-B837-763C9712C5FA}"/>
    <cellStyle name="Style 23 3 3 17 2" xfId="18823" xr:uid="{731878A5-972D-463B-8941-5D4877CAE399}"/>
    <cellStyle name="Style 23 3 3 17 3" xfId="20216" xr:uid="{DF1B69A5-14B6-4EFB-AA2C-7F65A708D3FD}"/>
    <cellStyle name="Style 23 3 3 17 4" xfId="21635" xr:uid="{18DBE410-5C94-4312-BF95-CC4042344351}"/>
    <cellStyle name="Style 23 3 3 17 5" xfId="23008" xr:uid="{AD9AF171-4B3E-4832-A82E-77481687053D}"/>
    <cellStyle name="Style 23 3 3 17 6" xfId="24324" xr:uid="{97F5BA10-3680-400B-91E6-B8789B169B69}"/>
    <cellStyle name="Style 23 3 3 17 7" xfId="25723" xr:uid="{F469A4A4-ABCF-4E05-9D75-99874D024B73}"/>
    <cellStyle name="Style 23 3 3 17 8" xfId="27164" xr:uid="{3E917C97-3AA1-4C1E-9DF6-5F6A8785E350}"/>
    <cellStyle name="Style 23 3 3 17 9" xfId="28687" xr:uid="{CA03B871-E6CA-4F6C-BF6A-B63EC1D1D5E9}"/>
    <cellStyle name="Style 23 3 3 18" xfId="15839" xr:uid="{D6BE011D-84CD-4885-AE8D-0797602BD6A2}"/>
    <cellStyle name="Style 23 3 3 18 10" xfId="30246" xr:uid="{390AE382-8182-4277-94DE-EAC7E6375C76}"/>
    <cellStyle name="Style 23 3 3 18 11" xfId="31640" xr:uid="{4087C054-A4EE-47CA-83A3-238323CC977A}"/>
    <cellStyle name="Style 23 3 3 18 12" xfId="32978" xr:uid="{A658120B-596D-4F00-8EDD-0A5B519B6B1E}"/>
    <cellStyle name="Style 23 3 3 18 13" xfId="34010" xr:uid="{8030A819-96B7-4AC7-B82E-CE4B619007B7}"/>
    <cellStyle name="Style 23 3 3 18 14" xfId="35112" xr:uid="{3F79E7BF-FE4C-4321-9048-F3F8E464994C}"/>
    <cellStyle name="Style 23 3 3 18 15" xfId="36266" xr:uid="{6E1BE08F-49D0-4E96-8290-7D676330545F}"/>
    <cellStyle name="Style 23 3 3 18 16" xfId="37393" xr:uid="{B82A49D4-CFDD-480C-9D52-6254C94679C6}"/>
    <cellStyle name="Style 23 3 3 18 17" xfId="38471" xr:uid="{1216F2CE-23A6-4F12-B10B-71FA8106C262}"/>
    <cellStyle name="Style 23 3 3 18 2" xfId="18888" xr:uid="{B991A1D8-F098-4FB0-9817-ECE1BF3BCA2D}"/>
    <cellStyle name="Style 23 3 3 18 3" xfId="20281" xr:uid="{35474686-96DC-4BE8-B979-B5CBEE1D76FD}"/>
    <cellStyle name="Style 23 3 3 18 4" xfId="21682" xr:uid="{B209F4FB-B17D-4AE6-8369-863C1D1CFB44}"/>
    <cellStyle name="Style 23 3 3 18 5" xfId="23064" xr:uid="{68739A46-ED25-4BB2-9EB3-8F0531C0E076}"/>
    <cellStyle name="Style 23 3 3 18 6" xfId="24384" xr:uid="{D9D601D4-2113-4723-A583-A5A1BCA585ED}"/>
    <cellStyle name="Style 23 3 3 18 7" xfId="25788" xr:uid="{36A2B04B-EC6E-439C-AFE5-AD525967FE6C}"/>
    <cellStyle name="Style 23 3 3 18 8" xfId="27229" xr:uid="{92C20E52-0816-48C9-8DF2-DC179C19F649}"/>
    <cellStyle name="Style 23 3 3 18 9" xfId="28753" xr:uid="{1D1A3FF4-A189-477E-A07C-5C0D8AF30B9F}"/>
    <cellStyle name="Style 23 3 3 19" xfId="15855" xr:uid="{6051CFAE-094D-411B-9771-686C640B270B}"/>
    <cellStyle name="Style 23 3 3 19 10" xfId="30262" xr:uid="{DC14F96D-BF8B-40CE-9C55-CB7A3B954F45}"/>
    <cellStyle name="Style 23 3 3 19 11" xfId="31656" xr:uid="{08FACF30-331E-444D-B85D-A3BAE55A50B8}"/>
    <cellStyle name="Style 23 3 3 19 12" xfId="32993" xr:uid="{04F5D288-70DE-4CA9-9585-7DA1E5485823}"/>
    <cellStyle name="Style 23 3 3 19 13" xfId="34025" xr:uid="{507C40A2-BCB8-4E13-A325-8959382BC430}"/>
    <cellStyle name="Style 23 3 3 19 14" xfId="35127" xr:uid="{4FB84D67-5224-4B3F-BC1B-44E0D403F204}"/>
    <cellStyle name="Style 23 3 3 19 15" xfId="36281" xr:uid="{72B9EFC2-4947-485A-967B-BF38B42A10F3}"/>
    <cellStyle name="Style 23 3 3 19 16" xfId="37408" xr:uid="{6F8FC39D-6661-43B4-87D4-6311FD3770E9}"/>
    <cellStyle name="Style 23 3 3 19 17" xfId="38486" xr:uid="{678817BC-A863-40CB-9B86-1C5230A7CE9A}"/>
    <cellStyle name="Style 23 3 3 19 2" xfId="18904" xr:uid="{248E68F9-89FB-4B99-A78B-28DECC6D2464}"/>
    <cellStyle name="Style 23 3 3 19 3" xfId="20296" xr:uid="{E80359EF-D6B2-449F-819F-FC947B36B828}"/>
    <cellStyle name="Style 23 3 3 19 4" xfId="21698" xr:uid="{3838C410-0296-4E27-9E67-068B1730CB46}"/>
    <cellStyle name="Style 23 3 3 19 5" xfId="23079" xr:uid="{A54EA8C4-33C7-42F1-9E2B-88625B30E3F9}"/>
    <cellStyle name="Style 23 3 3 19 6" xfId="24399" xr:uid="{CCFEF4DA-AC83-4F26-9F7C-A831745538A3}"/>
    <cellStyle name="Style 23 3 3 19 7" xfId="25803" xr:uid="{E25B25CE-016D-4880-A12F-38728E249BD0}"/>
    <cellStyle name="Style 23 3 3 19 8" xfId="27244" xr:uid="{BCECF69C-18D2-4E34-8072-9043C37A9F5C}"/>
    <cellStyle name="Style 23 3 3 19 9" xfId="28768" xr:uid="{BFAD3097-E236-49AC-B558-F7344BCEA792}"/>
    <cellStyle name="Style 23 3 3 2" xfId="15001" xr:uid="{61569ECE-13D1-4D08-9496-6F8B060690EC}"/>
    <cellStyle name="Style 23 3 3 2 10" xfId="32211" xr:uid="{888389DC-9915-48A7-BD39-9D59EDFB74F1}"/>
    <cellStyle name="Style 23 3 3 2 11" xfId="33427" xr:uid="{A5F2C7FA-2DAC-4D5A-86FB-DF777D58522B}"/>
    <cellStyle name="Style 23 3 3 2 12" xfId="34377" xr:uid="{55B91515-0B83-45F7-862F-46B5FD8D4B11}"/>
    <cellStyle name="Style 23 3 3 2 13" xfId="35532" xr:uid="{82BB5B7F-E07D-4AD6-9586-8301A902FF36}"/>
    <cellStyle name="Style 23 3 3 2 14" xfId="36655" xr:uid="{6196A12A-F768-42A9-B944-2A7FE5BAC972}"/>
    <cellStyle name="Style 23 3 3 2 15" xfId="37760" xr:uid="{97FB934C-982A-49F4-B415-E8DCAC7CF846}"/>
    <cellStyle name="Style 23 3 3 2 2" xfId="18064" xr:uid="{0E0DEE13-3B0B-40C2-8983-4E2622CEC6C7}"/>
    <cellStyle name="Style 23 3 3 2 3" xfId="20877" xr:uid="{C809D5A0-0937-48D5-9666-1A5FF4F37B79}"/>
    <cellStyle name="Style 23 3 3 2 4" xfId="22267" xr:uid="{96B31775-D3AB-4F86-B3FE-2622F407E48F}"/>
    <cellStyle name="Style 23 3 3 2 5" xfId="24988" xr:uid="{73E0D5D0-4737-4C41-B265-CEA699ADC09B}"/>
    <cellStyle name="Style 23 3 3 2 6" xfId="26420" xr:uid="{4EBBAF6F-7B85-4B6A-99E7-88492BBC8A7C}"/>
    <cellStyle name="Style 23 3 3 2 7" xfId="27951" xr:uid="{AF8C1CD0-82F0-46A6-AC96-B5305240FF91}"/>
    <cellStyle name="Style 23 3 3 2 8" xfId="29436" xr:uid="{CCA4F113-C220-402B-8E8F-600E52AFC382}"/>
    <cellStyle name="Style 23 3 3 2 9" xfId="30827" xr:uid="{F3E19240-69BA-4EFA-8CED-723AA4CF306F}"/>
    <cellStyle name="Style 23 3 3 20" xfId="15911" xr:uid="{9760B450-4645-4F68-B0F0-8111F8DD6C28}"/>
    <cellStyle name="Style 23 3 3 21" xfId="9939" xr:uid="{12862B30-B2CA-4BB2-9BF4-4F868FD71422}"/>
    <cellStyle name="Style 23 3 3 22" xfId="10086" xr:uid="{039294D2-6BBF-4090-B7CF-A641245C9B8E}"/>
    <cellStyle name="Style 23 3 3 23" xfId="11334" xr:uid="{6657E87A-D596-45A9-99C5-6A2A46B41B0D}"/>
    <cellStyle name="Style 23 3 3 24" xfId="22100" xr:uid="{EC759B0C-07D0-4557-95F2-6F5183AA854C}"/>
    <cellStyle name="Style 23 3 3 25" xfId="27505" xr:uid="{0DE6F6E3-AA51-4ABC-B847-1F455DE23F94}"/>
    <cellStyle name="Style 23 3 3 26" xfId="16264" xr:uid="{7A43D162-70BA-4EC8-AEB6-9F65903DF2D0}"/>
    <cellStyle name="Style 23 3 3 27" xfId="10768" xr:uid="{AB92F0AA-8235-4630-93B5-AE685FC1B9A3}"/>
    <cellStyle name="Style 23 3 3 28" xfId="11731" xr:uid="{6EE1F809-D76D-4D38-B9F4-192FC0771FF1}"/>
    <cellStyle name="Style 23 3 3 3" xfId="15084" xr:uid="{7E7AF6A9-C290-4E1A-9F91-BAD72603A2F0}"/>
    <cellStyle name="Style 23 3 3 3 10" xfId="32291" xr:uid="{88009669-9399-444B-A886-3720072707BD}"/>
    <cellStyle name="Style 23 3 3 3 11" xfId="33504" xr:uid="{EAAD8CAA-862D-46B4-B9B8-6D3F27D36598}"/>
    <cellStyle name="Style 23 3 3 3 12" xfId="34456" xr:uid="{A2213CB9-B488-4A39-B4E9-5D6A86698217}"/>
    <cellStyle name="Style 23 3 3 3 13" xfId="35610" xr:uid="{2858FCF5-2EBC-4EA4-8D84-F4DE15033FA2}"/>
    <cellStyle name="Style 23 3 3 3 14" xfId="36732" xr:uid="{A3053DA1-5A0F-4AAA-86D7-11F52628AC30}"/>
    <cellStyle name="Style 23 3 3 3 15" xfId="37837" xr:uid="{8D0A1BE4-0E39-45DD-83A8-4C4571D10804}"/>
    <cellStyle name="Style 23 3 3 3 2" xfId="18147" xr:uid="{8A9CC97D-FAE4-4417-9A3E-CCC99F37CAA3}"/>
    <cellStyle name="Style 23 3 3 3 3" xfId="20959" xr:uid="{F668F846-3B6D-40AB-9429-71151E716DC9}"/>
    <cellStyle name="Style 23 3 3 3 4" xfId="22350" xr:uid="{36001DC0-17E4-48EA-A54D-ABCB611673A9}"/>
    <cellStyle name="Style 23 3 3 3 5" xfId="25069" xr:uid="{71FA1A27-5AA6-4E53-B41A-12639D708B4B}"/>
    <cellStyle name="Style 23 3 3 3 6" xfId="26502" xr:uid="{91125A2A-49DD-4163-A013-01E42E8982CA}"/>
    <cellStyle name="Style 23 3 3 3 7" xfId="28031" xr:uid="{60660119-3091-4C57-9826-722302E60379}"/>
    <cellStyle name="Style 23 3 3 3 8" xfId="29519" xr:uid="{345323CF-53C3-4B26-BC7F-A10E15C5AD9B}"/>
    <cellStyle name="Style 23 3 3 3 9" xfId="30909" xr:uid="{7F9B0C5B-C263-4DAA-A40B-5569F7227F63}"/>
    <cellStyle name="Style 23 3 3 4" xfId="14721" xr:uid="{1419F679-780A-4428-8E1D-9D99FBB2A66F}"/>
    <cellStyle name="Style 23 3 3 4 10" xfId="30599" xr:uid="{94F6B0F9-8426-46BF-BC09-E78B4132502C}"/>
    <cellStyle name="Style 23 3 3 4 11" xfId="32007" xr:uid="{6BA3B2A2-C7C8-48A9-8762-50CA3517008A}"/>
    <cellStyle name="Style 23 3 3 4 12" xfId="33233" xr:uid="{893BD86E-1D24-4A23-8D70-BA231DE7E11F}"/>
    <cellStyle name="Style 23 3 3 4 13" xfId="34170" xr:uid="{A9BF8B28-8199-418F-9D63-A8902A1AE98E}"/>
    <cellStyle name="Style 23 3 3 4 14" xfId="35320" xr:uid="{3F301E8D-E38C-48F5-9071-B38E9C276982}"/>
    <cellStyle name="Style 23 3 3 4 15" xfId="36459" xr:uid="{C31006FF-4D78-4A45-A326-CA117C1CA7CA}"/>
    <cellStyle name="Style 23 3 3 4 16" xfId="37603" xr:uid="{5BEA8A1F-202B-4037-B7D0-0685E2494663}"/>
    <cellStyle name="Style 23 3 3 4 2" xfId="17785" xr:uid="{685A6AAB-DA21-45EB-9B47-85B94F1C969F}"/>
    <cellStyle name="Style 23 3 3 4 3" xfId="19195" xr:uid="{0A7E4EB0-23E1-4D27-9637-302A1F261C55}"/>
    <cellStyle name="Style 23 3 3 4 4" xfId="20614" xr:uid="{D59D1D73-D7DB-436C-83FF-5F9D97FE8E8B}"/>
    <cellStyle name="Style 23 3 3 4 5" xfId="21994" xr:uid="{416F6C44-9451-4994-AAA5-F96D8A9D9128}"/>
    <cellStyle name="Style 23 3 3 4 6" xfId="24728" xr:uid="{25CEF277-CD90-4A0F-9FE4-714F7EA24EF9}"/>
    <cellStyle name="Style 23 3 3 4 7" xfId="26146" xr:uid="{2591F24A-881F-4944-B2C2-5D65D9352F7D}"/>
    <cellStyle name="Style 23 3 3 4 8" xfId="27707" xr:uid="{44764F43-1E12-4EAC-A36D-3AACF5DE54D2}"/>
    <cellStyle name="Style 23 3 3 4 9" xfId="29183" xr:uid="{E6D5406D-BAD0-4B03-9CC4-7C19C8FF9B84}"/>
    <cellStyle name="Style 23 3 3 5" xfId="15122" xr:uid="{F9BDE50A-77E4-4D7D-8F03-1BADD90E2A8E}"/>
    <cellStyle name="Style 23 3 3 5 10" xfId="29556" xr:uid="{1A126AA1-74E9-4FF9-A733-ECA77E74A760}"/>
    <cellStyle name="Style 23 3 3 5 11" xfId="30946" xr:uid="{C5908AF6-8371-44EA-8782-B3ACBD125847}"/>
    <cellStyle name="Style 23 3 3 5 12" xfId="32327" xr:uid="{F191FB29-CF68-4853-BBDC-C305F99BB9CA}"/>
    <cellStyle name="Style 23 3 3 5 13" xfId="33537" xr:uid="{7D18E53E-2018-47FD-B37B-3D9FDB096EB3}"/>
    <cellStyle name="Style 23 3 3 5 14" xfId="34489" xr:uid="{66128794-B0D5-4889-AF2B-9CA417AB7C3C}"/>
    <cellStyle name="Style 23 3 3 5 15" xfId="35644" xr:uid="{86DFADB6-FACC-488B-8975-C6AA2C8A7395}"/>
    <cellStyle name="Style 23 3 3 5 16" xfId="36766" xr:uid="{2834DFE6-5316-4D1C-93F5-689A58CFDEEB}"/>
    <cellStyle name="Style 23 3 3 5 17" xfId="37870" xr:uid="{54EA09E6-5565-47C9-B9C1-8FCDD2F75A43}"/>
    <cellStyle name="Style 23 3 3 5 2" xfId="18184" xr:uid="{1A08A389-4285-4369-B399-E841F0B96353}"/>
    <cellStyle name="Style 23 3 3 5 3" xfId="19581" xr:uid="{EBF2E437-C6E0-4544-95A1-2D47AE7ECE64}"/>
    <cellStyle name="Style 23 3 3 5 4" xfId="20997" xr:uid="{23504D9E-208D-4BD2-AB2E-EEB54DF8054E}"/>
    <cellStyle name="Style 23 3 3 5 5" xfId="22388" xr:uid="{8C284E32-9C6C-4EBF-A0DE-BF4199D6C54F}"/>
    <cellStyle name="Style 23 3 3 5 6" xfId="23700" xr:uid="{42B04851-C740-4714-BDD2-6CC082595B66}"/>
    <cellStyle name="Style 23 3 3 5 7" xfId="25104" xr:uid="{33F529EF-2EB6-461D-9504-7FD010F79B7F}"/>
    <cellStyle name="Style 23 3 3 5 8" xfId="26539" xr:uid="{4E4F5551-6841-48D3-A55B-58A1392E3D46}"/>
    <cellStyle name="Style 23 3 3 5 9" xfId="28067" xr:uid="{A660FB8C-9C03-4C10-B52B-22D2D5971605}"/>
    <cellStyle name="Style 23 3 3 6" xfId="14888" xr:uid="{AB208BD3-44CE-4FA1-807C-7AB10D609C38}"/>
    <cellStyle name="Style 23 3 3 6 10" xfId="29325" xr:uid="{B18D39E3-2842-4F2D-A16B-0CADF12EF073}"/>
    <cellStyle name="Style 23 3 3 6 11" xfId="30719" xr:uid="{DF73E74B-66DC-4057-AF8E-A04AD11BCFA5}"/>
    <cellStyle name="Style 23 3 3 6 12" xfId="32116" xr:uid="{A7B28791-324F-49C9-92A3-4F4056D6B08C}"/>
    <cellStyle name="Style 23 3 3 6 13" xfId="33346" xr:uid="{C87585C4-94E5-4267-8C1A-714EA6BC9E78}"/>
    <cellStyle name="Style 23 3 3 6 14" xfId="34288" xr:uid="{21626820-000D-41C2-90CB-DEA604FB6900}"/>
    <cellStyle name="Style 23 3 3 6 15" xfId="35438" xr:uid="{983F04BD-0AF5-4EDF-9955-A637F892CCE5}"/>
    <cellStyle name="Style 23 3 3 6 16" xfId="36556" xr:uid="{B9C7254C-5B89-4612-B0A9-58FE18714E35}"/>
    <cellStyle name="Style 23 3 3 6 17" xfId="37678" xr:uid="{C7CEFFCD-DB51-4315-99FC-2436390F61CF}"/>
    <cellStyle name="Style 23 3 3 6 2" xfId="17951" xr:uid="{E14569AD-D99B-40DA-BD0A-28DDF3A37449}"/>
    <cellStyle name="Style 23 3 3 6 3" xfId="19350" xr:uid="{9202E914-1542-4544-9AD9-2C2E4889EB47}"/>
    <cellStyle name="Style 23 3 3 6 4" xfId="20765" xr:uid="{88AEF623-5A89-4FF4-B533-C72015213228}"/>
    <cellStyle name="Style 23 3 3 6 5" xfId="22158" xr:uid="{64C67865-8DAD-441E-916D-0A53B6A6BC15}"/>
    <cellStyle name="Style 23 3 3 6 6" xfId="23469" xr:uid="{1F69AE2F-5224-4E97-B585-EB5A4D1995E4}"/>
    <cellStyle name="Style 23 3 3 6 7" xfId="24885" xr:uid="{FA9BFE80-DF97-48EB-95EC-6EA603154717}"/>
    <cellStyle name="Style 23 3 3 6 8" xfId="26307" xr:uid="{28A70A2B-E5C6-439B-B5FA-7097DACC674A}"/>
    <cellStyle name="Style 23 3 3 6 9" xfId="27839" xr:uid="{C5212253-25A1-4AC2-BDC6-A4A94902EC40}"/>
    <cellStyle name="Style 23 3 3 7" xfId="15242" xr:uid="{C5F0DB3F-4BA4-4C93-9841-CEFC00AF0162}"/>
    <cellStyle name="Style 23 3 3 7 10" xfId="29672" xr:uid="{C0341231-8F43-4C40-B13C-BB44A7699ED2}"/>
    <cellStyle name="Style 23 3 3 7 11" xfId="31064" xr:uid="{DE6F2ECF-17FD-4ED4-BD91-0908609188ED}"/>
    <cellStyle name="Style 23 3 3 7 12" xfId="32436" xr:uid="{873AB963-BD46-4678-A03E-9D72DC466D65}"/>
    <cellStyle name="Style 23 3 3 7 13" xfId="33637" xr:uid="{DCA9D4D4-66F6-43D1-8F36-63DD4BEA384E}"/>
    <cellStyle name="Style 23 3 3 7 14" xfId="34598" xr:uid="{93F91643-0A2A-4722-A115-50CC215E8C69}"/>
    <cellStyle name="Style 23 3 3 7 15" xfId="35755" xr:uid="{ECD78B6E-EC62-4EE4-B9A9-86CDD662CEAC}"/>
    <cellStyle name="Style 23 3 3 7 16" xfId="36867" xr:uid="{FA205447-6733-4D4D-A504-C983E3A4EB45}"/>
    <cellStyle name="Style 23 3 3 7 17" xfId="37969" xr:uid="{054F470E-12E3-45E3-AB3A-20B3EBA04336}"/>
    <cellStyle name="Style 23 3 3 7 2" xfId="18304" xr:uid="{38515261-D3E2-47C4-B0DE-E298D570F156}"/>
    <cellStyle name="Style 23 3 3 7 3" xfId="19699" xr:uid="{567663C0-EB74-4266-9221-B2B6A91F38E0}"/>
    <cellStyle name="Style 23 3 3 7 4" xfId="21113" xr:uid="{E33E274B-4822-49C8-ABED-C8C7BC62C99D}"/>
    <cellStyle name="Style 23 3 3 7 5" xfId="22508" xr:uid="{A25E0752-8E50-404C-BA67-754EA2023A46}"/>
    <cellStyle name="Style 23 3 3 7 6" xfId="23820" xr:uid="{8344F3CC-1074-48E6-A6C8-D608F7AF8257}"/>
    <cellStyle name="Style 23 3 3 7 7" xfId="25222" xr:uid="{A825D075-6266-4276-9E18-6AD678C17215}"/>
    <cellStyle name="Style 23 3 3 7 8" xfId="26656" xr:uid="{954BDDE7-7211-4813-8D65-5018AF7B944B}"/>
    <cellStyle name="Style 23 3 3 7 9" xfId="28182" xr:uid="{F0395ABE-1A00-4ADC-8362-5FAE211651F5}"/>
    <cellStyle name="Style 23 3 3 8" xfId="15302" xr:uid="{BCC46E42-4117-4D30-9C63-D83A81036FD6}"/>
    <cellStyle name="Style 23 3 3 8 10" xfId="29731" xr:uid="{19C3C7C5-5C3B-44BA-B4D7-2DB6EF86FA7B}"/>
    <cellStyle name="Style 23 3 3 8 11" xfId="31122" xr:uid="{8A4DAC00-E927-43A3-8694-C22D4D454DC5}"/>
    <cellStyle name="Style 23 3 3 8 12" xfId="32491" xr:uid="{DB3B6C68-3CE6-4705-B254-79DE3B4F72E9}"/>
    <cellStyle name="Style 23 3 3 8 13" xfId="33689" xr:uid="{3E8F3846-9499-4366-A2FF-260148DE58A3}"/>
    <cellStyle name="Style 23 3 3 8 14" xfId="34654" xr:uid="{EFB59500-DC75-421D-AA5B-845B5EB84BF4}"/>
    <cellStyle name="Style 23 3 3 8 15" xfId="35812" xr:uid="{AE4F921D-ADA9-453B-8E68-B4A0B48F58D7}"/>
    <cellStyle name="Style 23 3 3 8 16" xfId="36921" xr:uid="{459CF236-F4F1-468C-A6F4-545B3E30D436}"/>
    <cellStyle name="Style 23 3 3 8 17" xfId="38022" xr:uid="{C5905349-9370-410B-AE02-048941B408D9}"/>
    <cellStyle name="Style 23 3 3 8 2" xfId="18364" xr:uid="{BB851873-F7B9-4C80-A76E-0588E9892FB6}"/>
    <cellStyle name="Style 23 3 3 8 3" xfId="19759" xr:uid="{70EEDEF0-16EF-4565-A828-10CED5E1CABB}"/>
    <cellStyle name="Style 23 3 3 8 4" xfId="21171" xr:uid="{363F716A-C18A-45D6-B93F-F288BAC48046}"/>
    <cellStyle name="Style 23 3 3 8 5" xfId="22568" xr:uid="{A612CF14-84C6-4898-9858-8C27CDF5D861}"/>
    <cellStyle name="Style 23 3 3 8 6" xfId="23880" xr:uid="{7B56227D-A850-4A7E-B1A4-08AC950639F2}"/>
    <cellStyle name="Style 23 3 3 8 7" xfId="25280" xr:uid="{780D108B-14D3-456A-9324-12B63F71E3AE}"/>
    <cellStyle name="Style 23 3 3 8 8" xfId="26716" xr:uid="{1F9BD716-B016-45E3-84D6-CE910CB70F10}"/>
    <cellStyle name="Style 23 3 3 8 9" xfId="28241" xr:uid="{5C1D9769-0E93-4A5B-B704-198B507C3924}"/>
    <cellStyle name="Style 23 3 3 9" xfId="15322" xr:uid="{EC7D5717-56B7-4CA2-94FA-F8646C758B2A}"/>
    <cellStyle name="Style 23 3 3 9 10" xfId="29749" xr:uid="{2DB87D30-25CF-493C-A6ED-CBE2A22B2913}"/>
    <cellStyle name="Style 23 3 3 9 11" xfId="31140" xr:uid="{502DDAB5-AECD-42F3-898E-C2539D05C7F4}"/>
    <cellStyle name="Style 23 3 3 9 12" xfId="32509" xr:uid="{D82DA975-4199-446E-B58C-F6C8FACA2185}"/>
    <cellStyle name="Style 23 3 3 9 13" xfId="33705" xr:uid="{C473B3E8-C0B6-4B03-89F2-9B040F764A96}"/>
    <cellStyle name="Style 23 3 3 9 14" xfId="34672" xr:uid="{BBD4A479-C53F-4B23-96C4-A380773E5483}"/>
    <cellStyle name="Style 23 3 3 9 15" xfId="35828" xr:uid="{1EE39C64-3623-4B30-AEB2-471CCBB3A3F6}"/>
    <cellStyle name="Style 23 3 3 9 16" xfId="36938" xr:uid="{774B3EA3-419D-4962-A85B-380E6F7BB4D4}"/>
    <cellStyle name="Style 23 3 3 9 17" xfId="38037" xr:uid="{484062EB-5787-4810-99DD-2A950EAFBE18}"/>
    <cellStyle name="Style 23 3 3 9 2" xfId="18384" xr:uid="{031B1D25-9C46-4305-B44E-D6EAF597A6B9}"/>
    <cellStyle name="Style 23 3 3 9 3" xfId="19779" xr:uid="{B653CF90-33FE-4E9C-B1A8-8091B411493F}"/>
    <cellStyle name="Style 23 3 3 9 4" xfId="21190" xr:uid="{F2202A95-F56C-429A-818A-37621A56BFF0}"/>
    <cellStyle name="Style 23 3 3 9 5" xfId="22588" xr:uid="{91D35F96-8463-4A7E-A8F1-714698E600CF}"/>
    <cellStyle name="Style 23 3 3 9 6" xfId="23899" xr:uid="{A090F746-44EF-4480-ACEE-356905098787}"/>
    <cellStyle name="Style 23 3 3 9 7" xfId="25298" xr:uid="{F8844291-F46A-4351-A077-92AF23B011ED}"/>
    <cellStyle name="Style 23 3 3 9 8" xfId="26734" xr:uid="{312B1541-A50B-4CAC-9379-CC8C7509ADFB}"/>
    <cellStyle name="Style 23 3 3 9 9" xfId="28258" xr:uid="{3365CC61-F3A0-4A9A-99E1-7CC177FB9627}"/>
    <cellStyle name="Style 23 3 4" xfId="23580" xr:uid="{47685DAC-F3A5-4B8D-995F-2E9F5C86FF08}"/>
    <cellStyle name="Style 23 3 5" xfId="25018" xr:uid="{1489A450-6F05-4302-99C6-70C425C33EB9}"/>
    <cellStyle name="Style 23 3 6" xfId="26382" xr:uid="{51C9C6A9-F750-471F-AE2B-967007C55001}"/>
    <cellStyle name="Style 23 3 7" xfId="27910" xr:uid="{B6BF7967-F6DA-4684-A7CB-D2E20D26D4CB}"/>
    <cellStyle name="Style 23 3 8" xfId="34340" xr:uid="{DFE29F22-A30E-4F9C-963D-BEF10297DF1B}"/>
    <cellStyle name="Style 23 3 9" xfId="35495" xr:uid="{D1DFD6FA-D8F4-448E-96B4-63D0852140F5}"/>
    <cellStyle name="Style 24" xfId="4937" xr:uid="{00000000-0005-0000-0000-00006F250000}"/>
    <cellStyle name="Style 24 10" xfId="12855" xr:uid="{02CB60A9-57E8-4A08-AE4D-4447CB464CC1}"/>
    <cellStyle name="Style 24 10 10" xfId="12201" xr:uid="{7B8FAF95-B544-4737-A649-F60FDBC0B05B}"/>
    <cellStyle name="Style 24 10 11" xfId="12284" xr:uid="{5410445F-6F36-405F-885F-5FEAE41DE0AA}"/>
    <cellStyle name="Style 24 10 12" xfId="12045" xr:uid="{9A5C78D2-64F7-41B3-AC91-6766FC62CA2F}"/>
    <cellStyle name="Style 24 10 13" xfId="31886" xr:uid="{9A295892-5C21-42F6-87A8-6BEE5D012D34}"/>
    <cellStyle name="Style 24 10 14" xfId="33247" xr:uid="{DD3D9915-1DF6-4BC1-BBCB-6D2088F66CDE}"/>
    <cellStyle name="Style 24 10 15" xfId="16378" xr:uid="{563805F0-C302-4C4E-BB26-5A66AA338DA9}"/>
    <cellStyle name="Style 24 10 16" xfId="35290" xr:uid="{5C8563F7-E5D8-43CB-A0DB-6CC7DE164F8B}"/>
    <cellStyle name="Style 24 10 17" xfId="18009" xr:uid="{0194D01C-9FD6-4D9B-971E-0F814DAFED1B}"/>
    <cellStyle name="Style 24 10 2" xfId="16135" xr:uid="{41BB0523-47BA-43D2-B724-B3A7F463F2EC}"/>
    <cellStyle name="Style 24 10 3" xfId="16403" xr:uid="{FAFEF8DA-BE9B-4023-B5E5-67741D168A75}"/>
    <cellStyle name="Style 24 10 4" xfId="18379" xr:uid="{A5BE34B5-82AE-4B1F-AFEB-24292825D49C}"/>
    <cellStyle name="Style 24 10 5" xfId="20642" xr:uid="{DD1F0F89-616E-40CB-8880-FD4E303B69CB}"/>
    <cellStyle name="Style 24 10 6" xfId="21775" xr:uid="{44812CEF-54C6-42EC-9834-99D882E88554}"/>
    <cellStyle name="Style 24 10 7" xfId="23389" xr:uid="{CC7F7F56-A70A-4CF0-A416-A820729CEACB}"/>
    <cellStyle name="Style 24 10 8" xfId="24672" xr:uid="{C5672667-90A5-4B48-8BE7-26AD1AC640C2}"/>
    <cellStyle name="Style 24 10 9" xfId="11389" xr:uid="{2C6E6C0F-5223-4D1C-806A-9B061847B5B0}"/>
    <cellStyle name="Style 24 11" xfId="12865" xr:uid="{186B4831-5756-42FA-A511-B8ED4524F603}"/>
    <cellStyle name="Style 24 11 10" xfId="26361" xr:uid="{FDB52225-B3D7-44AE-B201-0096AA06E731}"/>
    <cellStyle name="Style 24 11 11" xfId="12289" xr:uid="{62304285-F47D-4164-AA2B-2326563BCA04}"/>
    <cellStyle name="Style 24 11 12" xfId="30432" xr:uid="{3A8E3C22-B499-4FE8-89FD-054D578DEAA1}"/>
    <cellStyle name="Style 24 11 13" xfId="16238" xr:uid="{689B2820-B0EE-4E9A-B06B-08E99930E405}"/>
    <cellStyle name="Style 24 11 14" xfId="26186" xr:uid="{EA058E7B-6DB3-4D4D-A715-72A01FCA5497}"/>
    <cellStyle name="Style 24 11 15" xfId="12582" xr:uid="{52582992-F7AC-4680-87BF-4911F9C25982}"/>
    <cellStyle name="Style 24 11 16" xfId="17104" xr:uid="{64694239-301D-47E0-B908-9FAA7DE715EF}"/>
    <cellStyle name="Style 24 11 17" xfId="17473" xr:uid="{957A9A3B-63EE-4151-9BAB-A16C79E8DF86}"/>
    <cellStyle name="Style 24 11 2" xfId="16145" xr:uid="{5A57CEAD-DC05-4895-B662-6255AB293360}"/>
    <cellStyle name="Style 24 11 3" xfId="17729" xr:uid="{185058C4-3EAC-4A06-870E-1BE8961EF5BE}"/>
    <cellStyle name="Style 24 11 4" xfId="16313" xr:uid="{B5DF89B0-05EE-452E-9333-4DEDA053627F}"/>
    <cellStyle name="Style 24 11 5" xfId="12005" xr:uid="{BDBA36D9-76A9-43DF-BF1B-15F1EAD1E94E}"/>
    <cellStyle name="Style 24 11 6" xfId="12123" xr:uid="{3D76F57E-4140-4E00-9E75-85162F61BDB2}"/>
    <cellStyle name="Style 24 11 7" xfId="10528" xr:uid="{1C0D4B88-66C5-4941-9AFC-C13FB55F5CA3}"/>
    <cellStyle name="Style 24 11 8" xfId="11132" xr:uid="{BD1160D6-F98A-46BF-B857-48FB27511DB4}"/>
    <cellStyle name="Style 24 11 9" xfId="11394" xr:uid="{81D0EA5A-DEBD-41B2-9A9C-ECA8D20A76F0}"/>
    <cellStyle name="Style 24 12" xfId="12871" xr:uid="{10147671-AF4E-44BB-9531-E01A2965DE67}"/>
    <cellStyle name="Style 24 12 10" xfId="10698" xr:uid="{6CC8184C-A4F7-450F-B690-91664130D581}"/>
    <cellStyle name="Style 24 12 11" xfId="12292" xr:uid="{7F278924-B48C-4266-AD31-6893327C9836}"/>
    <cellStyle name="Style 24 12 12" xfId="10441" xr:uid="{8D3B1132-430D-4A62-BBB4-A3D70EF5F716}"/>
    <cellStyle name="Style 24 12 13" xfId="11248" xr:uid="{77CB5AED-6232-4DAE-9C2C-19CB1840716D}"/>
    <cellStyle name="Style 24 12 14" xfId="33057" xr:uid="{06DAB644-23A5-4396-B7F8-ABE71540C88F}"/>
    <cellStyle name="Style 24 12 15" xfId="34140" xr:uid="{685E12D8-B028-43A6-9286-B352D75F769D}"/>
    <cellStyle name="Style 24 12 16" xfId="17532" xr:uid="{E7E80B51-3463-463A-8D1F-C013CA126D57}"/>
    <cellStyle name="Style 24 12 17" xfId="16438" xr:uid="{D0EEBBD0-6DF6-493A-AFA2-3C39B0371CEE}"/>
    <cellStyle name="Style 24 12 2" xfId="16151" xr:uid="{02BEE727-9261-4189-ABD4-A5CA486404A2}"/>
    <cellStyle name="Style 24 12 3" xfId="16399" xr:uid="{AA104AE7-0579-42A2-9F4A-762FCC1F2DD0}"/>
    <cellStyle name="Style 24 12 4" xfId="19297" xr:uid="{DF9E7669-9979-49E4-8960-ADED534C548F}"/>
    <cellStyle name="Style 24 12 5" xfId="12526" xr:uid="{FBDE8809-9471-4483-AA43-9989E25230B1}"/>
    <cellStyle name="Style 24 12 6" xfId="11189" xr:uid="{5826A665-AFAD-4DBE-9CB0-960E3F423EC4}"/>
    <cellStyle name="Style 24 12 7" xfId="10532" xr:uid="{2CB28072-AAD4-4DA3-AD55-62A03C9EDDB2}"/>
    <cellStyle name="Style 24 12 8" xfId="21332" xr:uid="{6308B2AA-3585-402C-A28E-077D6C2954EC}"/>
    <cellStyle name="Style 24 12 9" xfId="11397" xr:uid="{23621925-74CB-4BCD-AA1D-F9BB366C1286}"/>
    <cellStyle name="Style 24 13" xfId="12735" xr:uid="{DBDD1CEA-41BE-43B4-B875-CBADC771F65C}"/>
    <cellStyle name="Style 24 13 10" xfId="27488" xr:uid="{F743F1C0-1926-4564-A2FD-8BBEBE9D91CB}"/>
    <cellStyle name="Style 24 13 11" xfId="11552" xr:uid="{CBF46D59-755A-4695-942A-080E96E53CE2}"/>
    <cellStyle name="Style 24 13 12" xfId="30650" xr:uid="{8D474C66-4BFB-48BE-97A2-C179EE1A5F61}"/>
    <cellStyle name="Style 24 13 13" xfId="16255" xr:uid="{B3674003-6293-492A-BF8B-B892FEC3A70C}"/>
    <cellStyle name="Style 24 13 14" xfId="33217" xr:uid="{6454796A-A86C-450B-8701-5ED090AA95F4}"/>
    <cellStyle name="Style 24 13 15" xfId="34197" xr:uid="{A44EBF72-6EC6-4A63-AF30-442E0808BC79}"/>
    <cellStyle name="Style 24 13 16" xfId="29062" xr:uid="{18ABAB3B-6CBD-416E-BE7B-D3A13976046D}"/>
    <cellStyle name="Style 24 13 17" xfId="36347" xr:uid="{E79B7D80-D96E-4BDE-91BF-2CD5AB25C91A}"/>
    <cellStyle name="Style 24 13 2" xfId="16015" xr:uid="{8A10E3DB-B76E-4E78-93A6-2860DA1A7FA3}"/>
    <cellStyle name="Style 24 13 3" xfId="17215" xr:uid="{2D7BB74E-9629-4770-9D41-4CAD191F400E}"/>
    <cellStyle name="Style 24 13 4" xfId="19090" xr:uid="{579A8A77-6760-47AD-A737-FC0BB553477A}"/>
    <cellStyle name="Style 24 13 5" xfId="10077" xr:uid="{5FE9B4DE-F72A-4A0F-9D92-7BC63BE90456}"/>
    <cellStyle name="Style 24 13 6" xfId="11020" xr:uid="{400C861D-6C65-4E48-8861-2F39102D0E2F}"/>
    <cellStyle name="Style 24 13 7" xfId="10506" xr:uid="{9B3B9EAC-4F0B-453C-9CD5-45411AEA1AC6}"/>
    <cellStyle name="Style 24 13 8" xfId="24461" xr:uid="{B0B86704-13C1-42B5-9C45-E95ABDFADF32}"/>
    <cellStyle name="Style 24 13 9" xfId="11283" xr:uid="{33124B0C-BF5A-453D-AFBE-14A3FDCB92FC}"/>
    <cellStyle name="Style 24 14" xfId="12879" xr:uid="{A371D42D-1EC5-40E5-9CFC-C639E6600C6F}"/>
    <cellStyle name="Style 24 14 10" xfId="28703" xr:uid="{A4D77BE4-1FED-47C1-A1C9-FA9A12D9F437}"/>
    <cellStyle name="Style 24 14 11" xfId="12296" xr:uid="{2F3934BD-62C9-4919-B205-9C83465FE1AB}"/>
    <cellStyle name="Style 24 14 12" xfId="12057" xr:uid="{3260E7EC-7120-4E32-AD0B-B9DECCFED5F5}"/>
    <cellStyle name="Style 24 14 13" xfId="31856" xr:uid="{D5BC4315-683C-4D05-A722-16C997A6D06A}"/>
    <cellStyle name="Style 24 14 14" xfId="33273" xr:uid="{1A50375A-AA97-40B8-8E1C-DD540CAE339A}"/>
    <cellStyle name="Style 24 14 15" xfId="12579" xr:uid="{507F53D1-023F-402F-89AB-15C2BD301A92}"/>
    <cellStyle name="Style 24 14 16" xfId="35261" xr:uid="{DE288FDE-B20B-4D02-A50C-204C2A93DA45}"/>
    <cellStyle name="Style 24 14 17" xfId="37386" xr:uid="{453197E8-52F0-4C53-A1CE-E7D4690C8B88}"/>
    <cellStyle name="Style 24 14 2" xfId="16159" xr:uid="{D66ABE65-83D6-400F-A59E-0CBB86922779}"/>
    <cellStyle name="Style 24 14 3" xfId="11031" xr:uid="{E02093CA-60B1-4BC9-88E9-78B65B53FEFA}"/>
    <cellStyle name="Style 24 14 4" xfId="9996" xr:uid="{CD9795D8-2B73-4CEB-8D4C-0EFAB082084F}"/>
    <cellStyle name="Style 24 14 5" xfId="10285" xr:uid="{D44DCF11-762C-4BAB-A787-64E5DF080F12}"/>
    <cellStyle name="Style 24 14 6" xfId="10034" xr:uid="{5AB553B8-1004-4638-93B1-406BA7E000EA}"/>
    <cellStyle name="Style 24 14 7" xfId="23336" xr:uid="{F3108B5D-FBE0-46FA-A412-D92D50168A72}"/>
    <cellStyle name="Style 24 14 8" xfId="24612" xr:uid="{47385943-FCE7-4173-898F-7F33E5237CB6}"/>
    <cellStyle name="Style 24 14 9" xfId="11401" xr:uid="{687DC5D3-2D50-43A3-83EA-FA299E4A509C}"/>
    <cellStyle name="Style 24 15" xfId="12743" xr:uid="{3855FAF1-3F1C-4484-847B-FECCB6FD48B5}"/>
    <cellStyle name="Style 24 15 10" xfId="11653" xr:uid="{45D68DFF-A557-4780-8E71-FECC5E245BA3}"/>
    <cellStyle name="Style 24 15 11" xfId="11254" xr:uid="{651F22E3-EDD3-4CC2-B4F3-9F93AE2E1015}"/>
    <cellStyle name="Style 24 15 12" xfId="16090" xr:uid="{10076F06-573D-4C46-92FF-4282AB23750A}"/>
    <cellStyle name="Style 24 15 13" xfId="11583" xr:uid="{57DAB5D6-7644-41FA-BA31-1E6363D6A7F1}"/>
    <cellStyle name="Style 24 15 14" xfId="26191" xr:uid="{1ECD7BF3-D0A7-48CC-9A3D-B3B94A761D1E}"/>
    <cellStyle name="Style 24 15 15" xfId="27483" xr:uid="{151A1E89-6298-4187-8767-67AFDD5A79F9}"/>
    <cellStyle name="Style 24 15 16" xfId="35365" xr:uid="{093E60F1-149F-44CE-98F9-F9EF305FF30B}"/>
    <cellStyle name="Style 24 15 17" xfId="35660" xr:uid="{728E8C00-E4EF-4E15-BA39-C632D0679691}"/>
    <cellStyle name="Style 24 15 2" xfId="16023" xr:uid="{0BBE8EDA-6C61-43B0-9E4C-A12ACE673F44}"/>
    <cellStyle name="Style 24 15 3" xfId="17120" xr:uid="{A2618EAA-A13B-4F9A-B422-A74AB19302CB}"/>
    <cellStyle name="Style 24 15 4" xfId="19046" xr:uid="{E60FAA1D-797B-4138-ABC0-80138E5A9597}"/>
    <cellStyle name="Style 24 15 5" xfId="10288" xr:uid="{E430F420-01FC-46E7-B6C7-3C1AFA5F492C}"/>
    <cellStyle name="Style 24 15 6" xfId="12131" xr:uid="{BCA5638A-4841-4A89-8EF9-E5BE787CF008}"/>
    <cellStyle name="Style 24 15 7" xfId="23342" xr:uid="{EE56B433-1D5C-4E38-9C40-B5548FF3BB7F}"/>
    <cellStyle name="Style 24 15 8" xfId="24790" xr:uid="{13C986C6-62A7-4EDC-B1E0-0C28E09B61E5}"/>
    <cellStyle name="Style 24 15 9" xfId="25968" xr:uid="{BFCA6AEF-0E15-47CC-A5A6-731DE33404CC}"/>
    <cellStyle name="Style 24 16" xfId="12753" xr:uid="{D1933DD7-B344-453E-A50F-61A753B37513}"/>
    <cellStyle name="Style 24 16 10" xfId="10653" xr:uid="{8271191E-4B8A-48CC-8506-942EA433110D}"/>
    <cellStyle name="Style 24 16 11" xfId="22094" xr:uid="{5B9BCEEB-7EED-4D03-AE18-D260062D6FA1}"/>
    <cellStyle name="Style 24 16 12" xfId="30645" xr:uid="{D2E5FF0B-AD90-45A3-B87A-78DFEA8E1C46}"/>
    <cellStyle name="Style 24 16 13" xfId="32051" xr:uid="{9DC515ED-788F-48AB-8B3B-A69D1BF3A835}"/>
    <cellStyle name="Style 24 16 14" xfId="17488" xr:uid="{DCA0A265-3E27-4239-B84B-52F69B4BD666}"/>
    <cellStyle name="Style 24 16 15" xfId="28978" xr:uid="{B4D2B73F-B251-497B-9AA3-498621BA595D}"/>
    <cellStyle name="Style 24 16 16" xfId="35216" xr:uid="{C62A4D65-58A5-42B7-82AD-CA1BF41906E5}"/>
    <cellStyle name="Style 24 16 17" xfId="12614" xr:uid="{B23A2C25-1F88-4F66-96FB-B4E7B1CCFB53}"/>
    <cellStyle name="Style 24 16 2" xfId="16033" xr:uid="{2B8BC897-DCF8-41AB-ACF3-554C286DB073}"/>
    <cellStyle name="Style 24 16 3" xfId="17849" xr:uid="{696D512C-B595-4779-B52A-ED17B15FFF30}"/>
    <cellStyle name="Style 24 16 4" xfId="19144" xr:uid="{B678102D-B753-4282-A795-CEA868D8B121}"/>
    <cellStyle name="Style 24 16 5" xfId="10270" xr:uid="{F834AEC0-97D4-49D8-9727-369063A3B210}"/>
    <cellStyle name="Style 24 16 6" xfId="12132" xr:uid="{8ECE0B95-DF80-4617-BF72-B8705E080A08}"/>
    <cellStyle name="Style 24 16 7" xfId="18617" xr:uid="{E22E2A93-5C0B-4C92-B191-C611CF80B61F}"/>
    <cellStyle name="Style 24 16 8" xfId="24525" xr:uid="{2F022ABD-C2BD-4F86-99C6-3834A39FA559}"/>
    <cellStyle name="Style 24 16 9" xfId="11349" xr:uid="{9F0D3AD4-B2BB-42C5-8FBB-EA035A5DBD50}"/>
    <cellStyle name="Style 24 17" xfId="12759" xr:uid="{A220CC29-70A0-4A0F-B8F3-8F15755DA244}"/>
    <cellStyle name="Style 24 17 10" xfId="27780" xr:uid="{B682CA43-6712-4457-B582-54C3860703D1}"/>
    <cellStyle name="Style 24 17 11" xfId="21936" xr:uid="{98A8CEBA-2F80-4827-830F-68C5759681C3}"/>
    <cellStyle name="Style 24 17 12" xfId="30607" xr:uid="{57717DEB-AD81-416E-999B-27320F7BDE8F}"/>
    <cellStyle name="Style 24 17 13" xfId="11216" xr:uid="{CD3AEEFE-4E25-456D-A0EC-FF9494207E5C}"/>
    <cellStyle name="Style 24 17 14" xfId="10737" xr:uid="{53F30D85-2259-4E71-9A4F-B6A9A0A4A2D9}"/>
    <cellStyle name="Style 24 17 15" xfId="34214" xr:uid="{D460DEEB-0190-4BC3-B672-EFE2DE43B6CA}"/>
    <cellStyle name="Style 24 17 16" xfId="12487" xr:uid="{30BABBDA-C9BC-43E9-9140-E9BD145D2BBC}"/>
    <cellStyle name="Style 24 17 17" xfId="36507" xr:uid="{67E712F6-872E-424C-9428-158DF7922D75}"/>
    <cellStyle name="Style 24 17 2" xfId="16039" xr:uid="{5CA3AAC2-AAC4-4CC2-9B8C-BAC61EAE5017}"/>
    <cellStyle name="Style 24 17 3" xfId="17643" xr:uid="{09E929E3-64BA-4FDF-962C-9CD3E0FDD5D3}"/>
    <cellStyle name="Style 24 17 4" xfId="19117" xr:uid="{1C21F703-5637-4E73-A8FE-0FB5C9809141}"/>
    <cellStyle name="Style 24 17 5" xfId="20564" xr:uid="{723A9C38-C33E-48CE-BE3F-67D609BFE16B}"/>
    <cellStyle name="Style 24 17 6" xfId="21907" xr:uid="{86AED906-67F3-4795-AFD4-6253B771642A}"/>
    <cellStyle name="Style 24 17 7" xfId="10512" xr:uid="{A241734B-0C27-401C-A8BA-9A8AA00B6803}"/>
    <cellStyle name="Style 24 17 8" xfId="17543" xr:uid="{CE22D858-1CD0-4975-A310-7041174438C2}"/>
    <cellStyle name="Style 24 17 9" xfId="11281" xr:uid="{AEEB0AE3-765F-4A61-8F55-41194D76EBF3}"/>
    <cellStyle name="Style 24 18" xfId="12767" xr:uid="{7D071AAF-41E2-4B06-B74B-01B218397F5E}"/>
    <cellStyle name="Style 24 18 10" xfId="11651" xr:uid="{7167740E-7D19-4A2A-803C-04D8B6027B88}"/>
    <cellStyle name="Style 24 18 11" xfId="11555" xr:uid="{214D6133-DE92-434B-A5FD-DFACFA953A6B}"/>
    <cellStyle name="Style 24 18 12" xfId="11849" xr:uid="{8B0F538C-E81C-4D08-82FF-2C5226B2364B}"/>
    <cellStyle name="Style 24 18 13" xfId="11220" xr:uid="{D4E93292-4A70-42B1-A7BD-BA9CCBD69DD3}"/>
    <cellStyle name="Style 24 18 14" xfId="10742" xr:uid="{36FAD3FC-E6A2-413F-823D-62B0D416846F}"/>
    <cellStyle name="Style 24 18 15" xfId="34083" xr:uid="{7A829349-B5CE-4388-AD3B-A8051730097B}"/>
    <cellStyle name="Style 24 18 16" xfId="12492" xr:uid="{2B28116C-0AE7-4D79-8BF3-D3F66D3B21F6}"/>
    <cellStyle name="Style 24 18 17" xfId="35869" xr:uid="{2D43D52C-6DB6-4CAE-B735-BA6BE9C1D24F}"/>
    <cellStyle name="Style 24 18 2" xfId="16047" xr:uid="{EA7E718C-1034-4B48-B8C2-5B3DF8239D93}"/>
    <cellStyle name="Style 24 18 3" xfId="10998" xr:uid="{87862192-ECB8-4633-AFA7-AD183A4D5990}"/>
    <cellStyle name="Style 24 18 4" xfId="18997" xr:uid="{3CE4FB8C-4669-4DEB-B28B-FAE3E3DE7266}"/>
    <cellStyle name="Style 24 18 5" xfId="20531" xr:uid="{849B1B77-0589-47BC-B22A-CDFC93A163C5}"/>
    <cellStyle name="Style 24 18 6" xfId="21832" xr:uid="{BD06E4F2-A502-40D6-BE85-142735BB6C50}"/>
    <cellStyle name="Style 24 18 7" xfId="16949" xr:uid="{D5518780-865D-44DE-8910-8FA437A72C35}"/>
    <cellStyle name="Style 24 18 8" xfId="10605" xr:uid="{E3BF1EF1-00E9-4485-91DE-2C69E67A6F43}"/>
    <cellStyle name="Style 24 18 9" xfId="19873" xr:uid="{5C7F9541-46EB-4232-AE5F-2BBF8A4A5144}"/>
    <cellStyle name="Style 24 19" xfId="12775" xr:uid="{A15E605B-5ABE-4F60-936A-E07B3F78703A}"/>
    <cellStyle name="Style 24 19 10" xfId="10659" xr:uid="{D77207A3-AD80-4F82-8EEE-5DE091129124}"/>
    <cellStyle name="Style 24 19 11" xfId="11291" xr:uid="{EBF7BC23-B8D2-44FD-B409-91C42CED4480}"/>
    <cellStyle name="Style 24 19 12" xfId="11932" xr:uid="{6F8DBF0D-DCA8-4102-9DAC-28AE1BDB7225}"/>
    <cellStyle name="Style 24 19 13" xfId="32030" xr:uid="{4B734642-ED12-4F90-A267-0A63E9AE8E20}"/>
    <cellStyle name="Style 24 19 14" xfId="10775" xr:uid="{35848B7D-3405-4CAB-B439-973F66EAAA23}"/>
    <cellStyle name="Style 24 19 15" xfId="11777" xr:uid="{2EEDBB7F-217B-4FED-B428-48358425CAB7}"/>
    <cellStyle name="Style 24 19 16" xfId="12550" xr:uid="{C8D161F6-62E0-4F9C-B37C-33791A642505}"/>
    <cellStyle name="Style 24 19 17" xfId="12622" xr:uid="{A4BE3FA8-2236-4481-B94B-2FD7CFB9A623}"/>
    <cellStyle name="Style 24 19 2" xfId="16055" xr:uid="{E5E3D31F-C02C-483B-AE22-F2A9CD0FBBAA}"/>
    <cellStyle name="Style 24 19 3" xfId="11000" xr:uid="{E5BA76F2-6AD7-4457-9C11-0B836EE74926}"/>
    <cellStyle name="Style 24 19 4" xfId="19011" xr:uid="{74CD2FE5-23D1-4D65-BB63-1A8BF1687DE5}"/>
    <cellStyle name="Style 24 19 5" xfId="10301" xr:uid="{26D65996-8930-4351-94E7-82ACD7728AD5}"/>
    <cellStyle name="Style 24 19 6" xfId="11174" xr:uid="{2927F54A-CC8F-4942-A1BC-C6C8B7B84E52}"/>
    <cellStyle name="Style 24 19 7" xfId="16439" xr:uid="{932A51C7-918D-4929-8CC0-E28B453354A3}"/>
    <cellStyle name="Style 24 19 8" xfId="24842" xr:uid="{779EE4AF-0E7A-4A30-9910-2CADFE01F14C}"/>
    <cellStyle name="Style 24 19 9" xfId="26245" xr:uid="{9343B78D-6CB4-4AD8-9A5E-D9A3717A73D5}"/>
    <cellStyle name="Style 24 2" xfId="4938" xr:uid="{00000000-0005-0000-0000-000070250000}"/>
    <cellStyle name="Style 24 20" xfId="12887" xr:uid="{9D2F71D2-EB04-452C-A21E-4099EAD48F0B}"/>
    <cellStyle name="Style 24 20 10" xfId="24823" xr:uid="{832BF703-CD9D-48C5-A201-FD2147A8AC4C}"/>
    <cellStyle name="Style 24 20 11" xfId="12300" xr:uid="{EC3C90F1-6967-424B-BD72-A02313220AE7}"/>
    <cellStyle name="Style 24 20 12" xfId="12061" xr:uid="{E1380BC2-AB67-46B4-BCA1-89E63671C6F1}"/>
    <cellStyle name="Style 24 20 13" xfId="9906" xr:uid="{BCBE99B6-FB24-4E59-BF6B-6F8F9D32FD91}"/>
    <cellStyle name="Style 24 20 14" xfId="33101" xr:uid="{4EC7A242-5956-4AE1-BF30-B464A108276C}"/>
    <cellStyle name="Style 24 20 15" xfId="12345" xr:uid="{9B7B893B-C501-4DAB-AD2A-474C95273380}"/>
    <cellStyle name="Style 24 20 16" xfId="35221" xr:uid="{17B7A4F8-35E4-4CCF-B0F8-8547E274CEBE}"/>
    <cellStyle name="Style 24 20 17" xfId="17688" xr:uid="{7EF8C983-6374-4CAA-920A-C08AADAD77A9}"/>
    <cellStyle name="Style 24 20 2" xfId="16167" xr:uid="{9D1E92B0-900B-4CAF-99F5-B6BF62381EC3}"/>
    <cellStyle name="Style 24 20 3" xfId="17690" xr:uid="{C868FD2D-304A-45DE-B947-1BABFDAF05F9}"/>
    <cellStyle name="Style 24 20 4" xfId="16317" xr:uid="{A957853C-4006-4069-AB83-E77134DE373E}"/>
    <cellStyle name="Style 24 20 5" xfId="10255" xr:uid="{32CCE29D-9899-4E93-83FB-C0D50A754499}"/>
    <cellStyle name="Style 24 20 6" xfId="12120" xr:uid="{87C81B16-9841-4AFC-9E2B-8006276214AE}"/>
    <cellStyle name="Style 24 20 7" xfId="10534" xr:uid="{DA8E593D-722E-4F87-BEAF-47CCB9665C01}"/>
    <cellStyle name="Style 24 20 8" xfId="21359" xr:uid="{CCFB3A9C-6B22-49E1-8A05-14AACEB259D0}"/>
    <cellStyle name="Style 24 20 9" xfId="11405" xr:uid="{C9EECAC4-114D-4812-BC90-FDFE28870BAB}"/>
    <cellStyle name="Style 24 21" xfId="12783" xr:uid="{32A22785-9D15-432A-8601-842D06107B5F}"/>
    <cellStyle name="Style 24 21 10" xfId="27745" xr:uid="{BDBFA09A-CB23-491B-92D0-D5EB317395FC}"/>
    <cellStyle name="Style 24 21 11" xfId="29132" xr:uid="{9D4F3ADB-77D6-4D9F-BA83-4263F57572F4}"/>
    <cellStyle name="Style 24 21 12" xfId="23274" xr:uid="{6275D1B9-7702-4653-9670-F464BEE1D809}"/>
    <cellStyle name="Style 24 21 13" xfId="11584" xr:uid="{AD0B0A90-DBE9-4D12-9981-9776B776FB99}"/>
    <cellStyle name="Style 24 21 14" xfId="17477" xr:uid="{59FF7417-23D6-4A86-89D4-3B29EC7F07FC}"/>
    <cellStyle name="Style 24 21 15" xfId="11787" xr:uid="{B0E480E3-DF11-45D1-8D81-9B9F6C7C56F4}"/>
    <cellStyle name="Style 24 21 16" xfId="35367" xr:uid="{52E4E43E-5928-4645-A32F-5978549675F5}"/>
    <cellStyle name="Style 24 21 17" xfId="36484" xr:uid="{2ABAA822-29CF-4141-908D-8A9B67A163C7}"/>
    <cellStyle name="Style 24 21 2" xfId="16063" xr:uid="{B5CFA1E9-B88A-4B75-905C-4F7C98014F22}"/>
    <cellStyle name="Style 24 21 3" xfId="11004" xr:uid="{FD4990E6-E231-44DC-8AC0-4DE02EAB091E}"/>
    <cellStyle name="Style 24 21 4" xfId="9969" xr:uid="{6AE70566-6F3C-4818-A992-524E4AD12BC5}"/>
    <cellStyle name="Style 24 21 5" xfId="10260" xr:uid="{42F79E0C-BC84-46C1-B306-74F63C1A6B0A}"/>
    <cellStyle name="Style 24 21 6" xfId="11178" xr:uid="{F023D060-91E9-40F2-895B-A46492EB4154}"/>
    <cellStyle name="Style 24 21 7" xfId="23276" xr:uid="{9D3AE8E8-8C29-4563-97D1-26D64B7192AC}"/>
    <cellStyle name="Style 24 21 8" xfId="21242" xr:uid="{88CBA5E3-E052-4E4E-949E-41D134856F55}"/>
    <cellStyle name="Style 24 21 9" xfId="25182" xr:uid="{5688C911-C08E-40E8-BD11-D8A3BF1EC59A}"/>
    <cellStyle name="Style 24 22" xfId="12895" xr:uid="{1FF6071B-56DC-4580-A93C-AA27E52EA59B}"/>
    <cellStyle name="Style 24 22 10" xfId="28654" xr:uid="{963788A7-1444-461B-B167-0B4BE7CFF30D}"/>
    <cellStyle name="Style 24 22 11" xfId="25456" xr:uid="{573022BA-06DF-4CA1-AB29-9BB9F5F92FA6}"/>
    <cellStyle name="Style 24 22 12" xfId="12065" xr:uid="{048E7819-79B2-47F3-9DDC-56DFDF0AAD08}"/>
    <cellStyle name="Style 24 22 13" xfId="11481" xr:uid="{576CBD97-6D1B-43B3-B22B-4630AB917F91}"/>
    <cellStyle name="Style 24 22 14" xfId="26062" xr:uid="{5A120692-57EA-40C6-8783-9521BDC1B281}"/>
    <cellStyle name="Style 24 22 15" xfId="34113" xr:uid="{9A3561BE-02D8-4946-9833-4CFE7C859E34}"/>
    <cellStyle name="Style 24 22 16" xfId="33255" xr:uid="{AD9E8997-9BFC-43C0-8509-939255807DA0}"/>
    <cellStyle name="Style 24 22 17" xfId="37317" xr:uid="{33D41863-F8BA-4BF2-980A-F5F3D82AF0A3}"/>
    <cellStyle name="Style 24 22 2" xfId="16175" xr:uid="{461D8D42-41BC-4590-A0A3-FA7B527F7C27}"/>
    <cellStyle name="Style 24 22 3" xfId="17633" xr:uid="{29DDED01-5E88-4F17-8535-648FAAE51903}"/>
    <cellStyle name="Style 24 22 4" xfId="19251" xr:uid="{ADF0146F-5E34-4C05-883E-E31FC9F953DC}"/>
    <cellStyle name="Style 24 22 5" xfId="12015" xr:uid="{86A2A37C-56B9-4D0F-8139-102CDA113598}"/>
    <cellStyle name="Style 24 22 6" xfId="21903" xr:uid="{B3C99977-1DE5-4DA0-9BE0-CC43FD19EC3C}"/>
    <cellStyle name="Style 24 22 7" xfId="10538" xr:uid="{1FFEFCF0-B317-47CD-BE09-B9601876FD47}"/>
    <cellStyle name="Style 24 22 8" xfId="12147" xr:uid="{B819C9C3-C28B-4B34-8CFC-B34E4625DC45}"/>
    <cellStyle name="Style 24 22 9" xfId="11409" xr:uid="{3D9CEF3E-A421-4F92-A0B1-EC9FA8E52B82}"/>
    <cellStyle name="Style 24 23" xfId="12791" xr:uid="{7334D5C4-5CAD-4C15-9097-89E10E000AF9}"/>
    <cellStyle name="Style 24 23 10" xfId="10663" xr:uid="{994B3CAE-71AB-4EA5-8189-0354159E4CDA}"/>
    <cellStyle name="Style 24 23 11" xfId="11296" xr:uid="{C6E27C34-86DB-4B25-B233-E459438B133A}"/>
    <cellStyle name="Style 24 23 12" xfId="12212" xr:uid="{C1BEDDD6-0F12-4D1A-B843-44224A4BD4E9}"/>
    <cellStyle name="Style 24 23 13" xfId="11274" xr:uid="{77BC7667-006B-4A38-A4D2-E5D29602C31A}"/>
    <cellStyle name="Style 24 23 14" xfId="10889" xr:uid="{4796F0DF-9733-4F33-9324-BB26B7002098}"/>
    <cellStyle name="Style 24 23 15" xfId="11802" xr:uid="{6382EA8C-0D53-47D6-B239-F674EE7B9174}"/>
    <cellStyle name="Style 24 23 16" xfId="34584" xr:uid="{4CB74AF6-805D-4576-9499-A21EA7148392}"/>
    <cellStyle name="Style 24 23 17" xfId="12637" xr:uid="{C90A69F0-6866-43ED-B77E-5E4115BFA1F8}"/>
    <cellStyle name="Style 24 23 2" xfId="16071" xr:uid="{4F927EFF-B2DF-4CEE-B712-8CB65BB083CC}"/>
    <cellStyle name="Style 24 23 3" xfId="17867" xr:uid="{BC7D9D55-4F50-4054-BB01-0F4FC4001C8D}"/>
    <cellStyle name="Style 24 23 4" xfId="9973" xr:uid="{FA19CC04-E0EC-45C5-93A6-41BF5EC587C9}"/>
    <cellStyle name="Style 24 23 5" xfId="20687" xr:uid="{945A14F2-22F9-4C6F-A411-AE65D332AF48}"/>
    <cellStyle name="Style 24 23 6" xfId="21797" xr:uid="{3115A163-3BC3-402B-BF4A-ACD5040E7D59}"/>
    <cellStyle name="Style 24 23 7" xfId="23360" xr:uid="{56A7482E-F78D-485D-8A5F-05B35A0080C9}"/>
    <cellStyle name="Style 24 23 8" xfId="10932" xr:uid="{81F731C8-9DB7-4876-8EAB-B193EE96668D}"/>
    <cellStyle name="Style 24 23 9" xfId="11362" xr:uid="{397865C6-B14C-4F17-99A8-1D030ADF020A}"/>
    <cellStyle name="Style 24 24" xfId="10332" xr:uid="{B92D9CE6-BEBF-4479-8EEE-483DA9D82718}"/>
    <cellStyle name="Style 24 25" xfId="9799" xr:uid="{CB3A1861-D0D5-46E4-BC9D-6BB5C874D17E}"/>
    <cellStyle name="Style 24 26" xfId="9832" xr:uid="{6FE5641C-3BD4-4460-8204-633B13F0664E}"/>
    <cellStyle name="Style 24 27" xfId="9807" xr:uid="{A91984A8-0014-4E3D-9BC1-6BE22DF6AE4E}"/>
    <cellStyle name="Style 24 28" xfId="9843" xr:uid="{FBC278BB-201C-4FF1-BCF5-FBACBB580EC2}"/>
    <cellStyle name="Style 24 29" xfId="9815" xr:uid="{8BB96007-6A6F-4228-91B9-E5D3F7CA202F}"/>
    <cellStyle name="Style 24 3" xfId="4939" xr:uid="{00000000-0005-0000-0000-000071250000}"/>
    <cellStyle name="Style 24 30" xfId="9848" xr:uid="{B66EEA79-B33A-4597-BBF9-BA9B185E03D2}"/>
    <cellStyle name="Style 24 4" xfId="4940" xr:uid="{00000000-0005-0000-0000-000072250000}"/>
    <cellStyle name="Style 24 5" xfId="13945" xr:uid="{CAA4B34D-7439-461F-BB3C-5A16B981E966}"/>
    <cellStyle name="Style 24 5 10" xfId="24604" xr:uid="{0CEFF35B-D533-45C8-9379-D0E00DC3188F}"/>
    <cellStyle name="Style 24 5 11" xfId="25992" xr:uid="{13A8DC2E-1CB2-4C17-9EB1-2A498C8DF38F}"/>
    <cellStyle name="Style 24 5 12" xfId="29037" xr:uid="{9BAD9953-D974-42D2-B67D-DD0987CA121F}"/>
    <cellStyle name="Style 24 5 13" xfId="33988" xr:uid="{1014AA9C-3600-45F6-8AE1-91341BD49D37}"/>
    <cellStyle name="Style 24 5 14" xfId="31897" xr:uid="{9CDFA078-E34A-4D58-82AB-38A974D7D6C4}"/>
    <cellStyle name="Style 24 5 2" xfId="17079" xr:uid="{BA450619-3342-4B9A-9E04-B9CF9195645F}"/>
    <cellStyle name="Style 24 5 3" xfId="10244" xr:uid="{247EB4A6-BBCA-4711-93E0-FA871E473D5A}"/>
    <cellStyle name="Style 24 5 4" xfId="16496" xr:uid="{CA3315B2-015B-453B-86CE-74E1101F9FB8}"/>
    <cellStyle name="Style 24 5 5" xfId="17493" xr:uid="{DA85C041-E82E-4E82-B7E0-B9153481AF41}"/>
    <cellStyle name="Style 24 5 6" xfId="19030" xr:uid="{2C5C1227-E02F-4683-9C1D-57AF57B18370}"/>
    <cellStyle name="Style 24 5 7" xfId="20517" xr:uid="{570D2166-20E2-41B7-96FE-74869EDDD304}"/>
    <cellStyle name="Style 24 5 8" xfId="21844" xr:uid="{14EDBE41-9195-4526-BF75-A51D94625143}"/>
    <cellStyle name="Style 24 5 9" xfId="23143" xr:uid="{92484879-C133-4611-B61D-83991E697CC3}"/>
    <cellStyle name="Style 24 6" xfId="12844" xr:uid="{D718974C-8198-4334-B394-37D68B11C6E0}"/>
    <cellStyle name="Style 24 6 10" xfId="10754" xr:uid="{8CC72CF9-3033-45BE-A5CA-C39E2C9C81FE}"/>
    <cellStyle name="Style 24 6 11" xfId="11239" xr:uid="{89F5A3C6-EA17-4A04-BA85-60A6AF00D0FF}"/>
    <cellStyle name="Style 24 6 12" xfId="33300" xr:uid="{390BBB99-0D8E-4255-AD01-3E20A2134894}"/>
    <cellStyle name="Style 24 6 13" xfId="34066" xr:uid="{AC1E6B80-E4FA-401F-96DD-72A7D008B950}"/>
    <cellStyle name="Style 24 6 14" xfId="17509" xr:uid="{86CCA9E6-6D5B-4A01-9EA5-299F4975AE20}"/>
    <cellStyle name="Style 24 6 15" xfId="18340" xr:uid="{CE6C1604-77B6-4BB4-BC98-9BB68E61D76B}"/>
    <cellStyle name="Style 24 6 2" xfId="16124" xr:uid="{8E4789B7-492C-4CA9-8BE1-7ED1CEABD0CE}"/>
    <cellStyle name="Style 24 6 3" xfId="11821" xr:uid="{201A08C3-47D3-4B74-B696-CCAE0ADBB050}"/>
    <cellStyle name="Style 24 6 4" xfId="19660" xr:uid="{408BAC75-1DF3-4E15-81CC-B8F96C152FD5}"/>
    <cellStyle name="Style 24 6 5" xfId="12087" xr:uid="{242CF414-7EE9-4F27-A820-4B60DAB2F070}"/>
    <cellStyle name="Style 24 6 6" xfId="11263" xr:uid="{B10B6CA3-F025-4F7B-B4E5-31A06A19A30F}"/>
    <cellStyle name="Style 24 6 7" xfId="11383" xr:uid="{80F781CA-6836-45BB-B77C-57D3ADCC68E9}"/>
    <cellStyle name="Style 24 6 8" xfId="10685" xr:uid="{7DB2B164-AEBE-477D-B756-2758789383C4}"/>
    <cellStyle name="Style 24 6 9" xfId="12276" xr:uid="{61C613DC-3827-4D4E-806D-88BFB97B03CE}"/>
    <cellStyle name="Style 24 7" xfId="12831" xr:uid="{BCD595D3-294E-4110-9294-DC57EBE5BAD4}"/>
    <cellStyle name="Style 24 7 10" xfId="30532" xr:uid="{6695F711-B0E9-4629-BD20-205F59DAA126}"/>
    <cellStyle name="Style 24 7 11" xfId="31942" xr:uid="{CBCFC3F5-6491-4ABD-8EF3-E24262106202}"/>
    <cellStyle name="Style 24 7 12" xfId="26181" xr:uid="{913D555E-AD4F-42D8-8006-98E8C8E7E068}"/>
    <cellStyle name="Style 24 7 13" xfId="12327" xr:uid="{16D62D46-90C3-4503-B01F-D7ABD4EB8637}"/>
    <cellStyle name="Style 24 7 14" xfId="29126" xr:uid="{3250BF9E-2DAB-4D6E-A543-839158041F28}"/>
    <cellStyle name="Style 24 7 15" xfId="16339" xr:uid="{C325FA9D-37E6-4EDA-9E08-1954F3B0D86B}"/>
    <cellStyle name="Style 24 7 2" xfId="16111" xr:uid="{F21FBACF-B203-4F47-80FF-2439D1BBF8C1}"/>
    <cellStyle name="Style 24 7 3" xfId="9982" xr:uid="{34F46BF8-C31F-4BDA-80F2-E31D9C301E78}"/>
    <cellStyle name="Style 24 7 4" xfId="20695" xr:uid="{C18E316F-3092-4369-AA27-FD7A6C61E2A8}"/>
    <cellStyle name="Style 24 7 5" xfId="10517" xr:uid="{E4899CCE-36C8-4602-A89B-61B3915A66CF}"/>
    <cellStyle name="Style 24 7 6" xfId="17594" xr:uid="{58CCFE6C-1ADC-40D3-8223-C81DE4ECA423}"/>
    <cellStyle name="Style 24 7 7" xfId="11374" xr:uid="{AED6CA43-418C-4FA8-8DB7-36D0A493FABC}"/>
    <cellStyle name="Style 24 7 8" xfId="12198" xr:uid="{6212F685-F615-4AD4-848D-60845A373A20}"/>
    <cellStyle name="Style 24 7 9" xfId="29051" xr:uid="{44B49D8C-A3E1-4386-A2CD-8F6D7AEB0D9F}"/>
    <cellStyle name="Style 24 8" xfId="12727" xr:uid="{98DB5914-78AC-4029-91C0-F37FBAE83E49}"/>
    <cellStyle name="Style 24 8 10" xfId="29226" xr:uid="{E32BDFE0-19F9-44EB-8A63-3B4CE50EF6F4}"/>
    <cellStyle name="Style 24 8 11" xfId="11819" xr:uid="{BB344E51-625B-43B8-9CE7-D4DD77CE7938}"/>
    <cellStyle name="Style 24 8 12" xfId="31864" xr:uid="{F149FA4F-2A95-4DD1-9807-C5837D3CA1A5}"/>
    <cellStyle name="Style 24 8 13" xfId="29614" xr:uid="{47A23CFC-182E-4200-B8D4-5A6778A8DB10}"/>
    <cellStyle name="Style 24 8 14" xfId="34127" xr:uid="{5A6E2326-B8DF-4E9A-88C1-65A87DCA6D57}"/>
    <cellStyle name="Style 24 8 15" xfId="29194" xr:uid="{04AC9733-8938-4736-8100-E2F16832090D}"/>
    <cellStyle name="Style 24 8 16" xfId="36358" xr:uid="{2B63001C-D5BC-4D96-8972-FFB34397C31C}"/>
    <cellStyle name="Style 24 8 2" xfId="16007" xr:uid="{521A8BBB-7FDF-41E8-BB78-FAEBBF4DDEA8}"/>
    <cellStyle name="Style 24 8 3" xfId="17830" xr:uid="{29D8CC46-EB44-4086-8E3B-CFF1970BCFB8}"/>
    <cellStyle name="Style 24 8 4" xfId="19273" xr:uid="{469BA477-DE32-40A8-AC50-55876D5B66FB}"/>
    <cellStyle name="Style 24 8 5" xfId="11087" xr:uid="{10CEC228-3FB7-4B6D-9AEC-5CA367425DD0}"/>
    <cellStyle name="Style 24 8 6" xfId="11320" xr:uid="{171F8D3D-63F4-4438-B625-1C5FD79F596A}"/>
    <cellStyle name="Style 24 8 7" xfId="10433" xr:uid="{C1C1717F-0FC9-45E2-AAE1-72F483EA120D}"/>
    <cellStyle name="Style 24 8 8" xfId="19793" xr:uid="{31E1429A-1972-4DFD-9643-2F348D3C2C8C}"/>
    <cellStyle name="Style 24 8 9" xfId="27526" xr:uid="{2114278E-6317-4CB9-B0C0-37B582B44ACF}"/>
    <cellStyle name="Style 24 9" xfId="12843" xr:uid="{7A468FCC-6933-4E81-887F-4A74B9C13C9C}"/>
    <cellStyle name="Style 24 9 10" xfId="11634" xr:uid="{944C0210-2F0B-4FF7-9DEE-702A9FAC5CA2}"/>
    <cellStyle name="Style 24 9 11" xfId="12275" xr:uid="{25FFC5A6-E1AA-4590-BC6D-DF758238DFF8}"/>
    <cellStyle name="Style 24 9 12" xfId="15928" xr:uid="{4178DB1F-4601-4FE7-B5F5-F07EC4E2772E}"/>
    <cellStyle name="Style 24 9 13" xfId="30770" xr:uid="{12519DB4-0C2F-4718-BB63-FB96EE0FE994}"/>
    <cellStyle name="Style 24 9 14" xfId="33183" xr:uid="{34BCE769-1A6B-4155-B51E-A50D16E1382B}"/>
    <cellStyle name="Style 24 9 15" xfId="27504" xr:uid="{FFF9F12F-34C8-4390-8C2A-CA1EE443B01A}"/>
    <cellStyle name="Style 24 9 16" xfId="16466" xr:uid="{357B2CCE-3CBC-48D7-A753-695E76465389}"/>
    <cellStyle name="Style 24 9 17" xfId="16817" xr:uid="{0B29271E-9779-471A-8ECB-11C6C7EC8DAE}"/>
    <cellStyle name="Style 24 9 2" xfId="16123" xr:uid="{E01DE343-B17A-4914-88CE-3FB4D2AA3E20}"/>
    <cellStyle name="Style 24 9 3" xfId="17135" xr:uid="{B4CC0D4D-D899-4ED1-8F13-E0184665C125}"/>
    <cellStyle name="Style 24 9 4" xfId="19054" xr:uid="{D660B38B-F452-4D79-AC6D-06DBFD02243A}"/>
    <cellStyle name="Style 24 9 5" xfId="11508" xr:uid="{08A9D1E9-E7E0-40AE-9A3A-7CB0BF0DC9BD}"/>
    <cellStyle name="Style 24 9 6" xfId="12125" xr:uid="{1AAE67C0-87C4-47FA-B330-ED86D309023C}"/>
    <cellStyle name="Style 24 9 7" xfId="10521" xr:uid="{07BB3172-0AF6-4A78-8FD7-4CA9D0BDA717}"/>
    <cellStyle name="Style 24 9 8" xfId="11126" xr:uid="{BD569706-DC21-49E6-9368-943D4E659276}"/>
    <cellStyle name="Style 24 9 9" xfId="11381" xr:uid="{51E9B84E-2C3F-4D34-904E-6B9B8B66223C}"/>
    <cellStyle name="Style 25" xfId="4941" xr:uid="{00000000-0005-0000-0000-000073250000}"/>
    <cellStyle name="Style 25 10" xfId="12862" xr:uid="{C82B4B8E-003A-45FA-B64E-C0416DE968D7}"/>
    <cellStyle name="Style 25 10 10" xfId="10694" xr:uid="{FA4E576D-E6E0-4B9F-8AA8-2FB4BC2EA5FB}"/>
    <cellStyle name="Style 25 10 11" xfId="10785" xr:uid="{E54E103B-F71E-4F4C-B906-29D455BC917F}"/>
    <cellStyle name="Style 25 10 12" xfId="23248" xr:uid="{8E97D753-5E30-4DAD-AA1F-68B8983D920E}"/>
    <cellStyle name="Style 25 10 13" xfId="30930" xr:uid="{7298C418-CF77-458F-8E76-B3C6281B01BB}"/>
    <cellStyle name="Style 25 10 14" xfId="33091" xr:uid="{4A62A939-D8C7-4C03-88D0-89CA58BA5718}"/>
    <cellStyle name="Style 25 10 15" xfId="16518" xr:uid="{75215587-EA33-46C4-BDEF-3848C7AFEED0}"/>
    <cellStyle name="Style 25 10 16" xfId="16471" xr:uid="{B7368143-A151-45ED-B916-638C4FBEC8D6}"/>
    <cellStyle name="Style 25 10 17" xfId="18251" xr:uid="{01CF84F4-60C8-4562-8B29-8F504F25110C}"/>
    <cellStyle name="Style 25 10 2" xfId="16142" xr:uid="{9296A97F-F745-413A-9EAC-A8BA014EE274}"/>
    <cellStyle name="Style 25 10 3" xfId="17907" xr:uid="{434691AA-6349-4F60-B1B6-184680C86265}"/>
    <cellStyle name="Style 25 10 4" xfId="11147" xr:uid="{5C6020DD-24E3-406F-B5EE-3BDBBB8E469B}"/>
    <cellStyle name="Style 25 10 5" xfId="12004" xr:uid="{FB54F2DA-A793-4E57-82A3-71D33C8A246A}"/>
    <cellStyle name="Style 25 10 6" xfId="11184" xr:uid="{572D5D6D-8C1E-499F-816A-18AB9B7A6D09}"/>
    <cellStyle name="Style 25 10 7" xfId="10527" xr:uid="{6C5830D6-E30D-4A80-BFEB-2059DA54D1A3}"/>
    <cellStyle name="Style 25 10 8" xfId="11131" xr:uid="{1B6468D2-1C8A-4F76-9663-DDD93DFCB155}"/>
    <cellStyle name="Style 25 10 9" xfId="12242" xr:uid="{4C9CDAC8-60EF-498E-9983-D50DE0028720}"/>
    <cellStyle name="Style 25 11" xfId="12866" xr:uid="{1A9D974E-418B-412A-9317-838484EF0D5B}"/>
    <cellStyle name="Style 25 11 10" xfId="26381" xr:uid="{564B4F48-EC41-42DD-B6F7-AF08EFEC2847}"/>
    <cellStyle name="Style 25 11 11" xfId="11559" xr:uid="{2C6E4F6A-848A-45E0-89AF-DC56A6AD1781}"/>
    <cellStyle name="Style 25 11 12" xfId="12046" xr:uid="{72838505-9292-4F6A-A657-4FCC55385301}"/>
    <cellStyle name="Style 25 11 13" xfId="28745" xr:uid="{8D8DBCE4-4D47-43E4-ADAC-F5A73BA8F35C}"/>
    <cellStyle name="Style 25 11 14" xfId="33074" xr:uid="{A6D1B1B6-CBE9-487A-8846-6A3A499D7ACE}"/>
    <cellStyle name="Style 25 11 15" xfId="16373" xr:uid="{2790EA06-667D-4BDC-9B5D-6DA923A52E1B}"/>
    <cellStyle name="Style 25 11 16" xfId="17106" xr:uid="{90905AF5-CFF4-46E5-836B-F20B84CF45CA}"/>
    <cellStyle name="Style 25 11 17" xfId="32555" xr:uid="{2DDD0153-D952-4A2B-8DEC-97824F35D610}"/>
    <cellStyle name="Style 25 11 2" xfId="16146" xr:uid="{2691F689-A6A5-4115-81CD-2EF332467BC8}"/>
    <cellStyle name="Style 25 11 3" xfId="17888" xr:uid="{C2DD8D66-4157-4417-B8C4-04C7CD0BC3E8}"/>
    <cellStyle name="Style 25 11 4" xfId="9993" xr:uid="{9BE4D315-59A9-44AD-AB27-968C529403D5}"/>
    <cellStyle name="Style 25 11 5" xfId="12006" xr:uid="{43E2A583-2EDE-4E05-AB50-3A04611F2E94}"/>
    <cellStyle name="Style 25 11 6" xfId="11186" xr:uid="{0C4C5586-4A14-4243-9B04-62618B4EDB4F}"/>
    <cellStyle name="Style 25 11 7" xfId="11306" xr:uid="{56821223-F695-4980-A130-90FC5C152D2C}"/>
    <cellStyle name="Style 25 11 8" xfId="11133" xr:uid="{FE5B6A84-9A9C-465A-B96B-106765B728E8}"/>
    <cellStyle name="Style 25 11 9" xfId="24351" xr:uid="{AC607762-962C-4102-B316-01713EE0B5BB}"/>
    <cellStyle name="Style 25 12" xfId="12734" xr:uid="{B1A19882-6B81-4AA5-8603-E65F1F5397DB}"/>
    <cellStyle name="Style 25 12 10" xfId="20641" xr:uid="{45F67BDC-A3A6-4588-9994-4070756F57C6}"/>
    <cellStyle name="Style 25 12 11" xfId="11554" xr:uid="{8EEAA2DA-6056-4CAD-8091-9F6678FC5A1B}"/>
    <cellStyle name="Style 25 12 12" xfId="30549" xr:uid="{F0DB6635-DDF6-4462-97FC-86883ACECB84}"/>
    <cellStyle name="Style 25 12 13" xfId="11106" xr:uid="{E7AFA769-1F8D-4F73-8938-B694D757E7A0}"/>
    <cellStyle name="Style 25 12 14" xfId="33121" xr:uid="{367268F3-5051-4A1F-8A1A-F5F472B36789}"/>
    <cellStyle name="Style 25 12 15" xfId="16363" xr:uid="{F8ADBFA8-6DCD-418D-A09C-145240197426}"/>
    <cellStyle name="Style 25 12 16" xfId="35187" xr:uid="{425BEB7D-DB05-49E4-BB1E-C8CF6F833653}"/>
    <cellStyle name="Style 25 12 17" xfId="30540" xr:uid="{DE780115-E008-41AB-BA8A-05DBB7F97DCD}"/>
    <cellStyle name="Style 25 12 2" xfId="16014" xr:uid="{74B84BF9-0D1F-4F03-B305-22DBE7B5202D}"/>
    <cellStyle name="Style 25 12 3" xfId="17617" xr:uid="{A986F82B-4585-46A4-840B-B460BF26A827}"/>
    <cellStyle name="Style 25 12 4" xfId="19233" xr:uid="{5B748D75-A123-4567-B995-766C88ECEA4E}"/>
    <cellStyle name="Style 25 12 5" xfId="10076" xr:uid="{EB5C46E5-17EE-432D-90D9-6AE08E696985}"/>
    <cellStyle name="Style 25 12 6" xfId="11019" xr:uid="{C2D6C33A-F50F-4226-9355-86712F9DDB2A}"/>
    <cellStyle name="Style 25 12 7" xfId="10505" xr:uid="{F21FC068-E335-43E3-BB8E-490F60450E6B}"/>
    <cellStyle name="Style 25 12 8" xfId="24838" xr:uid="{97AD27D5-193B-4633-B2DA-D191FC72E2B4}"/>
    <cellStyle name="Style 25 12 9" xfId="12255" xr:uid="{5BA67BA3-F19B-4D6C-B151-60CA70E11C0C}"/>
    <cellStyle name="Style 25 13" xfId="12878" xr:uid="{D6EA7273-33C7-4964-87A9-019891817FF5}"/>
    <cellStyle name="Style 25 13 10" xfId="28744" xr:uid="{1A3CF723-4CCC-4356-ACB1-11ECCB87FD10}"/>
    <cellStyle name="Style 25 13 11" xfId="11568" xr:uid="{68D2D357-F134-4AF3-B24B-D4EB9D99546F}"/>
    <cellStyle name="Style 25 13 12" xfId="12056" xr:uid="{563876B3-43E0-4438-B661-93DEF268823A}"/>
    <cellStyle name="Style 25 13 13" xfId="24924" xr:uid="{3F7EECA2-096F-4E21-B90E-3E7C6EF8D83B}"/>
    <cellStyle name="Style 25 13 14" xfId="33160" xr:uid="{A90F07E6-B96A-44CB-B38A-2DB44C5A9651}"/>
    <cellStyle name="Style 25 13 15" xfId="16511" xr:uid="{A6B7CB75-E35F-4BAA-A7C9-00CC43CBF4CB}"/>
    <cellStyle name="Style 25 13 16" xfId="35366" xr:uid="{52D6608D-69AC-4F5F-922A-EEFE577E34BE}"/>
    <cellStyle name="Style 25 13 17" xfId="17683" xr:uid="{1D4E4046-C692-469B-A92F-000A8CE13396}"/>
    <cellStyle name="Style 25 13 2" xfId="16158" xr:uid="{7FB1F9D1-DD47-4E3A-BC41-FEB0BBF4EA77}"/>
    <cellStyle name="Style 25 13 3" xfId="16396" xr:uid="{2BA9319E-CCE3-44EB-A0C3-C49B344209DF}"/>
    <cellStyle name="Style 25 13 4" xfId="11145" xr:uid="{79D009E5-E97E-43D8-95E4-260772E03F32}"/>
    <cellStyle name="Style 25 13 5" xfId="20469" xr:uid="{68CA238A-BAC3-435A-93EE-DBC8ACFE573E}"/>
    <cellStyle name="Style 25 13 6" xfId="22074" xr:uid="{C938A2D9-7CC0-479D-8D59-2469473A3F74}"/>
    <cellStyle name="Style 25 13 7" xfId="23212" xr:uid="{74D5BCAD-8614-4A0F-AAEC-A102E3B7D74D}"/>
    <cellStyle name="Style 25 13 8" xfId="24791" xr:uid="{26D3D39A-7A4D-4906-BB41-96223A75712E}"/>
    <cellStyle name="Style 25 13 9" xfId="10564" xr:uid="{5677183F-5818-4FDC-8146-B36AF3FB0846}"/>
    <cellStyle name="Style 25 14" xfId="12742" xr:uid="{815589D2-DAEC-4548-B1D5-A8C72BCB8576}"/>
    <cellStyle name="Style 25 14 10" xfId="10648" xr:uid="{7BB1E13B-CAB1-428D-9698-388254C3316F}"/>
    <cellStyle name="Style 25 14 11" xfId="10568" xr:uid="{C0614E67-FCBB-402B-9D38-A40BBD193D5E}"/>
    <cellStyle name="Style 25 14 12" xfId="11832" xr:uid="{1D115C20-BA06-46EE-97CF-C03162B33008}"/>
    <cellStyle name="Style 25 14 13" xfId="16254" xr:uid="{3166DAFB-8CBD-443F-BEE7-507CB5654AF3}"/>
    <cellStyle name="Style 25 14 14" xfId="33077" xr:uid="{78DC020C-EDE5-495A-8071-B5EA3A1F5D2C}"/>
    <cellStyle name="Style 25 14 15" xfId="34062" xr:uid="{CF340CDB-B882-4264-BC71-048C5A3B43EE}"/>
    <cellStyle name="Style 25 14 16" xfId="35270" xr:uid="{715BBDF4-BFC8-4C65-94FF-0C6CAAD65789}"/>
    <cellStyle name="Style 25 14 17" xfId="12596" xr:uid="{D2AB3295-C231-4B8C-A2D3-C6974FACF0DD}"/>
    <cellStyle name="Style 25 14 2" xfId="16022" xr:uid="{B56826AC-72FC-41D2-9571-81BEB101C28A}"/>
    <cellStyle name="Style 25 14 3" xfId="17576" xr:uid="{5860C8C3-6618-4ECE-8EE3-472B37CAA970}"/>
    <cellStyle name="Style 25 14 4" xfId="11828" xr:uid="{93D34ECA-6E8F-4A09-9A96-AC518E8AD3D0}"/>
    <cellStyle name="Style 25 14 5" xfId="20465" xr:uid="{773088FE-A034-4050-BE84-1CAD431C543E}"/>
    <cellStyle name="Style 25 14 6" xfId="22079" xr:uid="{BAB791C7-2525-4F2F-876F-DB0E8A5E95D1}"/>
    <cellStyle name="Style 25 14 7" xfId="23216" xr:uid="{1C046A23-892C-4A75-A195-2ADB56F008F7}"/>
    <cellStyle name="Style 25 14 8" xfId="24634" xr:uid="{3BD1F4CC-A541-4879-B362-E9FCA7E07998}"/>
    <cellStyle name="Style 25 14 9" xfId="11348" xr:uid="{DEBF6707-CE3D-4FFE-8C57-D9A468F52712}"/>
    <cellStyle name="Style 25 15" xfId="12750" xr:uid="{2BEA9A03-2511-46EC-9F56-1A1E0E002EF2}"/>
    <cellStyle name="Style 25 15 10" xfId="11652" xr:uid="{97203B57-5B27-494F-BBC2-FA59AD090C33}"/>
    <cellStyle name="Style 25 15 11" xfId="29058" xr:uid="{5A456085-09C9-46E5-977D-9977D5478D78}"/>
    <cellStyle name="Style 25 15 12" xfId="11845" xr:uid="{7AA778BD-97EA-4DD1-A051-8FAC08828056}"/>
    <cellStyle name="Style 25 15 13" xfId="31948" xr:uid="{E386481A-B58C-4C97-BE8B-08B1FEE6049C}"/>
    <cellStyle name="Style 25 15 14" xfId="12501" xr:uid="{611B5D92-6BC4-43DD-96D1-02BDFFEDA5F4}"/>
    <cellStyle name="Style 25 15 15" xfId="33230" xr:uid="{B68C0F94-2F94-4418-97AD-42D49C007F21}"/>
    <cellStyle name="Style 25 15 16" xfId="35334" xr:uid="{09CFFE02-FD12-4EA8-B5E5-8DFF63C83646}"/>
    <cellStyle name="Style 25 15 17" xfId="35741" xr:uid="{C115636A-578E-472D-9C05-DAEAEE596188}"/>
    <cellStyle name="Style 25 15 2" xfId="16030" xr:uid="{659B7FE7-FE78-4A6B-A3E6-521EF91BA972}"/>
    <cellStyle name="Style 25 15 3" xfId="17703" xr:uid="{C6AF84B1-1211-4120-B02F-AF3265EDDEF2}"/>
    <cellStyle name="Style 25 15 4" xfId="11733" xr:uid="{FD5CC705-4B22-44D3-BD28-E6C48E33BE40}"/>
    <cellStyle name="Style 25 15 5" xfId="10952" xr:uid="{63AD63EB-6450-4B3B-9310-FBC6CE9CE991}"/>
    <cellStyle name="Style 25 15 6" xfId="11110" xr:uid="{8C0F5943-7A3B-421F-AAB6-ED3666953F10}"/>
    <cellStyle name="Style 25 15 7" xfId="11317" xr:uid="{DC03C713-CA53-4C89-B88E-4A4D3D940A57}"/>
    <cellStyle name="Style 25 15 8" xfId="24455" xr:uid="{B6D30537-DE15-4BDF-9CCD-74ACC7BDA31A}"/>
    <cellStyle name="Style 25 15 9" xfId="19106" xr:uid="{D58332E2-F5DF-422C-8BDA-D326A60BCDA0}"/>
    <cellStyle name="Style 25 16" xfId="12754" xr:uid="{D02FC143-3F3F-4742-8156-60D7B762093A}"/>
    <cellStyle name="Style 25 16 10" xfId="10654" xr:uid="{01A22F19-7E10-4BCE-B1B2-7A0A5F2A2F5B}"/>
    <cellStyle name="Style 25 16 11" xfId="29046" xr:uid="{A040D151-98C7-447C-894B-97C36F842EF2}"/>
    <cellStyle name="Style 25 16 12" xfId="30526" xr:uid="{896387D3-1CB6-42EB-87B6-0A6C351021B2}"/>
    <cellStyle name="Style 25 16 13" xfId="16247" xr:uid="{C404125F-A2EB-409D-87DD-BA39085060BA}"/>
    <cellStyle name="Style 25 16 14" xfId="17496" xr:uid="{D7F9EAAD-AE02-47FD-8B0C-0F9EB4F35FD8}"/>
    <cellStyle name="Style 25 16 15" xfId="34134" xr:uid="{CA0D17AC-2093-4B15-B3AA-4EB00111052B}"/>
    <cellStyle name="Style 25 16 16" xfId="29237" xr:uid="{80AD6F8D-8FAB-420C-B5DB-6D73941E666F}"/>
    <cellStyle name="Style 25 16 17" xfId="12616" xr:uid="{CB5BB12F-B11D-430A-ACC3-3082F7483018}"/>
    <cellStyle name="Style 25 16 2" xfId="16034" xr:uid="{42CC1D8C-59E6-4EE4-842C-77F9594BE626}"/>
    <cellStyle name="Style 25 16 3" xfId="17678" xr:uid="{B48C4FEE-4E99-4DD9-B569-C67B9F7442B6}"/>
    <cellStyle name="Style 25 16 4" xfId="19288" xr:uid="{470CDCBE-073F-42FB-B083-9AFCA729790B}"/>
    <cellStyle name="Style 25 16 5" xfId="20436" xr:uid="{BBBEE83F-4FC2-49E5-9CCF-B56AB518168C}"/>
    <cellStyle name="Style 25 16 6" xfId="18794" xr:uid="{ECD06C9F-C2C0-4429-AA88-7B3DA4A26AE4}"/>
    <cellStyle name="Style 25 16 7" xfId="12083" xr:uid="{83CDAF9B-C206-4B98-8783-281D8DB9CD09}"/>
    <cellStyle name="Style 25 16 8" xfId="17663" xr:uid="{C3BE7959-E964-4E33-87FC-695FF514EDC8}"/>
    <cellStyle name="Style 25 16 9" xfId="19074" xr:uid="{9F841F37-A1B8-4973-A575-F8F4B20D6C45}"/>
    <cellStyle name="Style 25 17" xfId="12766" xr:uid="{0657F737-E2F6-4F9C-9374-2CD7BD4A19EB}"/>
    <cellStyle name="Style 25 17 10" xfId="11650" xr:uid="{5BB52EB0-2829-458B-8661-345A490EA295}"/>
    <cellStyle name="Style 25 17 11" xfId="19866" xr:uid="{DA6B833D-5857-4B69-996A-B7B1F75D6453}"/>
    <cellStyle name="Style 25 17 12" xfId="16088" xr:uid="{682B78E5-AD15-422C-B316-4E9B77F231F1}"/>
    <cellStyle name="Style 25 17 13" xfId="11219" xr:uid="{55D9096F-DF53-4C29-8894-260281D8AA8A}"/>
    <cellStyle name="Style 25 17 14" xfId="10740" xr:uid="{B541598E-3791-4F50-BF65-E54738B10ABA}"/>
    <cellStyle name="Style 25 17 15" xfId="34185" xr:uid="{97A4501C-114E-41C0-87F7-CE01AF0F335C}"/>
    <cellStyle name="Style 25 17 16" xfId="17169" xr:uid="{F97F2A33-8761-4E1B-AB33-5411B0883D02}"/>
    <cellStyle name="Style 25 17 17" xfId="35826" xr:uid="{5E696327-69CA-4271-B463-D1BA7AB938CC}"/>
    <cellStyle name="Style 25 17 2" xfId="16046" xr:uid="{382F3386-27BD-4292-BEFA-847030A033B7}"/>
    <cellStyle name="Style 25 17 3" xfId="17190" xr:uid="{6CB6F016-D8F8-4107-B0D2-1426E3770247}"/>
    <cellStyle name="Style 25 17 4" xfId="19077" xr:uid="{AF8EBFC7-3288-462A-AF77-BD1C74F9FBA1}"/>
    <cellStyle name="Style 25 17 5" xfId="20662" xr:uid="{8081C354-080F-408D-AB6B-68C850E7EC9F}"/>
    <cellStyle name="Style 25 17 6" xfId="22014" xr:uid="{8F53D939-127A-4C8D-B87E-5D1043843589}"/>
    <cellStyle name="Style 25 17 7" xfId="23166" xr:uid="{C8EB89DF-5BC9-4E45-9FDF-0D90A25487EA}"/>
    <cellStyle name="Style 25 17 8" xfId="10443" xr:uid="{49D28F18-BECD-4205-8EFE-458B8C665FD4}"/>
    <cellStyle name="Style 25 17 9" xfId="25161" xr:uid="{773CB3B9-D93E-4835-8BC8-3E449162CE73}"/>
    <cellStyle name="Style 25 18" xfId="12774" xr:uid="{26D8266F-5773-4A75-84AC-8319497B2B5C}"/>
    <cellStyle name="Style 25 18 10" xfId="12194" xr:uid="{9508F366-6C2F-46F1-AB88-A159FA08B209}"/>
    <cellStyle name="Style 25 18 11" xfId="10798" xr:uid="{B70E3D6E-A1D1-46FD-B258-B90F3BFDD2E4}"/>
    <cellStyle name="Style 25 18 12" xfId="11875" xr:uid="{3F49DE96-2E41-4CFF-97A0-DC179B77D523}"/>
    <cellStyle name="Style 25 18 13" xfId="31917" xr:uid="{84C904C3-96B7-4DA4-94F1-79788CDB35F8}"/>
    <cellStyle name="Style 25 18 14" xfId="10745" xr:uid="{D821ADAC-42AE-4D7C-9BE3-27295647B5BC}"/>
    <cellStyle name="Style 25 18 15" xfId="27464" xr:uid="{6BD400C1-B8F1-44EE-9126-017DDFFEFDB1}"/>
    <cellStyle name="Style 25 18 16" xfId="12549" xr:uid="{9CD098E9-197D-4237-BF06-33729426E594}"/>
    <cellStyle name="Style 25 18 17" xfId="33951" xr:uid="{CF3BE463-8163-4491-9192-428AAEA70A80}"/>
    <cellStyle name="Style 25 18 2" xfId="16054" xr:uid="{66D4DEE8-78E1-4358-B246-386D7252B18E}"/>
    <cellStyle name="Style 25 18 3" xfId="16426" xr:uid="{E6DFCD31-8B77-44E5-9DB8-197DD6BFD19A}"/>
    <cellStyle name="Style 25 18 4" xfId="9966" xr:uid="{319D0840-1B38-4AD7-8558-6316056E701A}"/>
    <cellStyle name="Style 25 18 5" xfId="20474" xr:uid="{B0B1DB1F-9849-40CD-A7A9-296101CA3BBB}"/>
    <cellStyle name="Style 25 18 6" xfId="11173" xr:uid="{BEF3D04E-DFCD-4569-A999-0192FA068A69}"/>
    <cellStyle name="Style 25 18 7" xfId="23154" xr:uid="{4CA6C068-6E12-4688-A08F-B6033DA7526D}"/>
    <cellStyle name="Style 25 18 8" xfId="10916" xr:uid="{D2D19173-B669-450E-87EE-00A4AEC6CB65}"/>
    <cellStyle name="Style 25 18 9" xfId="26093" xr:uid="{855A3852-B03C-49B5-B285-12EFAE9E171D}"/>
    <cellStyle name="Style 25 19" xfId="12886" xr:uid="{969FE263-2B16-47DC-B40C-422157B2A9E7}"/>
    <cellStyle name="Style 25 19 10" xfId="10704" xr:uid="{23B4654C-07D0-42FF-AB26-6254454998D2}"/>
    <cellStyle name="Style 25 19 11" xfId="10779" xr:uid="{B3A7C670-28D8-4CC6-A55F-9C9DC5100ACF}"/>
    <cellStyle name="Style 25 19 12" xfId="10573" xr:uid="{21F24C04-56DC-4015-877D-5089D99CFF9E}"/>
    <cellStyle name="Style 25 19 13" xfId="11322" xr:uid="{EBF9F27F-E955-4843-8D40-38476A9F100A}"/>
    <cellStyle name="Style 25 19 14" xfId="33054" xr:uid="{F50DA9B0-050D-4CAA-AA75-FA0363256B90}"/>
    <cellStyle name="Style 25 19 15" xfId="16514" xr:uid="{A142A3A0-8847-47D8-A9FF-1413596A1786}"/>
    <cellStyle name="Style 25 19 16" xfId="35329" xr:uid="{75FA6228-C524-4A76-9F9C-DD7CA3734E55}"/>
    <cellStyle name="Style 25 19 17" xfId="16486" xr:uid="{C5322615-DF60-414D-B3EE-62053D4C7394}"/>
    <cellStyle name="Style 25 19 2" xfId="16166" xr:uid="{C04340CF-55F4-46CB-B5C6-0EB255646A08}"/>
    <cellStyle name="Style 25 19 3" xfId="17866" xr:uid="{C9C2E1FA-8205-4D92-AA97-ABA4CBC93618}"/>
    <cellStyle name="Style 25 19 4" xfId="9999" xr:uid="{8C08DB30-3261-4015-BB69-1778E159D2D8}"/>
    <cellStyle name="Style 25 19 5" xfId="12012" xr:uid="{A8BF0D12-21FE-4FF5-BDBC-0A516766A2A4}"/>
    <cellStyle name="Style 25 19 6" xfId="10038" xr:uid="{272EA8C8-86BC-4B81-9E11-FA32403FE77B}"/>
    <cellStyle name="Style 25 19 7" xfId="12090" xr:uid="{ABD9D80D-C926-4A82-A244-C3CDE8EDC4E9}"/>
    <cellStyle name="Style 25 19 8" xfId="10587" xr:uid="{8B45E9F9-C3EB-4995-AA4F-BBDD62F1AE98}"/>
    <cellStyle name="Style 25 19 9" xfId="11404" xr:uid="{4F6C8BE8-2577-41D2-9452-46505372B07E}"/>
    <cellStyle name="Style 25 2" xfId="4942" xr:uid="{00000000-0005-0000-0000-000074250000}"/>
    <cellStyle name="Style 25 2 10" xfId="12733" xr:uid="{0DB8D3FC-D3F1-43FB-A750-DD6DDE0B646E}"/>
    <cellStyle name="Style 25 2 10 10" xfId="27490" xr:uid="{7E398351-BDE7-4C48-9AF6-485CB151F543}"/>
    <cellStyle name="Style 25 2 10 11" xfId="29015" xr:uid="{FBA18E3E-BD3D-4DC9-9314-E7C105BC032F}"/>
    <cellStyle name="Style 25 2 10 12" xfId="30661" xr:uid="{5E213403-26C5-4FD1-AC3A-8ADE6031E878}"/>
    <cellStyle name="Style 25 2 10 13" xfId="12217" xr:uid="{4E4082E5-2A2A-4672-927B-2DBBC877081A}"/>
    <cellStyle name="Style 25 2 10 14" xfId="10730" xr:uid="{AA3D6AF3-CD3F-4861-BD8F-D176E5C45FE6}"/>
    <cellStyle name="Style 25 2 10 15" xfId="34104" xr:uid="{029B6561-A5B6-44B9-87F4-CD8C558B6ECD}"/>
    <cellStyle name="Style 25 2 10 16" xfId="29078" xr:uid="{7BFB85D5-CA1A-4800-A9E8-6D4BF500B143}"/>
    <cellStyle name="Style 25 2 10 17" xfId="36348" xr:uid="{FF7A027E-DC3E-4887-8AC0-A706584298D6}"/>
    <cellStyle name="Style 25 2 10 2" xfId="16013" xr:uid="{126A477F-BDC0-47C8-A559-34B64C924819}"/>
    <cellStyle name="Style 25 2 10 3" xfId="17239" xr:uid="{45131598-F575-472C-B02B-17E206F72F0B}"/>
    <cellStyle name="Style 25 2 10 4" xfId="16307" xr:uid="{FF397B29-4B77-40AF-884B-05E6C8D6DC95}"/>
    <cellStyle name="Style 25 2 10 5" xfId="10947" xr:uid="{F8BA3926-9AB8-4C88-A035-804E33F070A8}"/>
    <cellStyle name="Style 25 2 10 6" xfId="21080" xr:uid="{90F37ED4-43C9-4AD7-BBA3-7AE2BDC9995A}"/>
    <cellStyle name="Style 25 2 10 7" xfId="10504" xr:uid="{F64A3250-B747-4A55-BB76-76036B46BA0E}"/>
    <cellStyle name="Style 25 2 10 8" xfId="17552" xr:uid="{B5A80865-A78B-48F3-9A71-EBA122A081E8}"/>
    <cellStyle name="Style 25 2 10 9" xfId="11343" xr:uid="{C0787BAB-BC95-41B3-915E-D2575AAB9A1B}"/>
    <cellStyle name="Style 25 2 11" xfId="12877" xr:uid="{F22D2E33-F367-45BC-9F1F-3AAD1644535B}"/>
    <cellStyle name="Style 25 2 11 10" xfId="10702" xr:uid="{DD17F219-A1B9-4F59-8819-2CE995F5C3A7}"/>
    <cellStyle name="Style 25 2 11 11" xfId="10776" xr:uid="{66694141-3CCE-451B-A55C-A9EF2BFF9CF6}"/>
    <cellStyle name="Style 25 2 11 12" xfId="12053" xr:uid="{1793DCD4-41FA-4DC9-AE36-6E6525DB4713}"/>
    <cellStyle name="Style 25 2 11 13" xfId="31870" xr:uid="{EB1F110B-3A06-4A90-A51C-E0EBDB3CB0D1}"/>
    <cellStyle name="Style 25 2 11 14" xfId="33284" xr:uid="{B425B062-8FBE-4C84-93D5-1C8438CA8814}"/>
    <cellStyle name="Style 25 2 11 15" xfId="34125" xr:uid="{1D81E232-D4A4-4933-8CB3-A7BE15C954BD}"/>
    <cellStyle name="Style 25 2 11 16" xfId="17536" xr:uid="{B3D67569-5CAB-4D37-9341-3161F5739EF6}"/>
    <cellStyle name="Style 25 2 11 17" xfId="17657" xr:uid="{F25CEB8C-2C39-4751-8F52-3833EF0080FD}"/>
    <cellStyle name="Style 25 2 11 2" xfId="16157" xr:uid="{7DE19BF1-D851-4002-849E-7BDDC254B160}"/>
    <cellStyle name="Style 25 2 11 3" xfId="16393" xr:uid="{D5F9E486-F699-4CC8-A4D0-AF9FE6116C93}"/>
    <cellStyle name="Style 25 2 11 4" xfId="11142" xr:uid="{5901719C-B4F2-4C4B-9D9D-B38ABC4F6CE5}"/>
    <cellStyle name="Style 25 2 11 5" xfId="10312" xr:uid="{08F45AE0-EE83-4303-A902-EFFBD46093F7}"/>
    <cellStyle name="Style 25 2 11 6" xfId="21917" xr:uid="{4AA27151-FD61-4E74-91BD-F3E28DC6533B}"/>
    <cellStyle name="Style 25 2 11 7" xfId="23356" xr:uid="{580FF851-CAD8-4867-A8FA-BBCE879D4878}"/>
    <cellStyle name="Style 25 2 11 8" xfId="24635" xr:uid="{6A00B47C-EB14-4297-85CC-211BB215F60A}"/>
    <cellStyle name="Style 25 2 11 9" xfId="11400" xr:uid="{2F820E38-DFD2-4DE4-8C0B-AAB60772FD99}"/>
    <cellStyle name="Style 25 2 12" xfId="12741" xr:uid="{EFF25860-24EA-41F2-82EC-EC498424E255}"/>
    <cellStyle name="Style 25 2 12 10" xfId="11655" xr:uid="{D8041E44-F9F0-49A0-965E-B1DE0D8D5DFD}"/>
    <cellStyle name="Style 25 2 12 11" xfId="10801" xr:uid="{CBBA2F78-A2AD-48D1-9197-C6D90ABF6BBD}"/>
    <cellStyle name="Style 25 2 12 12" xfId="11831" xr:uid="{7D18798C-E65F-46FF-B563-8AEFB9B0C4F1}"/>
    <cellStyle name="Style 25 2 12 13" xfId="11135" xr:uid="{F618A602-FE4E-457B-A9AA-6FF80946F12D}"/>
    <cellStyle name="Style 25 2 12 14" xfId="26257" xr:uid="{73869978-1C22-4B7E-B61C-D7F6C5D15B7B}"/>
    <cellStyle name="Style 25 2 12 15" xfId="27495" xr:uid="{34B7B8F0-DDF3-4064-A996-A19E226FEAF9}"/>
    <cellStyle name="Style 25 2 12 16" xfId="35371" xr:uid="{BF569019-BF6B-4C59-9DCA-1B65973F5890}"/>
    <cellStyle name="Style 25 2 12 17" xfId="16609" xr:uid="{A2FE88BE-D7ED-4E81-9C06-20ABDF71CF7A}"/>
    <cellStyle name="Style 25 2 12 2" xfId="16021" xr:uid="{D785E50C-F767-4D76-9290-3579D011AF6D}"/>
    <cellStyle name="Style 25 2 12 3" xfId="17134" xr:uid="{3CA96355-41CC-46CB-9025-A9AD01795757}"/>
    <cellStyle name="Style 25 2 12 4" xfId="19050" xr:uid="{8DBEFA27-FBF7-49E7-A650-B9935D9FFDF4}"/>
    <cellStyle name="Style 25 2 12 5" xfId="10300" xr:uid="{3F94B71E-09B1-4750-B0D8-A6409EB0D22F}"/>
    <cellStyle name="Style 25 2 12 6" xfId="21923" xr:uid="{5C28CD9F-80A8-48DE-89F0-E9D1C915807C}"/>
    <cellStyle name="Style 25 2 12 7" xfId="23359" xr:uid="{7AB6C7DF-6091-4B61-8724-08428E6CD060}"/>
    <cellStyle name="Style 25 2 12 8" xfId="24804" xr:uid="{E6D8A9BC-85CF-4507-8AE6-05F32F4DEEDD}"/>
    <cellStyle name="Style 25 2 12 9" xfId="11347" xr:uid="{C9423527-270A-48EB-A6EE-AA0CCD59A789}"/>
    <cellStyle name="Style 25 2 13" xfId="12749" xr:uid="{C6897924-CECC-4AE4-9FDB-58C7CE36BDB3}"/>
    <cellStyle name="Style 25 2 13 10" xfId="10651" xr:uid="{4A67B40F-CB01-40BF-B78D-65ED9EA15DC8}"/>
    <cellStyle name="Style 25 2 13 11" xfId="11285" xr:uid="{8C01D717-7E99-4CEC-80BD-6A86B2968D22}"/>
    <cellStyle name="Style 25 2 13 12" xfId="11844" xr:uid="{A8992537-0F92-4653-B72C-7422DC06255B}"/>
    <cellStyle name="Style 25 2 13 13" xfId="32067" xr:uid="{0FC8BE5C-DAF6-4F96-A016-7E3862BF1D22}"/>
    <cellStyle name="Style 25 2 13 14" xfId="29574" xr:uid="{1446F321-7B38-48E6-9A97-7B75F8FE1272}"/>
    <cellStyle name="Style 25 2 13 15" xfId="26869" xr:uid="{0FDD0907-9C5A-4CAA-90BF-A0AF7E5917BF}"/>
    <cellStyle name="Style 25 2 13 16" xfId="35238" xr:uid="{6EF87233-42E5-4CCD-B3A6-566DE794B51D}"/>
    <cellStyle name="Style 25 2 13 17" xfId="12605" xr:uid="{908E28E7-452C-4B4A-B161-AE2C804C6B20}"/>
    <cellStyle name="Style 25 2 13 2" xfId="16029" xr:uid="{EB4C2CF6-CF16-4832-9C57-DD32170E9190}"/>
    <cellStyle name="Style 25 2 13 3" xfId="17873" xr:uid="{E073C007-7F5B-4A0F-86B7-2F8E8AAF7DEF}"/>
    <cellStyle name="Style 25 2 13 4" xfId="19015" xr:uid="{D9A53764-05AB-4EA9-9487-992E65601AFD}"/>
    <cellStyle name="Style 25 2 13 5" xfId="10258" xr:uid="{47B378CB-3F40-424D-BFD7-CECFEB102B1F}"/>
    <cellStyle name="Style 25 2 13 6" xfId="11166" xr:uid="{9E0BDAAE-A5D2-4EE3-B785-38C2DD01DC46}"/>
    <cellStyle name="Style 25 2 13 7" xfId="12084" xr:uid="{EFC91792-62B9-43F2-8289-4C29C75E9E2D}"/>
    <cellStyle name="Style 25 2 13 8" xfId="24567" xr:uid="{AEDE30A5-227B-423C-979E-8A89B949369B}"/>
    <cellStyle name="Style 25 2 13 9" xfId="25946" xr:uid="{62A33161-1BA2-4573-9305-3AA64A7063A6}"/>
    <cellStyle name="Style 25 2 14" xfId="12752" xr:uid="{BB1EEF6E-9CA6-4EDD-869F-090F44862FC4}"/>
    <cellStyle name="Style 25 2 14 10" xfId="10652" xr:uid="{25688DF0-AAAB-45E2-9CBC-4D6B0188B959}"/>
    <cellStyle name="Style 25 2 14 11" xfId="29053" xr:uid="{A7394B53-FB37-4420-8C37-89F263895709}"/>
    <cellStyle name="Style 25 2 14 12" xfId="30538" xr:uid="{75170B1F-B7EF-4D00-8B44-F9B10A2A4F3F}"/>
    <cellStyle name="Style 25 2 14 13" xfId="31943" xr:uid="{2BE15BC8-564A-4916-92EB-B8017ADB8996}"/>
    <cellStyle name="Style 25 2 14 14" xfId="10734" xr:uid="{A9E4ADAB-4900-40B8-A6E4-9C018686D1A2}"/>
    <cellStyle name="Style 25 2 14 15" xfId="34246" xr:uid="{1AE446D6-25AB-41E5-8097-E4C425D46916}"/>
    <cellStyle name="Style 25 2 14 16" xfId="35176" xr:uid="{DE409534-27F8-4A73-959D-99E176BCFFA5}"/>
    <cellStyle name="Style 25 2 14 17" xfId="12613" xr:uid="{34EC55A7-4196-4310-B8E3-333891E5D948}"/>
    <cellStyle name="Style 25 2 14 2" xfId="16032" xr:uid="{9563CBBF-A59E-4CA0-912D-EA750902823F}"/>
    <cellStyle name="Style 25 2 14 3" xfId="17689" xr:uid="{4379D869-E149-411A-91B4-55FBC2D35212}"/>
    <cellStyle name="Style 25 2 14 4" xfId="19003" xr:uid="{B09ACC1F-5A9F-430C-B928-FFE4580D5BE6}"/>
    <cellStyle name="Style 25 2 14 5" xfId="20449" xr:uid="{D3CFCCA2-D58A-4CE8-A1D7-8D01600352A9}"/>
    <cellStyle name="Style 25 2 14 6" xfId="11167" xr:uid="{17F3156B-E6FD-4C45-809C-1280130B69EE}"/>
    <cellStyle name="Style 25 2 14 7" xfId="10509" xr:uid="{43E70E5E-5142-42D2-9397-CD978098CC5A}"/>
    <cellStyle name="Style 25 2 14 8" xfId="17714" xr:uid="{D7B39FF3-A383-46BB-B714-AAB5FC5E4226}"/>
    <cellStyle name="Style 25 2 14 9" xfId="19091" xr:uid="{00DF84B8-76FA-456E-A6EF-6EA7AA5284E2}"/>
    <cellStyle name="Style 25 2 15" xfId="12765" xr:uid="{04E1E630-D87F-4855-9388-BD052D9D1EC9}"/>
    <cellStyle name="Style 25 2 15 10" xfId="10655" xr:uid="{B684310E-A251-42ED-8995-498065ABA135}"/>
    <cellStyle name="Style 25 2 15 11" xfId="11287" xr:uid="{A0984BB8-03AD-4984-8D1A-2EC681831145}"/>
    <cellStyle name="Style 25 2 15 12" xfId="24659" xr:uid="{5B394CE8-3C5D-41B6-ACA4-0FF1A15FBEA9}"/>
    <cellStyle name="Style 25 2 15 13" xfId="16248" xr:uid="{2B8DCD9E-E193-4A51-8F96-2A2DEF2C27BE}"/>
    <cellStyle name="Style 25 2 15 14" xfId="17482" xr:uid="{9B625A8E-475A-4A2A-B2B4-9656CEC328B3}"/>
    <cellStyle name="Style 25 2 15 15" xfId="34093" xr:uid="{BF276816-214D-43C4-B136-F5D963FF7BCE}"/>
    <cellStyle name="Style 25 2 15 16" xfId="26199" xr:uid="{0366C877-679D-4785-9A93-1A440E508CAD}"/>
    <cellStyle name="Style 25 2 15 17" xfId="12617" xr:uid="{1841AF2D-D3B2-422F-9035-408F7A7FC065}"/>
    <cellStyle name="Style 25 2 15 2" xfId="16045" xr:uid="{1FF1C53E-4385-4E04-A949-C823B9A49892}"/>
    <cellStyle name="Style 25 2 15 3" xfId="17612" xr:uid="{F86D918F-2F57-420C-B16E-8F46DE91B7D0}"/>
    <cellStyle name="Style 25 2 15 4" xfId="19211" xr:uid="{C7F400F2-25D6-4091-824D-30AC54FCFB02}"/>
    <cellStyle name="Style 25 2 15 5" xfId="20539" xr:uid="{295EEF8A-1065-4D26-BEA8-F51DD75CE2CA}"/>
    <cellStyle name="Style 25 2 15 6" xfId="21850" xr:uid="{188E2A0D-5D26-4BEA-9F7A-EF9047ABD150}"/>
    <cellStyle name="Style 25 2 15 7" xfId="16976" xr:uid="{9248B829-B040-4CAE-A0DE-97883278937E}"/>
    <cellStyle name="Style 25 2 15 8" xfId="10436" xr:uid="{C3782E82-9DB7-4F94-984F-F7F01B5D5027}"/>
    <cellStyle name="Style 25 2 15 9" xfId="11353" xr:uid="{0BDA4668-257F-46FC-B5B8-7630DB0E40B4}"/>
    <cellStyle name="Style 25 2 16" xfId="12773" xr:uid="{A2C7ED43-F4B3-4C69-97DF-DF3B67C9F334}"/>
    <cellStyle name="Style 25 2 16 10" xfId="11646" xr:uid="{8B8D6512-F59E-4033-A431-42E7E2BF24AC}"/>
    <cellStyle name="Style 25 2 16 11" xfId="10797" xr:uid="{A719CFDC-D3F8-4D6C-9DEC-BA28BF44C7B6}"/>
    <cellStyle name="Style 25 2 16 12" xfId="16082" xr:uid="{C128BE24-BEC8-4321-9536-8690BDE6E390}"/>
    <cellStyle name="Style 25 2 16 13" xfId="32037" xr:uid="{85C82D12-0E21-42F8-BF92-6B374259F3F1}"/>
    <cellStyle name="Style 25 2 16 14" xfId="10744" xr:uid="{C5576A4D-E5EA-4380-A9CD-7A0DF12B3433}"/>
    <cellStyle name="Style 25 2 16 15" xfId="34061" xr:uid="{5A68E74B-AEF0-410F-A993-1B3AA3EE3C39}"/>
    <cellStyle name="Style 25 2 16 16" xfId="33078" xr:uid="{0A342D59-3DCE-49C1-91AB-B844ED232C8C}"/>
    <cellStyle name="Style 25 2 16 17" xfId="18439" xr:uid="{35C37FD0-B48D-4B8D-A10E-6453DAC55A52}"/>
    <cellStyle name="Style 25 2 16 2" xfId="16053" xr:uid="{65D47938-3432-4EA2-9174-3389F73408AF}"/>
    <cellStyle name="Style 25 2 16 3" xfId="16425" xr:uid="{B80A053E-F510-46A9-A980-92C24F2D5676}"/>
    <cellStyle name="Style 25 2 16 4" xfId="11805" xr:uid="{885BB66B-2402-464B-85AB-78088CD993C6}"/>
    <cellStyle name="Style 25 2 16 5" xfId="20408" xr:uid="{384BE9A6-9E39-42FF-899D-C4D2DF4C4BAC}"/>
    <cellStyle name="Style 25 2 16 6" xfId="12130" xr:uid="{CE8306F6-67F9-459D-865A-E8C9F509F539}"/>
    <cellStyle name="Style 25 2 16 7" xfId="16953" xr:uid="{82CE4803-1A38-4F81-9FE8-B8F47868CCED}"/>
    <cellStyle name="Style 25 2 16 8" xfId="10914" xr:uid="{33660551-25F4-4B96-9E6D-F7F48A22830B}"/>
    <cellStyle name="Style 25 2 16 9" xfId="26253" xr:uid="{73A12D89-1AD5-4FD8-AC16-951C1F6C5518}"/>
    <cellStyle name="Style 25 2 17" xfId="12885" xr:uid="{D493F6CC-DB11-4BC4-A2A8-08C3605F426F}"/>
    <cellStyle name="Style 25 2 17 10" xfId="24377" xr:uid="{C4EEDF77-5FC2-4A98-B1AF-091C5ECC4149}"/>
    <cellStyle name="Style 25 2 17 11" xfId="12299" xr:uid="{996CBF61-5930-424C-868C-E71D26012FA4}"/>
    <cellStyle name="Style 25 2 17 12" xfId="12060" xr:uid="{3469C69D-0DD1-4894-AC73-E741D3D9A8A3}"/>
    <cellStyle name="Style 25 2 17 13" xfId="11314" xr:uid="{0E7A7475-4D01-4436-8DDB-DF6C3DA1D0C8}"/>
    <cellStyle name="Style 25 2 17 14" xfId="33118" xr:uid="{75062187-6026-47F7-AE34-F3250F946B51}"/>
    <cellStyle name="Style 25 2 17 15" xfId="12538" xr:uid="{25FDCB7D-DD77-4E0D-B4C3-7A1F502D2099}"/>
    <cellStyle name="Style 25 2 17 16" xfId="35224" xr:uid="{C43B13F8-8EF5-4A1E-9F1C-900DDF3B6312}"/>
    <cellStyle name="Style 25 2 17 17" xfId="17686" xr:uid="{71E6D770-AAFE-44B0-B618-26021F82E9C2}"/>
    <cellStyle name="Style 25 2 17 2" xfId="16165" xr:uid="{928C52AE-CD10-41D4-81DE-20274BE28B6B}"/>
    <cellStyle name="Style 25 2 17 3" xfId="11035" xr:uid="{15961F7D-6139-4F65-990C-9A6DFE45BA0E}"/>
    <cellStyle name="Style 25 2 17 4" xfId="16316" xr:uid="{5F652E7E-90FB-4BFD-AEFD-9D5B55FDC10E}"/>
    <cellStyle name="Style 25 2 17 5" xfId="10261" xr:uid="{5E6449C2-B61D-4482-AB81-FF6E5F58435A}"/>
    <cellStyle name="Style 25 2 17 6" xfId="11192" xr:uid="{A69D6CA6-E72E-4AA9-A2B6-0EFAA303B9B0}"/>
    <cellStyle name="Style 25 2 17 7" xfId="12089" xr:uid="{21CBA841-C937-44CD-AA0D-D8CB18AA4C1E}"/>
    <cellStyle name="Style 25 2 17 8" xfId="24549" xr:uid="{1A957434-E4D0-438B-ABED-309A01F13207}"/>
    <cellStyle name="Style 25 2 17 9" xfId="24338" xr:uid="{FCA0E128-8C05-47E2-8F0D-78E182F99951}"/>
    <cellStyle name="Style 25 2 18" xfId="12781" xr:uid="{78C4B19B-46A5-4E88-A92C-A813BB2C726C}"/>
    <cellStyle name="Style 25 2 18 10" xfId="27755" xr:uid="{FAE339A1-EBD6-42E1-ABFE-337FAD3BBCD5}"/>
    <cellStyle name="Style 25 2 18 11" xfId="29141" xr:uid="{B1131E32-3BD8-4324-BABA-F8D8F2263459}"/>
    <cellStyle name="Style 25 2 18 12" xfId="23335" xr:uid="{8CB2F312-2C0F-4505-B212-C1CBFDE006B8}"/>
    <cellStyle name="Style 25 2 18 13" xfId="16246" xr:uid="{8890CAD8-024F-45A4-921E-181712AB05E6}"/>
    <cellStyle name="Style 25 2 18 14" xfId="33288" xr:uid="{E3C2B243-C31F-4DD4-A02F-2DEE62A388B6}"/>
    <cellStyle name="Style 25 2 18 15" xfId="16787" xr:uid="{2253B5D0-6A4B-4BCD-A46C-D8FA5D562013}"/>
    <cellStyle name="Style 25 2 18 16" xfId="35378" xr:uid="{128E864B-E737-49B4-9738-542DC21E0F67}"/>
    <cellStyle name="Style 25 2 18 17" xfId="36490" xr:uid="{235F8AB6-913F-4BE6-80DE-8206C5F1E57C}"/>
    <cellStyle name="Style 25 2 18 2" xfId="16061" xr:uid="{E06C1710-908C-44D7-8FE8-7E537EDE2A3D}"/>
    <cellStyle name="Style 25 2 18 3" xfId="16423" xr:uid="{9881C42D-7858-4124-BAD9-39D9CAB74737}"/>
    <cellStyle name="Style 25 2 18 4" xfId="11154" xr:uid="{940D345C-DEA8-47CD-AD59-497E2AF91DF1}"/>
    <cellStyle name="Style 25 2 18 5" xfId="10271" xr:uid="{B91CF020-757D-4E7C-9A1E-0A21B9DE0CD5}"/>
    <cellStyle name="Style 25 2 18 6" xfId="11176" xr:uid="{472EEB92-EE93-478F-982C-D32BF0A229F1}"/>
    <cellStyle name="Style 25 2 18 7" xfId="23282" xr:uid="{4FDAD9D8-2A5A-4AF0-A4D6-DB82324D4A01}"/>
    <cellStyle name="Style 25 2 18 8" xfId="24807" xr:uid="{E5F39502-C05F-4F12-9AC8-18A8204E6E90}"/>
    <cellStyle name="Style 25 2 18 9" xfId="11357" xr:uid="{D530A6A2-B8EC-4990-AF97-71994019B93A}"/>
    <cellStyle name="Style 25 2 19" xfId="12893" xr:uid="{2EBF40EB-3F6B-4D4C-95A6-5191D78BE4BF}"/>
    <cellStyle name="Style 25 2 19 10" xfId="24774" xr:uid="{6ABCFB2D-B6FC-4406-9A23-C67E9BA553E5}"/>
    <cellStyle name="Style 25 2 19 11" xfId="11569" xr:uid="{60CE15C6-F82A-4B9C-9ADA-7C6BD8F1111B}"/>
    <cellStyle name="Style 25 2 19 12" xfId="12064" xr:uid="{1296990F-E157-439E-AC31-33AF528F5E0F}"/>
    <cellStyle name="Style 25 2 19 13" xfId="11476" xr:uid="{8063D2F7-84FF-4CF9-988E-4AE2130C2FB5}"/>
    <cellStyle name="Style 25 2 19 14" xfId="11608" xr:uid="{AAEFB778-F777-438A-9D4A-7A89029589A5}"/>
    <cellStyle name="Style 25 2 19 15" xfId="12568" xr:uid="{DDEFB116-241A-4701-9EE9-8CE4BBA42DB4}"/>
    <cellStyle name="Style 25 2 19 16" xfId="17538" xr:uid="{213F6575-21F7-403D-8B99-00DB9D6B7EED}"/>
    <cellStyle name="Style 25 2 19 17" xfId="17707" xr:uid="{37A71559-F95B-4723-A34A-AE3392E64F4A}"/>
    <cellStyle name="Style 25 2 19 2" xfId="16173" xr:uid="{1238BD85-70E2-41C8-A843-4F85B266BD47}"/>
    <cellStyle name="Style 25 2 19 3" xfId="17638" xr:uid="{E7579F23-9BDE-468C-A7A7-92BADC990C3C}"/>
    <cellStyle name="Style 25 2 19 4" xfId="19266" xr:uid="{420A0832-53FE-4FB2-8376-50B0B553324F}"/>
    <cellStyle name="Style 25 2 19 5" xfId="11092" xr:uid="{16B1D87A-150D-4AFE-9761-1F8A85278366}"/>
    <cellStyle name="Style 25 2 19 6" xfId="11196" xr:uid="{F44C0A06-AA00-40E5-B0B0-E487E3CC4936}"/>
    <cellStyle name="Style 25 2 19 7" xfId="11303" xr:uid="{9E8594F3-A49F-4AE3-AC36-A0B78B8EC195}"/>
    <cellStyle name="Style 25 2 19 8" xfId="21426" xr:uid="{46DC8501-C5DF-468A-AD7F-06F0C58E28C9}"/>
    <cellStyle name="Style 25 2 19 9" xfId="11407" xr:uid="{494A5B02-1B82-4D34-BFF9-4DE33F3C0D19}"/>
    <cellStyle name="Style 25 2 2" xfId="13947" xr:uid="{E81C2070-0EAF-477E-AC62-4E95D5FE7E60}"/>
    <cellStyle name="Style 25 2 2 10" xfId="24607" xr:uid="{DDA867A8-4EA5-4A53-A8F7-B876DB827D42}"/>
    <cellStyle name="Style 25 2 2 11" xfId="25996" xr:uid="{1A8F36C6-9084-4FD6-ABCA-C46742AE44F7}"/>
    <cellStyle name="Style 25 2 2 12" xfId="29039" xr:uid="{4E13273B-C426-40CC-904E-8A311E6BFF24}"/>
    <cellStyle name="Style 25 2 2 13" xfId="30456" xr:uid="{2F6A5A06-28CF-4751-8A33-C7D45FFC26A1}"/>
    <cellStyle name="Style 25 2 2 14" xfId="31900" xr:uid="{CC605FCD-BD61-4C00-8681-384F6ECF8A9C}"/>
    <cellStyle name="Style 25 2 2 2" xfId="17081" xr:uid="{37CD87FD-EE72-4437-AA91-04276D06942F}"/>
    <cellStyle name="Style 25 2 2 3" xfId="12632" xr:uid="{9C903037-D8BA-41F7-B1EA-3C5DF3C15B5F}"/>
    <cellStyle name="Style 25 2 2 4" xfId="16498" xr:uid="{8120C6A3-3F07-40AB-8B81-F0B195488177}"/>
    <cellStyle name="Style 25 2 2 5" xfId="17495" xr:uid="{E168986C-B755-4941-960D-D04AECE2F30E}"/>
    <cellStyle name="Style 25 2 2 6" xfId="19033" xr:uid="{323A30B1-D7BA-4EE5-82F4-69E871CAFB09}"/>
    <cellStyle name="Style 25 2 2 7" xfId="20520" xr:uid="{E87B936A-BC83-4CE5-BF11-9B436325D546}"/>
    <cellStyle name="Style 25 2 2 8" xfId="21846" xr:uid="{36ABD923-C051-4BC4-8AB8-D417CC178A99}"/>
    <cellStyle name="Style 25 2 2 9" xfId="23145" xr:uid="{21C5BBC9-DB8A-42E6-93BD-CC6C5452FA0B}"/>
    <cellStyle name="Style 25 2 20" xfId="12789" xr:uid="{3614D881-6D30-4760-BDE4-13DE8ADEDAFF}"/>
    <cellStyle name="Style 25 2 20 10" xfId="12197" xr:uid="{CA6B1C17-BF77-426C-AB4D-CCC7A6A02B64}"/>
    <cellStyle name="Style 25 2 20 11" xfId="10569" xr:uid="{D1F17CBE-F2B8-4792-8995-C1DFC3E90E5B}"/>
    <cellStyle name="Style 25 2 20 12" xfId="23184" xr:uid="{B451E833-4B61-4E2E-9B79-DA64C438FD7C}"/>
    <cellStyle name="Style 25 2 20 13" xfId="11226" xr:uid="{243B6BE6-D146-460A-9D29-AC4F88CF9935}"/>
    <cellStyle name="Style 25 2 20 14" xfId="12504" xr:uid="{9177E47C-3C4A-4843-A7D5-AD7DB4A0BC35}"/>
    <cellStyle name="Style 25 2 20 15" xfId="16763" xr:uid="{B0766694-4A26-4A36-9FF5-2C8A398CC508}"/>
    <cellStyle name="Style 25 2 20 16" xfId="12553" xr:uid="{14CBF966-8A36-4EC7-9865-338373726C74}"/>
    <cellStyle name="Style 25 2 20 17" xfId="16804" xr:uid="{EACB1EB8-136D-41B2-B76F-CF5BAF779371}"/>
    <cellStyle name="Style 25 2 20 2" xfId="16069" xr:uid="{A206DF25-8660-488C-88E1-6FE8BEF5CBCF}"/>
    <cellStyle name="Style 25 2 20 3" xfId="17881" xr:uid="{B68F8B5D-0196-49F1-946A-721A6D4878A4}"/>
    <cellStyle name="Style 25 2 20 4" xfId="9971" xr:uid="{7FFE0F76-2365-4771-A946-B1B43F01F526}"/>
    <cellStyle name="Style 25 2 20 5" xfId="20701" xr:uid="{F0775A17-9154-4FA7-A0B7-8D27F3C0DB4B}"/>
    <cellStyle name="Style 25 2 20 6" xfId="21804" xr:uid="{88C2D2F2-4C67-45A0-AAE5-8ADDB3759E11}"/>
    <cellStyle name="Style 25 2 20 7" xfId="23240" xr:uid="{8A732195-67DF-4D11-A35D-01092D44E12D}"/>
    <cellStyle name="Style 25 2 20 8" xfId="11261" xr:uid="{ECFA661F-2354-4CBC-8331-1F03075AEA07}"/>
    <cellStyle name="Style 25 2 20 9" xfId="25341" xr:uid="{667462C9-4D9E-4B40-BE20-AAB07714BA30}"/>
    <cellStyle name="Style 25 2 21" xfId="10336" xr:uid="{6C096FDA-CC0E-4177-8CF8-483E4D7BB87A}"/>
    <cellStyle name="Style 25 2 22" xfId="9797" xr:uid="{D4ED415B-E28C-4024-9C98-C7016A5C4F03}"/>
    <cellStyle name="Style 25 2 23" xfId="9830" xr:uid="{5D1F5005-47C2-4D1C-803F-66148AC46A72}"/>
    <cellStyle name="Style 25 2 24" xfId="9805" xr:uid="{195F61B2-1835-462C-AA24-72A968A42F14}"/>
    <cellStyle name="Style 25 2 25" xfId="9839" xr:uid="{A487BAFC-8F9E-43C2-B43A-DA209E60E0B0}"/>
    <cellStyle name="Style 25 2 26" xfId="9813" xr:uid="{1F39BF58-A05C-44AA-8C2F-E148825B6A01}"/>
    <cellStyle name="Style 25 2 27" xfId="9841" xr:uid="{5AE7BD50-B34E-4083-9F67-3135B47A812C}"/>
    <cellStyle name="Style 25 2 3" xfId="12840" xr:uid="{B42A2BBF-17EB-4A43-883A-9A0279C47798}"/>
    <cellStyle name="Style 25 2 3 10" xfId="10756" xr:uid="{80D6B98B-2C80-4CA7-8D86-52C6E30622B2}"/>
    <cellStyle name="Style 25 2 3 11" xfId="30789" xr:uid="{723E8165-F02C-4325-9687-B74B8403038C}"/>
    <cellStyle name="Style 25 2 3 12" xfId="33067" xr:uid="{937FBA0D-EC31-4A3D-ACEB-6820253345D9}"/>
    <cellStyle name="Style 25 2 3 13" xfId="12332" xr:uid="{EB8B4BF3-95D1-402D-91DB-D56A9F7298B3}"/>
    <cellStyle name="Style 25 2 3 14" xfId="17142" xr:uid="{3F0DAE39-5A6E-4A01-BE4F-22211B73E447}"/>
    <cellStyle name="Style 25 2 3 15" xfId="16630" xr:uid="{88B05239-C9D0-4899-B38B-1EF70ED65209}"/>
    <cellStyle name="Style 25 2 3 2" xfId="16120" xr:uid="{EA242CCF-AB24-49FA-BA58-3944557ECF2A}"/>
    <cellStyle name="Style 25 2 3 3" xfId="9987" xr:uid="{A482E942-C634-4F84-B339-F76CCC212D3C}"/>
    <cellStyle name="Style 25 2 3 4" xfId="11507" xr:uid="{5AB62350-2E02-4FBE-AB06-104D072200EE}"/>
    <cellStyle name="Style 25 2 3 5" xfId="10520" xr:uid="{F4601ABB-665C-4936-A789-BFCB10A4ECA5}"/>
    <cellStyle name="Style 25 2 3 6" xfId="10596" xr:uid="{268EED16-AAE4-4F67-BF39-DC263EB5666D}"/>
    <cellStyle name="Style 25 2 3 7" xfId="11379" xr:uid="{2BAF1703-A963-4305-84DC-1EC034552DA5}"/>
    <cellStyle name="Style 25 2 3 8" xfId="10683" xr:uid="{8C4B2206-1649-40F6-85F8-62AFF938E1A3}"/>
    <cellStyle name="Style 25 2 3 9" xfId="12273" xr:uid="{C0A3ACCC-77D6-49CA-B344-0312EAAEB4F2}"/>
    <cellStyle name="Style 25 2 4" xfId="12829" xr:uid="{088A3D7D-3F85-49F3-AEB2-6033073B7B08}"/>
    <cellStyle name="Style 25 2 4 10" xfId="12037" xr:uid="{E3FC99A9-66CA-4296-AB5E-400AF07397C6}"/>
    <cellStyle name="Style 25 2 4 11" xfId="31946" xr:uid="{1720B323-F203-4E8A-82DC-D0A53FDC7E84}"/>
    <cellStyle name="Style 25 2 4 12" xfId="26228" xr:uid="{091D9A4E-0FFF-4936-91BF-B8EC321E1F43}"/>
    <cellStyle name="Style 25 2 4 13" xfId="16528" xr:uid="{7E1A7031-33B5-43F3-8874-A46A5318756D}"/>
    <cellStyle name="Style 25 2 4 14" xfId="29160" xr:uid="{98F36F7D-BD79-41CE-9DD6-77782D5945CE}"/>
    <cellStyle name="Style 25 2 4 15" xfId="16634" xr:uid="{A7D44248-1412-4B00-A3B1-A7A6F4FFD677}"/>
    <cellStyle name="Style 25 2 4 2" xfId="16109" xr:uid="{4FBDE433-1CE5-44B3-B82C-7AF325555AEE}"/>
    <cellStyle name="Style 25 2 4 3" xfId="18242" xr:uid="{4D4B1E81-EFB1-4678-A9E2-70A72A9B8563}"/>
    <cellStyle name="Style 25 2 4 4" xfId="20709" xr:uid="{748B7E92-B095-48F5-80D5-759A1257C4BA}"/>
    <cellStyle name="Style 25 2 4 5" xfId="23168" xr:uid="{4D335526-DAF0-4999-89D9-18D487F9FB73}"/>
    <cellStyle name="Style 25 2 4 6" xfId="17622" xr:uid="{58638CBB-6B7F-4BB8-9580-56E463BAB5FB}"/>
    <cellStyle name="Style 25 2 4 7" xfId="19102" xr:uid="{E86BD83E-154D-4F50-AB4C-91F2BEB89F7E}"/>
    <cellStyle name="Style 25 2 4 8" xfId="12199" xr:uid="{D0CA110A-E9D5-4ED2-85D1-6FBC19949B3F}"/>
    <cellStyle name="Style 25 2 4 9" xfId="29059" xr:uid="{2658C05E-FAEB-424E-ADEB-1DAC0ADB28C9}"/>
    <cellStyle name="Style 25 2 5" xfId="12725" xr:uid="{F9B6141A-2F11-472B-AB83-F276671BFC72}"/>
    <cellStyle name="Style 25 2 5 10" xfId="29238" xr:uid="{C58CC7BE-5088-4902-B8C6-D074D523E93F}"/>
    <cellStyle name="Style 25 2 5 11" xfId="16100" xr:uid="{25F1EED1-457A-4D63-AEC8-BD700BB0B71F}"/>
    <cellStyle name="Style 25 2 5 12" xfId="31869" xr:uid="{6A5201FD-3D85-45AF-B27A-20DE76D189CB}"/>
    <cellStyle name="Style 25 2 5 13" xfId="33252" xr:uid="{2C14A886-842C-44AF-BFC0-0B185EFE8EC5}"/>
    <cellStyle name="Style 25 2 5 14" xfId="34133" xr:uid="{D09E05FB-667F-4129-B1A8-A887A2D92B07}"/>
    <cellStyle name="Style 25 2 5 15" xfId="29227" xr:uid="{F1D5D30C-7AD3-4E0D-A264-F395F9A14758}"/>
    <cellStyle name="Style 25 2 5 16" xfId="12587" xr:uid="{EC567CEF-3AEC-4F3C-BBC4-E5B64098A7B1}"/>
    <cellStyle name="Style 25 2 5 2" xfId="16005" xr:uid="{C6957820-8D0A-480B-83A7-C503721F9584}"/>
    <cellStyle name="Style 25 2 5 3" xfId="17677" xr:uid="{DC6BA68F-B5EF-4D79-8E67-5B88E33120F1}"/>
    <cellStyle name="Style 25 2 5 4" xfId="19287" xr:uid="{FCA231B3-BC64-4320-A034-501B6CC2D082}"/>
    <cellStyle name="Style 25 2 5 5" xfId="11086" xr:uid="{8C2921EF-3475-4962-9404-67F87AF0AAAE}"/>
    <cellStyle name="Style 25 2 5 6" xfId="10500" xr:uid="{F0556573-BDD2-4561-978D-58CF51F3B8C1}"/>
    <cellStyle name="Style 25 2 5 7" xfId="17660" xr:uid="{E165357D-49D9-406D-969B-62742D29D5EF}"/>
    <cellStyle name="Style 25 2 5 8" xfId="25971" xr:uid="{D759663C-5312-4669-8841-E4BBC17C2617}"/>
    <cellStyle name="Style 25 2 5 9" xfId="10645" xr:uid="{896767CF-411C-4FFE-9051-71C7F8F183AB}"/>
    <cellStyle name="Style 25 2 6" xfId="12837" xr:uid="{C9409E0C-90F4-42F7-AC6D-9E74897240F8}"/>
    <cellStyle name="Style 25 2 6 10" xfId="10682" xr:uid="{A33F4AF7-06EC-45D9-B322-B4ADAA20EA7B}"/>
    <cellStyle name="Style 25 2 6 11" xfId="29024" xr:uid="{95B56049-80D2-43D1-B08C-5174DC3433A2}"/>
    <cellStyle name="Style 25 2 6 12" xfId="30480" xr:uid="{3BA9C5FB-CA2D-4BDA-80CD-2A62872B198A}"/>
    <cellStyle name="Style 25 2 6 13" xfId="11236" xr:uid="{EB12A0CF-BCD1-4CDB-8785-45BB5763FA52}"/>
    <cellStyle name="Style 25 2 6 14" xfId="26185" xr:uid="{AF3395AE-7EBF-43E2-8B3D-3BDD60BE4731}"/>
    <cellStyle name="Style 25 2 6 15" xfId="16523" xr:uid="{74961266-DFB6-4206-B943-6164E32078DA}"/>
    <cellStyle name="Style 25 2 6 16" xfId="29068" xr:uid="{F60B3BB1-DF4E-4A23-8781-ABC888465CC2}"/>
    <cellStyle name="Style 25 2 6 17" xfId="16813" xr:uid="{351C8F64-9F70-45DE-81A3-C72C83B0AA6C}"/>
    <cellStyle name="Style 25 2 6 2" xfId="16117" xr:uid="{50A0D05B-EFAD-467B-98C8-D5374CF05460}"/>
    <cellStyle name="Style 25 2 6 3" xfId="17207" xr:uid="{40514A67-7654-4FA0-8777-A3E05809111D}"/>
    <cellStyle name="Style 25 2 6 4" xfId="9984" xr:uid="{CF10BD4F-12C9-4794-BFD0-7789AE09BD74}"/>
    <cellStyle name="Style 25 2 6 5" xfId="19639" xr:uid="{606E08E4-A575-4D4F-9DCD-382B831A027F}"/>
    <cellStyle name="Style 25 2 6 6" xfId="21910" xr:uid="{FEFA3FE2-7AFC-4453-B963-7FF8933A1790}"/>
    <cellStyle name="Style 25 2 6 7" xfId="11312" xr:uid="{E0E79F38-46E8-4B99-A731-B369A2BE5CEE}"/>
    <cellStyle name="Style 25 2 6 8" xfId="11267" xr:uid="{8AEFE615-029B-46F3-A9FD-77A897DCF549}"/>
    <cellStyle name="Style 25 2 6 9" xfId="19357" xr:uid="{F66B26C3-94FF-4C66-93FF-F92D2670FC53}"/>
    <cellStyle name="Style 25 2 7" xfId="12852" xr:uid="{5C2012CB-25A2-4BE8-886F-0285A83FBD9D}"/>
    <cellStyle name="Style 25 2 7 10" xfId="10689" xr:uid="{814D5E6C-A158-4776-918E-BCB72BB515D7}"/>
    <cellStyle name="Style 25 2 7 11" xfId="11273" xr:uid="{3D5D30B4-23A9-49A4-BC9B-0EBEA73F0B8A}"/>
    <cellStyle name="Style 25 2 7 12" xfId="12042" xr:uid="{6AD8D9DB-2CD1-415C-AFC5-6E627247C300}"/>
    <cellStyle name="Style 25 2 7 13" xfId="32032" xr:uid="{7D69DF3D-93B8-4746-804D-8B7504726E84}"/>
    <cellStyle name="Style 25 2 7 14" xfId="17468" xr:uid="{C3AA68FD-0CFD-443D-85B8-87C844D5E126}"/>
    <cellStyle name="Style 25 2 7 15" xfId="12334" xr:uid="{E12D40E3-0512-4D0B-AD39-B4DBCF43487A}"/>
    <cellStyle name="Style 25 2 7 16" xfId="17517" xr:uid="{93E785CF-A9F0-4E9B-AEE0-241254499787}"/>
    <cellStyle name="Style 25 2 7 17" xfId="16841" xr:uid="{D1E143CA-EAD0-462B-92F4-D94B2A4E44E1}"/>
    <cellStyle name="Style 25 2 7 2" xfId="16132" xr:uid="{8214B785-C6E6-40FE-AF7A-95CD62208F31}"/>
    <cellStyle name="Style 25 2 7 3" xfId="11022" xr:uid="{46230424-1D8C-4DE8-803F-77F8720D7BE8}"/>
    <cellStyle name="Style 25 2 7 4" xfId="12599" xr:uid="{F3A09B64-8A16-4A23-B87B-A696BB32CD4C}"/>
    <cellStyle name="Style 25 2 7 5" xfId="20534" xr:uid="{ECE6B23F-521A-4684-804D-B0E23C8C6E39}"/>
    <cellStyle name="Style 25 2 7 6" xfId="21806" xr:uid="{1BD39B40-B44B-4ED9-86F4-F551153F752B}"/>
    <cellStyle name="Style 25 2 7 7" xfId="23279" xr:uid="{ACCDB6F0-24CF-49F1-8AE3-5C3DB4F57AD1}"/>
    <cellStyle name="Style 25 2 7 8" xfId="24844" xr:uid="{CC4CCC3F-25C7-461A-8226-BC5444E27515}"/>
    <cellStyle name="Style 25 2 7 9" xfId="12245" xr:uid="{70A7E41D-DA96-41B0-AE72-726A9FA60D6E}"/>
    <cellStyle name="Style 25 2 8" xfId="12861" xr:uid="{CF8C4757-0E1C-4D0E-8E77-F35CE1FF0313}"/>
    <cellStyle name="Style 25 2 8 10" xfId="26364" xr:uid="{5F4B1732-27D2-4935-A404-26981D4543C2}"/>
    <cellStyle name="Style 25 2 8 11" xfId="25380" xr:uid="{1B01ECB8-F15F-4635-A663-3833ED35BCB1}"/>
    <cellStyle name="Style 25 2 8 12" xfId="30449" xr:uid="{0B95C825-D0C6-4A5B-9670-F05088D21FCC}"/>
    <cellStyle name="Style 25 2 8 13" xfId="30962" xr:uid="{6CC4A8F6-5C10-4C79-A425-9BD34A13C5D1}"/>
    <cellStyle name="Style 25 2 8 14" xfId="26798" xr:uid="{E173C064-4B58-4AFF-A98C-0E038A2C6996}"/>
    <cellStyle name="Style 25 2 8 15" xfId="12337" xr:uid="{2FACC581-D26C-4193-B0B9-1E72B5BFCA66}"/>
    <cellStyle name="Style 25 2 8 16" xfId="35275" xr:uid="{45E7D45C-BDC5-416E-B30F-64DA8065D9C8}"/>
    <cellStyle name="Style 25 2 8 17" xfId="17193" xr:uid="{2EB0BC0F-D09C-470C-B63E-DB75B0744447}"/>
    <cellStyle name="Style 25 2 8 2" xfId="16141" xr:uid="{C25D9BE6-82FE-47BB-80DA-6EFD673CAC8E}"/>
    <cellStyle name="Style 25 2 8 3" xfId="11027" xr:uid="{69575BB8-0D2A-439D-BA3C-F7C8BCD17F7A}"/>
    <cellStyle name="Style 25 2 8 4" xfId="16314" xr:uid="{C5A23DE8-0D49-4E18-B136-D53915C533D4}"/>
    <cellStyle name="Style 25 2 8 5" xfId="19738" xr:uid="{E2DC7C14-1738-44BA-A632-203F14AD5C3A}"/>
    <cellStyle name="Style 25 2 8 6" xfId="11112" xr:uid="{6E8B3C2A-01AA-4EB9-B77F-A8FD4E7198BD}"/>
    <cellStyle name="Style 25 2 8 7" xfId="10526" xr:uid="{2F596B3B-AE0F-49E1-960C-8F282CF3B9E0}"/>
    <cellStyle name="Style 25 2 8 8" xfId="10954" xr:uid="{47C4929A-95AA-45CA-9E77-15C97E37D5C9}"/>
    <cellStyle name="Style 25 2 8 9" xfId="11392" xr:uid="{73CBEB08-7CE6-4235-9893-4CA696BC0C35}"/>
    <cellStyle name="Style 25 2 9" xfId="12864" xr:uid="{E04B774B-979E-40F6-A2B0-41937B803F48}"/>
    <cellStyle name="Style 25 2 9 10" xfId="10695" xr:uid="{8893876F-BB8A-46BF-AF50-E76DF68C2F2A}"/>
    <cellStyle name="Style 25 2 9 11" xfId="11563" xr:uid="{2E1075B4-2A83-4BED-8FA5-734BD02732F5}"/>
    <cellStyle name="Style 25 2 9 12" xfId="23211" xr:uid="{50A5C1E6-3674-4835-9F10-C1CA74895930}"/>
    <cellStyle name="Style 25 2 9 13" xfId="11245" xr:uid="{E07E6547-3453-4DFF-81BA-4CD26FFBCC85}"/>
    <cellStyle name="Style 25 2 9 14" xfId="33083" xr:uid="{89653142-C345-4EA6-8475-CBA207C45687}"/>
    <cellStyle name="Style 25 2 9 15" xfId="12338" xr:uid="{CDDDE1BB-DB35-4E69-A465-077CDBF2145F}"/>
    <cellStyle name="Style 25 2 9 16" xfId="17521" xr:uid="{E031646B-1A97-4303-A94F-E9983CE1E512}"/>
    <cellStyle name="Style 25 2 9 17" xfId="18243" xr:uid="{7229E6BD-0BCB-41B5-B260-69E8FEBF7F26}"/>
    <cellStyle name="Style 25 2 9 2" xfId="16144" xr:uid="{94C6FD38-C777-468A-BE71-0A44F0079CCF}"/>
    <cellStyle name="Style 25 2 9 3" xfId="17896" xr:uid="{28D8B8DF-D35C-4591-835D-3D04A0C8B6E3}"/>
    <cellStyle name="Style 25 2 9 4" xfId="11146" xr:uid="{2171B05E-0D6A-43BF-9FB1-C33AADFD3EE3}"/>
    <cellStyle name="Style 25 2 9 5" xfId="19824" xr:uid="{26F072CF-3BD2-454A-814B-2412BECF1F81}"/>
    <cellStyle name="Style 25 2 9 6" xfId="12122" xr:uid="{CF2A4118-7AF5-447B-895A-C7248AEB7AA5}"/>
    <cellStyle name="Style 25 2 9 7" xfId="11308" xr:uid="{EDED1376-BD94-47A1-AB52-401FD131E5AD}"/>
    <cellStyle name="Style 25 2 9 8" xfId="10594" xr:uid="{74D900AB-CB5D-46C6-A8C3-AB7F54A4DCE3}"/>
    <cellStyle name="Style 25 2 9 9" xfId="11280" xr:uid="{78EBBF8B-B7E6-488E-80F5-498659A1E6CA}"/>
    <cellStyle name="Style 25 20" xfId="12782" xr:uid="{0FBC4A35-866B-42B8-BBCF-F94CB54A4AA0}"/>
    <cellStyle name="Style 25 20 10" xfId="27594" xr:uid="{567173CF-F5E8-43AF-A63E-6A8076B4E822}"/>
    <cellStyle name="Style 25 20 11" xfId="29264" xr:uid="{C3E10FA5-0702-4457-A506-30B6EDA34F9A}"/>
    <cellStyle name="Style 25 20 12" xfId="30457" xr:uid="{0E75E82B-3599-4B68-A418-1B404FD2DFAB}"/>
    <cellStyle name="Style 25 20 13" xfId="11223" xr:uid="{6DF192B4-838B-457E-BEEF-DEA019965760}"/>
    <cellStyle name="Style 25 20 14" xfId="17474" xr:uid="{B227FC5F-EFC6-4F30-8949-1C83C9F2076E}"/>
    <cellStyle name="Style 25 20 15" xfId="16789" xr:uid="{E0E4EDAB-4063-4DFA-BE14-E7115512D9B6}"/>
    <cellStyle name="Style 25 20 16" xfId="35276" xr:uid="{829B732C-B7E5-40BD-99AC-FDE9B57D2805}"/>
    <cellStyle name="Style 25 20 17" xfId="36387" xr:uid="{33307B25-F543-4B95-908F-A3ADEAC92150}"/>
    <cellStyle name="Style 25 20 2" xfId="16062" xr:uid="{7EF2EC2D-F221-4FEC-94BD-126F6C39B150}"/>
    <cellStyle name="Style 25 20 3" xfId="11003" xr:uid="{8A708B14-8811-4692-BA8C-8FDE8ED65EF4}"/>
    <cellStyle name="Style 25 20 4" xfId="9968" xr:uid="{5429B2DA-4E58-40A9-9124-AA14B241405F}"/>
    <cellStyle name="Style 25 20 5" xfId="20437" xr:uid="{D9FCAC6F-3C8D-4D37-B529-8C59161DC41B}"/>
    <cellStyle name="Style 25 20 6" xfId="11177" xr:uid="{A18216AE-1E8D-439D-A146-018D2B2935B1}"/>
    <cellStyle name="Style 25 20 7" xfId="23406" xr:uid="{C713D79B-A2F9-435D-B159-F473F02C1C97}"/>
    <cellStyle name="Style 25 20 8" xfId="11260" xr:uid="{AC453970-FC25-4EC4-9AFE-918E7F0D6066}"/>
    <cellStyle name="Style 25 20 9" xfId="25206" xr:uid="{560EF5D8-8418-45B8-9C64-DB4CB6A2EE7B}"/>
    <cellStyle name="Style 25 21" xfId="12894" xr:uid="{80666654-4F62-4227-BF19-3028315E124D}"/>
    <cellStyle name="Style 25 21 10" xfId="28670" xr:uid="{9692EC21-D7BE-4B1E-87D7-4FA020F6E392}"/>
    <cellStyle name="Style 25 21 11" xfId="12303" xr:uid="{722A8B02-0830-4D0F-8A4C-DD12CE3693AE}"/>
    <cellStyle name="Style 25 21 12" xfId="10759" xr:uid="{198674D1-9FF5-4F5E-A2AC-648F311F2066}"/>
    <cellStyle name="Style 25 21 13" xfId="11479" xr:uid="{C50A1021-6E6B-4F4D-9237-6E46B3030F0E}"/>
    <cellStyle name="Style 25 21 14" xfId="33064" xr:uid="{76A10FBD-2847-4F65-880F-C2B587EC1B9A}"/>
    <cellStyle name="Style 25 21 15" xfId="34215" xr:uid="{4F968C33-A930-48B8-8100-59669B7C3103}"/>
    <cellStyle name="Style 25 21 16" xfId="17539" xr:uid="{057F136E-D129-4C43-83BF-633E95460745}"/>
    <cellStyle name="Style 25 21 17" xfId="34196" xr:uid="{B2C5A27B-3DFC-41E4-B1F9-F9CFDD7F585E}"/>
    <cellStyle name="Style 25 21 2" xfId="16174" xr:uid="{3C506359-46DD-4ACD-9A01-C0310061C238}"/>
    <cellStyle name="Style 25 21 3" xfId="17797" xr:uid="{FA8009C2-7E53-4696-BABB-8289DEEC5F99}"/>
    <cellStyle name="Style 25 21 4" xfId="19118" xr:uid="{E3034EB0-EC6E-42C6-8E4B-CBC1F56EE456}"/>
    <cellStyle name="Style 25 21 5" xfId="12014" xr:uid="{421329F4-1A91-440D-83E8-0B6C42664847}"/>
    <cellStyle name="Style 25 21 6" xfId="11197" xr:uid="{EDA44E89-28AE-4E71-A0FB-F1A31FBAFF25}"/>
    <cellStyle name="Style 25 21 7" xfId="10537" xr:uid="{311B0980-80F0-4F1C-8E9A-0DC63C041868}"/>
    <cellStyle name="Style 25 21 8" xfId="11266" xr:uid="{D0C7602F-224C-4EDC-B038-DCC846860D00}"/>
    <cellStyle name="Style 25 21 9" xfId="11408" xr:uid="{125E069F-D351-4B3B-9746-47B708E8FAF5}"/>
    <cellStyle name="Style 25 22" xfId="12790" xr:uid="{0F02FABE-8921-4350-900C-40CE5280E371}"/>
    <cellStyle name="Style 25 22 10" xfId="11645" xr:uid="{A99979A6-25F2-4152-9D9B-2357D4D76955}"/>
    <cellStyle name="Style 25 22 11" xfId="10796" xr:uid="{681DC69F-2841-47DD-B92C-A08B791D9B39}"/>
    <cellStyle name="Style 25 22 12" xfId="30425" xr:uid="{A9974C9F-1093-4972-A251-729BC9E8E278}"/>
    <cellStyle name="Style 25 22 13" xfId="22825" xr:uid="{304AE4F2-21D8-4DEC-8AA8-FB459D42BBC3}"/>
    <cellStyle name="Style 25 22 14" xfId="12507" xr:uid="{50B5B7C4-F8BD-47C1-B431-CF4A49F42876}"/>
    <cellStyle name="Style 25 22 15" xfId="11796" xr:uid="{62AA2C60-248C-4381-933A-58AC3FAD90E0}"/>
    <cellStyle name="Style 25 22 16" xfId="12555" xr:uid="{70708B03-E7DA-46E6-A2DE-8FA9EE307A06}"/>
    <cellStyle name="Style 25 22 17" xfId="12521" xr:uid="{CAF34BAF-D0FC-4458-8698-EBAB3FD0E166}"/>
    <cellStyle name="Style 25 22 2" xfId="16070" xr:uid="{250DBFE8-D58C-4A01-B2E2-5A3751558407}"/>
    <cellStyle name="Style 25 22 3" xfId="17710" xr:uid="{235FBB18-5567-4E13-A998-B3652BDC310D}"/>
    <cellStyle name="Style 25 22 4" xfId="9972" xr:uid="{F75C6335-ED2B-4AAF-B616-283F0D4E18FB}"/>
    <cellStyle name="Style 25 22 5" xfId="20559" xr:uid="{C72D45A7-CF9E-451A-93F4-BA99C5D08E9E}"/>
    <cellStyle name="Style 25 22 6" xfId="16583" xr:uid="{974520AF-7CFE-433A-BBB9-49664C19CB46}"/>
    <cellStyle name="Style 25 22 7" xfId="10047" xr:uid="{7BFA1108-5975-4780-96B4-6F01E3F0C404}"/>
    <cellStyle name="Style 25 22 8" xfId="10603" xr:uid="{C784B93C-44DE-403E-9099-7D5A7CD75E92}"/>
    <cellStyle name="Style 25 22 9" xfId="25261" xr:uid="{5E50A775-1DB2-403A-BFB7-D5EA5431E9A5}"/>
    <cellStyle name="Style 25 23" xfId="10335" xr:uid="{50D2F00A-5A96-4C1E-A12D-074B100A6FA8}"/>
    <cellStyle name="Style 25 24" xfId="9798" xr:uid="{6C1594B8-A6D2-4D7A-B9E4-6B1866D53C1C}"/>
    <cellStyle name="Style 25 25" xfId="9831" xr:uid="{BE6F2553-4CA1-41EC-B1EA-368CB43E4A2E}"/>
    <cellStyle name="Style 25 26" xfId="9806" xr:uid="{2404E0D6-7017-42A8-939A-CD0B6D756342}"/>
    <cellStyle name="Style 25 27" xfId="9840" xr:uid="{2464AE4D-F953-4139-8A44-681DE8FCD5DE}"/>
    <cellStyle name="Style 25 28" xfId="9814" xr:uid="{92742581-EF74-4BC6-A0E2-3BAFED7D2A53}"/>
    <cellStyle name="Style 25 29" xfId="9842" xr:uid="{CC5125B7-4AF9-4CC5-83B8-1E088C982359}"/>
    <cellStyle name="Style 25 3" xfId="4943" xr:uid="{00000000-0005-0000-0000-000075250000}"/>
    <cellStyle name="Style 25 4" xfId="13946" xr:uid="{4ECF388B-D195-4AD0-B59E-663FA7343F07}"/>
    <cellStyle name="Style 25 4 10" xfId="24606" xr:uid="{D2C9E25F-1746-4CC7-8D6C-6182FE322AAA}"/>
    <cellStyle name="Style 25 4 11" xfId="25995" xr:uid="{D3EF0571-8958-4455-A55E-AFD19E3AD640}"/>
    <cellStyle name="Style 25 4 12" xfId="29038" xr:uid="{5E6121A9-0596-441A-8E3E-362552001DBB}"/>
    <cellStyle name="Style 25 4 13" xfId="30455" xr:uid="{D737F101-D8C1-4CE6-8D82-37F62C64E7BB}"/>
    <cellStyle name="Style 25 4 14" xfId="31899" xr:uid="{31B356DA-2F85-4802-8CD5-7B45AA8C5B78}"/>
    <cellStyle name="Style 25 4 2" xfId="17080" xr:uid="{00236131-1E01-4BD9-9E9C-BA263EA675FF}"/>
    <cellStyle name="Style 25 4 3" xfId="10245" xr:uid="{FB7403B5-8EEA-4D3B-8D37-969555435C77}"/>
    <cellStyle name="Style 25 4 4" xfId="16497" xr:uid="{A7ADA5AE-4EA2-4BD7-9406-EDEE3402F942}"/>
    <cellStyle name="Style 25 4 5" xfId="17494" xr:uid="{58FB883C-29E6-45CD-8D17-4D0D3B792880}"/>
    <cellStyle name="Style 25 4 6" xfId="19031" xr:uid="{63397AA8-5F2A-4FC6-89E8-6949F5796B79}"/>
    <cellStyle name="Style 25 4 7" xfId="20519" xr:uid="{6336A1C7-89AC-40BD-88C8-E986B847EFC9}"/>
    <cellStyle name="Style 25 4 8" xfId="21845" xr:uid="{B396A999-ADC8-4F1D-B675-EA2F113A6BB9}"/>
    <cellStyle name="Style 25 4 9" xfId="23144" xr:uid="{71CAAED6-F0AE-4476-A6A1-99ADBF304ACE}"/>
    <cellStyle name="Style 25 5" xfId="12841" xr:uid="{4E222881-1246-4785-BB96-D4BFBA84B91F}"/>
    <cellStyle name="Style 25 5 10" xfId="10755" xr:uid="{096A074A-158C-49B4-9708-DD8B06F6A55C}"/>
    <cellStyle name="Style 25 5 11" xfId="11238" xr:uid="{04E2D958-9407-4874-B46C-C67E10D025C0}"/>
    <cellStyle name="Style 25 5 12" xfId="26075" xr:uid="{F228A715-8A1E-49D3-B779-3BEF09516D8E}"/>
    <cellStyle name="Style 25 5 13" xfId="12333" xr:uid="{F9124EEB-1299-46C8-B80B-890BF801AEA5}"/>
    <cellStyle name="Style 25 5 14" xfId="16293" xr:uid="{46D94799-DE7C-4771-AAFB-9D635FDDBC63}"/>
    <cellStyle name="Style 25 5 15" xfId="16815" xr:uid="{A7932A05-2FCE-4EE1-8CD6-C9173A793516}"/>
    <cellStyle name="Style 25 5 2" xfId="16121" xr:uid="{85B6BB7C-0D79-46CC-933E-2DCE87D050E3}"/>
    <cellStyle name="Style 25 5 3" xfId="19060" xr:uid="{B718B019-057A-4B15-BA50-7365E77C75D5}"/>
    <cellStyle name="Style 25 5 4" xfId="19683" xr:uid="{4DB50477-BB67-4201-B072-B65EFF57B5C1}"/>
    <cellStyle name="Style 25 5 5" xfId="10046" xr:uid="{99504A03-12D7-4454-A813-F283DFA3BE3B}"/>
    <cellStyle name="Style 25 5 6" xfId="10597" xr:uid="{7036182A-28D3-4C51-83B4-1800AB8A9CC7}"/>
    <cellStyle name="Style 25 5 7" xfId="23684" xr:uid="{DFC2409B-19AC-4A64-B562-A433C9C0D9E9}"/>
    <cellStyle name="Style 25 5 8" xfId="11270" xr:uid="{931D7F46-A361-48CB-B05F-4B599072A556}"/>
    <cellStyle name="Style 25 5 9" xfId="9904" xr:uid="{5F3488CC-2AA5-4826-A0BE-046E33C01656}"/>
    <cellStyle name="Style 25 6" xfId="12830" xr:uid="{46B90E1A-F1DA-4DF2-85C5-E8C421316ABA}"/>
    <cellStyle name="Style 25 6 10" xfId="30649" xr:uid="{CCD91B3D-7619-4E40-BEDF-7ACB6299279E}"/>
    <cellStyle name="Style 25 6 11" xfId="32058" xr:uid="{64593F23-C715-42C0-B85B-E0D75B7CBBB3}"/>
    <cellStyle name="Style 25 6 12" xfId="33081" xr:uid="{8F5E0B1B-5072-4644-8A8D-DE6D24FF8850}"/>
    <cellStyle name="Style 25 6 13" xfId="12584" xr:uid="{8CFA664C-99E5-4ACA-8961-A84E18C7CF55}"/>
    <cellStyle name="Style 25 6 14" xfId="35202" xr:uid="{D5914050-7C8C-48A6-90AE-03F573AD70DB}"/>
    <cellStyle name="Style 25 6 15" xfId="18380" xr:uid="{495E5B96-3F8D-4CEA-8B6E-20CC88E71563}"/>
    <cellStyle name="Style 25 6 2" xfId="16110" xr:uid="{7B3F290F-58CC-4E1D-9708-A134ABE3FC74}"/>
    <cellStyle name="Style 25 6 3" xfId="9981" xr:uid="{8086A3C5-C98B-4396-AF6B-AF71B8A67FAE}"/>
    <cellStyle name="Style 25 6 4" xfId="20561" xr:uid="{E98AEB5B-F6A3-4D57-B6AE-8B989B498057}"/>
    <cellStyle name="Style 25 6 5" xfId="16955" xr:uid="{09054849-D494-46C3-B437-4B0A3501FCAE}"/>
    <cellStyle name="Style 25 6 6" xfId="24487" xr:uid="{4B0EA789-BF0A-420F-BD71-B3ECD51E903E}"/>
    <cellStyle name="Style 25 6 7" xfId="25938" xr:uid="{34558A3F-0F56-4FE8-BAAD-2FD155865574}"/>
    <cellStyle name="Style 25 6 8" xfId="10678" xr:uid="{E2B48682-1216-42CC-889F-AD868BFB731D}"/>
    <cellStyle name="Style 25 6 9" xfId="22190" xr:uid="{E60BB3C1-E3EC-4A5E-A878-1A7F35FFD25F}"/>
    <cellStyle name="Style 25 7" xfId="12726" xr:uid="{9450E72F-8CCA-4238-8B5E-ADDF3093FC74}"/>
    <cellStyle name="Style 25 7 10" xfId="29107" xr:uid="{FD380E12-52A2-47CB-A6FD-D9E81CDC3B8A}"/>
    <cellStyle name="Style 25 7 11" xfId="11818" xr:uid="{07B52ABD-05CE-4B85-8085-7A770828968A}"/>
    <cellStyle name="Style 25 7 12" xfId="25189" xr:uid="{97C56890-D0B7-4FDE-A8F7-BEAADC21BD64}"/>
    <cellStyle name="Style 25 7 13" xfId="29636" xr:uid="{3571FD74-66D0-4EE5-82A6-AD7A00128992}"/>
    <cellStyle name="Style 25 7 14" xfId="34233" xr:uid="{2C3F542B-57A6-4C74-9052-177D6BEA7AC6}"/>
    <cellStyle name="Style 25 7 15" xfId="35207" xr:uid="{4FB2F454-2875-440E-91D4-7E0DCFA78574}"/>
    <cellStyle name="Style 25 7 16" xfId="12594" xr:uid="{C41146BC-B6DA-403A-BD5A-64D826CB81E4}"/>
    <cellStyle name="Style 25 7 2" xfId="16006" xr:uid="{F7427E8A-3821-4584-9C26-F2E9AC5D2F21}"/>
    <cellStyle name="Style 25 7 3" xfId="16429" xr:uid="{3DC3ED75-EE4E-40A2-81C2-CCA1335C01FD}"/>
    <cellStyle name="Style 25 7 4" xfId="19136" xr:uid="{48C0AF19-CACE-4784-8CB8-641D67F7A441}"/>
    <cellStyle name="Style 25 7 5" xfId="10944" xr:uid="{C62D46D8-C5A4-4F19-ABEA-15A68DC9B365}"/>
    <cellStyle name="Style 25 7 6" xfId="10501" xr:uid="{A9F000FF-40F5-43C0-A797-86F97834148F}"/>
    <cellStyle name="Style 25 7 7" xfId="24515" xr:uid="{546AD950-0B81-48F5-B54C-1B3F938E6A18}"/>
    <cellStyle name="Style 25 7 8" xfId="25931" xr:uid="{753B384A-80B9-4EE5-9CF4-93F3C74FCF26}"/>
    <cellStyle name="Style 25 7 9" xfId="10646" xr:uid="{64168506-8BA7-4524-856C-A5D7436EFD86}"/>
    <cellStyle name="Style 25 8" xfId="12838" xr:uid="{8B9EB6DC-8281-416A-BB57-528F5EBAB633}"/>
    <cellStyle name="Style 25 8 10" xfId="11630" xr:uid="{E109C049-45BE-476A-955D-C0E1FDC81781}"/>
    <cellStyle name="Style 25 8 11" xfId="12271" xr:uid="{079A36EA-B306-4804-97A5-BD71E2EA4FFC}"/>
    <cellStyle name="Style 25 8 12" xfId="30609" xr:uid="{485EC2C3-A7D6-4539-BC0A-FD1310D1333F}"/>
    <cellStyle name="Style 25 8 13" xfId="11237" xr:uid="{9FF10851-259F-4CDA-81BB-94CA1D4C1F57}"/>
    <cellStyle name="Style 25 8 14" xfId="33073" xr:uid="{334FBEF1-1642-4294-9782-0EF3D1CCCD2E}"/>
    <cellStyle name="Style 25 8 15" xfId="12330" xr:uid="{22A862AE-CBCD-4FE1-83B4-8972C73D1D34}"/>
    <cellStyle name="Style 25 8 16" xfId="35184" xr:uid="{2F7483DB-1BC8-43B4-B30A-52CA54454814}"/>
    <cellStyle name="Style 25 8 17" xfId="16814" xr:uid="{DC909D4F-5F18-4BEF-A376-F90DD9DBBE04}"/>
    <cellStyle name="Style 25 8 2" xfId="16118" xr:uid="{A70D8728-4E63-41BD-B5C8-2324B87F7EDC}"/>
    <cellStyle name="Style 25 8 3" xfId="17608" xr:uid="{097AA76E-08B4-480B-A7B8-BC5D815A543A}"/>
    <cellStyle name="Style 25 8 4" xfId="9985" xr:uid="{D0A16D73-8365-4BEB-8E70-9EF15EF31305}"/>
    <cellStyle name="Style 25 8 5" xfId="11091" xr:uid="{8134A575-243A-4F08-8ABE-22CC48301A06}"/>
    <cellStyle name="Style 25 8 6" xfId="22071" xr:uid="{15A1204F-7405-4B24-B380-2F1B44D16FAD}"/>
    <cellStyle name="Style 25 8 7" xfId="12086" xr:uid="{3EF69801-4EF4-41C9-947C-47B880973FC5}"/>
    <cellStyle name="Style 25 8 8" xfId="10598" xr:uid="{F857EAE9-6E14-48CA-8246-B90377E06BF6}"/>
    <cellStyle name="Style 25 8 9" xfId="19640" xr:uid="{55FF40AD-A481-4ACB-9480-2478553FF124}"/>
    <cellStyle name="Style 25 9" xfId="12854" xr:uid="{8EDDC102-2632-4C12-8560-C0115E5EA280}"/>
    <cellStyle name="Style 25 9 10" xfId="26523" xr:uid="{2604387C-E637-4B7D-BF79-C205F808A004}"/>
    <cellStyle name="Style 25 9 11" xfId="10787" xr:uid="{B2A60348-6728-4847-BFDD-B7E2E9B07F73}"/>
    <cellStyle name="Style 25 9 12" xfId="12044" xr:uid="{74473FB9-7960-49F4-8C2C-7E55D5D59DA9}"/>
    <cellStyle name="Style 25 9 13" xfId="32022" xr:uid="{CDE99ED0-6317-4DCA-ADBC-AB9631BA170D}"/>
    <cellStyle name="Style 25 9 14" xfId="33130" xr:uid="{9666EAE2-CF4E-4E49-94D1-850BC9637FB9}"/>
    <cellStyle name="Style 25 9 15" xfId="33670" xr:uid="{0760E5DA-9F02-4B55-AEF2-5604DC779B98}"/>
    <cellStyle name="Style 25 9 16" xfId="35400" xr:uid="{BC1EC7DC-A764-4FFB-94D9-8C12D208AEE4}"/>
    <cellStyle name="Style 25 9 17" xfId="16996" xr:uid="{DECC3B9B-D540-440A-A34E-9A3A988377F5}"/>
    <cellStyle name="Style 25 9 2" xfId="16134" xr:uid="{A9ABE1BC-BB91-4812-8256-793E843EF0EB}"/>
    <cellStyle name="Style 25 9 3" xfId="16400" xr:uid="{C1FD4A61-0ECB-4CE0-B532-47BDC53EE94B}"/>
    <cellStyle name="Style 25 9 4" xfId="11137" xr:uid="{57447861-B4F0-40C3-96AB-CB9BCD76D499}"/>
    <cellStyle name="Style 25 9 5" xfId="20524" xr:uid="{F5604467-9946-4425-950C-134BCE4F4A12}"/>
    <cellStyle name="Style 25 9 6" xfId="11182" xr:uid="{5B3F3AEC-28F3-4C4A-A80E-9DE94283C3EA}"/>
    <cellStyle name="Style 25 9 7" xfId="23272" xr:uid="{A1D5F505-ACD9-4F5B-AFEF-3C2E1839DA7A}"/>
    <cellStyle name="Style 25 9 8" xfId="24833" xr:uid="{2069DD7C-CFD2-4249-BA37-238EE02176DB}"/>
    <cellStyle name="Style 25 9 9" xfId="12244" xr:uid="{8D1697D7-CAD3-4EC5-8E73-76769106F93B}"/>
    <cellStyle name="Style 26" xfId="4944" xr:uid="{00000000-0005-0000-0000-000076250000}"/>
    <cellStyle name="Style 26 10" xfId="12842" xr:uid="{492886BA-34C9-4DFC-93F7-67B727A5D536}"/>
    <cellStyle name="Style 26 10 10" xfId="10684" xr:uid="{C1433D89-D3B5-4A55-8E92-59424B23BF5A}"/>
    <cellStyle name="Style 26 10 11" xfId="12274" xr:uid="{D4868F3A-4B2D-4FC4-A626-EA6CA56F533D}"/>
    <cellStyle name="Style 26 10 12" xfId="12038" xr:uid="{700AB708-F26A-4E2D-8159-B388BC98C7FE}"/>
    <cellStyle name="Style 26 10 13" xfId="30856" xr:uid="{D2383833-E422-48CF-AF64-8A4DA7921127}"/>
    <cellStyle name="Style 26 10 14" xfId="33307" xr:uid="{D024367F-684E-4851-A393-C23FB5CCC428}"/>
    <cellStyle name="Style 26 10 15" xfId="34072" xr:uid="{885887DB-B79F-4BFF-BE4D-6E8636AA4B65}"/>
    <cellStyle name="Style 26 10 16" xfId="17128" xr:uid="{67A3C94A-3A4D-4D6F-AA75-DA912DA2ADE7}"/>
    <cellStyle name="Style 26 10 17" xfId="18344" xr:uid="{B8B0AC81-7D2A-4075-91A1-B8AABD62A67D}"/>
    <cellStyle name="Style 26 10 2" xfId="16122" xr:uid="{4E92685E-C5A2-4F6E-AEA0-3D8B7EBA07E9}"/>
    <cellStyle name="Style 26 10 3" xfId="17593" xr:uid="{6E1BAEC0-D76C-41E0-9A52-0ED03218690B}"/>
    <cellStyle name="Style 26 10 4" xfId="11861" xr:uid="{4C4BDB53-C372-401F-A797-664D693080E3}"/>
    <cellStyle name="Style 26 10 5" xfId="19599" xr:uid="{B3F5FB8B-B840-4A82-B1BC-41BD1E1F43C9}"/>
    <cellStyle name="Style 26 10 6" xfId="22038" xr:uid="{FFC8A130-D818-45EE-9683-3C72267DD16E}"/>
    <cellStyle name="Style 26 10 7" xfId="11311" xr:uid="{D09F491D-0083-4B6E-8A1E-E14B681F2CB8}"/>
    <cellStyle name="Style 26 10 8" xfId="11125" xr:uid="{3D084506-ACA4-4F1B-A6D6-1258B54BF33F}"/>
    <cellStyle name="Style 26 10 9" xfId="11380" xr:uid="{F5A085B8-E2D5-4653-82A5-F45C5CBF0EDE}"/>
    <cellStyle name="Style 26 11" xfId="12860" xr:uid="{1D6AF872-3D27-45E7-B11C-0B7A4EFE6734}"/>
    <cellStyle name="Style 26 11 10" xfId="10693" xr:uid="{7527CD5E-445E-45F2-8C84-D0BB99D819EF}"/>
    <cellStyle name="Style 26 11 11" xfId="12287" xr:uid="{4E84D2B5-983F-4DF1-A727-9B541E9CA038}"/>
    <cellStyle name="Style 26 11 12" xfId="23304" xr:uid="{ADFD6FFB-0F48-4E5A-807A-F979D665CADE}"/>
    <cellStyle name="Style 26 11 13" xfId="11243" xr:uid="{39FA0BEB-26B0-42E8-9F6B-6E6B76628F83}"/>
    <cellStyle name="Style 26 11 14" xfId="33093" xr:uid="{C2A196F5-F95B-4BA5-B53F-F24927EF4B61}"/>
    <cellStyle name="Style 26 11 15" xfId="12336" xr:uid="{8EC98D80-7657-40F6-BD49-E422578626D0}"/>
    <cellStyle name="Style 26 11 16" xfId="35376" xr:uid="{542F7C8A-8AE1-443A-906C-B911B8308B78}"/>
    <cellStyle name="Style 26 11 17" xfId="18265" xr:uid="{FE5E2D95-260E-4CAD-9B5F-3CBF9F352AAC}"/>
    <cellStyle name="Style 26 11 2" xfId="16140" xr:uid="{720C7EE7-4150-45CE-B424-E373B2BAA223}"/>
    <cellStyle name="Style 26 11 3" xfId="11026" xr:uid="{DB5E185E-800B-4DDD-96D0-5735B6E70410}"/>
    <cellStyle name="Style 26 11 4" xfId="9991" xr:uid="{B4C5FFD2-BD09-482A-AD0B-973088E8B1A2}"/>
    <cellStyle name="Style 26 11 5" xfId="10069" xr:uid="{31EFFFFE-2EF1-43F5-A893-C0A669245B82}"/>
    <cellStyle name="Style 26 11 6" xfId="16336" xr:uid="{95C25930-6F6F-465A-BA0A-B1DDEB06BF72}"/>
    <cellStyle name="Style 26 11 7" xfId="12088" xr:uid="{2E63387C-31DA-4447-9113-8F63203ED5E7}"/>
    <cellStyle name="Style 26 11 8" xfId="11265" xr:uid="{CCC12435-8AB8-408F-BABF-C093D93E3147}"/>
    <cellStyle name="Style 26 11 9" xfId="22070" xr:uid="{D608A118-BA95-4E87-81C6-38E19B36762C}"/>
    <cellStyle name="Style 26 12" xfId="12863" xr:uid="{062F3346-BFE0-464E-9FBF-15DA55ED549A}"/>
    <cellStyle name="Style 26 12 10" xfId="26350" xr:uid="{A78B5DCE-CCCD-4C39-A9EF-AEB54A118567}"/>
    <cellStyle name="Style 26 12 11" xfId="12288" xr:uid="{18A24A07-C297-461C-8043-2D0C869E2899}"/>
    <cellStyle name="Style 26 12 12" xfId="30444" xr:uid="{758033AA-56C1-44AF-ABDA-EAD0DA70DED2}"/>
    <cellStyle name="Style 26 12 13" xfId="11244" xr:uid="{5F2D76D8-D094-4C68-AA74-E7B287B809EB}"/>
    <cellStyle name="Style 26 12 14" xfId="11607" xr:uid="{3FF3BA45-C87B-4478-8760-8348EBF321EB}"/>
    <cellStyle name="Style 26 12 15" xfId="16519" xr:uid="{89D7C559-1A7F-4C8E-ACB9-55A47C7C9356}"/>
    <cellStyle name="Style 26 12 16" xfId="17112" xr:uid="{68D8700C-498F-4D07-BFE6-0DA8FBFAF869}"/>
    <cellStyle name="Style 26 12 17" xfId="17471" xr:uid="{ADA5BBC5-C93E-4167-BB91-993499E31F36}"/>
    <cellStyle name="Style 26 12 2" xfId="16143" xr:uid="{9DC75D9D-6ACD-4002-B640-11A9C8070D09}"/>
    <cellStyle name="Style 26 12 3" xfId="17739" xr:uid="{0C09A94F-2B95-427D-A3F3-0C1868C61204}"/>
    <cellStyle name="Style 26 12 4" xfId="9992" xr:uid="{AD17CC60-92E4-4BD3-A3E1-602A308C3F25}"/>
    <cellStyle name="Style 26 12 5" xfId="19774" xr:uid="{AD010AC9-620D-4E64-83B5-779B363EBE09}"/>
    <cellStyle name="Style 26 12 6" xfId="11185" xr:uid="{5A022FCA-2011-4850-B1BE-202C6A4DCEFB}"/>
    <cellStyle name="Style 26 12 7" xfId="10045" xr:uid="{0AB78EFC-4A4E-4598-ACC3-3A4451A97F5E}"/>
    <cellStyle name="Style 26 12 8" xfId="10593" xr:uid="{C1616986-5F21-4C6E-91AC-CC003F962092}"/>
    <cellStyle name="Style 26 12 9" xfId="11393" xr:uid="{AC2AA4CE-9C20-4321-B0D9-AE8030E17CAC}"/>
    <cellStyle name="Style 26 13" xfId="12732" xr:uid="{6935B68A-4E1A-4D98-8671-0714C334D27A}"/>
    <cellStyle name="Style 26 13 10" xfId="20718" xr:uid="{4B36F6E9-9D2A-4350-99B5-4368B9B07C93}"/>
    <cellStyle name="Style 26 13 11" xfId="29063" xr:uid="{D5B1C334-3BB6-444D-991F-43BFA1A936A6}"/>
    <cellStyle name="Style 26 13 12" xfId="30554" xr:uid="{5327DB26-DD8E-4EEA-A50D-FB399820CE93}"/>
    <cellStyle name="Style 26 13 13" xfId="16242" xr:uid="{41DD0EEF-B7F1-4A31-A09B-845F5CED1A69}"/>
    <cellStyle name="Style 26 13 14" xfId="10729" xr:uid="{2D0E7778-1F57-47A5-B2F6-A4DDFCD1A77E}"/>
    <cellStyle name="Style 26 13 15" xfId="34205" xr:uid="{49F1C0F1-3620-4B78-8B51-52E6A254460D}"/>
    <cellStyle name="Style 26 13 16" xfId="35193" xr:uid="{55701D8C-9D14-427E-930E-99A48AF3C031}"/>
    <cellStyle name="Style 26 13 17" xfId="30606" xr:uid="{DFEE8BB3-CB7D-452B-AF94-161123F92A30}"/>
    <cellStyle name="Style 26 13 2" xfId="16012" xr:uid="{894B6000-BFEF-488B-8F15-4B5154275586}"/>
    <cellStyle name="Style 26 13 3" xfId="17624" xr:uid="{829E4153-7002-4B6D-B64B-A4515043C8BB}"/>
    <cellStyle name="Style 26 13 4" xfId="19109" xr:uid="{91254F90-F44C-4ABA-9A4B-940104835E2E}"/>
    <cellStyle name="Style 26 13 5" xfId="11085" xr:uid="{76E9ECC9-8060-414A-91B1-336162ACA16F}"/>
    <cellStyle name="Style 26 13 6" xfId="21075" xr:uid="{10316449-A68F-4B6B-9ECB-817004CACEA9}"/>
    <cellStyle name="Style 26 13 7" xfId="10503" xr:uid="{5CB51C17-64B1-4489-BCC2-00ADAC0BE03E}"/>
    <cellStyle name="Style 26 13 8" xfId="24476" xr:uid="{CA8B7B6F-610F-4286-81CE-2C806B4091D3}"/>
    <cellStyle name="Style 26 13 9" xfId="11342" xr:uid="{F7C330F5-E2F8-40DE-9CD0-4AF36D00A045}"/>
    <cellStyle name="Style 26 14" xfId="12875" xr:uid="{1FE0931D-0A17-43C1-88CB-5C82A5A4CAAF}"/>
    <cellStyle name="Style 26 14 10" xfId="10700" xr:uid="{2DB21E0B-F14B-4CED-9D6C-B1A6FAE226D2}"/>
    <cellStyle name="Style 26 14 11" xfId="12294" xr:uid="{8C3FE61A-6165-4218-A1D6-22BA92E0EE4C}"/>
    <cellStyle name="Style 26 14 12" xfId="28052" xr:uid="{91323469-2037-45EB-9D0F-7D4EFCF3614C}"/>
    <cellStyle name="Style 26 14 13" xfId="31878" xr:uid="{F2F32C09-A73E-48E9-B23F-B9B9B8E5E3E7}"/>
    <cellStyle name="Style 26 14 14" xfId="33290" xr:uid="{022424BD-A16D-4BFD-94EB-46E5E6AFE3D7}"/>
    <cellStyle name="Style 26 14 15" xfId="34129" xr:uid="{7BCB3866-875E-45D1-98E1-FAC0F60F57B3}"/>
    <cellStyle name="Style 26 14 16" xfId="17534" xr:uid="{B4DC3E50-F99D-45B4-B901-6A4A35D9C396}"/>
    <cellStyle name="Style 26 14 17" xfId="17590" xr:uid="{4139E23D-F02E-4030-ADC3-817C148273CE}"/>
    <cellStyle name="Style 26 14 2" xfId="16155" xr:uid="{3E158017-8402-4077-91AD-6C3F5E12D0A7}"/>
    <cellStyle name="Style 26 14 3" xfId="11029" xr:uid="{55FD7EC7-6C55-4FD0-AED1-A3CEFA9CE33C}"/>
    <cellStyle name="Style 26 14 4" xfId="19280" xr:uid="{CCF828DE-EE70-4C14-B271-F842798BFC19}"/>
    <cellStyle name="Style 26 14 5" xfId="12011" xr:uid="{5DBD1F80-8F9D-494E-AB2E-842975F8AE64}"/>
    <cellStyle name="Style 26 14 6" xfId="21928" xr:uid="{3B030B9C-7AC8-458F-B329-E97D7F41B7CF}"/>
    <cellStyle name="Style 26 14 7" xfId="23371" xr:uid="{896801F4-58C4-4072-A3E7-5C9F499BBFDF}"/>
    <cellStyle name="Style 26 14 8" xfId="12143" xr:uid="{5BE8A574-5F8F-4913-A7E1-90273CBF3BAB}"/>
    <cellStyle name="Style 26 14 9" xfId="11399" xr:uid="{1C3AE95B-FCA7-4A3F-874F-95EAC2DA3AC0}"/>
    <cellStyle name="Style 26 15" xfId="12739" xr:uid="{E7480301-96C8-48F2-BD31-1404CFA1CF7E}"/>
    <cellStyle name="Style 26 15 10" xfId="27472" xr:uid="{7AA4B1E0-4F7C-4054-8BEF-02AF1C8F8691}"/>
    <cellStyle name="Style 26 15 11" xfId="11119" xr:uid="{3A6D9C57-23F2-4835-8D9C-9A8BF992CBF3}"/>
    <cellStyle name="Style 26 15 12" xfId="16096" xr:uid="{7AFB5337-059B-4391-B275-6C143D833979}"/>
    <cellStyle name="Style 26 15 13" xfId="16253" xr:uid="{B5F5D99E-41BD-41C5-87F2-A2C919A7C9EF}"/>
    <cellStyle name="Style 26 15 14" xfId="26749" xr:uid="{E27CF22E-4EBF-464F-AE39-1DCC79ADE6C0}"/>
    <cellStyle name="Style 26 15 15" xfId="28965" xr:uid="{2097BD98-9244-4BE7-B0AC-0AF3571AED71}"/>
    <cellStyle name="Style 26 15 16" xfId="35383" xr:uid="{4A3EA805-1E50-486C-A33A-723C2A0730B8}"/>
    <cellStyle name="Style 26 15 17" xfId="36342" xr:uid="{A4B9A607-34AD-4373-A4DE-565462C22C84}"/>
    <cellStyle name="Style 26 15 2" xfId="16019" xr:uid="{1960B292-A791-44B9-AAAA-86E64A142D7E}"/>
    <cellStyle name="Style 26 15 3" xfId="17166" xr:uid="{AAF447B9-D2D3-4C41-B31A-BC8765CBDD32}"/>
    <cellStyle name="Style 26 15 4" xfId="19058" xr:uid="{50693054-C2E9-4798-9D4C-77F9E98DA090}"/>
    <cellStyle name="Style 26 15 5" xfId="10951" xr:uid="{84E589B6-5E1E-4C66-8083-B9F6BC4430B6}"/>
    <cellStyle name="Style 26 15 6" xfId="21930" xr:uid="{EE0FBB0A-854A-4A3F-8879-1543065545C2}"/>
    <cellStyle name="Style 26 15 7" xfId="23373" xr:uid="{24075F7E-E078-4B9E-A956-6FDB2D1569F0}"/>
    <cellStyle name="Style 26 15 8" xfId="24812" xr:uid="{D2658B13-5EFD-4403-A8D0-F2058FAA4740}"/>
    <cellStyle name="Style 26 15 9" xfId="11345" xr:uid="{4ABFC51D-BD32-469A-9A2C-BB1867F01672}"/>
    <cellStyle name="Style 26 16" xfId="12747" xr:uid="{D3FF0659-D713-458E-96C1-C9D0269650DA}"/>
    <cellStyle name="Style 26 16 10" xfId="12193" xr:uid="{9F143299-8985-4BE2-A509-CE3FD8BF695A}"/>
    <cellStyle name="Style 26 16 11" xfId="11262" xr:uid="{D3416983-9495-4204-ADCD-1B4F644C75D1}"/>
    <cellStyle name="Style 26 16 12" xfId="11604" xr:uid="{2FF35C49-9D5E-4B29-B825-3CAD8D7FF2AC}"/>
    <cellStyle name="Style 26 16 13" xfId="32074" xr:uid="{14DB796A-EDC0-41C2-B3A8-C770EA3648C1}"/>
    <cellStyle name="Style 26 16 14" xfId="17498" xr:uid="{833EA228-5F43-482D-9C18-25F6B7929712}"/>
    <cellStyle name="Style 26 16 15" xfId="27447" xr:uid="{6E0142BB-4ABF-44C0-92B1-42A693662974}"/>
    <cellStyle name="Style 26 16 16" xfId="35347" xr:uid="{1778AB58-532C-4BA5-B6AC-4EB286672240}"/>
    <cellStyle name="Style 26 16 17" xfId="35778" xr:uid="{1501A82A-CCED-4BA9-B7BB-48A46FD58715}"/>
    <cellStyle name="Style 26 16 2" xfId="16027" xr:uid="{FF5A8B5E-3D8F-4914-860D-A01CEAA08C91}"/>
    <cellStyle name="Style 26 16 3" xfId="17887" xr:uid="{FF135AF6-88DB-49F1-A321-E4098B22B286}"/>
    <cellStyle name="Style 26 16 4" xfId="19022" xr:uid="{549ED207-0221-4E4F-A6A5-B985CF0F2536}"/>
    <cellStyle name="Style 26 16 5" xfId="10269" xr:uid="{869D2C66-07BB-4627-A78F-E6F16162997D}"/>
    <cellStyle name="Style 26 16 6" xfId="21235" xr:uid="{995C7312-197A-4FEB-801D-52A5FC4D8F7F}"/>
    <cellStyle name="Style 26 16 7" xfId="11318" xr:uid="{317B8B28-EEFC-4DAD-9EC1-850CD34958BC}"/>
    <cellStyle name="Style 26 16 8" xfId="24592" xr:uid="{C1869333-9361-410E-BAD6-8B0174E30E3D}"/>
    <cellStyle name="Style 26 16 9" xfId="25952" xr:uid="{82DD4D9B-0656-42F1-8D2B-4B940B51D431}"/>
    <cellStyle name="Style 26 17" xfId="12751" xr:uid="{84CBD4A6-5EFC-4675-AC6E-4CF9B6025172}"/>
    <cellStyle name="Style 26 17 10" xfId="10580" xr:uid="{42C633A5-1791-4700-94B1-D52451B0AC21}"/>
    <cellStyle name="Style 26 17 11" xfId="22127" xr:uid="{CCC26B0E-3988-4E46-999A-B6BC962B9636}"/>
    <cellStyle name="Style 26 17 12" xfId="11846" xr:uid="{679EF5E7-2FDF-44FF-83C0-148087FAB053}"/>
    <cellStyle name="Style 26 17 13" xfId="32060" xr:uid="{B1B75906-66B9-4BB4-9146-E4FE8B57247A}"/>
    <cellStyle name="Style 26 17 14" xfId="10733" xr:uid="{FD0DE465-A1EB-4F23-A463-916EF90FE351}"/>
    <cellStyle name="Style 26 17 15" xfId="26557" xr:uid="{9EBB929B-BF65-45DE-9E44-53BEA02EFF20}"/>
    <cellStyle name="Style 26 17 16" xfId="35227" xr:uid="{62F2C27F-D3DF-4EEF-8608-F25CAA1779F6}"/>
    <cellStyle name="Style 26 17 17" xfId="35720" xr:uid="{3B886ABE-35A7-418F-88E6-0245F575A3C4}"/>
    <cellStyle name="Style 26 17 2" xfId="16031" xr:uid="{4C49D49E-E3C8-4488-87A4-CA30217B5573}"/>
    <cellStyle name="Style 26 17 3" xfId="17864" xr:uid="{FE8A881C-F918-4038-8C3C-3F0D19F89103}"/>
    <cellStyle name="Style 26 17 4" xfId="19302" xr:uid="{571B063B-9A6D-4497-83A7-39E93451B7C7}"/>
    <cellStyle name="Style 26 17 5" xfId="10279" xr:uid="{A94EE063-650B-4668-950D-8879F4C18BEB}"/>
    <cellStyle name="Style 26 17 6" xfId="21239" xr:uid="{C963098C-70B5-4367-B4D2-3B93AC2E3720}"/>
    <cellStyle name="Style 26 17 7" xfId="10508" xr:uid="{C4650A2A-59B7-48B8-8656-37A211F2D60E}"/>
    <cellStyle name="Style 26 17 8" xfId="24536" xr:uid="{D5CB9F96-DB90-499E-BA14-3A423BE902A1}"/>
    <cellStyle name="Style 26 17 9" xfId="25942" xr:uid="{39B6D3EB-2057-4EC5-8218-5C8DA7EDA1DB}"/>
    <cellStyle name="Style 26 18" xfId="12764" xr:uid="{606C5EB5-5C77-4BD2-B1C1-0D459B170767}"/>
    <cellStyle name="Style 26 18 10" xfId="12192" xr:uid="{C02DDB43-B955-459D-9329-9ADDD0796898}"/>
    <cellStyle name="Style 26 18 11" xfId="10800" xr:uid="{FC4426B5-8074-407F-82FA-C8390295EEFB}"/>
    <cellStyle name="Style 26 18 12" xfId="11848" xr:uid="{0EB94051-ADF6-4BBB-B5FA-6680D3CFE976}"/>
    <cellStyle name="Style 26 18 13" xfId="12366" xr:uid="{7B8E8DE4-CD06-4439-B71B-E9866A18B2CC}"/>
    <cellStyle name="Style 26 18 14" xfId="17481" xr:uid="{3D3743DF-3077-4376-B3D7-D3ECF28404D1}"/>
    <cellStyle name="Style 26 18 15" xfId="16793" xr:uid="{AC100027-D551-4342-AF12-6F12B22A1216}"/>
    <cellStyle name="Style 26 18 16" xfId="12490" xr:uid="{CDD2F6AE-22E1-4826-AF30-0B99E746420B}"/>
    <cellStyle name="Style 26 18 17" xfId="35793" xr:uid="{688758EE-B0DD-4DD2-BAE0-0740C355D67E}"/>
    <cellStyle name="Style 26 18 2" xfId="16044" xr:uid="{2327BF51-21B5-44CA-B1DD-5E716C940861}"/>
    <cellStyle name="Style 26 18 3" xfId="17216" xr:uid="{5C10D8A4-317B-41FD-8188-B9C009911949}"/>
    <cellStyle name="Style 26 18 4" xfId="19093" xr:uid="{C8F17825-B2ED-4673-9146-EA918A1258BC}"/>
    <cellStyle name="Style 26 18 5" xfId="20676" xr:uid="{E754D71F-9C8B-4F96-9EC0-D25274CF4F3D}"/>
    <cellStyle name="Style 26 18 6" xfId="22036" xr:uid="{51F1008E-C02F-4808-90F0-7722E53AC097}"/>
    <cellStyle name="Style 26 18 7" xfId="23171" xr:uid="{ACC45A53-07F1-417F-B38D-1E5B552BAED1}"/>
    <cellStyle name="Style 26 18 8" xfId="11256" xr:uid="{075E9E91-8AE6-4DE7-AF55-D8EAC15065A7}"/>
    <cellStyle name="Style 26 18 9" xfId="12252" xr:uid="{A2FF4088-4A8A-48D3-98CF-A6F1EC9F7575}"/>
    <cellStyle name="Style 26 19" xfId="12771" xr:uid="{E1E57E15-F49D-4B50-94BD-A5E06C9FE10C}"/>
    <cellStyle name="Style 26 19 10" xfId="12195" xr:uid="{37D1E849-D583-48BE-B8EE-867F29D2D1FE}"/>
    <cellStyle name="Style 26 19 11" xfId="10799" xr:uid="{75C03175-8AB0-4A18-892A-D841EEFDAB22}"/>
    <cellStyle name="Style 26 19 12" xfId="11865" xr:uid="{CE54AA1F-8C1C-45E8-B5C4-7C85FDDA16FF}"/>
    <cellStyle name="Style 26 19 13" xfId="32047" xr:uid="{A481517C-0E9D-42D3-A596-F62CA923067A}"/>
    <cellStyle name="Style 26 19 14" xfId="17480" xr:uid="{32DA220D-0FF7-44CF-AD49-B1657BC53890}"/>
    <cellStyle name="Style 26 19 15" xfId="34063" xr:uid="{E53BB84A-6914-4144-BF02-8DC67E7EFC81}"/>
    <cellStyle name="Style 26 19 16" xfId="12546" xr:uid="{D0B538E0-40D7-4CD9-B0EA-D455B3CB68CB}"/>
    <cellStyle name="Style 26 19 17" xfId="35872" xr:uid="{399664C4-526F-40F3-AB6B-E298EED68607}"/>
    <cellStyle name="Style 26 19 2" xfId="16051" xr:uid="{F85A3393-B433-4F4D-8B9E-BE10DC8144E1}"/>
    <cellStyle name="Style 26 19 3" xfId="16427" xr:uid="{6AD9D463-29A4-4FFE-A39A-4C0B273DA22F}"/>
    <cellStyle name="Style 26 19 4" xfId="11829" xr:uid="{ABC11446-FDEE-44EF-9836-E18E3CA3F511}"/>
    <cellStyle name="Style 26 19 5" xfId="20628" xr:uid="{23F47BAD-8BF9-4EE7-B3B4-D2F3BB4E6F47}"/>
    <cellStyle name="Style 26 19 6" xfId="11172" xr:uid="{21D7CFBE-CCA1-4B52-917E-3143C9191583}"/>
    <cellStyle name="Style 26 19 7" xfId="16281" xr:uid="{7F5FB2A2-B62A-4BE4-9034-FEA92DFB3FE5}"/>
    <cellStyle name="Style 26 19 8" xfId="21277" xr:uid="{9190D342-C2D8-451F-8BA9-079738E0629D}"/>
    <cellStyle name="Style 26 19 9" xfId="26263" xr:uid="{D1D668D3-4438-4A80-BE79-335A389C6A7A}"/>
    <cellStyle name="Style 26 2" xfId="4945" xr:uid="{00000000-0005-0000-0000-000077250000}"/>
    <cellStyle name="Style 26 20" xfId="12884" xr:uid="{CF2ED7C2-A387-47AF-87B2-62D73187503C}"/>
    <cellStyle name="Style 26 20 10" xfId="10703" xr:uid="{725523B9-1A28-4EC4-B724-081273F88EEC}"/>
    <cellStyle name="Style 26 20 11" xfId="25311" xr:uid="{0BC55AFC-3EA3-49BC-B969-E31709528DC8}"/>
    <cellStyle name="Style 26 20 12" xfId="12609" xr:uid="{FB0FFABB-A0EB-4069-9110-A2AE4F00982C}"/>
    <cellStyle name="Style 26 20 13" xfId="11277" xr:uid="{33F91863-6D45-4B24-A1F3-243D47BECAB6}"/>
    <cellStyle name="Style 26 20 14" xfId="33248" xr:uid="{4421FB48-9C21-4352-BD6A-965A0FAE0C6D}"/>
    <cellStyle name="Style 26 20 15" xfId="12344" xr:uid="{5843E0E2-5CBC-4E94-8A09-B08DB9DB771C}"/>
    <cellStyle name="Style 26 20 16" xfId="35335" xr:uid="{CB92631E-4882-4730-B8AF-15D0F2C7E8AE}"/>
    <cellStyle name="Style 26 20 17" xfId="18007" xr:uid="{71C27161-3136-4BEF-8ED3-1C9CB8D86F64}"/>
    <cellStyle name="Style 26 20 2" xfId="16164" xr:uid="{D9912D42-8049-491E-AE37-6E7A6B8BED3D}"/>
    <cellStyle name="Style 26 20 3" xfId="11034" xr:uid="{4A7FE046-D462-41A8-BF0E-7DB6E2EAEC5C}"/>
    <cellStyle name="Style 26 20 4" xfId="15925" xr:uid="{09716048-A334-4951-831F-65EFC6CCA45D}"/>
    <cellStyle name="Style 26 20 5" xfId="20439" xr:uid="{88E3AC74-EC07-41FF-9567-8DC6929DAEDF}"/>
    <cellStyle name="Style 26 20 6" xfId="11191" xr:uid="{D5A390C4-0480-4B2C-B336-1390559EE000}"/>
    <cellStyle name="Style 26 20 7" xfId="10533" xr:uid="{7A8912D5-FF7B-47D8-AA62-1BC0CB1F3B5C}"/>
    <cellStyle name="Style 26 20 8" xfId="24740" xr:uid="{4AA7DA14-4238-4F33-B217-74B4360B8B12}"/>
    <cellStyle name="Style 26 20 9" xfId="12237" xr:uid="{8F15FE1A-D840-42CB-A31F-8E03DAC2BD37}"/>
    <cellStyle name="Style 26 21" xfId="12780" xr:uid="{8509706C-1CD9-445A-9683-08AE856935B9}"/>
    <cellStyle name="Style 26 21 10" xfId="27615" xr:uid="{3EF9EFAD-B969-4773-A6D5-ADF03962A1C8}"/>
    <cellStyle name="Style 26 21 11" xfId="29271" xr:uid="{A9E8D1B7-88FD-4D31-A6EE-1084BD613C3D}"/>
    <cellStyle name="Style 26 21 12" xfId="30465" xr:uid="{1159F5C7-9F4B-4941-BFB6-E5781EA5CADE}"/>
    <cellStyle name="Style 26 21 13" xfId="10765" xr:uid="{7A1D191F-1F0C-4333-B2BF-FE122FD8234C}"/>
    <cellStyle name="Style 26 21 14" xfId="33177" xr:uid="{A5E82B1A-11E2-42B9-8C80-0696378B480E}"/>
    <cellStyle name="Style 26 21 15" xfId="11783" xr:uid="{44C34C0F-C94D-4C8C-A753-AFE4804AEB6B}"/>
    <cellStyle name="Style 26 21 16" xfId="35281" xr:uid="{6550EE8E-6AF3-4A62-9307-4E7E5486521A}"/>
    <cellStyle name="Style 26 21 17" xfId="36394" xr:uid="{258B5B82-D8C5-40F2-9896-EB69E6341341}"/>
    <cellStyle name="Style 26 21 2" xfId="16060" xr:uid="{8181F5E5-5335-49BF-90DD-58DE991EB7EF}"/>
    <cellStyle name="Style 26 21 3" xfId="16422" xr:uid="{FB3C51D8-5ED2-4975-A2F5-818A1C57ED0F}"/>
    <cellStyle name="Style 26 21 4" xfId="16309" xr:uid="{17AB3F23-149E-4502-A82E-30354A3DBC12}"/>
    <cellStyle name="Style 26 21 5" xfId="20450" xr:uid="{EDCA69D1-063D-4326-A6B3-5F3C39F3B52F}"/>
    <cellStyle name="Style 26 21 6" xfId="11113" xr:uid="{6E6FFE47-086F-4ED0-897A-5D38586DAE1A}"/>
    <cellStyle name="Style 26 21 7" xfId="23419" xr:uid="{7720332B-4BA2-4179-A617-E239BE2FB748}"/>
    <cellStyle name="Style 26 21 8" xfId="24655" xr:uid="{412A0B7D-2377-4B4C-8857-5746DD8133FA}"/>
    <cellStyle name="Style 26 21 9" xfId="25188" xr:uid="{02DBF469-7210-4607-951A-80F149B735FB}"/>
    <cellStyle name="Style 26 22" xfId="12892" xr:uid="{B122BC85-04D8-4A8D-8591-49EEAFC0AD60}"/>
    <cellStyle name="Style 26 22 10" xfId="10707" xr:uid="{2B327FEE-B428-4317-B47D-48A4D14F3B07}"/>
    <cellStyle name="Style 26 22 11" xfId="11565" xr:uid="{30934319-7D0A-4218-8192-9F683DFE854C}"/>
    <cellStyle name="Style 26 22 12" xfId="12575" xr:uid="{9BCC753E-EA9C-460A-ACC5-76B0C3B86DDE}"/>
    <cellStyle name="Style 26 22 13" xfId="11429" xr:uid="{57F08C1E-C1ED-40C7-AF83-CA329E09E90F}"/>
    <cellStyle name="Style 26 22 14" xfId="26231" xr:uid="{1196C415-2CEA-4D03-B0C3-3ED69A2E08C8}"/>
    <cellStyle name="Style 26 22 15" xfId="12348" xr:uid="{2F4E8B65-34BE-42A3-952B-8B41D87CED52}"/>
    <cellStyle name="Style 26 22 16" xfId="17092" xr:uid="{E3C6B90D-E832-41D8-BF30-4F60422D7C1F}"/>
    <cellStyle name="Style 26 22 17" xfId="16923" xr:uid="{FC25AB88-1A0A-40F5-B8FD-7CF81610E42B}"/>
    <cellStyle name="Style 26 22 2" xfId="16172" xr:uid="{C04BC5A9-49DB-4016-B19A-C1ED25F86CC9}"/>
    <cellStyle name="Style 26 22 3" xfId="17810" xr:uid="{A6D5E000-85D3-4186-AD79-C4F801258AC2}"/>
    <cellStyle name="Style 26 22 4" xfId="10003" xr:uid="{F500D134-440D-4151-8D68-0D2E36758E2B}"/>
    <cellStyle name="Style 26 22 5" xfId="10067" xr:uid="{DE9DE8FB-7B3C-4132-AB58-3C35CF22F528}"/>
    <cellStyle name="Style 26 22 6" xfId="11195" xr:uid="{892F971F-69DF-4C80-B622-20A75FC8ABCE}"/>
    <cellStyle name="Style 26 22 7" xfId="18520" xr:uid="{6F9930CA-D891-459B-BB5C-C327AF4BE7A0}"/>
    <cellStyle name="Style 26 22 8" xfId="12146" xr:uid="{206D17C8-3AF5-4E7E-9AE9-E86AB5436095}"/>
    <cellStyle name="Style 26 22 9" xfId="12235" xr:uid="{D608216D-C61C-4EF5-8713-B535E337DDE9}"/>
    <cellStyle name="Style 26 23" xfId="12787" xr:uid="{A7998D83-A0EE-464E-BE22-332A651073E2}"/>
    <cellStyle name="Style 26 23 10" xfId="27717" xr:uid="{2598C0DA-7075-414E-A045-58C247CD1818}"/>
    <cellStyle name="Style 26 23 11" xfId="12221" xr:uid="{69E074FF-D85D-41DD-87A0-AE055F9FCF8F}"/>
    <cellStyle name="Style 26 23 12" xfId="23195" xr:uid="{5D21E0D6-1A90-4095-BF6D-FFC9639EE778}"/>
    <cellStyle name="Style 26 23 13" xfId="16244" xr:uid="{1CFDA679-0D33-4981-A4F6-970E583E8E23}"/>
    <cellStyle name="Style 26 23 14" xfId="10850" xr:uid="{4BD160AF-91C0-41BA-A004-524F4B1CC4F3}"/>
    <cellStyle name="Style 26 23 15" xfId="11795" xr:uid="{E9C95BCD-FDC1-44AF-8F82-4C4EE7753B1F}"/>
    <cellStyle name="Style 26 23 16" xfId="34544" xr:uid="{ACAC5A21-F0AB-41D0-AC66-437890B6EDF4}"/>
    <cellStyle name="Style 26 23 17" xfId="36467" xr:uid="{26F2DDDE-0278-47FA-8833-B193885CA213}"/>
    <cellStyle name="Style 26 23 2" xfId="16067" xr:uid="{DB28D8DF-BAF8-420A-979C-A041681A15A2}"/>
    <cellStyle name="Style 26 23 3" xfId="17895" xr:uid="{425160DC-FAA8-4A40-B954-A8BDCC61D0E4}"/>
    <cellStyle name="Style 26 23 4" xfId="16308" xr:uid="{4BF11BC0-6A8C-4B5C-8097-198305D76EDE}"/>
    <cellStyle name="Style 26 23 5" xfId="20416" xr:uid="{7BCB07AF-951C-414E-80AD-6019DF07A9EA}"/>
    <cellStyle name="Style 26 23 6" xfId="21810" xr:uid="{D04E6A4A-5C91-42FE-9468-CB6120E9698E}"/>
    <cellStyle name="Style 26 23 7" xfId="23253" xr:uid="{AE8AB128-E891-4229-8F0A-3088593E25D1}"/>
    <cellStyle name="Style 26 23 8" xfId="10920" xr:uid="{3329BB7F-FE35-407E-85CA-5C812F0A63F2}"/>
    <cellStyle name="Style 26 23 9" xfId="25245" xr:uid="{D84EBBBF-A09D-4E1D-9AE5-4C50FAD0CA84}"/>
    <cellStyle name="Style 26 24" xfId="10338" xr:uid="{CC8B6B2F-34AA-4F08-A436-FE3D094A088D}"/>
    <cellStyle name="Style 26 25" xfId="9796" xr:uid="{FE2B7980-65FC-4761-8B6D-EC626F2A0CEA}"/>
    <cellStyle name="Style 26 26" xfId="9829" xr:uid="{F02F912E-B300-48A6-982E-4A8D10AA34B4}"/>
    <cellStyle name="Style 26 27" xfId="9803" xr:uid="{B585E544-CCF8-47E1-8FB1-F4038C5E1E9E}"/>
    <cellStyle name="Style 26 28" xfId="9836" xr:uid="{B394B0A3-B465-402C-BF45-F2F10CE61495}"/>
    <cellStyle name="Style 26 29" xfId="9812" xr:uid="{23B0629C-F4F0-4A7B-8420-0F195C087AEE}"/>
    <cellStyle name="Style 26 3" xfId="4946" xr:uid="{00000000-0005-0000-0000-000078250000}"/>
    <cellStyle name="Style 26 30" xfId="9838" xr:uid="{38E9F57D-71E3-468A-83FD-5A68C1287F6D}"/>
    <cellStyle name="Style 26 4" xfId="4947" xr:uid="{00000000-0005-0000-0000-000079250000}"/>
    <cellStyle name="Style 26 5" xfId="13949" xr:uid="{DCCB4DD7-0E6D-4BF4-BED1-D5272AC31227}"/>
    <cellStyle name="Style 26 5 10" xfId="24611" xr:uid="{8F137D36-0588-4058-958D-24D07F4D5620}"/>
    <cellStyle name="Style 26 5 11" xfId="26003" xr:uid="{0124E1D4-3B39-4420-B9F5-3329C7C83211}"/>
    <cellStyle name="Style 26 5 12" xfId="29041" xr:uid="{5D5F9A61-FC09-481D-9C8D-971EEE2CE4CD}"/>
    <cellStyle name="Style 26 5 13" xfId="30459" xr:uid="{72068149-51DE-4695-B71C-CAED94B72CCB}"/>
    <cellStyle name="Style 26 5 14" xfId="31902" xr:uid="{6B29D4F7-2CB7-4BE2-85D2-A6A8BAE10C3B}"/>
    <cellStyle name="Style 26 5 2" xfId="17083" xr:uid="{E4DFC5EA-9270-47AB-A769-60F1AC849B8F}"/>
    <cellStyle name="Style 26 5 3" xfId="10246" xr:uid="{C556B7F3-80D4-4ED8-9B74-F832538024B1}"/>
    <cellStyle name="Style 26 5 4" xfId="16499" xr:uid="{FB398AFD-1D3B-49AD-A843-B71F6BD8B4E8}"/>
    <cellStyle name="Style 26 5 5" xfId="17497" xr:uid="{94343493-3AD0-4ADC-BBFC-39E5C0568D79}"/>
    <cellStyle name="Style 26 5 6" xfId="19034" xr:uid="{E83B8AF9-5FB0-4811-A3D9-644C36685EE8}"/>
    <cellStyle name="Style 26 5 7" xfId="20522" xr:uid="{E7002E4F-2F5A-4505-988E-64824495D511}"/>
    <cellStyle name="Style 26 5 8" xfId="21848" xr:uid="{08BC6B43-1AC8-482F-AE0E-1E1C2375C035}"/>
    <cellStyle name="Style 26 5 9" xfId="23147" xr:uid="{C12A0078-224D-450F-B0F1-541924C8C699}"/>
    <cellStyle name="Style 26 6" xfId="12839" xr:uid="{798199B8-2721-466B-A961-C1AF1C94264D}"/>
    <cellStyle name="Style 26 6 10" xfId="30477" xr:uid="{0FAD7DA9-887A-435A-B16C-751F19FF3273}"/>
    <cellStyle name="Style 26 6 11" xfId="30774" xr:uid="{BB33B1D1-E3C3-49D4-A03F-8EE06ABCCDCF}"/>
    <cellStyle name="Style 26 6 12" xfId="26096" xr:uid="{6E9FAAD3-1CF2-490A-A616-8470CF454F56}"/>
    <cellStyle name="Style 26 6 13" xfId="12331" xr:uid="{018EF297-6C9B-4336-9C39-CA48ACDD2B0F}"/>
    <cellStyle name="Style 26 6 14" xfId="27313" xr:uid="{CAC37F06-D992-401B-BE5C-ACD1533EDF65}"/>
    <cellStyle name="Style 26 6 15" xfId="18271" xr:uid="{70158825-BF59-4BB7-AD2B-FE45544284A3}"/>
    <cellStyle name="Style 26 6 2" xfId="16119" xr:uid="{A7E6E9EF-7BB8-4D79-926B-1AEE33C20880}"/>
    <cellStyle name="Style 26 6 3" xfId="9986" xr:uid="{0C010D56-DC31-42AD-86E4-DB237483274D}"/>
    <cellStyle name="Style 26 6 4" xfId="10963" xr:uid="{8051B02F-C2C6-46E4-B62E-471EE56C563E}"/>
    <cellStyle name="Style 26 6 5" xfId="10519" xr:uid="{7F105B56-C2B7-417D-8F46-C7D152C644AB}"/>
    <cellStyle name="Style 26 6 6" xfId="11124" xr:uid="{58AAEC6E-003F-4164-884A-D9FD58C38DAB}"/>
    <cellStyle name="Style 26 6 7" xfId="11378" xr:uid="{EC7CD8B5-66B1-407A-8ABC-A7E3AED07D09}"/>
    <cellStyle name="Style 26 6 8" xfId="11635" xr:uid="{5C4B5C67-EA4C-4E74-8750-9F9923FFDDD7}"/>
    <cellStyle name="Style 26 6 9" xfId="12272" xr:uid="{14570228-D418-4924-AA9F-7020FBEC9877}"/>
    <cellStyle name="Style 26 7" xfId="12828" xr:uid="{FEE957B4-2DAA-405A-BE61-276F42E24142}"/>
    <cellStyle name="Style 26 7 10" xfId="12036" xr:uid="{BECCA64D-D7A8-4C4C-87FE-E19FCF40F230}"/>
    <cellStyle name="Style 26 7 11" xfId="32065" xr:uid="{69DFA238-5FF5-4E83-8022-477EDB3BBA07}"/>
    <cellStyle name="Style 26 7 12" xfId="33090" xr:uid="{01602F55-9DAD-40E7-9864-97FED7945E88}"/>
    <cellStyle name="Style 26 7 13" xfId="12326" xr:uid="{056DF1C2-AA7C-4B2F-AFD9-941F951B386E}"/>
    <cellStyle name="Style 26 7 14" xfId="35211" xr:uid="{C6187253-D079-4B07-A67A-A5307F448819}"/>
    <cellStyle name="Style 26 7 15" xfId="16325" xr:uid="{BA66A234-A238-4741-A98D-E4CA180B27FE}"/>
    <cellStyle name="Style 26 7 2" xfId="16108" xr:uid="{F3EB200C-1B0B-4E17-8B07-90542459B0E2}"/>
    <cellStyle name="Style 26 7 3" xfId="18202" xr:uid="{12A3953E-4EEF-4D87-AA33-3C480BC67E79}"/>
    <cellStyle name="Style 26 7 4" xfId="20571" xr:uid="{C7D06F0D-5755-4029-AC7E-303ED068B1FE}"/>
    <cellStyle name="Style 26 7 5" xfId="16982" xr:uid="{B840D106-0A8A-4A9C-9503-89EAE5095AB7}"/>
    <cellStyle name="Style 26 7 6" xfId="24512" xr:uid="{5557A369-074D-460D-B6CD-9506CC6F8E87}"/>
    <cellStyle name="Style 26 7 7" xfId="25947" xr:uid="{B9B5411C-D3BA-4567-AC08-F7FB869AF2AC}"/>
    <cellStyle name="Style 26 7 8" xfId="11268" xr:uid="{56E3E878-1C66-4572-941B-E92E58536014}"/>
    <cellStyle name="Style 26 7 9" xfId="29181" xr:uid="{F11E2E84-9E2E-4A06-8947-32A2327403A0}"/>
    <cellStyle name="Style 26 8" xfId="12724" xr:uid="{0C2EAFCE-C205-4D0E-A054-70C27575C495}"/>
    <cellStyle name="Style 26 8 10" xfId="29118" xr:uid="{16D021D1-FE44-45AF-B3AC-6CE47D18C3CD}"/>
    <cellStyle name="Style 26 8 11" xfId="16098" xr:uid="{E649577F-A8CF-47C2-9086-FA397C10E036}"/>
    <cellStyle name="Style 26 8 12" xfId="25611" xr:uid="{10344B69-CC7F-4AA5-8C84-01A75535D54A}"/>
    <cellStyle name="Style 26 8 13" xfId="33143" xr:uid="{6BD97DDE-67D9-48E6-B86C-CC06FA6DD7B7}"/>
    <cellStyle name="Style 26 8 14" xfId="34245" xr:uid="{461B0ED4-70D7-4B3C-B4DD-CB9653C5CB19}"/>
    <cellStyle name="Style 26 8 15" xfId="35215" xr:uid="{8E47B171-E74A-4B11-A3A5-83EBFEA473F1}"/>
    <cellStyle name="Style 26 8 16" xfId="12586" xr:uid="{F8B3130F-0E45-4E58-AB2A-BDBC3495A8DE}"/>
    <cellStyle name="Style 26 8 2" xfId="16004" xr:uid="{C83D6F43-CA2B-475B-B7D7-D77E1CC1560A}"/>
    <cellStyle name="Style 26 8 3" xfId="17848" xr:uid="{9A4D7B66-728F-483A-BC8C-CF039B245B76}"/>
    <cellStyle name="Style 26 8 4" xfId="19143" xr:uid="{1DEC3E7A-0BD6-482E-86CD-A642B5E004F2}"/>
    <cellStyle name="Style 26 8 5" xfId="10075" xr:uid="{E874F689-EF79-44C6-8955-626495180BC7}"/>
    <cellStyle name="Style 26 8 6" xfId="12082" xr:uid="{077BCD65-5FDD-4A5D-B7F9-7DF879CA0B8C}"/>
    <cellStyle name="Style 26 8 7" xfId="24524" xr:uid="{0789589C-FAE5-4201-9E8D-9CFF36F2EDC5}"/>
    <cellStyle name="Style 26 8 8" xfId="26155" xr:uid="{CA99D29B-2887-4467-B15C-AF6647CD4ED4}"/>
    <cellStyle name="Style 26 8 9" xfId="10644" xr:uid="{A44D9BB8-6859-48C0-BA1F-0E4048367C02}"/>
    <cellStyle name="Style 26 9" xfId="12832" xr:uid="{6322C8EB-2BAD-433E-901B-EB85285E6388}"/>
    <cellStyle name="Style 26 9 10" xfId="10679" xr:uid="{313F01FA-04A8-43B0-8FF6-2E7E3782AF51}"/>
    <cellStyle name="Style 26 9 11" xfId="22061" xr:uid="{6D1853F7-444F-4DC0-AE78-01B30D413CD1}"/>
    <cellStyle name="Style 26 9 12" xfId="30639" xr:uid="{FDDC454E-72A7-4BFC-8773-E5A0654D5695}"/>
    <cellStyle name="Style 26 9 13" xfId="30897" xr:uid="{6B38931E-A2FD-4170-9B9E-0F4A16AFE6F0}"/>
    <cellStyle name="Style 26 9 14" xfId="33072" xr:uid="{531639FA-4416-46CC-8104-F799B1A00E59}"/>
    <cellStyle name="Style 26 9 15" xfId="12328" xr:uid="{1E3A2DCE-8DCA-4DD7-9509-90BDF76C360B}"/>
    <cellStyle name="Style 26 9 16" xfId="35195" xr:uid="{CA4C650C-A615-40A2-AE16-7EC70EE44A70}"/>
    <cellStyle name="Style 26 9 17" xfId="16449" xr:uid="{1B51D4FF-56BC-435F-BB6C-B45EFF420790}"/>
    <cellStyle name="Style 26 9 2" xfId="16112" xr:uid="{70AC8894-B124-42F5-8D78-FA32C1E6168A}"/>
    <cellStyle name="Style 26 9 3" xfId="11018" xr:uid="{BEB7C066-EF30-4203-9706-7B6DE763B7EF}"/>
    <cellStyle name="Style 26 9 4" xfId="18327" xr:uid="{67237346-EABD-4E42-90B6-40CA3894CF59}"/>
    <cellStyle name="Style 26 9 5" xfId="20556" xr:uid="{C75B3C65-9B31-4426-8AE3-278A7C3AFDFB}"/>
    <cellStyle name="Style 26 9 6" xfId="21766" xr:uid="{CF472836-9FBC-4BCC-B014-2FB131270673}"/>
    <cellStyle name="Style 26 9 7" xfId="23124" xr:uid="{00A0D4B8-BCDB-468F-8BD0-6D5AF24087BA}"/>
    <cellStyle name="Style 26 9 8" xfId="24485" xr:uid="{F0F6688F-DAA4-4DBC-927C-999939835275}"/>
    <cellStyle name="Style 26 9 9" xfId="11375" xr:uid="{9E3AD7C2-31FC-476F-8250-F5A7D4AE7EB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 2" xfId="13952" xr:uid="{6620BD36-D528-4B1E-8D72-74C4AA855166}"/>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 2" xfId="13957" xr:uid="{6A4BC5FC-DB6F-45EA-8177-0C1E6661D691}"/>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Aligned 2 2" xfId="9882" xr:uid="{B40643A3-1054-41B4-9ABD-FEE180581542}"/>
    <cellStyle name="Table Head Aligned 2 3" xfId="9886" xr:uid="{A4D55648-D84A-4A2D-981E-86096BF5002F}"/>
    <cellStyle name="Table Head Aligned 2 4" xfId="10408" xr:uid="{786AE05A-1BB1-42ED-89FB-B33431349A84}"/>
    <cellStyle name="Table Head Aligned 3" xfId="12810" xr:uid="{B56F0E6A-A236-4E41-A58C-58AA13B88B67}"/>
    <cellStyle name="Table Head Aligned 3 2" xfId="17682" xr:uid="{54F181D2-A30D-4375-A419-95149640AEAE}"/>
    <cellStyle name="Table Head Aligned 3 3" xfId="11368" xr:uid="{2FD8CC0C-B0A2-49A7-920D-B83306BC9FD6}"/>
    <cellStyle name="Table Head Aligned 3 4" xfId="27497" xr:uid="{DBB5E45A-0DC1-495C-8C0E-1CDBF84943FE}"/>
    <cellStyle name="Table Head Aligned 3 5" xfId="17149" xr:uid="{0B59CB88-9207-4EE9-B355-9AB1FF29390F}"/>
    <cellStyle name="Table Head Aligned 4" xfId="12820" xr:uid="{3755FE0F-2712-45D9-9452-467735C1FFB6}"/>
    <cellStyle name="Table Head Aligned 5" xfId="12723" xr:uid="{F7589807-C308-4C9F-AC45-82F547A2CC49}"/>
    <cellStyle name="Table Head Aligned 6" xfId="9795" xr:uid="{092EB3B2-92F6-463A-AF1E-08B8CD9F1941}"/>
    <cellStyle name="Table Head Blue" xfId="5038" xr:uid="{00000000-0005-0000-0000-0000D5250000}"/>
    <cellStyle name="Table Head Green" xfId="5039" xr:uid="{00000000-0005-0000-0000-0000D6250000}"/>
    <cellStyle name="Table Head Green 2" xfId="6211" xr:uid="{00000000-0005-0000-0000-0000D7250000}"/>
    <cellStyle name="Table Head Green 2 2" xfId="9883" xr:uid="{05731AA5-9883-4473-9672-DA75F1B5513C}"/>
    <cellStyle name="Table Head Green 2 3" xfId="9887" xr:uid="{53B867EF-D139-463C-BDDA-069DE667EBED}"/>
    <cellStyle name="Table Head Green 2 4" xfId="10409" xr:uid="{BD026466-FAE0-4642-8D36-67EEDB28FE96}"/>
    <cellStyle name="Table Head Green 3" xfId="12808" xr:uid="{E7C90CBE-3555-4AA4-95E3-91BF334A5DAD}"/>
    <cellStyle name="Table Head Green 3 2" xfId="17696" xr:uid="{B249D716-AA24-451F-B673-CBB72887869C}"/>
    <cellStyle name="Table Head Green 3 3" xfId="10560" xr:uid="{02CCF06F-0280-41B8-8737-3865538A3A48}"/>
    <cellStyle name="Table Head Green 3 4" xfId="27515" xr:uid="{154CDF06-6094-4E17-B3D2-3A8C414C6186}"/>
    <cellStyle name="Table Head Green 3 5" xfId="35220" xr:uid="{4865707D-AF71-49FE-9906-0F66C63D5726}"/>
    <cellStyle name="Table Head Green 4" xfId="12818" xr:uid="{41879CFD-1817-4EEB-873E-6265C57E1320}"/>
    <cellStyle name="Table Head Green 5" xfId="12722" xr:uid="{0D90571D-549C-4085-8122-BA5827D155DD}"/>
    <cellStyle name="Table Head Green 6" xfId="9794" xr:uid="{232EF261-747F-4AE2-946E-7BE310B215DC}"/>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Border 2" xfId="12710" xr:uid="{63D43E97-B1DC-432C-BA26-7CAB511F1FA0}"/>
    <cellStyle name="TableBorder 2 2" xfId="17602" xr:uid="{AF65570F-01CE-4B02-B390-C0C32E7E9D36}"/>
    <cellStyle name="TableBorder 2 3" xfId="11336" xr:uid="{8A0CA391-4DB1-4841-BDFA-16F21A0F8554}"/>
    <cellStyle name="TableBorder 2 4" xfId="35382" xr:uid="{BE9B80A8-9851-49D1-AB22-1BA2D5785AAB}"/>
    <cellStyle name="TableBorder 3" xfId="12712" xr:uid="{C832BE8A-C40E-4386-95DB-E4E1587A1F03}"/>
    <cellStyle name="TableBorder 3 2" xfId="17586" xr:uid="{547E8791-ED05-4E2F-B09E-35BB41528AA3}"/>
    <cellStyle name="TableBorder 3 3" xfId="11282" xr:uid="{C2D93D92-76D8-4A59-830C-FD505FA5FDC4}"/>
    <cellStyle name="TableBorder 3 4" xfId="35370" xr:uid="{E31FAF67-46BC-4EEA-AE7A-0B5A716530CD}"/>
    <cellStyle name="TableBorder 4" xfId="12718" xr:uid="{2458197B-CCB1-4279-82B2-B49D7A702DAD}"/>
    <cellStyle name="TableBorder 4 2" xfId="17886" xr:uid="{D019C7CD-D0B5-4518-8E24-6F1F4B6E2D2C}"/>
    <cellStyle name="TableBorder 4 3" xfId="26219" xr:uid="{CB36B605-DF1A-4924-908D-CDF90B3B13B2}"/>
    <cellStyle name="TableBorder 4 4" xfId="27182" xr:uid="{4197DF2E-86F5-4CCC-B6B8-A1913D53F42F}"/>
    <cellStyle name="TableBorder 5" xfId="12817" xr:uid="{F12BD47D-625A-49D2-9744-9A72C5478714}"/>
    <cellStyle name="TableBorder 5 2" xfId="17562" xr:uid="{722DDB58-3E93-4FC7-B557-EEAFE8F8CA75}"/>
    <cellStyle name="TableBorder 5 3" xfId="11371" xr:uid="{56D4463C-58F8-4365-A7F2-2ECC51F62945}"/>
    <cellStyle name="TableBorder 5 4" xfId="16464" xr:uid="{F9B2BB48-303B-4A57-871E-24B5C24E8D49}"/>
    <cellStyle name="TableBorder 6" xfId="10417" xr:uid="{1608A217-F5C8-4E27-ADEB-B87C65FF2FBA}"/>
    <cellStyle name="TableColumnHeader" xfId="5047" xr:uid="{00000000-0005-0000-0000-0000DF250000}"/>
    <cellStyle name="TableColumnHeader 10" xfId="12714" xr:uid="{66ACAC90-B6C2-41B2-BF85-F501B63BC5D9}"/>
    <cellStyle name="TableColumnHeader 10 10" xfId="11661" xr:uid="{16DF5467-2BE0-4CF4-9AD8-78E814C5DC89}"/>
    <cellStyle name="TableColumnHeader 10 11" xfId="11083" xr:uid="{325E10EE-BC52-42A5-B069-39E8FD61BEC8}"/>
    <cellStyle name="TableColumnHeader 10 12" xfId="10752" xr:uid="{D8104EF2-A80C-48C1-A671-9A385F51F202}"/>
    <cellStyle name="TableColumnHeader 10 13" xfId="31928" xr:uid="{74464359-A69B-46F6-835B-22141F64207F}"/>
    <cellStyle name="TableColumnHeader 10 14" xfId="10624" xr:uid="{4BC82100-0044-4A44-8C3D-118AA68CC3F6}"/>
    <cellStyle name="TableColumnHeader 10 15" xfId="33750" xr:uid="{42ED90C3-EA2A-4830-A3FD-27FE53E680D7}"/>
    <cellStyle name="TableColumnHeader 10 16" xfId="35364" xr:uid="{954B2A5D-B0CF-468E-B6B8-029D038CE017}"/>
    <cellStyle name="TableColumnHeader 10 17" xfId="18524" xr:uid="{E825A77D-E0BF-4191-B30C-2C1986182331}"/>
    <cellStyle name="TableColumnHeader 10 2" xfId="15994" xr:uid="{19876E1E-1C72-4E67-88DB-08CCB844C296}"/>
    <cellStyle name="TableColumnHeader 10 3" xfId="17575" xr:uid="{9001F860-1ACD-4673-A8BB-BF5B2AF54237}"/>
    <cellStyle name="TableColumnHeader 10 4" xfId="11744" xr:uid="{F5C47732-6E93-4B51-B3BD-46B10027B984}"/>
    <cellStyle name="TableColumnHeader 10 5" xfId="20547" xr:uid="{AE7ACD5C-63F0-42A8-8046-8D559E6077ED}"/>
    <cellStyle name="TableColumnHeader 10 6" xfId="10032" xr:uid="{57C393F5-CDCE-4EF4-AFC8-74A855B8B51D}"/>
    <cellStyle name="TableColumnHeader 10 7" xfId="10499" xr:uid="{B2C38D5E-AFDD-4571-AC44-7BDE2B6E5E04}"/>
    <cellStyle name="TableColumnHeader 10 8" xfId="24789" xr:uid="{63F7E69D-E92E-4531-B0FF-151A78C5F45B}"/>
    <cellStyle name="TableColumnHeader 10 9" xfId="11338" xr:uid="{34CC3C55-2824-43F9-B63A-BE3DCFB5397B}"/>
    <cellStyle name="TableColumnHeader 11" xfId="12811" xr:uid="{C366110F-8990-4750-B82E-6E597000BDBA}"/>
    <cellStyle name="TableColumnHeader 11 10" xfId="20692" xr:uid="{176A22F9-CED1-46E4-B2D9-A1730A2E7844}"/>
    <cellStyle name="TableColumnHeader 11 11" xfId="29064" xr:uid="{D5226E08-4D46-4E56-9551-A824C2452860}"/>
    <cellStyle name="TableColumnHeader 11 12" xfId="30552" xr:uid="{ACC89DA3-224B-4A44-852F-759C0B7029B4}"/>
    <cellStyle name="TableColumnHeader 11 13" xfId="11232" xr:uid="{03A3CDB3-7B68-4580-A5B7-F875746EF5E5}"/>
    <cellStyle name="TableColumnHeader 11 14" xfId="17472" xr:uid="{40BD89BE-E055-45B1-8130-0F2ABE9F2373}"/>
    <cellStyle name="TableColumnHeader 11 15" xfId="16535" xr:uid="{56284F51-21C8-49A3-AE7B-E0EA1ABC694D}"/>
    <cellStyle name="TableColumnHeader 11 16" xfId="34635" xr:uid="{BCCED706-7BEB-4671-AA18-C0A689A85930}"/>
    <cellStyle name="TableColumnHeader 11 17" xfId="30573" xr:uid="{8AD501CD-A87D-4A1E-9E4C-4F9840CA4F6F}"/>
    <cellStyle name="TableColumnHeader 11 2" xfId="16091" xr:uid="{1590C393-9484-4531-8027-5DF36FBD70DE}"/>
    <cellStyle name="TableColumnHeader 11 3" xfId="17844" xr:uid="{DF6F046B-4545-4DA4-9E50-B2AFD08A4950}"/>
    <cellStyle name="TableColumnHeader 11 4" xfId="9977" xr:uid="{E8116F07-9287-4B9E-BFB1-8D3530B98B06}"/>
    <cellStyle name="TableColumnHeader 11 5" xfId="10251" xr:uid="{5F30D769-CE83-4FE9-878D-A000C99F2351}"/>
    <cellStyle name="TableColumnHeader 11 6" xfId="22055" xr:uid="{3D136599-4A7F-4BCC-905B-97FC8921D725}"/>
    <cellStyle name="TableColumnHeader 11 7" xfId="23407" xr:uid="{8B46BF4E-55AD-4B76-A0BF-C882D7A52AAA}"/>
    <cellStyle name="TableColumnHeader 11 8" xfId="11259" xr:uid="{20B0A3AB-390D-4F28-8828-FC62C2A43C26}"/>
    <cellStyle name="TableColumnHeader 11 9" xfId="11369" xr:uid="{B386AC39-68A3-43D6-B8EF-1A647482FC85}"/>
    <cellStyle name="TableColumnHeader 12" xfId="12715" xr:uid="{4157B19C-3E02-4DB7-9431-0459FE3F3195}"/>
    <cellStyle name="TableColumnHeader 12 10" xfId="11662" xr:uid="{7D70E57F-4272-409D-B86E-6282C4B582EB}"/>
    <cellStyle name="TableColumnHeader 12 11" xfId="10857" xr:uid="{C2BA7183-8F8A-402D-9592-9E88F391A080}"/>
    <cellStyle name="TableColumnHeader 12 12" xfId="12210" xr:uid="{C1CABC57-9E60-4258-84E3-20BF524DF9C9}"/>
    <cellStyle name="TableColumnHeader 12 13" xfId="32040" xr:uid="{804225D7-E854-44A0-AE81-66E9F133EB44}"/>
    <cellStyle name="TableColumnHeader 12 14" xfId="10630" xr:uid="{B7FFE74B-8F69-46DB-9C3A-63DB3302FB9B}"/>
    <cellStyle name="TableColumnHeader 12 15" xfId="26823" xr:uid="{15FD3E69-C6DE-49F7-8D9A-8A0AF6E694D4}"/>
    <cellStyle name="TableColumnHeader 12 16" xfId="35259" xr:uid="{679E79C2-701B-4F7E-9D71-C8F6DDB2AB73}"/>
    <cellStyle name="TableColumnHeader 12 17" xfId="16500" xr:uid="{CC8E3818-E52F-47D1-AAF5-78BA9E6784EA}"/>
    <cellStyle name="TableColumnHeader 12 2" xfId="15995" xr:uid="{70DC8177-2965-4525-B12B-DB6618197F0E}"/>
    <cellStyle name="TableColumnHeader 12 3" xfId="17119" xr:uid="{7BB11C40-2AA8-4AA0-8293-3F3FC72B1920}"/>
    <cellStyle name="TableColumnHeader 12 4" xfId="9964" xr:uid="{116D2B31-6C4D-409A-BDED-6283BE594FAB}"/>
    <cellStyle name="TableColumnHeader 12 5" xfId="20673" xr:uid="{0DAB2C11-7C28-495C-8DB7-EB9DFDD283B2}"/>
    <cellStyle name="TableColumnHeader 12 6" xfId="12135" xr:uid="{DCC8287A-2EED-4CC3-AA8F-E47191B0DF2B}"/>
    <cellStyle name="TableColumnHeader 12 7" xfId="23417" xr:uid="{4D975DAF-E794-45F3-BC24-3C9B9291F19F}"/>
    <cellStyle name="TableColumnHeader 12 8" xfId="24619" xr:uid="{6278543F-7F7D-4EC9-8A40-FD39913C2A42}"/>
    <cellStyle name="TableColumnHeader 12 9" xfId="11339" xr:uid="{58CF1D40-C29B-450F-8D13-E44F78EAF4F4}"/>
    <cellStyle name="TableColumnHeader 13" xfId="12813" xr:uid="{2BE991E6-BA1D-41F6-8656-49B35091ADC9}"/>
    <cellStyle name="TableColumnHeader 13 10" xfId="20640" xr:uid="{0CC1F740-BDB4-4119-BEC4-84827D7E7A29}"/>
    <cellStyle name="TableColumnHeader 13 11" xfId="10793" xr:uid="{B8F5E9F0-7144-4610-B08E-E8E223DAB50C}"/>
    <cellStyle name="TableColumnHeader 13 12" xfId="30548" xr:uid="{24DC9F5E-E539-42DB-8FE1-6ABC12FB1BFA}"/>
    <cellStyle name="TableColumnHeader 13 13" xfId="16240" xr:uid="{B78AA3A9-5E9C-4E02-9770-C9E09EC0E317}"/>
    <cellStyle name="TableColumnHeader 13 14" xfId="11099" xr:uid="{31F779E5-1FE0-4840-A62B-E2B92828E697}"/>
    <cellStyle name="TableColumnHeader 13 15" xfId="12209" xr:uid="{D74E86EC-C624-4C1F-8F72-2698EE691DCF}"/>
    <cellStyle name="TableColumnHeader 13 16" xfId="34669" xr:uid="{5246F662-580B-4B12-97A5-8C782B3B0476}"/>
    <cellStyle name="TableColumnHeader 13 17" xfId="30539" xr:uid="{DA9379C4-66EA-459E-BA12-C3FDF7A3B836}"/>
    <cellStyle name="TableColumnHeader 13 2" xfId="16093" xr:uid="{E856DB31-F02F-455D-8E04-ECED950ACAB6}"/>
    <cellStyle name="TableColumnHeader 13 3" xfId="17823" xr:uid="{44124CE4-88A5-46AD-8DFF-26CC87709500}"/>
    <cellStyle name="TableColumnHeader 13 4" xfId="9979" xr:uid="{8300F2FD-864E-4173-B683-B868AF211DD2}"/>
    <cellStyle name="TableColumnHeader 13 5" xfId="11089" xr:uid="{B6614BE9-9C12-4950-A202-644F065A5B5C}"/>
    <cellStyle name="TableColumnHeader 13 6" xfId="12126" xr:uid="{8F266ADA-3CB4-43A0-806A-2658868B042A}"/>
    <cellStyle name="TableColumnHeader 13 7" xfId="23394" xr:uid="{06B9AD57-142B-496B-9BCE-C08699B6DA41}"/>
    <cellStyle name="TableColumnHeader 13 8" xfId="11082" xr:uid="{B8B34DDD-C64A-4BC9-826C-C42805BA6194}"/>
    <cellStyle name="TableColumnHeader 13 9" xfId="12250" xr:uid="{C9ADD921-0D6C-4231-B4B6-400692337C66}"/>
    <cellStyle name="TableColumnHeader 14" xfId="12717" xr:uid="{426F3277-581E-4253-8727-150E76F9172E}"/>
    <cellStyle name="TableColumnHeader 14 10" xfId="10642" xr:uid="{1AEB2339-C2C8-44DB-9D48-E2F1C1BA25B3}"/>
    <cellStyle name="TableColumnHeader 14 11" xfId="11084" xr:uid="{1F26C029-D377-4250-AD86-2BC87C104D3C}"/>
    <cellStyle name="TableColumnHeader 14 12" xfId="10571" xr:uid="{80477AEB-00A2-4066-965C-1635F8E20110}"/>
    <cellStyle name="TableColumnHeader 14 13" xfId="33294" xr:uid="{76D7E172-83E6-4AD2-B3AC-FE864E0B1C78}"/>
    <cellStyle name="TableColumnHeader 14 14" xfId="27463" xr:uid="{CA9078CF-A8C5-46EE-811E-047374417FDB}"/>
    <cellStyle name="TableColumnHeader 14 15" xfId="35251" xr:uid="{349DB0F0-1EE5-4BA5-A7E4-226B219B4BFA}"/>
    <cellStyle name="TableColumnHeader 14 16" xfId="12529" xr:uid="{AC95DA9D-F410-4669-BD78-5AC4D27E58BD}"/>
    <cellStyle name="TableColumnHeader 14 2" xfId="15997" xr:uid="{64ECC644-5546-47AC-8136-A8D11EDF637B}"/>
    <cellStyle name="TableColumnHeader 14 3" xfId="17723" xr:uid="{C2359E3B-5E06-47F2-ABD0-85B681735398}"/>
    <cellStyle name="TableColumnHeader 14 4" xfId="19037" xr:uid="{6A28D324-F214-41BC-97C1-C183318B26BB}"/>
    <cellStyle name="TableColumnHeader 14 5" xfId="20661" xr:uid="{997CC1EC-DAEE-4334-ABF4-490287CE613E}"/>
    <cellStyle name="TableColumnHeader 14 6" xfId="12134" xr:uid="{4A7784A7-8337-4AE4-AD14-01C08EDFD04B}"/>
    <cellStyle name="TableColumnHeader 14 7" xfId="23404" xr:uid="{6ED74C9E-85A3-4824-BC2A-8EE478CEE12F}"/>
    <cellStyle name="TableColumnHeader 14 8" xfId="24772" xr:uid="{E22D2D7F-5246-429B-AEC4-D53D3660581C}"/>
    <cellStyle name="TableColumnHeader 14 9" xfId="26060" xr:uid="{36CF6E8C-3843-41C1-9477-B9D0CFF07D95}"/>
    <cellStyle name="TableColumnHeader 15" xfId="12719" xr:uid="{05321D42-F858-457B-83E7-0EA0B283C223}"/>
    <cellStyle name="TableColumnHeader 15 10" xfId="12191" xr:uid="{4CA2C20D-2926-42B2-95AC-C2DC17E385DF}"/>
    <cellStyle name="TableColumnHeader 15 11" xfId="10880" xr:uid="{01C40484-0F6D-46E3-B625-139FCE628B7E}"/>
    <cellStyle name="TableColumnHeader 15 12" xfId="11811" xr:uid="{812B6188-283E-4192-89E8-FD6B6A4DF594}"/>
    <cellStyle name="TableColumnHeader 15 13" xfId="31908" xr:uid="{F80A54C0-7264-479F-8E84-C0C459670241}"/>
    <cellStyle name="TableColumnHeader 15 14" xfId="33279" xr:uid="{9235E4EA-9B81-4572-A541-DE81AB2AC9EE}"/>
    <cellStyle name="TableColumnHeader 15 15" xfId="27446" xr:uid="{9477C18D-3F37-47AC-B229-E0885DA54BC6}"/>
    <cellStyle name="TableColumnHeader 15 16" xfId="35346" xr:uid="{F803A9A6-369B-4244-A775-375E37FC1064}"/>
    <cellStyle name="TableColumnHeader 15 17" xfId="16447" xr:uid="{3B667BE8-75E6-431D-9E32-CDF284D412C5}"/>
    <cellStyle name="TableColumnHeader 15 2" xfId="15999" xr:uid="{CAEEDE89-E7B2-42D8-B706-D4B0CD9DDA5B}"/>
    <cellStyle name="TableColumnHeader 15 3" xfId="17716" xr:uid="{4B63E4F9-3822-4087-AECF-E109ECFD5C2F}"/>
    <cellStyle name="TableColumnHeader 15 4" xfId="19021" xr:uid="{0C702BE8-1296-4023-B4EE-4C90DD1AC4A0}"/>
    <cellStyle name="TableColumnHeader 15 5" xfId="20644" xr:uid="{E3EDA0BA-B6E8-46F9-B39B-5B4B56292F51}"/>
    <cellStyle name="TableColumnHeader 15 6" xfId="10976" xr:uid="{6C173D0D-DC0C-4C35-84F3-ABDDEC89430E}"/>
    <cellStyle name="TableColumnHeader 15 7" xfId="23392" xr:uid="{86860730-0A24-4184-9BB5-965C6CFF56EB}"/>
    <cellStyle name="TableColumnHeader 15 8" xfId="24750" xr:uid="{FACEEF73-C48E-441D-B32D-636D4A6A785D}"/>
    <cellStyle name="TableColumnHeader 15 9" xfId="26043" xr:uid="{0D8627FE-2406-4D72-97C6-05FED3B747C9}"/>
    <cellStyle name="TableColumnHeader 16" xfId="12720" xr:uid="{EE21BBA0-1178-4210-B3B4-3CCE7DF460BF}"/>
    <cellStyle name="TableColumnHeader 16 10" xfId="10643" xr:uid="{0134A9B2-B65D-43D5-8251-841AD0846CE8}"/>
    <cellStyle name="TableColumnHeader 16 11" xfId="11097" xr:uid="{C62CB6C8-9F60-475F-8245-50D7BB772CDE}"/>
    <cellStyle name="TableColumnHeader 16 12" xfId="11816" xr:uid="{780EC19A-152D-4F6A-96CF-2715DFEA7146}"/>
    <cellStyle name="TableColumnHeader 16 13" xfId="32021" xr:uid="{BEB74583-9811-48FA-AF0B-E219DAF0CB23}"/>
    <cellStyle name="TableColumnHeader 16 14" xfId="33157" xr:uid="{AE1B82E5-AAAE-4C8A-B959-5BF5DC44AD63}"/>
    <cellStyle name="TableColumnHeader 16 15" xfId="33749" xr:uid="{26728892-AC61-4F02-B003-9F66D3892466}"/>
    <cellStyle name="TableColumnHeader 16 16" xfId="35237" xr:uid="{7EE7B2EC-AF9D-489D-89AB-587BDE87D2CE}"/>
    <cellStyle name="TableColumnHeader 16 17" xfId="12533" xr:uid="{485EB64C-99ED-4D3C-8B60-895F70D322EF}"/>
    <cellStyle name="TableColumnHeader 16 2" xfId="16000" xr:uid="{808D7303-C6B4-4A21-8567-BD09F2D94124}"/>
    <cellStyle name="TableColumnHeader 16 3" xfId="17872" xr:uid="{79D8E904-D116-47F0-A34B-35E1699DC807}"/>
    <cellStyle name="TableColumnHeader 16 4" xfId="11745" xr:uid="{F3BB74CE-901E-4CBB-BBD9-ACD0CBB4C29D}"/>
    <cellStyle name="TableColumnHeader 16 5" xfId="20506" xr:uid="{38D166A1-4DCB-4231-8091-6D96A98F23B2}"/>
    <cellStyle name="TableColumnHeader 16 6" xfId="10979" xr:uid="{E825F308-107B-45C2-ABAA-C24636EA1B94}"/>
    <cellStyle name="TableColumnHeader 16 7" xfId="11319" xr:uid="{E0B67E5A-EB0A-4DB2-A9D9-59D4957A2354}"/>
    <cellStyle name="TableColumnHeader 16 8" xfId="24566" xr:uid="{7B2B0D29-51BE-44C4-80A2-287F3979C279}"/>
    <cellStyle name="TableColumnHeader 16 9" xfId="26203" xr:uid="{AE35A0E2-C8FD-42BB-928B-7C389BF0B6F4}"/>
    <cellStyle name="TableColumnHeader 17" xfId="12814" xr:uid="{733404B0-1EF1-4B80-99D9-65094F67D5A9}"/>
    <cellStyle name="TableColumnHeader 17 10" xfId="27478" xr:uid="{0DD56A84-BFCD-426F-A265-1E36CD6E5024}"/>
    <cellStyle name="TableColumnHeader 17 11" xfId="12099" xr:uid="{69D75B48-B2C0-41E2-B916-F068CF4101F2}"/>
    <cellStyle name="TableColumnHeader 17 12" xfId="15930" xr:uid="{785B0DCF-3AE2-4449-80D4-B67149F11263}"/>
    <cellStyle name="TableColumnHeader 17 13" xfId="11100" xr:uid="{903CE8AC-4AE4-4C5D-BDD6-A52F7325E82D}"/>
    <cellStyle name="TableColumnHeader 17 14" xfId="12321" xr:uid="{4D81C372-0895-497F-9721-E15992B6272D}"/>
    <cellStyle name="TableColumnHeader 17 15" xfId="34713" xr:uid="{8DD40383-E754-41B5-994C-ADF558AD4EC2}"/>
    <cellStyle name="TableColumnHeader 17 16" xfId="36344" xr:uid="{4EA41380-AF69-465B-B06C-21A65336E922}"/>
    <cellStyle name="TableColumnHeader 17 2" xfId="16094" xr:uid="{30F5467D-46A2-481E-9D79-1CB97946C028}"/>
    <cellStyle name="TableColumnHeader 17 3" xfId="17649" xr:uid="{133B6412-FD82-470D-B84E-AA085AAD6AB3}"/>
    <cellStyle name="TableColumnHeader 17 4" xfId="9980" xr:uid="{2FF93C4E-2B72-40A6-BBCB-1DAE6B2ED94D}"/>
    <cellStyle name="TableColumnHeader 17 5" xfId="10955" xr:uid="{99CE7300-28AF-4D81-8A69-C06AEDEE327D}"/>
    <cellStyle name="TableColumnHeader 17 6" xfId="22037" xr:uid="{8CA6D48A-E9EF-4B74-86F0-0F3D30ACCB99}"/>
    <cellStyle name="TableColumnHeader 17 7" xfId="23265" xr:uid="{A4ECDFAD-3872-4FC5-BCB1-9F9A71D0FB8C}"/>
    <cellStyle name="TableColumnHeader 17 8" xfId="11116" xr:uid="{FD2D3353-E598-435A-B32C-FBF31E4C9D55}"/>
    <cellStyle name="TableColumnHeader 17 9" xfId="11370" xr:uid="{ED812C02-609D-46EA-AB10-046CDA692E7D}"/>
    <cellStyle name="TableColumnHeader 18" xfId="12815" xr:uid="{FC3291F4-8EC8-4ADB-9AA1-D481648440C7}"/>
    <cellStyle name="TableColumnHeader 18 10" xfId="10669" xr:uid="{DAEFEE86-33B9-4215-A847-61E3DF7F7708}"/>
    <cellStyle name="TableColumnHeader 18 11" xfId="26909" xr:uid="{B3DE5C19-4678-4306-8247-AFC7DB3B50D6}"/>
    <cellStyle name="TableColumnHeader 18 12" xfId="10572" xr:uid="{56DA9D34-6AC0-4844-9C8D-3661AF8347AD}"/>
    <cellStyle name="TableColumnHeader 18 13" xfId="31302" xr:uid="{F13FECAD-0B71-4B42-8361-CCB4CF011473}"/>
    <cellStyle name="TableColumnHeader 18 14" xfId="12322" xr:uid="{679D4546-48BD-452C-A5BF-5C849A64C552}"/>
    <cellStyle name="TableColumnHeader 18 15" xfId="16102" xr:uid="{1EBED659-BF2C-42E0-AC67-BBD24337ED21}"/>
    <cellStyle name="TableColumnHeader 18 16" xfId="15893" xr:uid="{00CABB27-4F5D-4845-992B-9AE8A40B7637}"/>
    <cellStyle name="TableColumnHeader 18 2" xfId="16095" xr:uid="{02189170-A0E3-456E-97AE-F93052122E5C}"/>
    <cellStyle name="TableColumnHeader 18 3" xfId="17794" xr:uid="{9CA7C5F1-631B-4727-91D5-C37185EFD170}"/>
    <cellStyle name="TableColumnHeader 18 4" xfId="19123" xr:uid="{14BAEBC1-6503-4343-866B-C1EC26BE5AC0}"/>
    <cellStyle name="TableColumnHeader 18 5" xfId="16349" xr:uid="{F9DA8E1C-F2ED-489E-8E36-F44044E17C5C}"/>
    <cellStyle name="TableColumnHeader 18 6" xfId="21851" xr:uid="{EEAC6B32-6990-40AD-8B2D-6AD398C86441}"/>
    <cellStyle name="TableColumnHeader 18 7" xfId="23386" xr:uid="{E39E45F6-56CE-4AD7-9056-6CA70F064024}"/>
    <cellStyle name="TableColumnHeader 18 8" xfId="23056" xr:uid="{B572D3B8-5339-4576-BB80-6BB00D8345EE}"/>
    <cellStyle name="TableColumnHeader 18 9" xfId="12249" xr:uid="{D6AF20F9-51F4-45AB-A00E-3BF366225131}"/>
    <cellStyle name="TableColumnHeader 19" xfId="12819" xr:uid="{BAF86D2A-6A9A-43DF-AB98-EF5162A7B349}"/>
    <cellStyle name="TableColumnHeader 19 10" xfId="10671" xr:uid="{472BB3AA-5140-453C-A069-5B3F1C65226A}"/>
    <cellStyle name="TableColumnHeader 19 11" xfId="10789" xr:uid="{71F2E0C2-21DD-444B-B7EB-297063590472}"/>
    <cellStyle name="TableColumnHeader 19 12" xfId="11996" xr:uid="{107FD36F-0701-4DE8-8A40-B1A6B7A8E577}"/>
    <cellStyle name="TableColumnHeader 19 13" xfId="31316" xr:uid="{2992ADAB-CFB3-4339-9C99-DE4FD782B97C}"/>
    <cellStyle name="TableColumnHeader 19 14" xfId="34204" xr:uid="{3BB84AAD-E765-4FB5-94C2-1A2A0A7E1ACC}"/>
    <cellStyle name="TableColumnHeader 19 15" xfId="16231" xr:uid="{C4CDE7C7-BB42-41DD-B088-8A69C81B1843}"/>
    <cellStyle name="TableColumnHeader 19 16" xfId="15896" xr:uid="{E75A6287-BCAD-45C6-819F-4020B7349748}"/>
    <cellStyle name="TableColumnHeader 19 2" xfId="16099" xr:uid="{24EB267F-9931-44DE-AA7A-98ECF8B32309}"/>
    <cellStyle name="TableColumnHeader 19 3" xfId="16412" xr:uid="{23237CEA-CB56-43F2-95B6-9E2F17F2B3A5}"/>
    <cellStyle name="TableColumnHeader 19 4" xfId="19103" xr:uid="{B21B07F0-0936-4A99-8B7E-EB7C5AE17BF5}"/>
    <cellStyle name="TableColumnHeader 19 5" xfId="11090" xr:uid="{57EC5C29-AD63-4EF6-B27C-823E47B7E66A}"/>
    <cellStyle name="TableColumnHeader 19 6" xfId="21818" xr:uid="{F52CE469-6927-488E-A64B-05E575E0D534}"/>
    <cellStyle name="TableColumnHeader 19 7" xfId="23361" xr:uid="{C0200504-6799-400B-B724-F5F82B0A2EF6}"/>
    <cellStyle name="TableColumnHeader 19 8" xfId="10599" xr:uid="{108411BA-34F5-4A04-BF45-676CF10ED550}"/>
    <cellStyle name="TableColumnHeader 19 9" xfId="11372" xr:uid="{9642E808-6545-4248-B25F-55EFE523975D}"/>
    <cellStyle name="TableColumnHeader 2" xfId="8566" xr:uid="{00000000-0005-0000-0000-0000E0250000}"/>
    <cellStyle name="TableColumnHeader 2 10" xfId="13937" xr:uid="{E3030D2A-CA62-409D-A152-77342B723AF6}"/>
    <cellStyle name="TableColumnHeader 2 10 10" xfId="21833" xr:uid="{F1D52C13-3BA1-4A11-B356-6024963AE385}"/>
    <cellStyle name="TableColumnHeader 2 10 11" xfId="23131" xr:uid="{0BA6B0DD-DACD-4CC7-8D24-AE46F453F140}"/>
    <cellStyle name="TableColumnHeader 2 10 12" xfId="24590" xr:uid="{7B8C753F-3A81-446C-86F3-FB96FAF039D8}"/>
    <cellStyle name="TableColumnHeader 2 10 13" xfId="25980" xr:uid="{59B6D762-CAE2-46A1-86F1-84333E6271E2}"/>
    <cellStyle name="TableColumnHeader 2 10 14" xfId="23287" xr:uid="{D3E83C72-C765-42AB-9ADA-ECAD0FFE27B0}"/>
    <cellStyle name="TableColumnHeader 2 10 15" xfId="29030" xr:uid="{B8B484F1-7B54-440E-96A0-374E7F43E491}"/>
    <cellStyle name="TableColumnHeader 2 10 16" xfId="30445" xr:uid="{C4DD7813-88A2-45FB-9C0A-7D6454AE9A70}"/>
    <cellStyle name="TableColumnHeader 2 10 17" xfId="31885" xr:uid="{2383AF2B-A761-4A1D-A625-4D18133193AE}"/>
    <cellStyle name="TableColumnHeader 2 10 2" xfId="17071" xr:uid="{65D4AC90-4872-4CBE-9B64-9C4693EAFB96}"/>
    <cellStyle name="TableColumnHeader 2 10 3" xfId="11685" xr:uid="{C3C21D09-BA79-4DDA-8E56-755B2F8F5E39}"/>
    <cellStyle name="TableColumnHeader 2 10 4" xfId="10238" xr:uid="{2B90881E-F1CB-422A-9D2F-095B891622B0}"/>
    <cellStyle name="TableColumnHeader 2 10 5" xfId="16488" xr:uid="{256E478C-F33F-4472-AEF8-2E0C1F38AD07}"/>
    <cellStyle name="TableColumnHeader 2 10 6" xfId="15929" xr:uid="{98C579E9-708E-4547-AE02-269DBD882593}"/>
    <cellStyle name="TableColumnHeader 2 10 7" xfId="17485" xr:uid="{D05DD86B-0BC9-4A28-8AFB-AD4D722F358B}"/>
    <cellStyle name="TableColumnHeader 2 10 8" xfId="19023" xr:uid="{D7A04AEC-DDE4-46C1-822D-72103F2B4559}"/>
    <cellStyle name="TableColumnHeader 2 10 9" xfId="20503" xr:uid="{4F15C262-04B8-4446-97E4-8A19BD84ACAD}"/>
    <cellStyle name="TableColumnHeader 2 11" xfId="14403" xr:uid="{9FE618B2-E235-4AB8-9FEA-1D90F3038D62}"/>
    <cellStyle name="TableColumnHeader 2 11 10" xfId="29001" xr:uid="{B50582FE-D737-4DBE-ABB6-E529A6E784B8}"/>
    <cellStyle name="TableColumnHeader 2 11 11" xfId="30401" xr:uid="{901F55CB-45D5-4ECD-A13B-4C2ED06A2307}"/>
    <cellStyle name="TableColumnHeader 2 11 12" xfId="31813" xr:uid="{D7AA066A-F8CF-43F4-94D9-FC052ED147B7}"/>
    <cellStyle name="TableColumnHeader 2 11 13" xfId="33049" xr:uid="{DA626ED5-266F-416D-B52E-DDC84B1EC31A}"/>
    <cellStyle name="TableColumnHeader 2 11 14" xfId="28955" xr:uid="{99CA8641-5C79-4808-AFE0-D868BBC8A303}"/>
    <cellStyle name="TableColumnHeader 2 11 15" xfId="35172" xr:uid="{8123233F-53A8-4812-90EE-99A6A59C74BA}"/>
    <cellStyle name="TableColumnHeader 2 11 16" xfId="36332" xr:uid="{9D2C773D-8C62-426E-9BE1-BE9E4B88AD97}"/>
    <cellStyle name="TableColumnHeader 2 11 17" xfId="37514" xr:uid="{BA69DDF2-A34A-45E8-9130-9459C0723A97}"/>
    <cellStyle name="TableColumnHeader 2 11 2" xfId="17528" xr:uid="{2AF41D40-B674-44F8-A9FC-1AF7C0D4DA36}"/>
    <cellStyle name="TableColumnHeader 2 11 3" xfId="18992" xr:uid="{0B7DFCAD-9E5C-4702-87AA-1C9A9E00EB8D}"/>
    <cellStyle name="TableColumnHeader 2 11 4" xfId="20401" xr:uid="{29AD9292-F98E-4672-B65D-E46B8B58307D}"/>
    <cellStyle name="TableColumnHeader 2 11 5" xfId="21752" xr:uid="{8D4279DF-3531-4EB2-9D32-84ADCAF075FF}"/>
    <cellStyle name="TableColumnHeader 2 11 6" xfId="22202" xr:uid="{8A245A27-64C6-443A-A2E7-DD0F7B8F9D3F}"/>
    <cellStyle name="TableColumnHeader 2 11 7" xfId="24448" xr:uid="{3A130EC7-7AB1-41AC-A209-597716C6DFE0}"/>
    <cellStyle name="TableColumnHeader 2 11 8" xfId="25912" xr:uid="{38997EB7-C88C-47CA-B2EC-F8C3D124C055}"/>
    <cellStyle name="TableColumnHeader 2 11 9" xfId="27454" xr:uid="{31BAA739-74EB-417D-9F30-F086D8DAA85C}"/>
    <cellStyle name="TableColumnHeader 2 12" xfId="13964" xr:uid="{7FF6E430-5702-4242-91E5-EECB6BFD1385}"/>
    <cellStyle name="TableColumnHeader 2 12 10" xfId="21872" xr:uid="{6FBDA700-95BF-43AC-9F5F-D8B510881BB6}"/>
    <cellStyle name="TableColumnHeader 2 12 11" xfId="23155" xr:uid="{F1BC6214-C041-493C-B4D4-392967CF062A}"/>
    <cellStyle name="TableColumnHeader 2 12 12" xfId="24642" xr:uid="{188EEA10-AAAF-4C4F-A67F-32B04B92A5AA}"/>
    <cellStyle name="TableColumnHeader 2 12 13" xfId="26034" xr:uid="{66CE5A60-5B2C-4BC7-90B1-1F66373B73D8}"/>
    <cellStyle name="TableColumnHeader 2 12 14" xfId="23368" xr:uid="{FB667787-159D-4B12-B64D-9022E4224A26}"/>
    <cellStyle name="TableColumnHeader 2 12 15" xfId="29047" xr:uid="{A4F60121-0875-41C6-8F30-CA6C9A30145F}"/>
    <cellStyle name="TableColumnHeader 2 12 16" xfId="30473" xr:uid="{74A61003-81E9-434A-9B58-31B7992010F4}"/>
    <cellStyle name="TableColumnHeader 2 12 17" xfId="31914" xr:uid="{49AC16B5-A1CF-478E-A202-0F0BF0639FE2}"/>
    <cellStyle name="TableColumnHeader 2 12 2" xfId="17098" xr:uid="{14043D15-FFC1-42EA-8555-3EB49FABCFC3}"/>
    <cellStyle name="TableColumnHeader 2 12 3" xfId="11711" xr:uid="{AE24D446-DF66-4F55-9A01-83F6C313415E}"/>
    <cellStyle name="TableColumnHeader 2 12 4" xfId="10248" xr:uid="{72DC987E-F4E1-42B6-B113-B34626BB370F}"/>
    <cellStyle name="TableColumnHeader 2 12 5" xfId="16503" xr:uid="{BCB11398-75E1-4844-BE5D-F8C930D17158}"/>
    <cellStyle name="TableColumnHeader 2 12 6" xfId="16251" xr:uid="{9A4A7408-60AF-4A7D-A867-5D6DE1ABC327}"/>
    <cellStyle name="TableColumnHeader 2 12 7" xfId="17519" xr:uid="{D16F66CD-645C-4AF6-B6F2-ECA4CFDF3B43}"/>
    <cellStyle name="TableColumnHeader 2 12 8" xfId="19044" xr:uid="{8432AEC1-092A-44E7-8310-2FE1EE00A63B}"/>
    <cellStyle name="TableColumnHeader 2 12 9" xfId="20535" xr:uid="{29091BEB-1487-40D0-9C3B-F18D99787A08}"/>
    <cellStyle name="TableColumnHeader 2 13" xfId="14421" xr:uid="{63E20203-DB67-4B99-AD88-488F242D5F34}"/>
    <cellStyle name="TableColumnHeader 2 13 10" xfId="29007" xr:uid="{ECE87969-2431-464F-BA7D-C8DBBF86EF23}"/>
    <cellStyle name="TableColumnHeader 2 13 11" xfId="30411" xr:uid="{5EE5567F-C389-4EDC-BAA5-B6A292AE7311}"/>
    <cellStyle name="TableColumnHeader 2 13 12" xfId="31823" xr:uid="{D4AD573D-6966-46B4-B751-610D0BCD8CAB}"/>
    <cellStyle name="TableColumnHeader 2 13 13" xfId="33055" xr:uid="{0C99DC7F-BB08-4D11-B035-9294FB2D949B}"/>
    <cellStyle name="TableColumnHeader 2 13 14" xfId="28970" xr:uid="{1A93B398-F2AB-41D7-9A13-10A50E9921E9}"/>
    <cellStyle name="TableColumnHeader 2 13 15" xfId="35177" xr:uid="{7BCCCFE4-13FC-4070-87C3-D05B8F445D02}"/>
    <cellStyle name="TableColumnHeader 2 13 16" xfId="36337" xr:uid="{6DC58043-481D-4ACE-8BBE-41FE45516FFA}"/>
    <cellStyle name="TableColumnHeader 2 13 17" xfId="37518" xr:uid="{055F87DD-6E81-4F15-AA75-11CFB6A84058}"/>
    <cellStyle name="TableColumnHeader 2 13 2" xfId="17546" xr:uid="{DFBAAB0C-2050-416A-A516-A46F7ED5AC7F}"/>
    <cellStyle name="TableColumnHeader 2 13 3" xfId="19001" xr:uid="{0DB2979D-312A-4AD0-8128-7683C8B57292}"/>
    <cellStyle name="TableColumnHeader 2 13 4" xfId="20411" xr:uid="{35864C2F-7A28-44A7-989F-6401DA8147A5}"/>
    <cellStyle name="TableColumnHeader 2 13 5" xfId="21762" xr:uid="{8FC6DD7A-F626-491E-94A4-D58325BDCDD8}"/>
    <cellStyle name="TableColumnHeader 2 13 6" xfId="22164" xr:uid="{F941B91A-B70C-4AAA-B26E-A7DDFC758782}"/>
    <cellStyle name="TableColumnHeader 2 13 7" xfId="24458" xr:uid="{F7599FB0-221C-48D9-8DE9-ADD43F50072D}"/>
    <cellStyle name="TableColumnHeader 2 13 8" xfId="25922" xr:uid="{0706A9E2-FD3E-4808-98EF-1EFF3B509868}"/>
    <cellStyle name="TableColumnHeader 2 13 9" xfId="27461" xr:uid="{088AC55E-83E1-4185-BBF0-1BC2E2AEAF07}"/>
    <cellStyle name="TableColumnHeader 2 14" xfId="13995" xr:uid="{E287A87C-647B-4F0D-8AE5-E9F0C9FD36A2}"/>
    <cellStyle name="TableColumnHeader 2 14 10" xfId="21925" xr:uid="{CE504489-A993-4863-9957-B1E5EB48F411}"/>
    <cellStyle name="TableColumnHeader 2 14 11" xfId="23186" xr:uid="{A5A35149-8F88-4F53-8895-D260E3B6BD4A}"/>
    <cellStyle name="TableColumnHeader 2 14 12" xfId="24705" xr:uid="{10337CC7-BEDC-4B37-B793-46A19CC06749}"/>
    <cellStyle name="TableColumnHeader 2 14 13" xfId="26091" xr:uid="{86D97016-34F6-4AAF-9079-8890097EAFC5}"/>
    <cellStyle name="TableColumnHeader 2 14 14" xfId="26748" xr:uid="{04D8BA32-8958-4D43-A729-4A3F1A210FDA}"/>
    <cellStyle name="TableColumnHeader 2 14 15" xfId="29071" xr:uid="{CF24B54D-AA19-4A98-B512-5E8443022551}"/>
    <cellStyle name="TableColumnHeader 2 14 16" xfId="30516" xr:uid="{42F2B8D4-111C-427F-8196-947ED747A925}"/>
    <cellStyle name="TableColumnHeader 2 14 17" xfId="31944" xr:uid="{E9D9A1CB-D6AF-490F-9CA0-F608F1B67E22}"/>
    <cellStyle name="TableColumnHeader 2 14 2" xfId="17129" xr:uid="{15905B20-3CF1-474E-B313-FE1839427BB2}"/>
    <cellStyle name="TableColumnHeader 2 14 3" xfId="11741" xr:uid="{AA5A5F33-0261-446A-A322-5ECA7F572A46}"/>
    <cellStyle name="TableColumnHeader 2 14 4" xfId="10257" xr:uid="{E1CF84B1-58E9-4E58-81C5-0F7CF1C2CCE0}"/>
    <cellStyle name="TableColumnHeader 2 14 5" xfId="18850" xr:uid="{34B76F6C-FC21-4009-A4D1-269AAD1AB726}"/>
    <cellStyle name="TableColumnHeader 2 14 6" xfId="16279" xr:uid="{4C2C29B2-36AE-420B-9257-B3465E47BF08}"/>
    <cellStyle name="TableColumnHeader 2 14 7" xfId="17565" xr:uid="{A11065B7-EB04-4E4D-816B-2AA808DE67A5}"/>
    <cellStyle name="TableColumnHeader 2 14 8" xfId="19085" xr:uid="{59D13AEF-FD05-4490-8F08-6C8F0E2EA4FB}"/>
    <cellStyle name="TableColumnHeader 2 14 9" xfId="20611" xr:uid="{84F7F989-4338-4565-8D42-B7C55912C6FE}"/>
    <cellStyle name="TableColumnHeader 2 15" xfId="14044" xr:uid="{F8198807-3486-471F-8966-A8C112026054}"/>
    <cellStyle name="TableColumnHeader 2 15 10" xfId="22029" xr:uid="{9C35847B-7B38-4075-B6BC-178B6F655FE9}"/>
    <cellStyle name="TableColumnHeader 2 15 11" xfId="23261" xr:uid="{AE4E4F61-46BF-44BD-AEFD-73ED7B5612B9}"/>
    <cellStyle name="TableColumnHeader 2 15 12" xfId="24840" xr:uid="{1227A56C-5068-429E-96D7-104DD4C39351}"/>
    <cellStyle name="TableColumnHeader 2 15 13" xfId="27452" xr:uid="{4A99E3DE-4541-4AA1-97C0-DF47C0BAF6D1}"/>
    <cellStyle name="TableColumnHeader 2 15 14" xfId="29119" xr:uid="{9443F26A-AD9E-4B3F-95E8-C95FC2CB844B}"/>
    <cellStyle name="TableColumnHeader 2 15 15" xfId="30576" xr:uid="{CD99EB54-638E-4400-BF5A-A1EEDA0FF4A2}"/>
    <cellStyle name="TableColumnHeader 2 15 16" xfId="32042" xr:uid="{3B429FFC-C613-4E47-9AAB-5C67E61EF6E7}"/>
    <cellStyle name="TableColumnHeader 2 15 2" xfId="17177" xr:uid="{EF9F8804-38F1-4EC3-A917-62C1428060C5}"/>
    <cellStyle name="TableColumnHeader 2 15 3" xfId="11789" xr:uid="{B7BB09AD-A29C-4D74-9897-ACC7F15B1D7C}"/>
    <cellStyle name="TableColumnHeader 2 15 4" xfId="10274" xr:uid="{F37C7E05-2782-4417-ACB7-4B21361934DB}"/>
    <cellStyle name="TableColumnHeader 2 15 5" xfId="18851" xr:uid="{97C91C1F-8EFA-455D-8F81-937AECEA26FE}"/>
    <cellStyle name="TableColumnHeader 2 15 6" xfId="16888" xr:uid="{2346A936-6EBE-4EDB-9B1E-A15B5E2A4AE8}"/>
    <cellStyle name="TableColumnHeader 2 15 7" xfId="17614" xr:uid="{1ADC8CB9-7E6A-451E-86BD-B54D2DF55C04}"/>
    <cellStyle name="TableColumnHeader 2 15 8" xfId="19172" xr:uid="{AD87D0D6-19D1-44F2-884F-DA702882E3DF}"/>
    <cellStyle name="TableColumnHeader 2 15 9" xfId="20706" xr:uid="{3D8DF00E-B3AF-439C-99CF-5ABE44A6AFC3}"/>
    <cellStyle name="TableColumnHeader 2 16" xfId="14099" xr:uid="{A4465B33-A643-4E36-A583-5472FF82A3C4}"/>
    <cellStyle name="TableColumnHeader 2 16 10" xfId="22201" xr:uid="{31664AB1-7539-4D5E-8072-9BF8D79C59CF}"/>
    <cellStyle name="TableColumnHeader 2 16 11" xfId="23362" xr:uid="{79882A03-0722-4731-85CB-8720DA11E5E3}"/>
    <cellStyle name="TableColumnHeader 2 16 12" xfId="25296" xr:uid="{E1E91BD2-699D-4AF9-AF97-3231DF2CAC78}"/>
    <cellStyle name="TableColumnHeader 2 16 13" xfId="27263" xr:uid="{E606D306-A6DB-4B74-ACF0-7DBF815FBAE8}"/>
    <cellStyle name="TableColumnHeader 2 16 14" xfId="27491" xr:uid="{EED18E24-8B00-497B-A52B-0D7D641F6FDD}"/>
    <cellStyle name="TableColumnHeader 2 16 15" xfId="29213" xr:uid="{5F9E39DD-B56E-4D6A-81BD-2F968550CD33}"/>
    <cellStyle name="TableColumnHeader 2 16 16" xfId="30677" xr:uid="{A8DED931-DF12-4C80-99B0-4D5A1A4007BE}"/>
    <cellStyle name="TableColumnHeader 2 16 17" xfId="32466" xr:uid="{F593C0DF-D0DC-4DC3-9B50-4631F814FC7B}"/>
    <cellStyle name="TableColumnHeader 2 16 2" xfId="17228" xr:uid="{F27F7290-23DB-483F-9763-5B69A14C65AE}"/>
    <cellStyle name="TableColumnHeader 2 16 3" xfId="11841" xr:uid="{0A8B7D50-7148-4C2E-8D58-31BD588725A9}"/>
    <cellStyle name="TableColumnHeader 2 16 4" xfId="10296" xr:uid="{BC78D637-AC7F-4277-94B6-4B01CEDB39E2}"/>
    <cellStyle name="TableColumnHeader 2 16 5" xfId="16619" xr:uid="{B4FE3011-651C-4ED8-AF0F-204AD6AD9573}"/>
    <cellStyle name="TableColumnHeader 2 16 6" xfId="16999" xr:uid="{8116E10E-50F9-429A-B244-D25EAC3B5433}"/>
    <cellStyle name="TableColumnHeader 2 16 7" xfId="17674" xr:uid="{8C85FCE8-551C-4D49-AC87-1B43D72C09DD}"/>
    <cellStyle name="TableColumnHeader 2 16 8" xfId="19279" xr:uid="{74998B9B-68B6-4ADD-A3DE-2120F50CD3D1}"/>
    <cellStyle name="TableColumnHeader 2 16 9" xfId="21014" xr:uid="{C7B13B4E-57D7-4F41-94E5-2C285C16615F}"/>
    <cellStyle name="TableColumnHeader 2 17" xfId="14514" xr:uid="{C8A6D074-1561-4CE3-9331-40F828611EF0}"/>
    <cellStyle name="TableColumnHeader 2 17 10" xfId="29052" xr:uid="{0F2CDF1C-16E3-44E4-BB2B-D0673541EF46}"/>
    <cellStyle name="TableColumnHeader 2 17 11" xfId="30464" xr:uid="{1D9B3F44-7B19-4824-9D66-07FFF0F09363}"/>
    <cellStyle name="TableColumnHeader 2 17 12" xfId="31871" xr:uid="{34485271-E15E-4BDF-961C-3C8F3A636854}"/>
    <cellStyle name="TableColumnHeader 2 17 13" xfId="33096" xr:uid="{670D593A-4B55-4FE6-B286-343CDB284E18}"/>
    <cellStyle name="TableColumnHeader 2 17 14" xfId="34065" xr:uid="{64C617C1-4050-40D3-B3AF-B1040CBB87D7}"/>
    <cellStyle name="TableColumnHeader 2 17 15" xfId="35210" xr:uid="{A5CA378B-A034-4E83-98F9-36D349C71DF2}"/>
    <cellStyle name="TableColumnHeader 2 17 16" xfId="36353" xr:uid="{E5AD12E3-A7F3-476E-A1FD-0CAEA6678E54}"/>
    <cellStyle name="TableColumnHeader 2 17 17" xfId="37526" xr:uid="{878566A0-B5FA-4EB7-B0CE-AA0D2A9A508F}"/>
    <cellStyle name="TableColumnHeader 2 17 2" xfId="17619" xr:uid="{9CA872F8-404C-4869-B259-011128200054}"/>
    <cellStyle name="TableColumnHeader 2 17 3" xfId="19053" xr:uid="{E14D9849-11E9-4E52-B6A6-44D191EB0B80}"/>
    <cellStyle name="TableColumnHeader 2 17 4" xfId="20468" xr:uid="{81634864-DFDD-4E89-83F3-D9EB850EC77B}"/>
    <cellStyle name="TableColumnHeader 2 17 5" xfId="21813" xr:uid="{01F6AFE7-8AF7-471F-8DFD-7D6AC900CE44}"/>
    <cellStyle name="TableColumnHeader 2 17 6" xfId="23172" xr:uid="{330A03C9-3A8B-4F00-8407-9F4EA2E33FB8}"/>
    <cellStyle name="TableColumnHeader 2 17 7" xfId="24527" xr:uid="{5104F795-E281-49B5-A736-50F5D3F51C10}"/>
    <cellStyle name="TableColumnHeader 2 17 8" xfId="25960" xr:uid="{4C0BDB08-2947-4611-B419-C4C64201170F}"/>
    <cellStyle name="TableColumnHeader 2 17 9" xfId="27516" xr:uid="{704D340E-1FBB-4A42-85EF-BC2ECAFF0D4C}"/>
    <cellStyle name="TableColumnHeader 2 18" xfId="14627" xr:uid="{EB76308E-C5DC-478B-9942-1BEA13F5A628}"/>
    <cellStyle name="TableColumnHeader 2 18 10" xfId="29116" xr:uid="{0DC0D3F7-2D19-4936-9D6B-0D0FC8DC50E7}"/>
    <cellStyle name="TableColumnHeader 2 18 11" xfId="30535" xr:uid="{A53E4C71-3EB1-4F01-B677-5799BC70648F}"/>
    <cellStyle name="TableColumnHeader 2 18 12" xfId="31932" xr:uid="{9E5B9B48-724D-4FAE-A502-52753CD9C6AA}"/>
    <cellStyle name="TableColumnHeader 2 18 13" xfId="33163" xr:uid="{47FDEA00-0FF0-495D-8490-12332CCDFEA8}"/>
    <cellStyle name="TableColumnHeader 2 18 14" xfId="34116" xr:uid="{6548FFFD-DCE4-4888-8B34-3431709A8D9E}"/>
    <cellStyle name="TableColumnHeader 2 18 15" xfId="35264" xr:uid="{A197E240-50E7-4FCD-89DD-873C0CB4E657}"/>
    <cellStyle name="TableColumnHeader 2 18 16" xfId="36397" xr:uid="{178229EF-D461-4938-903A-09B2FBE59875}"/>
    <cellStyle name="TableColumnHeader 2 18 17" xfId="37554" xr:uid="{3E325A51-C045-433D-AB32-40F2C753A166}"/>
    <cellStyle name="TableColumnHeader 2 18 2" xfId="17693" xr:uid="{CB17C236-82D3-4EC6-92C2-F60681C0A576}"/>
    <cellStyle name="TableColumnHeader 2 18 3" xfId="19121" xr:uid="{4F73B803-6222-4644-91DC-D8DDD3FC6DC1}"/>
    <cellStyle name="TableColumnHeader 2 18 4" xfId="20544" xr:uid="{23EC1A2F-96A4-4F54-B261-3455CA052A8D}"/>
    <cellStyle name="TableColumnHeader 2 18 5" xfId="21900" xr:uid="{9114D90C-357D-4E23-AAA6-51E403138107}"/>
    <cellStyle name="TableColumnHeader 2 18 6" xfId="23257" xr:uid="{D3F028A3-C40C-4F72-81F0-20108BE6D631}"/>
    <cellStyle name="TableColumnHeader 2 18 7" xfId="24638" xr:uid="{9B558F88-9AE6-4B25-92B1-BAEB49847BBC}"/>
    <cellStyle name="TableColumnHeader 2 18 8" xfId="26057" xr:uid="{D34308F7-826D-43F1-9F3E-8CA86A3B39AB}"/>
    <cellStyle name="TableColumnHeader 2 18 9" xfId="27618" xr:uid="{7E557384-19C6-4D9C-B318-7DC1D6B8ED2F}"/>
    <cellStyle name="TableColumnHeader 2 19" xfId="14556" xr:uid="{E8D6CF4C-EDB0-442B-944D-60F505BFF5A3}"/>
    <cellStyle name="TableColumnHeader 2 19 10" xfId="29076" xr:uid="{EFFC7D78-CD55-4CC3-9478-7DA03131583A}"/>
    <cellStyle name="TableColumnHeader 2 19 11" xfId="30486" xr:uid="{8638DDAC-338C-4135-A30E-40C06098E1B1}"/>
    <cellStyle name="TableColumnHeader 2 19 12" xfId="31895" xr:uid="{B50E5B26-4877-41B6-82C6-2C715FA4C396}"/>
    <cellStyle name="TableColumnHeader 2 19 13" xfId="34085" xr:uid="{79CEF9A5-A649-4915-B35B-48338A6B1BEF}"/>
    <cellStyle name="TableColumnHeader 2 19 14" xfId="35229" xr:uid="{7FA0FCF7-3CA6-451B-9BD6-1EF8EB62E3EF}"/>
    <cellStyle name="TableColumnHeader 2 19 15" xfId="36370" xr:uid="{E848D322-842C-4E86-A406-90022AD96AF4}"/>
    <cellStyle name="TableColumnHeader 2 19 16" xfId="37534" xr:uid="{727B020A-948F-49BD-B272-B08F2F3EF691}"/>
    <cellStyle name="TableColumnHeader 2 19 2" xfId="17645" xr:uid="{C119E589-7588-4524-B1FE-B8B4F83D1F24}"/>
    <cellStyle name="TableColumnHeader 2 19 3" xfId="19079" xr:uid="{A589D41F-49F1-484F-A04A-6E3D5E59E1CA}"/>
    <cellStyle name="TableColumnHeader 2 19 4" xfId="20496" xr:uid="{153D1531-2404-422F-B833-1F6048323D40}"/>
    <cellStyle name="TableColumnHeader 2 19 5" xfId="21836" xr:uid="{2FEA1932-68B9-4F8E-9C82-61D46FDFC1D4}"/>
    <cellStyle name="TableColumnHeader 2 19 6" xfId="23204" xr:uid="{241CD032-22DB-48A9-87F3-AED462AF9250}"/>
    <cellStyle name="TableColumnHeader 2 19 7" xfId="24569" xr:uid="{CA8C3805-9C30-40E6-A410-FBAF2ED2E024}"/>
    <cellStyle name="TableColumnHeader 2 19 8" xfId="25986" xr:uid="{1FADE6B1-DE57-441E-BBC4-E3DF761A59BC}"/>
    <cellStyle name="TableColumnHeader 2 19 9" xfId="27555" xr:uid="{18A3A897-E239-4582-B44F-382AB0566CFD}"/>
    <cellStyle name="TableColumnHeader 2 2" xfId="14626" xr:uid="{A42B7724-60C0-4AC6-AF44-D9CF2C1C1445}"/>
    <cellStyle name="TableColumnHeader 2 2 10" xfId="29115" xr:uid="{50299368-783A-4328-8CB9-7E55E7EBFC17}"/>
    <cellStyle name="TableColumnHeader 2 2 11" xfId="30534" xr:uid="{5089D556-307F-4E9E-B8E7-73E3A3B469CC}"/>
    <cellStyle name="TableColumnHeader 2 2 12" xfId="31931" xr:uid="{06ED304A-7457-4E49-9E21-7C535C259112}"/>
    <cellStyle name="TableColumnHeader 2 2 13" xfId="33162" xr:uid="{92E43AF9-5921-42EE-AFAA-8E8549DD6FC9}"/>
    <cellStyle name="TableColumnHeader 2 2 14" xfId="34115" xr:uid="{86DA5F43-E718-4CEB-9BA5-ADD3CA4706A6}"/>
    <cellStyle name="TableColumnHeader 2 2 15" xfId="35263" xr:uid="{5EB25896-D8A8-488A-9D70-6AA9CFEE02D7}"/>
    <cellStyle name="TableColumnHeader 2 2 16" xfId="36396" xr:uid="{65586EFB-D9DF-44DD-AE19-390AA3E2C359}"/>
    <cellStyle name="TableColumnHeader 2 2 17" xfId="37553" xr:uid="{0FCA255D-5060-4038-836D-EA3C86F3E192}"/>
    <cellStyle name="TableColumnHeader 2 2 2" xfId="17692" xr:uid="{191064B2-C24C-4B20-A683-8B1962DB75D9}"/>
    <cellStyle name="TableColumnHeader 2 2 3" xfId="19120" xr:uid="{81D1F470-648C-46A4-BF68-171CF6BD0AF0}"/>
    <cellStyle name="TableColumnHeader 2 2 4" xfId="20543" xr:uid="{1F02A061-DDE7-48C6-A4CA-22D7B9566A7C}"/>
    <cellStyle name="TableColumnHeader 2 2 5" xfId="21899" xr:uid="{7E4C24DF-9309-4BAE-81B7-4FAB7B646D97}"/>
    <cellStyle name="TableColumnHeader 2 2 6" xfId="23256" xr:uid="{0AF8CF53-73A6-4402-BBFF-C0CD626FBFC2}"/>
    <cellStyle name="TableColumnHeader 2 2 7" xfId="24637" xr:uid="{BD70B811-7C70-4C44-B3F6-62782358A297}"/>
    <cellStyle name="TableColumnHeader 2 2 8" xfId="26056" xr:uid="{6B5397A2-3A60-4608-83F1-66AEA55E0A1D}"/>
    <cellStyle name="TableColumnHeader 2 2 9" xfId="27617" xr:uid="{896EB9B5-94B1-45C8-9D70-0E5224BF3614}"/>
    <cellStyle name="TableColumnHeader 2 20" xfId="14728" xr:uid="{B1910CA8-7114-4CA9-9713-05C734C2C791}"/>
    <cellStyle name="TableColumnHeader 2 20 10" xfId="29189" xr:uid="{3B56E983-6F19-4302-ADE2-BF8F17E879C3}"/>
    <cellStyle name="TableColumnHeader 2 20 11" xfId="30605" xr:uid="{703F4381-34B7-4065-BBCD-51FA78830E2B}"/>
    <cellStyle name="TableColumnHeader 2 20 12" xfId="32013" xr:uid="{F20CD1EE-F088-4202-9712-7952CFE124A6}"/>
    <cellStyle name="TableColumnHeader 2 20 13" xfId="33239" xr:uid="{D41FB883-11B4-41F9-867A-991EE5AC74FC}"/>
    <cellStyle name="TableColumnHeader 2 20 14" xfId="34176" xr:uid="{B580EE8A-880A-47D7-8DA2-3D91BF377BB8}"/>
    <cellStyle name="TableColumnHeader 2 20 15" xfId="35326" xr:uid="{56F527FD-8504-4097-BEF2-DDAA5B241B2A}"/>
    <cellStyle name="TableColumnHeader 2 20 16" xfId="36465" xr:uid="{23E9F552-4085-4E6F-9E9D-81349D762A8F}"/>
    <cellStyle name="TableColumnHeader 2 20 17" xfId="37609" xr:uid="{7226BC11-04E2-42BB-96F0-3588BC60AABD}"/>
    <cellStyle name="TableColumnHeader 2 20 2" xfId="17792" xr:uid="{06230B69-4CC5-4D23-87C6-01D61FD76F6E}"/>
    <cellStyle name="TableColumnHeader 2 20 3" xfId="19201" xr:uid="{92FEF42A-CCD7-4163-AEED-BA3B31E90632}"/>
    <cellStyle name="TableColumnHeader 2 20 4" xfId="20620" xr:uid="{86A5CFF0-E233-45AC-8D74-12E4697425A8}"/>
    <cellStyle name="TableColumnHeader 2 20 5" xfId="22001" xr:uid="{91BB235B-7E4F-4871-9026-24F42A718BE7}"/>
    <cellStyle name="TableColumnHeader 2 20 6" xfId="23334" xr:uid="{F025911A-3834-49B3-9417-177DF2ABCF3D}"/>
    <cellStyle name="TableColumnHeader 2 20 7" xfId="24735" xr:uid="{EBB270B6-D1F6-4864-B919-16D96AE55891}"/>
    <cellStyle name="TableColumnHeader 2 20 8" xfId="26153" xr:uid="{4A1B46E6-20D8-47B8-9920-65D96B58A766}"/>
    <cellStyle name="TableColumnHeader 2 20 9" xfId="27714" xr:uid="{AED45997-B574-4ED9-9FD1-0D556C99EEC8}"/>
    <cellStyle name="TableColumnHeader 2 21" xfId="14572" xr:uid="{F40CAE3E-25AF-4D5E-B5D2-12D19660544C}"/>
    <cellStyle name="TableColumnHeader 2 21 10" xfId="29086" xr:uid="{D788A11A-B03B-4831-B3D6-E39AB9F12BEB}"/>
    <cellStyle name="TableColumnHeader 2 21 11" xfId="30497" xr:uid="{9915CD88-1E2D-42D3-8AE0-90CA6C4DEE1B}"/>
    <cellStyle name="TableColumnHeader 2 21 12" xfId="31905" xr:uid="{A2194789-0216-40DD-9E66-91BC1F6D6813}"/>
    <cellStyle name="TableColumnHeader 2 21 13" xfId="34090" xr:uid="{AB1D8DE1-AF15-49CF-AEC0-46E66A80BC2C}"/>
    <cellStyle name="TableColumnHeader 2 21 14" xfId="35235" xr:uid="{CCE48FC9-2235-448A-90A2-5FA48CB4B538}"/>
    <cellStyle name="TableColumnHeader 2 21 15" xfId="36377" xr:uid="{0BEAB5D7-BBFE-4912-ACBD-9B6D0AB2C23E}"/>
    <cellStyle name="TableColumnHeader 2 21 16" xfId="37539" xr:uid="{92347DBE-E4BC-48EE-99E1-13A7D757A265}"/>
    <cellStyle name="TableColumnHeader 2 21 2" xfId="17653" xr:uid="{9A708797-ACCC-42E9-B2E1-4BE72A2E72AD}"/>
    <cellStyle name="TableColumnHeader 2 21 3" xfId="19089" xr:uid="{344EE31B-EDE7-4F2E-852B-4B5E9B4206F0}"/>
    <cellStyle name="TableColumnHeader 2 21 4" xfId="20505" xr:uid="{09385A78-E38E-4D17-AEA3-0BC27681489D}"/>
    <cellStyle name="TableColumnHeader 2 21 5" xfId="21849" xr:uid="{81D5B28B-2B4D-42CB-8656-688626DD2389}"/>
    <cellStyle name="TableColumnHeader 2 21 6" xfId="23215" xr:uid="{481A85F1-BA77-463F-B427-0E99DDDA0F7E}"/>
    <cellStyle name="TableColumnHeader 2 21 7" xfId="24585" xr:uid="{B7397A4B-BA9D-4BC2-BD22-7284D99FE40D}"/>
    <cellStyle name="TableColumnHeader 2 21 8" xfId="26002" xr:uid="{3DF5A0C9-D00F-4586-BC7D-13AE1B218CE1}"/>
    <cellStyle name="TableColumnHeader 2 21 9" xfId="27571" xr:uid="{922D341D-72C1-4EA3-A9D5-6AA253276196}"/>
    <cellStyle name="TableColumnHeader 2 22" xfId="14618" xr:uid="{DA79EEBA-74BD-47C9-BF43-8178EBFBBB53}"/>
    <cellStyle name="TableColumnHeader 2 22 10" xfId="29108" xr:uid="{8D09EEAB-ACE2-4BA9-B55B-F69353EA2794}"/>
    <cellStyle name="TableColumnHeader 2 22 11" xfId="30527" xr:uid="{D134E772-9641-4AF5-B2AF-071E254C273D}"/>
    <cellStyle name="TableColumnHeader 2 22 12" xfId="31926" xr:uid="{FEDADC2C-3E50-4ECB-99A3-6F30C17B99EF}"/>
    <cellStyle name="TableColumnHeader 2 22 13" xfId="34108" xr:uid="{A101B194-0EB9-41ED-A6B2-3E127C42FC30}"/>
    <cellStyle name="TableColumnHeader 2 22 14" xfId="35256" xr:uid="{199D3889-5031-4CF8-BA7A-C98A2F5DE93B}"/>
    <cellStyle name="TableColumnHeader 2 22 15" xfId="36392" xr:uid="{8EDB5AA5-B477-4E2B-B1A6-2479F50F3014}"/>
    <cellStyle name="TableColumnHeader 2 22 16" xfId="37550" xr:uid="{FE53A9F3-4910-4AFF-8EC5-D8B360CD8443}"/>
    <cellStyle name="TableColumnHeader 2 22 2" xfId="17684" xr:uid="{735915F2-032E-4BFB-A578-0111579040FD}"/>
    <cellStyle name="TableColumnHeader 2 22 3" xfId="19113" xr:uid="{D9417C2E-1A54-4B68-B94F-77C8B15B9E3A}"/>
    <cellStyle name="TableColumnHeader 2 22 4" xfId="20536" xr:uid="{F9F5410B-051B-48F9-BA09-AE8795074D95}"/>
    <cellStyle name="TableColumnHeader 2 22 5" xfId="21891" xr:uid="{1B7D23E2-F744-4227-BD4B-07065F13BD53}"/>
    <cellStyle name="TableColumnHeader 2 22 6" xfId="23249" xr:uid="{1A0836D8-B4D0-4496-BC26-BCE258855E01}"/>
    <cellStyle name="TableColumnHeader 2 22 7" xfId="24630" xr:uid="{E949F619-FD53-450F-88D1-CDB14FBD2F99}"/>
    <cellStyle name="TableColumnHeader 2 22 8" xfId="26048" xr:uid="{666225F5-684E-4462-B689-7A107A473F62}"/>
    <cellStyle name="TableColumnHeader 2 22 9" xfId="27609" xr:uid="{F4DF5702-4915-4E57-8657-E63002B15C25}"/>
    <cellStyle name="TableColumnHeader 2 23" xfId="14639" xr:uid="{ECA19AA6-4C47-416D-852F-F251DD7A255A}"/>
    <cellStyle name="TableColumnHeader 2 23 10" xfId="29124" xr:uid="{1C962AAC-B260-4D0A-A21C-3C046B917F84}"/>
    <cellStyle name="TableColumnHeader 2 23 11" xfId="30545" xr:uid="{CF98E36D-679B-480B-83CF-BAB989B31C74}"/>
    <cellStyle name="TableColumnHeader 2 23 12" xfId="31939" xr:uid="{9FECBC83-97D8-4C36-86E4-5E5F57276708}"/>
    <cellStyle name="TableColumnHeader 2 23 13" xfId="33172" xr:uid="{2C53A6C8-8740-4036-ACBA-15D2C5463F4E}"/>
    <cellStyle name="TableColumnHeader 2 23 14" xfId="34122" xr:uid="{0BD918BD-E57D-4AD4-A81C-08A83948E3B4}"/>
    <cellStyle name="TableColumnHeader 2 23 15" xfId="35272" xr:uid="{E6E8CD20-89BB-43FC-8C07-ED36836D6EC9}"/>
    <cellStyle name="TableColumnHeader 2 23 16" xfId="36402" xr:uid="{6D93E02A-2E46-4513-B155-FEE0911E4503}"/>
    <cellStyle name="TableColumnHeader 2 23 17" xfId="37558" xr:uid="{1FCDE1F6-F690-4C4B-8C0F-A189CC72AAC2}"/>
    <cellStyle name="TableColumnHeader 2 23 2" xfId="17705" xr:uid="{ED95CD28-E200-425A-9B60-D5537DD551ED}"/>
    <cellStyle name="TableColumnHeader 2 23 3" xfId="19129" xr:uid="{E18868E6-69B8-498D-AD88-697CBDA6C20C}"/>
    <cellStyle name="TableColumnHeader 2 23 4" xfId="20552" xr:uid="{C42A01CA-FACD-4926-B6DD-EBD52C4B7853}"/>
    <cellStyle name="TableColumnHeader 2 23 5" xfId="21912" xr:uid="{325CCD79-C1CD-4BFE-9A4B-F17D2B69DA07}"/>
    <cellStyle name="TableColumnHeader 2 23 6" xfId="23267" xr:uid="{6DA7DA51-E9B6-498F-B007-485D7422FDEB}"/>
    <cellStyle name="TableColumnHeader 2 23 7" xfId="24650" xr:uid="{6B76E902-C8CB-4370-9E8F-A08D8F956E50}"/>
    <cellStyle name="TableColumnHeader 2 23 8" xfId="26069" xr:uid="{FD35E11C-9C2D-4581-9433-4387DF08F551}"/>
    <cellStyle name="TableColumnHeader 2 23 9" xfId="27629" xr:uid="{182B03DB-0474-4FE9-A06A-FA34502C58CB}"/>
    <cellStyle name="TableColumnHeader 2 24" xfId="18708" xr:uid="{695DEA3B-CB74-424B-AF3A-8F35B96499C5}"/>
    <cellStyle name="TableColumnHeader 2 25" xfId="16432" xr:uid="{0C84D73B-5B63-481C-9BEC-4E48A13E112D}"/>
    <cellStyle name="TableColumnHeader 2 26" xfId="25902" xr:uid="{5B8B8B41-D7D5-45DE-9C9F-A050510C4FAE}"/>
    <cellStyle name="TableColumnHeader 2 3" xfId="13851" xr:uid="{7231F2A1-530B-4BC5-A3C9-AF707F634703}"/>
    <cellStyle name="TableColumnHeader 2 3 10" xfId="21764" xr:uid="{79730F68-73B8-4F70-8D50-127E0DECAB88}"/>
    <cellStyle name="TableColumnHeader 2 3 11" xfId="22911" xr:uid="{0EB88350-F0D1-419A-8C06-4B70AD0A8AE6}"/>
    <cellStyle name="TableColumnHeader 2 3 12" xfId="24468" xr:uid="{23D4236D-9CBC-4ED1-BC5D-9E8F24F9362D}"/>
    <cellStyle name="TableColumnHeader 2 3 13" xfId="25925" xr:uid="{A7FA0517-EE55-402A-B3F4-64DFC3BD50EE}"/>
    <cellStyle name="TableColumnHeader 2 3 14" xfId="23121" xr:uid="{F49B5DEC-9AAD-4112-A506-2B45DD8202C6}"/>
    <cellStyle name="TableColumnHeader 2 3 15" xfId="28449" xr:uid="{ABD7C851-CBC8-419A-A210-775428E67A0E}"/>
    <cellStyle name="TableColumnHeader 2 3 16" xfId="30386" xr:uid="{9412B21E-78E9-49A4-8A28-B49FCE9A1E2C}"/>
    <cellStyle name="TableColumnHeader 2 3 17" xfId="31819" xr:uid="{B413DCBA-AF46-4D8B-A790-1E7C78763E67}"/>
    <cellStyle name="TableColumnHeader 2 3 2" xfId="16992" xr:uid="{70B43494-16B8-44C4-BCC4-F6013484E2D7}"/>
    <cellStyle name="TableColumnHeader 2 3 3" xfId="11602" xr:uid="{C4D98391-BDFB-456B-B92B-C88CE10098C5}"/>
    <cellStyle name="TableColumnHeader 2 3 4" xfId="10221" xr:uid="{A69EF29B-71E0-4DBA-B1DA-6CFBCEB954CD}"/>
    <cellStyle name="TableColumnHeader 2 3 5" xfId="15961" xr:uid="{4F6E1F4C-7E32-4A41-85C6-EC49E6565BB3}"/>
    <cellStyle name="TableColumnHeader 2 3 6" xfId="12481" xr:uid="{68A39D01-8862-4D73-9218-812EEF363F8F}"/>
    <cellStyle name="TableColumnHeader 2 3 7" xfId="12530" xr:uid="{863B530F-5954-4E97-96E4-9AFF4CDA4A6C}"/>
    <cellStyle name="TableColumnHeader 2 3 8" xfId="18966" xr:uid="{DF1B9FD4-85F5-4CB8-A746-E32AF8716EB4}"/>
    <cellStyle name="TableColumnHeader 2 3 9" xfId="20418" xr:uid="{3E8E6497-7A0E-4D32-B9F3-1B758F6D7E4D}"/>
    <cellStyle name="TableColumnHeader 2 4" xfId="14353" xr:uid="{7350F949-7907-4D85-A163-3969865CB9C8}"/>
    <cellStyle name="TableColumnHeader 2 4 10" xfId="37504" xr:uid="{65181740-8FE5-4949-8275-4914D88D342B}"/>
    <cellStyle name="TableColumnHeader 2 4 2" xfId="20367" xr:uid="{6629E78D-3738-452E-8AF2-9D336B9ACFF0}"/>
    <cellStyle name="TableColumnHeader 2 4 3" xfId="20791" xr:uid="{8B69579F-F942-4346-A1DB-546666F51130}"/>
    <cellStyle name="TableColumnHeader 2 4 4" xfId="23731" xr:uid="{925EDB88-3FEA-4763-AC0C-D234B4C7B55F}"/>
    <cellStyle name="TableColumnHeader 2 4 5" xfId="25880" xr:uid="{F866B77E-D9E0-44BD-8C50-3BE9C3B7EC60}"/>
    <cellStyle name="TableColumnHeader 2 4 6" xfId="28973" xr:uid="{541CB428-C4AF-4A11-AE97-699A5CF79849}"/>
    <cellStyle name="TableColumnHeader 2 4 7" xfId="31787" xr:uid="{ECE7D265-2C54-4D20-BDF2-F56DD16449EF}"/>
    <cellStyle name="TableColumnHeader 2 4 8" xfId="33037" xr:uid="{160E424B-291B-461A-8702-166E9D380B69}"/>
    <cellStyle name="TableColumnHeader 2 4 9" xfId="36322" xr:uid="{3B5B5D7F-99F8-4023-B7CC-9D46ECBE3152}"/>
    <cellStyle name="TableColumnHeader 2 5" xfId="13877" xr:uid="{C9ADF480-62F7-4AA5-A801-76823F54F637}"/>
    <cellStyle name="TableColumnHeader 2 5 10" xfId="21786" xr:uid="{1B5F0C45-EAF7-4785-9DE0-E6895B738068}"/>
    <cellStyle name="TableColumnHeader 2 5 11" xfId="22976" xr:uid="{F64BEAA1-C4AE-4776-B840-8237D16C35F4}"/>
    <cellStyle name="TableColumnHeader 2 5 12" xfId="24490" xr:uid="{465D3CF5-C275-47A6-9B82-366E3F53ECAC}"/>
    <cellStyle name="TableColumnHeader 2 5 13" xfId="25943" xr:uid="{4A0B910C-59A1-4AA9-A309-D513CF48E528}"/>
    <cellStyle name="TableColumnHeader 2 5 14" xfId="23161" xr:uid="{BC6F519D-B1E5-4168-BCBB-557E0B5996A2}"/>
    <cellStyle name="TableColumnHeader 2 5 15" xfId="28990" xr:uid="{0662D2FF-7AB7-4C02-BB68-8BDF3DE423B8}"/>
    <cellStyle name="TableColumnHeader 2 5 16" xfId="30405" xr:uid="{C727FDFF-1ABB-4981-80AA-CECEB7D5021B}"/>
    <cellStyle name="TableColumnHeader 2 5 17" xfId="31838" xr:uid="{4C9F0208-E606-47D2-AAC7-7C4CB9274F85}"/>
    <cellStyle name="TableColumnHeader 2 5 2" xfId="17011" xr:uid="{5F3AD28C-A25D-49AD-AC0C-960721769C5A}"/>
    <cellStyle name="TableColumnHeader 2 5 3" xfId="11626" xr:uid="{603CB99A-6546-4F80-A5A0-923709BEEA3D}"/>
    <cellStyle name="TableColumnHeader 2 5 4" xfId="10224" xr:uid="{28FAB975-5FBA-4636-9718-80AE0B87E1D2}"/>
    <cellStyle name="TableColumnHeader 2 5 5" xfId="16216" xr:uid="{A7DA2182-2BE4-479B-AD38-9EA8906A22AD}"/>
    <cellStyle name="TableColumnHeader 2 5 6" xfId="12514" xr:uid="{CFD99DF3-A06F-4F6C-9223-B2A891769996}"/>
    <cellStyle name="TableColumnHeader 2 5 7" xfId="16357" xr:uid="{BD2B1988-CB8A-426A-ADD4-3A0068DF852A}"/>
    <cellStyle name="TableColumnHeader 2 5 8" xfId="18975" xr:uid="{B10D1367-15D9-4867-A77F-4297D921DEE5}"/>
    <cellStyle name="TableColumnHeader 2 5 9" xfId="20442" xr:uid="{07072894-FF11-4C7E-A1AD-4A77517A5B4F}"/>
    <cellStyle name="TableColumnHeader 2 6" xfId="14377" xr:uid="{A354AE92-7BD2-4FD4-9796-4F7D26AB03A5}"/>
    <cellStyle name="TableColumnHeader 2 6 10" xfId="28986" xr:uid="{7B41E44A-7961-4A6D-868B-441FD4B39BF7}"/>
    <cellStyle name="TableColumnHeader 2 6 11" xfId="30389" xr:uid="{6F0555F6-001B-4637-991D-B19818EAF463}"/>
    <cellStyle name="TableColumnHeader 2 6 12" xfId="31799" xr:uid="{6D3BD86B-11EE-4C1E-8E53-6AB3EA6139E6}"/>
    <cellStyle name="TableColumnHeader 2 6 13" xfId="33043" xr:uid="{B3C55C58-C9EB-4E25-AD2D-8D14A956B4A8}"/>
    <cellStyle name="TableColumnHeader 2 6 14" xfId="28920" xr:uid="{A94A3B72-5ABA-4AAD-81F4-73D4545C1E83}"/>
    <cellStyle name="TableColumnHeader 2 6 15" xfId="35166" xr:uid="{0871EC18-824B-4A39-B333-EDCEACF42A2E}"/>
    <cellStyle name="TableColumnHeader 2 6 16" xfId="36326" xr:uid="{D05F4340-189D-4253-BFB2-738E9AECDE42}"/>
    <cellStyle name="TableColumnHeader 2 6 17" xfId="37508" xr:uid="{4CB4E4CA-93AC-47B5-BC35-F77FEE013A6A}"/>
    <cellStyle name="TableColumnHeader 2 6 2" xfId="17502" xr:uid="{87B3C7D6-8C57-4B2D-8E5B-3F82CDF627B4}"/>
    <cellStyle name="TableColumnHeader 2 6 3" xfId="18979" xr:uid="{F0474A42-5E45-40AF-98FF-34B6ECE2B396}"/>
    <cellStyle name="TableColumnHeader 2 6 4" xfId="20385" xr:uid="{435FD78E-61AF-4180-A435-A5FD9FB0FE7C}"/>
    <cellStyle name="TableColumnHeader 2 6 5" xfId="21736" xr:uid="{5AE1C8AB-2DB0-44C5-A16A-1A34A7C6013D}"/>
    <cellStyle name="TableColumnHeader 2 6 6" xfId="17413" xr:uid="{492F2F46-17F6-4D07-A216-D0DD33D4EF4B}"/>
    <cellStyle name="TableColumnHeader 2 6 7" xfId="23468" xr:uid="{555E2BB4-D24C-4F6F-82E4-29FBAD6A855F}"/>
    <cellStyle name="TableColumnHeader 2 6 8" xfId="25896" xr:uid="{7B68FB8E-7736-4881-9D71-190B59D23D00}"/>
    <cellStyle name="TableColumnHeader 2 6 9" xfId="27441" xr:uid="{71C6D8CF-606D-45A2-9EF2-B8D566B9D6EF}"/>
    <cellStyle name="TableColumnHeader 2 7" xfId="13908" xr:uid="{90F1D68F-8D1B-406C-AD80-CEF6F43D6DCF}"/>
    <cellStyle name="TableColumnHeader 2 7 10" xfId="21807" xr:uid="{6B7EED9B-4C1F-4260-8E73-E05FB0EFAC47}"/>
    <cellStyle name="TableColumnHeader 2 7 11" xfId="23031" xr:uid="{BCFF40E4-E957-4EA0-91FC-E35FDC5815B8}"/>
    <cellStyle name="TableColumnHeader 2 7 12" xfId="24543" xr:uid="{4DBBBA00-95B6-416A-AA92-880CEE09AE3C}"/>
    <cellStyle name="TableColumnHeader 2 7 13" xfId="25954" xr:uid="{2D204F4F-6646-4B2E-B777-6E82D9B92E12}"/>
    <cellStyle name="TableColumnHeader 2 7 14" xfId="23218" xr:uid="{AFDE5054-E2E1-40BE-8BB6-A74C52BC3447}"/>
    <cellStyle name="TableColumnHeader 2 7 15" xfId="29009" xr:uid="{A42B0FDE-562F-4928-B7D1-1DC6FE4FB9A8}"/>
    <cellStyle name="TableColumnHeader 2 7 16" xfId="30427" xr:uid="{DFA87DEB-44AE-4518-ABAA-27720F32B34B}"/>
    <cellStyle name="TableColumnHeader 2 7 17" xfId="31858" xr:uid="{B6DE7055-963B-4D6B-AD1B-417E5704C386}"/>
    <cellStyle name="TableColumnHeader 2 7 2" xfId="17042" xr:uid="{318D08B5-7D46-46FB-81ED-63F55C4CFD5F}"/>
    <cellStyle name="TableColumnHeader 2 7 3" xfId="11656" xr:uid="{9EB7E95F-C4CB-4277-98CA-40AC97E9AE7B}"/>
    <cellStyle name="TableColumnHeader 2 7 4" xfId="10230" xr:uid="{55CAF42A-2D9A-4FD1-8568-06A95C6D0F98}"/>
    <cellStyle name="TableColumnHeader 2 7 5" xfId="16472" xr:uid="{18DFF0A4-AF89-446D-AB01-8D8C919FA78F}"/>
    <cellStyle name="TableColumnHeader 2 7 6" xfId="12588" xr:uid="{A55900DD-F40E-487B-8739-5E073C4C4444}"/>
    <cellStyle name="TableColumnHeader 2 7 7" xfId="16452" xr:uid="{31BBE402-9039-417C-8229-5AF9DDA1A1B5}"/>
    <cellStyle name="TableColumnHeader 2 7 8" xfId="18998" xr:uid="{5C438DB9-C72E-4C9E-B850-D82D28E324D0}"/>
    <cellStyle name="TableColumnHeader 2 7 9" xfId="20476" xr:uid="{F575B86E-3742-45BA-BA45-6901F4D049FB}"/>
    <cellStyle name="TableColumnHeader 2 8" xfId="14386" xr:uid="{DCA94791-9008-4CEA-B6D4-CDDEA9C27A96}"/>
    <cellStyle name="TableColumnHeader 2 8 10" xfId="28993" xr:uid="{ECF356A0-8688-4E59-87AE-79638AEDF0BA}"/>
    <cellStyle name="TableColumnHeader 2 8 11" xfId="30394" xr:uid="{EB519486-20F3-4F97-820A-DA5C63CB09C0}"/>
    <cellStyle name="TableColumnHeader 2 8 12" xfId="31803" xr:uid="{F3316E41-7F4F-419E-ABA4-E47E08B55F07}"/>
    <cellStyle name="TableColumnHeader 2 8 13" xfId="33045" xr:uid="{953EC5CB-BA2B-43F9-B626-B074866FABB0}"/>
    <cellStyle name="TableColumnHeader 2 8 14" xfId="31553" xr:uid="{76F8266C-C341-49C4-B9B6-B6505098FA89}"/>
    <cellStyle name="TableColumnHeader 2 8 15" xfId="35168" xr:uid="{2CB09715-3905-48C1-A032-556F37DF140D}"/>
    <cellStyle name="TableColumnHeader 2 8 16" xfId="36328" xr:uid="{C608EAF4-023E-4AFC-B8A1-C84616E974A3}"/>
    <cellStyle name="TableColumnHeader 2 8 17" xfId="37510" xr:uid="{1750174D-B9D4-420B-B8BE-5D0B77C39F94}"/>
    <cellStyle name="TableColumnHeader 2 8 2" xfId="17511" xr:uid="{5AF193E0-B6A8-4E1E-A5B1-D7021ABCA75E}"/>
    <cellStyle name="TableColumnHeader 2 8 3" xfId="18983" xr:uid="{50984080-3845-47BB-9298-6CD9D95BD0A8}"/>
    <cellStyle name="TableColumnHeader 2 8 4" xfId="20391" xr:uid="{7741632C-C1E9-4CA9-9B38-17E6B59AD6DA}"/>
    <cellStyle name="TableColumnHeader 2 8 5" xfId="21743" xr:uid="{D445A136-F191-4937-BEEA-48D4CDC26FE6}"/>
    <cellStyle name="TableColumnHeader 2 8 6" xfId="22685" xr:uid="{3D8890AE-5A7C-448D-9068-780F7EC07D0D}"/>
    <cellStyle name="TableColumnHeader 2 8 7" xfId="24435" xr:uid="{7757C0E8-EE0C-45BA-83DB-1E8DE2A80302}"/>
    <cellStyle name="TableColumnHeader 2 8 8" xfId="25903" xr:uid="{DB4250F3-F296-4965-99E6-21355D778433}"/>
    <cellStyle name="TableColumnHeader 2 8 9" xfId="27444" xr:uid="{809455FE-D84C-4182-A999-4365C480074E}"/>
    <cellStyle name="TableColumnHeader 2 9" xfId="14397" xr:uid="{538803D5-679E-4CE7-9FFB-162AF325B586}"/>
    <cellStyle name="TableColumnHeader 2 9 10" xfId="28997" xr:uid="{356F3E39-B30F-4490-9C09-253E6B2C81F4}"/>
    <cellStyle name="TableColumnHeader 2 9 11" xfId="30396" xr:uid="{C998F02C-41DE-4C33-889B-524B30D70A73}"/>
    <cellStyle name="TableColumnHeader 2 9 12" xfId="31810" xr:uid="{BBC2520C-EED0-4471-932E-2C77729A0FB0}"/>
    <cellStyle name="TableColumnHeader 2 9 13" xfId="33047" xr:uid="{5FEF4D2F-7DD2-4BF4-99E1-5B3E9CE352CD}"/>
    <cellStyle name="TableColumnHeader 2 9 14" xfId="28946" xr:uid="{AED587DF-2548-4A19-A777-3463B63AEA7F}"/>
    <cellStyle name="TableColumnHeader 2 9 15" xfId="35170" xr:uid="{31287D92-E52E-4EC5-A5BC-6F287BC61420}"/>
    <cellStyle name="TableColumnHeader 2 9 16" xfId="36330" xr:uid="{A05FC11E-9C0F-4B8D-AE77-C6C486693537}"/>
    <cellStyle name="TableColumnHeader 2 9 17" xfId="37512" xr:uid="{3434FBF9-FF94-41A3-926D-5E873C5E3DA8}"/>
    <cellStyle name="TableColumnHeader 2 9 2" xfId="17522" xr:uid="{8E5D8CFC-F565-4BDD-872D-08ED0E944F8B}"/>
    <cellStyle name="TableColumnHeader 2 9 3" xfId="18989" xr:uid="{577C181A-D02B-4EE9-956C-0D14E7C8E637}"/>
    <cellStyle name="TableColumnHeader 2 9 4" xfId="20396" xr:uid="{72C1277E-685E-4F28-8793-5D0227A16E8D}"/>
    <cellStyle name="TableColumnHeader 2 9 5" xfId="21748" xr:uid="{1F4F0608-102A-446B-8494-A09E76BB00F8}"/>
    <cellStyle name="TableColumnHeader 2 9 6" xfId="22361" xr:uid="{5D450E1A-6952-46C4-A26F-734B3F25BE58}"/>
    <cellStyle name="TableColumnHeader 2 9 7" xfId="24443" xr:uid="{3A89EB4B-4C28-404E-8B8A-EEC998E29904}"/>
    <cellStyle name="TableColumnHeader 2 9 8" xfId="25908" xr:uid="{9C8B8108-D414-4981-B546-1F7B6DFF0754}"/>
    <cellStyle name="TableColumnHeader 2 9 9" xfId="27450" xr:uid="{54C0F8E5-5146-4190-A087-4ED6537EAB46}"/>
    <cellStyle name="TableColumnHeader 20" xfId="12821" xr:uid="{B946ACFC-B31A-4F2C-8B16-A9BA7CA8C18F}"/>
    <cellStyle name="TableColumnHeader 20 10" xfId="25121" xr:uid="{F029F721-5A1C-4962-B532-DBD1B6DECCAC}"/>
    <cellStyle name="TableColumnHeader 20 11" xfId="12266" xr:uid="{C3426770-9635-42A0-9ACC-C6D1A33B381C}"/>
    <cellStyle name="TableColumnHeader 20 12" xfId="15937" xr:uid="{4B143624-FA29-43F3-B316-8D2060656A1E}"/>
    <cellStyle name="TableColumnHeader 20 13" xfId="11233" xr:uid="{A891ACA1-34D7-4A40-A5ED-71399204F343}"/>
    <cellStyle name="TableColumnHeader 20 14" xfId="11373" xr:uid="{87A16D29-6DB8-4532-B430-4C5F01D23234}"/>
    <cellStyle name="TableColumnHeader 20 15" xfId="34194" xr:uid="{34FBDC79-81D3-4381-A50D-AAEB1F318296}"/>
    <cellStyle name="TableColumnHeader 20 16" xfId="32637" xr:uid="{E3F1C199-43CD-4CB5-9F89-D2965AA82E3B}"/>
    <cellStyle name="TableColumnHeader 20 17" xfId="16261" xr:uid="{0157624C-A01B-4796-B534-77BD020E36B6}"/>
    <cellStyle name="TableColumnHeader 20 2" xfId="16101" xr:uid="{C214B938-0E0D-49F7-9795-2434491271F5}"/>
    <cellStyle name="TableColumnHeader 20 3" xfId="16410" xr:uid="{9C0ADE38-1800-4134-A152-0E8D31B61233}"/>
    <cellStyle name="TableColumnHeader 20 4" xfId="19086" xr:uid="{86BC9005-C842-4B69-B9B5-16F3974437B1}"/>
    <cellStyle name="TableColumnHeader 20 5" xfId="10958" xr:uid="{93AD2633-888F-4457-913A-2C369955584A}"/>
    <cellStyle name="TableColumnHeader 20 6" xfId="21811" xr:uid="{102DA2C2-A0AD-473D-996C-529163B9BFB4}"/>
    <cellStyle name="TableColumnHeader 20 7" xfId="23221" xr:uid="{F5E7D727-3998-43A3-B6CC-1F6C75FD9FA9}"/>
    <cellStyle name="TableColumnHeader 20 8" xfId="11120" xr:uid="{F16B7AAE-F66A-4D03-B383-F25C18D6419D}"/>
    <cellStyle name="TableColumnHeader 20 9" xfId="26144" xr:uid="{DAFB796A-405B-4641-97F6-8054E0A0420F}"/>
    <cellStyle name="TableColumnHeader 21" xfId="9793" xr:uid="{D97CA078-54BD-4635-93F0-79A89DD5E7DC}"/>
    <cellStyle name="TableColumnHeader 22" xfId="9782" xr:uid="{9B8BC67A-CCAA-4182-B0BF-9300E3C6BEC8}"/>
    <cellStyle name="TableColumnHeader 23" xfId="9783" xr:uid="{02BFBB06-D43D-463C-ADD3-D1D4978818B1}"/>
    <cellStyle name="TableColumnHeader 3" xfId="13989" xr:uid="{88C3299B-1555-4235-A394-DC358D2528E5}"/>
    <cellStyle name="TableColumnHeader 3 10" xfId="21915" xr:uid="{571EF21B-8962-47D2-B6C3-C846BDE3B6D4}"/>
    <cellStyle name="TableColumnHeader 3 11" xfId="23183" xr:uid="{276461AE-E36D-422D-BC91-6A36A2DDF014}"/>
    <cellStyle name="TableColumnHeader 3 12" xfId="24698" xr:uid="{8B98A725-7B2E-4D30-8708-34A3586D762D}"/>
    <cellStyle name="TableColumnHeader 3 13" xfId="26079" xr:uid="{1ED1E3EB-4791-4385-A2CA-8D7AA7757E56}"/>
    <cellStyle name="TableColumnHeader 3 14" xfId="26623" xr:uid="{DC9FBF49-63DC-4540-AD99-BB3F95B29789}"/>
    <cellStyle name="TableColumnHeader 3 15" xfId="29066" xr:uid="{CEB29525-92EE-4667-8223-DF3ED02F5CE8}"/>
    <cellStyle name="TableColumnHeader 3 16" xfId="30509" xr:uid="{7BA8EA25-F5A6-491C-B057-89C4D78D7029}"/>
    <cellStyle name="TableColumnHeader 3 17" xfId="31935" xr:uid="{B68D0D33-AD32-4488-8752-4AA8D99FAC55}"/>
    <cellStyle name="TableColumnHeader 3 2" xfId="17123" xr:uid="{C9B370F5-FC25-4070-BBF1-5ECFCB6C8BC2}"/>
    <cellStyle name="TableColumnHeader 3 3" xfId="11736" xr:uid="{15DFDC76-2854-4879-8D8D-26A4FDB9B456}"/>
    <cellStyle name="TableColumnHeader 3 4" xfId="10254" xr:uid="{CA73CC84-27E2-453F-856B-9EF726BE459B}"/>
    <cellStyle name="TableColumnHeader 3 5" xfId="16524" xr:uid="{971458CB-5667-4D58-AAD2-163BE4F816F4}"/>
    <cellStyle name="TableColumnHeader 3 6" xfId="16274" xr:uid="{070DCDEC-E7A5-45F3-9ECC-001BFFBAE9F0}"/>
    <cellStyle name="TableColumnHeader 3 7" xfId="17557" xr:uid="{05642CC9-9835-4A5E-BF6C-D4E24D32309D}"/>
    <cellStyle name="TableColumnHeader 3 8" xfId="19072" xr:uid="{A817E0D4-D0C4-4D3A-AED0-B50C9F8AF775}"/>
    <cellStyle name="TableColumnHeader 3 9" xfId="20592" xr:uid="{F284B5FC-DADC-463D-ACC2-8983B9C14E5E}"/>
    <cellStyle name="TableColumnHeader 4" xfId="12678" xr:uid="{B168182C-FFBE-4A32-A30B-B220D9B8AA1C}"/>
    <cellStyle name="TableColumnHeader 4 10" xfId="27795" xr:uid="{317F2742-033B-44B1-B75C-C5BDB325D5DC}"/>
    <cellStyle name="TableColumnHeader 4 11" xfId="19208" xr:uid="{86763C8F-4822-4830-BDAB-DA86A3F3A47E}"/>
    <cellStyle name="TableColumnHeader 4 12" xfId="30461" xr:uid="{59A0055E-EB0F-4060-9D1F-64F8A7098C35}"/>
    <cellStyle name="TableColumnHeader 4 13" xfId="32071" xr:uid="{1F0AAA3A-0523-451A-8B6F-C6AB4807D147}"/>
    <cellStyle name="TableColumnHeader 4 14" xfId="26183" xr:uid="{C7085960-F917-4DC0-985B-DFB87823C285}"/>
    <cellStyle name="TableColumnHeader 4 15" xfId="10919" xr:uid="{AE5B953F-84B6-464D-8FB7-734DCDCEDA12}"/>
    <cellStyle name="TableColumnHeader 4 16" xfId="17182" xr:uid="{E1F94433-23C4-44EF-8CF6-D476BFEB3ECC}"/>
    <cellStyle name="TableColumnHeader 4 17" xfId="36513" xr:uid="{09EE8187-0AE4-4325-B6FE-262D47CE9EB3}"/>
    <cellStyle name="TableColumnHeader 4 2" xfId="15959" xr:uid="{C9FC48B9-ABE4-4ECA-880B-57EA1D64A9AA}"/>
    <cellStyle name="TableColumnHeader 4 3" xfId="17654" xr:uid="{5668079C-4CDD-4231-B59D-9068D42569EC}"/>
    <cellStyle name="TableColumnHeader 4 4" xfId="9955" xr:uid="{CF2CB053-13CD-4CE8-823F-EDE4CD6E36A1}"/>
    <cellStyle name="TableColumnHeader 4 5" xfId="19531" xr:uid="{F4B7C327-78D4-46D3-83F6-23BB34DCE84C}"/>
    <cellStyle name="TableColumnHeader 4 6" xfId="22085" xr:uid="{766F3545-EAA3-4EFE-825B-A69E25C25485}"/>
    <cellStyle name="TableColumnHeader 4 7" xfId="23159" xr:uid="{F41B8DF6-FFC3-4E46-813F-AE1312BBD1F5}"/>
    <cellStyle name="TableColumnHeader 4 8" xfId="10306" xr:uid="{6F01B9F0-21DF-4874-8248-5B3B04186564}"/>
    <cellStyle name="TableColumnHeader 4 9" xfId="19062" xr:uid="{2D522BB0-FE9F-45A9-A672-CEBD423AB3C6}"/>
    <cellStyle name="TableColumnHeader 5" xfId="12679" xr:uid="{7C2E7B8C-9451-41CA-BBAE-64F10B89F67D}"/>
    <cellStyle name="TableColumnHeader 5 10" xfId="36414" xr:uid="{DF5A6C26-EEFB-47D1-91E0-6A4FA1C65D7C}"/>
    <cellStyle name="TableColumnHeader 5 2" xfId="19124" xr:uid="{809E019A-B31D-4017-8003-4BE0EF33BCFA}"/>
    <cellStyle name="TableColumnHeader 5 3" xfId="10928" xr:uid="{930C8F5B-FC4A-41E5-A48E-D4C1AB4864F4}"/>
    <cellStyle name="TableColumnHeader 5 4" xfId="16956" xr:uid="{17187ED6-EFC3-47F4-AD7B-050F41A0F40B}"/>
    <cellStyle name="TableColumnHeader 5 5" xfId="10610" xr:uid="{BE6DF25D-E65F-4774-9A6F-FFE47E0A70D9}"/>
    <cellStyle name="TableColumnHeader 5 6" xfId="27658" xr:uid="{ED944433-4B0C-457F-8101-7456166F5653}"/>
    <cellStyle name="TableColumnHeader 5 7" xfId="23341" xr:uid="{F33FDB8E-F902-421C-A921-38D4B29BD536}"/>
    <cellStyle name="TableColumnHeader 5 8" xfId="31950" xr:uid="{7390BA5A-BECA-4C03-B8AC-800CD9DAFA61}"/>
    <cellStyle name="TableColumnHeader 5 9" xfId="12349" xr:uid="{10F2E2F2-2D69-49F7-8AD9-570B92CA715D}"/>
    <cellStyle name="TableColumnHeader 6" xfId="12709" xr:uid="{85A1DAA9-BDC2-48ED-AC2E-9E0B822F5C80}"/>
    <cellStyle name="TableColumnHeader 6 10" xfId="27535" xr:uid="{9F05A4EB-5772-4F93-9D63-D59ED82A3C1E}"/>
    <cellStyle name="TableColumnHeader 6 11" xfId="26816" xr:uid="{84832B4C-B156-45F9-AC16-C89AFC056013}"/>
    <cellStyle name="TableColumnHeader 6 12" xfId="30460" xr:uid="{600A9B13-B53A-43B2-986F-805424928605}"/>
    <cellStyle name="TableColumnHeader 6 13" xfId="32064" xr:uid="{A9669292-B1B5-43B4-BEA5-C936311FD96F}"/>
    <cellStyle name="TableColumnHeader 6 14" xfId="17505" xr:uid="{AC988416-967D-4503-B5BE-299C178BCA15}"/>
    <cellStyle name="TableColumnHeader 6 15" xfId="27481" xr:uid="{DBE20389-27A8-4BCC-B6BB-0EEB4CE17DAD}"/>
    <cellStyle name="TableColumnHeader 6 16" xfId="35283" xr:uid="{3E04100C-76CD-4C3D-8ED3-21D275B7C3CC}"/>
    <cellStyle name="TableColumnHeader 6 17" xfId="36361" xr:uid="{687C6442-4232-4C9D-BEB5-BBC84D241BF5}"/>
    <cellStyle name="TableColumnHeader 6 2" xfId="15989" xr:uid="{4D7B793A-D10A-49DF-9FA3-328F28947CF7}"/>
    <cellStyle name="TableColumnHeader 6 3" xfId="17189" xr:uid="{F71647D9-3FF3-4D76-9324-2FC7CB452277}"/>
    <cellStyle name="TableColumnHeader 6 4" xfId="19045" xr:uid="{3DDACAFF-CCEA-47AB-9F37-E489CAD80F2F}"/>
    <cellStyle name="TableColumnHeader 6 5" xfId="10080" xr:uid="{A8043DCC-122A-4578-8349-097207DCF183}"/>
    <cellStyle name="TableColumnHeader 6 6" xfId="10971" xr:uid="{D5E7FE9C-061F-4C5A-B0BF-BB5FA6DD5DB9}"/>
    <cellStyle name="TableColumnHeader 6 7" xfId="10048" xr:uid="{75FF8709-1DDE-45A5-86F8-9F6BE273E6A0}"/>
    <cellStyle name="TableColumnHeader 6 8" xfId="24660" xr:uid="{EFDEDDE9-280F-458B-9BB3-108B778880C1}"/>
    <cellStyle name="TableColumnHeader 6 9" xfId="12260" xr:uid="{35BB7849-3395-4738-9337-2D05B75F2782}"/>
    <cellStyle name="TableColumnHeader 7" xfId="12681" xr:uid="{C59FEEDB-E09A-4826-B95E-C9F09F366952}"/>
    <cellStyle name="TableColumnHeader 7 10" xfId="27641" xr:uid="{38338922-8149-4E13-A513-0EAF2D784634}"/>
    <cellStyle name="TableColumnHeader 7 11" xfId="29049" xr:uid="{7A1BEC41-3750-4127-843E-97A6C2B92181}"/>
    <cellStyle name="TableColumnHeader 7 12" xfId="11801" xr:uid="{B0AFF744-BA71-4796-9414-8754549D5B81}"/>
    <cellStyle name="TableColumnHeader 7 13" xfId="31945" xr:uid="{A5D03B10-FD09-4EDD-87CE-63894860E87A}"/>
    <cellStyle name="TableColumnHeader 7 14" xfId="33060" xr:uid="{F8AD5336-C935-4CA1-A13C-5A044EB2325B}"/>
    <cellStyle name="TableColumnHeader 7 15" xfId="34211" xr:uid="{E87414A0-9077-41C7-8F94-8964E098C956}"/>
    <cellStyle name="TableColumnHeader 7 16" xfId="33095" xr:uid="{192F9A65-C0CF-47D1-B2EE-85332A4807EA}"/>
    <cellStyle name="TableColumnHeader 7 17" xfId="36408" xr:uid="{70ACAF21-99C7-4815-AE17-A24BAD4A53BA}"/>
    <cellStyle name="TableColumnHeader 7 2" xfId="15962" xr:uid="{CD20CBD7-6C71-4393-9E72-E920B996723A}"/>
    <cellStyle name="TableColumnHeader 7 3" xfId="17499" xr:uid="{01659AB3-7954-4AD6-9241-04A1EC6A1077}"/>
    <cellStyle name="TableColumnHeader 7 4" xfId="19115" xr:uid="{81CEA7CD-5587-4BC9-AAC5-C36461405596}"/>
    <cellStyle name="TableColumnHeader 7 5" xfId="19540" xr:uid="{8B2FFC53-EE50-4207-8B83-51B74370919C}"/>
    <cellStyle name="TableColumnHeader 7 6" xfId="21893" xr:uid="{C9038516-3C59-45DA-B4E6-87A718D70FC9}"/>
    <cellStyle name="TableColumnHeader 7 7" xfId="16453" xr:uid="{920FAC21-A8FA-49EA-9789-81EE40DBE065}"/>
    <cellStyle name="TableColumnHeader 7 8" xfId="10307" xr:uid="{8E80A36C-0AD9-4CCA-8F6D-D79FCBE79CE6}"/>
    <cellStyle name="TableColumnHeader 7 9" xfId="11103" xr:uid="{9BCDA340-DCAC-4A46-84E3-0C5528E7B1A7}"/>
    <cellStyle name="TableColumnHeader 8" xfId="12713" xr:uid="{5EB5D248-0938-47BF-9314-2017459F4CDA}"/>
    <cellStyle name="TableColumnHeader 8 10" xfId="10641" xr:uid="{FF39FEE4-5F9E-475C-94DB-1204C0AC5CBD}"/>
    <cellStyle name="TableColumnHeader 8 11" xfId="11017" xr:uid="{0E0CAC4E-EB81-49B3-AB08-6B3F5B19B8E0}"/>
    <cellStyle name="TableColumnHeader 8 12" xfId="23170" xr:uid="{99B28F85-0ABD-4ECF-8266-27E01A9416F8}"/>
    <cellStyle name="TableColumnHeader 8 13" xfId="32049" xr:uid="{D90F80CC-949B-4B5F-9ADF-0C2FA1C5D01F}"/>
    <cellStyle name="TableColumnHeader 8 14" xfId="17504" xr:uid="{D02BF548-0F34-4FB5-88D3-86BFFCD054E7}"/>
    <cellStyle name="TableColumnHeader 8 15" xfId="27443" xr:uid="{2A40D386-431D-4694-BA34-017624DA26CB}"/>
    <cellStyle name="TableColumnHeader 8 16" xfId="35269" xr:uid="{CFE15BB5-2F44-4ADD-AB35-636F4F348522}"/>
    <cellStyle name="TableColumnHeader 8 17" xfId="12525" xr:uid="{668040A5-03BB-4434-8830-9D858D18B8E6}"/>
    <cellStyle name="TableColumnHeader 8 2" xfId="15993" xr:uid="{8059D541-98E1-4FC4-B7CB-2553227E7212}"/>
    <cellStyle name="TableColumnHeader 8 3" xfId="17133" xr:uid="{1926CEAC-9395-4397-AB24-AE23B0B4A0BB}"/>
    <cellStyle name="TableColumnHeader 8 4" xfId="19020" xr:uid="{97D1A2C1-E44C-4916-8D4D-DDBCDF4E3E0E}"/>
    <cellStyle name="TableColumnHeader 8 5" xfId="10943" xr:uid="{171D4FF2-D26C-485B-9FF9-CA36B2561ABC}"/>
    <cellStyle name="TableColumnHeader 8 6" xfId="10973" xr:uid="{94D4A9C4-1F82-400F-A6A3-68F46D9677F6}"/>
    <cellStyle name="TableColumnHeader 8 7" xfId="10498" xr:uid="{70288899-67B2-4611-8E51-8DF5BC06CBE5}"/>
    <cellStyle name="TableColumnHeader 8 8" xfId="24633" xr:uid="{4686BF08-8308-4416-BD79-B9C8052FF3B7}"/>
    <cellStyle name="TableColumnHeader 8 9" xfId="11337" xr:uid="{615E7E1C-DC11-4796-B5FD-6D32BC12F88A}"/>
    <cellStyle name="TableColumnHeader 9" xfId="12682" xr:uid="{4F99BEC6-1B94-4E60-9134-51DBD299B4A7}"/>
    <cellStyle name="TableColumnHeader 9 10" xfId="27774" xr:uid="{C87DFD51-0EC1-44F7-AD92-4143AD4503DE}"/>
    <cellStyle name="TableColumnHeader 9 11" xfId="22056" xr:uid="{FD15B087-FFFD-4714-94FC-CCBCCB278E4E}"/>
    <cellStyle name="TableColumnHeader 9 12" xfId="30447" xr:uid="{39B21E11-F762-4158-A0D2-CB302F6E9713}"/>
    <cellStyle name="TableColumnHeader 9 13" xfId="32055" xr:uid="{0F10A7B8-CEF7-4B21-8753-7E5C05CDAF09}"/>
    <cellStyle name="TableColumnHeader 9 14" xfId="17506" xr:uid="{CD01C3BE-9BC5-4840-8317-27B853E5AF95}"/>
    <cellStyle name="TableColumnHeader 9 15" xfId="34110" xr:uid="{11A00505-FECA-4C23-B448-F79980AD54E3}"/>
    <cellStyle name="TableColumnHeader 9 16" xfId="16460" xr:uid="{BD8709D9-A044-4880-9246-862EC2E238D2}"/>
    <cellStyle name="TableColumnHeader 9 17" xfId="36503" xr:uid="{AA36202E-4207-4846-9711-1B541B0570A8}"/>
    <cellStyle name="TableColumnHeader 9 2" xfId="15963" xr:uid="{8E2B3175-BC6B-4F63-967C-0738989F2905}"/>
    <cellStyle name="TableColumnHeader 9 3" xfId="16431" xr:uid="{6C3C2A71-C0F0-487B-AA1D-95F30B6D9EF4}"/>
    <cellStyle name="TableColumnHeader 9 4" xfId="19248" xr:uid="{19FA8C06-F46A-489D-A295-A1A5239C623F}"/>
    <cellStyle name="TableColumnHeader 9 5" xfId="10929" xr:uid="{0177FF50-689C-4216-9695-0FE49771C5E9}"/>
    <cellStyle name="TableColumnHeader 9 6" xfId="22053" xr:uid="{DECD1F5D-E418-4D5A-85B4-09CCF732E47C}"/>
    <cellStyle name="TableColumnHeader 9 7" xfId="10488" xr:uid="{F2C6DEFE-129D-41C0-A472-DE9168E35628}"/>
    <cellStyle name="TableColumnHeader 9 8" xfId="10611" xr:uid="{7A8A47B0-99B9-46B8-8085-C4955954D238}"/>
    <cellStyle name="TableColumnHeader 9 9" xfId="10050" xr:uid="{13A4CAA9-6926-4733-B5EC-643E4C6B0F43}"/>
    <cellStyle name="TableHeading" xfId="5048" xr:uid="{00000000-0005-0000-0000-0000E1250000}"/>
    <cellStyle name="TableHeading 2" xfId="12708" xr:uid="{25F5A0D8-F814-4AE4-A663-99ADF5DBC9A2}"/>
    <cellStyle name="TableHeading 2 2" xfId="10996" xr:uid="{15ED8A84-21C4-4129-A42E-4C0DB57D029D}"/>
    <cellStyle name="TableHeading 2 3" xfId="12259" xr:uid="{8BFAE552-4EB1-4D9C-88FD-13638176A878}"/>
    <cellStyle name="TableHeading 2 4" xfId="35395" xr:uid="{79202ADB-16C0-4985-8EF4-7F8AE647D46E}"/>
    <cellStyle name="TableHeading 3" xfId="12711" xr:uid="{1E289F24-7E65-47AF-81A6-CE097D7E7F92}"/>
    <cellStyle name="TableHeading 3 2" xfId="17165" xr:uid="{FA9EAE41-8559-4EDA-B391-922DB26597F9}"/>
    <cellStyle name="TableHeading 3 3" xfId="12100" xr:uid="{22B85F1B-A409-4FC6-BA95-80B7B02BD49D}"/>
    <cellStyle name="TableHeading 3 4" xfId="35277" xr:uid="{99406814-71D2-49A8-BE94-6FC7695255D8}"/>
    <cellStyle name="TableHeading 4" xfId="12716" xr:uid="{3D27C501-E3A0-45C0-9F81-4AB0CC9257C1}"/>
    <cellStyle name="TableHeading 4 2" xfId="17900" xr:uid="{CAEB9C63-ADD6-4696-ABE5-E51D61FFD616}"/>
    <cellStyle name="TableHeading 4 3" xfId="11340" xr:uid="{892DBDA4-37BC-440B-9095-A83C1E38E35B}"/>
    <cellStyle name="TableHeading 4 4" xfId="35355" xr:uid="{8CF44843-2192-4881-A148-A51A56BF33BB}"/>
    <cellStyle name="TableHeading 5" xfId="12816" xr:uid="{7EED3197-264A-407B-AD56-90B255C2153A}"/>
    <cellStyle name="TableHeading 5 2" xfId="17632" xr:uid="{D3AEC459-712D-4540-8766-A363540C6749}"/>
    <cellStyle name="TableHeading 5 3" xfId="10561" xr:uid="{480732FD-6FB4-47FB-9786-2844DD2982E2}"/>
    <cellStyle name="TableHeading 5 4" xfId="16224" xr:uid="{72EC943E-E666-4A1F-B99A-A391E860B19F}"/>
    <cellStyle name="TableHeading 6" xfId="10419" xr:uid="{8D101552-F79F-4708-BD12-37237F5A0DF4}"/>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st a style 2 2" xfId="9884" xr:uid="{0F98D7AE-91DC-4C78-BDDF-2639493D47F0}"/>
    <cellStyle name="test a style 2 3" xfId="9888" xr:uid="{4C073C8D-E874-4354-B8FE-A229751E0422}"/>
    <cellStyle name="test a style 2 4" xfId="10410" xr:uid="{CB680795-7A2C-4D6C-B629-B3D5E018F481}"/>
    <cellStyle name="test a style 3" xfId="12680" xr:uid="{3520F168-BA40-44A7-A52E-8FF9F8864C65}"/>
    <cellStyle name="test a style 3 2" xfId="17641" xr:uid="{6EEECC1E-AB4B-4AF7-B1C7-09C44BB991FC}"/>
    <cellStyle name="test a style 3 3" xfId="12265" xr:uid="{D3D3411C-3346-4F63-8A02-8FFB8D091915}"/>
    <cellStyle name="test a style 3 4" xfId="27787" xr:uid="{BC681F80-DBCC-49F7-9450-7A4F613C9CEA}"/>
    <cellStyle name="test a style 3 5" xfId="12408" xr:uid="{7DA9C471-745B-4655-8EE1-27BE0415FAF1}"/>
    <cellStyle name="test a style 4" xfId="12812" xr:uid="{E59A43EA-91D0-45CE-99BD-030C3F29DF1D}"/>
    <cellStyle name="test a style 5" xfId="12721" xr:uid="{A9B18164-CCBA-4897-A2CD-98E69C4B7702}"/>
    <cellStyle name="test a style 6" xfId="9792" xr:uid="{36160AD3-66D2-453C-AA4A-0811F79E42EE}"/>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11 10" xfId="15294" xr:uid="{E739F32A-CB9F-4107-BF1F-BE4BD9AFC0FB}"/>
    <cellStyle name="Total 2 11 10 10" xfId="29723" xr:uid="{9C24CEEE-4026-438B-B990-57392AA1B237}"/>
    <cellStyle name="Total 2 11 10 11" xfId="31114" xr:uid="{8A7EBBDB-320D-47C2-9E7F-8B4E3CEFF008}"/>
    <cellStyle name="Total 2 11 10 12" xfId="32483" xr:uid="{C03130FC-7931-49FB-80CC-AC3197B99C0F}"/>
    <cellStyle name="Total 2 11 10 13" xfId="33681" xr:uid="{4029BD4F-D4E4-42A7-964B-00B68E5311E9}"/>
    <cellStyle name="Total 2 11 10 14" xfId="34646" xr:uid="{FE8617E1-9299-464C-8CB7-2355C8E13B58}"/>
    <cellStyle name="Total 2 11 10 15" xfId="35804" xr:uid="{651CEA92-7F53-4E2C-A5BF-431C089A0AFE}"/>
    <cellStyle name="Total 2 11 10 16" xfId="36913" xr:uid="{F83085B8-1B9A-4E26-B65A-87993A20F201}"/>
    <cellStyle name="Total 2 11 10 17" xfId="38014" xr:uid="{9EC6E1CC-91A4-4C8C-A0CA-4C1A27463522}"/>
    <cellStyle name="Total 2 11 10 2" xfId="18356" xr:uid="{9FF5E1AE-D3CD-497F-8455-90D2943238A7}"/>
    <cellStyle name="Total 2 11 10 3" xfId="19751" xr:uid="{02BEEAAE-B071-44AA-BC37-C6E5FB8ADC64}"/>
    <cellStyle name="Total 2 11 10 4" xfId="21163" xr:uid="{4F22D9FD-924E-42B5-8333-CC599B80E2B1}"/>
    <cellStyle name="Total 2 11 10 5" xfId="22560" xr:uid="{54A184DE-27B8-4228-8E8A-541EF39D2148}"/>
    <cellStyle name="Total 2 11 10 6" xfId="23872" xr:uid="{045A5A8F-5D68-4DD5-B7D0-611899062B2E}"/>
    <cellStyle name="Total 2 11 10 7" xfId="25272" xr:uid="{19D3DC60-97A9-4224-AA6B-B0192477E9A2}"/>
    <cellStyle name="Total 2 11 10 8" xfId="26708" xr:uid="{4843FAF3-A391-4C0E-82AE-37436B55ABF2}"/>
    <cellStyle name="Total 2 11 10 9" xfId="28233" xr:uid="{1453292A-37B1-4925-9076-525BBFE5AB36}"/>
    <cellStyle name="Total 2 11 11" xfId="15347" xr:uid="{CCE61542-36A2-4AE1-9ECA-31F612C19082}"/>
    <cellStyle name="Total 2 11 11 10" xfId="29774" xr:uid="{3B2FE593-7C77-43B1-8CE4-644D1F4DD7DD}"/>
    <cellStyle name="Total 2 11 11 11" xfId="31165" xr:uid="{38F328BC-F690-4033-B873-D82A2DBD85DB}"/>
    <cellStyle name="Total 2 11 11 12" xfId="32532" xr:uid="{DCDC3143-689B-4119-A1FA-34273A8A9F88}"/>
    <cellStyle name="Total 2 11 11 13" xfId="33727" xr:uid="{B1A07339-4E50-49F1-A374-3B8C61820A3E}"/>
    <cellStyle name="Total 2 11 11 14" xfId="34693" xr:uid="{8BB3B23E-1E6A-4C1F-BBAC-4CC5DA452485}"/>
    <cellStyle name="Total 2 11 11 15" xfId="35849" xr:uid="{76803796-16D5-4F1C-913D-214BC7E98EB6}"/>
    <cellStyle name="Total 2 11 11 16" xfId="36960" xr:uid="{26376B0B-006F-4BAD-887E-2AD4D0069275}"/>
    <cellStyle name="Total 2 11 11 17" xfId="38058" xr:uid="{717EAF83-2150-4C77-8B26-2D7089910D21}"/>
    <cellStyle name="Total 2 11 11 2" xfId="18409" xr:uid="{172C3125-F396-42A2-84EF-46CDADA895CC}"/>
    <cellStyle name="Total 2 11 11 3" xfId="19804" xr:uid="{49BD7254-E141-4A9D-A29D-D8A6B886C668}"/>
    <cellStyle name="Total 2 11 11 4" xfId="21215" xr:uid="{837AA392-1A79-4B4A-85B7-9C4B1F1B82ED}"/>
    <cellStyle name="Total 2 11 11 5" xfId="22613" xr:uid="{3CD77C0F-32CD-4DF4-8827-95C82F82616D}"/>
    <cellStyle name="Total 2 11 11 6" xfId="23923" xr:uid="{12428D78-4919-459F-BF3E-CFC200679BDB}"/>
    <cellStyle name="Total 2 11 11 7" xfId="25321" xr:uid="{E8C458BD-8D90-4842-A7FF-ADB608436E92}"/>
    <cellStyle name="Total 2 11 11 8" xfId="26759" xr:uid="{7F842B59-B4AE-4A2D-80DC-D0AECF43E4A8}"/>
    <cellStyle name="Total 2 11 11 9" xfId="28280" xr:uid="{155BC373-3C02-4B5C-B69A-597C819A0C25}"/>
    <cellStyle name="Total 2 11 12" xfId="15426" xr:uid="{59A53D98-4B3A-4DB9-90D2-28E1914C2156}"/>
    <cellStyle name="Total 2 11 12 10" xfId="29850" xr:uid="{C719B54C-6D53-4067-B696-208467149288}"/>
    <cellStyle name="Total 2 11 12 11" xfId="31241" xr:uid="{3F9C8BDB-FF7A-46AB-8B1A-2A63A7C4ADC4}"/>
    <cellStyle name="Total 2 11 12 12" xfId="32604" xr:uid="{556E5E66-884C-4025-8207-72C3903CC09B}"/>
    <cellStyle name="Total 2 11 12 13" xfId="33779" xr:uid="{7794165C-888D-4ADF-B3A6-5DA922F6A5B2}"/>
    <cellStyle name="Total 2 11 12 14" xfId="34756" xr:uid="{454E180D-E388-4E9F-8898-45EB7F613B2C}"/>
    <cellStyle name="Total 2 11 12 15" xfId="35913" xr:uid="{520EB26B-56BE-4A7E-B732-0FB88C74649E}"/>
    <cellStyle name="Total 2 11 12 16" xfId="37024" xr:uid="{E628A050-E9B5-4B53-B912-A5A5A4799E74}"/>
    <cellStyle name="Total 2 11 12 17" xfId="38119" xr:uid="{23999627-E56A-4766-BB5D-B0B0E81C9972}"/>
    <cellStyle name="Total 2 11 12 2" xfId="18487" xr:uid="{C26513D7-92DB-4A06-9272-62D38417B6F5}"/>
    <cellStyle name="Total 2 11 12 3" xfId="19882" xr:uid="{4AD72D47-DB1E-4ED5-9E51-F9EB04870A86}"/>
    <cellStyle name="Total 2 11 12 4" xfId="21294" xr:uid="{DF8DC222-B620-4F0B-AD04-A85C17A7F3B7}"/>
    <cellStyle name="Total 2 11 12 5" xfId="22692" xr:uid="{FD3F0DAC-FED7-422F-B702-ED18560F19B2}"/>
    <cellStyle name="Total 2 11 12 6" xfId="23997" xr:uid="{98B0305F-C5E5-48F1-AF9F-EDEEAD40931D}"/>
    <cellStyle name="Total 2 11 12 7" xfId="25396" xr:uid="{C8B22FF8-D459-4962-8F7F-5B5EEBE729D2}"/>
    <cellStyle name="Total 2 11 12 8" xfId="26833" xr:uid="{564DE00A-20EE-4DFB-88E4-A85B7E8E5D8F}"/>
    <cellStyle name="Total 2 11 12 9" xfId="28353" xr:uid="{E5F1E480-52E5-45CA-B0C5-6CC42CB283AC}"/>
    <cellStyle name="Total 2 11 13" xfId="15472" xr:uid="{80D0B5DF-1A53-4262-BFA0-25C4F51BA9C7}"/>
    <cellStyle name="Total 2 11 13 10" xfId="31283" xr:uid="{885976DE-1E59-459C-9220-194EC888D831}"/>
    <cellStyle name="Total 2 11 13 11" xfId="32646" xr:uid="{0EE57C8B-7C26-43E5-A8CC-EE380C6B1DA9}"/>
    <cellStyle name="Total 2 11 13 12" xfId="33810" xr:uid="{58410929-4FDF-4ACD-8133-F1CF452A9123}"/>
    <cellStyle name="Total 2 11 13 13" xfId="34793" xr:uid="{AE7C042C-9651-4B75-99F2-F9D89833EB67}"/>
    <cellStyle name="Total 2 11 13 14" xfId="35950" xr:uid="{5428111A-0FAE-4582-8372-82EA507FBC2A}"/>
    <cellStyle name="Total 2 11 13 15" xfId="37062" xr:uid="{B4C0E22D-62B2-4FCF-A372-26997BD52AF8}"/>
    <cellStyle name="Total 2 11 13 16" xfId="38155" xr:uid="{22670E51-DE9A-41C6-8B0E-0F621B2FBD4E}"/>
    <cellStyle name="Total 2 11 13 2" xfId="18531" xr:uid="{A7E5BD8D-07BD-405B-8550-DE285A777F70}"/>
    <cellStyle name="Total 2 11 13 3" xfId="19924" xr:uid="{2B0CCD71-1A42-4C5A-9A99-3183445F9BA7}"/>
    <cellStyle name="Total 2 11 13 4" xfId="21340" xr:uid="{926E4984-C48C-444D-974C-A6DF63B9A0EA}"/>
    <cellStyle name="Total 2 11 13 5" xfId="24039" xr:uid="{4044BC53-9032-43F3-BAB5-CB1EEBD3374D}"/>
    <cellStyle name="Total 2 11 13 6" xfId="25437" xr:uid="{C5F7C8CB-0F9E-45E7-B8AF-68DA942FFA75}"/>
    <cellStyle name="Total 2 11 13 7" xfId="26877" xr:uid="{22EA67C4-92F9-4648-B41C-9494FA8AA32A}"/>
    <cellStyle name="Total 2 11 13 8" xfId="28397" xr:uid="{FF49C20E-5B06-495C-9ADD-739402C6B555}"/>
    <cellStyle name="Total 2 11 13 9" xfId="29892" xr:uid="{E496EF4F-6430-438C-80C0-7549721B4B6D}"/>
    <cellStyle name="Total 2 11 14" xfId="15530" xr:uid="{EAF889F7-F604-4044-BA6F-0BF5D9D344D9}"/>
    <cellStyle name="Total 2 11 14 10" xfId="31340" xr:uid="{D4FC0FDE-0200-4647-8591-B15C6CB87930}"/>
    <cellStyle name="Total 2 11 14 11" xfId="32698" xr:uid="{C65D3191-2257-413E-9D53-7F8EE78E9073}"/>
    <cellStyle name="Total 2 11 14 12" xfId="33832" xr:uid="{F25239F6-FCAF-4851-A567-7F9B8C5A5574}"/>
    <cellStyle name="Total 2 11 14 13" xfId="34843" xr:uid="{F17A1199-55D0-4276-AF0A-6A704BD6401A}"/>
    <cellStyle name="Total 2 11 14 14" xfId="35999" xr:uid="{A5D4C8CE-9106-4CDA-A209-DEE0F0B846A3}"/>
    <cellStyle name="Total 2 11 14 15" xfId="37112" xr:uid="{054618E1-2333-4603-8225-C304DFE709F1}"/>
    <cellStyle name="Total 2 11 14 16" xfId="38204" xr:uid="{7C277A49-0C73-4848-872E-112F64476D16}"/>
    <cellStyle name="Total 2 11 14 2" xfId="18589" xr:uid="{04057340-4E06-4E40-BED9-8CD237745A00}"/>
    <cellStyle name="Total 2 11 14 3" xfId="19981" xr:uid="{291027F8-AC20-4BDD-8DC6-EC6AD019D1CF}"/>
    <cellStyle name="Total 2 11 14 4" xfId="21398" xr:uid="{B96E8540-1FBA-4EC3-81EA-9CBEE605AD1F}"/>
    <cellStyle name="Total 2 11 14 5" xfId="24094" xr:uid="{B88DB754-0A8A-4A8B-9DFB-A614D10442B6}"/>
    <cellStyle name="Total 2 11 14 6" xfId="25492" xr:uid="{F1EC010F-DD59-480A-A4D0-96F70EF91D93}"/>
    <cellStyle name="Total 2 11 14 7" xfId="26930" xr:uid="{E72F1602-9CBB-4989-B601-BC8FC931C7CD}"/>
    <cellStyle name="Total 2 11 14 8" xfId="28452" xr:uid="{555D1069-9174-4198-94F8-745AF9D12BD0}"/>
    <cellStyle name="Total 2 11 14 9" xfId="29947" xr:uid="{625DCDEC-F6C8-4E7E-8D9A-618A3494B106}"/>
    <cellStyle name="Total 2 11 15" xfId="15570" xr:uid="{253DAF54-25EF-4990-B9F7-A18B70785B47}"/>
    <cellStyle name="Total 2 11 15 10" xfId="31379" xr:uid="{2565C667-7080-4113-915C-6EB7886CE724}"/>
    <cellStyle name="Total 2 11 15 11" xfId="32734" xr:uid="{D1C739C4-6606-424B-B778-A7078E7978C6}"/>
    <cellStyle name="Total 2 11 15 12" xfId="33857" xr:uid="{EDD5413C-EA43-4EF9-B545-A21B0BAEEAAE}"/>
    <cellStyle name="Total 2 11 15 13" xfId="34877" xr:uid="{3C6DBA25-B30E-4504-BCE9-23E8B4AFEEEF}"/>
    <cellStyle name="Total 2 11 15 14" xfId="36033" xr:uid="{D0FA3B18-6D18-4AED-8160-6840BA71D78B}"/>
    <cellStyle name="Total 2 11 15 15" xfId="37147" xr:uid="{AF4FE7C5-F4A6-4015-A7BA-4066392BFAD6}"/>
    <cellStyle name="Total 2 11 15 16" xfId="38238" xr:uid="{4E70DF17-7A7B-4117-87FF-6F48F39B5FB8}"/>
    <cellStyle name="Total 2 11 15 2" xfId="18626" xr:uid="{3ED2A22F-FCFA-47C3-93F6-429B89CC7425}"/>
    <cellStyle name="Total 2 11 15 3" xfId="20021" xr:uid="{9A23603E-06D2-431C-AEF8-4DC3B9352855}"/>
    <cellStyle name="Total 2 11 15 4" xfId="21437" xr:uid="{5CCABBE0-3458-47C0-870E-CC2AE5EB0AB0}"/>
    <cellStyle name="Total 2 11 15 5" xfId="24129" xr:uid="{BA2D8079-D76C-461C-A7E4-5BD63A089E8F}"/>
    <cellStyle name="Total 2 11 15 6" xfId="25528" xr:uid="{054F09D2-2938-4A4F-B02C-AC8AB2234D59}"/>
    <cellStyle name="Total 2 11 15 7" xfId="26968" xr:uid="{32F17567-0B10-428E-8660-6F4DA9D28B1A}"/>
    <cellStyle name="Total 2 11 15 8" xfId="28489" xr:uid="{9A196D88-F8FE-4567-9B88-806560F0996F}"/>
    <cellStyle name="Total 2 11 15 9" xfId="29984" xr:uid="{3403A75B-0434-4CB2-BA3B-043D8E58A763}"/>
    <cellStyle name="Total 2 11 16" xfId="15636" xr:uid="{41DED085-9192-49E5-BEB7-F33E3E5293DD}"/>
    <cellStyle name="Total 2 11 16 10" xfId="30047" xr:uid="{9331CD10-C6E7-49AC-AA5C-A724D8C8B864}"/>
    <cellStyle name="Total 2 11 16 11" xfId="31441" xr:uid="{58860564-134A-44B3-8A01-01F5D98EAC31}"/>
    <cellStyle name="Total 2 11 16 12" xfId="32797" xr:uid="{3684915A-C70C-436C-BB0B-C8A9E8EBC616}"/>
    <cellStyle name="Total 2 11 16 13" xfId="33891" xr:uid="{7500688C-2BBF-4E9E-B449-D316C41F94BF}"/>
    <cellStyle name="Total 2 11 16 14" xfId="34935" xr:uid="{394D5977-037F-4BE0-9A18-0A54CDB65287}"/>
    <cellStyle name="Total 2 11 16 15" xfId="36091" xr:uid="{65FDC58C-E082-43B0-9003-1BF175710C96}"/>
    <cellStyle name="Total 2 11 16 16" xfId="37208" xr:uid="{CAA91BB2-3264-4E3A-8C86-5094CB96975B}"/>
    <cellStyle name="Total 2 11 16 17" xfId="38296" xr:uid="{F18C2F22-4D69-4C69-8005-BE7B71F3694C}"/>
    <cellStyle name="Total 2 11 16 2" xfId="18686" xr:uid="{E837EC88-915B-458C-8337-591C70970006}"/>
    <cellStyle name="Total 2 11 16 3" xfId="20083" xr:uid="{670C9071-038A-429D-8156-65252D1686A3}"/>
    <cellStyle name="Total 2 11 16 4" xfId="21503" xr:uid="{3B7A7AC6-F281-4F52-AEC1-0C581CE75F7E}"/>
    <cellStyle name="Total 2 11 16 5" xfId="22889" xr:uid="{AFAEB810-2DC8-402F-8E2D-0F442392CE1E}"/>
    <cellStyle name="Total 2 11 16 6" xfId="24191" xr:uid="{4BFEF012-67FF-4BDA-835B-0E73589E063E}"/>
    <cellStyle name="Total 2 11 16 7" xfId="25590" xr:uid="{92633021-4959-4723-82A7-AD74E791065F}"/>
    <cellStyle name="Total 2 11 16 8" xfId="27032" xr:uid="{5E3C284B-DEF5-4DB9-BBA8-6E3173A8DFE8}"/>
    <cellStyle name="Total 2 11 16 9" xfId="28554" xr:uid="{BA448290-000C-4E30-BEA7-89249319699D}"/>
    <cellStyle name="Total 2 11 17" xfId="15665" xr:uid="{337B0F71-5560-41BF-84AC-D32D0BDF24FA}"/>
    <cellStyle name="Total 2 11 17 10" xfId="30076" xr:uid="{8A9A633F-8D90-45FC-B256-6611B82DAE7C}"/>
    <cellStyle name="Total 2 11 17 11" xfId="31468" xr:uid="{F58DEE83-3D61-47CF-905D-A67C66363ED2}"/>
    <cellStyle name="Total 2 11 17 12" xfId="32823" xr:uid="{961D0C85-A6AB-4847-BBB3-6D5D043956B8}"/>
    <cellStyle name="Total 2 11 17 13" xfId="33917" xr:uid="{4B616136-06B1-42F1-A564-CF7C98D953B8}"/>
    <cellStyle name="Total 2 11 17 14" xfId="34963" xr:uid="{3C1BDABB-ACEC-4AFE-86F1-A2E7262C1A7B}"/>
    <cellStyle name="Total 2 11 17 15" xfId="36117" xr:uid="{1DD04E0D-2574-4FB5-B7A9-822689DD3F05}"/>
    <cellStyle name="Total 2 11 17 16" xfId="37235" xr:uid="{A6B55B04-DFBE-444D-939D-48036759A461}"/>
    <cellStyle name="Total 2 11 17 17" xfId="38322" xr:uid="{444FEC64-95A8-4119-8E82-B3BC8E91B221}"/>
    <cellStyle name="Total 2 11 17 2" xfId="18715" xr:uid="{22FAA662-59FC-4F02-9C8F-1B4E98A67558}"/>
    <cellStyle name="Total 2 11 17 3" xfId="20111" xr:uid="{B8724CEC-F88B-4F2C-AD31-34DA48A2F39B}"/>
    <cellStyle name="Total 2 11 17 4" xfId="21532" xr:uid="{04462B6E-D2BC-4997-8E7A-474DCB1E24DF}"/>
    <cellStyle name="Total 2 11 17 5" xfId="22918" xr:uid="{C5E957BD-96D8-4276-8351-3543E079F672}"/>
    <cellStyle name="Total 2 11 17 6" xfId="24220" xr:uid="{E4A56F95-6C28-4DBC-BFDC-0930E41821A6}"/>
    <cellStyle name="Total 2 11 17 7" xfId="25619" xr:uid="{88CF80C8-BE9B-4CB6-BE45-83DA378A7755}"/>
    <cellStyle name="Total 2 11 17 8" xfId="27061" xr:uid="{8E7BAE0A-0F5D-44A3-B924-E945F3EBD9D9}"/>
    <cellStyle name="Total 2 11 17 9" xfId="28583" xr:uid="{98E57B59-B8E8-4767-9F28-AEB848D5B0AA}"/>
    <cellStyle name="Total 2 11 18" xfId="15705" xr:uid="{0ED08493-F4BB-47C0-8533-F80BF7EDD1FC}"/>
    <cellStyle name="Total 2 11 18 10" xfId="31507" xr:uid="{789FEFFB-5C9A-4F66-9F53-F0912EF31923}"/>
    <cellStyle name="Total 2 11 18 11" xfId="32858" xr:uid="{543FAF0E-834C-4402-823C-9D58DEFBE80A}"/>
    <cellStyle name="Total 2 11 18 12" xfId="33944" xr:uid="{EA9EDAAB-1741-4C72-A676-C6C6D140AD0D}"/>
    <cellStyle name="Total 2 11 18 13" xfId="34997" xr:uid="{095B5F93-3CEC-4B63-8BA1-13488D2C97BB}"/>
    <cellStyle name="Total 2 11 18 14" xfId="36151" xr:uid="{E3286785-59A3-4BFB-820A-2C7A2925A3D5}"/>
    <cellStyle name="Total 2 11 18 15" xfId="37271" xr:uid="{FDBF82D0-AAEB-4720-85CA-511C770E6839}"/>
    <cellStyle name="Total 2 11 18 16" xfId="38356" xr:uid="{13ABD2B2-1201-4D99-AD6E-2316F2D8FCCC}"/>
    <cellStyle name="Total 2 11 18 2" xfId="18755" xr:uid="{1D7C6F49-BECF-45DB-86B3-5D3F75C55A23}"/>
    <cellStyle name="Total 2 11 18 3" xfId="20150" xr:uid="{91B4F828-A110-4FB9-BE32-69DC51F80B4D}"/>
    <cellStyle name="Total 2 11 18 4" xfId="21572" xr:uid="{20131629-C1FE-490A-9D31-AE56E730D5B9}"/>
    <cellStyle name="Total 2 11 18 5" xfId="24258" xr:uid="{FF485140-D181-477C-880F-C98516DFD029}"/>
    <cellStyle name="Total 2 11 18 6" xfId="25656" xr:uid="{024827F8-5E23-4381-B530-0B32672D5560}"/>
    <cellStyle name="Total 2 11 18 7" xfId="27099" xr:uid="{C9E4FFD0-F02F-4930-BA67-3D896E7F5650}"/>
    <cellStyle name="Total 2 11 18 8" xfId="28621" xr:uid="{F9DD24F5-A3B9-40B1-97A0-36DFCAC20B42}"/>
    <cellStyle name="Total 2 11 18 9" xfId="30115" xr:uid="{A0370A54-0E33-49D8-BED0-5F1568DF4EB2}"/>
    <cellStyle name="Total 2 11 19" xfId="15765" xr:uid="{3DB61F08-AD93-4DC7-A770-76BDE84B586B}"/>
    <cellStyle name="Total 2 11 19 10" xfId="31566" xr:uid="{668D9317-409C-4D52-B496-03D13D0F2558}"/>
    <cellStyle name="Total 2 11 19 11" xfId="32912" xr:uid="{E3231F82-9624-41A8-A045-6B6FD119A517}"/>
    <cellStyle name="Total 2 11 19 12" xfId="33961" xr:uid="{00637A6A-07A5-487D-B090-E00B3C6D3FE7}"/>
    <cellStyle name="Total 2 11 19 13" xfId="35048" xr:uid="{1A3FC02A-4A0C-4817-AE72-D19084141FD0}"/>
    <cellStyle name="Total 2 11 19 14" xfId="36202" xr:uid="{E337D046-51F5-4559-A76E-95226A2C5E80}"/>
    <cellStyle name="Total 2 11 19 15" xfId="37325" xr:uid="{7AFB87B4-6ED4-4080-BD1D-E2F139ECB352}"/>
    <cellStyle name="Total 2 11 19 16" xfId="38407" xr:uid="{A543DFD4-79FA-40C6-B3E5-DA9F47A278BA}"/>
    <cellStyle name="Total 2 11 19 2" xfId="18815" xr:uid="{30903C7E-CC77-4078-B4B2-33CDFD4C676B}"/>
    <cellStyle name="Total 2 11 19 3" xfId="20208" xr:uid="{91E8757B-5C59-4F83-B735-846144ECEE58}"/>
    <cellStyle name="Total 2 11 19 4" xfId="23000" xr:uid="{B0CD6D21-2276-4E1E-8C96-518E393B981E}"/>
    <cellStyle name="Total 2 11 19 5" xfId="24316" xr:uid="{3A75D30A-9D18-41D4-A747-0BB99257ABAB}"/>
    <cellStyle name="Total 2 11 19 6" xfId="25715" xr:uid="{FA6F7762-0B5A-415E-BA4F-33BFDD5699D4}"/>
    <cellStyle name="Total 2 11 19 7" xfId="27156" xr:uid="{139C4378-E711-4FBA-B4B0-54FEA3BEEF81}"/>
    <cellStyle name="Total 2 11 19 8" xfId="28679" xr:uid="{529DC5C4-9529-4DBB-9C5B-989FBFD4585C}"/>
    <cellStyle name="Total 2 11 19 9" xfId="30174" xr:uid="{0F4E10B7-BDDD-43F7-ADE1-87259C9872AC}"/>
    <cellStyle name="Total 2 11 2" xfId="14993" xr:uid="{A57E9115-5F19-40C5-BDF3-450BEA78468C}"/>
    <cellStyle name="Total 2 11 2 10" xfId="29428" xr:uid="{E17A45C7-5D97-4E1B-84F3-C83D831A71BF}"/>
    <cellStyle name="Total 2 11 2 11" xfId="30819" xr:uid="{7481750E-6B2D-480A-8C89-DAD463DD2D03}"/>
    <cellStyle name="Total 2 11 2 12" xfId="32203" xr:uid="{B56A177D-ECD6-4CD6-A96A-24BA765CC13E}"/>
    <cellStyle name="Total 2 11 2 13" xfId="33420" xr:uid="{1A1D78C4-8CED-494A-89D7-EAF2770B88F0}"/>
    <cellStyle name="Total 2 11 2 14" xfId="34369" xr:uid="{6CB03FC8-B39E-420E-B9A4-3EA66A439889}"/>
    <cellStyle name="Total 2 11 2 15" xfId="35524" xr:uid="{0C50FDEA-B5CF-487A-B7B6-6AB57A5D7E49}"/>
    <cellStyle name="Total 2 11 2 16" xfId="36647" xr:uid="{D892EB43-EBCB-4A6B-98A6-6BFA3183AC66}"/>
    <cellStyle name="Total 2 11 2 17" xfId="37752" xr:uid="{BB183061-398F-479E-8916-D815FCE46C9D}"/>
    <cellStyle name="Total 2 11 2 2" xfId="18056" xr:uid="{A0106AEF-37B0-4365-AC86-71A94B034A16}"/>
    <cellStyle name="Total 2 11 2 3" xfId="19452" xr:uid="{DA3BE3BB-446A-4211-A0D7-62EC845AAF90}"/>
    <cellStyle name="Total 2 11 2 4" xfId="20869" xr:uid="{ED411F98-838C-47D8-B55F-EFA6754D026A}"/>
    <cellStyle name="Total 2 11 2 5" xfId="22259" xr:uid="{0E3A8689-B99D-4346-A8DF-A88EA7C009D6}"/>
    <cellStyle name="Total 2 11 2 6" xfId="23572" xr:uid="{F7B3E8C0-2139-483C-B976-5560D4D662DA}"/>
    <cellStyle name="Total 2 11 2 7" xfId="24980" xr:uid="{E4D9DB28-7E67-4642-81D8-96966F164B84}"/>
    <cellStyle name="Total 2 11 2 8" xfId="26412" xr:uid="{44B7F923-0497-40A9-A85B-A5751D37F6AA}"/>
    <cellStyle name="Total 2 11 2 9" xfId="27943" xr:uid="{10F28A7C-F979-46F1-8F78-FDAA4C69462A}"/>
    <cellStyle name="Total 2 11 20" xfId="15797" xr:uid="{CFE05A10-E144-436D-95D0-B64D272C5B48}"/>
    <cellStyle name="Total 2 11 20 10" xfId="35075" xr:uid="{0AAC7F92-271A-4149-94D9-37A773E826FC}"/>
    <cellStyle name="Total 2 11 20 11" xfId="36229" xr:uid="{E534A65E-59D5-4D84-9EEA-911F8D8E7FC2}"/>
    <cellStyle name="Total 2 11 20 12" xfId="37354" xr:uid="{F01EA2DE-8FA1-479A-BBDC-61DE3274F1BB}"/>
    <cellStyle name="Total 2 11 20 13" xfId="38434" xr:uid="{96B44052-368D-4E70-98F9-FA436A8D7DB4}"/>
    <cellStyle name="Total 2 11 20 2" xfId="20240" xr:uid="{ED63CB38-31CC-4D4F-B6A2-FCD7DC09C39E}"/>
    <cellStyle name="Total 2 11 20 3" xfId="24344" xr:uid="{439204CD-E6AE-4ACD-9B15-5C9D968A6E74}"/>
    <cellStyle name="Total 2 11 20 4" xfId="25747" xr:uid="{E427F5C1-3E2F-4F1E-884E-E1C76374BD55}"/>
    <cellStyle name="Total 2 11 20 5" xfId="27188" xr:uid="{F0739FA2-8821-4D6F-9350-021EF2A4125B}"/>
    <cellStyle name="Total 2 11 20 6" xfId="28711" xr:uid="{BEB4A495-CA4C-4C65-A58C-0558AF8EB5F9}"/>
    <cellStyle name="Total 2 11 20 7" xfId="30205" xr:uid="{EE1F5606-B892-4B72-A17B-6B7125BEBBA4}"/>
    <cellStyle name="Total 2 11 20 8" xfId="31598" xr:uid="{A5CD187D-AD2C-464D-9148-43E5CA644C0C}"/>
    <cellStyle name="Total 2 11 20 9" xfId="32939" xr:uid="{1BB38657-6235-4305-B258-A8097EC0A811}"/>
    <cellStyle name="Total 2 11 21" xfId="15847" xr:uid="{BEF1FF06-FDD4-4036-AE5A-FBFB677ADD68}"/>
    <cellStyle name="Total 2 11 21 10" xfId="30254" xr:uid="{3642BA4C-A366-4EFB-AF42-4D0EE1845475}"/>
    <cellStyle name="Total 2 11 21 11" xfId="31648" xr:uid="{A583E17E-ADF8-466F-8F9C-EB847EAB9185}"/>
    <cellStyle name="Total 2 11 21 12" xfId="32985" xr:uid="{93912343-DBFD-4190-97AB-A1C3E86F48F6}"/>
    <cellStyle name="Total 2 11 21 13" xfId="34017" xr:uid="{212685AB-7B4D-4594-97B7-20EB46FA7846}"/>
    <cellStyle name="Total 2 11 21 14" xfId="35119" xr:uid="{CA0EE1E6-632F-43D8-AC15-86859531BAE6}"/>
    <cellStyle name="Total 2 11 21 15" xfId="36273" xr:uid="{7BF98A6F-7A20-4892-B377-A20580EAF642}"/>
    <cellStyle name="Total 2 11 21 16" xfId="37400" xr:uid="{C3C09686-FE2F-4987-AE56-D758969D6B4E}"/>
    <cellStyle name="Total 2 11 21 17" xfId="38478" xr:uid="{D2FD78A1-B266-4685-8AAF-8DCA3AF31B6A}"/>
    <cellStyle name="Total 2 11 21 2" xfId="18896" xr:uid="{E93479EE-8BE7-4382-BDD8-E26E5459B00C}"/>
    <cellStyle name="Total 2 11 21 3" xfId="20288" xr:uid="{EF22B1F2-984E-4A39-AC62-7D23E506213C}"/>
    <cellStyle name="Total 2 11 21 4" xfId="21690" xr:uid="{E480A813-3CC6-45C8-A147-6878B4A2ADA6}"/>
    <cellStyle name="Total 2 11 21 5" xfId="23071" xr:uid="{B6DF1470-012C-4DFF-8E83-EDA846770AB4}"/>
    <cellStyle name="Total 2 11 21 6" xfId="24391" xr:uid="{73E88FB5-629F-40C9-905D-539B8D0BD030}"/>
    <cellStyle name="Total 2 11 21 7" xfId="25795" xr:uid="{B4673884-23D4-4545-97E0-ABDF49FAD877}"/>
    <cellStyle name="Total 2 11 21 8" xfId="27236" xr:uid="{9BAF39D6-150B-4360-AC8D-DC571448A0F6}"/>
    <cellStyle name="Total 2 11 21 9" xfId="28760" xr:uid="{5D436401-9B33-49FA-821B-191C847F51F7}"/>
    <cellStyle name="Total 2 11 22" xfId="15878" xr:uid="{0439F563-BC9D-49F6-A94D-FB3C55ED9B4C}"/>
    <cellStyle name="Total 2 11 22 10" xfId="30284" xr:uid="{F83C05AC-93AE-43BB-8C68-ECE97EB9C3F9}"/>
    <cellStyle name="Total 2 11 22 11" xfId="31679" xr:uid="{E4527302-99C6-4707-B2E1-5019FB850499}"/>
    <cellStyle name="Total 2 11 22 12" xfId="33015" xr:uid="{A5012053-C23E-48EE-B01B-778572E31405}"/>
    <cellStyle name="Total 2 11 22 13" xfId="34047" xr:uid="{D96A7505-494C-4F98-843F-E33262EA9A59}"/>
    <cellStyle name="Total 2 11 22 14" xfId="35149" xr:uid="{ABE4D333-DB64-4D31-98E2-683A341959D9}"/>
    <cellStyle name="Total 2 11 22 15" xfId="36303" xr:uid="{850CA611-0B48-4DE8-97BE-F3AC6976C0A7}"/>
    <cellStyle name="Total 2 11 22 16" xfId="37430" xr:uid="{0D68CAC1-CC84-40B4-ADA0-E4334F26D036}"/>
    <cellStyle name="Total 2 11 22 17" xfId="38508" xr:uid="{FAD73862-E094-4A82-A7EE-9E62308E1786}"/>
    <cellStyle name="Total 2 11 22 2" xfId="18927" xr:uid="{596A9E5D-5BBB-4166-BCF3-5965B7FD6365}"/>
    <cellStyle name="Total 2 11 22 3" xfId="20319" xr:uid="{F4915DDC-6679-4C77-9314-CDE974B00F6F}"/>
    <cellStyle name="Total 2 11 22 4" xfId="21720" xr:uid="{BA124F0D-956D-4AE1-8C33-61D60A73A28B}"/>
    <cellStyle name="Total 2 11 22 5" xfId="23102" xr:uid="{7B56291E-DB91-486C-9D48-CAD48D561CED}"/>
    <cellStyle name="Total 2 11 22 6" xfId="24421" xr:uid="{511CA25F-6A5C-4110-BD52-4256E9F7DD53}"/>
    <cellStyle name="Total 2 11 22 7" xfId="25826" xr:uid="{ED386C70-5770-40AE-909A-5DF1D83096D2}"/>
    <cellStyle name="Total 2 11 22 8" xfId="27267" xr:uid="{16877ABE-B338-4291-9289-07DA809E3846}"/>
    <cellStyle name="Total 2 11 22 9" xfId="28791" xr:uid="{2693B47F-965A-40FF-A6C2-28E4D74B3FFF}"/>
    <cellStyle name="Total 2 11 23" xfId="15903" xr:uid="{39E497D0-07E1-4814-BCAB-DE667F9878DF}"/>
    <cellStyle name="Total 2 11 24" xfId="19041" xr:uid="{1CF31265-17BD-472D-AAF7-0D0BA7303163}"/>
    <cellStyle name="Total 2 11 25" xfId="10621" xr:uid="{3B9149A5-3E1B-4C8E-9C54-DD8FB9F9F381}"/>
    <cellStyle name="Total 2 11 3" xfId="15010" xr:uid="{1777701D-9F20-447E-89C7-952296FA8F9E}"/>
    <cellStyle name="Total 2 11 3 10" xfId="29445" xr:uid="{39C153FF-1B2D-49EB-9290-9617D4E088B8}"/>
    <cellStyle name="Total 2 11 3 11" xfId="30836" xr:uid="{F94E128E-C5F1-4775-AE66-7C1ED802A401}"/>
    <cellStyle name="Total 2 11 3 12" xfId="32220" xr:uid="{A856EEEC-2081-4F0D-A275-BCB556B888A1}"/>
    <cellStyle name="Total 2 11 3 13" xfId="33436" xr:uid="{32612302-4776-482A-A868-98CE48BF50D7}"/>
    <cellStyle name="Total 2 11 3 14" xfId="34386" xr:uid="{38B05940-BE51-49F2-B802-C133BF5863D4}"/>
    <cellStyle name="Total 2 11 3 15" xfId="35541" xr:uid="{AC077A9F-F67E-46CE-988E-963FAAC06DD2}"/>
    <cellStyle name="Total 2 11 3 16" xfId="36664" xr:uid="{7DF3B601-2894-44DF-95D7-A64B0771E170}"/>
    <cellStyle name="Total 2 11 3 17" xfId="37769" xr:uid="{AD63EF23-4FE7-43D8-A231-B4254AD966DA}"/>
    <cellStyle name="Total 2 11 3 2" xfId="18073" xr:uid="{21772CD9-D5BF-4BB0-B53F-A0613BDED55C}"/>
    <cellStyle name="Total 2 11 3 3" xfId="19469" xr:uid="{E297C9AE-6EC0-4AA5-A544-36ECB16B7F02}"/>
    <cellStyle name="Total 2 11 3 4" xfId="20886" xr:uid="{8ABC4E85-DE28-4BEB-A3E5-887BCD5F7EF2}"/>
    <cellStyle name="Total 2 11 3 5" xfId="22276" xr:uid="{7E22F6A0-D524-4E91-8498-863634856220}"/>
    <cellStyle name="Total 2 11 3 6" xfId="23589" xr:uid="{341FD8A7-FE89-4E6C-8EA9-0BAC38BDF54A}"/>
    <cellStyle name="Total 2 11 3 7" xfId="24997" xr:uid="{D6A19398-2155-4CD6-8058-F4504327FFD2}"/>
    <cellStyle name="Total 2 11 3 8" xfId="26429" xr:uid="{EBFE4935-9B3D-4B4F-A2A6-9922EF946624}"/>
    <cellStyle name="Total 2 11 3 9" xfId="27960" xr:uid="{CC9A5C58-9AB2-4022-BC3B-FEA0DCA0D343}"/>
    <cellStyle name="Total 2 11 4" xfId="14706" xr:uid="{AFCEE101-E109-4959-9DAF-861601FB122D}"/>
    <cellStyle name="Total 2 11 4 10" xfId="29168" xr:uid="{DF714E97-C48A-4F03-A902-FD461B2729A9}"/>
    <cellStyle name="Total 2 11 4 11" xfId="30584" xr:uid="{61FB46A8-4284-4E5C-90A3-E00CADF78F98}"/>
    <cellStyle name="Total 2 11 4 12" xfId="31993" xr:uid="{A371004F-21C6-44F1-9FFF-9A1A0074174B}"/>
    <cellStyle name="Total 2 11 4 13" xfId="33219" xr:uid="{1EAFD1CA-321D-43B3-ABF7-BEC1A8B75AC7}"/>
    <cellStyle name="Total 2 11 4 14" xfId="34157" xr:uid="{67691206-DFD7-477E-82E8-01A5526DFA65}"/>
    <cellStyle name="Total 2 11 4 15" xfId="35307" xr:uid="{5F9449C2-FBCB-43DC-8E6A-FB354CBC915F}"/>
    <cellStyle name="Total 2 11 4 16" xfId="36444" xr:uid="{CBCAA494-7F4C-425A-A60A-83F611DA07ED}"/>
    <cellStyle name="Total 2 11 4 17" xfId="37591" xr:uid="{9D576EBA-D60A-440C-BA47-12671AC7C298}"/>
    <cellStyle name="Total 2 11 4 2" xfId="17770" xr:uid="{5CF77644-1F89-4E11-B5CB-E395A7CA3652}"/>
    <cellStyle name="Total 2 11 4 3" xfId="19182" xr:uid="{118EEFA5-A689-4E8B-9853-B81CBB13080F}"/>
    <cellStyle name="Total 2 11 4 4" xfId="20601" xr:uid="{4C5B7040-24D4-4E5F-87A4-2A190C6D54EA}"/>
    <cellStyle name="Total 2 11 4 5" xfId="21979" xr:uid="{4D20B474-7F2B-4034-BDAB-BF571D425AE2}"/>
    <cellStyle name="Total 2 11 4 6" xfId="23316" xr:uid="{01A09638-63B3-40A5-83E4-B071A488370E}"/>
    <cellStyle name="Total 2 11 4 7" xfId="24714" xr:uid="{294EE2BC-D5E6-483F-A9F4-6B0755BA6031}"/>
    <cellStyle name="Total 2 11 4 8" xfId="26131" xr:uid="{43823702-1BF5-4308-A244-4C12C208B019}"/>
    <cellStyle name="Total 2 11 4 9" xfId="27692" xr:uid="{1788D4E3-5BE9-4536-8ADB-CA4997AF0353}"/>
    <cellStyle name="Total 2 11 5" xfId="14875" xr:uid="{C29DECE8-B0D6-49C9-B534-C5E3EFD24675}"/>
    <cellStyle name="Total 2 11 5 10" xfId="29312" xr:uid="{D8F35C45-4FB3-4197-A1F5-BA374C71C604}"/>
    <cellStyle name="Total 2 11 5 11" xfId="30706" xr:uid="{F4383AC7-7AC2-4191-8E98-802D40F736DA}"/>
    <cellStyle name="Total 2 11 5 12" xfId="32104" xr:uid="{44FC1541-978E-4D02-BD30-9F708B5A5EC3}"/>
    <cellStyle name="Total 2 11 5 13" xfId="33334" xr:uid="{456EB1D4-FA87-445E-8748-43AFEDCEFE4B}"/>
    <cellStyle name="Total 2 11 5 14" xfId="34277" xr:uid="{8C9F2660-F4A3-4048-9D74-AD95F7E6AC47}"/>
    <cellStyle name="Total 2 11 5 15" xfId="35426" xr:uid="{5EECDBA2-5C96-44E8-9709-B2208B099FDC}"/>
    <cellStyle name="Total 2 11 5 16" xfId="36543" xr:uid="{12D7A8CF-BC0C-46B6-AE97-AAC4E6D78067}"/>
    <cellStyle name="Total 2 11 5 17" xfId="37667" xr:uid="{C0AF27F1-0033-4EF9-806A-32F58157CD8D}"/>
    <cellStyle name="Total 2 11 5 2" xfId="17938" xr:uid="{7E2FC118-4A02-4F3A-BF46-B8DE2620F0D8}"/>
    <cellStyle name="Total 2 11 5 3" xfId="19338" xr:uid="{37E16174-D756-459A-BE8C-2D48A6DC0AF6}"/>
    <cellStyle name="Total 2 11 5 4" xfId="20752" xr:uid="{E7F61BFC-CF35-4BDB-824E-9ED5B9DE385A}"/>
    <cellStyle name="Total 2 11 5 5" xfId="22145" xr:uid="{B2351FC4-86F5-404F-AD2A-EA4F5B253507}"/>
    <cellStyle name="Total 2 11 5 6" xfId="23456" xr:uid="{BBBEEA75-B703-4F1C-ACC9-7CCE20941182}"/>
    <cellStyle name="Total 2 11 5 7" xfId="24873" xr:uid="{239ED1EF-C4D9-4790-8AEF-3ACE5C6E2268}"/>
    <cellStyle name="Total 2 11 5 8" xfId="26294" xr:uid="{629B8219-F629-4DF8-91E8-64E86EDF0FE7}"/>
    <cellStyle name="Total 2 11 5 9" xfId="27826" xr:uid="{621B1892-C4AD-40AE-8CBB-C5E68D5A4D73}"/>
    <cellStyle name="Total 2 11 6" xfId="15114" xr:uid="{EEB4ABCD-C950-44AD-AD9A-E5D33F2E91E9}"/>
    <cellStyle name="Total 2 11 6 10" xfId="29548" xr:uid="{758BC7B5-940B-417A-88B8-D95891B9ABF3}"/>
    <cellStyle name="Total 2 11 6 11" xfId="30938" xr:uid="{EB304967-D89B-4423-AC38-0DDE4FAADD03}"/>
    <cellStyle name="Total 2 11 6 12" xfId="32319" xr:uid="{910C5737-1EA4-4AB9-8334-EC618C4874BB}"/>
    <cellStyle name="Total 2 11 6 13" xfId="33529" xr:uid="{F3688F4F-5CDD-4CC7-AE2B-0DAF4EEC0FB1}"/>
    <cellStyle name="Total 2 11 6 14" xfId="34481" xr:uid="{4A3388C3-C7B7-42B8-94A2-163645AE8BD3}"/>
    <cellStyle name="Total 2 11 6 15" xfId="35636" xr:uid="{B0274D9F-948F-427C-9062-BCDB4464B01C}"/>
    <cellStyle name="Total 2 11 6 16" xfId="36758" xr:uid="{6EC77078-169C-40E4-999E-87687D93B473}"/>
    <cellStyle name="Total 2 11 6 17" xfId="37862" xr:uid="{48567F35-D078-4E8E-93D7-2E88C0A6EC6E}"/>
    <cellStyle name="Total 2 11 6 2" xfId="18176" xr:uid="{4AE3DEF9-842D-402C-8DA1-C36521ED7144}"/>
    <cellStyle name="Total 2 11 6 3" xfId="19573" xr:uid="{E222B5CC-1A13-4D99-ADCE-E21E5F60E59F}"/>
    <cellStyle name="Total 2 11 6 4" xfId="20989" xr:uid="{1F06FEE2-E71E-475F-A3D1-39E4E412AE9E}"/>
    <cellStyle name="Total 2 11 6 5" xfId="22380" xr:uid="{2A63D039-D98F-4DAB-AE2E-3B929263E9A6}"/>
    <cellStyle name="Total 2 11 6 6" xfId="23692" xr:uid="{268DCA2B-4ECF-4BEA-BE13-D8D728723E49}"/>
    <cellStyle name="Total 2 11 6 7" xfId="25096" xr:uid="{837CCDFF-CC2F-4E01-AD04-4BAA9972E532}"/>
    <cellStyle name="Total 2 11 6 8" xfId="26531" xr:uid="{A5F2C079-554A-4754-9696-285D2125418D}"/>
    <cellStyle name="Total 2 11 6 9" xfId="28059" xr:uid="{F178BB8F-92DC-4A34-AE11-4B1CFAEB1B6C}"/>
    <cellStyle name="Total 2 11 7" xfId="15161" xr:uid="{4856597F-E39E-48C8-AE3E-C15CB5064F00}"/>
    <cellStyle name="Total 2 11 7 10" xfId="29595" xr:uid="{46E378D0-15E6-46CE-9778-9246E1FF31CA}"/>
    <cellStyle name="Total 2 11 7 11" xfId="30984" xr:uid="{6C6F3D43-281E-4EB4-9411-231590A936AD}"/>
    <cellStyle name="Total 2 11 7 12" xfId="32362" xr:uid="{75388707-607A-4F2A-BF68-2DB6F629617C}"/>
    <cellStyle name="Total 2 11 7 13" xfId="33570" xr:uid="{83741680-6D2D-42AA-88AA-90600313A202}"/>
    <cellStyle name="Total 2 11 7 14" xfId="34525" xr:uid="{EE89EDB8-F78C-41DF-851B-5E20CFB869BC}"/>
    <cellStyle name="Total 2 11 7 15" xfId="35680" xr:uid="{7EEC1472-5DC8-4400-B8B3-F7C63CE8F12C}"/>
    <cellStyle name="Total 2 11 7 16" xfId="36800" xr:uid="{8C16ED4B-40E1-4A6C-8720-772EA3C87969}"/>
    <cellStyle name="Total 2 11 7 17" xfId="37903" xr:uid="{CB68A16C-5F10-4B11-B782-427C61837A2D}"/>
    <cellStyle name="Total 2 11 7 2" xfId="18223" xr:uid="{EAAF4E35-2ECD-4E77-93EC-E53ECC191F5E}"/>
    <cellStyle name="Total 2 11 7 3" xfId="19620" xr:uid="{CF21FE92-55A2-4BB1-9A6B-06FDEB6A2A39}"/>
    <cellStyle name="Total 2 11 7 4" xfId="21035" xr:uid="{205CFFB3-B411-4032-94BB-75BF486C01C1}"/>
    <cellStyle name="Total 2 11 7 5" xfId="22427" xr:uid="{BC345622-F314-4704-8B31-A806B01D8889}"/>
    <cellStyle name="Total 2 11 7 6" xfId="23739" xr:uid="{043F7263-1E25-447E-B58D-CF1278B3333E}"/>
    <cellStyle name="Total 2 11 7 7" xfId="25142" xr:uid="{B0B63A48-85D3-4A05-856F-ADDC13DC8D86}"/>
    <cellStyle name="Total 2 11 7 8" xfId="26578" xr:uid="{514B3006-CE4E-4BF5-9D53-8F18F6D328FC}"/>
    <cellStyle name="Total 2 11 7 9" xfId="28105" xr:uid="{F1528818-8624-4108-9CF8-6E74A067FAC3}"/>
    <cellStyle name="Total 2 11 8" xfId="14904" xr:uid="{A2EB1847-A17A-41F2-A9FE-718C944D6398}"/>
    <cellStyle name="Total 2 11 8 10" xfId="29341" xr:uid="{555D2538-37D4-475E-981B-E6775F6B5F8C}"/>
    <cellStyle name="Total 2 11 8 11" xfId="30734" xr:uid="{2EDFD977-91CA-46CF-80BF-E35B56123303}"/>
    <cellStyle name="Total 2 11 8 12" xfId="32128" xr:uid="{267735F6-FA55-457A-B8E7-4BB1EA564A94}"/>
    <cellStyle name="Total 2 11 8 13" xfId="33359" xr:uid="{709804D3-DC24-44D8-AAEB-6CACEBA351D1}"/>
    <cellStyle name="Total 2 11 8 14" xfId="34300" xr:uid="{05C87B90-C3CD-4D9F-B9B1-C31E7B1A38CC}"/>
    <cellStyle name="Total 2 11 8 15" xfId="35451" xr:uid="{C9B6A3DD-9B42-4BDC-ADD8-5FF43D294A32}"/>
    <cellStyle name="Total 2 11 8 16" xfId="36571" xr:uid="{B2ACE3A2-71F0-4F52-AE66-491403C68642}"/>
    <cellStyle name="Total 2 11 8 17" xfId="37690" xr:uid="{AC7E7B03-9E53-4719-9B6D-B710C15CD980}"/>
    <cellStyle name="Total 2 11 8 2" xfId="17967" xr:uid="{3037945B-6583-4F89-BED1-28BC559A6E23}"/>
    <cellStyle name="Total 2 11 8 3" xfId="19363" xr:uid="{4990DE55-4C62-47DB-8625-8CA378BA07FA}"/>
    <cellStyle name="Total 2 11 8 4" xfId="20781" xr:uid="{8B2889C2-25FE-444A-B6F9-DE8931037968}"/>
    <cellStyle name="Total 2 11 8 5" xfId="22174" xr:uid="{2A4DCA78-F74E-4A1D-BA60-D9BF1BE63195}"/>
    <cellStyle name="Total 2 11 8 6" xfId="23485" xr:uid="{5AC8AEA8-0CDC-417C-B91F-53189D661545}"/>
    <cellStyle name="Total 2 11 8 7" xfId="24899" xr:uid="{6265CD4C-9FF0-4F9A-BFD9-E0C30B4D8572}"/>
    <cellStyle name="Total 2 11 8 8" xfId="26323" xr:uid="{97C78B96-CE5A-4035-8ECC-553A61712D95}"/>
    <cellStyle name="Total 2 11 8 9" xfId="27854" xr:uid="{A1967565-823F-4BE6-BDA8-020259153E70}"/>
    <cellStyle name="Total 2 11 9" xfId="15236" xr:uid="{0B8A82F8-C7C9-4814-AF78-85A06D4F228E}"/>
    <cellStyle name="Total 2 11 9 10" xfId="29666" xr:uid="{A160FABD-4F54-4A2C-A0A5-0096366C724A}"/>
    <cellStyle name="Total 2 11 9 11" xfId="31058" xr:uid="{1C257173-8E40-4491-81FD-2664415CD841}"/>
    <cellStyle name="Total 2 11 9 12" xfId="32430" xr:uid="{AF7D8AFE-1467-4BB5-8091-9AD54B129493}"/>
    <cellStyle name="Total 2 11 9 13" xfId="33631" xr:uid="{804150E7-65DA-4673-8246-7BFABF506E24}"/>
    <cellStyle name="Total 2 11 9 14" xfId="34592" xr:uid="{27F470A4-7020-4696-89AC-D28D8CB6C128}"/>
    <cellStyle name="Total 2 11 9 15" xfId="35749" xr:uid="{6A8278E0-663A-424F-A83E-8D6508231B41}"/>
    <cellStyle name="Total 2 11 9 16" xfId="36861" xr:uid="{C7B9B800-0565-4259-9FB2-849FBBB24435}"/>
    <cellStyle name="Total 2 11 9 17" xfId="37963" xr:uid="{7D51A448-7ADE-42E8-B7A4-2D49E0E2DF50}"/>
    <cellStyle name="Total 2 11 9 2" xfId="18298" xr:uid="{C84D65A1-5FB8-423E-8D12-44F05F7FBA4A}"/>
    <cellStyle name="Total 2 11 9 3" xfId="19693" xr:uid="{AC450476-FCEF-4625-AA1D-015D5CD13A51}"/>
    <cellStyle name="Total 2 11 9 4" xfId="21107" xr:uid="{937DA236-246F-473F-843A-27B0A335FA12}"/>
    <cellStyle name="Total 2 11 9 5" xfId="22502" xr:uid="{3D64BD62-8186-4DD2-A48E-8139D687C534}"/>
    <cellStyle name="Total 2 11 9 6" xfId="23814" xr:uid="{F353B5AF-A7B1-4F2F-9EB1-A5955A2D1EE2}"/>
    <cellStyle name="Total 2 11 9 7" xfId="25216" xr:uid="{FDDA80C5-09FB-4428-A30E-6B2A273A2E60}"/>
    <cellStyle name="Total 2 11 9 8" xfId="26650" xr:uid="{5601E573-A9CC-4479-8604-EDD250A56117}"/>
    <cellStyle name="Total 2 11 9 9" xfId="28176" xr:uid="{67CA9AC7-CE13-4667-967A-80652138779E}"/>
    <cellStyle name="Total 2 12" xfId="14970" xr:uid="{703FCFBA-9E5B-48A9-8841-86EBB5B8D9BD}"/>
    <cellStyle name="Total 2 12 10" xfId="29405" xr:uid="{D10D1239-BF34-4F2C-91C9-FB83E0CCDB98}"/>
    <cellStyle name="Total 2 12 11" xfId="30796" xr:uid="{A4F073BB-7AB3-42E2-B01E-513BF92AF8E9}"/>
    <cellStyle name="Total 2 12 12" xfId="32180" xr:uid="{4A443439-F535-4BCD-BE0E-B189D006D593}"/>
    <cellStyle name="Total 2 12 13" xfId="33398" xr:uid="{08AB1B67-A615-4AD1-8C59-8EEF39D54F37}"/>
    <cellStyle name="Total 2 12 14" xfId="34347" xr:uid="{069696E1-C7A4-45C0-B4D8-F436E6BA8B7F}"/>
    <cellStyle name="Total 2 12 15" xfId="35502" xr:uid="{B5081B3B-AEBF-4D56-9070-D3F39ED6B0BC}"/>
    <cellStyle name="Total 2 12 16" xfId="36624" xr:uid="{9201442C-520A-4A46-A9AE-76451C538E0C}"/>
    <cellStyle name="Total 2 12 17" xfId="37730" xr:uid="{60F060E7-F1C8-4928-ACF5-D407F4454A4A}"/>
    <cellStyle name="Total 2 12 2" xfId="18033" xr:uid="{4FFCB665-1366-4719-82E4-8B5955F602ED}"/>
    <cellStyle name="Total 2 12 3" xfId="19429" xr:uid="{AC8CAEC0-ECC9-4468-8AE8-09B750F6E5F6}"/>
    <cellStyle name="Total 2 12 4" xfId="20846" xr:uid="{4953C732-0BE4-40B1-9AB1-7147879F1DF7}"/>
    <cellStyle name="Total 2 12 5" xfId="22236" xr:uid="{C924B0F5-19E5-4472-B7DA-7877E11D7FF7}"/>
    <cellStyle name="Total 2 12 6" xfId="23549" xr:uid="{934AB6DE-0736-440D-9B94-35848D21A983}"/>
    <cellStyle name="Total 2 12 7" xfId="24957" xr:uid="{DF177062-FF18-4266-8BBD-0F2C4AF6956E}"/>
    <cellStyle name="Total 2 12 8" xfId="26389" xr:uid="{0D5884B4-D976-490E-B216-4C0D3888DB1C}"/>
    <cellStyle name="Total 2 12 9" xfId="27920" xr:uid="{F97F31C2-1DC3-4523-B15F-CCDAE62961C7}"/>
    <cellStyle name="Total 2 13" xfId="15038" xr:uid="{5006D060-4D54-441D-A3B3-AC618EF6A108}"/>
    <cellStyle name="Total 2 13 10" xfId="29473" xr:uid="{20A85CF1-62FA-4B6C-8154-52DEC7F3D963}"/>
    <cellStyle name="Total 2 13 11" xfId="30863" xr:uid="{958ADE4F-86ED-4187-99BF-8176A35416D0}"/>
    <cellStyle name="Total 2 13 12" xfId="32247" xr:uid="{D5106BAD-338B-4AE8-9D96-4E12BEE51BE3}"/>
    <cellStyle name="Total 2 13 13" xfId="33462" xr:uid="{0C944698-FA35-42D4-BB21-1119AE08A967}"/>
    <cellStyle name="Total 2 13 14" xfId="34413" xr:uid="{FB223432-A64D-4917-99E7-6BFE8732C091}"/>
    <cellStyle name="Total 2 13 15" xfId="35568" xr:uid="{EBF00917-4D6B-4286-859E-70DED92F35FD}"/>
    <cellStyle name="Total 2 13 16" xfId="36690" xr:uid="{DAB1011F-6ADB-4FE0-94C4-36A2D511D0F9}"/>
    <cellStyle name="Total 2 13 17" xfId="37795" xr:uid="{22FBEE40-0E95-48D7-AC2E-D0BA651BA441}"/>
    <cellStyle name="Total 2 13 2" xfId="18101" xr:uid="{8B43F32F-FA8E-47D9-A440-0B8D85FE19FE}"/>
    <cellStyle name="Total 2 13 3" xfId="19497" xr:uid="{0FE3A071-0BB2-4461-A296-3B50FD9A0287}"/>
    <cellStyle name="Total 2 13 4" xfId="20914" xr:uid="{4CAB16B9-31FD-4971-A734-BE0AC5758E4F}"/>
    <cellStyle name="Total 2 13 5" xfId="22304" xr:uid="{BFCEE929-6FE7-4398-9614-4A34BD9BDAE5}"/>
    <cellStyle name="Total 2 13 6" xfId="23617" xr:uid="{1922892F-376C-4D49-ABC4-7FA7F9E2B703}"/>
    <cellStyle name="Total 2 13 7" xfId="25025" xr:uid="{D1DB875E-FF0E-4E5F-A36E-25A061C3B805}"/>
    <cellStyle name="Total 2 13 8" xfId="26457" xr:uid="{3F93E8AE-EECC-4775-9127-48569600ACBC}"/>
    <cellStyle name="Total 2 13 9" xfId="27987" xr:uid="{BAE737E3-CC2A-43E5-80E5-D082A41C0B24}"/>
    <cellStyle name="Total 2 14" xfId="15080" xr:uid="{F37EB7FA-3FBB-416B-BE5E-953EDC06E578}"/>
    <cellStyle name="Total 2 14 10" xfId="29515" xr:uid="{978849F7-5E8F-4530-988A-6973F01DCD99}"/>
    <cellStyle name="Total 2 14 11" xfId="30905" xr:uid="{4D48382F-116B-45B8-8DC1-1C45F1310004}"/>
    <cellStyle name="Total 2 14 12" xfId="32289" xr:uid="{2329CA39-85DB-40CF-A8D3-4ED6E5570D61}"/>
    <cellStyle name="Total 2 14 13" xfId="33500" xr:uid="{E003B8F6-2622-4C07-81DC-812322CB81A0}"/>
    <cellStyle name="Total 2 14 14" xfId="34454" xr:uid="{C0599FA1-3983-45E1-9A4C-3C06D95C4115}"/>
    <cellStyle name="Total 2 14 15" xfId="35608" xr:uid="{D3B8CCE2-8C68-4EA9-9649-74ED68D4AD10}"/>
    <cellStyle name="Total 2 14 16" xfId="36730" xr:uid="{666C43D1-5041-4F28-8D71-13D4F7DB71B7}"/>
    <cellStyle name="Total 2 14 17" xfId="37835" xr:uid="{B48C7B05-16DF-4A6A-99C8-2785CE194608}"/>
    <cellStyle name="Total 2 14 2" xfId="18143" xr:uid="{9D6FF47D-FEE5-47F5-AA21-BE4A213005A1}"/>
    <cellStyle name="Total 2 14 3" xfId="19539" xr:uid="{1ED7FB4D-C1E8-483B-A961-16900E35A2B7}"/>
    <cellStyle name="Total 2 14 4" xfId="20955" xr:uid="{3FD922FE-0C44-4551-8D52-2FDED6281D0B}"/>
    <cellStyle name="Total 2 14 5" xfId="22346" xr:uid="{3D0CD152-9AB4-4440-AEBF-B028EEBC44F7}"/>
    <cellStyle name="Total 2 14 6" xfId="23659" xr:uid="{E1C4F870-CCCA-4295-9C5A-CA73370C02EC}"/>
    <cellStyle name="Total 2 14 7" xfId="25066" xr:uid="{453754F8-DB6D-447F-91F7-58B5A97C772C}"/>
    <cellStyle name="Total 2 14 8" xfId="26499" xr:uid="{1497F661-AABD-4BE4-B90E-5AA830528CA8}"/>
    <cellStyle name="Total 2 14 9" xfId="28028" xr:uid="{16A69E6D-6784-4FC2-AC07-D9ED6A34B8B0}"/>
    <cellStyle name="Total 2 15" xfId="15148" xr:uid="{B23F9937-5875-489E-8E16-8CC45A54048B}"/>
    <cellStyle name="Total 2 15 10" xfId="29582" xr:uid="{77E80D87-A742-4695-B48C-9BA459CD8FA0}"/>
    <cellStyle name="Total 2 15 11" xfId="30972" xr:uid="{E050A53F-2DD0-498B-A85D-CD7B7FE45D9F}"/>
    <cellStyle name="Total 2 15 12" xfId="32351" xr:uid="{C542A237-7CC2-4180-B24C-7A4DDD21C0DE}"/>
    <cellStyle name="Total 2 15 13" xfId="33559" xr:uid="{41E5E287-D8A5-49AE-84EF-ABDDFF70EBF2}"/>
    <cellStyle name="Total 2 15 14" xfId="34513" xr:uid="{ECCE2F33-74EC-4464-BA67-7FBFEA3E12F8}"/>
    <cellStyle name="Total 2 15 15" xfId="35668" xr:uid="{216DBE8C-AB19-41F2-85B4-42735E8A1990}"/>
    <cellStyle name="Total 2 15 16" xfId="36788" xr:uid="{2681390A-1C37-4D60-9362-17E8290AC1D8}"/>
    <cellStyle name="Total 2 15 17" xfId="37892" xr:uid="{B7CBB15F-186F-4512-AC32-325DFC3AFFF4}"/>
    <cellStyle name="Total 2 15 2" xfId="18210" xr:uid="{5C79EB53-6E4C-42CE-B0A1-158DC31C4B6A}"/>
    <cellStyle name="Total 2 15 3" xfId="19607" xr:uid="{58817208-B0C8-4D1D-9A62-D82A1754078D}"/>
    <cellStyle name="Total 2 15 4" xfId="21023" xr:uid="{009C6304-BDD9-4290-B7F0-A9989169532F}"/>
    <cellStyle name="Total 2 15 5" xfId="22414" xr:uid="{241139A7-730A-43F9-84C4-31C589AEA43E}"/>
    <cellStyle name="Total 2 15 6" xfId="23726" xr:uid="{33B1D946-9F63-450B-A45A-A07E013733F5}"/>
    <cellStyle name="Total 2 15 7" xfId="25130" xr:uid="{8F94E96C-B495-4EF1-A4A0-0E8AEF54B23C}"/>
    <cellStyle name="Total 2 15 8" xfId="26565" xr:uid="{1BCB8657-AB05-42D3-8561-665A7C5E883C}"/>
    <cellStyle name="Total 2 15 9" xfId="28092" xr:uid="{EC7D6120-E74A-4FE6-9C3B-23EAB21B32FD}"/>
    <cellStyle name="Total 2 16" xfId="15222" xr:uid="{04BA67C5-0B02-4B35-8FF0-DDD39D8AB09B}"/>
    <cellStyle name="Total 2 16 10" xfId="29654" xr:uid="{7C1F5249-B328-41C7-9FBD-1472F39FB5E1}"/>
    <cellStyle name="Total 2 16 11" xfId="31045" xr:uid="{A342690A-A6AB-4AD7-B3C8-D0CBBBB45AEF}"/>
    <cellStyle name="Total 2 16 12" xfId="32417" xr:uid="{2950B11E-A94E-4B64-9864-8E643BAAE834}"/>
    <cellStyle name="Total 2 16 13" xfId="33622" xr:uid="{2754819F-FFAA-4432-86BE-D65B3A46AA45}"/>
    <cellStyle name="Total 2 16 14" xfId="34582" xr:uid="{72087C82-E605-439A-B304-B2F971177977}"/>
    <cellStyle name="Total 2 16 15" xfId="35739" xr:uid="{96EC7E66-972D-4B1E-8F98-FE45C56B8596}"/>
    <cellStyle name="Total 2 16 16" xfId="36852" xr:uid="{9D62E277-3C7C-4A1B-8793-1C4FE094431D}"/>
    <cellStyle name="Total 2 16 17" xfId="37954" xr:uid="{8C923A29-3A73-4670-B7EB-B70D272196D8}"/>
    <cellStyle name="Total 2 16 2" xfId="18284" xr:uid="{C329342B-7A70-47EE-99D7-616B7AD456F2}"/>
    <cellStyle name="Total 2 16 3" xfId="19679" xr:uid="{1E190579-098B-473A-9177-1BF3C5514E01}"/>
    <cellStyle name="Total 2 16 4" xfId="21094" xr:uid="{F0E19898-971C-4E87-8B20-CF60D7E06E16}"/>
    <cellStyle name="Total 2 16 5" xfId="22488" xr:uid="{A50514FC-D974-4F95-922D-9EC92BDF34DC}"/>
    <cellStyle name="Total 2 16 6" xfId="23800" xr:uid="{9A3EFA08-80BE-41EE-8A35-4739E90CC8B4}"/>
    <cellStyle name="Total 2 16 7" xfId="25202" xr:uid="{D4AB53E1-25C7-4B9B-B40F-7B0EDC010EF3}"/>
    <cellStyle name="Total 2 16 8" xfId="26637" xr:uid="{4D42A014-F145-483C-A53D-0106B0C460D9}"/>
    <cellStyle name="Total 2 16 9" xfId="28164" xr:uid="{8E066224-BA81-4FF5-8D87-49FB1BB4E3AC}"/>
    <cellStyle name="Total 2 17" xfId="15273" xr:uid="{23E5C432-B53D-427E-B099-5F940CD4C740}"/>
    <cellStyle name="Total 2 17 10" xfId="29703" xr:uid="{0046D24A-4A1B-498C-AC32-F84DB248D260}"/>
    <cellStyle name="Total 2 17 11" xfId="31094" xr:uid="{5FE14228-0B01-43D6-91A9-D35703BFD0AE}"/>
    <cellStyle name="Total 2 17 12" xfId="32465" xr:uid="{93764DF7-9CA2-46EC-AEDE-890743F45A1A}"/>
    <cellStyle name="Total 2 17 13" xfId="33666" xr:uid="{113C6918-3225-4E0B-BD76-E441F696221D}"/>
    <cellStyle name="Total 2 17 14" xfId="34628" xr:uid="{2087C857-0A70-423F-B067-1A3C6F65FF42}"/>
    <cellStyle name="Total 2 17 15" xfId="35785" xr:uid="{01FC3C0C-14A6-42B8-A30F-6DD45447BB31}"/>
    <cellStyle name="Total 2 17 16" xfId="36896" xr:uid="{51BB137C-0F6A-443E-B622-12AA81DA68F9}"/>
    <cellStyle name="Total 2 17 17" xfId="37998" xr:uid="{9D3E0534-FF43-43E3-90A1-7B0AD43002D4}"/>
    <cellStyle name="Total 2 17 2" xfId="18335" xr:uid="{23583D69-805A-41D3-8C99-5DB4FE61E3FE}"/>
    <cellStyle name="Total 2 17 3" xfId="19730" xr:uid="{3571D030-C234-4391-9686-3CDC280C0CF7}"/>
    <cellStyle name="Total 2 17 4" xfId="21142" xr:uid="{9867576F-B980-46D8-99C6-AE51BB97399A}"/>
    <cellStyle name="Total 2 17 5" xfId="22539" xr:uid="{0AA6704E-A473-4E98-9A32-A9E8AC06BAF7}"/>
    <cellStyle name="Total 2 17 6" xfId="23851" xr:uid="{F4B45858-C85A-4900-B163-F4C49C152B34}"/>
    <cellStyle name="Total 2 17 7" xfId="25253" xr:uid="{29F97FC6-A712-4524-9879-2B16C52D4CCB}"/>
    <cellStyle name="Total 2 17 8" xfId="26687" xr:uid="{12F72166-CB6D-4AC5-B160-6D455464C8A4}"/>
    <cellStyle name="Total 2 17 9" xfId="28213" xr:uid="{29F6963C-363E-4143-A3D5-75152DE273DC}"/>
    <cellStyle name="Total 2 18" xfId="15380" xr:uid="{D380AAFB-E6EE-487A-9EFC-0BAD8DD1B989}"/>
    <cellStyle name="Total 2 18 10" xfId="29805" xr:uid="{E2D4E9B0-BDBF-42CA-AC23-86B5531AE689}"/>
    <cellStyle name="Total 2 18 11" xfId="31196" xr:uid="{247D16F3-46F7-4F0F-869E-EB003CE8B430}"/>
    <cellStyle name="Total 2 18 12" xfId="32562" xr:uid="{830FE43C-ED98-4CB0-AE87-E633B57163BA}"/>
    <cellStyle name="Total 2 18 13" xfId="33753" xr:uid="{C8C98C10-4A89-4F61-BFC4-A0C89D572C9D}"/>
    <cellStyle name="Total 2 18 14" xfId="34719" xr:uid="{CDD55499-15FC-4A9F-A7F9-34CEEA2753AA}"/>
    <cellStyle name="Total 2 18 15" xfId="35876" xr:uid="{72E836CE-1C10-4635-BEDD-5C02D3BF9B94}"/>
    <cellStyle name="Total 2 18 16" xfId="36986" xr:uid="{5FB7FF8F-9F3D-458D-81AC-BEB41A2C6D62}"/>
    <cellStyle name="Total 2 18 17" xfId="38082" xr:uid="{DDF4277F-18F1-4CE0-9793-F8C4D91E2991}"/>
    <cellStyle name="Total 2 18 2" xfId="18442" xr:uid="{D67FCD05-A529-499B-B2DF-C1C19F9CDEE6}"/>
    <cellStyle name="Total 2 18 3" xfId="19837" xr:uid="{FBC9247E-BD94-45BD-94AF-9910E3FEDD2A}"/>
    <cellStyle name="Total 2 18 4" xfId="21248" xr:uid="{722521AD-E08D-4D39-90F3-F37EBA8F9C69}"/>
    <cellStyle name="Total 2 18 5" xfId="22646" xr:uid="{1BA9224F-F8AE-4510-B501-FFE462E727BD}"/>
    <cellStyle name="Total 2 18 6" xfId="23954" xr:uid="{CFC3298F-3311-4DE3-86D8-FF43B677AF1C}"/>
    <cellStyle name="Total 2 18 7" xfId="25351" xr:uid="{7B04A3C6-B4FD-42CE-8939-608DDFBAD658}"/>
    <cellStyle name="Total 2 18 8" xfId="26787" xr:uid="{B8D2EAF5-5E09-4A11-84D2-2E87031F3D01}"/>
    <cellStyle name="Total 2 18 9" xfId="28308" xr:uid="{F6624428-0BA7-4B9A-8837-811E97FC2829}"/>
    <cellStyle name="Total 2 19" xfId="15447" xr:uid="{85E76515-C2AE-4DFD-B7B3-BBE80487C84A}"/>
    <cellStyle name="Total 2 19 10" xfId="31262" xr:uid="{3DDD2630-082B-4FD0-9ED2-3974D1FEF7EB}"/>
    <cellStyle name="Total 2 19 11" xfId="32625" xr:uid="{FC9EFCAB-8276-4093-8B95-3987360421BB}"/>
    <cellStyle name="Total 2 19 12" xfId="33800" xr:uid="{8C95CCF9-005C-489F-B207-86C6F3F3FD89}"/>
    <cellStyle name="Total 2 19 13" xfId="34777" xr:uid="{77F1D9E7-A3AB-4AE9-97D3-B0A7046B2ABE}"/>
    <cellStyle name="Total 2 19 14" xfId="35934" xr:uid="{236FA511-7E91-4278-9BE5-CC12CA7F9B22}"/>
    <cellStyle name="Total 2 19 15" xfId="37045" xr:uid="{2544EC3F-D261-429F-8186-BAE905098AFD}"/>
    <cellStyle name="Total 2 19 16" xfId="38140" xr:uid="{39F6B948-C9F9-465E-894D-F486756F9CFA}"/>
    <cellStyle name="Total 2 19 2" xfId="18508" xr:uid="{FDA116A0-FB42-4D5E-B376-730245BACCC9}"/>
    <cellStyle name="Total 2 19 3" xfId="19903" xr:uid="{EF535C62-7244-435F-87FC-8B41EECFCDBB}"/>
    <cellStyle name="Total 2 19 4" xfId="21315" xr:uid="{2BA5E233-2A4D-4582-9876-6195778D35F9}"/>
    <cellStyle name="Total 2 19 5" xfId="24018" xr:uid="{918B96AB-5D65-43DA-B3BF-911A7FB3FF3B}"/>
    <cellStyle name="Total 2 19 6" xfId="25417" xr:uid="{301EC8DC-B0FB-4AB7-B6FB-628E7EFF24D2}"/>
    <cellStyle name="Total 2 19 7" xfId="26854" xr:uid="{58A03394-6C4B-47A0-B436-696B33F37091}"/>
    <cellStyle name="Total 2 19 8" xfId="28374" xr:uid="{058BFEC1-6681-4CCD-9CB3-8045630D6C33}"/>
    <cellStyle name="Total 2 19 9" xfId="29871" xr:uid="{1435D06D-7BAE-403F-B273-820AD00EDDDF}"/>
    <cellStyle name="Total 2 2" xfId="69" xr:uid="{00000000-0005-0000-0000-0000FC250000}"/>
    <cellStyle name="Total 2 2 10" xfId="15339" xr:uid="{64A24F27-F8AB-4309-BDB2-A7AAFD28A901}"/>
    <cellStyle name="Total 2 2 10 10" xfId="29766" xr:uid="{156C4F59-2D75-4DF3-8FD9-015DB6F12224}"/>
    <cellStyle name="Total 2 2 10 11" xfId="31157" xr:uid="{14E599C2-F053-4D0B-A1AA-7CC313B0B7A9}"/>
    <cellStyle name="Total 2 2 10 12" xfId="32524" xr:uid="{0ECB11A3-734E-41F0-9CAD-19AD631A20C1}"/>
    <cellStyle name="Total 2 2 10 13" xfId="33719" xr:uid="{479FCB2E-298B-416C-971C-A8AE9374FFFD}"/>
    <cellStyle name="Total 2 2 10 14" xfId="34685" xr:uid="{EF67369E-3E84-4D62-9DA1-43AE8D456062}"/>
    <cellStyle name="Total 2 2 10 15" xfId="35841" xr:uid="{7F302CEA-E33D-4509-9820-B0E6AC50A0C5}"/>
    <cellStyle name="Total 2 2 10 16" xfId="36952" xr:uid="{C934CFCE-FB7D-4CDF-9A0D-64C54413B9BD}"/>
    <cellStyle name="Total 2 2 10 17" xfId="38050" xr:uid="{A2366EE7-15D3-4DB7-9F25-EEC3C7A9F458}"/>
    <cellStyle name="Total 2 2 10 2" xfId="18401" xr:uid="{5E339297-FF69-4793-BBDA-A2A8E8368CF3}"/>
    <cellStyle name="Total 2 2 10 3" xfId="19796" xr:uid="{12FE1DB7-9D58-4031-8ECB-BF7EE4F851A2}"/>
    <cellStyle name="Total 2 2 10 4" xfId="21207" xr:uid="{38C0972D-3D02-4006-83C7-6D0E079C5187}"/>
    <cellStyle name="Total 2 2 10 5" xfId="22605" xr:uid="{054C9827-6FEA-4FAA-8169-7D9A2DC47352}"/>
    <cellStyle name="Total 2 2 10 6" xfId="23915" xr:uid="{92003842-E674-4A62-AB9F-FBDFFCEB66A3}"/>
    <cellStyle name="Total 2 2 10 7" xfId="25313" xr:uid="{7F1EDED2-8DD0-45B2-A791-41811DD539BA}"/>
    <cellStyle name="Total 2 2 10 8" xfId="26751" xr:uid="{A2A082A1-E826-4BF1-8451-96E09C0D22F7}"/>
    <cellStyle name="Total 2 2 10 9" xfId="28272" xr:uid="{D3989563-CF3F-4AD0-A2CD-3AE1C8C0AA63}"/>
    <cellStyle name="Total 2 2 11" xfId="15411" xr:uid="{8405F92E-1689-40F2-AF8D-240AAF252A7F}"/>
    <cellStyle name="Total 2 2 11 10" xfId="31227" xr:uid="{88CA241B-998A-4E05-BC4C-1B151FBB0C25}"/>
    <cellStyle name="Total 2 2 11 11" xfId="32590" xr:uid="{541AFA93-828D-46BA-BED3-8ADD3BE7A20C}"/>
    <cellStyle name="Total 2 2 11 12" xfId="33770" xr:uid="{74026D3E-440B-400B-A549-1BC042433E8E}"/>
    <cellStyle name="Total 2 2 11 13" xfId="34745" xr:uid="{416D4222-4148-4AA0-A99E-E13EE8C9D2D2}"/>
    <cellStyle name="Total 2 2 11 14" xfId="35902" xr:uid="{E45E45D1-E8D6-4C51-8C63-259723A1EFB2}"/>
    <cellStyle name="Total 2 2 11 15" xfId="37012" xr:uid="{552D948C-6E51-476F-B0A1-F592FDDE1EB1}"/>
    <cellStyle name="Total 2 2 11 16" xfId="38108" xr:uid="{4BF34E08-FEA8-4E8D-A53B-F6F9587F2BCB}"/>
    <cellStyle name="Total 2 2 11 2" xfId="18472" xr:uid="{4104C7C1-A99D-4481-BC48-DAFF4370AD71}"/>
    <cellStyle name="Total 2 2 11 3" xfId="19868" xr:uid="{50FF7F25-F2F4-4C3C-9FED-0C3261C4786E}"/>
    <cellStyle name="Total 2 2 11 4" xfId="21279" xr:uid="{DA5EC475-C591-421D-BB86-62E02457A784}"/>
    <cellStyle name="Total 2 2 11 5" xfId="23983" xr:uid="{69B073F4-C426-41D5-B311-5A227E703E11}"/>
    <cellStyle name="Total 2 2 11 6" xfId="25382" xr:uid="{5FB819EB-9B51-46C4-B0C8-8CA83CF38672}"/>
    <cellStyle name="Total 2 2 11 7" xfId="26818" xr:uid="{A265AA24-A3FD-45FF-8429-65C6654B844D}"/>
    <cellStyle name="Total 2 2 11 8" xfId="28338" xr:uid="{900AC8BF-5B7C-47D3-B95A-64962F9DADE3}"/>
    <cellStyle name="Total 2 2 11 9" xfId="29836" xr:uid="{8AD91EB1-333D-4097-B31D-5FF0C46FDF54}"/>
    <cellStyle name="Total 2 2 12" xfId="15507" xr:uid="{63C4FCDE-9D34-4584-AB00-979BC6CAC049}"/>
    <cellStyle name="Total 2 2 12 10" xfId="31318" xr:uid="{CF9A616B-BDAF-4DCC-9D4A-1BD40AD0E82E}"/>
    <cellStyle name="Total 2 2 12 11" xfId="32679" xr:uid="{02317A20-C92C-4C72-857F-53616DE9163F}"/>
    <cellStyle name="Total 2 2 12 12" xfId="33823" xr:uid="{551D0F76-EB27-4F22-83BB-10EB26E5C5A5}"/>
    <cellStyle name="Total 2 2 12 13" xfId="34824" xr:uid="{BDFCD3C5-3BFC-4FEC-ABB1-B2819B6E01F7}"/>
    <cellStyle name="Total 2 2 12 14" xfId="35981" xr:uid="{C10DF263-F7B4-4D1D-A558-C26AE608A5B8}"/>
    <cellStyle name="Total 2 2 12 15" xfId="37093" xr:uid="{DC6CCB2F-DD3A-448A-99EE-039027294BD7}"/>
    <cellStyle name="Total 2 2 12 16" xfId="38186" xr:uid="{036F5FBB-A91F-44EB-AC74-E628BED3C339}"/>
    <cellStyle name="Total 2 2 12 2" xfId="18566" xr:uid="{7C40DD56-9ADF-4586-BBD7-D395FA8FFB6D}"/>
    <cellStyle name="Total 2 2 12 3" xfId="19958" xr:uid="{CABD5A2A-0142-4470-A965-F37842321F4D}"/>
    <cellStyle name="Total 2 2 12 4" xfId="21375" xr:uid="{B6A0D334-F303-4AFF-BE60-106E7576F17B}"/>
    <cellStyle name="Total 2 2 12 5" xfId="24073" xr:uid="{0E17F545-40FE-4804-AD07-04C176D64E30}"/>
    <cellStyle name="Total 2 2 12 6" xfId="25470" xr:uid="{6F57233C-D2E1-4C0B-9F16-19640ACA608A}"/>
    <cellStyle name="Total 2 2 12 7" xfId="26911" xr:uid="{554BFD27-EA7C-4F12-8CF4-2D75741DC214}"/>
    <cellStyle name="Total 2 2 12 8" xfId="28431" xr:uid="{EF5EA050-2558-4811-9B03-10A23E958C85}"/>
    <cellStyle name="Total 2 2 12 9" xfId="29927" xr:uid="{76470DCC-2CC8-4674-9875-8263D847EBC9}"/>
    <cellStyle name="Total 2 2 13" xfId="15593" xr:uid="{13D938F3-0EA7-4645-B530-FED8A7EB67A2}"/>
    <cellStyle name="Total 2 2 13 10" xfId="30006" xr:uid="{84FC2057-07C8-466F-B859-944D2BFAC3A0}"/>
    <cellStyle name="Total 2 2 13 11" xfId="31401" xr:uid="{93B776CF-E384-4192-8815-FC4F14319C3B}"/>
    <cellStyle name="Total 2 2 13 12" xfId="32756" xr:uid="{1E33DD06-6B7B-49C4-9975-E96655B188D3}"/>
    <cellStyle name="Total 2 2 13 13" xfId="33866" xr:uid="{CCE25E2F-5E7F-4001-93BD-A3B31BC5A2EC}"/>
    <cellStyle name="Total 2 2 13 14" xfId="34898" xr:uid="{2745071D-BD98-4262-8C8F-A226A404DCFC}"/>
    <cellStyle name="Total 2 2 13 15" xfId="36054" xr:uid="{0B49B423-C4A4-4098-9E97-9227C3FBFC1C}"/>
    <cellStyle name="Total 2 2 13 16" xfId="37169" xr:uid="{832E8044-FDC7-4A33-AC8C-028976C7AAB4}"/>
    <cellStyle name="Total 2 2 13 17" xfId="38259" xr:uid="{793A16B6-DC7C-4169-8E20-32FFD73FA98F}"/>
    <cellStyle name="Total 2 2 13 2" xfId="18648" xr:uid="{14B34C47-0AD4-4AD9-927C-46AF1A39C67A}"/>
    <cellStyle name="Total 2 2 13 3" xfId="20043" xr:uid="{6868C209-C281-4E20-B606-623F86B28F0D}"/>
    <cellStyle name="Total 2 2 13 4" xfId="21460" xr:uid="{758DE64E-0350-451D-89B0-0F9DA768461D}"/>
    <cellStyle name="Total 2 2 13 5" xfId="22851" xr:uid="{995A1885-CE32-4EF7-9656-08A26AEA2AA3}"/>
    <cellStyle name="Total 2 2 13 6" xfId="24151" xr:uid="{DA54E2CF-6F9D-4069-B294-837B98B02B09}"/>
    <cellStyle name="Total 2 2 13 7" xfId="25550" xr:uid="{CBE09B44-726A-4EA3-B9F6-BB4068EFED13}"/>
    <cellStyle name="Total 2 2 13 8" xfId="26991" xr:uid="{A74D7D1F-2019-4163-8254-C67BD82E3C8E}"/>
    <cellStyle name="Total 2 2 13 9" xfId="28511" xr:uid="{F725A0BD-6A8C-44E4-9102-B47F59117001}"/>
    <cellStyle name="Total 2 2 14" xfId="15624" xr:uid="{8F083E7B-B675-43C7-A342-6E1085D53A4F}"/>
    <cellStyle name="Total 2 2 14 10" xfId="31430" xr:uid="{91A38DAE-80E9-4A30-96FB-ED1548EBAAEB}"/>
    <cellStyle name="Total 2 2 14 11" xfId="32785" xr:uid="{A402E7CF-AFAA-4700-A535-45788A319955}"/>
    <cellStyle name="Total 2 2 14 12" xfId="33884" xr:uid="{BC89F726-3857-43C4-A4EB-B9D6F42076FE}"/>
    <cellStyle name="Total 2 2 14 13" xfId="34924" xr:uid="{6E715A8C-5DFA-4D2B-A256-0B64516E902A}"/>
    <cellStyle name="Total 2 2 14 14" xfId="36080" xr:uid="{8DEFC500-5247-4901-B5E7-7278B48A42E9}"/>
    <cellStyle name="Total 2 2 14 15" xfId="37197" xr:uid="{0EF62956-7B26-4BD0-A0E5-8E9955323DB2}"/>
    <cellStyle name="Total 2 2 14 16" xfId="38285" xr:uid="{7DF1BD05-5140-446D-8E16-60A7B271352C}"/>
    <cellStyle name="Total 2 2 14 2" xfId="18674" xr:uid="{F4CB7E23-A467-45D9-AAB2-06DB2A3C270C}"/>
    <cellStyle name="Total 2 2 14 3" xfId="20072" xr:uid="{CBC69574-00F8-4BFE-B706-A8719467731A}"/>
    <cellStyle name="Total 2 2 14 4" xfId="21491" xr:uid="{535285C4-68B0-4519-9C26-970BA70C2650}"/>
    <cellStyle name="Total 2 2 14 5" xfId="24179" xr:uid="{B3540E38-10F0-476B-A877-2305E34CCA80}"/>
    <cellStyle name="Total 2 2 14 6" xfId="25579" xr:uid="{97B5B260-97D2-4CCB-B1B7-703F68F690C6}"/>
    <cellStyle name="Total 2 2 14 7" xfId="27020" xr:uid="{D6E1C41F-087D-4BF9-BB19-C730E16B586A}"/>
    <cellStyle name="Total 2 2 14 8" xfId="28542" xr:uid="{733B9B18-F8E0-4F57-9CCB-959F46F77626}"/>
    <cellStyle name="Total 2 2 14 9" xfId="30035" xr:uid="{DAF8F35C-1853-4D5F-BE74-7B7A48B6F9D6}"/>
    <cellStyle name="Total 2 2 15" xfId="15741" xr:uid="{0848BE98-7050-41E7-97BD-FFE5B80F9B48}"/>
    <cellStyle name="Total 2 2 15 10" xfId="35028" xr:uid="{DB557808-044A-4611-8D5D-3309F6531090}"/>
    <cellStyle name="Total 2 2 15 11" xfId="36182" xr:uid="{6B010260-A5E8-4C2C-8D22-902E28D35354}"/>
    <cellStyle name="Total 2 2 15 12" xfId="37304" xr:uid="{98337D2A-354E-478C-A700-4AC9B8566E2F}"/>
    <cellStyle name="Total 2 2 15 13" xfId="38387" xr:uid="{EAA10F85-6842-4B93-BD1F-79D4C547090D}"/>
    <cellStyle name="Total 2 2 15 2" xfId="20184" xr:uid="{EF9A4774-D935-49DD-BE4C-050E576ABCD4}"/>
    <cellStyle name="Total 2 2 15 3" xfId="24293" xr:uid="{548090F4-60FC-4F59-899B-6288ED27AD0D}"/>
    <cellStyle name="Total 2 2 15 4" xfId="25692" xr:uid="{7754FC5B-7E38-41A8-92E3-1CD0100DBD9C}"/>
    <cellStyle name="Total 2 2 15 5" xfId="27132" xr:uid="{4B9451A9-516F-44D4-9EF5-77CDC2F03C94}"/>
    <cellStyle name="Total 2 2 15 6" xfId="28656" xr:uid="{226FEFF5-3A6D-44A1-BCC8-A9582D26708F}"/>
    <cellStyle name="Total 2 2 15 7" xfId="30150" xr:uid="{5BD5D0D9-016E-4EBE-8B6D-971D5258D43E}"/>
    <cellStyle name="Total 2 2 15 8" xfId="31542" xr:uid="{F60974F2-8947-425A-A642-4A70D3D51B91}"/>
    <cellStyle name="Total 2 2 15 9" xfId="32891" xr:uid="{703C0090-D291-4D10-9E3F-9933AC1EB70C}"/>
    <cellStyle name="Total 2 2 16" xfId="15832" xr:uid="{6AC2EADA-00D5-47AA-9B91-00F699A881EC}"/>
    <cellStyle name="Total 2 2 16 10" xfId="30239" xr:uid="{1FB52FD3-2EC9-4F96-BFC3-17E1A0276703}"/>
    <cellStyle name="Total 2 2 16 11" xfId="31633" xr:uid="{877BC31C-E00D-4C4B-8DF8-AD75A5BAD68D}"/>
    <cellStyle name="Total 2 2 16 12" xfId="32972" xr:uid="{87301FF9-A59A-4113-89AE-62F356EC615C}"/>
    <cellStyle name="Total 2 2 16 13" xfId="34004" xr:uid="{AF66FF56-F75E-42C2-8CBE-07A64348B99D}"/>
    <cellStyle name="Total 2 2 16 14" xfId="35106" xr:uid="{E539B66D-CE9F-42AC-BB63-B42C209AEF34}"/>
    <cellStyle name="Total 2 2 16 15" xfId="36260" xr:uid="{1E3B5F96-0BB6-4083-8890-4DE93B379F9D}"/>
    <cellStyle name="Total 2 2 16 16" xfId="37387" xr:uid="{246F1A75-5323-4791-945C-B7359BEF205E}"/>
    <cellStyle name="Total 2 2 16 17" xfId="38465" xr:uid="{D4FB47FB-8A22-42EF-9A67-CEE2F62E0E4A}"/>
    <cellStyle name="Total 2 2 16 2" xfId="18881" xr:uid="{1C627AD2-B17A-4CB0-994F-5861E14EDC10}"/>
    <cellStyle name="Total 2 2 16 3" xfId="20274" xr:uid="{46F7476C-B8FD-486A-8F79-E186E23A6855}"/>
    <cellStyle name="Total 2 2 16 4" xfId="21675" xr:uid="{768F1AD8-CCC4-4122-85EE-E47914C29156}"/>
    <cellStyle name="Total 2 2 16 5" xfId="23058" xr:uid="{05AA37D0-B56E-43CF-B30F-D522A35884DB}"/>
    <cellStyle name="Total 2 2 16 6" xfId="24378" xr:uid="{08700CF3-44B7-4F50-BC8F-48ACB14F462E}"/>
    <cellStyle name="Total 2 2 16 7" xfId="25781" xr:uid="{8CD79201-CAA4-4D8E-BF59-DD20D846EA5C}"/>
    <cellStyle name="Total 2 2 16 8" xfId="27223" xr:uid="{F60E3314-F2DD-4668-8A72-2B592257ED41}"/>
    <cellStyle name="Total 2 2 16 9" xfId="28746" xr:uid="{AEF709B0-B741-4C42-9051-0191FF98C899}"/>
    <cellStyle name="Total 2 2 17" xfId="23685" xr:uid="{B47FAD6F-22CE-4D32-9B2A-37BC2FA7F16F}"/>
    <cellStyle name="Total 2 2 18" xfId="25123" xr:uid="{F5673CA0-EE86-49BF-9C8C-1250368CA69B}"/>
    <cellStyle name="Total 2 2 19" xfId="26558" xr:uid="{35B4099B-6728-4909-9BF2-8405967C7BD8}"/>
    <cellStyle name="Total 2 2 2" xfId="89" xr:uid="{00000000-0005-0000-0000-0000FD250000}"/>
    <cellStyle name="Total 2 2 2 10" xfId="15396" xr:uid="{9AC16FB5-A5B7-4E28-A713-37396590B556}"/>
    <cellStyle name="Total 2 2 2 10 10" xfId="31212" xr:uid="{A521207B-A6CA-4071-BB3A-306FD8F5B7CE}"/>
    <cellStyle name="Total 2 2 2 10 11" xfId="32576" xr:uid="{FDD40A66-4285-4967-9E59-41AD5357CD1D}"/>
    <cellStyle name="Total 2 2 2 10 12" xfId="33765" xr:uid="{F5D15B48-1F42-4DF1-A720-517E06698CA3}"/>
    <cellStyle name="Total 2 2 2 10 13" xfId="34733" xr:uid="{B16DFD39-F0DE-4CAE-8CF3-81F79A6E93B9}"/>
    <cellStyle name="Total 2 2 2 10 14" xfId="35890" xr:uid="{9C94F903-41DE-4BB1-9E2E-4BC07FD2208B}"/>
    <cellStyle name="Total 2 2 2 10 15" xfId="37000" xr:uid="{15122AC2-3A9C-4C0F-8403-85792787495C}"/>
    <cellStyle name="Total 2 2 2 10 16" xfId="38096" xr:uid="{01AE22DC-49CF-49F8-BA80-4B15C7E9E541}"/>
    <cellStyle name="Total 2 2 2 10 2" xfId="18458" xr:uid="{25FBD29B-1151-4ED9-8409-51A9D2826AC0}"/>
    <cellStyle name="Total 2 2 2 10 3" xfId="19853" xr:uid="{965B5DCF-BD74-40AE-8F08-6A5943BEFAFA}"/>
    <cellStyle name="Total 2 2 2 10 4" xfId="21264" xr:uid="{5CDA04C3-E1A8-43C9-835F-2FA3708CFC43}"/>
    <cellStyle name="Total 2 2 2 10 5" xfId="23969" xr:uid="{91AADB08-C970-44E4-96D3-66F348A29F34}"/>
    <cellStyle name="Total 2 2 2 10 6" xfId="25367" xr:uid="{65D3F2FE-6A37-42A3-BF64-EEFB53387130}"/>
    <cellStyle name="Total 2 2 2 10 7" xfId="26803" xr:uid="{FFADEC2F-627F-456A-B36B-6A4AD58A18C2}"/>
    <cellStyle name="Total 2 2 2 10 8" xfId="28323" xr:uid="{947CB1F3-304E-48CB-9712-7A4FC0A28511}"/>
    <cellStyle name="Total 2 2 2 10 9" xfId="29821" xr:uid="{FCC4D6CD-90C5-4FDA-AEC3-987D84FF04F3}"/>
    <cellStyle name="Total 2 2 2 11" xfId="15493" xr:uid="{D5763B72-5F98-46F6-ACC1-E9AE0402A8F2}"/>
    <cellStyle name="Total 2 2 2 11 10" xfId="31304" xr:uid="{76034529-9569-4063-AE22-79165D9BC448}"/>
    <cellStyle name="Total 2 2 2 11 11" xfId="32666" xr:uid="{AD2FCBD9-E758-457A-8573-7B3C0CA1DDD5}"/>
    <cellStyle name="Total 2 2 2 11 12" xfId="33818" xr:uid="{F0B89899-4683-46AB-B4C8-F5B89D8C5965}"/>
    <cellStyle name="Total 2 2 2 11 13" xfId="34812" xr:uid="{F0F85EFB-F54B-446A-B7E5-B727E2B2D1C3}"/>
    <cellStyle name="Total 2 2 2 11 14" xfId="35969" xr:uid="{6A09C8C5-9281-4644-B3BA-640E2468B62C}"/>
    <cellStyle name="Total 2 2 2 11 15" xfId="37081" xr:uid="{9EC43018-A260-4B41-922B-303B7339CA83}"/>
    <cellStyle name="Total 2 2 2 11 16" xfId="38174" xr:uid="{C3A8CDF8-E7FA-4670-B79A-6AF7C7AABA94}"/>
    <cellStyle name="Total 2 2 2 11 2" xfId="18552" xr:uid="{57B6BB95-C0D8-410F-9B66-F4E707B8AA74}"/>
    <cellStyle name="Total 2 2 2 11 3" xfId="19945" xr:uid="{28AFAAB2-2ADB-4DB7-AF96-0A44BF2478F8}"/>
    <cellStyle name="Total 2 2 2 11 4" xfId="21361" xr:uid="{9B33D75C-FA52-451A-B098-BFD1C07B1180}"/>
    <cellStyle name="Total 2 2 2 11 5" xfId="24059" xr:uid="{56D10853-7403-44A2-967F-755C541A42A3}"/>
    <cellStyle name="Total 2 2 2 11 6" xfId="25458" xr:uid="{300A22B0-389A-4781-B058-2D9D7047F690}"/>
    <cellStyle name="Total 2 2 2 11 7" xfId="26897" xr:uid="{1D76A875-034C-4146-BC6B-1FC0343E115A}"/>
    <cellStyle name="Total 2 2 2 11 8" xfId="28417" xr:uid="{53D36EEA-D7F3-4BD4-AA0F-09058B8D6593}"/>
    <cellStyle name="Total 2 2 2 11 9" xfId="29913" xr:uid="{751CC3D4-432F-42D5-8FCB-214D4775871F}"/>
    <cellStyle name="Total 2 2 2 12" xfId="15545" xr:uid="{57E4F23C-C69D-40C9-A4DB-D653BA0F3297}"/>
    <cellStyle name="Total 2 2 2 12 10" xfId="29962" xr:uid="{3B024137-346B-45DE-A34A-E48D73C8811E}"/>
    <cellStyle name="Total 2 2 2 12 11" xfId="31355" xr:uid="{86615D4D-13F7-4030-9F79-583454B32609}"/>
    <cellStyle name="Total 2 2 2 12 12" xfId="32713" xr:uid="{91CC6AEA-F965-42B1-BAA0-F52F4C9FA39B}"/>
    <cellStyle name="Total 2 2 2 12 13" xfId="33841" xr:uid="{B83E7B6C-516B-4D22-A64D-0803E49DDECF}"/>
    <cellStyle name="Total 2 2 2 12 14" xfId="34858" xr:uid="{E62A7CF2-78F3-4514-B149-FF0EE0B4BEAD}"/>
    <cellStyle name="Total 2 2 2 12 15" xfId="36014" xr:uid="{3B031EA2-5F66-4E9E-B237-6B3C94C9CD63}"/>
    <cellStyle name="Total 2 2 2 12 16" xfId="37127" xr:uid="{671DF466-843A-44F8-AFDC-FE9465F047DF}"/>
    <cellStyle name="Total 2 2 2 12 17" xfId="38219" xr:uid="{D12701E2-EBC0-42C5-8CB3-9D3FE0561471}"/>
    <cellStyle name="Total 2 2 2 12 2" xfId="18604" xr:uid="{A670D410-3436-4E7A-A57F-0A769A4DC9C6}"/>
    <cellStyle name="Total 2 2 2 12 3" xfId="19996" xr:uid="{976DF8A0-C5CA-4B16-AC0E-7492479334CB}"/>
    <cellStyle name="Total 2 2 2 12 4" xfId="21413" xr:uid="{91D14584-B90C-4999-BE73-B4DE3E5DD7CA}"/>
    <cellStyle name="Total 2 2 2 12 5" xfId="22807" xr:uid="{6D080B4D-2C83-4273-B182-DFB0DD202646}"/>
    <cellStyle name="Total 2 2 2 12 6" xfId="24109" xr:uid="{849B89D5-FBF4-4E02-9DC3-45D8D569D48C}"/>
    <cellStyle name="Total 2 2 2 12 7" xfId="25507" xr:uid="{F25A83A3-94E7-411E-A384-1936B660B105}"/>
    <cellStyle name="Total 2 2 2 12 8" xfId="26945" xr:uid="{98FCF7A2-0AAA-45E9-83F8-B70E4CB19BDF}"/>
    <cellStyle name="Total 2 2 2 12 9" xfId="28467" xr:uid="{CBDD7BA5-DD2F-402E-8A5D-3FBF015E3B61}"/>
    <cellStyle name="Total 2 2 2 13" xfId="15610" xr:uid="{1E24BB26-DB24-43D6-A82B-8DFCC4D03FF5}"/>
    <cellStyle name="Total 2 2 2 13 10" xfId="31417" xr:uid="{3CAA23D5-3FC6-4FA8-AE2C-5315BB77AA98}"/>
    <cellStyle name="Total 2 2 2 13 11" xfId="32772" xr:uid="{CA6FA7E7-7234-44CF-AE78-8DC4ADDDFD0F}"/>
    <cellStyle name="Total 2 2 2 13 12" xfId="33880" xr:uid="{E7E78B7B-F18A-4D2D-AB0E-C79B99559A38}"/>
    <cellStyle name="Total 2 2 2 13 13" xfId="34912" xr:uid="{B6366AFF-387E-466D-8732-615589B8CB3A}"/>
    <cellStyle name="Total 2 2 2 13 14" xfId="36068" xr:uid="{F25AA42A-2664-412E-94DF-D56E2E742138}"/>
    <cellStyle name="Total 2 2 2 13 15" xfId="37184" xr:uid="{AA599734-EFD2-444A-B13F-F8A02206892B}"/>
    <cellStyle name="Total 2 2 2 13 16" xfId="38273" xr:uid="{F55CA13D-B695-4813-94A7-359828A7EE54}"/>
    <cellStyle name="Total 2 2 2 13 2" xfId="18662" xr:uid="{80428373-A9C0-4433-A8CC-D3A5D3AAD60D}"/>
    <cellStyle name="Total 2 2 2 13 3" xfId="20059" xr:uid="{60BAF61A-A4D7-457E-83E1-A667DF14139F}"/>
    <cellStyle name="Total 2 2 2 13 4" xfId="21477" xr:uid="{51C46099-25D6-41E3-9619-45241F430A5F}"/>
    <cellStyle name="Total 2 2 2 13 5" xfId="24166" xr:uid="{6E98E335-0B88-4828-B24A-0ACC2D19907B}"/>
    <cellStyle name="Total 2 2 2 13 6" xfId="25566" xr:uid="{1A323D1C-48A0-46C2-82E8-954868A4CC3C}"/>
    <cellStyle name="Total 2 2 2 13 7" xfId="27007" xr:uid="{79223EB0-8CE1-47E5-B98D-C97AD8978F1D}"/>
    <cellStyle name="Total 2 2 2 13 8" xfId="28528" xr:uid="{2353B0E4-64B0-4CBA-95E7-A2A5AEA038B7}"/>
    <cellStyle name="Total 2 2 2 13 9" xfId="30022" xr:uid="{638DFD96-C08E-4827-88AC-986607F9678C}"/>
    <cellStyle name="Total 2 2 2 14" xfId="15724" xr:uid="{18BBF8C0-1B9A-4A2C-A4DD-424D4EE478B3}"/>
    <cellStyle name="Total 2 2 2 14 10" xfId="35016" xr:uid="{CB473AD5-0F8C-4F7F-904D-CE75EBA6C1D5}"/>
    <cellStyle name="Total 2 2 2 14 11" xfId="36170" xr:uid="{BD75B49E-03F5-4518-8C75-70A4B2212FAA}"/>
    <cellStyle name="Total 2 2 2 14 12" xfId="37290" xr:uid="{DD989A83-B01F-4068-80C2-A4F6E0556FE0}"/>
    <cellStyle name="Total 2 2 2 14 13" xfId="38375" xr:uid="{6FE7BB3A-7B50-48B8-A282-76D0FFC37BAC}"/>
    <cellStyle name="Total 2 2 2 14 2" xfId="20169" xr:uid="{D3AA8192-22D0-412F-A21F-7897CE1BFE81}"/>
    <cellStyle name="Total 2 2 2 14 3" xfId="24277" xr:uid="{768CB0D5-934D-4F06-832A-C4057FC4CB5C}"/>
    <cellStyle name="Total 2 2 2 14 4" xfId="25675" xr:uid="{A3F9EC8D-50E9-4C18-92F5-EE7E9E5A3B8F}"/>
    <cellStyle name="Total 2 2 2 14 5" xfId="27118" xr:uid="{B03211C8-9783-4995-B58E-BAFA2057EE55}"/>
    <cellStyle name="Total 2 2 2 14 6" xfId="28640" xr:uid="{93627C2A-B573-416A-AC38-9081BE5D8F70}"/>
    <cellStyle name="Total 2 2 2 14 7" xfId="30134" xr:uid="{CB3453AD-203C-4C1D-95A8-746138DDEC9C}"/>
    <cellStyle name="Total 2 2 2 14 8" xfId="31526" xr:uid="{2E456018-D02F-4B4D-BD56-F39B0B39CF43}"/>
    <cellStyle name="Total 2 2 2 14 9" xfId="32877" xr:uid="{245CBBA4-8346-495C-823B-7A590D858533}"/>
    <cellStyle name="Total 2 2 2 15" xfId="15818" xr:uid="{376C3ACC-61FE-4FAA-8858-8D4E5B1D46B7}"/>
    <cellStyle name="Total 2 2 2 15 10" xfId="30226" xr:uid="{1D6462B6-F115-4B37-99F7-C9A3860D4B23}"/>
    <cellStyle name="Total 2 2 2 15 11" xfId="31619" xr:uid="{23669658-4103-4E5C-A912-BCCE1D9B1AF3}"/>
    <cellStyle name="Total 2 2 2 15 12" xfId="32959" xr:uid="{5CCC02E1-E388-4D9E-A4FB-EE217BAA9639}"/>
    <cellStyle name="Total 2 2 2 15 13" xfId="33992" xr:uid="{7A793789-B825-4B31-8D8B-CA1870CA6085}"/>
    <cellStyle name="Total 2 2 2 15 14" xfId="35094" xr:uid="{6ED874D2-8B3C-41C4-9279-1B3F1F636037}"/>
    <cellStyle name="Total 2 2 2 15 15" xfId="36248" xr:uid="{0B725490-B49D-4CA4-8569-2905F4C168B5}"/>
    <cellStyle name="Total 2 2 2 15 16" xfId="37374" xr:uid="{EACDB444-F267-4AB1-819D-CA54A1B8B1BA}"/>
    <cellStyle name="Total 2 2 2 15 17" xfId="38453" xr:uid="{CE018F00-DE06-42C0-A465-8396752E97FA}"/>
    <cellStyle name="Total 2 2 2 15 2" xfId="18867" xr:uid="{726ACE54-6F8D-43E9-B6C3-0B3092D5DE83}"/>
    <cellStyle name="Total 2 2 2 15 3" xfId="20261" xr:uid="{1D6F610B-F6CF-4374-9787-9E720A11E3B2}"/>
    <cellStyle name="Total 2 2 2 15 4" xfId="21662" xr:uid="{ED4206C9-6A52-420F-B778-F01F3D65D6DF}"/>
    <cellStyle name="Total 2 2 2 15 5" xfId="23044" xr:uid="{3D9F51B6-C997-4B77-B71D-CBACD07A71C6}"/>
    <cellStyle name="Total 2 2 2 15 6" xfId="24364" xr:uid="{B56F92B9-A1EC-4457-93C3-659A35FC5206}"/>
    <cellStyle name="Total 2 2 2 15 7" xfId="25768" xr:uid="{C6449B27-9F63-4712-8817-9D12C6DF2CA2}"/>
    <cellStyle name="Total 2 2 2 15 8" xfId="27209" xr:uid="{A67AFD45-41B0-493F-845F-4EE33469DC0A}"/>
    <cellStyle name="Total 2 2 2 15 9" xfId="28732" xr:uid="{CBFFC8DF-066A-441B-85BA-5011C7588BEC}"/>
    <cellStyle name="Total 2 2 2 16" xfId="23512" xr:uid="{1E8BBA5A-D19B-4925-B30E-CD9626B2A698}"/>
    <cellStyle name="Total 2 2 2 17" xfId="24829" xr:uid="{4D899B7A-220F-4CD1-A22F-E6A04EE9A3B2}"/>
    <cellStyle name="Total 2 2 2 18" xfId="26241" xr:uid="{BBAE3296-46A8-41A4-AF2F-95AC9668E969}"/>
    <cellStyle name="Total 2 2 2 19" xfId="27779" xr:uid="{6D2B76ED-5246-4439-8D48-8F10DB427442}"/>
    <cellStyle name="Total 2 2 2 2" xfId="9771" xr:uid="{00000000-0005-0000-0000-0000FE250000}"/>
    <cellStyle name="Total 2 2 2 2 10" xfId="15314" xr:uid="{ABE1AD5E-56BD-4BA8-A24F-C12B6258EECF}"/>
    <cellStyle name="Total 2 2 2 2 10 10" xfId="29743" xr:uid="{668775F2-29CE-4AE1-9011-8164F24787E7}"/>
    <cellStyle name="Total 2 2 2 2 10 11" xfId="31134" xr:uid="{64DB89C8-C024-4512-9D82-9F577004C7AD}"/>
    <cellStyle name="Total 2 2 2 2 10 12" xfId="32503" xr:uid="{AE708D30-6870-4443-BA5F-2DAEB6377F7D}"/>
    <cellStyle name="Total 2 2 2 2 10 13" xfId="33701" xr:uid="{441274B8-5164-4058-9707-2E43F78F541A}"/>
    <cellStyle name="Total 2 2 2 2 10 14" xfId="34666" xr:uid="{1AFBADD5-2A3C-4FE1-A72B-1E45B2DCB8C4}"/>
    <cellStyle name="Total 2 2 2 2 10 15" xfId="35824" xr:uid="{8B00F92D-90A2-4FAA-8291-BCDD82272104}"/>
    <cellStyle name="Total 2 2 2 2 10 16" xfId="36933" xr:uid="{CA8C5058-0E25-491F-B480-37482F1B6A01}"/>
    <cellStyle name="Total 2 2 2 2 10 17" xfId="38034" xr:uid="{9DECDDB8-B299-4623-AAF5-C8B3EFE1F154}"/>
    <cellStyle name="Total 2 2 2 2 10 2" xfId="18376" xr:uid="{1B40E95D-FD77-428B-8710-744859310F07}"/>
    <cellStyle name="Total 2 2 2 2 10 3" xfId="19771" xr:uid="{1132630B-B198-4C20-8B30-1ACD55B6E1E5}"/>
    <cellStyle name="Total 2 2 2 2 10 4" xfId="21183" xr:uid="{DB575E03-8B99-4FD1-8313-0F50C5C7AE5A}"/>
    <cellStyle name="Total 2 2 2 2 10 5" xfId="22580" xr:uid="{4AE032D5-F3C5-4FA8-AB6A-F96080A58DCD}"/>
    <cellStyle name="Total 2 2 2 2 10 6" xfId="23892" xr:uid="{C9CC0972-F2D4-4903-9B34-4AE63C188F3F}"/>
    <cellStyle name="Total 2 2 2 2 10 7" xfId="25292" xr:uid="{6208526E-7B14-44AF-B7D4-2771A01D6D01}"/>
    <cellStyle name="Total 2 2 2 2 10 8" xfId="26728" xr:uid="{AB8C3704-7E86-4774-802D-2E29B9CEB7D5}"/>
    <cellStyle name="Total 2 2 2 2 10 9" xfId="28253" xr:uid="{5EACC90F-C4C8-4D6E-91E4-81626863C76C}"/>
    <cellStyle name="Total 2 2 2 2 11" xfId="15365" xr:uid="{A8E45DC4-D709-45A4-A1DF-C1E70548951E}"/>
    <cellStyle name="Total 2 2 2 2 11 10" xfId="29792" xr:uid="{9B6E1D67-F062-4AA4-98E4-AA58609EDE57}"/>
    <cellStyle name="Total 2 2 2 2 11 11" xfId="31183" xr:uid="{8BBA5F31-AA5B-41C3-A66E-3AF03613E36A}"/>
    <cellStyle name="Total 2 2 2 2 11 12" xfId="32550" xr:uid="{3FF0AD6F-5720-47C9-A101-7492458A0217}"/>
    <cellStyle name="Total 2 2 2 2 11 13" xfId="33745" xr:uid="{89BCD000-3891-4166-85EA-4848B8CDAF17}"/>
    <cellStyle name="Total 2 2 2 2 11 14" xfId="34711" xr:uid="{312C0072-EF32-4750-9366-BD71FAC8B8BB}"/>
    <cellStyle name="Total 2 2 2 2 11 15" xfId="35867" xr:uid="{C5A9E7DC-E0C6-44A2-AC94-9BFF859D2394}"/>
    <cellStyle name="Total 2 2 2 2 11 16" xfId="36978" xr:uid="{48538129-2F1C-48F8-ACBE-B5E5DAC99F7C}"/>
    <cellStyle name="Total 2 2 2 2 11 17" xfId="38076" xr:uid="{D9E019B1-4FB6-4A06-A08F-B7ADDD4B329E}"/>
    <cellStyle name="Total 2 2 2 2 11 2" xfId="18427" xr:uid="{AB6F98BA-AC29-4085-B445-352059729541}"/>
    <cellStyle name="Total 2 2 2 2 11 3" xfId="19822" xr:uid="{AE128D95-774C-4474-A5FA-4389F78FC19B}"/>
    <cellStyle name="Total 2 2 2 2 11 4" xfId="21233" xr:uid="{F50B6928-9FFB-41E5-A7A5-19D13E407C50}"/>
    <cellStyle name="Total 2 2 2 2 11 5" xfId="22631" xr:uid="{FA139510-9A0A-4978-B263-43C318D20B45}"/>
    <cellStyle name="Total 2 2 2 2 11 6" xfId="23941" xr:uid="{81038F70-98B8-4756-8C61-DD61822DC936}"/>
    <cellStyle name="Total 2 2 2 2 11 7" xfId="25339" xr:uid="{1DCBA996-8139-49BE-8D0E-F804488F7863}"/>
    <cellStyle name="Total 2 2 2 2 11 8" xfId="26777" xr:uid="{40F7A226-057A-41DC-8F2D-FCD31ADC5AB8}"/>
    <cellStyle name="Total 2 2 2 2 11 9" xfId="28298" xr:uid="{D257C14C-5CC4-4BC6-8B30-94A0FAB0EEC9}"/>
    <cellStyle name="Total 2 2 2 2 12" xfId="15446" xr:uid="{F7805F2C-30B9-4FA2-A93C-EA8EE0B5DABD}"/>
    <cellStyle name="Total 2 2 2 2 12 10" xfId="29870" xr:uid="{B01B4D07-CCB7-4E0C-8B92-AE97992340F3}"/>
    <cellStyle name="Total 2 2 2 2 12 11" xfId="31261" xr:uid="{8CAB48DF-AA9B-4AB0-94E2-2548D5C1B3AE}"/>
    <cellStyle name="Total 2 2 2 2 12 12" xfId="32624" xr:uid="{4BB308C0-E362-4D53-A31E-EF8C8D7AC32D}"/>
    <cellStyle name="Total 2 2 2 2 12 13" xfId="33799" xr:uid="{AF54EB6E-E4EB-4A1B-9C5D-99138117BA74}"/>
    <cellStyle name="Total 2 2 2 2 12 14" xfId="34776" xr:uid="{8D674EC3-7174-48C8-8C62-D813A6AA628B}"/>
    <cellStyle name="Total 2 2 2 2 12 15" xfId="35933" xr:uid="{2DC4D065-2C34-4AB3-9354-7C1E99A8C0F4}"/>
    <cellStyle name="Total 2 2 2 2 12 16" xfId="37044" xr:uid="{A3B46538-315F-470C-AF6E-6F414210380A}"/>
    <cellStyle name="Total 2 2 2 2 12 17" xfId="38139" xr:uid="{2D81CE14-DDDB-4F8E-A715-1062F79E6CEF}"/>
    <cellStyle name="Total 2 2 2 2 12 2" xfId="18507" xr:uid="{DADCE761-5153-4238-BBC1-F9CD6AADA668}"/>
    <cellStyle name="Total 2 2 2 2 12 3" xfId="19902" xr:uid="{9B946795-5EC6-4302-BFD1-B3410E26C16E}"/>
    <cellStyle name="Total 2 2 2 2 12 4" xfId="21314" xr:uid="{D22E3F77-10AA-49B4-868D-E89D3C5004AD}"/>
    <cellStyle name="Total 2 2 2 2 12 5" xfId="22712" xr:uid="{6D084DD6-0406-4B48-8304-354144375216}"/>
    <cellStyle name="Total 2 2 2 2 12 6" xfId="24017" xr:uid="{39A0E35B-CD8D-400C-9442-20568F3AAC79}"/>
    <cellStyle name="Total 2 2 2 2 12 7" xfId="25416" xr:uid="{052211CC-82F8-4AB9-818F-0EB4FB5DC8AA}"/>
    <cellStyle name="Total 2 2 2 2 12 8" xfId="26853" xr:uid="{D6A475E5-16C1-4F82-9F49-59ACE29297BB}"/>
    <cellStyle name="Total 2 2 2 2 12 9" xfId="28373" xr:uid="{13C84A60-C289-4F13-8A16-AF04D72C553C}"/>
    <cellStyle name="Total 2 2 2 2 13" xfId="15490" xr:uid="{9EB884DB-4D52-40BB-B373-89558298CB63}"/>
    <cellStyle name="Total 2 2 2 2 13 10" xfId="31301" xr:uid="{AD1865DA-A63B-465D-AC6B-AE8BB4C26D64}"/>
    <cellStyle name="Total 2 2 2 2 13 11" xfId="32664" xr:uid="{4A5D5362-FBBF-4512-B486-7D3BE8EF2FCB}"/>
    <cellStyle name="Total 2 2 2 2 13 12" xfId="33816" xr:uid="{CD53E73B-0D0B-44C2-AB3A-3EC198C2D490}"/>
    <cellStyle name="Total 2 2 2 2 13 13" xfId="34811" xr:uid="{98EC3A80-894F-4AB7-B2FE-7BE249E19AAD}"/>
    <cellStyle name="Total 2 2 2 2 13 14" xfId="35968" xr:uid="{2E3D25F2-2E03-45B6-B11E-136FAC7E74F1}"/>
    <cellStyle name="Total 2 2 2 2 13 15" xfId="37080" xr:uid="{A2BA4F92-7505-4BA5-8066-ACF319A8FE55}"/>
    <cellStyle name="Total 2 2 2 2 13 16" xfId="38173" xr:uid="{47109B68-5396-4B30-BB7D-D47959A5DAD1}"/>
    <cellStyle name="Total 2 2 2 2 13 2" xfId="18549" xr:uid="{C89F8CF1-CB61-4231-BD06-D5BDECBEA5EA}"/>
    <cellStyle name="Total 2 2 2 2 13 3" xfId="19942" xr:uid="{36CB7C27-45DF-441F-8F52-50A012B2A962}"/>
    <cellStyle name="Total 2 2 2 2 13 4" xfId="21358" xr:uid="{7AE12829-F826-41DD-8E9D-2DDA998A281A}"/>
    <cellStyle name="Total 2 2 2 2 13 5" xfId="24057" xr:uid="{DAE98BBA-2963-4693-8520-7DB68D4240E3}"/>
    <cellStyle name="Total 2 2 2 2 13 6" xfId="25455" xr:uid="{54FD866A-1E1A-47BB-B47B-A5A5EC2A9BA5}"/>
    <cellStyle name="Total 2 2 2 2 13 7" xfId="26895" xr:uid="{6C32C1C7-B561-4C92-A5FE-043EB0D32A47}"/>
    <cellStyle name="Total 2 2 2 2 13 8" xfId="28415" xr:uid="{D844F078-858B-4D82-A8FD-3768C8F761B3}"/>
    <cellStyle name="Total 2 2 2 2 13 9" xfId="29910" xr:uid="{BCC04CE0-EDE8-46EE-873A-D4DF1CE2F907}"/>
    <cellStyle name="Total 2 2 2 2 14" xfId="15544" xr:uid="{43E30BE2-3904-435E-9AA2-69BB1477F000}"/>
    <cellStyle name="Total 2 2 2 2 14 10" xfId="31354" xr:uid="{35032152-88B7-4629-AB0B-1B24D2ECD403}"/>
    <cellStyle name="Total 2 2 2 2 14 11" xfId="32712" xr:uid="{0316441F-295A-46C6-BCA5-F28F73B0F809}"/>
    <cellStyle name="Total 2 2 2 2 14 12" xfId="33840" xr:uid="{EC7C6463-5CC7-4F46-987E-2A49B9CB3C3D}"/>
    <cellStyle name="Total 2 2 2 2 14 13" xfId="34857" xr:uid="{42B2BED0-8D6B-4E72-9258-BF1C6B4DE652}"/>
    <cellStyle name="Total 2 2 2 2 14 14" xfId="36013" xr:uid="{9FAEBBAA-1D9A-49D6-94A5-7F9F3D57DC31}"/>
    <cellStyle name="Total 2 2 2 2 14 15" xfId="37126" xr:uid="{4C9ABABC-55BC-40D6-B733-F3E23470F965}"/>
    <cellStyle name="Total 2 2 2 2 14 16" xfId="38218" xr:uid="{D274DC34-BA59-4869-BDA2-680362E320E4}"/>
    <cellStyle name="Total 2 2 2 2 14 2" xfId="18603" xr:uid="{C2A4B01B-55B5-4C9C-A040-40FBF9455C6C}"/>
    <cellStyle name="Total 2 2 2 2 14 3" xfId="19995" xr:uid="{1D336AA2-E8E3-4BE3-BAF7-6A65BB6C0B7E}"/>
    <cellStyle name="Total 2 2 2 2 14 4" xfId="21412" xr:uid="{9303A850-BAFE-4B5B-BE23-98F82AAE1585}"/>
    <cellStyle name="Total 2 2 2 2 14 5" xfId="24108" xr:uid="{0BB32C55-E948-45AC-A5CA-065DB33FF42A}"/>
    <cellStyle name="Total 2 2 2 2 14 6" xfId="25506" xr:uid="{C6CEB2E3-DC01-4928-955C-A50C3604D079}"/>
    <cellStyle name="Total 2 2 2 2 14 7" xfId="26944" xr:uid="{7986D117-8EB5-4EC7-B4C6-8E3B93FC496E}"/>
    <cellStyle name="Total 2 2 2 2 14 8" xfId="28466" xr:uid="{87432877-D886-4ED2-B9B2-380E7808A4AA}"/>
    <cellStyle name="Total 2 2 2 2 14 9" xfId="29961" xr:uid="{28B9887C-ACC1-4843-96AD-1C6FE725D694}"/>
    <cellStyle name="Total 2 2 2 2 15" xfId="15590" xr:uid="{85B0C2EE-099F-4741-A408-F3FD3C385230}"/>
    <cellStyle name="Total 2 2 2 2 15 10" xfId="31399" xr:uid="{01FA45BA-2835-42F2-95F8-734EB435270F}"/>
    <cellStyle name="Total 2 2 2 2 15 11" xfId="32754" xr:uid="{82BDBF1A-62A8-487B-99A9-8F30DCCD8CDA}"/>
    <cellStyle name="Total 2 2 2 2 15 12" xfId="33865" xr:uid="{2A90BF82-8874-4931-804B-3C47D6D4B1F1}"/>
    <cellStyle name="Total 2 2 2 2 15 13" xfId="34897" xr:uid="{EA8C2489-FA10-48AE-9075-2C5212A64263}"/>
    <cellStyle name="Total 2 2 2 2 15 14" xfId="36053" xr:uid="{4CA75E6F-277A-4907-92FE-5E57408227A5}"/>
    <cellStyle name="Total 2 2 2 2 15 15" xfId="37167" xr:uid="{27681991-E4EB-4C4E-9E5E-5B1B883F01DA}"/>
    <cellStyle name="Total 2 2 2 2 15 16" xfId="38258" xr:uid="{3B2FFF58-073B-442E-B263-D273EBB9C6FF}"/>
    <cellStyle name="Total 2 2 2 2 15 2" xfId="18646" xr:uid="{26A1A956-452A-4F15-BDF9-90D99D12A959}"/>
    <cellStyle name="Total 2 2 2 2 15 3" xfId="20041" xr:uid="{F1018415-1398-4E86-B175-77CA463784B3}"/>
    <cellStyle name="Total 2 2 2 2 15 4" xfId="21457" xr:uid="{AA14FB36-9B19-4757-824C-D91E12E0C5AD}"/>
    <cellStyle name="Total 2 2 2 2 15 5" xfId="24149" xr:uid="{7B2BF6CB-C679-44A2-905E-43AEED107E86}"/>
    <cellStyle name="Total 2 2 2 2 15 6" xfId="25548" xr:uid="{EEFAF53B-69D0-433D-8698-36F19847ABC2}"/>
    <cellStyle name="Total 2 2 2 2 15 7" xfId="26988" xr:uid="{88C673F1-B783-4B1B-95F1-DE994878A9F0}"/>
    <cellStyle name="Total 2 2 2 2 15 8" xfId="28509" xr:uid="{F238ADA1-A599-41C9-96BC-D0B35B8FF8F0}"/>
    <cellStyle name="Total 2 2 2 2 15 9" xfId="30004" xr:uid="{BD58F657-1FB9-45BB-8B76-316BC5B55493}"/>
    <cellStyle name="Total 2 2 2 2 16" xfId="15656" xr:uid="{55011689-66D6-44C3-88E4-E21FE6695533}"/>
    <cellStyle name="Total 2 2 2 2 16 10" xfId="30067" xr:uid="{5CBF82B2-8451-4500-BA2F-A829C3AABB40}"/>
    <cellStyle name="Total 2 2 2 2 16 11" xfId="31461" xr:uid="{1BEE95AF-19D5-4EE3-A03E-6D0AB3CCF656}"/>
    <cellStyle name="Total 2 2 2 2 16 12" xfId="32817" xr:uid="{AB904304-AF54-4BE9-8053-6790981A6D94}"/>
    <cellStyle name="Total 2 2 2 2 16 13" xfId="33911" xr:uid="{1F2A236D-F4BD-491D-89F8-2F43F45A9EA6}"/>
    <cellStyle name="Total 2 2 2 2 16 14" xfId="34955" xr:uid="{5C6B9176-0D82-4DC8-AD38-A58F843173E9}"/>
    <cellStyle name="Total 2 2 2 2 16 15" xfId="36111" xr:uid="{98B94B3F-131F-440F-8A5C-2774F148E942}"/>
    <cellStyle name="Total 2 2 2 2 16 16" xfId="37228" xr:uid="{908FE399-CA2F-4A53-B560-E43467500DF4}"/>
    <cellStyle name="Total 2 2 2 2 16 17" xfId="38316" xr:uid="{EE1D207E-7657-4EB6-9201-1D6804E6BE02}"/>
    <cellStyle name="Total 2 2 2 2 16 2" xfId="18706" xr:uid="{25761660-BFBC-4542-A996-766EB7D7FBE1}"/>
    <cellStyle name="Total 2 2 2 2 16 3" xfId="20103" xr:uid="{5A5571F9-3B0B-450E-BB18-66319A2D55A8}"/>
    <cellStyle name="Total 2 2 2 2 16 4" xfId="21523" xr:uid="{0F625378-ED5C-4432-B1D1-D2F17C5DD175}"/>
    <cellStyle name="Total 2 2 2 2 16 5" xfId="22909" xr:uid="{B4AD75A8-F3A5-4426-873E-A80A8D417EF0}"/>
    <cellStyle name="Total 2 2 2 2 16 6" xfId="24211" xr:uid="{F4A483FA-77B1-4B16-ADB7-F4551B1702A7}"/>
    <cellStyle name="Total 2 2 2 2 16 7" xfId="25610" xr:uid="{F0F1B394-247F-4258-A2DD-0708CB45072D}"/>
    <cellStyle name="Total 2 2 2 2 16 8" xfId="27052" xr:uid="{5D9441F9-FC45-4A92-AA61-13CB29E0B589}"/>
    <cellStyle name="Total 2 2 2 2 16 9" xfId="28574" xr:uid="{5FE051C9-AAE3-4182-8C33-EAFB1B5639D0}"/>
    <cellStyle name="Total 2 2 2 2 17" xfId="15685" xr:uid="{CD882B4A-4DF7-4980-BCAE-57E8913B15DC}"/>
    <cellStyle name="Total 2 2 2 2 17 10" xfId="30096" xr:uid="{5C65FEF6-65C5-41AA-80D5-28E6903EE70A}"/>
    <cellStyle name="Total 2 2 2 2 17 11" xfId="31488" xr:uid="{38718981-D460-4EB4-AD6D-AD9D7291A1F7}"/>
    <cellStyle name="Total 2 2 2 2 17 12" xfId="32843" xr:uid="{B2A787B2-6664-48AC-80FB-506469D9F18E}"/>
    <cellStyle name="Total 2 2 2 2 17 13" xfId="33937" xr:uid="{FBC56378-33CA-4327-9B43-BF5CAE1F0B3C}"/>
    <cellStyle name="Total 2 2 2 2 17 14" xfId="34983" xr:uid="{35209C0B-8B8D-434C-BDFA-42615C6702D9}"/>
    <cellStyle name="Total 2 2 2 2 17 15" xfId="36137" xr:uid="{EBDEB1AC-172A-47E6-86EA-3E2B8EF7887F}"/>
    <cellStyle name="Total 2 2 2 2 17 16" xfId="37255" xr:uid="{CBBB8F26-C090-42AF-9E54-7EBF76D7D479}"/>
    <cellStyle name="Total 2 2 2 2 17 17" xfId="38342" xr:uid="{73E82FD3-C2E5-4806-92E8-69156270B6B6}"/>
    <cellStyle name="Total 2 2 2 2 17 2" xfId="18735" xr:uid="{BFCB9784-DF28-4DCF-9C55-33B361422730}"/>
    <cellStyle name="Total 2 2 2 2 17 3" xfId="20131" xr:uid="{F45CEE78-FD58-498A-9BDC-B84B6105AE6E}"/>
    <cellStyle name="Total 2 2 2 2 17 4" xfId="21552" xr:uid="{39A19B5A-9195-43DD-82E5-E97BB822736B}"/>
    <cellStyle name="Total 2 2 2 2 17 5" xfId="22938" xr:uid="{A3AE0A02-4C0E-44A0-960C-93BB9CE65D48}"/>
    <cellStyle name="Total 2 2 2 2 17 6" xfId="24240" xr:uid="{585AD809-3A29-487B-8933-BE664FAC6353}"/>
    <cellStyle name="Total 2 2 2 2 17 7" xfId="25639" xr:uid="{AEFD603E-6FD4-4C64-848F-E4C1D12BE13E}"/>
    <cellStyle name="Total 2 2 2 2 17 8" xfId="27081" xr:uid="{D55D56B8-C62D-4A16-B6CA-D6736E0DC264}"/>
    <cellStyle name="Total 2 2 2 2 17 9" xfId="28603" xr:uid="{05675D1E-5421-44E4-B2D0-468DDF402B39}"/>
    <cellStyle name="Total 2 2 2 2 18" xfId="15723" xr:uid="{3EB01C61-0F3B-4EA0-9F46-2F9F13F9832B}"/>
    <cellStyle name="Total 2 2 2 2 18 10" xfId="31525" xr:uid="{0F427883-2DF5-4E74-8097-11D68F13CD68}"/>
    <cellStyle name="Total 2 2 2 2 18 11" xfId="32876" xr:uid="{1678B79F-CBAF-4188-BA78-D26D5531B1E3}"/>
    <cellStyle name="Total 2 2 2 2 18 12" xfId="33950" xr:uid="{3E1C4EA4-0F21-4CCC-9715-185FE70A0B27}"/>
    <cellStyle name="Total 2 2 2 2 18 13" xfId="35015" xr:uid="{CC7F2E59-4AD8-4CF1-AEAE-EF8ED9AC301A}"/>
    <cellStyle name="Total 2 2 2 2 18 14" xfId="36169" xr:uid="{377A0F17-A400-48FD-A912-39A898146781}"/>
    <cellStyle name="Total 2 2 2 2 18 15" xfId="37289" xr:uid="{94E53298-E92C-49C8-BDD5-74E4089DD061}"/>
    <cellStyle name="Total 2 2 2 2 18 16" xfId="38374" xr:uid="{46618F58-9618-4F3D-AAF9-C89E74588385}"/>
    <cellStyle name="Total 2 2 2 2 18 2" xfId="18773" xr:uid="{18386DAA-1803-4A6F-8224-DFB0044C7C65}"/>
    <cellStyle name="Total 2 2 2 2 18 3" xfId="20168" xr:uid="{E81772F2-383D-448E-A826-3002497CD98A}"/>
    <cellStyle name="Total 2 2 2 2 18 4" xfId="21590" xr:uid="{049F7172-FCFE-4580-B2CC-ADE22319EFE7}"/>
    <cellStyle name="Total 2 2 2 2 18 5" xfId="24276" xr:uid="{01891123-F8F7-4D50-A5DD-C76A412CD8DC}"/>
    <cellStyle name="Total 2 2 2 2 18 6" xfId="25674" xr:uid="{C31A4D40-C846-4161-AC86-2EBC4C3245FE}"/>
    <cellStyle name="Total 2 2 2 2 18 7" xfId="27117" xr:uid="{617A04A9-C1BC-4A25-AB46-B8C96D75D03A}"/>
    <cellStyle name="Total 2 2 2 2 18 8" xfId="28639" xr:uid="{E12D5A31-B398-4148-ABE1-9DE65C71D372}"/>
    <cellStyle name="Total 2 2 2 2 18 9" xfId="30133" xr:uid="{8E1B3969-2D5A-4D71-8C28-6D65E421F9D3}"/>
    <cellStyle name="Total 2 2 2 2 19" xfId="15785" xr:uid="{021B5351-9317-441F-8265-9CD59D4B482C}"/>
    <cellStyle name="Total 2 2 2 2 19 10" xfId="31586" xr:uid="{28F99C27-D343-4466-853C-22641BE52E5D}"/>
    <cellStyle name="Total 2 2 2 2 19 11" xfId="32932" xr:uid="{DCEAD39E-4471-497C-9037-FC1B7E2545FE}"/>
    <cellStyle name="Total 2 2 2 2 19 12" xfId="33981" xr:uid="{C4C150C3-4474-4472-A3F5-032A26259DE2}"/>
    <cellStyle name="Total 2 2 2 2 19 13" xfId="35068" xr:uid="{BBB298E6-776D-4385-9BA6-63ECBCA95D45}"/>
    <cellStyle name="Total 2 2 2 2 19 14" xfId="36222" xr:uid="{BF892DE4-52A5-4032-83A5-B80B15BD4CBC}"/>
    <cellStyle name="Total 2 2 2 2 19 15" xfId="37345" xr:uid="{5EA6A01A-4A6A-419B-8D69-4C2AED7B1A0F}"/>
    <cellStyle name="Total 2 2 2 2 19 16" xfId="38427" xr:uid="{E8D85E7D-F6FA-4D6A-B893-775B26FA2EB6}"/>
    <cellStyle name="Total 2 2 2 2 19 2" xfId="18835" xr:uid="{96A17BB4-5FB8-48A2-960C-4B337C01760A}"/>
    <cellStyle name="Total 2 2 2 2 19 3" xfId="20228" xr:uid="{7B4DD2F0-065A-4582-8679-27B4DEA8C1BB}"/>
    <cellStyle name="Total 2 2 2 2 19 4" xfId="23020" xr:uid="{934B7DE7-1DD3-458A-85FA-4983C462F90E}"/>
    <cellStyle name="Total 2 2 2 2 19 5" xfId="24336" xr:uid="{883059B6-BFF6-4B19-8AD3-247D894A91B1}"/>
    <cellStyle name="Total 2 2 2 2 19 6" xfId="25735" xr:uid="{D0211002-E158-47D6-9F7B-966E3D915BD2}"/>
    <cellStyle name="Total 2 2 2 2 19 7" xfId="27176" xr:uid="{D6E95E31-C166-41EB-9B7C-476D32E72D9C}"/>
    <cellStyle name="Total 2 2 2 2 19 8" xfId="28699" xr:uid="{87FD0FFA-C60C-4DD6-AA23-B19CDCB152ED}"/>
    <cellStyle name="Total 2 2 2 2 19 9" xfId="30194" xr:uid="{1DB57B55-DE83-44AF-80E0-1A3EC0ABDE55}"/>
    <cellStyle name="Total 2 2 2 2 2" xfId="15009" xr:uid="{24C3C255-2F97-47A7-8E71-F99FDBBD7396}"/>
    <cellStyle name="Total 2 2 2 2 2 10" xfId="29444" xr:uid="{DA3A474F-CC05-4D59-967E-64AB2C6618C2}"/>
    <cellStyle name="Total 2 2 2 2 2 11" xfId="30835" xr:uid="{BD65A13D-F5B2-4D80-A3F4-7ED888E7400B}"/>
    <cellStyle name="Total 2 2 2 2 2 12" xfId="32219" xr:uid="{0739A64A-0749-4F04-8B31-01D1265AC9FD}"/>
    <cellStyle name="Total 2 2 2 2 2 13" xfId="33435" xr:uid="{A7C65DE0-E598-4679-B705-C1B2FD333969}"/>
    <cellStyle name="Total 2 2 2 2 2 14" xfId="34385" xr:uid="{8B9138FE-270A-4751-8055-E5878CEE35D5}"/>
    <cellStyle name="Total 2 2 2 2 2 15" xfId="35540" xr:uid="{E8860B12-6D22-465A-B2AA-16D1A8E37E5F}"/>
    <cellStyle name="Total 2 2 2 2 2 16" xfId="36663" xr:uid="{0E2943A7-3FB7-4A21-AE07-259824FD6858}"/>
    <cellStyle name="Total 2 2 2 2 2 17" xfId="37768" xr:uid="{538A12E8-E314-4928-9772-34AF1FF8BEFC}"/>
    <cellStyle name="Total 2 2 2 2 2 2" xfId="18072" xr:uid="{5D58118B-CCC7-4EF6-80D6-8117BF1384B2}"/>
    <cellStyle name="Total 2 2 2 2 2 3" xfId="19468" xr:uid="{2A03A6AD-90D8-4CE6-BE84-1D95149AB2A4}"/>
    <cellStyle name="Total 2 2 2 2 2 4" xfId="20885" xr:uid="{D9A62A73-7E57-4344-82E9-C9D6421BC935}"/>
    <cellStyle name="Total 2 2 2 2 2 5" xfId="22275" xr:uid="{6BFDFD0E-30EB-47A6-975F-DE07FE899952}"/>
    <cellStyle name="Total 2 2 2 2 2 6" xfId="23588" xr:uid="{65DF71E9-F055-4984-99DB-E53096813095}"/>
    <cellStyle name="Total 2 2 2 2 2 7" xfId="24996" xr:uid="{DE13901E-78D5-4D1D-8BF1-1D94CFBAA3DD}"/>
    <cellStyle name="Total 2 2 2 2 2 8" xfId="26428" xr:uid="{2FA0CDE5-858A-4469-B334-58E6D39EE499}"/>
    <cellStyle name="Total 2 2 2 2 2 9" xfId="27959" xr:uid="{49046562-2E41-4EB2-BCC8-41071D216F1A}"/>
    <cellStyle name="Total 2 2 2 2 20" xfId="15816" xr:uid="{442B474F-76B3-4D3C-9BBB-53FD4C7CFC22}"/>
    <cellStyle name="Total 2 2 2 2 20 10" xfId="35093" xr:uid="{214842E0-6315-482B-8225-00F12908F02D}"/>
    <cellStyle name="Total 2 2 2 2 20 11" xfId="36247" xr:uid="{07F0F981-A418-4836-B4E4-EB4F72519F3F}"/>
    <cellStyle name="Total 2 2 2 2 20 12" xfId="37373" xr:uid="{A2195356-927B-4A89-8FD2-2EE512594854}"/>
    <cellStyle name="Total 2 2 2 2 20 13" xfId="38452" xr:uid="{759B46C2-98A2-4215-9593-1AA44DCEA87F}"/>
    <cellStyle name="Total 2 2 2 2 20 2" xfId="20259" xr:uid="{C8EF5230-40EA-4DAB-B7F5-3E87C753A119}"/>
    <cellStyle name="Total 2 2 2 2 20 3" xfId="24363" xr:uid="{D169670D-5227-48A8-8F51-1AFFF48D561E}"/>
    <cellStyle name="Total 2 2 2 2 20 4" xfId="25766" xr:uid="{9A3D964D-C0A8-4971-ABEE-3FFA54426940}"/>
    <cellStyle name="Total 2 2 2 2 20 5" xfId="27207" xr:uid="{5314BEBC-A4FE-49A8-AA9A-6EB15F211170}"/>
    <cellStyle name="Total 2 2 2 2 20 6" xfId="28730" xr:uid="{33032218-DF09-469C-AB43-A766ACA92655}"/>
    <cellStyle name="Total 2 2 2 2 20 7" xfId="30224" xr:uid="{24AF9BF4-CB8A-44DB-971E-40F40AD911DB}"/>
    <cellStyle name="Total 2 2 2 2 20 8" xfId="31617" xr:uid="{4C4D3BFB-FE43-4943-83AB-FC9165BC6249}"/>
    <cellStyle name="Total 2 2 2 2 20 9" xfId="32958" xr:uid="{AA9845B0-7C0D-4BF5-8919-C01153B23B0F}"/>
    <cellStyle name="Total 2 2 2 2 21" xfId="15867" xr:uid="{3C916D8B-1880-433F-AC2E-E7834993886A}"/>
    <cellStyle name="Total 2 2 2 2 21 10" xfId="30274" xr:uid="{6E3E4BC9-29C6-43F8-818B-E2FB34CAE681}"/>
    <cellStyle name="Total 2 2 2 2 21 11" xfId="31668" xr:uid="{CF4A4B93-DB3F-418C-98AD-26D781D69743}"/>
    <cellStyle name="Total 2 2 2 2 21 12" xfId="33005" xr:uid="{7D0AA491-5ED0-44F9-8998-A241C9A40A04}"/>
    <cellStyle name="Total 2 2 2 2 21 13" xfId="34037" xr:uid="{ED7BD20E-097B-46F7-8831-374C7F58A302}"/>
    <cellStyle name="Total 2 2 2 2 21 14" xfId="35139" xr:uid="{3400D7FA-9ADB-432D-972F-A3E2B61E397A}"/>
    <cellStyle name="Total 2 2 2 2 21 15" xfId="36293" xr:uid="{F5033A3F-9B14-4691-A249-F1A1D71D06D9}"/>
    <cellStyle name="Total 2 2 2 2 21 16" xfId="37420" xr:uid="{A5CBEE4A-328B-45A2-A9A2-9119070FE713}"/>
    <cellStyle name="Total 2 2 2 2 21 17" xfId="38498" xr:uid="{4C8502DC-EE9F-4A88-8804-C54D719BF52A}"/>
    <cellStyle name="Total 2 2 2 2 21 2" xfId="18916" xr:uid="{54542559-EAD0-4D68-9F6E-97F31F1F9CAE}"/>
    <cellStyle name="Total 2 2 2 2 21 3" xfId="20308" xr:uid="{AD1240B4-A827-4CD2-AFDE-75A771FAE947}"/>
    <cellStyle name="Total 2 2 2 2 21 4" xfId="21710" xr:uid="{49AED14A-2B48-4597-8C8F-19477538E304}"/>
    <cellStyle name="Total 2 2 2 2 21 5" xfId="23091" xr:uid="{386CB11E-D748-4CF7-B0A6-03B8EFA7CD0F}"/>
    <cellStyle name="Total 2 2 2 2 21 6" xfId="24411" xr:uid="{1D74D29B-8C66-4A6E-A02E-0A2B0BC51A69}"/>
    <cellStyle name="Total 2 2 2 2 21 7" xfId="25815" xr:uid="{2D9AB59E-CA65-435D-8EB6-5FADEF93AD2A}"/>
    <cellStyle name="Total 2 2 2 2 21 8" xfId="27256" xr:uid="{6A0E53AF-D283-4856-AFC5-B4313E11BC72}"/>
    <cellStyle name="Total 2 2 2 2 21 9" xfId="28780" xr:uid="{75C04E5B-FDF8-41D8-9B0A-689358EA9A5E}"/>
    <cellStyle name="Total 2 2 2 2 22" xfId="15890" xr:uid="{2D0DB551-3E75-48DD-B98D-ABB231010C71}"/>
    <cellStyle name="Total 2 2 2 2 22 10" xfId="30296" xr:uid="{C8BCF9B8-6E42-4948-A306-2FADC7563F3C}"/>
    <cellStyle name="Total 2 2 2 2 22 11" xfId="31691" xr:uid="{3FD0B314-E2F2-430F-A578-E3424E5BEAB8}"/>
    <cellStyle name="Total 2 2 2 2 22 12" xfId="33027" xr:uid="{A69341BF-D38E-4A6D-BBA7-91F8827B6312}"/>
    <cellStyle name="Total 2 2 2 2 22 13" xfId="34059" xr:uid="{04646F69-7E48-4E01-97C2-B0FABD1296CE}"/>
    <cellStyle name="Total 2 2 2 2 22 14" xfId="35161" xr:uid="{0F653145-5B9F-4F34-873C-61D20729DEAF}"/>
    <cellStyle name="Total 2 2 2 2 22 15" xfId="36315" xr:uid="{A0BC3C5B-9C4C-434A-9243-F532B3B84EF3}"/>
    <cellStyle name="Total 2 2 2 2 22 16" xfId="37442" xr:uid="{8FC2CD1D-524B-464E-8485-B8ED94A28197}"/>
    <cellStyle name="Total 2 2 2 2 22 17" xfId="38520" xr:uid="{ADA6B785-67E1-456B-9CA6-FE4CB3A18890}"/>
    <cellStyle name="Total 2 2 2 2 22 2" xfId="18939" xr:uid="{F8BEA8A0-754E-4E7B-9E3F-884F6C6A8117}"/>
    <cellStyle name="Total 2 2 2 2 22 3" xfId="20331" xr:uid="{E782A9D2-4093-48D0-A70C-D1B46E633560}"/>
    <cellStyle name="Total 2 2 2 2 22 4" xfId="21732" xr:uid="{6661F7FE-AFEC-490B-9C57-41465A32D3DC}"/>
    <cellStyle name="Total 2 2 2 2 22 5" xfId="23114" xr:uid="{79B79FEC-E9A9-457F-B748-FCC1FDCBE748}"/>
    <cellStyle name="Total 2 2 2 2 22 6" xfId="24433" xr:uid="{ACDAAE32-1524-4C21-88E2-EFD217E22C69}"/>
    <cellStyle name="Total 2 2 2 2 22 7" xfId="25838" xr:uid="{93840245-5D33-4C15-B00E-E3066B206DA8}"/>
    <cellStyle name="Total 2 2 2 2 22 8" xfId="27279" xr:uid="{1A7D27BE-5F13-45D7-80A1-D94746605982}"/>
    <cellStyle name="Total 2 2 2 2 22 9" xfId="28803" xr:uid="{4032EA10-590E-4CD2-89E1-35E306DCD394}"/>
    <cellStyle name="Total 2 2 2 2 23" xfId="15923" xr:uid="{D4A6DADB-7769-4A7D-B90C-78F7E6E53D1C}"/>
    <cellStyle name="Total 2 2 2 2 24" xfId="9942" xr:uid="{AC8829B3-38C8-4CF8-B604-9766F2AB7B11}"/>
    <cellStyle name="Total 2 2 2 2 25" xfId="24835" xr:uid="{9D6ABF92-1F98-47D7-89FA-3612208EF1FD}"/>
    <cellStyle name="Total 2 2 2 2 3" xfId="15029" xr:uid="{930A1445-05E7-4EAF-8F8A-67C1318C24BF}"/>
    <cellStyle name="Total 2 2 2 2 3 10" xfId="29464" xr:uid="{C93628A3-F78C-4568-852F-DD745FC4FD36}"/>
    <cellStyle name="Total 2 2 2 2 3 11" xfId="30855" xr:uid="{C3174329-AE47-4D99-BD9E-A98091355074}"/>
    <cellStyle name="Total 2 2 2 2 3 12" xfId="32239" xr:uid="{A6D240E7-44FD-4AE6-9D9B-964384942FFD}"/>
    <cellStyle name="Total 2 2 2 2 3 13" xfId="33455" xr:uid="{5F665A2E-B79B-44CE-8521-58C16F533595}"/>
    <cellStyle name="Total 2 2 2 2 3 14" xfId="34405" xr:uid="{28739341-1ABF-4C3D-A8C0-E747499D6BCB}"/>
    <cellStyle name="Total 2 2 2 2 3 15" xfId="35560" xr:uid="{FF0C8F5C-972E-41E9-9999-87DC39ABAC46}"/>
    <cellStyle name="Total 2 2 2 2 3 16" xfId="36683" xr:uid="{ADD54320-FFF3-422B-BC0D-7D4DA009A756}"/>
    <cellStyle name="Total 2 2 2 2 3 17" xfId="37788" xr:uid="{499F62C0-97B6-4B67-9EB8-394AC25E1C76}"/>
    <cellStyle name="Total 2 2 2 2 3 2" xfId="18092" xr:uid="{2822F793-B525-462F-9ACA-E999FB0FBB1E}"/>
    <cellStyle name="Total 2 2 2 2 3 3" xfId="19488" xr:uid="{9BB0DB99-BB18-48A7-9806-74291CF98578}"/>
    <cellStyle name="Total 2 2 2 2 3 4" xfId="20905" xr:uid="{949A4342-07C5-4203-AFBB-1FD3650310BE}"/>
    <cellStyle name="Total 2 2 2 2 3 5" xfId="22295" xr:uid="{66E08636-57DE-4161-8641-88B52F08F645}"/>
    <cellStyle name="Total 2 2 2 2 3 6" xfId="23608" xr:uid="{98CE8445-B19F-4A64-946D-EEC4A6713C46}"/>
    <cellStyle name="Total 2 2 2 2 3 7" xfId="25016" xr:uid="{AC4C5BFA-3CBD-436A-8AE8-938DF1E849CD}"/>
    <cellStyle name="Total 2 2 2 2 3 8" xfId="26448" xr:uid="{AA9FEA1F-6ACA-41A5-9EBF-6F0189A1A2B8}"/>
    <cellStyle name="Total 2 2 2 2 3 9" xfId="27979" xr:uid="{5925B38B-93DE-4AB6-923A-3EE2C0EB97EE}"/>
    <cellStyle name="Total 2 2 2 2 4" xfId="15059" xr:uid="{1E3741EB-053C-4352-A856-3B1CF7A69A71}"/>
    <cellStyle name="Total 2 2 2 2 4 10" xfId="29494" xr:uid="{D16078DC-9D15-40E9-B735-7B2C4624D696}"/>
    <cellStyle name="Total 2 2 2 2 4 11" xfId="30884" xr:uid="{8F1E4AE6-5ECF-41B6-847A-3EB97FC08952}"/>
    <cellStyle name="Total 2 2 2 2 4 12" xfId="32268" xr:uid="{E4DEB561-7F30-49FB-B0F5-65CCCABA393C}"/>
    <cellStyle name="Total 2 2 2 2 4 13" xfId="33481" xr:uid="{759DB4FE-63C5-4A28-8C79-F188EA8B7FC7}"/>
    <cellStyle name="Total 2 2 2 2 4 14" xfId="34434" xr:uid="{F1C4E880-44C3-4FFF-BAF9-33D9156C97FC}"/>
    <cellStyle name="Total 2 2 2 2 4 15" xfId="35589" xr:uid="{10B605D9-ADB9-4EC1-BCB1-4685CAB02C6B}"/>
    <cellStyle name="Total 2 2 2 2 4 16" xfId="36711" xr:uid="{751F4DD8-DA4C-4424-ACE1-847BD4C87062}"/>
    <cellStyle name="Total 2 2 2 2 4 17" xfId="37816" xr:uid="{23D39766-C3DE-4F22-A318-C8C408FA644F}"/>
    <cellStyle name="Total 2 2 2 2 4 2" xfId="18122" xr:uid="{3BC0DABC-3B6E-4515-83F1-D39F861AF344}"/>
    <cellStyle name="Total 2 2 2 2 4 3" xfId="19518" xr:uid="{EEDFB3E7-BA98-468A-B1F5-A5982445D4D3}"/>
    <cellStyle name="Total 2 2 2 2 4 4" xfId="20935" xr:uid="{2F1FE360-B527-4A1E-9B94-5F32854424CA}"/>
    <cellStyle name="Total 2 2 2 2 4 5" xfId="22325" xr:uid="{5DFF9D0F-580F-4E6A-81A8-40A91D175A2A}"/>
    <cellStyle name="Total 2 2 2 2 4 6" xfId="23638" xr:uid="{5A87B909-F6F7-4CD5-86D7-6976B3831BC1}"/>
    <cellStyle name="Total 2 2 2 2 4 7" xfId="25046" xr:uid="{4571288F-9073-4F19-9B1B-95BB363F55A9}"/>
    <cellStyle name="Total 2 2 2 2 4 8" xfId="26478" xr:uid="{69A36CEF-56BD-4D55-A757-A3FFF7A8503F}"/>
    <cellStyle name="Total 2 2 2 2 4 9" xfId="28008" xr:uid="{BB2C0C3D-B2FD-4584-989E-35B58E19B050}"/>
    <cellStyle name="Total 2 2 2 2 5" xfId="15091" xr:uid="{4C67A93D-972E-4861-9BF8-FF8BA1A8CE42}"/>
    <cellStyle name="Total 2 2 2 2 5 10" xfId="29526" xr:uid="{7D676B47-C645-4102-B1C3-A4A0DF777FA1}"/>
    <cellStyle name="Total 2 2 2 2 5 11" xfId="30916" xr:uid="{7CC59109-D0B6-45FE-A524-7B48CFEBAF1A}"/>
    <cellStyle name="Total 2 2 2 2 5 12" xfId="32297" xr:uid="{31610C47-6AE3-4BB9-B391-27F8DD2929C5}"/>
    <cellStyle name="Total 2 2 2 2 5 13" xfId="33510" xr:uid="{4D4BD728-CCF2-4822-B842-3D80D3D9DD6C}"/>
    <cellStyle name="Total 2 2 2 2 5 14" xfId="34462" xr:uid="{C0D18597-F678-4576-9D4A-83BCD3EF22A4}"/>
    <cellStyle name="Total 2 2 2 2 5 15" xfId="35616" xr:uid="{B6FF7BA5-C574-4A41-A412-4E1C9805E1D8}"/>
    <cellStyle name="Total 2 2 2 2 5 16" xfId="36738" xr:uid="{DE17B909-C4BE-435F-8CBE-14FC8ED45514}"/>
    <cellStyle name="Total 2 2 2 2 5 17" xfId="37843" xr:uid="{FF5A675E-05E4-4DEE-8CD7-8D13518DB6FD}"/>
    <cellStyle name="Total 2 2 2 2 5 2" xfId="18154" xr:uid="{3D9C8176-7152-4B8F-929F-C3E59F75CD4C}"/>
    <cellStyle name="Total 2 2 2 2 5 3" xfId="19550" xr:uid="{AC81E3B3-9BC8-4308-92CD-FCC56D17A6CE}"/>
    <cellStyle name="Total 2 2 2 2 5 4" xfId="20966" xr:uid="{90329A02-F93F-4A1F-AF02-6C5721A26B40}"/>
    <cellStyle name="Total 2 2 2 2 5 5" xfId="22357" xr:uid="{7E939FF3-6A81-41CF-9F87-A5070D9642BC}"/>
    <cellStyle name="Total 2 2 2 2 5 6" xfId="23669" xr:uid="{B081E3EE-DB55-42D4-84BB-1ADF78D0A0D4}"/>
    <cellStyle name="Total 2 2 2 2 5 7" xfId="25075" xr:uid="{44EB5281-3C05-4193-A3DB-8E3C448E5EAD}"/>
    <cellStyle name="Total 2 2 2 2 5 8" xfId="26509" xr:uid="{A7B6E83A-4F56-4172-BAD8-7A1494C659AF}"/>
    <cellStyle name="Total 2 2 2 2 5 9" xfId="28038" xr:uid="{7939A22D-31B2-4295-BB5C-8F50D112C56A}"/>
    <cellStyle name="Total 2 2 2 2 6" xfId="15134" xr:uid="{41DF60AA-303C-4E1F-AA03-43EAB3287073}"/>
    <cellStyle name="Total 2 2 2 2 6 10" xfId="29568" xr:uid="{63B6CCC6-BA2A-46E4-BA11-361C088DB441}"/>
    <cellStyle name="Total 2 2 2 2 6 11" xfId="30958" xr:uid="{727F8FBF-FD2B-4461-86B8-94A9AD661658}"/>
    <cellStyle name="Total 2 2 2 2 6 12" xfId="32339" xr:uid="{25C9D864-F438-4FF1-9A8E-D5D6EDEAA6DF}"/>
    <cellStyle name="Total 2 2 2 2 6 13" xfId="33549" xr:uid="{AE5E67E7-1452-4644-A6FC-4676E726265C}"/>
    <cellStyle name="Total 2 2 2 2 6 14" xfId="34501" xr:uid="{666CED15-56C6-4C39-BF84-F97F462A6480}"/>
    <cellStyle name="Total 2 2 2 2 6 15" xfId="35656" xr:uid="{CC2AB5FF-167D-4179-B12A-BA9F390E9965}"/>
    <cellStyle name="Total 2 2 2 2 6 16" xfId="36778" xr:uid="{8F24FFE0-9771-45F6-A394-3659FA5BE7A0}"/>
    <cellStyle name="Total 2 2 2 2 6 17" xfId="37882" xr:uid="{F773AB12-8A3D-42F8-90D5-DEFD615F4D24}"/>
    <cellStyle name="Total 2 2 2 2 6 2" xfId="18196" xr:uid="{41B4E41C-39B3-4B9C-AD6F-2DEA5BCDAEC0}"/>
    <cellStyle name="Total 2 2 2 2 6 3" xfId="19593" xr:uid="{8A373B8F-0B2C-41A4-A0FB-D54C784E26B4}"/>
    <cellStyle name="Total 2 2 2 2 6 4" xfId="21009" xr:uid="{111A3211-0120-4710-BFB9-C4C8B8BD14A0}"/>
    <cellStyle name="Total 2 2 2 2 6 5" xfId="22400" xr:uid="{EC71ABE0-5197-4EF7-98E7-A3493B655FD4}"/>
    <cellStyle name="Total 2 2 2 2 6 6" xfId="23712" xr:uid="{17F50214-D4B7-4773-B618-80D238304A3A}"/>
    <cellStyle name="Total 2 2 2 2 6 7" xfId="25116" xr:uid="{77636B72-67DF-40AE-9E41-E198C0A1B186}"/>
    <cellStyle name="Total 2 2 2 2 6 8" xfId="26551" xr:uid="{8AFD0B16-4BFD-4152-84E1-E2D5645F7797}"/>
    <cellStyle name="Total 2 2 2 2 6 9" xfId="28079" xr:uid="{F1BC2126-B811-4DAA-9C42-B745313B0A62}"/>
    <cellStyle name="Total 2 2 2 2 7" xfId="15179" xr:uid="{1439601A-CD1A-4FD9-9FD8-D673D399FDC1}"/>
    <cellStyle name="Total 2 2 2 2 7 10" xfId="29613" xr:uid="{C18E9A84-0623-47FD-B802-4A0FF7A352C2}"/>
    <cellStyle name="Total 2 2 2 2 7 11" xfId="31002" xr:uid="{58CDF1AF-DB40-432F-AE1C-E74839E446E2}"/>
    <cellStyle name="Total 2 2 2 2 7 12" xfId="32380" xr:uid="{6FA513AD-91BA-4E8E-8D2F-8C761EE5918A}"/>
    <cellStyle name="Total 2 2 2 2 7 13" xfId="33588" xr:uid="{A6F3D4C3-8D5F-4392-B61E-D0A12503D717}"/>
    <cellStyle name="Total 2 2 2 2 7 14" xfId="34543" xr:uid="{3E1A1534-0D73-4165-9312-0BA1377D0724}"/>
    <cellStyle name="Total 2 2 2 2 7 15" xfId="35698" xr:uid="{265970D1-CEA2-4787-88AA-DAD17A92D623}"/>
    <cellStyle name="Total 2 2 2 2 7 16" xfId="36818" xr:uid="{F0566EDF-F8C6-495C-BBBF-9E3B9A60CFF3}"/>
    <cellStyle name="Total 2 2 2 2 7 17" xfId="37921" xr:uid="{C573F960-743E-46FA-BD67-3A40A8F876FB}"/>
    <cellStyle name="Total 2 2 2 2 7 2" xfId="18241" xr:uid="{A21CDE29-9935-4ED6-8781-C721EE48DD6D}"/>
    <cellStyle name="Total 2 2 2 2 7 3" xfId="19638" xr:uid="{18D43122-532E-453C-923F-B9BEB7E3DBA3}"/>
    <cellStyle name="Total 2 2 2 2 7 4" xfId="21053" xr:uid="{927612F5-0CDB-486B-9CE7-49F26562F2D7}"/>
    <cellStyle name="Total 2 2 2 2 7 5" xfId="22445" xr:uid="{44B5A00E-F5FE-4E7C-BFE0-4B0A570068A2}"/>
    <cellStyle name="Total 2 2 2 2 7 6" xfId="23757" xr:uid="{74FE01D1-6719-4CAA-B032-E5CC6EAC6BFE}"/>
    <cellStyle name="Total 2 2 2 2 7 7" xfId="25160" xr:uid="{33846323-B8EE-4F74-952C-E7AC091B09E2}"/>
    <cellStyle name="Total 2 2 2 2 7 8" xfId="26596" xr:uid="{1B440376-D4A5-499B-B974-06D10FB7FC77}"/>
    <cellStyle name="Total 2 2 2 2 7 9" xfId="28123" xr:uid="{C3743FE8-413A-429F-A727-909A8BD71869}"/>
    <cellStyle name="Total 2 2 2 2 8" xfId="15220" xr:uid="{85B3792E-0944-46E1-8132-8F6F13CA3B94}"/>
    <cellStyle name="Total 2 2 2 2 8 10" xfId="29652" xr:uid="{E3976399-F43D-4776-8BA8-2D59AA7C41A4}"/>
    <cellStyle name="Total 2 2 2 2 8 11" xfId="31043" xr:uid="{37A3AA08-5658-4A3E-AC63-1BF5C089ED9B}"/>
    <cellStyle name="Total 2 2 2 2 8 12" xfId="32415" xr:uid="{0A9FD8CE-8E22-4028-86B1-DD38808E8BB9}"/>
    <cellStyle name="Total 2 2 2 2 8 13" xfId="33620" xr:uid="{9404BEB3-BFB4-46B8-86C8-DBF9443DAED7}"/>
    <cellStyle name="Total 2 2 2 2 8 14" xfId="34580" xr:uid="{BCDFA183-DB7A-4AFB-9DB5-82EF09C58628}"/>
    <cellStyle name="Total 2 2 2 2 8 15" xfId="35737" xr:uid="{39109620-589B-4D37-A230-8F57F2849614}"/>
    <cellStyle name="Total 2 2 2 2 8 16" xfId="36850" xr:uid="{8FC883DB-0B26-4E84-A83E-DD85215FA4C8}"/>
    <cellStyle name="Total 2 2 2 2 8 17" xfId="37952" xr:uid="{371A2453-9C0E-486E-A91E-C6FBCE46A26D}"/>
    <cellStyle name="Total 2 2 2 2 8 2" xfId="18282" xr:uid="{A9D8E324-49D0-4F45-A6A6-EE5D6198A73D}"/>
    <cellStyle name="Total 2 2 2 2 8 3" xfId="19677" xr:uid="{0A56CAEC-0EED-4C97-B1EE-AABB525424C1}"/>
    <cellStyle name="Total 2 2 2 2 8 4" xfId="21092" xr:uid="{F3C79FF2-7074-4EC6-B028-60ACA8C7020A}"/>
    <cellStyle name="Total 2 2 2 2 8 5" xfId="22486" xr:uid="{608EAB82-C15C-4B6B-8EC3-7400AE600518}"/>
    <cellStyle name="Total 2 2 2 2 8 6" xfId="23798" xr:uid="{B8AC5EFC-B11A-4DBA-92E3-C9F34490644C}"/>
    <cellStyle name="Total 2 2 2 2 8 7" xfId="25200" xr:uid="{02903568-F662-4CD6-849D-5FF2AE3C0171}"/>
    <cellStyle name="Total 2 2 2 2 8 8" xfId="26635" xr:uid="{0712B416-0FA8-4264-8C38-C442272216BF}"/>
    <cellStyle name="Total 2 2 2 2 8 9" xfId="28162" xr:uid="{B7BE0998-1BBC-4FAD-99D3-632C74487710}"/>
    <cellStyle name="Total 2 2 2 2 9" xfId="15251" xr:uid="{ED2A1E3A-860D-4AB4-BBE2-EA3C52D854EE}"/>
    <cellStyle name="Total 2 2 2 2 9 10" xfId="29681" xr:uid="{43EC3E63-BEF1-4455-AE71-C9B330775D5A}"/>
    <cellStyle name="Total 2 2 2 2 9 11" xfId="31073" xr:uid="{9D9D879C-3AF3-425A-B069-9BF17DAC5248}"/>
    <cellStyle name="Total 2 2 2 2 9 12" xfId="32445" xr:uid="{FD965A21-E493-4865-9261-775B2AD4CF0B}"/>
    <cellStyle name="Total 2 2 2 2 9 13" xfId="33646" xr:uid="{E2357B03-C595-4EE1-A07D-8983EDEA8E5A}"/>
    <cellStyle name="Total 2 2 2 2 9 14" xfId="34607" xr:uid="{706A90B9-2597-4E4F-B0CC-66FC4C250D68}"/>
    <cellStyle name="Total 2 2 2 2 9 15" xfId="35764" xr:uid="{D29536D0-613D-436D-B633-28F119662869}"/>
    <cellStyle name="Total 2 2 2 2 9 16" xfId="36876" xr:uid="{4A935AC9-7442-4779-BF0A-C1FB957749D8}"/>
    <cellStyle name="Total 2 2 2 2 9 17" xfId="37978" xr:uid="{3B6497BE-8387-41E7-BD9C-A2E2B572640B}"/>
    <cellStyle name="Total 2 2 2 2 9 2" xfId="18313" xr:uid="{1AB8CD17-74AE-4B49-8DC7-D1BCEE81FBFB}"/>
    <cellStyle name="Total 2 2 2 2 9 3" xfId="19708" xr:uid="{9AF190AD-81FE-409B-A7E2-16BDEB1BAC3A}"/>
    <cellStyle name="Total 2 2 2 2 9 4" xfId="21122" xr:uid="{2C90B83C-8889-4B17-909B-61E2C57CD709}"/>
    <cellStyle name="Total 2 2 2 2 9 5" xfId="22517" xr:uid="{B5F4D91F-95C4-4172-9DFA-DC5A3A98DB07}"/>
    <cellStyle name="Total 2 2 2 2 9 6" xfId="23829" xr:uid="{E096C1CB-946E-4D85-B936-AD7E3BF3F9E7}"/>
    <cellStyle name="Total 2 2 2 2 9 7" xfId="25231" xr:uid="{51E26ECB-3A66-4735-B3F9-A7E2289B5BAD}"/>
    <cellStyle name="Total 2 2 2 2 9 8" xfId="26665" xr:uid="{A68D07E2-DB96-42D7-91F4-022662C14A81}"/>
    <cellStyle name="Total 2 2 2 2 9 9" xfId="28191" xr:uid="{917C3DEB-0B96-474D-BDBF-8CC37322AB55}"/>
    <cellStyle name="Total 2 2 2 20" xfId="34222" xr:uid="{6EB7D177-2487-41FF-A81E-17ED9BF04D6B}"/>
    <cellStyle name="Total 2 2 2 21" xfId="35372" xr:uid="{88F5A140-6120-4FEB-972A-B89EE09CF7E9}"/>
    <cellStyle name="Total 2 2 2 3" xfId="14948" xr:uid="{1081EE9E-4862-412D-82F4-4A984EAA7289}"/>
    <cellStyle name="Total 2 2 2 3 10" xfId="29385" xr:uid="{0AD60F85-603B-4C51-B027-5E8B07337EF9}"/>
    <cellStyle name="Total 2 2 2 3 11" xfId="30775" xr:uid="{BBF248AB-33D0-4E28-9B3A-33207059350D}"/>
    <cellStyle name="Total 2 2 2 3 12" xfId="32161" xr:uid="{CEACBCC2-F80D-4AF8-A0C9-3FD8A19FBCE1}"/>
    <cellStyle name="Total 2 2 2 3 13" xfId="33380" xr:uid="{669F402E-9FAE-4635-925A-1BEA1BDD2D64}"/>
    <cellStyle name="Total 2 2 2 3 14" xfId="34327" xr:uid="{4F2CD2EB-3902-40E3-B972-16CCEEF584B6}"/>
    <cellStyle name="Total 2 2 2 3 15" xfId="35481" xr:uid="{52622D81-23B9-471B-8B6B-19B7014BA989}"/>
    <cellStyle name="Total 2 2 2 3 16" xfId="36605" xr:uid="{46C52965-9A86-4AB4-82DB-361FDB70DFC9}"/>
    <cellStyle name="Total 2 2 2 3 17" xfId="37712" xr:uid="{5D874329-EB2E-4F7C-A0B7-57FD8511A53C}"/>
    <cellStyle name="Total 2 2 2 3 2" xfId="18011" xr:uid="{A41304AC-DEC5-47FC-AD04-2418F8BC0368}"/>
    <cellStyle name="Total 2 2 2 3 3" xfId="19407" xr:uid="{4C47DA01-8CD9-46FC-AE6C-07DD46FFFB98}"/>
    <cellStyle name="Total 2 2 2 3 4" xfId="20825" xr:uid="{275B5756-F078-4FA2-9A59-D7EF63B6F018}"/>
    <cellStyle name="Total 2 2 2 3 5" xfId="22215" xr:uid="{3CD48BD4-B124-4B41-97A0-D9CFA1F6AB13}"/>
    <cellStyle name="Total 2 2 2 3 6" xfId="23527" xr:uid="{922C1FED-CF5B-40DC-B555-35A4B0193FBA}"/>
    <cellStyle name="Total 2 2 2 3 7" xfId="24937" xr:uid="{027B64B5-56B0-4492-B59C-D6F3BA768D24}"/>
    <cellStyle name="Total 2 2 2 3 8" xfId="26367" xr:uid="{69D4F721-DC9B-41DC-A020-D6F96CBB1067}"/>
    <cellStyle name="Total 2 2 2 3 9" xfId="27898" xr:uid="{0CF74816-CFF6-4ACC-BDD6-75CB2877D4B7}"/>
    <cellStyle name="Total 2 2 2 4" xfId="14975" xr:uid="{BE458277-E49D-4C54-87C2-DE12FC826597}"/>
    <cellStyle name="Total 2 2 2 4 10" xfId="29410" xr:uid="{7102BD3A-8B8C-4C58-837F-E327C3D2A24B}"/>
    <cellStyle name="Total 2 2 2 4 11" xfId="30801" xr:uid="{2EED4A76-B75C-4647-9FAA-D119289CDF0F}"/>
    <cellStyle name="Total 2 2 2 4 12" xfId="32185" xr:uid="{8FF27B6B-0586-4F48-977C-A39432DECABE}"/>
    <cellStyle name="Total 2 2 2 4 13" xfId="33402" xr:uid="{320FB60A-6654-4397-B3AC-CC61032A45B8}"/>
    <cellStyle name="Total 2 2 2 4 14" xfId="34351" xr:uid="{F21F6D05-E61D-42E1-90CB-C971AB2A815D}"/>
    <cellStyle name="Total 2 2 2 4 15" xfId="35506" xr:uid="{A1DBB8C6-5D11-41F9-B862-179F1AA08028}"/>
    <cellStyle name="Total 2 2 2 4 16" xfId="36629" xr:uid="{44F255E8-A2C9-41CA-B085-0C2E2CA55587}"/>
    <cellStyle name="Total 2 2 2 4 17" xfId="37734" xr:uid="{AD1DDDF0-F8D2-44D4-BADA-6905A3DCFA5C}"/>
    <cellStyle name="Total 2 2 2 4 2" xfId="18038" xr:uid="{129469EF-624A-4832-9F5E-E98F8A901ACF}"/>
    <cellStyle name="Total 2 2 2 4 3" xfId="19434" xr:uid="{77473E2A-AC5E-42EB-A956-E13E917D48C3}"/>
    <cellStyle name="Total 2 2 2 4 4" xfId="20851" xr:uid="{62C282B7-1B2C-4A85-B563-8177B8E21231}"/>
    <cellStyle name="Total 2 2 2 4 5" xfId="22241" xr:uid="{8FF657E7-2F90-4BB1-B9EC-5C989B105B75}"/>
    <cellStyle name="Total 2 2 2 4 6" xfId="23554" xr:uid="{C336A783-7199-4219-888D-90366C2F11F6}"/>
    <cellStyle name="Total 2 2 2 4 7" xfId="24962" xr:uid="{69BEF42A-40A8-4DEE-88F9-D09B0F6AAD70}"/>
    <cellStyle name="Total 2 2 2 4 8" xfId="26394" xr:uid="{9E28B7C8-889B-48D2-B0B5-F51433E1DF5B}"/>
    <cellStyle name="Total 2 2 2 4 9" xfId="27925" xr:uid="{3D388812-E687-4F9D-94E4-D94486183CB8}"/>
    <cellStyle name="Total 2 2 2 5" xfId="15060" xr:uid="{70B418F8-D40B-472B-B73E-E3F4E18FF9F8}"/>
    <cellStyle name="Total 2 2 2 5 10" xfId="29495" xr:uid="{0009A5ED-A685-493A-888C-1A674844B374}"/>
    <cellStyle name="Total 2 2 2 5 11" xfId="30885" xr:uid="{B907FB39-8A8B-4BCB-BE95-95A2D7035682}"/>
    <cellStyle name="Total 2 2 2 5 12" xfId="32269" xr:uid="{009A67A2-3CA9-40C0-87F4-DAD20BD6C7F6}"/>
    <cellStyle name="Total 2 2 2 5 13" xfId="33482" xr:uid="{7DFDC7FC-A15B-4103-950C-156BA1D1B799}"/>
    <cellStyle name="Total 2 2 2 5 14" xfId="34435" xr:uid="{631D987A-6870-448E-A5A0-55103A1B1A93}"/>
    <cellStyle name="Total 2 2 2 5 15" xfId="35590" xr:uid="{3FC1D268-A8DC-4692-A8F8-1F2685176419}"/>
    <cellStyle name="Total 2 2 2 5 16" xfId="36712" xr:uid="{145FE332-7F32-4F9C-BEFA-9D4165FB18D1}"/>
    <cellStyle name="Total 2 2 2 5 17" xfId="37817" xr:uid="{56752D84-CFB4-46D7-BA8F-D3E05CD029A9}"/>
    <cellStyle name="Total 2 2 2 5 2" xfId="18123" xr:uid="{EDFDC896-6130-4C71-92B6-AE21A3DD6B95}"/>
    <cellStyle name="Total 2 2 2 5 3" xfId="19519" xr:uid="{BBB7677D-C2C6-4825-86D7-3130CBB867F9}"/>
    <cellStyle name="Total 2 2 2 5 4" xfId="20936" xr:uid="{AE47483A-0D98-4A78-A644-EDA684B2C7B8}"/>
    <cellStyle name="Total 2 2 2 5 5" xfId="22326" xr:uid="{D3A52554-4553-4345-A897-8717C2751E7F}"/>
    <cellStyle name="Total 2 2 2 5 6" xfId="23639" xr:uid="{3E81C5C8-2FDB-4CFF-9CCD-AA26D678FCA9}"/>
    <cellStyle name="Total 2 2 2 5 7" xfId="25047" xr:uid="{AC4708DE-13A1-429C-97B4-C6BEE60D8584}"/>
    <cellStyle name="Total 2 2 2 5 8" xfId="26479" xr:uid="{FFF29825-3625-4F9B-BFFA-E21480F7E0DE}"/>
    <cellStyle name="Total 2 2 2 5 9" xfId="28009" xr:uid="{0B25C557-4AD0-4782-8F26-32F7CF45542A}"/>
    <cellStyle name="Total 2 2 2 6" xfId="15097" xr:uid="{B86459C9-0FE1-46DE-8F13-908AB20888FE}"/>
    <cellStyle name="Total 2 2 2 6 10" xfId="29532" xr:uid="{09EE01AF-0070-4067-B012-58EC9953B8AF}"/>
    <cellStyle name="Total 2 2 2 6 11" xfId="30922" xr:uid="{18400B47-7B36-4266-A214-513090CBF394}"/>
    <cellStyle name="Total 2 2 2 6 12" xfId="32303" xr:uid="{C7B17E5F-3F0E-44C4-9E2A-436B835E03DA}"/>
    <cellStyle name="Total 2 2 2 6 13" xfId="33515" xr:uid="{25E1C0BD-85C0-445C-A6B6-AF555D6FBDEB}"/>
    <cellStyle name="Total 2 2 2 6 14" xfId="34467" xr:uid="{428E95F8-DBC7-46FE-B517-89FB211ED5A7}"/>
    <cellStyle name="Total 2 2 2 6 15" xfId="35622" xr:uid="{B5421D4D-450C-44F6-A39B-28B45D360BCF}"/>
    <cellStyle name="Total 2 2 2 6 16" xfId="36744" xr:uid="{2BAB79B5-5204-4001-8232-FFA1F55E70C8}"/>
    <cellStyle name="Total 2 2 2 6 17" xfId="37848" xr:uid="{09869CBB-B882-4960-A6DD-70590266362C}"/>
    <cellStyle name="Total 2 2 2 6 2" xfId="18160" xr:uid="{6F4E87BF-E288-4B11-9435-669A1E7224C0}"/>
    <cellStyle name="Total 2 2 2 6 3" xfId="19556" xr:uid="{F04BB6D9-147E-499A-8EBD-F96DF80962D3}"/>
    <cellStyle name="Total 2 2 2 6 4" xfId="20972" xr:uid="{CE200CFB-5C4E-4DF1-8CE0-9AC1A230C6DA}"/>
    <cellStyle name="Total 2 2 2 6 5" xfId="22363" xr:uid="{4719A01C-6695-4D90-A76D-A6EAF6138D74}"/>
    <cellStyle name="Total 2 2 2 6 6" xfId="23675" xr:uid="{BADC0C25-2EF0-4390-AD9D-B8EC65DAA375}"/>
    <cellStyle name="Total 2 2 2 6 7" xfId="25081" xr:uid="{26A6DE76-7CC8-4505-AFBE-1D4EBF6E4323}"/>
    <cellStyle name="Total 2 2 2 6 8" xfId="26515" xr:uid="{3A50D736-12DE-4BD9-8436-5BBF887D874F}"/>
    <cellStyle name="Total 2 2 2 6 9" xfId="28044" xr:uid="{66340087-85CB-4F37-97A9-1CBDAF7DCC88}"/>
    <cellStyle name="Total 2 2 2 7" xfId="15190" xr:uid="{7292A9AF-C5AC-4DEE-9325-E3D7C68E0AD5}"/>
    <cellStyle name="Total 2 2 2 7 10" xfId="29624" xr:uid="{34FF7F28-2934-47C6-9269-6FE352AD91CA}"/>
    <cellStyle name="Total 2 2 2 7 11" xfId="31013" xr:uid="{63539DF2-109B-421D-B2CE-79F31DBB1A21}"/>
    <cellStyle name="Total 2 2 2 7 12" xfId="32388" xr:uid="{97FD4A82-2065-437F-B6E9-D49D9BBF28F7}"/>
    <cellStyle name="Total 2 2 2 7 13" xfId="33596" xr:uid="{EE9F7EDB-4190-4A52-A083-52F3DB587A79}"/>
    <cellStyle name="Total 2 2 2 7 14" xfId="34551" xr:uid="{23DB0680-9874-46EF-BD26-05213142606F}"/>
    <cellStyle name="Total 2 2 2 7 15" xfId="35708" xr:uid="{0DAF6A3C-C341-4A59-B481-BED38F6769EF}"/>
    <cellStyle name="Total 2 2 2 7 16" xfId="36826" xr:uid="{C5C813CD-5CB6-4934-9D39-90E306E3B59F}"/>
    <cellStyle name="Total 2 2 2 7 17" xfId="37928" xr:uid="{838CB8AC-9BF7-44E8-8863-1D4C3CFD0074}"/>
    <cellStyle name="Total 2 2 2 7 2" xfId="18252" xr:uid="{5B12F07A-5B32-421A-9DD9-AE66CC62F55E}"/>
    <cellStyle name="Total 2 2 2 7 3" xfId="19648" xr:uid="{AACABC6F-AD49-4FCA-A52D-AE93F1A1EA9D}"/>
    <cellStyle name="Total 2 2 2 7 4" xfId="21063" xr:uid="{69839CD9-87B5-4BA0-9E92-F746DCEE6ACB}"/>
    <cellStyle name="Total 2 2 2 7 5" xfId="22456" xr:uid="{0097240B-90E4-4123-846F-73EACE30AEFB}"/>
    <cellStyle name="Total 2 2 2 7 6" xfId="23768" xr:uid="{A18D85EE-595B-4FAA-9AB0-A6D25CBA5E72}"/>
    <cellStyle name="Total 2 2 2 7 7" xfId="25170" xr:uid="{132047D3-B043-4FC8-9FF8-87A871C67375}"/>
    <cellStyle name="Total 2 2 2 7 8" xfId="26606" xr:uid="{683C6C2F-E943-4640-A016-F0D1317A4D83}"/>
    <cellStyle name="Total 2 2 2 7 9" xfId="28133" xr:uid="{C33DA3E4-56F7-49B0-B8A1-38D3BC504F25}"/>
    <cellStyle name="Total 2 2 2 8" xfId="15252" xr:uid="{70FB8D38-C6CB-4B30-AF82-245525FE53CA}"/>
    <cellStyle name="Total 2 2 2 8 10" xfId="29682" xr:uid="{E3024A7F-7C70-475F-A5F3-90B9290C94E1}"/>
    <cellStyle name="Total 2 2 2 8 11" xfId="31074" xr:uid="{F824FC78-A4AF-42D9-9F13-F594A31EF4DA}"/>
    <cellStyle name="Total 2 2 2 8 12" xfId="32446" xr:uid="{903E6E97-5C1E-450C-AE95-77C5066DD99E}"/>
    <cellStyle name="Total 2 2 2 8 13" xfId="33647" xr:uid="{83010E1E-50F6-481F-A48E-7C646B993FDA}"/>
    <cellStyle name="Total 2 2 2 8 14" xfId="34608" xr:uid="{92C8E285-526C-43E9-ADCC-1DA016D4FCE7}"/>
    <cellStyle name="Total 2 2 2 8 15" xfId="35765" xr:uid="{8FFAEF57-838B-4EA6-A97A-D8C0A226C353}"/>
    <cellStyle name="Total 2 2 2 8 16" xfId="36877" xr:uid="{1C2D530A-B595-4FD8-8197-75BB85758900}"/>
    <cellStyle name="Total 2 2 2 8 17" xfId="37979" xr:uid="{A9E65719-89B8-4B1E-A606-60ADAF0E6DDF}"/>
    <cellStyle name="Total 2 2 2 8 2" xfId="18314" xr:uid="{1941A18F-594F-4487-A5B5-7C24006EBC7A}"/>
    <cellStyle name="Total 2 2 2 8 3" xfId="19709" xr:uid="{75CCF3AD-C3A2-48CC-A4E0-A588D6A9D44A}"/>
    <cellStyle name="Total 2 2 2 8 4" xfId="21123" xr:uid="{0830734C-5E1A-4AE1-889B-377615B6001B}"/>
    <cellStyle name="Total 2 2 2 8 5" xfId="22518" xr:uid="{0C7FA15E-434A-4D83-A6DF-FC908E06C23E}"/>
    <cellStyle name="Total 2 2 2 8 6" xfId="23830" xr:uid="{F4638B0A-E341-4818-8E33-A73D315D8907}"/>
    <cellStyle name="Total 2 2 2 8 7" xfId="25232" xr:uid="{FAA19D3B-95CD-42C6-B160-67C1F7ED6CA1}"/>
    <cellStyle name="Total 2 2 2 8 8" xfId="26666" xr:uid="{9EF97F5A-E9BB-48E8-9FE9-E8444D0E1035}"/>
    <cellStyle name="Total 2 2 2 8 9" xfId="28192" xr:uid="{3D995B2F-05E5-4C49-8DDE-ABAF5F766517}"/>
    <cellStyle name="Total 2 2 2 9" xfId="15323" xr:uid="{AEE0D41E-4BB5-4D69-AF48-C42D84DF216B}"/>
    <cellStyle name="Total 2 2 2 9 10" xfId="29750" xr:uid="{16F3C24C-BC16-4FEA-8895-A9A3E15706CB}"/>
    <cellStyle name="Total 2 2 2 9 11" xfId="31141" xr:uid="{23A358B6-98B9-48C6-92A2-13D88386AA8C}"/>
    <cellStyle name="Total 2 2 2 9 12" xfId="32510" xr:uid="{E37ED782-25A6-45F6-8459-8C8BEB30B268}"/>
    <cellStyle name="Total 2 2 2 9 13" xfId="33706" xr:uid="{C239FC00-FFFC-40F7-A237-7351C5B49467}"/>
    <cellStyle name="Total 2 2 2 9 14" xfId="34673" xr:uid="{45CFAB96-5ABD-4A89-A106-92C7C5003F3C}"/>
    <cellStyle name="Total 2 2 2 9 15" xfId="35829" xr:uid="{3B385FF5-9E4A-4188-A61D-C3DB95AFD322}"/>
    <cellStyle name="Total 2 2 2 9 16" xfId="36939" xr:uid="{D7E7D27C-8D41-4AAE-B912-56DA347278E9}"/>
    <cellStyle name="Total 2 2 2 9 17" xfId="38038" xr:uid="{6B30C6E8-EC3F-4B39-91B6-EEE929AE2C8F}"/>
    <cellStyle name="Total 2 2 2 9 2" xfId="18385" xr:uid="{168CF5A4-0189-424E-B353-239D4F7D5471}"/>
    <cellStyle name="Total 2 2 2 9 3" xfId="19780" xr:uid="{BF37F374-3612-456C-B2C8-5B05B67C3D00}"/>
    <cellStyle name="Total 2 2 2 9 4" xfId="21191" xr:uid="{81623025-EC96-4BD8-A1CA-BC490FD2E274}"/>
    <cellStyle name="Total 2 2 2 9 5" xfId="22589" xr:uid="{66D26CA9-5198-45D6-AB47-2967AE7F873A}"/>
    <cellStyle name="Total 2 2 2 9 6" xfId="23900" xr:uid="{AA67B84E-87AF-4C76-9C6D-0167012BA456}"/>
    <cellStyle name="Total 2 2 2 9 7" xfId="25299" xr:uid="{DAE807C4-A3C3-418A-A35E-1C703714570A}"/>
    <cellStyle name="Total 2 2 2 9 8" xfId="26735" xr:uid="{B2757328-1B61-423D-9948-D843FDB5AF44}"/>
    <cellStyle name="Total 2 2 2 9 9" xfId="28259" xr:uid="{5218BA57-2157-4E69-A176-6E029E47517D}"/>
    <cellStyle name="Total 2 2 20" xfId="28083" xr:uid="{0C76164D-C1D9-496B-9022-A91AF1545977}"/>
    <cellStyle name="Total 2 2 21" xfId="34506" xr:uid="{CA01213F-C448-47E6-BE87-4A8196D0C08D}"/>
    <cellStyle name="Total 2 2 22" xfId="35661" xr:uid="{5702C4F0-94C1-4FE5-944C-B3E9F81F32B3}"/>
    <cellStyle name="Total 2 2 3" xfId="9757" xr:uid="{00000000-0005-0000-0000-0000FF250000}"/>
    <cellStyle name="Total 2 2 3 10" xfId="15300" xr:uid="{D71B4945-20D2-4F03-B56C-2EBD9B237077}"/>
    <cellStyle name="Total 2 2 3 10 10" xfId="29729" xr:uid="{F1D68099-AD3B-43E3-AA99-0760B78ED247}"/>
    <cellStyle name="Total 2 2 3 10 11" xfId="31120" xr:uid="{956A87F0-8273-4DBA-8A4A-1BC1BB2C2A07}"/>
    <cellStyle name="Total 2 2 3 10 12" xfId="32489" xr:uid="{0D179AEB-CF90-4514-B74D-94A50F3E3C2E}"/>
    <cellStyle name="Total 2 2 3 10 13" xfId="33687" xr:uid="{50A242AF-5B28-4160-A484-5BF87F5C2C90}"/>
    <cellStyle name="Total 2 2 3 10 14" xfId="34652" xr:uid="{CFF83201-DF48-481E-B88F-54954F190DA0}"/>
    <cellStyle name="Total 2 2 3 10 15" xfId="35810" xr:uid="{2EABFCF2-D995-42EB-8F65-B74F633FA2CF}"/>
    <cellStyle name="Total 2 2 3 10 16" xfId="36919" xr:uid="{FBB46B58-569A-4664-825B-89273D5CDC4F}"/>
    <cellStyle name="Total 2 2 3 10 17" xfId="38020" xr:uid="{B6982FA0-876E-4E10-A0F4-6755B6833CC1}"/>
    <cellStyle name="Total 2 2 3 10 2" xfId="18362" xr:uid="{97527A94-5FD6-4CFC-AB00-729FC10204F0}"/>
    <cellStyle name="Total 2 2 3 10 3" xfId="19757" xr:uid="{459E94BF-C4E9-45D2-B638-B1ACD1762150}"/>
    <cellStyle name="Total 2 2 3 10 4" xfId="21169" xr:uid="{0F4A04BD-F91F-4676-95D9-F0369EFB89A7}"/>
    <cellStyle name="Total 2 2 3 10 5" xfId="22566" xr:uid="{6CDD67EC-039E-4AAB-B6CC-E7431AAA4613}"/>
    <cellStyle name="Total 2 2 3 10 6" xfId="23878" xr:uid="{ED6C9CD7-4B08-4202-8AD7-0CF9705CB1DB}"/>
    <cellStyle name="Total 2 2 3 10 7" xfId="25278" xr:uid="{912A4140-2DC4-4DF0-B3CA-DD3702870AE9}"/>
    <cellStyle name="Total 2 2 3 10 8" xfId="26714" xr:uid="{9C8DDD88-134F-4D36-AB5E-5445480A31C0}"/>
    <cellStyle name="Total 2 2 3 10 9" xfId="28239" xr:uid="{340594BC-E5B1-4FF7-A241-C19DC53F0ADA}"/>
    <cellStyle name="Total 2 2 3 11" xfId="15353" xr:uid="{DD04933B-D435-4D94-BA9B-3F84C9D094B4}"/>
    <cellStyle name="Total 2 2 3 11 10" xfId="29780" xr:uid="{5BFC7D2D-D111-4624-929A-3BF3F46FB8AB}"/>
    <cellStyle name="Total 2 2 3 11 11" xfId="31171" xr:uid="{33162972-AFBC-4097-BB43-55D3082EDD2A}"/>
    <cellStyle name="Total 2 2 3 11 12" xfId="32538" xr:uid="{D72448F7-AA71-49F4-854E-A029664B6ED2}"/>
    <cellStyle name="Total 2 2 3 11 13" xfId="33733" xr:uid="{8F7A91E1-C941-4EC1-8955-1940D77B8171}"/>
    <cellStyle name="Total 2 2 3 11 14" xfId="34699" xr:uid="{9B531512-2D2A-433A-A346-E8E35FBB6B95}"/>
    <cellStyle name="Total 2 2 3 11 15" xfId="35855" xr:uid="{7D3AE418-BF47-4DA5-9464-AED4DC931941}"/>
    <cellStyle name="Total 2 2 3 11 16" xfId="36966" xr:uid="{24F2B548-087D-4CB8-A5FD-37016822CB86}"/>
    <cellStyle name="Total 2 2 3 11 17" xfId="38064" xr:uid="{BFBDF776-03E8-4940-9DCC-6A6895C0B2D0}"/>
    <cellStyle name="Total 2 2 3 11 2" xfId="18415" xr:uid="{7C0EE694-3A94-426A-BACE-A2818B2ACA50}"/>
    <cellStyle name="Total 2 2 3 11 3" xfId="19810" xr:uid="{FAC89889-BDA7-4DD9-A6FA-547EF0B8486B}"/>
    <cellStyle name="Total 2 2 3 11 4" xfId="21221" xr:uid="{AF36BAA4-3140-4E62-A0C2-473C81A10839}"/>
    <cellStyle name="Total 2 2 3 11 5" xfId="22619" xr:uid="{F365A399-6A43-49A9-BEC3-BFCAC8A04E08}"/>
    <cellStyle name="Total 2 2 3 11 6" xfId="23929" xr:uid="{C1976FFA-1EAA-4693-80C4-0F211D63B79B}"/>
    <cellStyle name="Total 2 2 3 11 7" xfId="25327" xr:uid="{13EF6396-FFD6-478D-9C98-D7E84A8CFA98}"/>
    <cellStyle name="Total 2 2 3 11 8" xfId="26765" xr:uid="{18C36FBF-DF65-4BD4-BD25-6CF394FF50D7}"/>
    <cellStyle name="Total 2 2 3 11 9" xfId="28286" xr:uid="{540F8A29-2783-421F-90B0-1576507689BB}"/>
    <cellStyle name="Total 2 2 3 12" xfId="15432" xr:uid="{9B071FA4-A4BC-411E-9955-C051757E2531}"/>
    <cellStyle name="Total 2 2 3 12 10" xfId="29856" xr:uid="{C08E9017-17AF-4CAB-9E24-948F816452D0}"/>
    <cellStyle name="Total 2 2 3 12 11" xfId="31247" xr:uid="{D8642850-DEDC-4FAB-9F9D-281D68CFBB26}"/>
    <cellStyle name="Total 2 2 3 12 12" xfId="32610" xr:uid="{7D3DDBFC-3721-46FC-BF5D-3CC54CB72C47}"/>
    <cellStyle name="Total 2 2 3 12 13" xfId="33785" xr:uid="{62222060-7EDC-48B1-8345-C2D28DAE5C18}"/>
    <cellStyle name="Total 2 2 3 12 14" xfId="34762" xr:uid="{BDACC77E-61BB-4EB7-BF44-CDA810F9ED3D}"/>
    <cellStyle name="Total 2 2 3 12 15" xfId="35919" xr:uid="{E129F1DD-2C7D-463E-BFAA-E520BAC39761}"/>
    <cellStyle name="Total 2 2 3 12 16" xfId="37030" xr:uid="{62882F15-9BC9-4794-989A-5FC85A5026F9}"/>
    <cellStyle name="Total 2 2 3 12 17" xfId="38125" xr:uid="{6809B166-889F-4156-B2C3-FBE23AA55D9D}"/>
    <cellStyle name="Total 2 2 3 12 2" xfId="18493" xr:uid="{9BDDDAF3-52ED-4584-8DA7-C8EDB6B0E028}"/>
    <cellStyle name="Total 2 2 3 12 3" xfId="19888" xr:uid="{F997CFCD-519F-42C7-85BA-7F4E864A4B82}"/>
    <cellStyle name="Total 2 2 3 12 4" xfId="21300" xr:uid="{1060751F-841B-41D4-943B-8341D1CC614F}"/>
    <cellStyle name="Total 2 2 3 12 5" xfId="22698" xr:uid="{CD049DDA-FF28-4262-BC95-EACBE499ADD6}"/>
    <cellStyle name="Total 2 2 3 12 6" xfId="24003" xr:uid="{96F04674-7893-4BA4-92A8-B4A82721005A}"/>
    <cellStyle name="Total 2 2 3 12 7" xfId="25402" xr:uid="{A1E576A1-53EE-4B34-B419-F09A473F9BA9}"/>
    <cellStyle name="Total 2 2 3 12 8" xfId="26839" xr:uid="{5B4DB0A8-1641-4F84-BED5-A8E989786A6C}"/>
    <cellStyle name="Total 2 2 3 12 9" xfId="28359" xr:uid="{AFA1BD23-CA03-430B-9722-635A74EB391F}"/>
    <cellStyle name="Total 2 2 3 13" xfId="15478" xr:uid="{8825FFF4-FFD9-422B-8CAF-974E5E464BC9}"/>
    <cellStyle name="Total 2 2 3 13 10" xfId="31289" xr:uid="{FD09EE9B-2E91-4F4F-9F00-B1DAFD77C7A5}"/>
    <cellStyle name="Total 2 2 3 13 11" xfId="32652" xr:uid="{6AB53575-D132-46A5-9C74-82A8C29872D8}"/>
    <cellStyle name="Total 2 2 3 13 12" xfId="33812" xr:uid="{ED746B08-EB61-45A7-8F9E-97E40F3AD729}"/>
    <cellStyle name="Total 2 2 3 13 13" xfId="34799" xr:uid="{A103C85F-8AF4-4D2E-8C3F-27B2A23315F3}"/>
    <cellStyle name="Total 2 2 3 13 14" xfId="35956" xr:uid="{5195333A-DCA1-476D-8A66-332E0E6119AD}"/>
    <cellStyle name="Total 2 2 3 13 15" xfId="37068" xr:uid="{4903D747-C495-4F6B-A178-2EE8A125CB24}"/>
    <cellStyle name="Total 2 2 3 13 16" xfId="38161" xr:uid="{2A1DB2E2-CB9D-446B-A7E2-442C20FED5F7}"/>
    <cellStyle name="Total 2 2 3 13 2" xfId="18537" xr:uid="{3F594742-99A5-4474-B672-CA5C7B56A6E7}"/>
    <cellStyle name="Total 2 2 3 13 3" xfId="19930" xr:uid="{CE264296-BB9E-473A-9D8F-21E1BDE30033}"/>
    <cellStyle name="Total 2 2 3 13 4" xfId="21346" xr:uid="{417D5F58-DC3B-4761-A1AE-2CF51B4B4C7C}"/>
    <cellStyle name="Total 2 2 3 13 5" xfId="24045" xr:uid="{132BD789-DA10-42F6-A584-5FBCF76D405C}"/>
    <cellStyle name="Total 2 2 3 13 6" xfId="25443" xr:uid="{356BDB40-AEE0-4B6E-8F96-C2E2B180D2B5}"/>
    <cellStyle name="Total 2 2 3 13 7" xfId="26883" xr:uid="{5D3EE360-DDEC-497F-BB55-D5F08B2F42FB}"/>
    <cellStyle name="Total 2 2 3 13 8" xfId="28403" xr:uid="{578328EB-2890-47F9-AF1E-5140B95B607A}"/>
    <cellStyle name="Total 2 2 3 13 9" xfId="29898" xr:uid="{309C3A26-412B-4D40-AD9B-C3215E71ABAD}"/>
    <cellStyle name="Total 2 2 3 14" xfId="15534" xr:uid="{1AE30A71-E8F5-4BD4-A268-63E616EF0C6B}"/>
    <cellStyle name="Total 2 2 3 14 10" xfId="31344" xr:uid="{47AC71E7-7B14-412D-B268-97250E9C174F}"/>
    <cellStyle name="Total 2 2 3 14 11" xfId="32702" xr:uid="{C2D133F8-590F-4D20-9B05-8C1C9E47C6AA}"/>
    <cellStyle name="Total 2 2 3 14 12" xfId="33834" xr:uid="{51F32DD2-E15B-429C-BC63-D9D1E4114B01}"/>
    <cellStyle name="Total 2 2 3 14 13" xfId="34847" xr:uid="{49B5F215-A3F8-413D-81AB-367A55FF4C44}"/>
    <cellStyle name="Total 2 2 3 14 14" xfId="36003" xr:uid="{8510E318-FB04-4B78-919A-39E1CF7D355D}"/>
    <cellStyle name="Total 2 2 3 14 15" xfId="37116" xr:uid="{0E9EA773-A7AD-4336-86F0-795C4764EAC2}"/>
    <cellStyle name="Total 2 2 3 14 16" xfId="38208" xr:uid="{D5C4B788-6EBE-4086-87C7-A054FF9D3F87}"/>
    <cellStyle name="Total 2 2 3 14 2" xfId="18593" xr:uid="{6D64608B-7188-4567-AD5E-C92BB5CE1231}"/>
    <cellStyle name="Total 2 2 3 14 3" xfId="19985" xr:uid="{8375F227-D47B-4DFE-B542-8F9690595017}"/>
    <cellStyle name="Total 2 2 3 14 4" xfId="21402" xr:uid="{D3DFE199-84C2-4787-B28B-844135880503}"/>
    <cellStyle name="Total 2 2 3 14 5" xfId="24098" xr:uid="{A7CD1DDB-13F3-4BDE-B081-45C59ADDF6B4}"/>
    <cellStyle name="Total 2 2 3 14 6" xfId="25496" xr:uid="{8200AF22-8F4C-4A3E-9468-3F594FC82ED5}"/>
    <cellStyle name="Total 2 2 3 14 7" xfId="26934" xr:uid="{0BAAEC60-891F-47A6-B496-916A7D43D19B}"/>
    <cellStyle name="Total 2 2 3 14 8" xfId="28456" xr:uid="{05FDF728-FB50-4025-B09A-3D6A2CB9D424}"/>
    <cellStyle name="Total 2 2 3 14 9" xfId="29951" xr:uid="{ABAA121A-7008-485D-86CE-98A64465F285}"/>
    <cellStyle name="Total 2 2 3 15" xfId="15576" xr:uid="{C03DE80E-FE03-4B6D-8FCF-CDBB1F82472E}"/>
    <cellStyle name="Total 2 2 3 15 10" xfId="31385" xr:uid="{49546781-E3FB-4A4B-A01E-1BEAE6D319E1}"/>
    <cellStyle name="Total 2 2 3 15 11" xfId="32740" xr:uid="{3A989483-1816-431C-8737-7535052C5245}"/>
    <cellStyle name="Total 2 2 3 15 12" xfId="33859" xr:uid="{DFB5BBFB-A95E-4DB8-A6B1-F5C6705A641F}"/>
    <cellStyle name="Total 2 2 3 15 13" xfId="34883" xr:uid="{1DD372BE-0D37-4A3F-A643-05AEEB8FEFC4}"/>
    <cellStyle name="Total 2 2 3 15 14" xfId="36039" xr:uid="{E55B079C-9A6A-41D7-8E97-F1CF89458EBF}"/>
    <cellStyle name="Total 2 2 3 15 15" xfId="37153" xr:uid="{C185E5BC-247B-44F4-B469-F3030FB574EB}"/>
    <cellStyle name="Total 2 2 3 15 16" xfId="38244" xr:uid="{87F9E3EE-43B9-4207-8EEC-C078CC674142}"/>
    <cellStyle name="Total 2 2 3 15 2" xfId="18632" xr:uid="{5CF6F7F2-92BC-453A-93EF-CC90395E8447}"/>
    <cellStyle name="Total 2 2 3 15 3" xfId="20027" xr:uid="{31E1AD26-4B64-4F38-9608-F52C5833A8E1}"/>
    <cellStyle name="Total 2 2 3 15 4" xfId="21443" xr:uid="{99703665-33A1-4D5C-8CDB-84DDC1A50A85}"/>
    <cellStyle name="Total 2 2 3 15 5" xfId="24135" xr:uid="{9FF0E194-280E-4360-9AD2-95F008AD781B}"/>
    <cellStyle name="Total 2 2 3 15 6" xfId="25534" xr:uid="{6BD36FBE-3989-4AD4-9C60-E60415422551}"/>
    <cellStyle name="Total 2 2 3 15 7" xfId="26974" xr:uid="{0960930F-2608-4E33-91AC-7C9DD1E61ADD}"/>
    <cellStyle name="Total 2 2 3 15 8" xfId="28495" xr:uid="{E432B016-B2EF-4B48-8AB0-F14B51861861}"/>
    <cellStyle name="Total 2 2 3 15 9" xfId="29990" xr:uid="{F0C63A2F-F294-4D93-9E10-367C49DEA51A}"/>
    <cellStyle name="Total 2 2 3 16" xfId="15642" xr:uid="{61BF7CA1-472B-4BAA-8CE8-29251361BB26}"/>
    <cellStyle name="Total 2 2 3 16 10" xfId="30053" xr:uid="{EC46914E-3B7F-45E1-A1F6-9F1DD394CF7B}"/>
    <cellStyle name="Total 2 2 3 16 11" xfId="31447" xr:uid="{E710FF67-9DFA-491F-91B0-FC3DE131E338}"/>
    <cellStyle name="Total 2 2 3 16 12" xfId="32803" xr:uid="{7F4A953E-67A3-4D1B-9579-397BAFDAB002}"/>
    <cellStyle name="Total 2 2 3 16 13" xfId="33897" xr:uid="{31A47A53-7C18-430E-8AF9-BDA4063F534B}"/>
    <cellStyle name="Total 2 2 3 16 14" xfId="34941" xr:uid="{0F3A984E-BB61-4549-BEA7-5234B6A95D2C}"/>
    <cellStyle name="Total 2 2 3 16 15" xfId="36097" xr:uid="{ECC96687-1AE6-4C2E-808E-BD7C7DBA0901}"/>
    <cellStyle name="Total 2 2 3 16 16" xfId="37214" xr:uid="{2A8D68F3-4DA5-4EF0-9B51-D776B56A8751}"/>
    <cellStyle name="Total 2 2 3 16 17" xfId="38302" xr:uid="{4AD345D4-E904-4F1B-9F9D-00F7D65D9D91}"/>
    <cellStyle name="Total 2 2 3 16 2" xfId="18692" xr:uid="{2EC109E5-8186-4906-8715-EEDD749F231B}"/>
    <cellStyle name="Total 2 2 3 16 3" xfId="20089" xr:uid="{8CF37338-8441-4FFC-9EB3-70A51295F332}"/>
    <cellStyle name="Total 2 2 3 16 4" xfId="21509" xr:uid="{2E186F0A-6D0A-4375-9EF7-EFC05230166F}"/>
    <cellStyle name="Total 2 2 3 16 5" xfId="22895" xr:uid="{10549888-BACA-432E-9156-CBFB9039EEFF}"/>
    <cellStyle name="Total 2 2 3 16 6" xfId="24197" xr:uid="{5AFFC708-A98B-49C0-B465-46297EE3D0D0}"/>
    <cellStyle name="Total 2 2 3 16 7" xfId="25596" xr:uid="{375CAED2-FFDE-40E2-ADC2-EDAD9316CD39}"/>
    <cellStyle name="Total 2 2 3 16 8" xfId="27038" xr:uid="{A6B92DBC-8710-4B5A-AD4F-C66C1E51C852}"/>
    <cellStyle name="Total 2 2 3 16 9" xfId="28560" xr:uid="{055411F1-579F-4BC5-BC40-4FAC32F934AA}"/>
    <cellStyle name="Total 2 2 3 17" xfId="15671" xr:uid="{79229740-61A5-4440-9033-AEBD1FD1610C}"/>
    <cellStyle name="Total 2 2 3 17 10" xfId="30082" xr:uid="{F95BD793-39DB-49CD-B613-640B482DB7C6}"/>
    <cellStyle name="Total 2 2 3 17 11" xfId="31474" xr:uid="{6BE8EB21-B093-42B6-B13F-87AE8D36BB44}"/>
    <cellStyle name="Total 2 2 3 17 12" xfId="32829" xr:uid="{39C5AE61-EDB4-4422-B824-CDD0ADE1B400}"/>
    <cellStyle name="Total 2 2 3 17 13" xfId="33923" xr:uid="{A9EE49F8-9B88-448F-9DA6-0AECD7A11118}"/>
    <cellStyle name="Total 2 2 3 17 14" xfId="34969" xr:uid="{E2C1AD88-0163-4286-9636-EC50C5B14D68}"/>
    <cellStyle name="Total 2 2 3 17 15" xfId="36123" xr:uid="{BE81D41E-0F9A-4504-BEDC-F33F7E00BC61}"/>
    <cellStyle name="Total 2 2 3 17 16" xfId="37241" xr:uid="{D7D942A1-EE7C-4DB9-88DD-21F4A393616F}"/>
    <cellStyle name="Total 2 2 3 17 17" xfId="38328" xr:uid="{2B49E5E1-B1F5-416E-A780-4B1152F94E38}"/>
    <cellStyle name="Total 2 2 3 17 2" xfId="18721" xr:uid="{83BBB938-E5BC-45F5-A3FE-BA3B344C54EC}"/>
    <cellStyle name="Total 2 2 3 17 3" xfId="20117" xr:uid="{5393926A-9648-4749-A883-6476DEE63028}"/>
    <cellStyle name="Total 2 2 3 17 4" xfId="21538" xr:uid="{25614D6C-AE2D-4FD6-942D-A2A87D3002D2}"/>
    <cellStyle name="Total 2 2 3 17 5" xfId="22924" xr:uid="{3EFD6023-FD2D-4857-BB5E-8B04A6EEBF6A}"/>
    <cellStyle name="Total 2 2 3 17 6" xfId="24226" xr:uid="{9D644C64-900E-4237-9BE2-B631253174F2}"/>
    <cellStyle name="Total 2 2 3 17 7" xfId="25625" xr:uid="{57039487-251D-4C62-A6A0-9483703E83E0}"/>
    <cellStyle name="Total 2 2 3 17 8" xfId="27067" xr:uid="{8F7CC2BC-5809-4765-B431-99831F8CD097}"/>
    <cellStyle name="Total 2 2 3 17 9" xfId="28589" xr:uid="{ADA151A4-FD3F-438D-98BD-11298A48BD68}"/>
    <cellStyle name="Total 2 2 3 18" xfId="15711" xr:uid="{84E10AAB-91A9-42CC-8D84-1CEAA1721F22}"/>
    <cellStyle name="Total 2 2 3 18 10" xfId="31513" xr:uid="{9E0FB697-550D-49AF-B74C-3A4BE1D6FF57}"/>
    <cellStyle name="Total 2 2 3 18 11" xfId="32864" xr:uid="{8FF3464E-5FAC-48F4-BF4C-79DF013E1222}"/>
    <cellStyle name="Total 2 2 3 18 12" xfId="33946" xr:uid="{936094DB-01AE-41D5-8369-1D75897734B4}"/>
    <cellStyle name="Total 2 2 3 18 13" xfId="35003" xr:uid="{6E07031B-E0CE-457A-822C-C9E9A5590B72}"/>
    <cellStyle name="Total 2 2 3 18 14" xfId="36157" xr:uid="{5C049BCE-AEA4-42DB-A5FD-3B257391CBD2}"/>
    <cellStyle name="Total 2 2 3 18 15" xfId="37277" xr:uid="{2D827F5E-64C4-4E04-AEB6-6640335EE6E6}"/>
    <cellStyle name="Total 2 2 3 18 16" xfId="38362" xr:uid="{A737382F-B915-4025-8DE6-CB929C398296}"/>
    <cellStyle name="Total 2 2 3 18 2" xfId="18761" xr:uid="{F05CCDF9-8BC8-4358-831A-AF83D8AF846A}"/>
    <cellStyle name="Total 2 2 3 18 3" xfId="20156" xr:uid="{3660474D-C37E-4847-BCAF-9AD306DDBA95}"/>
    <cellStyle name="Total 2 2 3 18 4" xfId="21578" xr:uid="{6128B04F-652F-44B4-932D-6BF7FBB9DAC9}"/>
    <cellStyle name="Total 2 2 3 18 5" xfId="24264" xr:uid="{9AD48B68-3AC4-4244-800E-EF3C46FC552E}"/>
    <cellStyle name="Total 2 2 3 18 6" xfId="25662" xr:uid="{EE45CB72-4ACF-4B6D-8A61-CD4266A127BA}"/>
    <cellStyle name="Total 2 2 3 18 7" xfId="27105" xr:uid="{FD8AE475-B3C4-4612-A191-7403BE6BB604}"/>
    <cellStyle name="Total 2 2 3 18 8" xfId="28627" xr:uid="{B0064432-69C4-41B0-A7CE-2302E40F336C}"/>
    <cellStyle name="Total 2 2 3 18 9" xfId="30121" xr:uid="{7E7FF345-DD5E-49B8-BB98-27E4C51A8C1F}"/>
    <cellStyle name="Total 2 2 3 19" xfId="15771" xr:uid="{C1D4F5F9-24B1-497F-86E6-E2579D0C1544}"/>
    <cellStyle name="Total 2 2 3 19 10" xfId="31572" xr:uid="{6EAA7CDB-6791-4A51-B75B-9A2711C35BD3}"/>
    <cellStyle name="Total 2 2 3 19 11" xfId="32918" xr:uid="{0AF2F46B-4F5C-4004-A9CC-E82EEDD62519}"/>
    <cellStyle name="Total 2 2 3 19 12" xfId="33967" xr:uid="{1CAEA8A2-C6B1-4DA4-B681-3AB0F9F47F93}"/>
    <cellStyle name="Total 2 2 3 19 13" xfId="35054" xr:uid="{3BE2F02B-3AEE-4109-B819-ACEE95354D76}"/>
    <cellStyle name="Total 2 2 3 19 14" xfId="36208" xr:uid="{F7334D4A-53E8-4D34-901B-BE1DC2BF30D7}"/>
    <cellStyle name="Total 2 2 3 19 15" xfId="37331" xr:uid="{E8EE836C-0EAE-4F2B-8A7C-44B7895DE6CA}"/>
    <cellStyle name="Total 2 2 3 19 16" xfId="38413" xr:uid="{825568C3-E024-4745-A99B-F651D1F932A7}"/>
    <cellStyle name="Total 2 2 3 19 2" xfId="18821" xr:uid="{3E639B75-FAD9-41B7-B667-46D4DB044EC5}"/>
    <cellStyle name="Total 2 2 3 19 3" xfId="20214" xr:uid="{B5094518-2284-4B94-9C27-A4EF07600658}"/>
    <cellStyle name="Total 2 2 3 19 4" xfId="23006" xr:uid="{3D959353-2512-491A-B1C2-52D07E30E651}"/>
    <cellStyle name="Total 2 2 3 19 5" xfId="24322" xr:uid="{F7EE8924-1FED-4303-87C0-90FB226F10EB}"/>
    <cellStyle name="Total 2 2 3 19 6" xfId="25721" xr:uid="{AD262410-733B-49EC-8796-811BC27C0836}"/>
    <cellStyle name="Total 2 2 3 19 7" xfId="27162" xr:uid="{C4A1D3F2-2019-456D-BF68-A4B22FABD7D1}"/>
    <cellStyle name="Total 2 2 3 19 8" xfId="28685" xr:uid="{C26D1E4F-AD69-480B-93D7-CBF90E367743}"/>
    <cellStyle name="Total 2 2 3 19 9" xfId="30180" xr:uid="{4C57E2EC-594A-4FEC-810F-8BDCCB04FAEA}"/>
    <cellStyle name="Total 2 2 3 2" xfId="14999" xr:uid="{783C1886-EE89-4D8A-856F-AF910C267616}"/>
    <cellStyle name="Total 2 2 3 2 10" xfId="29434" xr:uid="{D0AB2D35-0E6A-4AFF-A123-00CE74E31CB4}"/>
    <cellStyle name="Total 2 2 3 2 11" xfId="30825" xr:uid="{A6FDF849-6D52-4283-B98A-AF9A806755F9}"/>
    <cellStyle name="Total 2 2 3 2 12" xfId="32209" xr:uid="{2654293B-59A5-4D9E-BDC6-87550767472D}"/>
    <cellStyle name="Total 2 2 3 2 13" xfId="33425" xr:uid="{A835F1FF-2969-469F-AA9D-4819BC128E6D}"/>
    <cellStyle name="Total 2 2 3 2 14" xfId="34375" xr:uid="{5A29B290-00F3-46D1-A9B0-E5CEE4E22429}"/>
    <cellStyle name="Total 2 2 3 2 15" xfId="35530" xr:uid="{880B4D88-632C-4AF5-8BAF-18F72F5A6A18}"/>
    <cellStyle name="Total 2 2 3 2 16" xfId="36653" xr:uid="{C2368546-EC93-41FA-A393-7421CA8FD796}"/>
    <cellStyle name="Total 2 2 3 2 17" xfId="37758" xr:uid="{F47B4D4C-14B4-49F8-A584-9EE0B4415A5F}"/>
    <cellStyle name="Total 2 2 3 2 2" xfId="18062" xr:uid="{589F0826-21DC-4DB8-BFDB-36A954AE9F8E}"/>
    <cellStyle name="Total 2 2 3 2 3" xfId="19458" xr:uid="{105C8872-D601-4832-93DA-C9B3403A1F1E}"/>
    <cellStyle name="Total 2 2 3 2 4" xfId="20875" xr:uid="{E415C022-8AE9-4F8D-AB53-3EA2DC49F8DF}"/>
    <cellStyle name="Total 2 2 3 2 5" xfId="22265" xr:uid="{078AA9B8-9C88-4D62-816A-BC1F44C0807D}"/>
    <cellStyle name="Total 2 2 3 2 6" xfId="23578" xr:uid="{A35AF0DC-0307-4AEC-B466-763D08501316}"/>
    <cellStyle name="Total 2 2 3 2 7" xfId="24986" xr:uid="{9B7E2C35-E33B-4C04-A41A-DD0174C2DDA5}"/>
    <cellStyle name="Total 2 2 3 2 8" xfId="26418" xr:uid="{CCDAAD7F-2F47-494E-BAFC-D56655CEE507}"/>
    <cellStyle name="Total 2 2 3 2 9" xfId="27949" xr:uid="{54D8040A-F8DC-414D-A03B-EF62D35B29BF}"/>
    <cellStyle name="Total 2 2 3 20" xfId="15803" xr:uid="{B94890BD-A79F-487E-8B41-4DD73E4B0A87}"/>
    <cellStyle name="Total 2 2 3 20 10" xfId="35081" xr:uid="{92E0ED4B-0174-4EA2-BBC8-E5AB69E6CD5D}"/>
    <cellStyle name="Total 2 2 3 20 11" xfId="36235" xr:uid="{0A53BD57-8EAE-47E4-94FE-4560166C4045}"/>
    <cellStyle name="Total 2 2 3 20 12" xfId="37360" xr:uid="{7304D586-68EE-456E-8147-6FF9EF889AD7}"/>
    <cellStyle name="Total 2 2 3 20 13" xfId="38440" xr:uid="{C2579A7F-8798-483F-ACD5-1F3954F7AAA3}"/>
    <cellStyle name="Total 2 2 3 20 2" xfId="20246" xr:uid="{C9290108-2B59-4CFB-958D-36D9A4756ECE}"/>
    <cellStyle name="Total 2 2 3 20 3" xfId="24350" xr:uid="{A62E76B3-B3A6-4BDB-851E-7E3B61D85AA5}"/>
    <cellStyle name="Total 2 2 3 20 4" xfId="25753" xr:uid="{B0D7E5C9-C1C0-4FC0-B93E-462799940940}"/>
    <cellStyle name="Total 2 2 3 20 5" xfId="27194" xr:uid="{C2CB1026-0516-44A3-89F2-49E07403C249}"/>
    <cellStyle name="Total 2 2 3 20 6" xfId="28717" xr:uid="{A7E2D4D1-74C0-43D1-8AD4-BD7993F3C3A8}"/>
    <cellStyle name="Total 2 2 3 20 7" xfId="30211" xr:uid="{BDEA0CCE-3321-4A5B-BD10-3E632D0F869D}"/>
    <cellStyle name="Total 2 2 3 20 8" xfId="31604" xr:uid="{D706F232-0604-4192-8772-5F01B500E7BE}"/>
    <cellStyle name="Total 2 2 3 20 9" xfId="32945" xr:uid="{9BC6AFE8-A846-4124-8351-71F7466C673F}"/>
    <cellStyle name="Total 2 2 3 21" xfId="15853" xr:uid="{4A266CF6-DEC1-41A9-9442-8B08B3B11CDB}"/>
    <cellStyle name="Total 2 2 3 21 10" xfId="30260" xr:uid="{C6546287-041D-4524-A659-15ABB7122932}"/>
    <cellStyle name="Total 2 2 3 21 11" xfId="31654" xr:uid="{2F01E181-E1E8-4A68-B802-9860BEDC1486}"/>
    <cellStyle name="Total 2 2 3 21 12" xfId="32991" xr:uid="{31F1FCB4-0554-49E1-83BB-B2C08A02C43D}"/>
    <cellStyle name="Total 2 2 3 21 13" xfId="34023" xr:uid="{7BA2E2AD-3384-42BC-B534-C9460BC80BFE}"/>
    <cellStyle name="Total 2 2 3 21 14" xfId="35125" xr:uid="{B35115B6-EC3F-4453-BAD8-0E1BFCC11423}"/>
    <cellStyle name="Total 2 2 3 21 15" xfId="36279" xr:uid="{EB052A70-3396-4A5F-8497-229A6FE0799C}"/>
    <cellStyle name="Total 2 2 3 21 16" xfId="37406" xr:uid="{FE2E9F99-09EC-4856-A709-E36DA10C0435}"/>
    <cellStyle name="Total 2 2 3 21 17" xfId="38484" xr:uid="{AA9223DE-FA9E-4B58-94C3-955D13FF7A79}"/>
    <cellStyle name="Total 2 2 3 21 2" xfId="18902" xr:uid="{59AF0476-71BB-4840-888C-0C1C0BB9899C}"/>
    <cellStyle name="Total 2 2 3 21 3" xfId="20294" xr:uid="{233C6C2D-94D1-4875-AE2D-448DE6CAB8E6}"/>
    <cellStyle name="Total 2 2 3 21 4" xfId="21696" xr:uid="{AB4DB5EE-9734-40E6-B384-23782A89085F}"/>
    <cellStyle name="Total 2 2 3 21 5" xfId="23077" xr:uid="{DD24ADB1-67F9-489C-9598-6DAD1A05CF06}"/>
    <cellStyle name="Total 2 2 3 21 6" xfId="24397" xr:uid="{917642E6-AC24-49A0-91A3-62ACCD51B4B7}"/>
    <cellStyle name="Total 2 2 3 21 7" xfId="25801" xr:uid="{0EC4AF5C-9E64-4F8E-A5D4-366A39A131CC}"/>
    <cellStyle name="Total 2 2 3 21 8" xfId="27242" xr:uid="{F951D66F-D140-467B-88BE-B5496A9D5FC3}"/>
    <cellStyle name="Total 2 2 3 21 9" xfId="28766" xr:uid="{A30D0625-4E63-4C1C-AE6D-270F22E7E391}"/>
    <cellStyle name="Total 2 2 3 22" xfId="15882" xr:uid="{A479F610-FDEC-44E0-A941-EEE6D03FFC0D}"/>
    <cellStyle name="Total 2 2 3 22 10" xfId="30288" xr:uid="{3155E2F9-397D-401A-A4FD-282D908624E0}"/>
    <cellStyle name="Total 2 2 3 22 11" xfId="31683" xr:uid="{B82A5275-1CEF-4580-828C-52F192301020}"/>
    <cellStyle name="Total 2 2 3 22 12" xfId="33019" xr:uid="{1FA4E10A-49DE-4801-9E58-EA623C311A61}"/>
    <cellStyle name="Total 2 2 3 22 13" xfId="34051" xr:uid="{73E52867-AB60-4858-9A2A-5837238CEB8F}"/>
    <cellStyle name="Total 2 2 3 22 14" xfId="35153" xr:uid="{5E61618A-4037-458C-9929-7792EC1B7EF2}"/>
    <cellStyle name="Total 2 2 3 22 15" xfId="36307" xr:uid="{5EB2D58A-FC78-4B7B-897D-8413CB53A3CF}"/>
    <cellStyle name="Total 2 2 3 22 16" xfId="37434" xr:uid="{269FF894-7E04-4344-9F86-33CCED676382}"/>
    <cellStyle name="Total 2 2 3 22 17" xfId="38512" xr:uid="{8DF8F3CD-F894-456E-BB10-AD57A0405938}"/>
    <cellStyle name="Total 2 2 3 22 2" xfId="18931" xr:uid="{85AF8DF9-BED6-4F32-9AB9-B0385911448E}"/>
    <cellStyle name="Total 2 2 3 22 3" xfId="20323" xr:uid="{5B841BC3-1862-4E44-9D9C-A4CE4A39CD9F}"/>
    <cellStyle name="Total 2 2 3 22 4" xfId="21724" xr:uid="{4340D332-B64A-4727-BF7A-93B478A08529}"/>
    <cellStyle name="Total 2 2 3 22 5" xfId="23106" xr:uid="{A177B0C6-2733-4168-9374-4015B055D546}"/>
    <cellStyle name="Total 2 2 3 22 6" xfId="24425" xr:uid="{EFFDF445-8198-4DA8-BCB3-72E255C2A5FB}"/>
    <cellStyle name="Total 2 2 3 22 7" xfId="25830" xr:uid="{5D0B71FC-D47C-49B8-8A3E-BEEBE4251AB7}"/>
    <cellStyle name="Total 2 2 3 22 8" xfId="27271" xr:uid="{0FD96378-1340-4564-8137-CFA69BB02885}"/>
    <cellStyle name="Total 2 2 3 22 9" xfId="28795" xr:uid="{A1F29C27-4C95-42D9-9206-4B67904C1A74}"/>
    <cellStyle name="Total 2 2 3 23" xfId="15909" xr:uid="{D9D752F6-3633-4CFB-BBD2-F7229E444E11}"/>
    <cellStyle name="Total 2 2 3 24" xfId="11156" xr:uid="{D1E59F03-92BF-4BD3-B69D-3CEAB2B52700}"/>
    <cellStyle name="Total 2 2 3 25" xfId="10029" xr:uid="{79787D8D-C30C-4FB2-96CC-A47ABABC3F64}"/>
    <cellStyle name="Total 2 2 3 3" xfId="15016" xr:uid="{F67442BE-295C-447F-9FB6-262040EB08E6}"/>
    <cellStyle name="Total 2 2 3 3 10" xfId="29451" xr:uid="{B071B934-F7E5-4D9D-8F39-8B3D4A5E8FF7}"/>
    <cellStyle name="Total 2 2 3 3 11" xfId="30842" xr:uid="{9746F96E-FE96-4EA6-BE2B-678335FC9F36}"/>
    <cellStyle name="Total 2 2 3 3 12" xfId="32226" xr:uid="{651A1A29-9A44-44B9-8096-8BA5353CF572}"/>
    <cellStyle name="Total 2 2 3 3 13" xfId="33442" xr:uid="{79628DF1-FCD4-444F-80FD-9BD4905D2C10}"/>
    <cellStyle name="Total 2 2 3 3 14" xfId="34392" xr:uid="{C9D7ECD1-EEA7-4789-B9C4-D72734956632}"/>
    <cellStyle name="Total 2 2 3 3 15" xfId="35547" xr:uid="{627815B7-D8E5-4782-A33E-121378D2997C}"/>
    <cellStyle name="Total 2 2 3 3 16" xfId="36670" xr:uid="{07CE8715-F6B0-494D-A17C-55F5A69A4813}"/>
    <cellStyle name="Total 2 2 3 3 17" xfId="37775" xr:uid="{86771275-5520-4F7D-BC7C-9032083DEA69}"/>
    <cellStyle name="Total 2 2 3 3 2" xfId="18079" xr:uid="{78206120-415B-4687-892C-76A1E9986403}"/>
    <cellStyle name="Total 2 2 3 3 3" xfId="19475" xr:uid="{EB7C46F7-23D9-4010-B437-E6F898F447D3}"/>
    <cellStyle name="Total 2 2 3 3 4" xfId="20892" xr:uid="{9024E2A8-089A-4019-8255-4B2831295FCD}"/>
    <cellStyle name="Total 2 2 3 3 5" xfId="22282" xr:uid="{886F6D0F-FBF2-416C-A555-DCC43AF96CF3}"/>
    <cellStyle name="Total 2 2 3 3 6" xfId="23595" xr:uid="{B5597066-48F9-47AD-AFAB-4AF23864F271}"/>
    <cellStyle name="Total 2 2 3 3 7" xfId="25003" xr:uid="{7C96CEB6-DEEB-4C95-8587-6B3E7DDC36D7}"/>
    <cellStyle name="Total 2 2 3 3 8" xfId="26435" xr:uid="{65BBACB2-7489-431E-A9C0-BB89760CA914}"/>
    <cellStyle name="Total 2 2 3 3 9" xfId="27966" xr:uid="{E64DAF7B-5E7D-4627-9584-F122D5773D1B}"/>
    <cellStyle name="Total 2 2 3 4" xfId="15046" xr:uid="{730D222D-09C5-403B-A6A5-1CC571F07364}"/>
    <cellStyle name="Total 2 2 3 4 10" xfId="29481" xr:uid="{765FD588-B21D-4CAC-A0A7-7A8CC6E74B57}"/>
    <cellStyle name="Total 2 2 3 4 11" xfId="30871" xr:uid="{DD983C6E-CD06-418D-990B-5B023D89C87D}"/>
    <cellStyle name="Total 2 2 3 4 12" xfId="32255" xr:uid="{E3D4286B-07DB-4023-B7A9-B61C65B38A30}"/>
    <cellStyle name="Total 2 2 3 4 13" xfId="33468" xr:uid="{2394C15C-4DCF-4927-8057-979AE5A7ABDE}"/>
    <cellStyle name="Total 2 2 3 4 14" xfId="34421" xr:uid="{808FA808-F660-4880-ADBA-AB8EAD06F6B2}"/>
    <cellStyle name="Total 2 2 3 4 15" xfId="35576" xr:uid="{122D43AD-F949-4844-8767-52D04C5BFD95}"/>
    <cellStyle name="Total 2 2 3 4 16" xfId="36698" xr:uid="{A2E2C603-FACD-405C-81C8-445DBD6151EC}"/>
    <cellStyle name="Total 2 2 3 4 17" xfId="37803" xr:uid="{EAE8E485-53D7-430B-AB57-C78E1BD1FF54}"/>
    <cellStyle name="Total 2 2 3 4 2" xfId="18109" xr:uid="{4443F3AA-B65A-4168-92D9-158FA3658DDC}"/>
    <cellStyle name="Total 2 2 3 4 3" xfId="19505" xr:uid="{944EC8FD-9604-4AE7-A634-25300B690E17}"/>
    <cellStyle name="Total 2 2 3 4 4" xfId="20922" xr:uid="{3C67132E-1242-4B4D-AEE2-04D464980B0E}"/>
    <cellStyle name="Total 2 2 3 4 5" xfId="22312" xr:uid="{195F7932-250C-44EF-B88E-26A76237432E}"/>
    <cellStyle name="Total 2 2 3 4 6" xfId="23625" xr:uid="{127B3EE3-741E-4902-BF8F-878F7782B690}"/>
    <cellStyle name="Total 2 2 3 4 7" xfId="25033" xr:uid="{8FFF8B9E-CBB9-4E51-9602-40D8C65D61A2}"/>
    <cellStyle name="Total 2 2 3 4 8" xfId="26465" xr:uid="{323A5002-1B0E-4733-A4C6-92728C7008CB}"/>
    <cellStyle name="Total 2 2 3 4 9" xfId="27995" xr:uid="{37FCA028-DFBF-48C9-8F03-07A964607BF9}"/>
    <cellStyle name="Total 2 2 3 5" xfId="14879" xr:uid="{07075601-9853-484F-BF36-54EE3842EAEC}"/>
    <cellStyle name="Total 2 2 3 5 10" xfId="29316" xr:uid="{7676E445-D62E-47F1-9C35-A072A0ACA87B}"/>
    <cellStyle name="Total 2 2 3 5 11" xfId="30710" xr:uid="{F6042AC6-BA6D-46A1-87D3-D312F625F096}"/>
    <cellStyle name="Total 2 2 3 5 12" xfId="32108" xr:uid="{69DCF573-42A5-4D8C-A74F-D9D227DBEA8B}"/>
    <cellStyle name="Total 2 2 3 5 13" xfId="33338" xr:uid="{5DB26BFB-58B1-444C-AE80-848025398C3B}"/>
    <cellStyle name="Total 2 2 3 5 14" xfId="34281" xr:uid="{2FC2E6F8-D6F4-4F3D-A194-D897FD0DCABD}"/>
    <cellStyle name="Total 2 2 3 5 15" xfId="35430" xr:uid="{1D05A691-4DE8-4331-BAD2-23F079DE90FA}"/>
    <cellStyle name="Total 2 2 3 5 16" xfId="36547" xr:uid="{606029A5-81E0-4B37-B76C-22D8BE7330A8}"/>
    <cellStyle name="Total 2 2 3 5 17" xfId="37671" xr:uid="{52E1ECDD-297A-4B1E-8F53-9A940C1EB6FF}"/>
    <cellStyle name="Total 2 2 3 5 2" xfId="17942" xr:uid="{E161F995-020B-4257-A02F-5E0170C44BF2}"/>
    <cellStyle name="Total 2 2 3 5 3" xfId="19342" xr:uid="{7E132231-6107-496D-9C38-2B77EBAB4E9C}"/>
    <cellStyle name="Total 2 2 3 5 4" xfId="20756" xr:uid="{C0CAAB28-09FC-42CE-982D-B66162EFD468}"/>
    <cellStyle name="Total 2 2 3 5 5" xfId="22149" xr:uid="{37339606-A1B7-4D0F-A1C9-1D5DC683FB86}"/>
    <cellStyle name="Total 2 2 3 5 6" xfId="23460" xr:uid="{21DEBE6C-43C5-4716-92B7-3B3E04782A79}"/>
    <cellStyle name="Total 2 2 3 5 7" xfId="24877" xr:uid="{DE4D7CB1-DFAB-4653-A52B-BE272028C069}"/>
    <cellStyle name="Total 2 2 3 5 8" xfId="26298" xr:uid="{79C4C83C-266B-42FF-A054-14E4EB19EAC5}"/>
    <cellStyle name="Total 2 2 3 5 9" xfId="27830" xr:uid="{153AE565-217D-46D3-86E4-5BC2F0C314F7}"/>
    <cellStyle name="Total 2 2 3 6" xfId="15120" xr:uid="{D31148A1-90B6-41C9-8F4A-C556B0095891}"/>
    <cellStyle name="Total 2 2 3 6 10" xfId="29554" xr:uid="{25114153-82A1-44FA-9C7A-CB23DF19E470}"/>
    <cellStyle name="Total 2 2 3 6 11" xfId="30944" xr:uid="{33BDDF46-5AE8-4DC6-8276-23F97DFE1338}"/>
    <cellStyle name="Total 2 2 3 6 12" xfId="32325" xr:uid="{BC59F587-3BA3-4483-9755-12706F56B30A}"/>
    <cellStyle name="Total 2 2 3 6 13" xfId="33535" xr:uid="{7441428F-F74F-49DA-92AC-6F8D4253607C}"/>
    <cellStyle name="Total 2 2 3 6 14" xfId="34487" xr:uid="{A5183F36-8CD2-4C4F-B256-712BE70A3B3E}"/>
    <cellStyle name="Total 2 2 3 6 15" xfId="35642" xr:uid="{DE00C850-89AB-48FC-A888-405BF9D1D256}"/>
    <cellStyle name="Total 2 2 3 6 16" xfId="36764" xr:uid="{078B58DD-C7B8-4D0F-801C-B244720EFF3E}"/>
    <cellStyle name="Total 2 2 3 6 17" xfId="37868" xr:uid="{4FA3A209-B8B3-4D64-9716-3C855B3999C2}"/>
    <cellStyle name="Total 2 2 3 6 2" xfId="18182" xr:uid="{86346384-7421-4F70-9A7C-D365107DD368}"/>
    <cellStyle name="Total 2 2 3 6 3" xfId="19579" xr:uid="{45B94B4E-5404-4444-A973-2E7324158500}"/>
    <cellStyle name="Total 2 2 3 6 4" xfId="20995" xr:uid="{FD3BAC44-79BD-46FF-A4B8-EA8F3CD6F9CC}"/>
    <cellStyle name="Total 2 2 3 6 5" xfId="22386" xr:uid="{12437355-69D1-4137-8A66-94799817927D}"/>
    <cellStyle name="Total 2 2 3 6 6" xfId="23698" xr:uid="{449505BC-C1E4-43EF-AFCB-27BCB826D369}"/>
    <cellStyle name="Total 2 2 3 6 7" xfId="25102" xr:uid="{5703157F-2CB5-416A-8345-D09DA167CB49}"/>
    <cellStyle name="Total 2 2 3 6 8" xfId="26537" xr:uid="{D6498A1D-2829-4840-A20D-E1131A8FEBCE}"/>
    <cellStyle name="Total 2 2 3 6 9" xfId="28065" xr:uid="{0644BD03-3FA9-46BF-AD72-594D18D239DD}"/>
    <cellStyle name="Total 2 2 3 7" xfId="15167" xr:uid="{F3E4D2A9-EEB4-411F-8038-ECCC36252EDA}"/>
    <cellStyle name="Total 2 2 3 7 10" xfId="29601" xr:uid="{508CCD92-A34A-445E-A036-FC01173160E4}"/>
    <cellStyle name="Total 2 2 3 7 11" xfId="30990" xr:uid="{25644325-24EA-49BC-AE8C-6478466DE478}"/>
    <cellStyle name="Total 2 2 3 7 12" xfId="32368" xr:uid="{5ECA163A-DC67-44C7-93F0-4F7190B11895}"/>
    <cellStyle name="Total 2 2 3 7 13" xfId="33576" xr:uid="{F6E8B267-8D32-4E68-BCB0-EF31EFADD8D7}"/>
    <cellStyle name="Total 2 2 3 7 14" xfId="34531" xr:uid="{71C54971-4BA9-458D-AB61-9916B2A22A91}"/>
    <cellStyle name="Total 2 2 3 7 15" xfId="35686" xr:uid="{239A54B7-AE5A-44E8-8717-891C85D8E9E4}"/>
    <cellStyle name="Total 2 2 3 7 16" xfId="36806" xr:uid="{02F32A20-607A-4250-80F7-35095AC33992}"/>
    <cellStyle name="Total 2 2 3 7 17" xfId="37909" xr:uid="{3B216ACA-856F-4542-A41A-BC103FC1C77A}"/>
    <cellStyle name="Total 2 2 3 7 2" xfId="18229" xr:uid="{69334E88-7765-4E45-B07F-1DF5A04941FB}"/>
    <cellStyle name="Total 2 2 3 7 3" xfId="19626" xr:uid="{2D294E7E-08F3-4F76-960D-B365A4728EE7}"/>
    <cellStyle name="Total 2 2 3 7 4" xfId="21041" xr:uid="{8554C6FC-62DD-4CDA-AED6-49D094414755}"/>
    <cellStyle name="Total 2 2 3 7 5" xfId="22433" xr:uid="{77F9D685-F341-492B-B3D8-B258F563AD00}"/>
    <cellStyle name="Total 2 2 3 7 6" xfId="23745" xr:uid="{3E784F6E-92D9-4DD0-8878-6333D3050419}"/>
    <cellStyle name="Total 2 2 3 7 7" xfId="25148" xr:uid="{3349B852-A24E-4C58-BED2-DE374364D8D8}"/>
    <cellStyle name="Total 2 2 3 7 8" xfId="26584" xr:uid="{613DAF5E-C1A2-4FEF-9BCD-A06D086F648E}"/>
    <cellStyle name="Total 2 2 3 7 9" xfId="28111" xr:uid="{250025FB-33DF-481A-9E5E-C07D716BBE85}"/>
    <cellStyle name="Total 2 2 3 8" xfId="14891" xr:uid="{5F7B3E77-597D-4EF1-B55C-EB3643528C07}"/>
    <cellStyle name="Total 2 2 3 8 10" xfId="29328" xr:uid="{E213927B-8889-4A7A-B2B2-4B67CD6E4EF2}"/>
    <cellStyle name="Total 2 2 3 8 11" xfId="30722" xr:uid="{EAD52F38-9F03-47F5-A602-FCE2B1316E58}"/>
    <cellStyle name="Total 2 2 3 8 12" xfId="32119" xr:uid="{7EAA87B6-0836-47F6-92B8-35FF7FA97F9C}"/>
    <cellStyle name="Total 2 2 3 8 13" xfId="33349" xr:uid="{84A9BEEC-2B98-490F-B161-6E27BA80EF4A}"/>
    <cellStyle name="Total 2 2 3 8 14" xfId="34291" xr:uid="{98314608-73F9-4DCE-B0D7-68624EDEC4BB}"/>
    <cellStyle name="Total 2 2 3 8 15" xfId="35441" xr:uid="{1931C132-40E0-41EF-AEE5-7D793C69695C}"/>
    <cellStyle name="Total 2 2 3 8 16" xfId="36559" xr:uid="{47184670-B1C6-439E-A89C-311529F6949D}"/>
    <cellStyle name="Total 2 2 3 8 17" xfId="37681" xr:uid="{90F106AD-22FB-43DC-AE6E-DAC35AD925F6}"/>
    <cellStyle name="Total 2 2 3 8 2" xfId="17954" xr:uid="{7CBD6D92-0A13-4C45-9CD7-D8209BE741E7}"/>
    <cellStyle name="Total 2 2 3 8 3" xfId="19353" xr:uid="{DE535C87-02B2-4FF6-80D3-7E4224045CC5}"/>
    <cellStyle name="Total 2 2 3 8 4" xfId="20768" xr:uid="{9E7313E2-6823-49BF-B0D5-14FBFD8E157B}"/>
    <cellStyle name="Total 2 2 3 8 5" xfId="22161" xr:uid="{C5A99F1E-D17D-4FB1-B6C8-FBCDBC5FCBC0}"/>
    <cellStyle name="Total 2 2 3 8 6" xfId="23472" xr:uid="{F7A44D6F-EA14-40FC-8DBE-6DE25A066569}"/>
    <cellStyle name="Total 2 2 3 8 7" xfId="24888" xr:uid="{E2CCD66D-D705-4A6A-A219-5CD60840B8A8}"/>
    <cellStyle name="Total 2 2 3 8 8" xfId="26310" xr:uid="{D3F70F97-1BC7-4036-9953-DC5D4CB996C2}"/>
    <cellStyle name="Total 2 2 3 8 9" xfId="27842" xr:uid="{C2077D8A-1748-438C-A607-4B2D74745984}"/>
    <cellStyle name="Total 2 2 3 9" xfId="15240" xr:uid="{FC66C145-30B2-4F14-8458-4120AF142756}"/>
    <cellStyle name="Total 2 2 3 9 10" xfId="29670" xr:uid="{0E43923F-8D22-4060-9C65-DD4BC16B276C}"/>
    <cellStyle name="Total 2 2 3 9 11" xfId="31062" xr:uid="{3B872686-6562-41C9-A97B-6A73AD62B14F}"/>
    <cellStyle name="Total 2 2 3 9 12" xfId="32434" xr:uid="{C763233E-62F8-4ED1-BCC9-C5B7599C8278}"/>
    <cellStyle name="Total 2 2 3 9 13" xfId="33635" xr:uid="{C0D67291-AD4F-4D5C-939F-A0417579DE59}"/>
    <cellStyle name="Total 2 2 3 9 14" xfId="34596" xr:uid="{9FB6C9E6-FB39-4D94-9097-3C381B90257E}"/>
    <cellStyle name="Total 2 2 3 9 15" xfId="35753" xr:uid="{7E79DDE0-17F4-46A2-8A0E-4732AB717B50}"/>
    <cellStyle name="Total 2 2 3 9 16" xfId="36865" xr:uid="{608D9670-2928-465A-A136-2C4537C8EA8E}"/>
    <cellStyle name="Total 2 2 3 9 17" xfId="37967" xr:uid="{7FD1268B-CDD1-4AB9-9BBE-ABC6E6744F01}"/>
    <cellStyle name="Total 2 2 3 9 2" xfId="18302" xr:uid="{D34FBB68-E2C3-4481-8A33-775BA16ECA57}"/>
    <cellStyle name="Total 2 2 3 9 3" xfId="19697" xr:uid="{D84910BA-6E5A-4AB2-9D31-0A92938D7E05}"/>
    <cellStyle name="Total 2 2 3 9 4" xfId="21111" xr:uid="{A80734A7-3399-4E04-94C9-1F39D221F8DD}"/>
    <cellStyle name="Total 2 2 3 9 5" xfId="22506" xr:uid="{F2C880CE-D515-42C9-A8F3-66834F449FEC}"/>
    <cellStyle name="Total 2 2 3 9 6" xfId="23818" xr:uid="{69DBE276-D686-4D12-9CD3-EA93D9E253AE}"/>
    <cellStyle name="Total 2 2 3 9 7" xfId="25220" xr:uid="{4E3E5018-B2BF-4427-A6A2-893895EB2982}"/>
    <cellStyle name="Total 2 2 3 9 8" xfId="26654" xr:uid="{CB69CEC9-385A-4145-93FD-50FD617F745C}"/>
    <cellStyle name="Total 2 2 3 9 9" xfId="28180" xr:uid="{D3E7DCA9-080D-43F4-8CF4-7B9F886E8287}"/>
    <cellStyle name="Total 2 2 4" xfId="14964" xr:uid="{1F510F82-D232-4894-9D75-EE53F75D8DED}"/>
    <cellStyle name="Total 2 2 4 10" xfId="29399" xr:uid="{FC03C052-25DB-4B95-8C89-F99CB8016C78}"/>
    <cellStyle name="Total 2 2 4 11" xfId="30790" xr:uid="{C192E944-E2C6-4A33-A42B-4F2083BDB5AA}"/>
    <cellStyle name="Total 2 2 4 12" xfId="32174" xr:uid="{30A9F5E6-B377-40E8-B1DE-E68BFB5A0760}"/>
    <cellStyle name="Total 2 2 4 13" xfId="33392" xr:uid="{4D621C3D-16EC-43C7-B850-00DC4FC461EB}"/>
    <cellStyle name="Total 2 2 4 14" xfId="34341" xr:uid="{E60C310C-B8AB-4C75-B1E6-126C319EB90C}"/>
    <cellStyle name="Total 2 2 4 15" xfId="35496" xr:uid="{F5E222F3-EB1D-4060-B3CB-DA8EDFB2913E}"/>
    <cellStyle name="Total 2 2 4 16" xfId="36618" xr:uid="{63F0DAAA-B26E-4E7D-AED3-7B38CAD5E3F9}"/>
    <cellStyle name="Total 2 2 4 17" xfId="37724" xr:uid="{580E0835-A4ED-4091-AF4F-4363FC9EF185}"/>
    <cellStyle name="Total 2 2 4 2" xfId="18027" xr:uid="{2A2F52E1-BF4E-4878-85A7-0AE40FF2257F}"/>
    <cellStyle name="Total 2 2 4 3" xfId="19423" xr:uid="{025DDA83-3793-45EA-BDC7-60628EC0A984}"/>
    <cellStyle name="Total 2 2 4 4" xfId="20840" xr:uid="{2A637EED-FCCB-4995-B5E0-4AD9A7073D9D}"/>
    <cellStyle name="Total 2 2 4 5" xfId="22230" xr:uid="{7247D8B5-303C-4040-87D1-70EA91A54518}"/>
    <cellStyle name="Total 2 2 4 6" xfId="23543" xr:uid="{7328A00C-9477-4F26-84E7-DC67AB37B18B}"/>
    <cellStyle name="Total 2 2 4 7" xfId="24951" xr:uid="{1AC353DC-8C3B-4803-BF10-821A3D43CCD0}"/>
    <cellStyle name="Total 2 2 4 8" xfId="26383" xr:uid="{C1BAE3C3-6F78-4F30-8647-3D7A7DFA11C8}"/>
    <cellStyle name="Total 2 2 4 9" xfId="27914" xr:uid="{021214C8-846E-4A39-8641-F1F7E0FF7B09}"/>
    <cellStyle name="Total 2 2 5" xfId="15032" xr:uid="{EAACB97B-A271-4991-BE2F-89C5E26F903E}"/>
    <cellStyle name="Total 2 2 5 10" xfId="29467" xr:uid="{FC4E62C0-0CCA-49DE-BE21-5CD9E34E0961}"/>
    <cellStyle name="Total 2 2 5 11" xfId="30857" xr:uid="{EFD5F069-BE7A-4D40-8E6E-20B7D954A55F}"/>
    <cellStyle name="Total 2 2 5 12" xfId="32241" xr:uid="{63D503BC-7303-4C6A-9C5E-33027EFBE29B}"/>
    <cellStyle name="Total 2 2 5 13" xfId="33456" xr:uid="{9E64B4F5-5010-4BF0-A97B-EC6804B57053}"/>
    <cellStyle name="Total 2 2 5 14" xfId="34407" xr:uid="{1FBE9F7B-DC40-44BE-BCE4-2F78D87411B5}"/>
    <cellStyle name="Total 2 2 5 15" xfId="35562" xr:uid="{48BE899A-564F-4CF3-BDC1-D1652F346A48}"/>
    <cellStyle name="Total 2 2 5 16" xfId="36684" xr:uid="{E26BB3BB-D4C9-4EE3-848D-6A7850B91C7D}"/>
    <cellStyle name="Total 2 2 5 17" xfId="37789" xr:uid="{D6D0AFA7-131D-4902-A5C5-12992229D078}"/>
    <cellStyle name="Total 2 2 5 2" xfId="18095" xr:uid="{67EE6ECA-5DE5-473C-A238-3AE4C58E4A4B}"/>
    <cellStyle name="Total 2 2 5 3" xfId="19491" xr:uid="{E472D0EA-1035-4A04-A7F1-BEB483172A03}"/>
    <cellStyle name="Total 2 2 5 4" xfId="20908" xr:uid="{923470EB-6166-440D-A404-6254616DE5BD}"/>
    <cellStyle name="Total 2 2 5 5" xfId="22298" xr:uid="{BAC7EEBD-10F3-4E9D-8BFD-10F8829A666E}"/>
    <cellStyle name="Total 2 2 5 6" xfId="23611" xr:uid="{BE596803-3277-4604-8C3C-8954E78DD3E8}"/>
    <cellStyle name="Total 2 2 5 7" xfId="25019" xr:uid="{64842DA2-1A6C-4B2C-8C83-0907D86EA5A6}"/>
    <cellStyle name="Total 2 2 5 8" xfId="26451" xr:uid="{2D64AD61-6EEA-43A5-B974-E9DBECE9E866}"/>
    <cellStyle name="Total 2 2 5 9" xfId="27981" xr:uid="{AD8263BC-6E95-41EF-B171-749C83CB5F5E}"/>
    <cellStyle name="Total 2 2 6" xfId="15074" xr:uid="{2D13A7D1-5AEA-4309-85E3-3959A7CE8B4A}"/>
    <cellStyle name="Total 2 2 6 10" xfId="29509" xr:uid="{3EF5D0CF-9A8C-4C1C-A5CE-1E5E55504DE8}"/>
    <cellStyle name="Total 2 2 6 11" xfId="30899" xr:uid="{A811E5EA-6409-4987-A64E-31EA8449CB2B}"/>
    <cellStyle name="Total 2 2 6 12" xfId="32283" xr:uid="{6353458C-8101-4E6A-B28B-1B789D1A65B3}"/>
    <cellStyle name="Total 2 2 6 13" xfId="33494" xr:uid="{6DE2CFFC-2D74-4735-AB36-E4A72B96308B}"/>
    <cellStyle name="Total 2 2 6 14" xfId="34448" xr:uid="{03E7A3DA-C1CE-4E32-8050-280313B8FBB6}"/>
    <cellStyle name="Total 2 2 6 15" xfId="35602" xr:uid="{13AD3430-F48E-48FE-9E3E-B6DE74785E5B}"/>
    <cellStyle name="Total 2 2 6 16" xfId="36724" xr:uid="{4AD6181F-E60F-4880-8490-8C829A0E77BA}"/>
    <cellStyle name="Total 2 2 6 17" xfId="37829" xr:uid="{BB2064CE-C28C-46CE-899D-DABFF465100B}"/>
    <cellStyle name="Total 2 2 6 2" xfId="18137" xr:uid="{1CDE3D4F-2622-44B5-8920-B07913EB7EF6}"/>
    <cellStyle name="Total 2 2 6 3" xfId="19533" xr:uid="{1690EBE3-057A-40C9-839C-F2ADB02AFB78}"/>
    <cellStyle name="Total 2 2 6 4" xfId="20949" xr:uid="{F2866505-10D6-476E-A485-03FEDFD2D642}"/>
    <cellStyle name="Total 2 2 6 5" xfId="22340" xr:uid="{BCBF3217-9CD0-45AC-8A07-82216879468F}"/>
    <cellStyle name="Total 2 2 6 6" xfId="23653" xr:uid="{6CA80B79-0575-40AF-8D48-D103DB8C4413}"/>
    <cellStyle name="Total 2 2 6 7" xfId="25060" xr:uid="{46B54224-6EF4-42C4-8CFD-BC8E7A3B9A40}"/>
    <cellStyle name="Total 2 2 6 8" xfId="26493" xr:uid="{857BCE1C-0424-45E8-82A8-907A6A6D7ACE}"/>
    <cellStyle name="Total 2 2 6 9" xfId="28022" xr:uid="{93F6C0DE-A884-4118-A28D-396634EB9C36}"/>
    <cellStyle name="Total 2 2 7" xfId="15142" xr:uid="{830B8501-8B6A-4CF5-8BE0-CE3D1F3E7007}"/>
    <cellStyle name="Total 2 2 7 10" xfId="29576" xr:uid="{B5FED620-F0ED-4FB6-869B-90685F7A2177}"/>
    <cellStyle name="Total 2 2 7 11" xfId="30966" xr:uid="{7FE07667-E952-434B-BA03-B376819B6ADA}"/>
    <cellStyle name="Total 2 2 7 12" xfId="32345" xr:uid="{E540B4CD-B055-4748-91AA-E854CAAC48AB}"/>
    <cellStyle name="Total 2 2 7 13" xfId="33553" xr:uid="{25DD6D7D-96CD-4B30-940A-C1B7BC366F7A}"/>
    <cellStyle name="Total 2 2 7 14" xfId="34507" xr:uid="{2861AB1A-D982-4BF2-8119-DCB9B663B9B3}"/>
    <cellStyle name="Total 2 2 7 15" xfId="35662" xr:uid="{FB793790-4852-4246-876D-978E65411858}"/>
    <cellStyle name="Total 2 2 7 16" xfId="36782" xr:uid="{67F1BB09-EF88-41E3-AEEE-0A8B14CEC175}"/>
    <cellStyle name="Total 2 2 7 17" xfId="37886" xr:uid="{102EFFA7-13AC-42B8-82F7-0273CB94DB39}"/>
    <cellStyle name="Total 2 2 7 2" xfId="18204" xr:uid="{DC8CD756-E4E6-43E5-807A-51FD2FCA1BE6}"/>
    <cellStyle name="Total 2 2 7 3" xfId="19601" xr:uid="{81FCD58B-423B-4382-9693-354BBE963B75}"/>
    <cellStyle name="Total 2 2 7 4" xfId="21017" xr:uid="{23802B9B-E7FA-405A-B423-0FBACBB5F57E}"/>
    <cellStyle name="Total 2 2 7 5" xfId="22408" xr:uid="{B1A1C2EE-3292-49AC-BDB7-02DF1572537E}"/>
    <cellStyle name="Total 2 2 7 6" xfId="23720" xr:uid="{E5E4BF74-B808-4FC7-91C1-FB247A03E62C}"/>
    <cellStyle name="Total 2 2 7 7" xfId="25124" xr:uid="{671AC568-F000-48A2-BFAE-3ABE8AF25FC9}"/>
    <cellStyle name="Total 2 2 7 8" xfId="26559" xr:uid="{45A022A0-F759-4AFC-B43A-AA90AD2A5069}"/>
    <cellStyle name="Total 2 2 7 9" xfId="28086" xr:uid="{5C65AFD9-55AC-494E-8664-F760D243EDE5}"/>
    <cellStyle name="Total 2 2 8" xfId="15205" xr:uid="{0187733A-60A3-49C5-AC11-127F018ACE10}"/>
    <cellStyle name="Total 2 2 8 10" xfId="29638" xr:uid="{602E2DB6-DF7F-4E7D-9197-3E35E4B22959}"/>
    <cellStyle name="Total 2 2 8 11" xfId="31028" xr:uid="{4AE621AB-CF23-4734-83EC-BF7654E8A820}"/>
    <cellStyle name="Total 2 2 8 12" xfId="32401" xr:uid="{37E2F5AA-C448-4ED1-BF8F-7922823AEA09}"/>
    <cellStyle name="Total 2 2 8 13" xfId="33608" xr:uid="{98F002CE-AB00-4B3F-BDE0-5502F72C17AD}"/>
    <cellStyle name="Total 2 2 8 14" xfId="34566" xr:uid="{C193E9E9-E14C-4A8F-A979-DA2FB46023E0}"/>
    <cellStyle name="Total 2 2 8 15" xfId="35723" xr:uid="{E0C517EB-FDCB-4504-8C8C-00CDE42777A3}"/>
    <cellStyle name="Total 2 2 8 16" xfId="36838" xr:uid="{C9C5717D-09FC-4969-B593-EB326A500A76}"/>
    <cellStyle name="Total 2 2 8 17" xfId="37940" xr:uid="{B8045CB9-006C-4EAE-8FEA-A7FA8FC3F00D}"/>
    <cellStyle name="Total 2 2 8 2" xfId="18267" xr:uid="{29861578-C2D7-4074-B44E-09F2C123E46D}"/>
    <cellStyle name="Total 2 2 8 3" xfId="19662" xr:uid="{176E8791-6440-43F2-841B-42CE8584AB45}"/>
    <cellStyle name="Total 2 2 8 4" xfId="21077" xr:uid="{3ED1225B-18F1-473E-83A3-CB1C8C656EE9}"/>
    <cellStyle name="Total 2 2 8 5" xfId="22471" xr:uid="{42D8382E-770C-4477-91C3-566E68C28A6E}"/>
    <cellStyle name="Total 2 2 8 6" xfId="23783" xr:uid="{5CA198B7-49E9-44CD-8CF8-759D00166FC9}"/>
    <cellStyle name="Total 2 2 8 7" xfId="25185" xr:uid="{B17F3ACC-052E-4B19-B0B4-6E40AD91BE72}"/>
    <cellStyle name="Total 2 2 8 8" xfId="26620" xr:uid="{69D1DFEE-42EF-4A81-AF19-C5EEF9B2E863}"/>
    <cellStyle name="Total 2 2 8 9" xfId="28148" xr:uid="{7C1F6A08-697D-4E7A-B911-516EBAC4B7F1}"/>
    <cellStyle name="Total 2 2 9" xfId="15267" xr:uid="{8A5D8F39-20E7-440B-98C7-0990FEB4A848}"/>
    <cellStyle name="Total 2 2 9 10" xfId="29697" xr:uid="{942BAB8E-8C9B-4C41-906D-358B256C9964}"/>
    <cellStyle name="Total 2 2 9 11" xfId="31088" xr:uid="{9529CA93-0756-450F-8031-CA0934D2B651}"/>
    <cellStyle name="Total 2 2 9 12" xfId="32459" xr:uid="{1543524D-2A66-46C9-A9D8-5E22D6C80E95}"/>
    <cellStyle name="Total 2 2 9 13" xfId="33660" xr:uid="{AB722324-765D-42BB-A846-78C3C17896B4}"/>
    <cellStyle name="Total 2 2 9 14" xfId="34622" xr:uid="{6BE54F83-68BD-4E3E-A645-9FE2D6445C27}"/>
    <cellStyle name="Total 2 2 9 15" xfId="35779" xr:uid="{DD343740-FDCA-42FB-9FE2-7E1F63736FCC}"/>
    <cellStyle name="Total 2 2 9 16" xfId="36890" xr:uid="{96F29FBF-0CAD-4F9D-B083-CDAE0B95B329}"/>
    <cellStyle name="Total 2 2 9 17" xfId="37992" xr:uid="{6DA05B61-E99F-4D39-89F0-80BACE333A84}"/>
    <cellStyle name="Total 2 2 9 2" xfId="18329" xr:uid="{4EFFB84D-F939-4B6F-AAF6-769AED3A7B4B}"/>
    <cellStyle name="Total 2 2 9 3" xfId="19724" xr:uid="{A406B5B3-1B47-4BE6-A3CD-C2912BA88AD0}"/>
    <cellStyle name="Total 2 2 9 4" xfId="21136" xr:uid="{C07EEC7B-EA76-4506-8310-270ACAC4593D}"/>
    <cellStyle name="Total 2 2 9 5" xfId="22533" xr:uid="{59CB8B50-424A-4AB4-9894-5E55CE4AC2F2}"/>
    <cellStyle name="Total 2 2 9 6" xfId="23845" xr:uid="{A3E792AB-0AE1-448B-B5D9-CC0AB60D4CDE}"/>
    <cellStyle name="Total 2 2 9 7" xfId="25247" xr:uid="{0F25A547-D310-44E5-9776-2C3D89A881DF}"/>
    <cellStyle name="Total 2 2 9 8" xfId="26681" xr:uid="{254A150E-697E-45A5-AEE0-D91FB5727321}"/>
    <cellStyle name="Total 2 2 9 9" xfId="28207" xr:uid="{36E2425B-5A6E-47E5-8891-23E29DC14B0E}"/>
    <cellStyle name="Total 2 20" xfId="15513" xr:uid="{ED20D625-8605-4F7E-AA42-331D05065021}"/>
    <cellStyle name="Total 2 20 10" xfId="31324" xr:uid="{DBC6C5BA-6073-480D-9B17-09E6F07CD289}"/>
    <cellStyle name="Total 2 20 11" xfId="32685" xr:uid="{38DB1FEE-8A8A-4CB8-B70F-59C6D509642C}"/>
    <cellStyle name="Total 2 20 12" xfId="33825" xr:uid="{6E0A1793-6559-4782-AC41-5FF1AD11FFB4}"/>
    <cellStyle name="Total 2 20 13" xfId="34830" xr:uid="{764E531E-1A7B-4489-996A-BC39E0BEDC1C}"/>
    <cellStyle name="Total 2 20 14" xfId="35987" xr:uid="{979A105D-FA64-4A28-B33C-A539838C9CE9}"/>
    <cellStyle name="Total 2 20 15" xfId="37099" xr:uid="{54B20007-8E55-44B0-9554-5198C79782B2}"/>
    <cellStyle name="Total 2 20 16" xfId="38192" xr:uid="{37AA64DE-57C0-4515-9E02-62B18D2DDEF2}"/>
    <cellStyle name="Total 2 20 2" xfId="18572" xr:uid="{419A73C0-EB62-46CB-B281-C787FAD2E3B5}"/>
    <cellStyle name="Total 2 20 3" xfId="19964" xr:uid="{A10A79F3-FC17-4CB1-A94A-6E34FDC0D371}"/>
    <cellStyle name="Total 2 20 4" xfId="21381" xr:uid="{AE4717E7-8BF3-49A0-ACEE-D8F2CA027678}"/>
    <cellStyle name="Total 2 20 5" xfId="24079" xr:uid="{22988938-209B-434D-826F-58D1A2547134}"/>
    <cellStyle name="Total 2 20 6" xfId="25476" xr:uid="{0AA96773-D053-449D-B25E-1E7AB33803B3}"/>
    <cellStyle name="Total 2 20 7" xfId="26917" xr:uid="{AD4E74F2-3737-4E81-9516-20873775CB5D}"/>
    <cellStyle name="Total 2 20 8" xfId="28437" xr:uid="{2E635427-68C5-440A-8B04-B42B09934AE1}"/>
    <cellStyle name="Total 2 20 9" xfId="29933" xr:uid="{6F0C1A35-0045-434F-8A83-04A099671876}"/>
    <cellStyle name="Total 2 21" xfId="15599" xr:uid="{EC5AD490-D1D8-4F25-82F7-8CEC823CD98C}"/>
    <cellStyle name="Total 2 21 10" xfId="30012" xr:uid="{E6FD0454-5808-4F3E-974B-3F147D768627}"/>
    <cellStyle name="Total 2 21 11" xfId="31407" xr:uid="{950D274E-D488-495D-905F-9CA436D1A3DD}"/>
    <cellStyle name="Total 2 21 12" xfId="32762" xr:uid="{18815543-E32F-4F59-ACAA-7BBE329DD4CF}"/>
    <cellStyle name="Total 2 21 13" xfId="33872" xr:uid="{DC2D6D51-A03A-46D6-A40D-AB434581234B}"/>
    <cellStyle name="Total 2 21 14" xfId="34904" xr:uid="{557CF565-E16D-4469-BD36-14F1C1F6E41A}"/>
    <cellStyle name="Total 2 21 15" xfId="36060" xr:uid="{14642A46-E6FD-4F02-ABCD-362521468D49}"/>
    <cellStyle name="Total 2 21 16" xfId="37175" xr:uid="{04AE5DE8-D2A1-4B86-BB5E-83E6D033C6C4}"/>
    <cellStyle name="Total 2 21 17" xfId="38265" xr:uid="{0543613F-3BCF-4C70-BD5E-325844A9AF52}"/>
    <cellStyle name="Total 2 21 2" xfId="18654" xr:uid="{5973B61B-E74B-4254-87DB-7FE1606FDE33}"/>
    <cellStyle name="Total 2 21 3" xfId="20049" xr:uid="{CEF86159-CC2E-431B-8D0E-0A94D53A2DCC}"/>
    <cellStyle name="Total 2 21 4" xfId="21466" xr:uid="{7CF2C594-0863-4A02-864C-0EEE0ADF7E10}"/>
    <cellStyle name="Total 2 21 5" xfId="22857" xr:uid="{8DE96B89-A8AA-4E55-87B7-B50EC5D9F4D8}"/>
    <cellStyle name="Total 2 21 6" xfId="24157" xr:uid="{08D9C3B0-6B59-4CF9-9984-D3A0293E8F48}"/>
    <cellStyle name="Total 2 21 7" xfId="25556" xr:uid="{7D32D9DC-0273-48BA-9480-CF0B2571D89E}"/>
    <cellStyle name="Total 2 21 8" xfId="26997" xr:uid="{D2093C0C-DD75-4E35-AA59-5A7EE6CDF34B}"/>
    <cellStyle name="Total 2 21 9" xfId="28517" xr:uid="{9C7A0962-33C9-4DC1-B999-66538B42C5E5}"/>
    <cellStyle name="Total 2 22" xfId="15686" xr:uid="{36811C56-2AC5-4F3E-A35D-C413361AE7A7}"/>
    <cellStyle name="Total 2 22 10" xfId="31489" xr:uid="{81EEDE00-675B-4B4F-9A7F-3946148E77BD}"/>
    <cellStyle name="Total 2 22 11" xfId="32844" xr:uid="{E95C6309-639D-47EE-8B08-0ACEE921F2D1}"/>
    <cellStyle name="Total 2 22 12" xfId="33938" xr:uid="{99218CD8-A733-43D3-8AC2-76004FAE31BB}"/>
    <cellStyle name="Total 2 22 13" xfId="34984" xr:uid="{2C90F807-A4B4-4894-BB82-DEE8AB182219}"/>
    <cellStyle name="Total 2 22 14" xfId="36138" xr:uid="{D92AF67B-25D0-4CA7-AB48-B474CEC49270}"/>
    <cellStyle name="Total 2 22 15" xfId="37256" xr:uid="{29DEFDDE-9AB6-480A-BC9B-8F5E322A9A4B}"/>
    <cellStyle name="Total 2 22 16" xfId="38343" xr:uid="{2CB455FF-B281-4E1B-884A-5108749760F4}"/>
    <cellStyle name="Total 2 22 2" xfId="18736" xr:uid="{C2B32F6B-66ED-4E1F-96E4-DC83DC2EE7BD}"/>
    <cellStyle name="Total 2 22 3" xfId="20132" xr:uid="{AB888C12-D1BA-4700-837C-2F5E5890743F}"/>
    <cellStyle name="Total 2 22 4" xfId="21553" xr:uid="{B99E3B2D-089D-4BAD-A5DA-9B460C469893}"/>
    <cellStyle name="Total 2 22 5" xfId="24241" xr:uid="{30006A03-CE03-4D4E-8050-99EFC1EEEB55}"/>
    <cellStyle name="Total 2 22 6" xfId="25640" xr:uid="{82A4A18C-C93C-43A5-B507-78F1F568C50F}"/>
    <cellStyle name="Total 2 22 7" xfId="27082" xr:uid="{B70D6E51-63BF-4202-AEA9-735556B8FC92}"/>
    <cellStyle name="Total 2 22 8" xfId="28604" xr:uid="{1312396B-4ED1-4424-8358-BC327689FEAC}"/>
    <cellStyle name="Total 2 22 9" xfId="30097" xr:uid="{5E702314-5C43-4A53-895F-D2CA7655FACE}"/>
    <cellStyle name="Total 2 23" xfId="15747" xr:uid="{D75451DA-33E9-4CAB-8DF7-28EB2EF652DD}"/>
    <cellStyle name="Total 2 23 10" xfId="35034" xr:uid="{5998CA02-CC95-4288-BD54-4510D23F3606}"/>
    <cellStyle name="Total 2 23 11" xfId="36188" xr:uid="{39A3B185-810A-447C-B626-017753D15A35}"/>
    <cellStyle name="Total 2 23 12" xfId="37310" xr:uid="{6F95B777-E932-4D6B-8F84-5E172EA9531E}"/>
    <cellStyle name="Total 2 23 13" xfId="38393" xr:uid="{66D43F04-CE36-4212-89FF-9636EC77DB6F}"/>
    <cellStyle name="Total 2 23 2" xfId="20190" xr:uid="{8B6E2A0E-D238-4757-9376-1616094EE9CD}"/>
    <cellStyle name="Total 2 23 3" xfId="24299" xr:uid="{5E240634-3F1E-439E-918B-0746A2D6FCDF}"/>
    <cellStyle name="Total 2 23 4" xfId="25698" xr:uid="{D9B3D94A-D395-444F-8265-858BF4DC6AB3}"/>
    <cellStyle name="Total 2 23 5" xfId="27138" xr:uid="{A87816EE-0530-4153-90A9-269B15B67621}"/>
    <cellStyle name="Total 2 23 6" xfId="28662" xr:uid="{99856D4B-4330-4B13-A224-DBA2BBF48E4A}"/>
    <cellStyle name="Total 2 23 7" xfId="30156" xr:uid="{55956AC6-3317-43FE-8058-DC32E673E1C9}"/>
    <cellStyle name="Total 2 23 8" xfId="31548" xr:uid="{A06B65E7-A2CA-40BA-8982-1D12A408E760}"/>
    <cellStyle name="Total 2 23 9" xfId="32897" xr:uid="{6E640472-40E4-4B88-AB1D-20D65817406A}"/>
    <cellStyle name="Total 2 24" xfId="15868" xr:uid="{F58308DB-1A11-41E5-89F7-3D0B78451360}"/>
    <cellStyle name="Total 2 24 10" xfId="30275" xr:uid="{2F3BDE71-0292-42D0-9AA9-738E18440679}"/>
    <cellStyle name="Total 2 24 11" xfId="31669" xr:uid="{22BB84CB-BADB-4588-8B1D-1E1B088B9E44}"/>
    <cellStyle name="Total 2 24 12" xfId="33006" xr:uid="{88CB2CBC-C7F6-4F4A-A784-4B14B62415AC}"/>
    <cellStyle name="Total 2 24 13" xfId="34038" xr:uid="{7075CEB3-A709-4678-BD25-4ABB29342295}"/>
    <cellStyle name="Total 2 24 14" xfId="35140" xr:uid="{B9AD635E-C3EB-4BA6-B32D-0A0C320DF985}"/>
    <cellStyle name="Total 2 24 15" xfId="36294" xr:uid="{4C1BAF3B-468F-4156-BD0C-3F1B55531640}"/>
    <cellStyle name="Total 2 24 16" xfId="37421" xr:uid="{EC734FD4-2C1D-4B8C-8841-F99A55701B1E}"/>
    <cellStyle name="Total 2 24 17" xfId="38499" xr:uid="{21AC1701-B60A-418E-A484-DCA37480F41C}"/>
    <cellStyle name="Total 2 24 2" xfId="18917" xr:uid="{8514112A-74DC-4ED4-9072-FA2E9F410C31}"/>
    <cellStyle name="Total 2 24 3" xfId="20309" xr:uid="{FC85FBB4-FCE0-4A70-BE5E-33EB8BEBEB0D}"/>
    <cellStyle name="Total 2 24 4" xfId="21711" xr:uid="{CF7A6919-28CB-4E27-9A07-4A73C0BAA72A}"/>
    <cellStyle name="Total 2 24 5" xfId="23092" xr:uid="{049CE26A-9D08-41D7-A3EE-1C98360374BF}"/>
    <cellStyle name="Total 2 24 6" xfId="24412" xr:uid="{79C3A34C-B9E7-4156-A659-0E97B2E3FA4B}"/>
    <cellStyle name="Total 2 24 7" xfId="25816" xr:uid="{A3B24028-C487-4FAC-9DC4-07D0E7CE11AD}"/>
    <cellStyle name="Total 2 24 8" xfId="27257" xr:uid="{2D798C66-3E78-42F6-A622-4AAC71189E17}"/>
    <cellStyle name="Total 2 24 9" xfId="28781" xr:uid="{26D3193A-DCED-44BB-AD25-E5723C0C9CA9}"/>
    <cellStyle name="Total 2 25" xfId="23782" xr:uid="{F7282C34-D644-46AE-BFB0-E39D4ABB1827}"/>
    <cellStyle name="Total 2 26" xfId="25192" xr:uid="{5C25ED26-4DD3-429E-9459-240B8D5620EA}"/>
    <cellStyle name="Total 2 27" xfId="26627" xr:uid="{2569851E-2202-48D8-93AC-79AAB86C18E2}"/>
    <cellStyle name="Total 2 28" xfId="28152" xr:uid="{396CADC4-2D1F-4A55-B57C-EABF7412EFBF}"/>
    <cellStyle name="Total 2 29" xfId="34572" xr:uid="{0C03FB51-0ECD-41D1-A6A3-C987DC1FEDDD}"/>
    <cellStyle name="Total 2 3" xfId="83" xr:uid="{00000000-0005-0000-0000-000000260000}"/>
    <cellStyle name="Total 2 3 10" xfId="15402" xr:uid="{FD9CF9B9-72F6-4986-B385-BD14673A1A91}"/>
    <cellStyle name="Total 2 3 10 10" xfId="31218" xr:uid="{CF35937F-FC58-4566-A740-711B1E01E74D}"/>
    <cellStyle name="Total 2 3 10 11" xfId="32582" xr:uid="{A76C6F61-93A1-4862-9C02-72728DD5125B}"/>
    <cellStyle name="Total 2 3 10 12" xfId="33767" xr:uid="{FAF5ED1A-55FC-4759-97B3-62AF969F2C5F}"/>
    <cellStyle name="Total 2 3 10 13" xfId="34739" xr:uid="{E70AB3DF-69D1-49B6-B00A-0740B338D8A7}"/>
    <cellStyle name="Total 2 3 10 14" xfId="35896" xr:uid="{5E906741-D279-4FFB-8383-1B7FB0334AF0}"/>
    <cellStyle name="Total 2 3 10 15" xfId="37006" xr:uid="{5EAFA7AF-233B-47EE-99EA-CC9ADCE0101F}"/>
    <cellStyle name="Total 2 3 10 16" xfId="38102" xr:uid="{770B9E18-3E0C-4D9B-83A4-A5372E3A892A}"/>
    <cellStyle name="Total 2 3 10 2" xfId="18464" xr:uid="{206449E2-1A14-4A50-8C06-E5B22C4BB2ED}"/>
    <cellStyle name="Total 2 3 10 3" xfId="19859" xr:uid="{ED238B84-44B1-4084-8FBC-4E14BCA4F946}"/>
    <cellStyle name="Total 2 3 10 4" xfId="21270" xr:uid="{38CAFD52-30CD-465A-A8C7-D470860E9D1C}"/>
    <cellStyle name="Total 2 3 10 5" xfId="23975" xr:uid="{BD72B2F1-7FFC-45C2-A21D-EDD5DDFA7CD2}"/>
    <cellStyle name="Total 2 3 10 6" xfId="25373" xr:uid="{1228732F-C2DF-4F21-9F21-146F06E4E4C8}"/>
    <cellStyle name="Total 2 3 10 7" xfId="26809" xr:uid="{91397336-F497-486C-8C1B-20021E212137}"/>
    <cellStyle name="Total 2 3 10 8" xfId="28329" xr:uid="{66D57C8B-2334-4D2C-90EA-ED04F032F3FC}"/>
    <cellStyle name="Total 2 3 10 9" xfId="29827" xr:uid="{89AC4444-94FF-4281-8224-0C89D81CE9CB}"/>
    <cellStyle name="Total 2 3 11" xfId="15499" xr:uid="{4E2372D4-ED8A-4A2E-AB22-6D64B7B1DA28}"/>
    <cellStyle name="Total 2 3 11 10" xfId="31310" xr:uid="{80212CA3-4422-4EC2-ABE3-B023156F5BCA}"/>
    <cellStyle name="Total 2 3 11 11" xfId="32672" xr:uid="{DED4EFF7-568C-434A-BE46-BA8ADEF85E6D}"/>
    <cellStyle name="Total 2 3 11 12" xfId="33820" xr:uid="{E1481427-DC11-4610-8191-18005867FD9A}"/>
    <cellStyle name="Total 2 3 11 13" xfId="34818" xr:uid="{6DAD0B3B-3E68-4ADF-A3D8-966E5DCB49DE}"/>
    <cellStyle name="Total 2 3 11 14" xfId="35975" xr:uid="{125BD7F4-1170-436D-965D-90202EE5C685}"/>
    <cellStyle name="Total 2 3 11 15" xfId="37087" xr:uid="{2789E015-CD71-477A-A89E-7197BF045265}"/>
    <cellStyle name="Total 2 3 11 16" xfId="38180" xr:uid="{2D36F2CE-FCDA-4448-8317-E28C0546D70B}"/>
    <cellStyle name="Total 2 3 11 2" xfId="18558" xr:uid="{F914A0C8-4C10-4356-BB33-49DC73F0BD67}"/>
    <cellStyle name="Total 2 3 11 3" xfId="19951" xr:uid="{B410424C-6E12-48E8-9DD4-48F9A656C793}"/>
    <cellStyle name="Total 2 3 11 4" xfId="21367" xr:uid="{F45785DE-BEA8-45D5-AA8F-24FA3E953065}"/>
    <cellStyle name="Total 2 3 11 5" xfId="24065" xr:uid="{8FD6A042-9370-483B-95D4-624654310C0A}"/>
    <cellStyle name="Total 2 3 11 6" xfId="25464" xr:uid="{907BBB53-215E-45CA-8272-CADB6E458886}"/>
    <cellStyle name="Total 2 3 11 7" xfId="26903" xr:uid="{5679B51F-F452-43AA-A67C-54801F8FD999}"/>
    <cellStyle name="Total 2 3 11 8" xfId="28423" xr:uid="{4477F714-C2A2-45EA-A59A-BF2FEF884923}"/>
    <cellStyle name="Total 2 3 11 9" xfId="29919" xr:uid="{EF6BF328-DBDF-41EF-AD07-6D0ABF8B377A}"/>
    <cellStyle name="Total 2 3 12" xfId="15551" xr:uid="{92DEC747-4C7A-4689-9B6C-75B6D6ACC290}"/>
    <cellStyle name="Total 2 3 12 10" xfId="29968" xr:uid="{D39905A6-2E58-41BE-A1B4-89845E36F175}"/>
    <cellStyle name="Total 2 3 12 11" xfId="31361" xr:uid="{BE3481BA-797A-4175-A3E1-6CDB62E2E1DC}"/>
    <cellStyle name="Total 2 3 12 12" xfId="32719" xr:uid="{F7135D5C-095D-408B-B43E-86310455D8CC}"/>
    <cellStyle name="Total 2 3 12 13" xfId="33847" xr:uid="{ED240320-81BC-4B8A-AA0C-CC425A2BFC45}"/>
    <cellStyle name="Total 2 3 12 14" xfId="34864" xr:uid="{48B42A08-2616-4FDD-92CD-0CE9C3457653}"/>
    <cellStyle name="Total 2 3 12 15" xfId="36020" xr:uid="{0049C817-ED22-4367-B2AE-6B25E1190467}"/>
    <cellStyle name="Total 2 3 12 16" xfId="37133" xr:uid="{8D7B3231-29E2-4F19-BEB8-1C6B51732F20}"/>
    <cellStyle name="Total 2 3 12 17" xfId="38225" xr:uid="{A23548B2-BEAA-4281-8946-C55A136694DF}"/>
    <cellStyle name="Total 2 3 12 2" xfId="18610" xr:uid="{AC6CD322-E4C1-4920-AAEB-D20D916D520C}"/>
    <cellStyle name="Total 2 3 12 3" xfId="20002" xr:uid="{EBFF3449-4FF2-4899-9E6A-44A15E69E7A5}"/>
    <cellStyle name="Total 2 3 12 4" xfId="21419" xr:uid="{5BFCB00A-DCE0-46C4-A93C-D042E30F44CC}"/>
    <cellStyle name="Total 2 3 12 5" xfId="22813" xr:uid="{203B4728-8022-4A45-A961-2CCD951A1DF1}"/>
    <cellStyle name="Total 2 3 12 6" xfId="24115" xr:uid="{C9573E83-6ACA-4249-8D92-2137E927CFC1}"/>
    <cellStyle name="Total 2 3 12 7" xfId="25513" xr:uid="{4429D617-4999-4848-897E-4D2D7D3C1924}"/>
    <cellStyle name="Total 2 3 12 8" xfId="26951" xr:uid="{F58E4485-548A-49AB-8D87-349E14016C70}"/>
    <cellStyle name="Total 2 3 12 9" xfId="28473" xr:uid="{D345E8F0-66C0-4662-B21A-F6CCC5BBBF78}"/>
    <cellStyle name="Total 2 3 13" xfId="15616" xr:uid="{5E718EA7-8525-43AE-AA92-FEDFB1345469}"/>
    <cellStyle name="Total 2 3 13 10" xfId="31423" xr:uid="{2C69B484-24EF-448A-A448-2B7E87400B17}"/>
    <cellStyle name="Total 2 3 13 11" xfId="32778" xr:uid="{F5CB893A-7CFA-4808-8A8D-9266EA97E8BC}"/>
    <cellStyle name="Total 2 3 13 12" xfId="33882" xr:uid="{CBA201CA-D0AB-4EB8-9641-94E1A224B11F}"/>
    <cellStyle name="Total 2 3 13 13" xfId="34918" xr:uid="{379766BD-0909-4064-9BDE-EEB5AA11B6AB}"/>
    <cellStyle name="Total 2 3 13 14" xfId="36074" xr:uid="{58FFB0F2-9CE9-4C1E-97C9-08A6F6C571FF}"/>
    <cellStyle name="Total 2 3 13 15" xfId="37190" xr:uid="{0DDE4B8F-A3A5-4A2C-8BB8-FBD431902248}"/>
    <cellStyle name="Total 2 3 13 16" xfId="38279" xr:uid="{E366A2FA-6690-4F97-9330-F56C08AC036D}"/>
    <cellStyle name="Total 2 3 13 2" xfId="18668" xr:uid="{6AF355E2-6877-4C34-A211-28B803C4195A}"/>
    <cellStyle name="Total 2 3 13 3" xfId="20065" xr:uid="{B0417793-1F00-40DE-9B5B-B1114F572F91}"/>
    <cellStyle name="Total 2 3 13 4" xfId="21483" xr:uid="{66D84014-5E5D-467A-A2F5-CF9D0D56A522}"/>
    <cellStyle name="Total 2 3 13 5" xfId="24172" xr:uid="{F215990A-D6D3-48B4-AC69-50C2F33D3124}"/>
    <cellStyle name="Total 2 3 13 6" xfId="25572" xr:uid="{3CE15494-C44F-474B-82B8-C497F09D8798}"/>
    <cellStyle name="Total 2 3 13 7" xfId="27013" xr:uid="{5AA362E3-E7C6-4878-90F5-34B99C3C4549}"/>
    <cellStyle name="Total 2 3 13 8" xfId="28534" xr:uid="{D236A7C2-0E39-452F-A711-78AF9D706023}"/>
    <cellStyle name="Total 2 3 13 9" xfId="30028" xr:uid="{B0E0C213-5948-4737-A996-B08A62264194}"/>
    <cellStyle name="Total 2 3 14" xfId="15730" xr:uid="{3CCE6ADD-F53C-452F-AA72-21C47285C07B}"/>
    <cellStyle name="Total 2 3 14 10" xfId="35022" xr:uid="{F5EF0FA9-DEB1-42F5-9C4D-1D24FF1E7623}"/>
    <cellStyle name="Total 2 3 14 11" xfId="36176" xr:uid="{A38B3968-FF3A-475F-8F4F-D991DB7E8D9A}"/>
    <cellStyle name="Total 2 3 14 12" xfId="37296" xr:uid="{46561A6A-0C6E-4FF9-8CDE-91CDDF2E4D4A}"/>
    <cellStyle name="Total 2 3 14 13" xfId="38381" xr:uid="{DBE68F91-D8A6-48A9-8B24-C42E302CE8CD}"/>
    <cellStyle name="Total 2 3 14 2" xfId="20175" xr:uid="{F1555BDA-2864-4170-B86B-4A82AF32B2CD}"/>
    <cellStyle name="Total 2 3 14 3" xfId="24283" xr:uid="{7EF6F6F3-CDFD-4FBF-97B4-72C103461AFA}"/>
    <cellStyle name="Total 2 3 14 4" xfId="25681" xr:uid="{23EE4347-C7F5-4BA1-8E63-9F610996175E}"/>
    <cellStyle name="Total 2 3 14 5" xfId="27124" xr:uid="{40D60747-075D-4C37-9384-63414023E919}"/>
    <cellStyle name="Total 2 3 14 6" xfId="28646" xr:uid="{5518C739-8C59-44CF-8B3B-1C35912E3FD1}"/>
    <cellStyle name="Total 2 3 14 7" xfId="30140" xr:uid="{1832CF84-D9C1-4226-B5BA-B8484A5AB130}"/>
    <cellStyle name="Total 2 3 14 8" xfId="31532" xr:uid="{80FDBBEE-B822-4756-AF00-89C136AAE064}"/>
    <cellStyle name="Total 2 3 14 9" xfId="32883" xr:uid="{2212BF50-8DEC-4EE8-BE24-3AE5D22797CB}"/>
    <cellStyle name="Total 2 3 15" xfId="15824" xr:uid="{F1405B73-B8EA-4829-8F5E-D50D1C3367B1}"/>
    <cellStyle name="Total 2 3 15 10" xfId="30232" xr:uid="{78C1A022-36EE-49E3-A832-D68F879850D5}"/>
    <cellStyle name="Total 2 3 15 11" xfId="31625" xr:uid="{C443E3D6-2DAB-4BCF-93E0-0E606B47DD3E}"/>
    <cellStyle name="Total 2 3 15 12" xfId="32965" xr:uid="{FE643E65-EF87-4F45-881E-22D78BB0E1EF}"/>
    <cellStyle name="Total 2 3 15 13" xfId="33998" xr:uid="{BF24CA84-6D5B-46F5-8E03-48ADE8CDBCF8}"/>
    <cellStyle name="Total 2 3 15 14" xfId="35100" xr:uid="{16B980DF-7384-40D6-8E1A-4B15CBFE1C59}"/>
    <cellStyle name="Total 2 3 15 15" xfId="36254" xr:uid="{A677B10A-2071-4ECD-8B7E-939E98098026}"/>
    <cellStyle name="Total 2 3 15 16" xfId="37380" xr:uid="{59521921-78F2-4385-91BB-4F1F9814ECE1}"/>
    <cellStyle name="Total 2 3 15 17" xfId="38459" xr:uid="{B7D13040-E5D9-484F-9F18-1A9A4CA83EA1}"/>
    <cellStyle name="Total 2 3 15 2" xfId="18873" xr:uid="{E7F200EF-CD3F-476B-A10D-55F58EDEC0DB}"/>
    <cellStyle name="Total 2 3 15 3" xfId="20267" xr:uid="{8FA51146-E0B3-4F5B-A6E4-9D6625545234}"/>
    <cellStyle name="Total 2 3 15 4" xfId="21668" xr:uid="{CCC5E9FB-4ADC-4108-92C7-C8C917C35DF2}"/>
    <cellStyle name="Total 2 3 15 5" xfId="23050" xr:uid="{61BA2999-E7AD-492E-853E-77A36312C603}"/>
    <cellStyle name="Total 2 3 15 6" xfId="24370" xr:uid="{9968B1CF-EC55-4611-9B6B-5FC11A510D0C}"/>
    <cellStyle name="Total 2 3 15 7" xfId="25774" xr:uid="{C5D385B6-D925-49C7-A0F0-699B4AFDEA8F}"/>
    <cellStyle name="Total 2 3 15 8" xfId="27215" xr:uid="{F4EE0DF7-C853-446C-82FF-EFA078C5E036}"/>
    <cellStyle name="Total 2 3 15 9" xfId="28738" xr:uid="{F5337DE3-0A20-43D3-B30A-79D2143C41F2}"/>
    <cellStyle name="Total 2 3 16" xfId="23520" xr:uid="{5A9D57D6-4208-4FA9-B8F2-F333795EAF86}"/>
    <cellStyle name="Total 2 3 17" xfId="24876" xr:uid="{73F0A364-4677-48BB-8A43-42A5F5D25560}"/>
    <cellStyle name="Total 2 3 18" xfId="26255" xr:uid="{B86F8D11-AA38-4A04-9096-8626077DCC89}"/>
    <cellStyle name="Total 2 3 19" xfId="27790" xr:uid="{0D26EE6B-FF06-4123-B832-905DD28225D9}"/>
    <cellStyle name="Total 2 3 2" xfId="9765" xr:uid="{00000000-0005-0000-0000-000001260000}"/>
    <cellStyle name="Total 2 3 2 10" xfId="15308" xr:uid="{1A7A0553-1485-4C21-AB07-60EFF8C5CF1C}"/>
    <cellStyle name="Total 2 3 2 10 10" xfId="29737" xr:uid="{39A126D7-1D5D-4297-8326-864AA164CC75}"/>
    <cellStyle name="Total 2 3 2 10 11" xfId="31128" xr:uid="{E03BAD20-C0E9-4FE6-B770-F938B21A5D9E}"/>
    <cellStyle name="Total 2 3 2 10 12" xfId="32497" xr:uid="{10B7E0CF-80BA-4EA1-A04E-03927412593F}"/>
    <cellStyle name="Total 2 3 2 10 13" xfId="33695" xr:uid="{131B41FC-14FA-4751-9F84-274911C6E322}"/>
    <cellStyle name="Total 2 3 2 10 14" xfId="34660" xr:uid="{B02BE0A0-539B-46E8-ACD2-E2F1BC683F40}"/>
    <cellStyle name="Total 2 3 2 10 15" xfId="35818" xr:uid="{C2C6AEB3-F075-4B98-A0C1-03A8946AD859}"/>
    <cellStyle name="Total 2 3 2 10 16" xfId="36927" xr:uid="{9B0823DC-9A19-47C5-9CE3-A6B75F07E5B3}"/>
    <cellStyle name="Total 2 3 2 10 17" xfId="38028" xr:uid="{DC9BB75E-1CB9-4F75-A334-8ED43BE8FCF7}"/>
    <cellStyle name="Total 2 3 2 10 2" xfId="18370" xr:uid="{0AA38E17-ED75-4B91-9171-768347CB5B80}"/>
    <cellStyle name="Total 2 3 2 10 3" xfId="19765" xr:uid="{D0413A83-E025-4634-9C3D-72765F1F9C2F}"/>
    <cellStyle name="Total 2 3 2 10 4" xfId="21177" xr:uid="{F32906E3-4A60-456F-A423-D1A07167C48F}"/>
    <cellStyle name="Total 2 3 2 10 5" xfId="22574" xr:uid="{D8F17280-5118-44F4-9F3C-C65A60930DA7}"/>
    <cellStyle name="Total 2 3 2 10 6" xfId="23886" xr:uid="{37339EBC-3E8D-4179-8804-0B9434B88C87}"/>
    <cellStyle name="Total 2 3 2 10 7" xfId="25286" xr:uid="{A090FD72-3B0D-43D9-AF3A-C042FE078E21}"/>
    <cellStyle name="Total 2 3 2 10 8" xfId="26722" xr:uid="{F25AA427-5026-46D9-89B6-A4F60AD6F8D8}"/>
    <cellStyle name="Total 2 3 2 10 9" xfId="28247" xr:uid="{B9A977AE-F296-4EE4-9272-18F321CDA9B6}"/>
    <cellStyle name="Total 2 3 2 11" xfId="15359" xr:uid="{9267C512-CB34-4310-94F7-0479A23CA08B}"/>
    <cellStyle name="Total 2 3 2 11 10" xfId="29786" xr:uid="{594B9387-354D-482D-90B5-8B1BF2C83A68}"/>
    <cellStyle name="Total 2 3 2 11 11" xfId="31177" xr:uid="{15A47D06-BDD6-4575-B910-F8CFF5CA4642}"/>
    <cellStyle name="Total 2 3 2 11 12" xfId="32544" xr:uid="{E43BC817-A931-427C-8E70-DCFC4792B772}"/>
    <cellStyle name="Total 2 3 2 11 13" xfId="33739" xr:uid="{D249E4C2-3612-4AD9-9ABF-2B4A3017643D}"/>
    <cellStyle name="Total 2 3 2 11 14" xfId="34705" xr:uid="{41383DC0-CA8E-41D3-BDFC-C4C582AA00F2}"/>
    <cellStyle name="Total 2 3 2 11 15" xfId="35861" xr:uid="{8DDFBA85-6F9F-440A-9B0F-978F3DCD1D9A}"/>
    <cellStyle name="Total 2 3 2 11 16" xfId="36972" xr:uid="{822B2129-44A9-47C4-87C2-F1FCD53043DA}"/>
    <cellStyle name="Total 2 3 2 11 17" xfId="38070" xr:uid="{DEBC6A49-B5A4-42AD-BC08-E5BEDDF3D5B5}"/>
    <cellStyle name="Total 2 3 2 11 2" xfId="18421" xr:uid="{4686567F-F0D0-4DBD-BCD0-164B7372323F}"/>
    <cellStyle name="Total 2 3 2 11 3" xfId="19816" xr:uid="{223FE2C0-F48B-4FA5-A914-5BF9EE03B720}"/>
    <cellStyle name="Total 2 3 2 11 4" xfId="21227" xr:uid="{A02A095D-2ADE-43E7-BAB8-E73C9EAF8A96}"/>
    <cellStyle name="Total 2 3 2 11 5" xfId="22625" xr:uid="{856AE02C-FB2A-4146-B918-41777875558C}"/>
    <cellStyle name="Total 2 3 2 11 6" xfId="23935" xr:uid="{D2F44C7A-D8ED-44E5-9898-9D61BE41A7A5}"/>
    <cellStyle name="Total 2 3 2 11 7" xfId="25333" xr:uid="{F5F99911-21A7-40A8-9B26-DCC9781E0D61}"/>
    <cellStyle name="Total 2 3 2 11 8" xfId="26771" xr:uid="{48B0F311-3936-42D1-A694-88EC06CEF04F}"/>
    <cellStyle name="Total 2 3 2 11 9" xfId="28292" xr:uid="{A34771EA-4DC5-4CDC-93C1-1E139501CE96}"/>
    <cellStyle name="Total 2 3 2 12" xfId="15440" xr:uid="{856A40E8-8F6B-410C-99C6-6782E2A6AF68}"/>
    <cellStyle name="Total 2 3 2 12 10" xfId="29864" xr:uid="{F16EA09C-E598-4E92-A639-17D06E48E06B}"/>
    <cellStyle name="Total 2 3 2 12 11" xfId="31255" xr:uid="{5FCB9D3B-4D84-453E-9100-C90530DD14CA}"/>
    <cellStyle name="Total 2 3 2 12 12" xfId="32618" xr:uid="{B28A9BF9-E348-453E-AD3B-89CEE00BD248}"/>
    <cellStyle name="Total 2 3 2 12 13" xfId="33793" xr:uid="{765E576C-9DE2-405B-A226-9A37E2EBC136}"/>
    <cellStyle name="Total 2 3 2 12 14" xfId="34770" xr:uid="{1AADF7EF-0967-4F99-AF91-FF441FDF2BDD}"/>
    <cellStyle name="Total 2 3 2 12 15" xfId="35927" xr:uid="{9AC86F57-C122-40A2-829A-19E4D70F9F05}"/>
    <cellStyle name="Total 2 3 2 12 16" xfId="37038" xr:uid="{B88EE7D0-78B2-4DC4-BF9A-A44AA5B1DF0A}"/>
    <cellStyle name="Total 2 3 2 12 17" xfId="38133" xr:uid="{CB4435D2-B7D1-4175-B8FC-F8917BECF1EB}"/>
    <cellStyle name="Total 2 3 2 12 2" xfId="18501" xr:uid="{40260ECC-D844-445F-9B5E-4AD729BC3219}"/>
    <cellStyle name="Total 2 3 2 12 3" xfId="19896" xr:uid="{F1345E96-611D-4021-8270-A8077C02177D}"/>
    <cellStyle name="Total 2 3 2 12 4" xfId="21308" xr:uid="{B7572AB4-C52E-4922-B0D8-D075D8D725BC}"/>
    <cellStyle name="Total 2 3 2 12 5" xfId="22706" xr:uid="{5D0E7629-322B-4BA8-90EB-A8F686F952A1}"/>
    <cellStyle name="Total 2 3 2 12 6" xfId="24011" xr:uid="{431B0555-EF86-498E-A7F9-F058FE56E665}"/>
    <cellStyle name="Total 2 3 2 12 7" xfId="25410" xr:uid="{EF662D9E-5A88-4F92-9BD9-BC585CD129AE}"/>
    <cellStyle name="Total 2 3 2 12 8" xfId="26847" xr:uid="{B5619B12-C9CC-49F4-877C-3565D069D3C4}"/>
    <cellStyle name="Total 2 3 2 12 9" xfId="28367" xr:uid="{D853B9FF-ECFC-485A-AB31-BFF5056C54C7}"/>
    <cellStyle name="Total 2 3 2 13" xfId="15484" xr:uid="{DB642B10-0588-4C30-A84F-F30C7E58A86B}"/>
    <cellStyle name="Total 2 3 2 13 10" xfId="31295" xr:uid="{BBF750FE-E997-4153-9F1E-2344A05E8A90}"/>
    <cellStyle name="Total 2 3 2 13 11" xfId="32658" xr:uid="{9FA1851E-8DAF-4BFE-A0A7-FD37C036486A}"/>
    <cellStyle name="Total 2 3 2 13 12" xfId="33814" xr:uid="{D6E260F5-B015-4BEE-8EB4-3FF599C21AC0}"/>
    <cellStyle name="Total 2 3 2 13 13" xfId="34805" xr:uid="{2E109816-3B1A-4C66-89AB-82C26E0FF591}"/>
    <cellStyle name="Total 2 3 2 13 14" xfId="35962" xr:uid="{2DFF3ACC-91F2-45A2-A2BE-9FAE84F9FCF1}"/>
    <cellStyle name="Total 2 3 2 13 15" xfId="37074" xr:uid="{01E7E81F-7067-443E-BD93-5356D08BBB0C}"/>
    <cellStyle name="Total 2 3 2 13 16" xfId="38167" xr:uid="{6F4A0784-81E4-4E9A-BFDE-0FBA71F5EE0C}"/>
    <cellStyle name="Total 2 3 2 13 2" xfId="18543" xr:uid="{B0BA09FD-5469-4C25-B58B-D45189668CD0}"/>
    <cellStyle name="Total 2 3 2 13 3" xfId="19936" xr:uid="{425FDD19-0484-496B-AE08-81436B25375A}"/>
    <cellStyle name="Total 2 3 2 13 4" xfId="21352" xr:uid="{61909F67-D09A-47B0-989C-AC94AFCBD2CE}"/>
    <cellStyle name="Total 2 3 2 13 5" xfId="24051" xr:uid="{CE215D26-59E7-4876-96A7-7FEE18EDE1EE}"/>
    <cellStyle name="Total 2 3 2 13 6" xfId="25449" xr:uid="{A05E2A34-7B5C-48F4-864D-E3CCCDDE1FA3}"/>
    <cellStyle name="Total 2 3 2 13 7" xfId="26889" xr:uid="{1CEFBE80-EB33-4B47-B228-3AA7D4C74767}"/>
    <cellStyle name="Total 2 3 2 13 8" xfId="28409" xr:uid="{676CD18C-DEB6-44F8-88D9-C53A4DED1725}"/>
    <cellStyle name="Total 2 3 2 13 9" xfId="29904" xr:uid="{A4E5EACC-F1D6-405B-8DD3-174BC8F99C14}"/>
    <cellStyle name="Total 2 3 2 14" xfId="15540" xr:uid="{C2C237D5-92A7-4C1C-B92F-3DD793AA6141}"/>
    <cellStyle name="Total 2 3 2 14 10" xfId="31350" xr:uid="{45600C8D-0105-484F-A32D-51C16C361E49}"/>
    <cellStyle name="Total 2 3 2 14 11" xfId="32708" xr:uid="{4010D0E1-57A3-4AD2-8439-D6B4DF05D590}"/>
    <cellStyle name="Total 2 3 2 14 12" xfId="33838" xr:uid="{2FC6370B-3B28-4CDE-B5EF-01B7BE6916A0}"/>
    <cellStyle name="Total 2 3 2 14 13" xfId="34853" xr:uid="{75EAD824-2BDB-4B1A-B448-CE5A5EC0A8CF}"/>
    <cellStyle name="Total 2 3 2 14 14" xfId="36009" xr:uid="{1780C825-7056-4897-9C61-6CDF50AF26C1}"/>
    <cellStyle name="Total 2 3 2 14 15" xfId="37122" xr:uid="{54AA2203-E92E-465D-AB28-D84ECD6420C6}"/>
    <cellStyle name="Total 2 3 2 14 16" xfId="38214" xr:uid="{2DF8B045-AABD-450F-B226-747A1A09C0F0}"/>
    <cellStyle name="Total 2 3 2 14 2" xfId="18599" xr:uid="{316B3321-2BC8-485D-9D58-92B5D3583EE6}"/>
    <cellStyle name="Total 2 3 2 14 3" xfId="19991" xr:uid="{2B94D1CE-6760-4BAA-A4AA-8CBF38DC653F}"/>
    <cellStyle name="Total 2 3 2 14 4" xfId="21408" xr:uid="{2B69075F-5EE4-4786-99C5-4C5D2BD4470C}"/>
    <cellStyle name="Total 2 3 2 14 5" xfId="24104" xr:uid="{9A292AE0-8309-49F8-8E1F-D9E21FE4789A}"/>
    <cellStyle name="Total 2 3 2 14 6" xfId="25502" xr:uid="{906DC2EC-6D4F-4665-A929-90DEAE226FB5}"/>
    <cellStyle name="Total 2 3 2 14 7" xfId="26940" xr:uid="{9C5EF101-2224-4DE0-953F-A12626C5CF71}"/>
    <cellStyle name="Total 2 3 2 14 8" xfId="28462" xr:uid="{2AD310E6-4F4E-4A6E-96DE-CD16030DABC4}"/>
    <cellStyle name="Total 2 3 2 14 9" xfId="29957" xr:uid="{A86EB7D0-B646-42C4-A2C2-DBC30267C8D2}"/>
    <cellStyle name="Total 2 3 2 15" xfId="15584" xr:uid="{9E8E2A9B-ED51-4EBD-B5C5-53A75B3A1DB0}"/>
    <cellStyle name="Total 2 3 2 15 10" xfId="31393" xr:uid="{34228848-4DD9-43A6-8F24-06C91FAF01B1}"/>
    <cellStyle name="Total 2 3 2 15 11" xfId="32748" xr:uid="{1F4A5CAF-9DB2-49A8-9D3F-9EC5C8146B6C}"/>
    <cellStyle name="Total 2 3 2 15 12" xfId="33863" xr:uid="{20D4EE24-1A9E-4345-A2B5-D9A02E8B5169}"/>
    <cellStyle name="Total 2 3 2 15 13" xfId="34891" xr:uid="{EC045EF5-BA9C-4A5E-B809-6A105AAADF0A}"/>
    <cellStyle name="Total 2 3 2 15 14" xfId="36047" xr:uid="{860E7BE4-440D-45A7-A71E-F27CCD09C748}"/>
    <cellStyle name="Total 2 3 2 15 15" xfId="37161" xr:uid="{A8FC78A2-0980-4092-B893-DC9DF65DB759}"/>
    <cellStyle name="Total 2 3 2 15 16" xfId="38252" xr:uid="{5BF6CF7D-D736-4C0C-A690-8802742D9655}"/>
    <cellStyle name="Total 2 3 2 15 2" xfId="18640" xr:uid="{A4917B82-0DD8-49E8-985F-01E574D5F7C3}"/>
    <cellStyle name="Total 2 3 2 15 3" xfId="20035" xr:uid="{1383A8E3-1AD2-43E2-8124-6F591FFDFA6F}"/>
    <cellStyle name="Total 2 3 2 15 4" xfId="21451" xr:uid="{A18C88DD-A05E-4617-8105-721675C2DE1F}"/>
    <cellStyle name="Total 2 3 2 15 5" xfId="24143" xr:uid="{36D30A8A-CCF5-4AE2-B646-8068F9D3D37C}"/>
    <cellStyle name="Total 2 3 2 15 6" xfId="25542" xr:uid="{E019229C-9430-4657-A99B-2BF02D2CB9EA}"/>
    <cellStyle name="Total 2 3 2 15 7" xfId="26982" xr:uid="{3F6DFD52-11C2-46AF-BFF7-825FC5E3E978}"/>
    <cellStyle name="Total 2 3 2 15 8" xfId="28503" xr:uid="{5B045385-49D7-4B8A-99DF-B3996035F7A5}"/>
    <cellStyle name="Total 2 3 2 15 9" xfId="29998" xr:uid="{75E44E21-3A0C-413F-91F0-547FFCEB7374}"/>
    <cellStyle name="Total 2 3 2 16" xfId="15650" xr:uid="{D8A24727-2464-4CE6-B68F-AD002CA23CFA}"/>
    <cellStyle name="Total 2 3 2 16 10" xfId="30061" xr:uid="{650600D3-1256-4509-89BB-01049F947D53}"/>
    <cellStyle name="Total 2 3 2 16 11" xfId="31455" xr:uid="{7459B741-C380-4173-BEF6-599C814F76C7}"/>
    <cellStyle name="Total 2 3 2 16 12" xfId="32811" xr:uid="{9CC311FE-4B9C-4D8C-A29F-3A5F6492A36D}"/>
    <cellStyle name="Total 2 3 2 16 13" xfId="33905" xr:uid="{71003B8D-4A9F-4FD1-B630-DE15E49C9450}"/>
    <cellStyle name="Total 2 3 2 16 14" xfId="34949" xr:uid="{816CD269-EDB4-4778-9CBC-507B4AF102C5}"/>
    <cellStyle name="Total 2 3 2 16 15" xfId="36105" xr:uid="{D233107C-4320-42DD-B58F-5252A3C67E55}"/>
    <cellStyle name="Total 2 3 2 16 16" xfId="37222" xr:uid="{EDDE7764-8F88-4EA4-AA33-0E6D48ED7AD3}"/>
    <cellStyle name="Total 2 3 2 16 17" xfId="38310" xr:uid="{1931D32A-229F-44E4-ADE8-CE7FB451AE3D}"/>
    <cellStyle name="Total 2 3 2 16 2" xfId="18700" xr:uid="{DD566FE2-6088-43B4-90B6-48ED14DE7696}"/>
    <cellStyle name="Total 2 3 2 16 3" xfId="20097" xr:uid="{35D8D0D6-2628-4AEB-B7F4-A5FCC23B698D}"/>
    <cellStyle name="Total 2 3 2 16 4" xfId="21517" xr:uid="{2706751C-0D3B-4455-9558-1BE9538A5E04}"/>
    <cellStyle name="Total 2 3 2 16 5" xfId="22903" xr:uid="{C6898037-B83D-492C-AD69-30E3A58DDAAD}"/>
    <cellStyle name="Total 2 3 2 16 6" xfId="24205" xr:uid="{7C3BDB50-E676-411E-B9DE-229D7989C4D6}"/>
    <cellStyle name="Total 2 3 2 16 7" xfId="25604" xr:uid="{80B36CBA-4656-494F-A618-947977446913}"/>
    <cellStyle name="Total 2 3 2 16 8" xfId="27046" xr:uid="{58AAA2CD-3F41-48AA-9521-F215867D0B2D}"/>
    <cellStyle name="Total 2 3 2 16 9" xfId="28568" xr:uid="{5171E151-27CC-4DD3-B802-527568131D66}"/>
    <cellStyle name="Total 2 3 2 17" xfId="15679" xr:uid="{CB5E0806-1420-4DB5-9254-61C2BC67F741}"/>
    <cellStyle name="Total 2 3 2 17 10" xfId="30090" xr:uid="{FD54B4EF-C7B5-4B8F-AA9D-1D176E940A54}"/>
    <cellStyle name="Total 2 3 2 17 11" xfId="31482" xr:uid="{BF676BBF-288A-4F66-841D-9EDEAE399076}"/>
    <cellStyle name="Total 2 3 2 17 12" xfId="32837" xr:uid="{0A75CC92-31DB-4ED1-9094-042F09B9BAB3}"/>
    <cellStyle name="Total 2 3 2 17 13" xfId="33931" xr:uid="{936824A0-EA0D-45CF-BC64-30122788F3E2}"/>
    <cellStyle name="Total 2 3 2 17 14" xfId="34977" xr:uid="{5C1B8298-DBED-47B3-8B40-434E7BEB36AC}"/>
    <cellStyle name="Total 2 3 2 17 15" xfId="36131" xr:uid="{0DE3438B-F49D-47DB-A9B6-64102875B7BD}"/>
    <cellStyle name="Total 2 3 2 17 16" xfId="37249" xr:uid="{2636ED13-2A44-428D-AC61-2721A261CCD0}"/>
    <cellStyle name="Total 2 3 2 17 17" xfId="38336" xr:uid="{9F607925-4830-44F4-B601-C378BFDDFB4D}"/>
    <cellStyle name="Total 2 3 2 17 2" xfId="18729" xr:uid="{1EA12F27-6AA9-4691-A77C-797753DF52E2}"/>
    <cellStyle name="Total 2 3 2 17 3" xfId="20125" xr:uid="{37C66E86-6924-4D52-B3F0-D48B7937A545}"/>
    <cellStyle name="Total 2 3 2 17 4" xfId="21546" xr:uid="{7B7EC936-C2E1-425F-9230-6749A252B60C}"/>
    <cellStyle name="Total 2 3 2 17 5" xfId="22932" xr:uid="{C21682DE-9D47-4A69-9159-9F7C02D6957F}"/>
    <cellStyle name="Total 2 3 2 17 6" xfId="24234" xr:uid="{96A1EE86-9915-4578-9A81-567E590E18E2}"/>
    <cellStyle name="Total 2 3 2 17 7" xfId="25633" xr:uid="{A2547E9B-1C25-46DF-B893-66B435C9C09B}"/>
    <cellStyle name="Total 2 3 2 17 8" xfId="27075" xr:uid="{D694CFCA-A254-4EF0-BDCF-791A0DC554EC}"/>
    <cellStyle name="Total 2 3 2 17 9" xfId="28597" xr:uid="{08E04580-0A4B-49A7-8D22-93426D5D139C}"/>
    <cellStyle name="Total 2 3 2 18" xfId="15717" xr:uid="{53DB9C3A-CE23-4C52-90D2-19C309F7DEF2}"/>
    <cellStyle name="Total 2 3 2 18 10" xfId="31519" xr:uid="{973CF9E9-1776-4B88-BDCA-8335C304BFD0}"/>
    <cellStyle name="Total 2 3 2 18 11" xfId="32870" xr:uid="{1543A86F-A3FE-4178-AD51-5ABF49D403AC}"/>
    <cellStyle name="Total 2 3 2 18 12" xfId="33948" xr:uid="{293BF744-583D-415C-9C21-94506DBA46CD}"/>
    <cellStyle name="Total 2 3 2 18 13" xfId="35009" xr:uid="{1F47D934-5E90-490C-B5ED-50EF2421E330}"/>
    <cellStyle name="Total 2 3 2 18 14" xfId="36163" xr:uid="{3194C213-0431-4D28-A0D4-2C32127A3C14}"/>
    <cellStyle name="Total 2 3 2 18 15" xfId="37283" xr:uid="{2915543E-C4C3-4D98-A619-84D4C426E1D0}"/>
    <cellStyle name="Total 2 3 2 18 16" xfId="38368" xr:uid="{B91BCA1B-1823-4A8C-B1EB-B7B285AF07DB}"/>
    <cellStyle name="Total 2 3 2 18 2" xfId="18767" xr:uid="{7C85BC34-8018-4CF4-AE0E-C4E92025B2E1}"/>
    <cellStyle name="Total 2 3 2 18 3" xfId="20162" xr:uid="{45274C28-C16D-4D15-A200-90ADBE499D41}"/>
    <cellStyle name="Total 2 3 2 18 4" xfId="21584" xr:uid="{0CE9D9C8-A2D2-47C0-A0D3-672F5ED1C835}"/>
    <cellStyle name="Total 2 3 2 18 5" xfId="24270" xr:uid="{045F7BB7-B7C8-404C-8CB9-05736415B666}"/>
    <cellStyle name="Total 2 3 2 18 6" xfId="25668" xr:uid="{F42CF7A1-DCF7-4306-9B3D-D94FAED41939}"/>
    <cellStyle name="Total 2 3 2 18 7" xfId="27111" xr:uid="{84A67ECF-C250-4C0F-BA5C-66A142071057}"/>
    <cellStyle name="Total 2 3 2 18 8" xfId="28633" xr:uid="{A5993477-EE69-4824-A7E0-61904324130B}"/>
    <cellStyle name="Total 2 3 2 18 9" xfId="30127" xr:uid="{9E63340E-833B-4B20-B863-27F0E13E6DD6}"/>
    <cellStyle name="Total 2 3 2 19" xfId="15779" xr:uid="{BD978A9B-671D-4BCC-A010-2C022448FC6F}"/>
    <cellStyle name="Total 2 3 2 19 10" xfId="31580" xr:uid="{880AB8BB-260C-45DD-80F1-9AB5CA8F9B43}"/>
    <cellStyle name="Total 2 3 2 19 11" xfId="32926" xr:uid="{328B02E8-F683-427F-AD2F-FDEF11CDF727}"/>
    <cellStyle name="Total 2 3 2 19 12" xfId="33975" xr:uid="{AE28AB82-99BD-46EE-B1F1-A4FBC7024868}"/>
    <cellStyle name="Total 2 3 2 19 13" xfId="35062" xr:uid="{54B2724F-7F5D-4399-B7F3-E2D8959BD609}"/>
    <cellStyle name="Total 2 3 2 19 14" xfId="36216" xr:uid="{9B5E11F8-DF5E-4411-897E-5E41CACD2568}"/>
    <cellStyle name="Total 2 3 2 19 15" xfId="37339" xr:uid="{2CB62F60-B683-4BC0-9C0D-D8084EF9F0D4}"/>
    <cellStyle name="Total 2 3 2 19 16" xfId="38421" xr:uid="{85142A4D-3155-43BC-A6B1-F30A981042BB}"/>
    <cellStyle name="Total 2 3 2 19 2" xfId="18829" xr:uid="{58B82060-745F-47B6-BF4E-B5A1E3E284CA}"/>
    <cellStyle name="Total 2 3 2 19 3" xfId="20222" xr:uid="{F15DD03D-ED43-4D4A-9553-BAFA327DEB9F}"/>
    <cellStyle name="Total 2 3 2 19 4" xfId="23014" xr:uid="{1294601C-FD38-4E88-8E2E-D95AB720DDDC}"/>
    <cellStyle name="Total 2 3 2 19 5" xfId="24330" xr:uid="{63D7575B-CBD1-4362-851D-8E2576BBA4DA}"/>
    <cellStyle name="Total 2 3 2 19 6" xfId="25729" xr:uid="{CE8E6507-FA58-4342-8102-634834A2FACA}"/>
    <cellStyle name="Total 2 3 2 19 7" xfId="27170" xr:uid="{148E23B7-9EB0-44A0-AF08-08EDF9AB0294}"/>
    <cellStyle name="Total 2 3 2 19 8" xfId="28693" xr:uid="{217A8C4A-2B08-4EB9-A93D-E49518EE2E41}"/>
    <cellStyle name="Total 2 3 2 19 9" xfId="30188" xr:uid="{F63AA5E8-A615-47C6-9157-879C91FFF8C6}"/>
    <cellStyle name="Total 2 3 2 2" xfId="15005" xr:uid="{288BE94B-A08D-4859-BF7B-2FD609C37B55}"/>
    <cellStyle name="Total 2 3 2 2 10" xfId="29440" xr:uid="{458CC127-89F2-404C-93FD-DC3A223689E0}"/>
    <cellStyle name="Total 2 3 2 2 11" xfId="30831" xr:uid="{8E6A0634-57F1-4DCD-92BB-AC37815A2015}"/>
    <cellStyle name="Total 2 3 2 2 12" xfId="32215" xr:uid="{2C48A76F-582F-4D5E-A600-A1C4281D35AF}"/>
    <cellStyle name="Total 2 3 2 2 13" xfId="33431" xr:uid="{2C1FC9E8-650D-4CD4-9767-735E644FF348}"/>
    <cellStyle name="Total 2 3 2 2 14" xfId="34381" xr:uid="{18CC6BD2-7AE0-4A4B-B50A-801ED38C838F}"/>
    <cellStyle name="Total 2 3 2 2 15" xfId="35536" xr:uid="{C5919B98-73F7-40CA-8644-23F789E7CAA9}"/>
    <cellStyle name="Total 2 3 2 2 16" xfId="36659" xr:uid="{9EB0F555-CB17-4376-8A87-C62DFA35CE0F}"/>
    <cellStyle name="Total 2 3 2 2 17" xfId="37764" xr:uid="{46518659-0775-4664-BA39-0CDCE66ACF80}"/>
    <cellStyle name="Total 2 3 2 2 2" xfId="18068" xr:uid="{C1705380-2109-4B4C-9473-EEACB142D689}"/>
    <cellStyle name="Total 2 3 2 2 3" xfId="19464" xr:uid="{C6BF77C5-6198-4348-BB21-07F726F127D5}"/>
    <cellStyle name="Total 2 3 2 2 4" xfId="20881" xr:uid="{D027B5C3-656D-47EA-AF47-4CCC575E207B}"/>
    <cellStyle name="Total 2 3 2 2 5" xfId="22271" xr:uid="{AD8E3B13-BCBE-46F8-A1C9-7A2D828C878F}"/>
    <cellStyle name="Total 2 3 2 2 6" xfId="23584" xr:uid="{031014B8-E1ED-4564-A5ED-A8390F50CC07}"/>
    <cellStyle name="Total 2 3 2 2 7" xfId="24992" xr:uid="{143C9B7D-78FF-4F5E-A904-D3464F99BBB8}"/>
    <cellStyle name="Total 2 3 2 2 8" xfId="26424" xr:uid="{A4924ABF-6F04-4F86-A706-2AABB1BBA669}"/>
    <cellStyle name="Total 2 3 2 2 9" xfId="27955" xr:uid="{C47F7C27-A321-4D6F-9004-63F59A65DB89}"/>
    <cellStyle name="Total 2 3 2 20" xfId="15810" xr:uid="{68510FC3-689E-4239-BF10-40132887FF56}"/>
    <cellStyle name="Total 2 3 2 20 10" xfId="35087" xr:uid="{995870A1-BB25-4205-B366-D5C53647B8AD}"/>
    <cellStyle name="Total 2 3 2 20 11" xfId="36241" xr:uid="{9637B852-BE39-4042-89DD-BF5C8DCB24ED}"/>
    <cellStyle name="Total 2 3 2 20 12" xfId="37367" xr:uid="{264CD7D9-8020-44A7-8BB1-E5F0ABBA3868}"/>
    <cellStyle name="Total 2 3 2 20 13" xfId="38446" xr:uid="{76186D21-1663-479E-A675-3EB83D094615}"/>
    <cellStyle name="Total 2 3 2 20 2" xfId="20253" xr:uid="{CD9649BB-B6F0-4C14-A639-B68026D3D2D8}"/>
    <cellStyle name="Total 2 3 2 20 3" xfId="24357" xr:uid="{44E4946D-19E9-4778-8760-27F1EF62A535}"/>
    <cellStyle name="Total 2 3 2 20 4" xfId="25760" xr:uid="{97B12E6D-98EC-45BE-A785-BD83B59B07FF}"/>
    <cellStyle name="Total 2 3 2 20 5" xfId="27201" xr:uid="{68B70B04-5E3F-434E-B944-304D94841223}"/>
    <cellStyle name="Total 2 3 2 20 6" xfId="28724" xr:uid="{29347785-9821-435B-A4A1-26AD1D10749A}"/>
    <cellStyle name="Total 2 3 2 20 7" xfId="30218" xr:uid="{52E17D02-CFDA-45A3-AB01-8EC7D9968010}"/>
    <cellStyle name="Total 2 3 2 20 8" xfId="31611" xr:uid="{6DE9E04B-E078-4851-AD83-A2918BE89BD2}"/>
    <cellStyle name="Total 2 3 2 20 9" xfId="32952" xr:uid="{1DB50A3E-6C06-40BF-B141-62F2BC88EA2B}"/>
    <cellStyle name="Total 2 3 2 21" xfId="15861" xr:uid="{6325DEC3-6DEB-47FE-A7F6-B109976D0670}"/>
    <cellStyle name="Total 2 3 2 21 10" xfId="30268" xr:uid="{C5BC06A4-8F4A-48F4-85C0-321CB2CC7A87}"/>
    <cellStyle name="Total 2 3 2 21 11" xfId="31662" xr:uid="{BC68B3C7-C65D-49DB-8134-A2988BBD6722}"/>
    <cellStyle name="Total 2 3 2 21 12" xfId="32999" xr:uid="{8D574F13-6540-41AD-9334-76F392005FB1}"/>
    <cellStyle name="Total 2 3 2 21 13" xfId="34031" xr:uid="{F9E7EE2A-CCC3-4AA7-B6D7-29DCA781DCDF}"/>
    <cellStyle name="Total 2 3 2 21 14" xfId="35133" xr:uid="{115CB494-BEC9-48AD-A201-A51E3B479909}"/>
    <cellStyle name="Total 2 3 2 21 15" xfId="36287" xr:uid="{8F91A76F-4C0C-467C-BBA5-7DE15823C55F}"/>
    <cellStyle name="Total 2 3 2 21 16" xfId="37414" xr:uid="{8E451976-7BDB-498F-8036-5429965426F9}"/>
    <cellStyle name="Total 2 3 2 21 17" xfId="38492" xr:uid="{EAA80A65-E605-44DA-A5AC-B928427E67C9}"/>
    <cellStyle name="Total 2 3 2 21 2" xfId="18910" xr:uid="{B68CAFB5-FA0D-44D0-B400-B540B3C3839C}"/>
    <cellStyle name="Total 2 3 2 21 3" xfId="20302" xr:uid="{EC9CC106-2600-40E0-81AC-0780BEB21B8F}"/>
    <cellStyle name="Total 2 3 2 21 4" xfId="21704" xr:uid="{29FDB1E5-9B6F-44CA-B9A9-AD8C67A1457C}"/>
    <cellStyle name="Total 2 3 2 21 5" xfId="23085" xr:uid="{99BF3D6F-AE10-4F94-83D3-886761E35B00}"/>
    <cellStyle name="Total 2 3 2 21 6" xfId="24405" xr:uid="{ED5AF00F-376D-4C1C-A3AF-46998ACB5D20}"/>
    <cellStyle name="Total 2 3 2 21 7" xfId="25809" xr:uid="{C57DE705-4547-487B-AAD8-8A2BAC8A3655}"/>
    <cellStyle name="Total 2 3 2 21 8" xfId="27250" xr:uid="{B86B9E12-27D3-4598-BBA9-B2763BCF6E5E}"/>
    <cellStyle name="Total 2 3 2 21 9" xfId="28774" xr:uid="{94A8C152-A15C-47A7-8ACE-526E6A7CF067}"/>
    <cellStyle name="Total 2 3 2 22" xfId="15886" xr:uid="{F1862C0B-AA42-41A9-AA56-E254216BF455}"/>
    <cellStyle name="Total 2 3 2 22 10" xfId="30292" xr:uid="{417BA61B-4367-48DE-9237-5335BC36449F}"/>
    <cellStyle name="Total 2 3 2 22 11" xfId="31687" xr:uid="{1B0851DF-E10E-426A-82F2-8C6767CC706A}"/>
    <cellStyle name="Total 2 3 2 22 12" xfId="33023" xr:uid="{006B22B8-15DC-4374-9624-19C325763A87}"/>
    <cellStyle name="Total 2 3 2 22 13" xfId="34055" xr:uid="{59E2CBCC-E64F-45BC-8C17-23C81FA3A92B}"/>
    <cellStyle name="Total 2 3 2 22 14" xfId="35157" xr:uid="{A0C278FD-70C2-43D7-BB2A-28FA402065A3}"/>
    <cellStyle name="Total 2 3 2 22 15" xfId="36311" xr:uid="{DEE9F3A3-F495-465D-B94A-E02439168D21}"/>
    <cellStyle name="Total 2 3 2 22 16" xfId="37438" xr:uid="{FE9A2EBD-E8DF-4410-9BF6-1BBB9FE95614}"/>
    <cellStyle name="Total 2 3 2 22 17" xfId="38516" xr:uid="{30F2B1A5-F007-40E4-87D0-8DE0B3C427CB}"/>
    <cellStyle name="Total 2 3 2 22 2" xfId="18935" xr:uid="{2DFEF46D-DC8E-49D2-9B0D-5A3D92FF0ED8}"/>
    <cellStyle name="Total 2 3 2 22 3" xfId="20327" xr:uid="{D6EE678D-EB3F-4D81-AC0E-4BF3BC6AC5B5}"/>
    <cellStyle name="Total 2 3 2 22 4" xfId="21728" xr:uid="{DC707121-F066-4D6D-8326-ED2457E6ADDD}"/>
    <cellStyle name="Total 2 3 2 22 5" xfId="23110" xr:uid="{C344AE5C-307F-4C1D-B0E7-0A4255C7937F}"/>
    <cellStyle name="Total 2 3 2 22 6" xfId="24429" xr:uid="{B069407E-708D-415F-B908-E80AD48BD951}"/>
    <cellStyle name="Total 2 3 2 22 7" xfId="25834" xr:uid="{1AEB6BF1-24DD-4E86-8622-141F1C3364FD}"/>
    <cellStyle name="Total 2 3 2 22 8" xfId="27275" xr:uid="{D40BC7DE-D926-4D91-B6AB-28883C3F5626}"/>
    <cellStyle name="Total 2 3 2 22 9" xfId="28799" xr:uid="{7E119C20-76B7-49F9-84C3-2079B6241338}"/>
    <cellStyle name="Total 2 3 2 23" xfId="15917" xr:uid="{E0234090-1F99-49A5-B5ED-E96CAF24F259}"/>
    <cellStyle name="Total 2 3 2 24" xfId="16299" xr:uid="{BD9F5C94-F040-427C-81AE-B4213E2C249B}"/>
    <cellStyle name="Total 2 3 2 25" xfId="10616" xr:uid="{C2499C4A-DF85-4308-B73A-6D608C00C7DF}"/>
    <cellStyle name="Total 2 3 2 3" xfId="15023" xr:uid="{F5439E78-A0FF-4F84-B1E3-8A3038A06A7D}"/>
    <cellStyle name="Total 2 3 2 3 10" xfId="29458" xr:uid="{85F1A015-29B8-4813-9591-7DB810F8499A}"/>
    <cellStyle name="Total 2 3 2 3 11" xfId="30849" xr:uid="{B7691C6F-6978-4269-86F5-3A510726F439}"/>
    <cellStyle name="Total 2 3 2 3 12" xfId="32233" xr:uid="{A3C1D179-3A85-44D5-85D6-7DB29D8BCE89}"/>
    <cellStyle name="Total 2 3 2 3 13" xfId="33449" xr:uid="{18612F4F-D8D2-44B2-B4F8-0105D124D8EE}"/>
    <cellStyle name="Total 2 3 2 3 14" xfId="34399" xr:uid="{9F910638-D267-4027-B213-253F2BDC4BF4}"/>
    <cellStyle name="Total 2 3 2 3 15" xfId="35554" xr:uid="{8C47D08B-D9BA-4819-9DB5-6C97CF177F00}"/>
    <cellStyle name="Total 2 3 2 3 16" xfId="36677" xr:uid="{AB439812-5D99-4A89-920A-73CC072E5C0D}"/>
    <cellStyle name="Total 2 3 2 3 17" xfId="37782" xr:uid="{2DFD7BD3-6D6B-4810-B903-26BC7B3AA12D}"/>
    <cellStyle name="Total 2 3 2 3 2" xfId="18086" xr:uid="{33D8A695-7796-4773-B60A-AFA3C1C7CFE5}"/>
    <cellStyle name="Total 2 3 2 3 3" xfId="19482" xr:uid="{59B3F106-885A-4ED7-827F-1775B9A07CB1}"/>
    <cellStyle name="Total 2 3 2 3 4" xfId="20899" xr:uid="{D8E2ADC7-76DB-4A28-AE21-C77331BF6CE3}"/>
    <cellStyle name="Total 2 3 2 3 5" xfId="22289" xr:uid="{A6518BDB-5A89-4656-9227-31233AE6B796}"/>
    <cellStyle name="Total 2 3 2 3 6" xfId="23602" xr:uid="{0E295590-E47C-4573-B30B-6839C521FA6F}"/>
    <cellStyle name="Total 2 3 2 3 7" xfId="25010" xr:uid="{E57C6F65-D17B-4D36-802F-0BD01083B9E6}"/>
    <cellStyle name="Total 2 3 2 3 8" xfId="26442" xr:uid="{B78DD6B3-3483-4448-AA8D-5E3AA1FD8627}"/>
    <cellStyle name="Total 2 3 2 3 9" xfId="27973" xr:uid="{3B404A05-8368-42CA-93CB-29522E43E34E}"/>
    <cellStyle name="Total 2 3 2 4" xfId="15053" xr:uid="{699C88BC-913D-409F-BC71-926A7DD70458}"/>
    <cellStyle name="Total 2 3 2 4 10" xfId="29488" xr:uid="{C0DE99AE-1D9A-464A-B32C-863086C33503}"/>
    <cellStyle name="Total 2 3 2 4 11" xfId="30878" xr:uid="{F3B8787A-B58B-4C33-9C73-45423F92D761}"/>
    <cellStyle name="Total 2 3 2 4 12" xfId="32262" xr:uid="{27094318-95F6-4B07-9230-BD3D04D49336}"/>
    <cellStyle name="Total 2 3 2 4 13" xfId="33475" xr:uid="{D8B22EEC-AF2F-44E5-AE28-92776F5B4D00}"/>
    <cellStyle name="Total 2 3 2 4 14" xfId="34428" xr:uid="{ACCA38EE-D013-4928-AAAB-BCD51967B93E}"/>
    <cellStyle name="Total 2 3 2 4 15" xfId="35583" xr:uid="{AB4B2967-B71C-470C-94B4-44A2D1CDC89D}"/>
    <cellStyle name="Total 2 3 2 4 16" xfId="36705" xr:uid="{AF4EDA24-79A6-45BB-BE55-061B54E80B96}"/>
    <cellStyle name="Total 2 3 2 4 17" xfId="37810" xr:uid="{3259E664-A014-437F-8808-08EB10BC3F65}"/>
    <cellStyle name="Total 2 3 2 4 2" xfId="18116" xr:uid="{975B4566-77CE-4689-B86C-EBA64C7CDAA6}"/>
    <cellStyle name="Total 2 3 2 4 3" xfId="19512" xr:uid="{16E6B9E9-D4E9-4817-8FB5-0A6C7AB85FE6}"/>
    <cellStyle name="Total 2 3 2 4 4" xfId="20929" xr:uid="{E14C5B27-CB5D-4570-9D07-48C5849270A2}"/>
    <cellStyle name="Total 2 3 2 4 5" xfId="22319" xr:uid="{90A8C2E4-B97B-4C73-A159-544EE78CCF1F}"/>
    <cellStyle name="Total 2 3 2 4 6" xfId="23632" xr:uid="{0549CCCC-4276-4243-A588-1D8C3D9502F6}"/>
    <cellStyle name="Total 2 3 2 4 7" xfId="25040" xr:uid="{BB3A9C68-933B-4897-A224-4F81BAEC1720}"/>
    <cellStyle name="Total 2 3 2 4 8" xfId="26472" xr:uid="{48923C01-264E-44F3-BFBE-7690BD19C25D}"/>
    <cellStyle name="Total 2 3 2 4 9" xfId="28002" xr:uid="{670B44FB-A429-4392-87D4-115F5B80063A}"/>
    <cellStyle name="Total 2 3 2 5" xfId="14882" xr:uid="{DD2529D9-DDA4-4F99-8EA3-74F769A36C77}"/>
    <cellStyle name="Total 2 3 2 5 10" xfId="29319" xr:uid="{2503669E-675D-4A51-8592-2E20AC424858}"/>
    <cellStyle name="Total 2 3 2 5 11" xfId="30713" xr:uid="{87EDE8E6-9736-4B2A-A41A-BF28D74DBB56}"/>
    <cellStyle name="Total 2 3 2 5 12" xfId="32111" xr:uid="{3D472667-DBEE-4FC6-80F4-C09F1F8B06C1}"/>
    <cellStyle name="Total 2 3 2 5 13" xfId="33341" xr:uid="{F0FA9503-D830-4B23-B9CF-EA60DE759524}"/>
    <cellStyle name="Total 2 3 2 5 14" xfId="34284" xr:uid="{F44E49F9-D415-47E8-BA62-D7DE2944EABE}"/>
    <cellStyle name="Total 2 3 2 5 15" xfId="35433" xr:uid="{0621D9BD-B4E9-4DD4-B592-E7B52D7C8AE8}"/>
    <cellStyle name="Total 2 3 2 5 16" xfId="36550" xr:uid="{737F4231-D5BE-4689-8E7A-80488C393DD3}"/>
    <cellStyle name="Total 2 3 2 5 17" xfId="37674" xr:uid="{C60820C7-E852-459D-9781-F059CB827A2B}"/>
    <cellStyle name="Total 2 3 2 5 2" xfId="17945" xr:uid="{C62CA605-3DD8-421A-8F67-7CE25C4ECF76}"/>
    <cellStyle name="Total 2 3 2 5 3" xfId="19345" xr:uid="{EA3DCD0E-E91E-4F82-B37F-82169D4C7E13}"/>
    <cellStyle name="Total 2 3 2 5 4" xfId="20759" xr:uid="{A0CD9F10-B611-4DAD-83C9-8ABBBF930CC0}"/>
    <cellStyle name="Total 2 3 2 5 5" xfId="22152" xr:uid="{8AE5856F-F617-4F18-A9B5-F0B45096D4E1}"/>
    <cellStyle name="Total 2 3 2 5 6" xfId="23463" xr:uid="{DF435318-8A33-4C6A-9FA1-7DAAA0CE920B}"/>
    <cellStyle name="Total 2 3 2 5 7" xfId="24880" xr:uid="{86AC178D-E2EA-4E78-87EF-4199D17959FD}"/>
    <cellStyle name="Total 2 3 2 5 8" xfId="26301" xr:uid="{1AF98C67-8D3B-4E5D-9DED-AE5837F3789F}"/>
    <cellStyle name="Total 2 3 2 5 9" xfId="27833" xr:uid="{2B71652A-515B-4C95-BE76-EADA613F0AB3}"/>
    <cellStyle name="Total 2 3 2 6" xfId="15128" xr:uid="{D2E7FBE8-7F22-4DD9-8E18-E4971BB28026}"/>
    <cellStyle name="Total 2 3 2 6 10" xfId="29562" xr:uid="{41DA7593-F2D4-423C-8F79-17CD30B8FB49}"/>
    <cellStyle name="Total 2 3 2 6 11" xfId="30952" xr:uid="{C4FAC2F4-A370-4F25-982A-2636AAF296E1}"/>
    <cellStyle name="Total 2 3 2 6 12" xfId="32333" xr:uid="{33F8015A-FE3F-4F24-98CC-6BF28F9947CA}"/>
    <cellStyle name="Total 2 3 2 6 13" xfId="33543" xr:uid="{C881D8B7-7EE0-407F-B2C5-B5E17C0ECE95}"/>
    <cellStyle name="Total 2 3 2 6 14" xfId="34495" xr:uid="{EDA3C140-E230-446F-86A4-6A1D8AF99FAB}"/>
    <cellStyle name="Total 2 3 2 6 15" xfId="35650" xr:uid="{6540F780-19FA-40A3-9EB6-85AAB8062744}"/>
    <cellStyle name="Total 2 3 2 6 16" xfId="36772" xr:uid="{6EC478B1-0065-4F14-8F5D-B02892E0D199}"/>
    <cellStyle name="Total 2 3 2 6 17" xfId="37876" xr:uid="{C744A05F-CA20-4C6A-A647-35C3258879D3}"/>
    <cellStyle name="Total 2 3 2 6 2" xfId="18190" xr:uid="{8B642547-D2E8-4744-A41A-06D4E33F6484}"/>
    <cellStyle name="Total 2 3 2 6 3" xfId="19587" xr:uid="{BE246DB0-9A6F-4038-BDC6-57522AE49683}"/>
    <cellStyle name="Total 2 3 2 6 4" xfId="21003" xr:uid="{BFD9878D-6C62-4C2E-8C62-B52DFEE960DF}"/>
    <cellStyle name="Total 2 3 2 6 5" xfId="22394" xr:uid="{601ED8F9-927B-4956-978A-8317AB269AC9}"/>
    <cellStyle name="Total 2 3 2 6 6" xfId="23706" xr:uid="{E642FCB6-ACF4-4C20-8582-33C97898E255}"/>
    <cellStyle name="Total 2 3 2 6 7" xfId="25110" xr:uid="{03DE6EF9-8751-4DB9-97CE-24A84C4BDD64}"/>
    <cellStyle name="Total 2 3 2 6 8" xfId="26545" xr:uid="{4F300449-6F4D-4587-B4D7-39EB9784A19E}"/>
    <cellStyle name="Total 2 3 2 6 9" xfId="28073" xr:uid="{CC980953-DDDC-4087-A93C-736F40BD72B3}"/>
    <cellStyle name="Total 2 3 2 7" xfId="15173" xr:uid="{0507A298-E01E-4084-A2FA-741A2AD9E8DA}"/>
    <cellStyle name="Total 2 3 2 7 10" xfId="29607" xr:uid="{8CC6475E-47DA-4022-AFD5-4E01DC68AE5F}"/>
    <cellStyle name="Total 2 3 2 7 11" xfId="30996" xr:uid="{F79334C1-C3E4-4F8E-BE34-E05D65728A46}"/>
    <cellStyle name="Total 2 3 2 7 12" xfId="32374" xr:uid="{6D57037A-5275-4FEA-B52C-904425B624E4}"/>
    <cellStyle name="Total 2 3 2 7 13" xfId="33582" xr:uid="{7765F5F9-1E96-4EB9-A0BB-1A3FDDB92CCF}"/>
    <cellStyle name="Total 2 3 2 7 14" xfId="34537" xr:uid="{C7AF53E1-BDF0-411A-9630-0B3761519C0D}"/>
    <cellStyle name="Total 2 3 2 7 15" xfId="35692" xr:uid="{359F5A96-E9E2-42B9-AC85-718A0569CE71}"/>
    <cellStyle name="Total 2 3 2 7 16" xfId="36812" xr:uid="{B8AACAE3-D6A3-4E18-B64F-3AE6ADAC68F0}"/>
    <cellStyle name="Total 2 3 2 7 17" xfId="37915" xr:uid="{C66160C0-FF57-4958-89B5-55AB972D20F0}"/>
    <cellStyle name="Total 2 3 2 7 2" xfId="18235" xr:uid="{4FF78F19-94B1-4DCB-A857-7F53F3A49576}"/>
    <cellStyle name="Total 2 3 2 7 3" xfId="19632" xr:uid="{0F976145-9A75-4FD8-A352-9B93D5D4483F}"/>
    <cellStyle name="Total 2 3 2 7 4" xfId="21047" xr:uid="{401737ED-C33F-430C-BE71-84DFC80642BB}"/>
    <cellStyle name="Total 2 3 2 7 5" xfId="22439" xr:uid="{EEF91C01-244B-45EC-A8E1-D931E2D2BE10}"/>
    <cellStyle name="Total 2 3 2 7 6" xfId="23751" xr:uid="{B570077B-E799-4CDE-A59B-D4060BF0C99B}"/>
    <cellStyle name="Total 2 3 2 7 7" xfId="25154" xr:uid="{722C93AB-E859-429B-A5DA-1AB1A5A2DBBA}"/>
    <cellStyle name="Total 2 3 2 7 8" xfId="26590" xr:uid="{249382F7-4337-4E90-AE6D-93730357DBB6}"/>
    <cellStyle name="Total 2 3 2 7 9" xfId="28117" xr:uid="{172815BF-216A-4318-A74D-3D996755221E}"/>
    <cellStyle name="Total 2 3 2 8" xfId="15214" xr:uid="{67AC9748-A5CB-48D4-8D51-6937BCF5B207}"/>
    <cellStyle name="Total 2 3 2 8 10" xfId="29646" xr:uid="{4D3F5144-4378-446A-84C8-84B85A9948F2}"/>
    <cellStyle name="Total 2 3 2 8 11" xfId="31037" xr:uid="{3D399F01-06E6-447B-843B-F154124AF618}"/>
    <cellStyle name="Total 2 3 2 8 12" xfId="32409" xr:uid="{A5CD981A-4A3D-4F58-A40D-85A1FAD91293}"/>
    <cellStyle name="Total 2 3 2 8 13" xfId="33614" xr:uid="{E7D677E0-25B0-449D-B611-0DD5FCCDAD11}"/>
    <cellStyle name="Total 2 3 2 8 14" xfId="34574" xr:uid="{B75D7703-EC1B-4F0C-90ED-FD8B33EF227A}"/>
    <cellStyle name="Total 2 3 2 8 15" xfId="35731" xr:uid="{2AC39B1F-248B-4328-B69E-7BDA314A5D4D}"/>
    <cellStyle name="Total 2 3 2 8 16" xfId="36844" xr:uid="{1B961E7E-79AE-480E-960A-8B44DEA6FA5E}"/>
    <cellStyle name="Total 2 3 2 8 17" xfId="37946" xr:uid="{F26655B3-36BF-4A5B-9D92-E66B285CB2D0}"/>
    <cellStyle name="Total 2 3 2 8 2" xfId="18276" xr:uid="{8213E887-AB30-45A7-8FF6-4E042721FA8E}"/>
    <cellStyle name="Total 2 3 2 8 3" xfId="19671" xr:uid="{DBD727D2-A789-473F-8451-F2C433A5C883}"/>
    <cellStyle name="Total 2 3 2 8 4" xfId="21086" xr:uid="{529CA312-DE9B-4A34-90A0-31456C1A445C}"/>
    <cellStyle name="Total 2 3 2 8 5" xfId="22480" xr:uid="{D3916CFA-C2A6-49CE-9023-B2F799BAED72}"/>
    <cellStyle name="Total 2 3 2 8 6" xfId="23792" xr:uid="{E17A211F-5D8F-4E95-B1F9-626C95A8B001}"/>
    <cellStyle name="Total 2 3 2 8 7" xfId="25194" xr:uid="{21E1B9AF-DD82-4E19-AEB1-736A4F166EDC}"/>
    <cellStyle name="Total 2 3 2 8 8" xfId="26629" xr:uid="{A7B9C993-1860-4C46-8D47-6205B230CF71}"/>
    <cellStyle name="Total 2 3 2 8 9" xfId="28156" xr:uid="{D1627485-F8E9-424E-A0D9-116228408A28}"/>
    <cellStyle name="Total 2 3 2 9" xfId="15246" xr:uid="{F83EF9B6-AA0A-4B99-B70A-B822A5FBD0F5}"/>
    <cellStyle name="Total 2 3 2 9 10" xfId="29676" xr:uid="{0DDDA33D-5546-4ECB-89C3-3DA40AB93510}"/>
    <cellStyle name="Total 2 3 2 9 11" xfId="31068" xr:uid="{34D418DB-22C0-4F9A-9DC7-2B95AAAC5BBF}"/>
    <cellStyle name="Total 2 3 2 9 12" xfId="32440" xr:uid="{0B50E135-B16B-466D-8FFC-E5DBF4AD9816}"/>
    <cellStyle name="Total 2 3 2 9 13" xfId="33641" xr:uid="{92ED10F8-1578-4BC0-AD35-4DC8315019EC}"/>
    <cellStyle name="Total 2 3 2 9 14" xfId="34602" xr:uid="{5D472F74-0882-4281-AB87-D3401128806B}"/>
    <cellStyle name="Total 2 3 2 9 15" xfId="35759" xr:uid="{910540AB-AD0F-48F7-BEB4-FCF583C3F118}"/>
    <cellStyle name="Total 2 3 2 9 16" xfId="36871" xr:uid="{09F390D7-E941-4F8A-80E7-4E8566174198}"/>
    <cellStyle name="Total 2 3 2 9 17" xfId="37973" xr:uid="{0DBAEA52-7D0A-41D8-99AF-E0C5B75345A0}"/>
    <cellStyle name="Total 2 3 2 9 2" xfId="18308" xr:uid="{AB3CACEC-E54D-4542-A2D1-767A30FDD78D}"/>
    <cellStyle name="Total 2 3 2 9 3" xfId="19703" xr:uid="{6E624D3A-5E38-441A-90A4-A5802DEA938A}"/>
    <cellStyle name="Total 2 3 2 9 4" xfId="21117" xr:uid="{340E6FFC-E263-4EED-B089-564891CA5102}"/>
    <cellStyle name="Total 2 3 2 9 5" xfId="22512" xr:uid="{DC4C7F74-7ACE-43B3-AE2B-9AC202DFC5C3}"/>
    <cellStyle name="Total 2 3 2 9 6" xfId="23824" xr:uid="{2BBD7A9C-F3FA-4CBD-A8D7-B919FAC5D044}"/>
    <cellStyle name="Total 2 3 2 9 7" xfId="25226" xr:uid="{C8149BD5-3307-4C8F-80B6-FEABDE3B40DC}"/>
    <cellStyle name="Total 2 3 2 9 8" xfId="26660" xr:uid="{419BBB2D-B19D-4681-8B6F-01C49822493B}"/>
    <cellStyle name="Total 2 3 2 9 9" xfId="28186" xr:uid="{F6D761AA-B067-4503-AACD-577333661AB6}"/>
    <cellStyle name="Total 2 3 20" xfId="34239" xr:uid="{DCC4FF8A-B351-48DA-AF8F-740D0C87A3C1}"/>
    <cellStyle name="Total 2 3 21" xfId="35390" xr:uid="{3700B92D-B9D8-448F-9367-41029EEE72B7}"/>
    <cellStyle name="Total 2 3 3" xfId="14954" xr:uid="{65E69429-1B13-4EA4-8D14-823CC61E2BC7}"/>
    <cellStyle name="Total 2 3 3 10" xfId="29391" xr:uid="{B5165CFC-E0A6-46EB-8556-3F588C163942}"/>
    <cellStyle name="Total 2 3 3 11" xfId="30781" xr:uid="{E30FCD84-9A8B-4F76-9042-2AD106C2CA7E}"/>
    <cellStyle name="Total 2 3 3 12" xfId="32167" xr:uid="{A98DD5B5-A058-4FE6-A5E5-854AB5936C28}"/>
    <cellStyle name="Total 2 3 3 13" xfId="33386" xr:uid="{51A4C8F7-6499-44CF-ACD7-EBBE20B3BC42}"/>
    <cellStyle name="Total 2 3 3 14" xfId="34333" xr:uid="{5E0D4E0A-C4D1-46BA-A2E6-0C6FDF97775F}"/>
    <cellStyle name="Total 2 3 3 15" xfId="35487" xr:uid="{621B7A32-E140-45B6-9788-11F0A5AD9A8F}"/>
    <cellStyle name="Total 2 3 3 16" xfId="36611" xr:uid="{F40D94BD-9F0C-4708-AD60-7688A713B36B}"/>
    <cellStyle name="Total 2 3 3 17" xfId="37718" xr:uid="{B809E996-2BE1-4196-92F7-4299BE712C59}"/>
    <cellStyle name="Total 2 3 3 2" xfId="18017" xr:uid="{6088C8CE-4D97-402B-847B-99A39CDA88AC}"/>
    <cellStyle name="Total 2 3 3 3" xfId="19413" xr:uid="{939D300E-504C-4751-AA7C-3F40C63737FF}"/>
    <cellStyle name="Total 2 3 3 4" xfId="20831" xr:uid="{FE5A2333-C0D8-41AD-9C70-C61011960BC5}"/>
    <cellStyle name="Total 2 3 3 5" xfId="22221" xr:uid="{09F745B6-863E-4461-A39B-39B848EB7AF5}"/>
    <cellStyle name="Total 2 3 3 6" xfId="23533" xr:uid="{69A539E4-50D4-4483-9B38-B35DA4954722}"/>
    <cellStyle name="Total 2 3 3 7" xfId="24943" xr:uid="{64DDE3A8-9763-4057-8B2C-88D12233D394}"/>
    <cellStyle name="Total 2 3 3 8" xfId="26373" xr:uid="{52B1864A-0492-49A7-A300-16DA8AD40A03}"/>
    <cellStyle name="Total 2 3 3 9" xfId="27904" xr:uid="{AB548257-B13B-4BA4-8334-16192863B33C}"/>
    <cellStyle name="Total 2 3 4" xfId="14982" xr:uid="{451553DA-C702-4587-971C-0F9F8185ACF6}"/>
    <cellStyle name="Total 2 3 4 10" xfId="29417" xr:uid="{36425B95-F958-4300-817F-D2FED9AA4FD2}"/>
    <cellStyle name="Total 2 3 4 11" xfId="30808" xr:uid="{38C766E2-429A-4245-A399-9EC37DCEA283}"/>
    <cellStyle name="Total 2 3 4 12" xfId="32192" xr:uid="{47314689-A70F-4909-A4B2-B632263B84B9}"/>
    <cellStyle name="Total 2 3 4 13" xfId="33409" xr:uid="{1447E181-A48F-4A79-9187-D9E075744EAE}"/>
    <cellStyle name="Total 2 3 4 14" xfId="34358" xr:uid="{CB0F6C25-6B5D-4ED5-9FCA-7158A8B32A7B}"/>
    <cellStyle name="Total 2 3 4 15" xfId="35513" xr:uid="{B8898D49-85D1-4D94-A8F5-44846405291B}"/>
    <cellStyle name="Total 2 3 4 16" xfId="36636" xr:uid="{7B5CF0B7-09F6-4787-9CDA-A80B0748C4D3}"/>
    <cellStyle name="Total 2 3 4 17" xfId="37741" xr:uid="{FC63B4D3-B0D1-486D-8D5D-D8C045067C6A}"/>
    <cellStyle name="Total 2 3 4 2" xfId="18045" xr:uid="{C7390B2A-E6EB-4759-8620-86617D5EF3FE}"/>
    <cellStyle name="Total 2 3 4 3" xfId="19441" xr:uid="{CD77E43D-7DCB-43DE-9DFC-4C103546F02E}"/>
    <cellStyle name="Total 2 3 4 4" xfId="20858" xr:uid="{4A371B21-CEC7-48A1-9498-A40E20469C49}"/>
    <cellStyle name="Total 2 3 4 5" xfId="22248" xr:uid="{B077D0BF-3D19-4881-AB62-9FE4DAA68AAB}"/>
    <cellStyle name="Total 2 3 4 6" xfId="23561" xr:uid="{7476B7A9-49F5-4E70-8D1D-77597DB49520}"/>
    <cellStyle name="Total 2 3 4 7" xfId="24969" xr:uid="{9AA13677-2A27-4924-8E3B-8C862F5EDE69}"/>
    <cellStyle name="Total 2 3 4 8" xfId="26401" xr:uid="{9734B202-0814-47B5-9B84-5BEB509C608E}"/>
    <cellStyle name="Total 2 3 4 9" xfId="27932" xr:uid="{4A274A84-8E28-4E37-A10B-95ABE2F2D450}"/>
    <cellStyle name="Total 2 3 5" xfId="15066" xr:uid="{6A0C19DB-A597-4A37-8178-645870F7F4F2}"/>
    <cellStyle name="Total 2 3 5 10" xfId="29501" xr:uid="{5B4893C1-464B-4CCC-9B35-089F88A1DD3D}"/>
    <cellStyle name="Total 2 3 5 11" xfId="30891" xr:uid="{D4B4C75D-B3E8-4ADC-A051-363C62E30C7C}"/>
    <cellStyle name="Total 2 3 5 12" xfId="32275" xr:uid="{A7052501-19E9-4AD8-956D-5915B898F8E4}"/>
    <cellStyle name="Total 2 3 5 13" xfId="33488" xr:uid="{FAFB3F43-3803-4A5F-98DB-2710D07AA26C}"/>
    <cellStyle name="Total 2 3 5 14" xfId="34441" xr:uid="{FDF198F0-BF93-49B2-9715-49CA89DE8919}"/>
    <cellStyle name="Total 2 3 5 15" xfId="35596" xr:uid="{2C03E4B2-C917-4B28-8CA4-13928D30F87A}"/>
    <cellStyle name="Total 2 3 5 16" xfId="36718" xr:uid="{575F2DF9-8159-4774-A253-F47A07904954}"/>
    <cellStyle name="Total 2 3 5 17" xfId="37823" xr:uid="{D59F6E86-A124-4196-8AA2-C76E9FB012E5}"/>
    <cellStyle name="Total 2 3 5 2" xfId="18129" xr:uid="{191D6CA8-42F2-45D1-B6C5-44E16EACC4FB}"/>
    <cellStyle name="Total 2 3 5 3" xfId="19525" xr:uid="{36FB95D8-80AA-4C37-B12C-8E8B43E8CFB4}"/>
    <cellStyle name="Total 2 3 5 4" xfId="20942" xr:uid="{6769E7BF-3CE9-4268-AFE2-D25997D1B837}"/>
    <cellStyle name="Total 2 3 5 5" xfId="22332" xr:uid="{AD196C5A-8594-4F21-A2AB-7DFC497A521F}"/>
    <cellStyle name="Total 2 3 5 6" xfId="23645" xr:uid="{B37B1CAB-99DC-4C5B-939F-B11C5DB43CA8}"/>
    <cellStyle name="Total 2 3 5 7" xfId="25053" xr:uid="{044BCA7F-9CA5-4E3C-A7C1-85E3B8C30661}"/>
    <cellStyle name="Total 2 3 5 8" xfId="26485" xr:uid="{06380D78-040B-4000-87ED-AF6D1C46C60F}"/>
    <cellStyle name="Total 2 3 5 9" xfId="28015" xr:uid="{70DB80CC-41EB-4EF9-932A-FF0AA181EADA}"/>
    <cellStyle name="Total 2 3 6" xfId="15103" xr:uid="{6511CA69-F532-496D-9D82-73C2AF8CFC5E}"/>
    <cellStyle name="Total 2 3 6 10" xfId="29538" xr:uid="{8F721C26-73BA-42AC-9916-C1FFDFB57D02}"/>
    <cellStyle name="Total 2 3 6 11" xfId="30928" xr:uid="{9CEA6449-9D57-4865-A8C8-01B9FA619233}"/>
    <cellStyle name="Total 2 3 6 12" xfId="32309" xr:uid="{E31E08A6-0ACF-4F33-8AB3-15C70A4C85BA}"/>
    <cellStyle name="Total 2 3 6 13" xfId="33521" xr:uid="{4EDD4A30-D14B-43E0-B889-0C649207DD34}"/>
    <cellStyle name="Total 2 3 6 14" xfId="34473" xr:uid="{2152D183-599B-4103-9087-DBB26BD6A5D7}"/>
    <cellStyle name="Total 2 3 6 15" xfId="35628" xr:uid="{8097BCCF-AA16-406E-A4DF-88E6E6C67D70}"/>
    <cellStyle name="Total 2 3 6 16" xfId="36750" xr:uid="{72A735C2-5F2D-4820-9C59-584A1487CD36}"/>
    <cellStyle name="Total 2 3 6 17" xfId="37854" xr:uid="{43B84C17-2677-4E7F-8F4A-46CBDEC5F99D}"/>
    <cellStyle name="Total 2 3 6 2" xfId="18166" xr:uid="{BF62D0B9-2773-45C4-A0F3-9F37F2DE84B9}"/>
    <cellStyle name="Total 2 3 6 3" xfId="19562" xr:uid="{AC25DD3A-35B5-432E-B8D6-6E8DCBB129F8}"/>
    <cellStyle name="Total 2 3 6 4" xfId="20978" xr:uid="{2DE902BB-6423-46C5-B1AF-06DDCDB939B8}"/>
    <cellStyle name="Total 2 3 6 5" xfId="22369" xr:uid="{926667D7-CF6E-4ECC-91CA-DCFFE5EB6A6C}"/>
    <cellStyle name="Total 2 3 6 6" xfId="23681" xr:uid="{5094C68E-5744-40CF-857C-BDA51C469E21}"/>
    <cellStyle name="Total 2 3 6 7" xfId="25087" xr:uid="{28E3BC11-6E44-439F-A5AB-A6F8B3C8CE5B}"/>
    <cellStyle name="Total 2 3 6 8" xfId="26521" xr:uid="{1B2B6437-DDEA-493F-9F2B-213EC67C6D9F}"/>
    <cellStyle name="Total 2 3 6 9" xfId="28050" xr:uid="{69E72C41-61AA-48C7-9467-259A8DEFE32A}"/>
    <cellStyle name="Total 2 3 7" xfId="15196" xr:uid="{0ED24D53-50DA-4260-88C5-EA4495D9B28C}"/>
    <cellStyle name="Total 2 3 7 10" xfId="29630" xr:uid="{0F8D83C3-E888-4CAA-BE77-E2919889424E}"/>
    <cellStyle name="Total 2 3 7 11" xfId="31019" xr:uid="{04028431-5C30-408B-AC2A-8A697C057A5B}"/>
    <cellStyle name="Total 2 3 7 12" xfId="32394" xr:uid="{04BDFB93-3C07-4803-9F53-ABF0721393D2}"/>
    <cellStyle name="Total 2 3 7 13" xfId="33602" xr:uid="{0D3A2AD6-97DF-4C22-AF7C-94F6AE0E8B6A}"/>
    <cellStyle name="Total 2 3 7 14" xfId="34557" xr:uid="{FEEC104F-57E8-4941-8CCE-CDDE3F764D00}"/>
    <cellStyle name="Total 2 3 7 15" xfId="35714" xr:uid="{C8B7FA4A-C283-4C9B-AADB-F1AB54A77E4D}"/>
    <cellStyle name="Total 2 3 7 16" xfId="36832" xr:uid="{35C4EA94-F597-4AC0-969F-27716B5020FF}"/>
    <cellStyle name="Total 2 3 7 17" xfId="37934" xr:uid="{BC858159-C05D-48EB-9516-409E40D5C239}"/>
    <cellStyle name="Total 2 3 7 2" xfId="18258" xr:uid="{492FB9B5-6DE0-47B4-8DB7-976EEB02CBB5}"/>
    <cellStyle name="Total 2 3 7 3" xfId="19654" xr:uid="{7EC00A1F-D929-44D7-8B3C-5EA10876A4B6}"/>
    <cellStyle name="Total 2 3 7 4" xfId="21069" xr:uid="{08F4AC39-1DC2-484A-9B7E-9FC5CC440C9A}"/>
    <cellStyle name="Total 2 3 7 5" xfId="22462" xr:uid="{F8170B29-F79A-49BE-8DE3-C69E0E056967}"/>
    <cellStyle name="Total 2 3 7 6" xfId="23774" xr:uid="{46AD2736-9131-4CF9-AF66-65E88EF133C3}"/>
    <cellStyle name="Total 2 3 7 7" xfId="25176" xr:uid="{D6B9E679-9520-4D52-8CAF-9D8D1095BBE5}"/>
    <cellStyle name="Total 2 3 7 8" xfId="26612" xr:uid="{4556F786-3544-4CE0-9142-F4FCE396C89C}"/>
    <cellStyle name="Total 2 3 7 9" xfId="28139" xr:uid="{A3B25E91-A38C-4962-B787-EF0C6DA7B520}"/>
    <cellStyle name="Total 2 3 8" xfId="15259" xr:uid="{5DA4CB95-FA3E-4CAD-8068-738F7F24D54F}"/>
    <cellStyle name="Total 2 3 8 10" xfId="29689" xr:uid="{AF47EEDE-0D54-4C35-A5E9-CB594E9BD336}"/>
    <cellStyle name="Total 2 3 8 11" xfId="31081" xr:uid="{1E24CD55-AF0F-48E9-80BA-834D873FEA07}"/>
    <cellStyle name="Total 2 3 8 12" xfId="32453" xr:uid="{DA1029C2-A490-4C29-A8F9-5DAEB5B47043}"/>
    <cellStyle name="Total 2 3 8 13" xfId="33654" xr:uid="{3A9004B7-AC7A-4DDB-B99B-6E485B9766C8}"/>
    <cellStyle name="Total 2 3 8 14" xfId="34615" xr:uid="{8C53D545-DC4B-4DBC-A288-0D92B4098867}"/>
    <cellStyle name="Total 2 3 8 15" xfId="35772" xr:uid="{7F9D644A-263B-4811-A3A3-5F0986C44500}"/>
    <cellStyle name="Total 2 3 8 16" xfId="36884" xr:uid="{2A58C502-6ADC-412E-9DBC-A63271E1AE5C}"/>
    <cellStyle name="Total 2 3 8 17" xfId="37986" xr:uid="{9E32188D-D10A-42E8-8E82-27AFA7149BE7}"/>
    <cellStyle name="Total 2 3 8 2" xfId="18321" xr:uid="{7CB1B763-EBA2-47CC-BEBD-4204B8B18479}"/>
    <cellStyle name="Total 2 3 8 3" xfId="19716" xr:uid="{FD89B459-B866-43FF-9F6B-7D76D825A8B7}"/>
    <cellStyle name="Total 2 3 8 4" xfId="21130" xr:uid="{AD527C9B-130C-4A3C-9565-7422C1120B36}"/>
    <cellStyle name="Total 2 3 8 5" xfId="22525" xr:uid="{28FAE35E-4FFF-4751-9010-D902FD376E0D}"/>
    <cellStyle name="Total 2 3 8 6" xfId="23837" xr:uid="{7F61ABFA-CA1D-4A57-9207-C73F6777A1BD}"/>
    <cellStyle name="Total 2 3 8 7" xfId="25239" xr:uid="{D503A16D-303E-4BC0-A304-881EA5141B9D}"/>
    <cellStyle name="Total 2 3 8 8" xfId="26673" xr:uid="{65631F6F-E17D-46AA-A265-B712DDE072DB}"/>
    <cellStyle name="Total 2 3 8 9" xfId="28199" xr:uid="{910E9380-A303-480D-81DF-F6F9F4327962}"/>
    <cellStyle name="Total 2 3 9" xfId="15329" xr:uid="{14EC1CC2-3752-47FA-B3B7-6355F82BA1A0}"/>
    <cellStyle name="Total 2 3 9 10" xfId="29756" xr:uid="{F78E2B71-3E75-4207-9D04-0161E614A9CE}"/>
    <cellStyle name="Total 2 3 9 11" xfId="31147" xr:uid="{D5851A75-9FA2-4853-B4A6-4C394B3D1127}"/>
    <cellStyle name="Total 2 3 9 12" xfId="32516" xr:uid="{723CEE66-3C24-40E4-ADBA-4DD27BE0DF04}"/>
    <cellStyle name="Total 2 3 9 13" xfId="33712" xr:uid="{EE034C32-A4B0-450C-8D71-B3D33A8BB389}"/>
    <cellStyle name="Total 2 3 9 14" xfId="34679" xr:uid="{80688388-6A08-4056-BF09-F52AE673A918}"/>
    <cellStyle name="Total 2 3 9 15" xfId="35835" xr:uid="{64D04788-CA9C-4EF5-B532-3E7ACB4FBAD6}"/>
    <cellStyle name="Total 2 3 9 16" xfId="36945" xr:uid="{BF74650D-94D1-4F45-88E1-BDA3C2755FF1}"/>
    <cellStyle name="Total 2 3 9 17" xfId="38044" xr:uid="{6DC28C18-F472-47C5-BE34-F73D4B381084}"/>
    <cellStyle name="Total 2 3 9 2" xfId="18391" xr:uid="{5FBF1E8C-4028-4B31-8922-C45065415732}"/>
    <cellStyle name="Total 2 3 9 3" xfId="19786" xr:uid="{681232F2-2FD3-41B1-B6E2-13004CB0F563}"/>
    <cellStyle name="Total 2 3 9 4" xfId="21197" xr:uid="{8B2C27F7-6DC0-47F8-A402-B2E9D731767E}"/>
    <cellStyle name="Total 2 3 9 5" xfId="22595" xr:uid="{D1439B09-FDBF-41AE-834A-FF0C6FB3FC2F}"/>
    <cellStyle name="Total 2 3 9 6" xfId="23906" xr:uid="{90595532-784C-43E9-871B-1D5131361408}"/>
    <cellStyle name="Total 2 3 9 7" xfId="25305" xr:uid="{99DACDD5-4197-4EC7-A7A5-F385046F7CCC}"/>
    <cellStyle name="Total 2 3 9 8" xfId="26741" xr:uid="{FB053F00-B548-4033-901E-4180951508DD}"/>
    <cellStyle name="Total 2 3 9 9" xfId="28265" xr:uid="{49FEBD72-A316-4636-B66D-0E09A9371570}"/>
    <cellStyle name="Total 2 30" xfId="35729" xr:uid="{51861937-BA3E-474E-81BA-CFF4FEF894FC}"/>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3 10" xfId="12696" xr:uid="{90E0578A-3F64-4439-9058-6815DF1FE0E2}"/>
    <cellStyle name="Total 3 10 10" xfId="10581" xr:uid="{0C9B1413-63C4-4341-8011-382C534B1054}"/>
    <cellStyle name="Total 3 10 11" xfId="10896" xr:uid="{580A57BE-4CE7-4D23-9F77-D70C2EDDED2A}"/>
    <cellStyle name="Total 3 10 12" xfId="30531" xr:uid="{D291DF05-98C0-42D7-B108-369F78FC3499}"/>
    <cellStyle name="Total 3 10 13" xfId="31868" xr:uid="{D5174B6B-60A4-43E3-ABAF-775650C43C60}"/>
    <cellStyle name="Total 3 10 14" xfId="33115" xr:uid="{52A5AAC9-5B2D-44B8-BA66-4040B3CED2EC}"/>
    <cellStyle name="Total 3 10 15" xfId="11015" xr:uid="{854ADB46-9F9C-4D13-99AC-227357D682AB}"/>
    <cellStyle name="Total 3 10 16" xfId="35197" xr:uid="{099D6D7E-A04C-4C6C-A3E9-8F0016482F3A}"/>
    <cellStyle name="Total 3 10 17" xfId="10762" xr:uid="{00C0BB89-00B3-4E0C-8B9D-CEBC10C5C1A2}"/>
    <cellStyle name="Total 3 10 2" xfId="15976" xr:uid="{C4288BA4-DD6A-48E4-BFB8-AF35707F07A2}"/>
    <cellStyle name="Total 3 10 3" xfId="10994" xr:uid="{780E4DFE-C0E0-4516-A929-27868D8BDD0C}"/>
    <cellStyle name="Total 3 10 4" xfId="11157" xr:uid="{D5CCFA65-C23B-418B-AD68-F45DB76AA298}"/>
    <cellStyle name="Total 3 10 5" xfId="20557" xr:uid="{493735B4-9D61-4C0D-9213-2223E25DF98A}"/>
    <cellStyle name="Total 3 10 6" xfId="21977" xr:uid="{99324FBD-4CF4-4B85-9D58-5C3668580FD1}"/>
    <cellStyle name="Total 3 10 7" xfId="10492" xr:uid="{6E2321DD-1214-4F8D-A0C2-9F72F109CE10}"/>
    <cellStyle name="Total 3 10 8" xfId="24482" xr:uid="{A00B9318-EDF8-4444-AB38-72DDC0125062}"/>
    <cellStyle name="Total 3 10 9" xfId="26252" xr:uid="{3495A9FD-0AAC-4EC5-B9C6-31C589C840A2}"/>
    <cellStyle name="Total 3 11" xfId="12699" xr:uid="{D67C4C68-FC35-4EFE-B8AA-7CB366805137}"/>
    <cellStyle name="Total 3 11 10" xfId="10639" xr:uid="{AE7D8D7C-1F28-4F0F-921D-47163594D662}"/>
    <cellStyle name="Total 3 11 11" xfId="10988" xr:uid="{5B43529B-0D19-410D-B5EE-39DD6D91BA1B}"/>
    <cellStyle name="Total 3 11 12" xfId="30629" xr:uid="{051738A5-C255-4F0B-822E-0958A3DFE724}"/>
    <cellStyle name="Total 3 11 13" xfId="11076" xr:uid="{4EFB03F2-6B6F-46F9-BAE1-01621BB1ECD6}"/>
    <cellStyle name="Total 3 11 14" xfId="26827" xr:uid="{489A4609-4577-4355-B465-6B47DDCBAEE3}"/>
    <cellStyle name="Total 3 11 15" xfId="11573" xr:uid="{20C16B21-5C83-49F2-B399-06DBE456E0AE}"/>
    <cellStyle name="Total 3 11 16" xfId="29073" xr:uid="{34BDAFBF-93E6-4471-911B-6070AA888C8C}"/>
    <cellStyle name="Total 3 11 17" xfId="12517" xr:uid="{C5D96E5A-6338-4BEA-8EEB-04883F6C412B}"/>
    <cellStyle name="Total 3 11 2" xfId="15979" xr:uid="{377C4172-DF96-4681-B86C-1735EDE02733}"/>
    <cellStyle name="Total 3 11 3" xfId="17238" xr:uid="{1C799854-3CC0-4B6A-920E-38EC7374CCFD}"/>
    <cellStyle name="Total 3 11 4" xfId="16304" xr:uid="{9F4A57FB-9806-48F9-B192-DDAE93019A6D}"/>
    <cellStyle name="Total 3 11 5" xfId="16353" xr:uid="{77DB8CC5-7B38-4845-8720-DE0DDA9E6183}"/>
    <cellStyle name="Total 3 11 6" xfId="21803" xr:uid="{57AF7D2E-BAE3-413D-94E0-8E767CBFACFF}"/>
    <cellStyle name="Total 3 11 7" xfId="11323" xr:uid="{1307218E-9013-444A-99CA-EE53B650228A}"/>
    <cellStyle name="Total 3 11 8" xfId="17631" xr:uid="{7EC481B9-FD8B-4F82-A0E4-F901488EDD3E}"/>
    <cellStyle name="Total 3 11 9" xfId="26074" xr:uid="{B6F9B215-BFFA-4251-8F9B-49368E360761}"/>
    <cellStyle name="Total 3 12" xfId="12702" xr:uid="{EB360ED6-7EA0-47F8-9DBC-CB64A8B11652}"/>
    <cellStyle name="Total 3 12 10" xfId="27763" xr:uid="{7942284D-FDD7-402A-8E0E-B6118298E9F5}"/>
    <cellStyle name="Total 3 12 11" xfId="29145" xr:uid="{030950B2-23F8-4FA6-BB8F-DA178B3F79F9}"/>
    <cellStyle name="Total 3 12 12" xfId="30615" xr:uid="{A792B8A6-9DF0-4116-987A-8A31DC278D47}"/>
    <cellStyle name="Total 3 12 13" xfId="31845" xr:uid="{7FBBCF8F-979F-43D3-B613-5D7ECFE596DB}"/>
    <cellStyle name="Total 3 12 14" xfId="33080" xr:uid="{0E0A4DC5-67DE-413A-9FBF-33869592BFE8}"/>
    <cellStyle name="Total 3 12 15" xfId="11574" xr:uid="{F4A13566-EFA3-4B6E-9BD1-F5FF0F6DE8E5}"/>
    <cellStyle name="Total 3 12 16" xfId="35198" xr:uid="{106D40D6-C569-497C-87E2-F77034559465}"/>
    <cellStyle name="Total 3 12 17" xfId="36494" xr:uid="{74785C74-7A9B-4311-AF06-1E3587445F75}"/>
    <cellStyle name="Total 3 12 2" xfId="15982" xr:uid="{E3B34B3B-850B-438A-A204-53576A848DBB}"/>
    <cellStyle name="Total 3 12 3" xfId="17610" xr:uid="{2C922D7E-9D74-4F27-971D-3BFD513664BB}"/>
    <cellStyle name="Total 3 12 4" xfId="9961" xr:uid="{761C5979-8F3A-4EB1-A070-9F04F4BCCD64}"/>
    <cellStyle name="Total 3 12 5" xfId="16450" xr:uid="{8E9F9CE9-A3A6-47B7-8D80-BFFDA51C7875}"/>
    <cellStyle name="Total 3 12 6" xfId="16587" xr:uid="{9F700E6D-E065-4913-800C-B20288AB74A7}"/>
    <cellStyle name="Total 3 12 7" xfId="12081" xr:uid="{56028140-4AE1-4178-B113-1E26D893CCD5}"/>
    <cellStyle name="Total 3 12 8" xfId="24483" xr:uid="{7562B4F8-D621-4303-AFCE-E23602ADA1F8}"/>
    <cellStyle name="Total 3 12 9" xfId="10555" xr:uid="{34344330-97D2-42EC-9A55-084CAE2C4166}"/>
    <cellStyle name="Total 3 13" xfId="12705" xr:uid="{701131A0-1BE9-42BE-A2B2-FF102AA2D689}"/>
    <cellStyle name="Total 3 13 10" xfId="27589" xr:uid="{39502924-C121-4731-BEDE-F11BAF13A297}"/>
    <cellStyle name="Total 3 13 11" xfId="29257" xr:uid="{40858EB9-4DD2-44B4-8138-20A9AC958A9D}"/>
    <cellStyle name="Total 3 13 12" xfId="30470" xr:uid="{672FAE3C-F26A-4A7B-B446-FD905BE341D0}"/>
    <cellStyle name="Total 3 13 13" xfId="24694" xr:uid="{00C3A761-B4C1-4DD1-841A-E591EC6BDDF9}"/>
    <cellStyle name="Total 3 13 14" xfId="26115" xr:uid="{82A65B56-ECF6-4CD3-AE21-634F1865252E}"/>
    <cellStyle name="Total 3 13 15" xfId="11597" xr:uid="{B29CB5D5-7627-4ED0-A767-C4AC3D2FED8A}"/>
    <cellStyle name="Total 3 13 16" xfId="29074" xr:uid="{53CC8851-E255-4E04-A0B8-98366EE25A9D}"/>
    <cellStyle name="Total 3 13 17" xfId="36384" xr:uid="{E664AE53-81A8-4B93-AC39-DA2E67E3720D}"/>
    <cellStyle name="Total 3 13 2" xfId="15985" xr:uid="{9ECA01F9-8A86-47EB-ACAA-5F9EAD9CBCFC}"/>
    <cellStyle name="Total 3 13 3" xfId="17162" xr:uid="{596354D5-8E46-47D3-89AC-DA34BB188122}"/>
    <cellStyle name="Total 3 13 4" xfId="19057" xr:uid="{C71C0AEA-F87B-4AC4-B65A-6EC1471E4ED0}"/>
    <cellStyle name="Total 3 13 5" xfId="16352" xr:uid="{D53D5333-3B68-4E6A-99BD-B97C477A1251}"/>
    <cellStyle name="Total 3 13 6" xfId="10970" xr:uid="{216E1B4C-A4DD-4C50-8F23-EFB66E087BC7}"/>
    <cellStyle name="Total 3 13 7" xfId="10497" xr:uid="{E15C32D1-05D4-4336-857D-2CDAF5FE0EFE}"/>
    <cellStyle name="Total 3 13 8" xfId="17551" xr:uid="{71B26C6A-EB16-4F92-B367-F62C967D8AE1}"/>
    <cellStyle name="Total 3 13 9" xfId="12261" xr:uid="{7C4274E7-0A39-4D60-BC2F-5CAA398C6AA3}"/>
    <cellStyle name="Total 3 14" xfId="12676" xr:uid="{9EFFC900-60CC-490C-908E-8783BD459C59}"/>
    <cellStyle name="Total 3 14 10" xfId="10631" xr:uid="{5FF3B0A5-7BC1-4B8F-940E-9AA2BBB608AD}"/>
    <cellStyle name="Total 3 14 11" xfId="29006" xr:uid="{9F3908E0-7E54-444A-BE03-320E886A17F3}"/>
    <cellStyle name="Total 3 14 12" xfId="30469" xr:uid="{3815480A-3843-4448-9A7E-F289151B5120}"/>
    <cellStyle name="Total 3 14 13" xfId="31835" xr:uid="{37EAD6ED-2876-4455-B8F9-FE11C40E4716}"/>
    <cellStyle name="Total 3 14 14" xfId="26227" xr:uid="{A501A7A8-055D-40BC-BB3C-60533A9D362D}"/>
    <cellStyle name="Total 3 14 15" xfId="10915" xr:uid="{4E96BA50-5FBF-4F5E-B05A-076BD72A3BCF}"/>
    <cellStyle name="Total 3 14 16" xfId="12254" xr:uid="{6CEE9B55-EA09-47FB-A6E9-B4FE47B8C50E}"/>
    <cellStyle name="Total 3 14 17" xfId="12476" xr:uid="{84A4043C-41C9-4D1E-B854-177A0E226921}"/>
    <cellStyle name="Total 3 14 2" xfId="15957" xr:uid="{687DB0B1-7C6B-40F0-B545-02A53C921E50}"/>
    <cellStyle name="Total 3 14 3" xfId="17676" xr:uid="{347F80CF-8F83-44CD-9C3C-E4FEC239BED9}"/>
    <cellStyle name="Total 3 14 4" xfId="9953" xr:uid="{86D1DFB7-4CF9-47EE-8052-0388B066B39C}"/>
    <cellStyle name="Total 3 14 5" xfId="10927" xr:uid="{70850D7F-B1BE-40A5-8CD6-C0761CF297FB}"/>
    <cellStyle name="Total 3 14 6" xfId="10964" xr:uid="{B7AB25B5-A5D4-4310-BB5B-377745829AD2}"/>
    <cellStyle name="Total 3 14 7" xfId="23165" xr:uid="{3CA9C759-003A-4083-82A6-30679CC8A059}"/>
    <cellStyle name="Total 3 14 8" xfId="10612" xr:uid="{13CA27C0-0FAC-4D70-A8D7-CBCD07DADC3B}"/>
    <cellStyle name="Total 3 14 9" xfId="11102" xr:uid="{45958FC5-E652-4F9B-9B1C-7E733E071BFD}"/>
    <cellStyle name="Total 3 15" xfId="12707" xr:uid="{81C71B11-1A1A-4246-B13C-502D0492E023}"/>
    <cellStyle name="Total 3 15 10" xfId="27565" xr:uid="{F4ADA703-7EAC-4A20-9C26-CF4FE9741DE5}"/>
    <cellStyle name="Total 3 15 11" xfId="29244" xr:uid="{011D17FA-3064-47F9-89AD-0B50987C5741}"/>
    <cellStyle name="Total 3 15 12" xfId="30462" xr:uid="{127042CA-064F-466D-BF56-8DE9CD91A57C}"/>
    <cellStyle name="Total 3 15 13" xfId="31827" xr:uid="{29958AB3-633C-469E-926E-875404636E3B}"/>
    <cellStyle name="Total 3 15 14" xfId="26061" xr:uid="{CBA87DD1-8E57-4EBC-BCDE-42042CCDA41F}"/>
    <cellStyle name="Total 3 15 15" xfId="27494" xr:uid="{D7A3CB8D-4A9C-4302-8DC5-8FCF7410928F}"/>
    <cellStyle name="Total 3 15 16" xfId="29060" xr:uid="{242893C7-5BD1-4A1D-BF7D-FF6A69611239}"/>
    <cellStyle name="Total 3 15 17" xfId="36374" xr:uid="{B9120DEE-A243-4581-9FFF-A8CEC2AC6F2D}"/>
    <cellStyle name="Total 3 15 2" xfId="15987" xr:uid="{79D168CE-936C-478E-A99B-243E4841AF4F}"/>
    <cellStyle name="Total 3 15 3" xfId="17132" xr:uid="{500AA4E8-B700-47A1-A29A-60892C5F8D51}"/>
    <cellStyle name="Total 3 15 4" xfId="19049" xr:uid="{6A9BDCD2-E79B-487C-8D07-73C2450CCF1D}"/>
    <cellStyle name="Total 3 15 5" xfId="10939" xr:uid="{9B45A42D-FBBB-4F04-BB34-A88DC9AE591E}"/>
    <cellStyle name="Total 3 15 6" xfId="12127" xr:uid="{BFB8A454-667A-458A-975A-F9E9A8F74471}"/>
    <cellStyle name="Total 3 15 7" xfId="12080" xr:uid="{7D5A27B5-37F1-4CAB-8AF3-1CB0A6EFB17D}"/>
    <cellStyle name="Total 3 15 8" xfId="24667" xr:uid="{D5C447F9-A1DD-42BC-8175-F4B2F4EBA6AC}"/>
    <cellStyle name="Total 3 15 9" xfId="11335" xr:uid="{83FB93D5-2C3E-4E5E-987E-74A5C21016F4}"/>
    <cellStyle name="Total 3 16" xfId="9787" xr:uid="{3F4CC325-1571-45CC-BC8D-FDDE0475539E}"/>
    <cellStyle name="Total 3 17" xfId="9774" xr:uid="{0D15CED0-9E45-4021-BF6A-EA7A7E6E7507}"/>
    <cellStyle name="Total 3 18" xfId="9789" xr:uid="{C7D5C5D2-3D91-47F3-8518-0C14AB1F282C}"/>
    <cellStyle name="Total 3 19" xfId="9777" xr:uid="{AD6B8EB1-A43D-4788-8669-35E978077EAA}"/>
    <cellStyle name="Total 3 2" xfId="12653" xr:uid="{E8605F5E-43A1-4FD4-A5D8-01BB1CD3D2B2}"/>
    <cellStyle name="Total 3 2 10" xfId="10957" xr:uid="{BB100A03-E24F-48B1-8772-F848127BA8E1}"/>
    <cellStyle name="Total 3 2 11" xfId="23289" xr:uid="{3DA3A1F3-36D7-4D78-AE2D-CDDA1559220A}"/>
    <cellStyle name="Total 3 2 12" xfId="11070" xr:uid="{D4AD689F-BF06-47A2-A2FC-F788B72E280C}"/>
    <cellStyle name="Total 3 2 13" xfId="26225" xr:uid="{973AE64C-F562-4902-A66D-AB46D6892418}"/>
    <cellStyle name="Total 3 2 14" xfId="16356" xr:uid="{66A6581C-173C-4582-96BB-F45F2100438B}"/>
    <cellStyle name="Total 3 2 15" xfId="12184" xr:uid="{E0C2E1AB-6A18-46A2-9F03-AA5118D7D313}"/>
    <cellStyle name="Total 3 2 16" xfId="36336" xr:uid="{7181E64F-1D1D-4DC9-856F-42C642DAF2B5}"/>
    <cellStyle name="Total 3 2 2" xfId="15934" xr:uid="{B759E05D-DC60-4DF2-A78E-616F68572C5C}"/>
    <cellStyle name="Total 3 2 3" xfId="17884" xr:uid="{F8D1F31B-AA2E-470C-9302-73D6D0019FED}"/>
    <cellStyle name="Total 3 2 4" xfId="18005" xr:uid="{EE52E11F-E87F-45A8-9909-F19C0DFC6BB7}"/>
    <cellStyle name="Total 3 2 5" xfId="10295" xr:uid="{1BABF5ED-C7A8-47BC-92EE-9CC3BC3837D9}"/>
    <cellStyle name="Total 3 2 6" xfId="10442" xr:uid="{5B81E965-4130-471B-9072-7BDE6D6B9719}"/>
    <cellStyle name="Total 3 2 7" xfId="10483" xr:uid="{C3A48811-D247-4549-B5E3-CFAECFD6D95B}"/>
    <cellStyle name="Total 3 2 8" xfId="26258" xr:uid="{3A152096-74E0-4588-A3E0-D04C81EE7BE4}"/>
    <cellStyle name="Total 3 2 9" xfId="27460" xr:uid="{B024F374-FBBA-4CB3-BDF0-D58446245755}"/>
    <cellStyle name="Total 3 20" xfId="9791" xr:uid="{2BAD48AE-ADE1-4946-9247-F5CA53DC57B9}"/>
    <cellStyle name="Total 3 21" xfId="9779" xr:uid="{F30AA6F6-6FFA-42CF-80D8-3B2EF337B07F}"/>
    <cellStyle name="Total 3 3" xfId="12656" xr:uid="{D91A57B1-1A79-4399-88E3-DFAB53F7586B}"/>
    <cellStyle name="Total 3 3 10" xfId="11071" xr:uid="{A94B9D52-5B98-4AD8-A28F-36027F46162B}"/>
    <cellStyle name="Total 3 3 11" xfId="17187" xr:uid="{17CD227B-9D2A-4746-A775-58A021114CB4}"/>
    <cellStyle name="Total 3 3 12" xfId="36352" xr:uid="{2CF81698-7E9F-4C92-9164-C9DF28A924B8}"/>
    <cellStyle name="Total 3 3 2" xfId="9947" xr:uid="{C91FEE78-C572-4AAA-8FA7-8F1778C49A3F}"/>
    <cellStyle name="Total 3 3 3" xfId="20454" xr:uid="{53A3702F-3A50-49C9-B3FB-A07405B42997}"/>
    <cellStyle name="Total 3 3 4" xfId="23269" xr:uid="{43EF136B-60AE-4879-BF92-747CE7774606}"/>
    <cellStyle name="Total 3 3 5" xfId="20009" xr:uid="{9A2F46AE-B1C3-4833-9B06-810CC20CBF40}"/>
    <cellStyle name="Total 3 3 6" xfId="26244" xr:uid="{32CD7445-5544-41D3-800B-F96FF0B79230}"/>
    <cellStyle name="Total 3 3 7" xfId="27514" xr:uid="{4F04E979-122E-4888-8E67-DC0FD7969991}"/>
    <cellStyle name="Total 3 3 8" xfId="29027" xr:uid="{9B0BC108-21A7-47EA-9D46-5C2396FC5703}"/>
    <cellStyle name="Total 3 3 9" xfId="30436" xr:uid="{A6C3D343-02A9-4A9E-B897-CF7DA16A5175}"/>
    <cellStyle name="Total 3 4" xfId="12688" xr:uid="{07517254-F678-4D61-A798-D56A57426E4A}"/>
    <cellStyle name="Total 3 4 10" xfId="11672" xr:uid="{40779F28-3226-40DD-A2D4-6CAE1C6EDFC6}"/>
    <cellStyle name="Total 3 4 11" xfId="10961" xr:uid="{CC59ABA0-89E1-40EF-8625-78EB47B0936F}"/>
    <cellStyle name="Total 3 4 12" xfId="30675" xr:uid="{480A1502-8FBE-40FE-9596-2E9A8A8FB515}"/>
    <cellStyle name="Total 3 4 13" xfId="16257" xr:uid="{DAF36C4E-D16D-49C6-AC98-784E41CB2070}"/>
    <cellStyle name="Total 3 4 14" xfId="33155" xr:uid="{4145EBFF-B782-44B3-AE7F-AEC00D85D368}"/>
    <cellStyle name="Total 3 4 15" xfId="34081" xr:uid="{BC084369-8B4A-45EA-83A2-E03429D29919}"/>
    <cellStyle name="Total 3 4 16" xfId="12479" xr:uid="{BB28EE0C-016A-4C77-BFA2-1663AC64A8E1}"/>
    <cellStyle name="Total 3 4 17" xfId="18565" xr:uid="{F5EA8D5B-E92D-4359-A015-36C93FB1892B}"/>
    <cellStyle name="Total 3 4 2" xfId="15968" xr:uid="{2D101268-E519-4F6F-B6A1-912441DDD68B}"/>
    <cellStyle name="Total 3 4 3" xfId="10990" xr:uid="{19E3D148-B924-443D-8296-7BFD3C10FA70}"/>
    <cellStyle name="Total 3 4 4" xfId="18977" xr:uid="{2C0FD905-6463-442F-8714-8C1EFE1E1108}"/>
    <cellStyle name="Total 3 4 5" xfId="15895" xr:uid="{B8F58AD2-2EA0-469A-B387-6996756FAE46}"/>
    <cellStyle name="Total 3 4 6" xfId="11115" xr:uid="{11B914DC-D0E3-4643-A406-DDD842AB865D}"/>
    <cellStyle name="Total 3 4 7" xfId="10049" xr:uid="{6C009A6D-16EE-4CF2-8969-1D368D8A0DA2}"/>
    <cellStyle name="Total 3 4 8" xfId="24534" xr:uid="{27B93C45-AED1-42E0-B62B-DC27AAFFCE13}"/>
    <cellStyle name="Total 3 4 9" xfId="11149" xr:uid="{6724351A-4C94-40CF-9DE6-4E739E6F694F}"/>
    <cellStyle name="Total 3 5" xfId="12659" xr:uid="{CE7AF05D-2F0C-40BC-8A8B-01EF169C7BBB}"/>
    <cellStyle name="Total 3 5 10" xfId="24292" xr:uid="{752E71DE-CDBB-404D-B3EB-9600AA05AD61}"/>
    <cellStyle name="Total 3 5 11" xfId="21906" xr:uid="{15C0978B-0EA3-4604-AEF1-20CCC9973444}"/>
    <cellStyle name="Total 3 5 12" xfId="23177" xr:uid="{30D83EEF-2B71-4D87-BA53-192352C4CDA9}"/>
    <cellStyle name="Total 3 5 13" xfId="11074" xr:uid="{6FC63561-BF6F-4625-AEE1-C493B4D56150}"/>
    <cellStyle name="Total 3 5 14" xfId="33176" xr:uid="{CD31A9AB-36B2-4239-A63D-D3FBDF9F83F6}"/>
    <cellStyle name="Total 3 5 15" xfId="34243" xr:uid="{952A0DA2-09BB-4B8C-8EC6-8B357FDB80BA}"/>
    <cellStyle name="Total 3 5 16" xfId="17185" xr:uid="{3F2D709C-64D6-4427-AE4D-261983A96341}"/>
    <cellStyle name="Total 3 5 17" xfId="30624" xr:uid="{311E2B7B-12A1-4A5F-906C-1010134A64E2}"/>
    <cellStyle name="Total 3 5 2" xfId="15940" xr:uid="{B6054B2A-02C6-44E3-9B72-9F7668ADF717}"/>
    <cellStyle name="Total 3 5 3" xfId="16444" xr:uid="{7C3E4E16-9690-49F3-AE78-ADD53D7478F9}"/>
    <cellStyle name="Total 3 5 4" xfId="19142" xr:uid="{B0B66AA9-DFFD-4C90-9E30-2F369C25F611}"/>
    <cellStyle name="Total 3 5 5" xfId="10272" xr:uid="{6B23F7FA-BD90-4D6F-9033-59C3AAFE5060}"/>
    <cellStyle name="Total 3 5 6" xfId="21823" xr:uid="{54D220B2-840A-4271-BF66-79869DC429BB}"/>
    <cellStyle name="Total 3 5 7" xfId="23372" xr:uid="{4CD550A3-4969-48BF-A9E1-C109391478C1}"/>
    <cellStyle name="Total 3 5 8" xfId="10280" xr:uid="{A81F6A62-8C8D-466F-831A-2EBD9FC25E69}"/>
    <cellStyle name="Total 3 5 9" xfId="26067" xr:uid="{FD6C960B-7E34-4F55-995E-9F1F7EF671CC}"/>
    <cellStyle name="Total 3 6" xfId="12661" xr:uid="{4BA5AD5A-F950-4B0E-BAE4-F42396566D36}"/>
    <cellStyle name="Total 3 6 10" xfId="27471" xr:uid="{98BF4CD4-7078-4239-B612-3637874F7115}"/>
    <cellStyle name="Total 3 6 11" xfId="29011" xr:uid="{FD3CE66A-F0B2-4D46-89B2-F1D4A2A5FA4F}"/>
    <cellStyle name="Total 3 6 12" xfId="30556" xr:uid="{7278ED84-874D-41EE-B0B6-2570DB2D8184}"/>
    <cellStyle name="Total 3 6 13" xfId="25362" xr:uid="{036EAD2E-27FB-4EE0-82DC-AFB16152DF56}"/>
    <cellStyle name="Total 3 6 14" xfId="33166" xr:uid="{FD32DBA8-6599-46F5-909D-C7EA88645F2B}"/>
    <cellStyle name="Total 3 6 15" xfId="34231" xr:uid="{4C1544B6-30BB-4669-8D8F-E54F6BD06976}"/>
    <cellStyle name="Total 3 6 16" xfId="12214" xr:uid="{F525AF67-8913-4FCA-AA02-A61FFC14455A}"/>
    <cellStyle name="Total 3 6 17" xfId="36341" xr:uid="{F1C09339-0C2E-4439-8607-33ECAC9B99F7}"/>
    <cellStyle name="Total 3 6 2" xfId="15942" xr:uid="{EEC69CC6-99DB-402D-A3BE-A785BE073F80}"/>
    <cellStyle name="Total 3 6 3" xfId="10981" xr:uid="{71F83079-E852-4DD0-91D9-B978E69BCDC8}"/>
    <cellStyle name="Total 3 6 4" xfId="19135" xr:uid="{0F275B3C-0E22-4292-B64D-61714C1C141C}"/>
    <cellStyle name="Total 3 6 5" xfId="20430" xr:uid="{71198896-6F8A-4CF3-BB21-9CF0B7D36479}"/>
    <cellStyle name="Total 3 6 6" xfId="21801" xr:uid="{A99D7D70-58C5-4C7B-86CB-22DD8D6ACCE9}"/>
    <cellStyle name="Total 3 6 7" xfId="23365" xr:uid="{4A2A00DD-2F3F-4D79-8080-3FB0D9F9F3FF}"/>
    <cellStyle name="Total 3 6 8" xfId="10289" xr:uid="{D2A9DB6E-7BD3-4589-95A4-C79AEE15C193}"/>
    <cellStyle name="Total 3 6 9" xfId="26053" xr:uid="{6ACCC95B-A599-46FE-A540-BC4EC28654D3}"/>
    <cellStyle name="Total 3 7" xfId="12666" xr:uid="{E062766D-6828-44E9-9541-0DB5EC2B89E1}"/>
    <cellStyle name="Total 3 7 10" xfId="11719" xr:uid="{C083FA2C-1874-4265-BB3A-F2A25F86B70B}"/>
    <cellStyle name="Total 3 7 11" xfId="29122" xr:uid="{D0A4305B-E2A1-4DE6-9FBA-F608346031A0}"/>
    <cellStyle name="Total 3 7 12" xfId="30647" xr:uid="{9861436C-436A-422D-82CD-A6B61CA41D98}"/>
    <cellStyle name="Total 3 7 13" xfId="31853" xr:uid="{B9207F51-2EE3-45B7-BBA9-D82D1C296579}"/>
    <cellStyle name="Total 3 7 14" xfId="33148" xr:uid="{570606F2-650E-4274-882B-E550611A86E1}"/>
    <cellStyle name="Total 3 7 15" xfId="10907" xr:uid="{1DA79FAB-BCA4-42AE-9DD0-59D1CC0F5248}"/>
    <cellStyle name="Total 3 7 16" xfId="35258" xr:uid="{7C136B63-5566-427F-B854-1D3A2469EFC0}"/>
    <cellStyle name="Total 3 7 17" xfId="16557" xr:uid="{34E82BB5-DAE5-4A4A-9260-69697294EAA7}"/>
    <cellStyle name="Total 3 7 2" xfId="15947" xr:uid="{54392AEE-9885-43D6-8344-8C2C8923B473}"/>
    <cellStyle name="Total 3 7 3" xfId="16441" xr:uid="{D10404B8-1054-45E3-8EDF-E46E879A9D60}"/>
    <cellStyle name="Total 3 7 4" xfId="18200" xr:uid="{AEF52485-E0F1-421D-9523-FA3441B7FB4C}"/>
    <cellStyle name="Total 3 7 5" xfId="19404" xr:uid="{A2E530FD-D463-496C-ACAF-E830CB3992AC}"/>
    <cellStyle name="Total 3 7 6" xfId="16537" xr:uid="{1C597F24-7D55-43C2-927C-85ACE65652B9}"/>
    <cellStyle name="Total 3 7 7" xfId="10484" xr:uid="{555DB61F-FBB7-406A-A4BF-C4BF6D1D9FB7}"/>
    <cellStyle name="Total 3 7 8" xfId="24618" xr:uid="{F996459E-1253-45DD-8DA0-B3B73739474D}"/>
    <cellStyle name="Total 3 7 9" xfId="26009" xr:uid="{E6DE4182-F836-4A87-95FE-C980CF8AF6E3}"/>
    <cellStyle name="Total 3 8" xfId="12693" xr:uid="{F296EFAC-2B64-4B1E-899A-D727B5D5F75B}"/>
    <cellStyle name="Total 3 8 10" xfId="11666" xr:uid="{5D6B9B33-2725-481D-BD63-1B32FD28A85C}"/>
    <cellStyle name="Total 3 8 11" xfId="26782" xr:uid="{88DDF0B0-6C7B-4B66-B369-DB1921EFCF37}"/>
    <cellStyle name="Total 3 8 12" xfId="30655" xr:uid="{E239585B-119D-45AD-A655-983FD59EDEA4}"/>
    <cellStyle name="Total 3 8 13" xfId="31821" xr:uid="{7281FE0A-D75C-427E-8809-AAC7E2CB0B09}"/>
    <cellStyle name="Total 3 8 14" xfId="33265" xr:uid="{0989873D-DAFD-4D92-A82A-FB7BEFE5D95E}"/>
    <cellStyle name="Total 3 8 15" xfId="33808" xr:uid="{AFEA0E72-83D7-4DC9-9A16-98293110229E}"/>
    <cellStyle name="Total 3 8 16" xfId="29192" xr:uid="{6D9FE771-F014-4158-904C-192FF6CD6726}"/>
    <cellStyle name="Total 3 8 17" xfId="18551" xr:uid="{71B1BAAD-7D3E-4A34-BDCF-758E311C75F8}"/>
    <cellStyle name="Total 3 8 2" xfId="15973" xr:uid="{D6139F64-5814-42E2-80A9-F35A716F14D7}"/>
    <cellStyle name="Total 3 8 3" xfId="16434" xr:uid="{CE9817AE-C5EF-4377-84A9-848079F144E9}"/>
    <cellStyle name="Total 3 8 4" xfId="11160" xr:uid="{1143B34E-F702-43FF-A7F8-935BC7E4379E}"/>
    <cellStyle name="Total 3 8 5" xfId="20712" xr:uid="{E73AC9EF-EF3E-4FE7-9ED9-1C7E9E738E1D}"/>
    <cellStyle name="Total 3 8 6" xfId="10968" xr:uid="{E91C0B5B-1B4B-4F6D-B773-D6CBAE86D44A}"/>
    <cellStyle name="Total 3 8 7" xfId="10491" xr:uid="{6DA4713E-D4D2-4F03-BA6F-F4CE86682853}"/>
    <cellStyle name="Total 3 8 8" xfId="17629" xr:uid="{AAD6901D-F803-4A26-8AA3-D854ED50D466}"/>
    <cellStyle name="Total 3 8 9" xfId="11202" xr:uid="{08FB77C5-CD56-4803-8156-6145D23CF3C7}"/>
    <cellStyle name="Total 3 9" xfId="12669" xr:uid="{BA0441FF-0C3E-4400-989D-B21B5A3E832D}"/>
    <cellStyle name="Total 3 9 10" xfId="10628" xr:uid="{8A1E2053-FE09-4790-B97F-950622954E91}"/>
    <cellStyle name="Total 3 9 11" xfId="29229" xr:uid="{0B1817C9-3212-419C-B273-BD60F6E50556}"/>
    <cellStyle name="Total 3 9 12" xfId="30520" xr:uid="{5B9B44CF-5461-4C88-802A-7DC967A90553}"/>
    <cellStyle name="Total 3 9 13" xfId="24712" xr:uid="{5B87F377-92F7-480B-8698-27ABF6AFF277}"/>
    <cellStyle name="Total 3 9 14" xfId="33245" xr:uid="{4C4A3A6E-DDFE-4D87-AABC-B104825BD085}"/>
    <cellStyle name="Total 3 9 15" xfId="10908" xr:uid="{3A81E3AA-A014-47EB-A814-8A1925BA13C0}"/>
    <cellStyle name="Total 3 9 16" xfId="35345" xr:uid="{752329C5-EBC0-4F63-A138-74377990172E}"/>
    <cellStyle name="Total 3 9 17" xfId="12470" xr:uid="{9DB24DAE-78BB-41FF-BD10-86AEB36E20D2}"/>
    <cellStyle name="Total 3 9 2" xfId="15950" xr:uid="{1DCBE15D-EE60-4178-A6FE-E41A6D92B369}"/>
    <cellStyle name="Total 3 9 3" xfId="10985" xr:uid="{F567C38F-CF68-46C4-9FFE-CE77C9912333}"/>
    <cellStyle name="Total 3 9 4" xfId="9951" xr:uid="{12EB9321-83C2-49CC-913D-AA502820FCEA}"/>
    <cellStyle name="Total 3 9 5" xfId="19406" xr:uid="{77336328-4DB7-4796-98B9-092E4A8AA029}"/>
    <cellStyle name="Total 3 9 6" xfId="12137" xr:uid="{77F64207-792F-4A31-9005-A483720AF907}"/>
    <cellStyle name="Total 3 9 7" xfId="10485" xr:uid="{5833C8AE-7907-48F2-8EB7-460AC98ACACD}"/>
    <cellStyle name="Total 3 9 8" xfId="24749" xr:uid="{2B01FC33-B3D3-4AC3-B241-0F4FF48F854B}"/>
    <cellStyle name="Total 3 9 9" xfId="25920" xr:uid="{3B5EB584-BBC2-4D37-AEEC-F52A6D430693}"/>
    <cellStyle name="Total Bold" xfId="5078" xr:uid="{00000000-0005-0000-0000-000009260000}"/>
    <cellStyle name="Total Bold 10" xfId="12668" xr:uid="{49C71822-D623-4BF3-B09F-D3787518CFA5}"/>
    <cellStyle name="Total Bold 10 10" xfId="10627" xr:uid="{9BE559DD-59C5-4798-B2D2-345697D6FC70}"/>
    <cellStyle name="Total Bold 10 11" xfId="29112" xr:uid="{6B73A84A-0821-4ADD-BC8B-9ABA8185E0B8}"/>
    <cellStyle name="Total Bold 10 12" xfId="30637" xr:uid="{39C41504-2033-4615-A230-7B6D508778EE}"/>
    <cellStyle name="Total Bold 10 13" xfId="31843" xr:uid="{56CB62B6-E6A6-4FB6-BAD8-E8734C968662}"/>
    <cellStyle name="Total Bold 10 14" xfId="33140" xr:uid="{7BB36EFB-E74D-4740-9152-FCA47211D2FE}"/>
    <cellStyle name="Total Bold 10 15" xfId="16797" xr:uid="{60907303-BC7C-409C-B4A5-88D9ACF5DE24}"/>
    <cellStyle name="Total Bold 10 16" xfId="35250" xr:uid="{CC8DF297-9A56-4C5A-A105-347DEA7C8A15}"/>
    <cellStyle name="Total Bold 10 17" xfId="12469" xr:uid="{7CC41DFC-D264-4C08-9925-5BC4F5194C9B}"/>
    <cellStyle name="Total Bold 10 2" xfId="15949" xr:uid="{F4CF5167-2DAC-455C-92D6-30B7E6E96FB8}"/>
    <cellStyle name="Total Bold 10 3" xfId="10984" xr:uid="{0E312CFA-B90C-4E97-AF5C-E10C0426615F}"/>
    <cellStyle name="Total Bold 10 4" xfId="9950" xr:uid="{6DA13FE5-06F9-48CF-A3DA-FF8E733DC549}"/>
    <cellStyle name="Total Bold 10 5" xfId="10924" xr:uid="{72D208E4-783D-4AD4-BC8D-1F862ECF1765}"/>
    <cellStyle name="Total Bold 10 6" xfId="16515" xr:uid="{BC1DD646-5C76-4E9F-B829-6B135DCC1FEB}"/>
    <cellStyle name="Total Bold 10 7" xfId="11332" xr:uid="{71DEC838-7A93-4D43-977D-6862ED14DE4A}"/>
    <cellStyle name="Total Bold 10 8" xfId="24586" xr:uid="{E1760CF0-9822-4C3D-9DEA-532863D81E4E}"/>
    <cellStyle name="Total Bold 10 9" xfId="25984" xr:uid="{5A2BC45B-6F3E-48F6-9B3A-F80AE649F8DA}"/>
    <cellStyle name="Total Bold 11" xfId="12695" xr:uid="{1D1AA6CC-6475-4FBA-B899-26E953465A3C}"/>
    <cellStyle name="Total Bold 11 10" xfId="12190" xr:uid="{1ACBF485-EC12-4645-AD53-9FD6A6C9655F}"/>
    <cellStyle name="Total Bold 11 11" xfId="10974" xr:uid="{20A5BF35-E84B-41AA-BA87-0922A18D60A6}"/>
    <cellStyle name="Total Bold 11 12" xfId="30648" xr:uid="{C5F1A6DD-E61D-4D4D-8352-0BAA9E2B122A}"/>
    <cellStyle name="Total Bold 11 13" xfId="25379" xr:uid="{83A94DAF-BCC3-46D6-933B-8B996F30AD0F}"/>
    <cellStyle name="Total Bold 11 14" xfId="33249" xr:uid="{2A4883EB-2E2B-4EAB-8AAD-C7A613E28A95}"/>
    <cellStyle name="Total Bold 11 15" xfId="10977" xr:uid="{10F3D7E0-F5A8-4B68-AFFD-A24526A13F9A}"/>
    <cellStyle name="Total Bold 11 16" xfId="29136" xr:uid="{E6976019-FE72-44F9-B761-A138764205AE}"/>
    <cellStyle name="Total Bold 11 17" xfId="18525" xr:uid="{5E6FB7E8-9D19-412B-BA49-B01A216CDF3A}"/>
    <cellStyle name="Total Bold 11 2" xfId="15975" xr:uid="{A1D18D21-B490-4BC8-B26C-6F83D4D25A29}"/>
    <cellStyle name="Total Bold 11 3" xfId="10993" xr:uid="{F192F7BB-C455-48EA-815A-E2A8B0883F5E}"/>
    <cellStyle name="Total Bold 11 4" xfId="9958" xr:uid="{4FDD61A1-AA29-41EA-93BD-6D2DFD55F7CE}"/>
    <cellStyle name="Total Bold 11 5" xfId="20698" xr:uid="{58F90B56-56F2-45DB-AC09-BA9783975289}"/>
    <cellStyle name="Total Bold 11 6" xfId="21838" xr:uid="{8D0338A3-3737-4BA9-B178-D634D08E7211}"/>
    <cellStyle name="Total Bold 11 7" xfId="21475" xr:uid="{F1034A20-92E1-4637-8C0D-B9B89F950F56}"/>
    <cellStyle name="Total Bold 11 8" xfId="17604" xr:uid="{22C0CD8D-668C-4298-AF13-975CD5180D07}"/>
    <cellStyle name="Total Bold 11 9" xfId="26099" xr:uid="{2F6D359E-458E-47F9-951F-8EB8B13C8A01}"/>
    <cellStyle name="Total Bold 12" xfId="12698" xr:uid="{2861DAD6-BCF0-4932-B014-F4181C93B7BB}"/>
    <cellStyle name="Total Bold 12 10" xfId="10638" xr:uid="{99EB5A07-375E-486C-BC60-CE5FDF1B1176}"/>
    <cellStyle name="Total Bold 12 11" xfId="10983" xr:uid="{EBEB38CF-C5D0-4AAD-9938-952539274D45}"/>
    <cellStyle name="Total Bold 12 12" xfId="30521" xr:uid="{2A1189B1-FEEF-449A-B6F3-CB50F817D983}"/>
    <cellStyle name="Total Bold 12 13" xfId="31863" xr:uid="{1D62046B-A45E-4313-89CB-C70CFEE7FDDF}"/>
    <cellStyle name="Total Bold 12 14" xfId="33104" xr:uid="{1A062F6E-B132-4197-802D-3ACB5A6EF585}"/>
    <cellStyle name="Total Bold 12 15" xfId="33822" xr:uid="{BC3C60FD-651F-42BA-BAA0-E1C385693523}"/>
    <cellStyle name="Total Bold 12 16" xfId="35191" xr:uid="{49DC1766-70CF-437F-B7E2-8F062F817E6C}"/>
    <cellStyle name="Total Bold 12 17" xfId="12509" xr:uid="{503D3917-5784-465E-AF9B-1AEAB6B6227F}"/>
    <cellStyle name="Total Bold 12 2" xfId="15978" xr:uid="{4E9C2609-90C3-4B7C-B482-472DC81A7578}"/>
    <cellStyle name="Total Bold 12 3" xfId="17623" xr:uid="{F0522397-9141-4ECF-88B7-63F9771795B4}"/>
    <cellStyle name="Total Bold 12 4" xfId="9959" xr:uid="{031B0FFC-A3F8-4599-8B01-55E4A2905654}"/>
    <cellStyle name="Total Bold 12 5" xfId="10079" xr:uid="{1AC2D2A6-6218-4EC0-A77F-6465A01E9A4A}"/>
    <cellStyle name="Total Bold 12 6" xfId="16618" xr:uid="{BFE88F09-3FED-4BA5-879E-4AD8FD336642}"/>
    <cellStyle name="Total Bold 12 7" xfId="10494" xr:uid="{260EB3D5-210A-401F-80A9-AB1AB4AE39E9}"/>
    <cellStyle name="Total Bold 12 8" xfId="10432" xr:uid="{3E048AFE-A810-4113-B751-8041A4EDFDD3}"/>
    <cellStyle name="Total Bold 12 9" xfId="26238" xr:uid="{6DEA3D1D-B265-418F-9513-B018D6C2D442}"/>
    <cellStyle name="Total Bold 13" xfId="12701" xr:uid="{0A9500F5-3DEE-4D64-B7EA-A3B697428B20}"/>
    <cellStyle name="Total Bold 13 10" xfId="27621" xr:uid="{52A6AFBC-8C3E-4FD8-A45F-AB1C0919D70B}"/>
    <cellStyle name="Total Bold 13 11" xfId="29279" xr:uid="{8D741502-6784-415C-873E-45171AD8F92E}"/>
    <cellStyle name="Total Bold 13 12" xfId="30503" xr:uid="{CF088B68-C46D-477B-8E52-96AC34306C0A}"/>
    <cellStyle name="Total Bold 13 13" xfId="24805" xr:uid="{3287822A-C19C-4B94-95FB-54FABFE59764}"/>
    <cellStyle name="Total Bold 13 14" xfId="26624" xr:uid="{FC3A923C-DF9D-46AA-887D-02C4DD1228A2}"/>
    <cellStyle name="Total Bold 13 15" xfId="33853" xr:uid="{66E1C378-0E1B-421C-BA30-3DA694E00E6F}"/>
    <cellStyle name="Total Bold 13 16" xfId="29139" xr:uid="{9D387BC7-75D2-47ED-9E71-5C52172B5C7A}"/>
    <cellStyle name="Total Bold 13 17" xfId="36399" xr:uid="{557B3D96-BA4A-4072-9A37-446B92D973BC}"/>
    <cellStyle name="Total Bold 13 2" xfId="15981" xr:uid="{59B6FBB3-9FBC-48C5-A49B-F817DCEEADEE}"/>
    <cellStyle name="Total Bold 13 3" xfId="17213" xr:uid="{27E8E650-303F-43B0-836D-E99DEF964A2C}"/>
    <cellStyle name="Total Bold 13 4" xfId="9960" xr:uid="{F0749D0E-3418-4A2D-B520-A79DC215BE69}"/>
    <cellStyle name="Total Bold 13 5" xfId="10082" xr:uid="{91696869-EF5D-4580-ACD1-C2BAA4728AF0}"/>
    <cellStyle name="Total Bold 13 6" xfId="21799" xr:uid="{12810A2A-2A00-400F-847C-ACD3242E1F95}"/>
    <cellStyle name="Total Bold 13 7" xfId="10495" xr:uid="{F7C92B7E-678E-4FB1-BC30-61CDBF3CC51E}"/>
    <cellStyle name="Total Bold 13 8" xfId="17605" xr:uid="{8AB86904-6390-4C56-A08D-1FEE6A336AC4}"/>
    <cellStyle name="Total Bold 13 9" xfId="12258" xr:uid="{82928F41-06C0-4C06-8504-B00680EB0E6D}"/>
    <cellStyle name="Total Bold 14" xfId="12704" xr:uid="{AD9B58A4-EAF8-43A6-B329-2A7CE2392F15}"/>
    <cellStyle name="Total Bold 14 10" xfId="27752" xr:uid="{F5B004B0-416E-4F2E-B7C4-591E64AFC0F2}"/>
    <cellStyle name="Total Bold 14 11" xfId="29134" xr:uid="{0456DAB1-1482-4CB1-9393-5F643E1DA24D}"/>
    <cellStyle name="Total Bold 14 12" xfId="30409" xr:uid="{3B5CD0FA-8D5D-4C9A-9CD3-127ACC209F8F}"/>
    <cellStyle name="Total Bold 14 13" xfId="31836" xr:uid="{C6064300-193C-4FD5-AEDF-3E5387326AF5}"/>
    <cellStyle name="Total Bold 14 14" xfId="33075" xr:uid="{B7262D6D-088D-4ED0-B5A4-0DF6831C654B}"/>
    <cellStyle name="Total Bold 14 15" xfId="11581" xr:uid="{1F908396-C2BC-4897-A98C-0E34EA9AB6F0}"/>
    <cellStyle name="Total Bold 14 16" xfId="35192" xr:uid="{A5558F76-5D3C-47B3-8BC2-600B6C3F1C1A}"/>
    <cellStyle name="Total Bold 14 17" xfId="36489" xr:uid="{5CB1C159-D2D4-4BFB-B098-6EFBC4935607}"/>
    <cellStyle name="Total Bold 14 2" xfId="15984" xr:uid="{6FD2BD10-608D-438F-A64D-16996AD97D57}"/>
    <cellStyle name="Total Bold 14 3" xfId="17601" xr:uid="{60FDCD29-4D76-4EE1-8AF2-466DB98E7941}"/>
    <cellStyle name="Total Bold 14 4" xfId="9963" xr:uid="{598B6851-C30F-470A-947C-82090E44CCB7}"/>
    <cellStyle name="Total Bold 14 5" xfId="10938" xr:uid="{DB1E8D41-133C-4DD5-BE24-77A68919B81C}"/>
    <cellStyle name="Total Bold 14 6" xfId="16565" xr:uid="{5F9D9FA0-DC6F-417B-BCDF-ABE18DDF1FF7}"/>
    <cellStyle name="Total Bold 14 7" xfId="10496" xr:uid="{B3F700ED-F58D-4E6B-B878-42C0F3018A7B}"/>
    <cellStyle name="Total Bold 14 8" xfId="24475" xr:uid="{EBBC46C5-6F84-4BD8-A26E-336F9746B901}"/>
    <cellStyle name="Total Bold 14 9" xfId="10556" xr:uid="{0CBB2D3C-657E-4732-9E78-422B35FC1DB7}"/>
    <cellStyle name="Total Bold 15" xfId="12674" xr:uid="{9C566AC7-5EBF-419C-8C7D-7BFD0EFDEE02}"/>
    <cellStyle name="Total Bold 15 10" xfId="12188" xr:uid="{3E5E1D35-613C-4A30-A6D8-F0899E8756FA}"/>
    <cellStyle name="Total Bold 15 11" xfId="29201" xr:uid="{CE0A89CF-3DA3-400F-A2F5-98F0EA6EDD00}"/>
    <cellStyle name="Total Bold 15 12" xfId="30483" xr:uid="{AD29D7F2-9367-4AF3-AFE2-56CC5E1CDD5D}"/>
    <cellStyle name="Total Bold 15 13" xfId="31844" xr:uid="{1B1A6EDB-8EA1-43F2-8576-7AC5169E37E5}"/>
    <cellStyle name="Total Bold 15 14" xfId="33087" xr:uid="{86BE4115-D930-41AC-A9C7-760EBFB61EAC}"/>
    <cellStyle name="Total Bold 15 15" xfId="33769" xr:uid="{EAB65653-A82F-4EF1-987B-E8DC1AD092C1}"/>
    <cellStyle name="Total Bold 15 16" xfId="17173" xr:uid="{ED91FE0B-DAB0-4697-8B9E-BF23CA1EC07E}"/>
    <cellStyle name="Total Bold 15 17" xfId="18577" xr:uid="{EA564D97-B046-4838-A494-C540DEE0B3B8}"/>
    <cellStyle name="Total Bold 15 2" xfId="15955" xr:uid="{AD7FFC31-B901-4688-9898-C157FD34DB4F}"/>
    <cellStyle name="Total Bold 15 3" xfId="17687" xr:uid="{ED625A1B-7AFA-4A07-ACF5-6426EF36ADF6}"/>
    <cellStyle name="Total Bold 15 4" xfId="15924" xr:uid="{346597B4-9A68-40DE-8557-3C4E195602DB}"/>
    <cellStyle name="Total Bold 15 5" xfId="10926" xr:uid="{A5A864FE-B25E-486D-8B66-5C6AF173DA19}"/>
    <cellStyle name="Total Bold 15 6" xfId="12140" xr:uid="{49E05F84-9D94-4BF3-82B4-6BDEC06E4259}"/>
    <cellStyle name="Total Bold 15 7" xfId="23188" xr:uid="{2415F4C8-A3B5-4D32-9D94-E23A1D2EA90D}"/>
    <cellStyle name="Total Bold 15 8" xfId="10298" xr:uid="{701F33D1-876F-41D8-9584-A3DF33D5D6FD}"/>
    <cellStyle name="Total Bold 15 9" xfId="25953" xr:uid="{96892B75-1789-4739-8FAB-50587382C738}"/>
    <cellStyle name="Total Bold 16" xfId="12706" xr:uid="{7B4DE725-90ED-4456-9E36-7B7F950E4A04}"/>
    <cellStyle name="Total Bold 16 10" xfId="27739" xr:uid="{016BA0AC-390E-4D8E-99A7-DCFFBFC8A186}"/>
    <cellStyle name="Total Bold 16 11" xfId="29129" xr:uid="{14FE6DEF-29C1-4651-AD57-59D87AFFE106}"/>
    <cellStyle name="Total Bold 16 12" xfId="23412" xr:uid="{EA036291-80B4-490E-88B4-7428ED65CFAD}"/>
    <cellStyle name="Total Bold 16 13" xfId="32072" xr:uid="{28506C28-CB3A-4738-86EE-D69AD379F4F1}"/>
    <cellStyle name="Total Bold 16 14" xfId="33063" xr:uid="{F259C082-A2AE-42EE-ACD4-7516DD02CB68}"/>
    <cellStyle name="Total Bold 16 15" xfId="34069" xr:uid="{E293CEAE-F2EA-40F1-B982-248F70D50366}"/>
    <cellStyle name="Total Bold 16 16" xfId="35186" xr:uid="{D3F02EFA-2CBF-4315-9896-27DCF711B30F}"/>
    <cellStyle name="Total Bold 16 17" xfId="36482" xr:uid="{98938B2B-6631-4423-BF8E-775CEAAFDAFD}"/>
    <cellStyle name="Total Bold 16 2" xfId="15986" xr:uid="{E45FF04D-6932-4ADF-B1E1-00763FFC15F0}"/>
    <cellStyle name="Total Bold 16 3" xfId="17585" xr:uid="{2704991C-E9BF-453E-AEF3-F32466A532FC}"/>
    <cellStyle name="Total Bold 16 4" xfId="11851" xr:uid="{97A153CE-96AC-4E80-94BD-5FE3107193F9}"/>
    <cellStyle name="Total Bold 16 5" xfId="10081" xr:uid="{A60018E8-C74E-4EFA-98EE-9D74897AB4B3}"/>
    <cellStyle name="Total Bold 16 6" xfId="21778" xr:uid="{2C2B32F6-2048-4503-B926-F1F195222ADF}"/>
    <cellStyle name="Total Bold 16 7" xfId="12532" xr:uid="{FCB608AD-9E4B-49DF-92FC-15AD515CE418}"/>
    <cellStyle name="Total Bold 16 8" xfId="24837" xr:uid="{03833361-2FB6-4E2B-96AE-AA3A0288B78A}"/>
    <cellStyle name="Total Bold 16 9" xfId="11207" xr:uid="{994EA761-24F5-43B8-BDCA-AC91BEB7088E}"/>
    <cellStyle name="Total Bold 17" xfId="9786" xr:uid="{5B6D8592-8960-4A92-B047-579EA994F1F1}"/>
    <cellStyle name="Total Bold 18" xfId="9773" xr:uid="{2D8F6CAC-9282-44C2-8517-43CC214F4FEA}"/>
    <cellStyle name="Total Bold 19" xfId="9788" xr:uid="{228ED5EA-44A4-43DB-98B2-76E52837B0CD}"/>
    <cellStyle name="Total Bold 2" xfId="14008" xr:uid="{ACFA128E-CE76-4EEA-ADC1-F8AEDCD12A82}"/>
    <cellStyle name="Total Bold 2 10" xfId="26955" xr:uid="{27ADF49D-D2AA-45A0-B7D2-499A4E42CBCA}"/>
    <cellStyle name="Total Bold 2 11" xfId="30529" xr:uid="{A5883E8C-178F-407E-A0B1-ABEF6A8238AF}"/>
    <cellStyle name="Total Bold 2 12" xfId="31985" xr:uid="{88437255-8D35-465F-86CE-54BC4E72BF04}"/>
    <cellStyle name="Total Bold 2 2" xfId="10265" xr:uid="{1CE9B1EB-4478-4C8F-B879-923B10DF489B}"/>
    <cellStyle name="Total Bold 2 3" xfId="16539" xr:uid="{1B205DC6-EEA2-4588-982D-6BAB279CFCDC}"/>
    <cellStyle name="Total Bold 2 4" xfId="16291" xr:uid="{97603D05-A80E-4A2D-A44B-88F67E92F3BE}"/>
    <cellStyle name="Total Bold 2 5" xfId="19099" xr:uid="{092E1E72-5197-4853-BAA1-FA9F216848F1}"/>
    <cellStyle name="Total Bold 2 6" xfId="20630" xr:uid="{69953907-9445-466E-94A6-A2983AD5FBDA}"/>
    <cellStyle name="Total Bold 2 7" xfId="21949" xr:uid="{6063A92F-320D-4FD6-8D45-AB926B1D87A0}"/>
    <cellStyle name="Total Bold 2 8" xfId="23208" xr:uid="{7804194B-53D9-428D-AE84-233673A40B1B}"/>
    <cellStyle name="Total Bold 2 9" xfId="24755" xr:uid="{B1A3C676-D246-4A4A-8471-EEDEC8702FAA}"/>
    <cellStyle name="Total Bold 20" xfId="9776" xr:uid="{B8248855-E860-49F5-B8A4-B3CC1719DF81}"/>
    <cellStyle name="Total Bold 21" xfId="9790" xr:uid="{42B27A71-7FD8-41FA-B63A-FE74531189A5}"/>
    <cellStyle name="Total Bold 22" xfId="9778" xr:uid="{CADFD903-C7F1-46D8-B337-7C06CFDB46F7}"/>
    <cellStyle name="Total Bold 3" xfId="12652" xr:uid="{30CAF4BB-3374-467D-A0A3-366D5B43559F}"/>
    <cellStyle name="Total Bold 3 10" xfId="29048" xr:uid="{31211228-2A5D-4A57-B7F5-139E8ED88C86}"/>
    <cellStyle name="Total Bold 3 11" xfId="11797" xr:uid="{DCDCE1CD-7EA8-421B-BDC3-ADE41AB2935B}"/>
    <cellStyle name="Total Bold 3 12" xfId="16259" xr:uid="{45DE0EA8-A8B7-4C34-817F-661372DA43BD}"/>
    <cellStyle name="Total Bold 3 13" xfId="33079" xr:uid="{E3318E7A-C523-43DE-B0D9-525DC8A282E0}"/>
    <cellStyle name="Total Bold 3 14" xfId="10769" xr:uid="{E03FCDF7-D6CC-418F-B9DF-0FB3C09B0BF4}"/>
    <cellStyle name="Total Bold 3 15" xfId="33112" xr:uid="{2A1B665C-4069-401A-A6BE-1F66D1818C68}"/>
    <cellStyle name="Total Bold 3 16" xfId="36368" xr:uid="{3716DCF5-37D4-48DF-93A4-FAE482798C9C}"/>
    <cellStyle name="Total Bold 3 2" xfId="15933" xr:uid="{4667C595-E09E-4DDE-9A6D-0EFD37FA5F8D}"/>
    <cellStyle name="Total Bold 3 3" xfId="17722" xr:uid="{6160CD99-CE48-43A1-A8CA-1850BBBE9027}"/>
    <cellStyle name="Total Bold 3 4" xfId="18093" xr:uid="{8A49BCFC-60D0-4E71-86AE-51ADDE96C735}"/>
    <cellStyle name="Total Bold 3 5" xfId="20481" xr:uid="{6E708DE1-7954-45CF-8056-3C6361213C28}"/>
    <cellStyle name="Total Bold 3 6" xfId="12141" xr:uid="{1ED69BBC-1704-4ACB-B325-C4A7C5C9E4C8}"/>
    <cellStyle name="Total Bold 3 7" xfId="10482" xr:uid="{E7B016EA-24ED-40A8-B632-508E74A9F7DE}"/>
    <cellStyle name="Total Bold 3 8" xfId="19071" xr:uid="{F34BC8BF-B430-46C0-BF70-D377E5AA8EB4}"/>
    <cellStyle name="Total Bold 3 9" xfId="27553" xr:uid="{67D18A60-A659-4808-BAA1-03AAA141A301}"/>
    <cellStyle name="Total Bold 4" xfId="12655" xr:uid="{5416D7A9-A5C8-4D5B-BB72-B4E7D1FA61F5}"/>
    <cellStyle name="Total Bold 4 10" xfId="12351" xr:uid="{1A259CD8-8AC0-43E1-9117-F72109ACB32D}"/>
    <cellStyle name="Total Bold 4 11" xfId="16461" xr:uid="{B2F9BBC6-33CF-46BD-B0CD-76BE6666D764}"/>
    <cellStyle name="Total Bold 4 12" xfId="30920" xr:uid="{97406AC9-7689-4C98-91CD-391CFB55C547}"/>
    <cellStyle name="Total Bold 4 2" xfId="9946" xr:uid="{4A9F995E-BD60-47BD-AAB7-07BB8C907C69}"/>
    <cellStyle name="Total Bold 4 3" xfId="10286" xr:uid="{8DA65651-DFFB-49DE-B507-801ECCFED4F8}"/>
    <cellStyle name="Total Bold 4 4" xfId="23398" xr:uid="{81A88DD6-31B7-428D-88BD-FEB956A5644F}"/>
    <cellStyle name="Total Bold 4 5" xfId="10250" xr:uid="{33E6CA18-52D0-4E95-9C67-806C07D633CA}"/>
    <cellStyle name="Total Bold 4 6" xfId="26088" xr:uid="{DCE6FE78-E310-4688-9E98-6B3EFB857EDB}"/>
    <cellStyle name="Total Bold 4 7" xfId="21236" xr:uid="{44404728-0E5A-4479-A037-1765308179BC}"/>
    <cellStyle name="Total Bold 4 8" xfId="22010" xr:uid="{588CF133-B4AF-4773-BA73-10CFCDAE1C0E}"/>
    <cellStyle name="Total Bold 4 9" xfId="23236" xr:uid="{49E0901B-7E46-486F-BD91-E6566CEC4478}"/>
    <cellStyle name="Total Bold 5" xfId="12687" xr:uid="{2C08AFBD-594A-43CC-9EC3-4CFCF0AAE52D}"/>
    <cellStyle name="Total Bold 5 10" xfId="10633" xr:uid="{7DC3745D-3E34-48EA-B6F9-A4FF5CE03805}"/>
    <cellStyle name="Total Bold 5 11" xfId="26866" xr:uid="{F8720677-4217-4F72-B8CC-736DA007DB6B}"/>
    <cellStyle name="Total Bold 5 12" xfId="23178" xr:uid="{94E61CDE-4CF2-42E5-9170-3EF8FBB1E547}"/>
    <cellStyle name="Total Bold 5 13" xfId="31922" xr:uid="{544ED239-D085-4DB5-BF50-A362CDA0FED8}"/>
    <cellStyle name="Total Bold 5 14" xfId="33277" xr:uid="{DECB09A3-882A-4EC6-93AB-D85FE3F8BAFB}"/>
    <cellStyle name="Total Bold 5 15" xfId="34183" xr:uid="{B1A5320A-9940-4B92-9112-1F072A9F0B6C}"/>
    <cellStyle name="Total Bold 5 16" xfId="12447" xr:uid="{52DE8F73-7FE1-4FBE-8387-7AFDA20947C6}"/>
    <cellStyle name="Total Bold 5 17" xfId="12488" xr:uid="{B9F50A53-F2F1-4D6A-A1B3-687A6DF8D69A}"/>
    <cellStyle name="Total Bold 5 2" xfId="15967" xr:uid="{51E9590C-D771-4B39-94BD-2F5645CA53C1}"/>
    <cellStyle name="Total Bold 5 3" xfId="10989" xr:uid="{8E820E83-09CF-4C56-9B53-50E02AFD591C}"/>
    <cellStyle name="Total Bold 5 4" xfId="19075" xr:uid="{48DFCED1-58F4-4375-B20C-6E1851A4EAF2}"/>
    <cellStyle name="Total Bold 5 5" xfId="16451" xr:uid="{F5D33E6E-9599-4737-AD0C-1B582E2EE75C}"/>
    <cellStyle name="Total Bold 5 6" xfId="11114" xr:uid="{4AA06E33-F6A3-481D-8043-D53D2091EF84}"/>
    <cellStyle name="Total Bold 5 7" xfId="11329" xr:uid="{3F7F3E0C-5220-4D77-85C9-5D57E7FA6054}"/>
    <cellStyle name="Total Bold 5 8" xfId="10431" xr:uid="{ABB1CEC0-96B8-477C-9A83-171B7F3510C4}"/>
    <cellStyle name="Total Bold 5 9" xfId="12264" xr:uid="{C3C9F4A1-8BED-4709-91D0-FAC505A84616}"/>
    <cellStyle name="Total Bold 6" xfId="12658" xr:uid="{076D74E2-5F60-4E69-BBC7-4A919FFA403F}"/>
    <cellStyle name="Total Bold 6 10" xfId="27506" xr:uid="{9A5145FB-D299-4748-B593-A664E87C13D6}"/>
    <cellStyle name="Total Bold 6 11" xfId="29023" xr:uid="{4F02FF77-2BC9-4D77-A0E8-DF3B22220C3F}"/>
    <cellStyle name="Total Bold 6 12" xfId="30430" xr:uid="{2CB7BC9E-E303-40A9-8F3B-54D3E99CBF28}"/>
    <cellStyle name="Total Bold 6 13" xfId="11073" xr:uid="{B4D8CDB3-0410-4CB9-803C-9F2FBC6BA1E9}"/>
    <cellStyle name="Total Bold 6 14" xfId="33303" xr:uid="{ABCC71E0-2B39-40AD-96AA-5B9C9370126F}"/>
    <cellStyle name="Total Bold 6 15" xfId="10905" xr:uid="{4D012573-2220-4BE3-B0A3-B8DB598AF858}"/>
    <cellStyle name="Total Bold 6 16" xfId="16463" xr:uid="{93C4351D-E127-4F38-90CF-08EF537F762B}"/>
    <cellStyle name="Total Bold 6 17" xfId="36351" xr:uid="{3DB0DF23-4AF1-4669-B30F-0D01FFE3135F}"/>
    <cellStyle name="Total Bold 6 2" xfId="15939" xr:uid="{1F591201-0A77-4C02-BD48-1FEF0BA0BCCE}"/>
    <cellStyle name="Total Bold 6 3" xfId="10980" xr:uid="{F79B32A0-8024-4237-AF3B-A1E83A23B6D7}"/>
    <cellStyle name="Total Bold 6 4" xfId="19299" xr:uid="{A60C65CA-346A-4BFF-B090-713FCCA6495A}"/>
    <cellStyle name="Total Bold 6 5" xfId="20447" xr:uid="{C8F77AAE-3A95-4BBE-84BB-77A9C6A46977}"/>
    <cellStyle name="Total Bold 6 6" xfId="21771" xr:uid="{786A86B4-9E57-4230-8A06-40A3FFFA2317}"/>
    <cellStyle name="Total Bold 6 7" xfId="23251" xr:uid="{B0E49484-98C7-4CF6-A963-392E4A80F439}"/>
    <cellStyle name="Total Bold 6 8" xfId="10264" xr:uid="{B6B08C28-E786-493D-8EEC-89A660C1C80E}"/>
    <cellStyle name="Total Bold 6 9" xfId="26230" xr:uid="{967D8210-865F-4D92-91E7-B255F746C7CA}"/>
    <cellStyle name="Total Bold 7" xfId="12660" xr:uid="{982C4FB5-518E-4474-94D7-B517F29031D0}"/>
    <cellStyle name="Total Bold 7 10" xfId="10625" xr:uid="{659CE98D-DA7D-4AA1-90BB-2E0C8FEF4517}"/>
    <cellStyle name="Total Bold 7 11" xfId="29276" xr:uid="{0ECB4008-1A3C-4EBD-9E58-11483F9805D4}"/>
    <cellStyle name="Total Bold 7 12" xfId="30674" xr:uid="{0289B01F-5394-407A-857B-8D33433F7657}"/>
    <cellStyle name="Total Bold 7 13" xfId="31875" xr:uid="{ED6BA391-AC5E-4AFF-8BF2-FD327CAA01F3}"/>
    <cellStyle name="Total Bold 7 14" xfId="33291" xr:uid="{6B30B774-30DF-4CE5-92B0-6A968FBB9B36}"/>
    <cellStyle name="Total Bold 7 15" xfId="34132" xr:uid="{362866A9-3A66-4060-B34A-CB3BCD34E093}"/>
    <cellStyle name="Total Bold 7 16" xfId="12187" xr:uid="{890394B3-7460-4848-A0A8-871C010CD05C}"/>
    <cellStyle name="Total Bold 7 17" xfId="12467" xr:uid="{D40C00A8-A9AA-47F0-BAAE-E15F28B3D7ED}"/>
    <cellStyle name="Total Bold 7 2" xfId="15941" xr:uid="{0AA5D1C5-FED9-48FC-A2B7-BC15105180EA}"/>
    <cellStyle name="Total Bold 7 3" xfId="16445" xr:uid="{25B8D1AB-9B16-49FD-9289-01D6D6C75101}"/>
    <cellStyle name="Total Bold 7 4" xfId="19285" xr:uid="{FC5E5254-7424-4B96-BDDA-38871DDF30E0}"/>
    <cellStyle name="Total Bold 7 5" xfId="10921" xr:uid="{EC58FC58-3268-48AD-8AF3-46DC6DB7B945}"/>
    <cellStyle name="Total Bold 7 6" xfId="16612" xr:uid="{40E0DB31-D58F-45AC-BC63-1089C5B815CF}"/>
    <cellStyle name="Total Bold 7 7" xfId="23243" xr:uid="{37C066CA-90C9-40F7-AC52-3199E2DF4627}"/>
    <cellStyle name="Total Bold 7 8" xfId="10284" xr:uid="{65E5D79C-44F0-450E-90C5-B5E1DED4C2F5}"/>
    <cellStyle name="Total Bold 7 9" xfId="26221" xr:uid="{6DFFF560-D03F-412D-9853-23A7093FE457}"/>
    <cellStyle name="Total Bold 8" xfId="12663" xr:uid="{1D6CA9A9-D2DB-464B-AE7E-33BA9D49CEA6}"/>
    <cellStyle name="Total Bold 8 10" xfId="11659" xr:uid="{421903D1-159C-41D5-B0A3-1E32582AEEDC}"/>
    <cellStyle name="Total Bold 8 11" xfId="29263" xr:uid="{2B3AC750-8ACF-4C31-8D59-2E822CDF16E2}"/>
    <cellStyle name="Total Bold 8 12" xfId="30550" xr:uid="{693C4F02-3473-471D-A30D-C4CCD4BB1043}"/>
    <cellStyle name="Total Bold 8 13" xfId="25162" xr:uid="{3486994E-AC0F-4415-8C96-C6E88494D16A}"/>
    <cellStyle name="Total Bold 8 14" xfId="33154" xr:uid="{EAE6598C-54A0-4B56-9D8B-F7F1BB1864A3}"/>
    <cellStyle name="Total Bold 8 15" xfId="34219" xr:uid="{EB8B5EF6-BA14-4D46-80F0-7F888D768820}"/>
    <cellStyle name="Total Bold 8 16" xfId="12216" xr:uid="{AF281C9E-B508-49DA-86DF-DF64011340B0}"/>
    <cellStyle name="Total Bold 8 17" xfId="18453" xr:uid="{9E293E62-08BF-40F8-BD5B-304A549E1260}"/>
    <cellStyle name="Total Bold 8 2" xfId="15944" xr:uid="{103A79CC-8C27-4BEB-AF36-0E6A893F1881}"/>
    <cellStyle name="Total Bold 8 3" xfId="16440" xr:uid="{0584A92E-9B46-4AC8-B4A2-19A5127378FB}"/>
    <cellStyle name="Total Bold 8 4" xfId="16302" xr:uid="{1147D151-D6DA-403A-B894-05F7273A6AAF}"/>
    <cellStyle name="Total Bold 8 5" xfId="10084" xr:uid="{662C23F7-EAFC-40C8-B3B4-346DE85097DC}"/>
    <cellStyle name="Total Bold 8 6" xfId="21796" xr:uid="{55AEA12B-F4EA-411F-8730-B59C029C40A5}"/>
    <cellStyle name="Total Bold 8 7" xfId="23347" xr:uid="{2E44E75B-42C7-4E33-B9B3-823237EA2A0F}"/>
    <cellStyle name="Total Bold 8 8" xfId="24800" xr:uid="{E9738002-3118-48F3-8A21-063B221AEE0B}"/>
    <cellStyle name="Total Bold 8 9" xfId="26037" xr:uid="{5C35B9F5-8AEE-463C-B0D6-2077B60A45AD}"/>
    <cellStyle name="Total Bold 9" xfId="12692" xr:uid="{4B13AEC6-5C4C-4601-A4E6-C5554AF04A05}"/>
    <cellStyle name="Total Bold 9 10" xfId="11663" xr:uid="{6EFFD581-96BC-4D86-B69E-F689B617C0BD}"/>
    <cellStyle name="Total Bold 9 11" xfId="10972" xr:uid="{C33EE1B9-71DA-4361-9819-4454E284063D}"/>
    <cellStyle name="Total Bold 9 12" xfId="30551" xr:uid="{786BECDF-3E97-4FE0-B94D-A467EE593BD7}"/>
    <cellStyle name="Total Bold 9 13" xfId="31892" xr:uid="{DB87CC7C-74AB-4222-B208-5BF4A846612E}"/>
    <cellStyle name="Total Bold 9 14" xfId="10622" xr:uid="{18D52CB5-7208-4E32-832B-6A246DB3D57F}"/>
    <cellStyle name="Total Bold 9 15" xfId="10965" xr:uid="{CF3E0841-10D2-4E21-B325-A1504A4B73A7}"/>
    <cellStyle name="Total Bold 9 16" xfId="35206" xr:uid="{7087B2AC-C479-481E-AE3B-D1B4A15A89C5}"/>
    <cellStyle name="Total Bold 9 17" xfId="16562" xr:uid="{8DE799E8-2235-4F1B-9E52-E1EB650DD2A0}"/>
    <cellStyle name="Total Bold 9 2" xfId="15972" xr:uid="{6D592C9E-9E55-499D-A55E-334F27588B5C}"/>
    <cellStyle name="Total Bold 9 3" xfId="16433" xr:uid="{9E7BD2ED-7900-4212-A499-06F7821645DB}"/>
    <cellStyle name="Total Bold 9 4" xfId="11159" xr:uid="{E54395E9-C830-4288-A65B-5D72504D5C03}"/>
    <cellStyle name="Total Bold 9 5" xfId="10935" xr:uid="{0839C0B4-AA6A-4DC0-BF8A-2398EE9C8E02}"/>
    <cellStyle name="Total Bold 9 6" xfId="10967" xr:uid="{1D6CF4E7-C6F1-4597-94E9-710B268E8EB4}"/>
    <cellStyle name="Total Bold 9 7" xfId="12079" xr:uid="{B2D0CB29-B44A-49F2-B9D6-42BA749E1E77}"/>
    <cellStyle name="Total Bold 9 8" xfId="24514" xr:uid="{6EBC5CDD-D23B-4AA4-A3F3-D606FE721012}"/>
    <cellStyle name="Total Bold 9 9" xfId="11200" xr:uid="{2663EF37-1B17-4035-891C-F13F25693A59}"/>
    <cellStyle name="Totals" xfId="5079" xr:uid="{00000000-0005-0000-0000-00000A260000}"/>
    <cellStyle name="Totals 10" xfId="12667" xr:uid="{D3CA0EAE-3587-42B2-A0CD-D36758F62805}"/>
    <cellStyle name="Totals 10 10" xfId="11721" xr:uid="{239352C3-FF63-4947-836A-FE11929D58D8}"/>
    <cellStyle name="Totals 10 11" xfId="29241" xr:uid="{B6FC7934-F4E1-4FF1-969C-EE0DCFB0408B}"/>
    <cellStyle name="Totals 10 12" xfId="30530" xr:uid="{1EBF5264-C9C7-4096-AA60-AC37BA831FC2}"/>
    <cellStyle name="Totals 10 13" xfId="24796" xr:uid="{0A7EADB3-8C1B-476E-85BD-2DD7347462EA}"/>
    <cellStyle name="Totals 10 14" xfId="33261" xr:uid="{DCCA0D90-73F7-4079-A764-32CFCF9D39D4}"/>
    <cellStyle name="Totals 10 15" xfId="10763" xr:uid="{E8235ECA-DE52-4894-9BA5-62093EB9ADBA}"/>
    <cellStyle name="Totals 10 16" xfId="35354" xr:uid="{F4372945-940C-44EE-9997-90AC5940360E}"/>
    <cellStyle name="Totals 10 17" xfId="18582" xr:uid="{BFE4F51F-202C-485C-BAAC-FD7F1C15E6DC}"/>
    <cellStyle name="Totals 10 2" xfId="15948" xr:uid="{667216C1-6FD0-4C8F-8633-D9B839C6D959}"/>
    <cellStyle name="Totals 10 3" xfId="16442" xr:uid="{06902DDC-BA24-44C9-8B12-CEAFE313F5C1}"/>
    <cellStyle name="Totals 10 4" xfId="18168" xr:uid="{74D90522-7DA9-4C74-9F6B-D22FCE7C5FAB}"/>
    <cellStyle name="Totals 10 5" xfId="10923" xr:uid="{904D5980-AAFA-4503-89DC-D59F6EFBA2D0}"/>
    <cellStyle name="Totals 10 6" xfId="21774" xr:uid="{B7E4D441-47DB-4FDD-BBB5-E39B78716171}"/>
    <cellStyle name="Totals 10 7" xfId="11331" xr:uid="{0EB73DA0-E7A1-4FCA-87D0-C55812D189B2}"/>
    <cellStyle name="Totals 10 8" xfId="24771" xr:uid="{AA34494F-3AF7-4EA3-BF94-94AD524D3348}"/>
    <cellStyle name="Totals 10 9" xfId="26169" xr:uid="{71A7149C-3C32-47BB-B858-CC5D11CCB226}"/>
    <cellStyle name="Totals 11" xfId="12694" xr:uid="{F4B07E80-3974-476D-9F27-1AE805EB8B5C}"/>
    <cellStyle name="Totals 11 10" xfId="10636" xr:uid="{FC14E095-80C1-48F7-9F4D-2903E2DFDD83}"/>
    <cellStyle name="Totals 11 11" xfId="26896" xr:uid="{E90BD86B-9D04-4D90-8F7C-60438DF73866}"/>
    <cellStyle name="Totals 11 12" xfId="30543" xr:uid="{197510AE-8C4A-4577-B098-757902FCB16F}"/>
    <cellStyle name="Totals 11 13" xfId="31876" xr:uid="{DBDD0F47-C76D-45F0-9ACA-45F251D481C0}"/>
    <cellStyle name="Totals 11 14" xfId="33141" xr:uid="{2CC232A3-E6A2-4C84-B4D2-0D8F318C7E2B}"/>
    <cellStyle name="Totals 11 15" xfId="33817" xr:uid="{C88224EF-F495-4CBF-963C-A774490BB185}"/>
    <cellStyle name="Totals 11 16" xfId="35203" xr:uid="{7A13F532-9B00-4795-87F1-7C375E6FA3C7}"/>
    <cellStyle name="Totals 11 17" xfId="12500" xr:uid="{C9924B4F-62A8-4CDE-8345-927B396F0756}"/>
    <cellStyle name="Totals 11 2" xfId="15974" xr:uid="{D432C1FA-5E2D-465D-A1BC-64C6828DC614}"/>
    <cellStyle name="Totals 11 3" xfId="10992" xr:uid="{D9D84DFE-0E71-4B0C-9366-A2B49D433ED9}"/>
    <cellStyle name="Totals 11 4" xfId="9957" xr:uid="{12A8D759-DE03-446B-BED7-9B36C0745047}"/>
    <cellStyle name="Totals 11 5" xfId="20563" xr:uid="{7349F38D-C3BA-487F-9B0A-BAD039057658}"/>
    <cellStyle name="Totals 11 6" xfId="10969" xr:uid="{3CB7EAF7-D678-4B0D-8A61-F10A374BEAF1}"/>
    <cellStyle name="Totals 11 7" xfId="11328" xr:uid="{71F0F9EC-3344-440F-9390-F04F68984CC9}"/>
    <cellStyle name="Totals 11 8" xfId="24498" xr:uid="{CE107AFA-A9F8-484B-B82D-D2F75F70412E}"/>
    <cellStyle name="Totals 11 9" xfId="26261" xr:uid="{6FFF7830-4409-4906-91D0-83CCAF340BA1}"/>
    <cellStyle name="Totals 12" xfId="12670" xr:uid="{7286F1D4-1A76-4453-A54A-7E5018BF4337}"/>
    <cellStyle name="Totals 12 10" xfId="12189" xr:uid="{A3F856EC-AC79-43B0-9FD4-28B8E3613265}"/>
    <cellStyle name="Totals 12 11" xfId="29102" xr:uid="{DDC2B700-C253-404C-90AE-DC178258035D}"/>
    <cellStyle name="Totals 12 12" xfId="16199" xr:uid="{73BA2DF9-E2D1-49EA-B0D4-169AC8CC1FB5}"/>
    <cellStyle name="Totals 12 13" xfId="11075" xr:uid="{93895059-1E8B-40CA-AC95-5593ECFAA331}"/>
    <cellStyle name="Totals 12 14" xfId="33114" xr:uid="{6F36AC1F-6A28-4D3E-8893-304E22886B47}"/>
    <cellStyle name="Totals 12 15" xfId="10909" xr:uid="{53264846-A620-4B94-868B-E3E93E1E259F}"/>
    <cellStyle name="Totals 12 16" xfId="35236" xr:uid="{32F4DBBF-CB5E-41CA-AAE2-F3E6B6E90F6F}"/>
    <cellStyle name="Totals 12 17" xfId="18576" xr:uid="{68DC74BC-4A51-45D3-8A6F-0EE8B1A10CDF}"/>
    <cellStyle name="Totals 12 2" xfId="15951" xr:uid="{9C22E126-5BD5-485A-ACC9-CDA731A81E23}"/>
    <cellStyle name="Totals 12 3" xfId="10986" xr:uid="{60A8755E-FC89-4B6A-B139-3C7128875FB3}"/>
    <cellStyle name="Totals 12 4" xfId="11161" xr:uid="{9AFDF719-BE79-4171-B903-9A5E668D595A}"/>
    <cellStyle name="Totals 12 5" xfId="19421" xr:uid="{B9F5DF08-B843-4076-B18C-C00532756D80}"/>
    <cellStyle name="Totals 12 6" xfId="11117" xr:uid="{863FB47C-836D-4B1B-8EA6-31D3807F117B}"/>
    <cellStyle name="Totals 12 7" xfId="10486" xr:uid="{D40AA19E-1B14-42BF-AD08-52B2E06402F6}"/>
    <cellStyle name="Totals 12 8" xfId="24565" xr:uid="{18A4AB13-2A4A-4826-BDD3-2521BAB01357}"/>
    <cellStyle name="Totals 12 9" xfId="25966" xr:uid="{66063815-896F-4C0B-99BB-7F0F2A76B6AE}"/>
    <cellStyle name="Totals 13" xfId="12697" xr:uid="{523A090A-22C2-43AB-AFA9-8DC51BD2460E}"/>
    <cellStyle name="Totals 13 10" xfId="10637" xr:uid="{EE3E5BB2-1CBB-4694-BD4C-2F2797538A25}"/>
    <cellStyle name="Totals 13 11" xfId="10899" xr:uid="{CF5C4731-6C9A-4A57-92E5-8C0375C59680}"/>
    <cellStyle name="Totals 13 12" xfId="30638" xr:uid="{8D5F9A62-8A53-41DF-926E-0A4D5239D2D6}"/>
    <cellStyle name="Totals 13 13" xfId="25169" xr:uid="{ACE0DA4A-4CDF-4F8B-A7E1-6259C48B61C1}"/>
    <cellStyle name="Totals 13 14" xfId="33061" xr:uid="{D052D7BC-F306-4EF0-8F59-603F65DBDB9B}"/>
    <cellStyle name="Totals 13 15" xfId="16795" xr:uid="{FECDC73B-AAF8-4662-8FE9-64A77062D482}"/>
    <cellStyle name="Totals 13 16" xfId="29101" xr:uid="{D052D709-4924-4ECA-9C57-D137C8692C4D}"/>
    <cellStyle name="Totals 13 17" xfId="12503" xr:uid="{6CB253AA-22C5-4805-8FAD-0DACD7C67C23}"/>
    <cellStyle name="Totals 13 2" xfId="15977" xr:uid="{FD53DCE7-67C7-4B08-B422-BC27C354F76D}"/>
    <cellStyle name="Totals 13 3" xfId="10995" xr:uid="{ADF9E5E9-9BCE-40E0-B7BD-18C9F9ED6538}"/>
    <cellStyle name="Totals 13 4" xfId="11158" xr:uid="{E0BE62BA-FC24-42ED-B13C-441A9E0C4826}"/>
    <cellStyle name="Totals 13 5" xfId="20685" xr:uid="{3ED161C3-AC71-4E2E-BD9E-19BE191C8B62}"/>
    <cellStyle name="Totals 13 6" xfId="21826" xr:uid="{DF9EDC1D-E9DF-4420-9B21-FBD1E6253D73}"/>
    <cellStyle name="Totals 13 7" xfId="10493" xr:uid="{17091365-BEDD-48CB-8875-C46D06D0FF53}"/>
    <cellStyle name="Totals 13 8" xfId="17569" xr:uid="{8E05F26C-0330-459D-8344-D5525E95AD83}"/>
    <cellStyle name="Totals 13 9" xfId="26084" xr:uid="{9ECAF9E5-89A0-4708-8343-9DB26EDCBB05}"/>
    <cellStyle name="Totals 14" xfId="12700" xr:uid="{EE6EC516-D6C6-480A-8C17-C7C8D3BD8864}"/>
    <cellStyle name="Totals 14 10" xfId="10640" xr:uid="{52553513-B5EA-45A2-A5CB-D87E4D22F965}"/>
    <cellStyle name="Totals 14 11" xfId="11014" xr:uid="{733B205B-682E-47BB-98FD-3CF4AF752551}"/>
    <cellStyle name="Totals 14 12" xfId="10746" xr:uid="{7670382F-EA8C-48A7-9603-7681E865CF94}"/>
    <cellStyle name="Totals 14 13" xfId="31855" xr:uid="{B5AD49B2-E17A-4678-BFBC-6D7ADEBBE1F1}"/>
    <cellStyle name="Totals 14 14" xfId="33088" xr:uid="{3ECB9FAE-FF61-4ED0-AC7F-82A3F5490409}"/>
    <cellStyle name="Totals 14 15" xfId="30659" xr:uid="{684AD4E7-DBE1-441B-A4B4-8DB5520725D4}"/>
    <cellStyle name="Totals 14 16" xfId="12485" xr:uid="{98D80CCC-8B9F-4069-AAF0-7C93C172AED7}"/>
    <cellStyle name="Totals 14 17" xfId="12524" xr:uid="{DF37A9D4-E531-436B-9DD1-3CF203929EEB}"/>
    <cellStyle name="Totals 14 2" xfId="15980" xr:uid="{59A28F46-3511-47F9-9B9E-ACDACCAA5653}"/>
    <cellStyle name="Totals 14 3" xfId="17616" xr:uid="{0AFF8F7B-93BA-46FD-95B8-FF66240B7818}"/>
    <cellStyle name="Totals 14 4" xfId="16305" xr:uid="{9B9CC98A-93C3-40FD-AE72-29F8F7557AAC}"/>
    <cellStyle name="Totals 14 5" xfId="10936" xr:uid="{C39762AD-FD47-400C-A8AB-1D6066519AD3}"/>
    <cellStyle name="Totals 14 6" xfId="16604" xr:uid="{E6386380-27C4-4A03-96F9-39EF46FCC4B0}"/>
    <cellStyle name="Totals 14 7" xfId="11326" xr:uid="{A0B138DD-FEE6-4040-9079-27C0959EDAD8}"/>
    <cellStyle name="Totals 14 8" xfId="24499" xr:uid="{5BD33CFE-6FF8-4024-B0FD-EC4B939D7789}"/>
    <cellStyle name="Totals 14 9" xfId="26223" xr:uid="{794B7238-4E6A-45D7-A30D-07AA0D4CB9BE}"/>
    <cellStyle name="Totals 15" xfId="12703" xr:uid="{C271A4F1-5AD0-49A2-8CA3-B70021E2198D}"/>
    <cellStyle name="Totals 15 10" xfId="27607" xr:uid="{FD27C733-67F1-4260-A707-827AE71BE1BA}"/>
    <cellStyle name="Totals 15 11" xfId="29270" xr:uid="{2F3BE225-97BA-45D7-AE0B-B22311A5A911}"/>
    <cellStyle name="Totals 15 12" xfId="30484" xr:uid="{5F20DB92-DD80-4FB8-9F2D-8C8AA2727C35}"/>
    <cellStyle name="Totals 15 13" xfId="24724" xr:uid="{8DDA56D2-4DA6-4B6F-A088-35F55A87FA45}"/>
    <cellStyle name="Totals 15 14" xfId="10623" xr:uid="{6786B854-6ED1-46F4-B3C5-F86F583BBC4E}"/>
    <cellStyle name="Totals 15 15" xfId="11579" xr:uid="{4358A369-3733-4DC0-BC83-231C3A29C2FE}"/>
    <cellStyle name="Totals 15 16" xfId="29103" xr:uid="{C63F639E-FE1B-4C17-BD63-471470B23DFC}"/>
    <cellStyle name="Totals 15 17" xfId="36391" xr:uid="{6E4A88EC-F795-4FB1-B162-D0A8BC37C6CB}"/>
    <cellStyle name="Totals 15 2" xfId="15983" xr:uid="{79BF58AC-41D7-428A-9950-7971D4993D83}"/>
    <cellStyle name="Totals 15 3" xfId="17188" xr:uid="{2BF317E5-66C0-457F-9985-7AC4515A2EC4}"/>
    <cellStyle name="Totals 15 4" xfId="9962" xr:uid="{AD04EF1B-A40A-4D84-A11A-B76C22AECA05}"/>
    <cellStyle name="Totals 15 5" xfId="10937" xr:uid="{9961CB54-E404-46D6-B982-07B16CCA357C}"/>
    <cellStyle name="Totals 15 6" xfId="21794" xr:uid="{A3E1CF20-0380-4726-A887-C50DB5567CB8}"/>
    <cellStyle name="Totals 15 7" xfId="11325" xr:uid="{498DDD49-B275-45B7-AEBD-2890B9909FC7}"/>
    <cellStyle name="Totals 15 8" xfId="17570" xr:uid="{C8FD5D03-E2C5-4AEB-B7A4-3B4A7EA6DE26}"/>
    <cellStyle name="Totals 15 9" xfId="11204" xr:uid="{DE9B5BE5-D52E-45E0-98C3-2758A4A67BB6}"/>
    <cellStyle name="Totals 16" xfId="12671" xr:uid="{8FE7E239-3DD4-4CAD-9837-309969B79BD3}"/>
    <cellStyle name="Totals 16 10" xfId="10582" xr:uid="{EB248918-8B23-460A-99D1-AC6F1CD97EEE}"/>
    <cellStyle name="Totals 16 11" xfId="29217" xr:uid="{B80B6C25-7F7B-4EE7-ABFC-36A5FB823F2C}"/>
    <cellStyle name="Totals 16 12" xfId="30628" xr:uid="{AD6A00D5-66F7-4704-9A0B-56DCD3F17EBF}"/>
    <cellStyle name="Totals 16 13" xfId="24911" xr:uid="{6AC2C75C-8A1C-4898-B904-A5D7A62D3353}"/>
    <cellStyle name="Totals 16 14" xfId="33041" xr:uid="{394A3721-4A0C-41A5-9C77-A65633CCA812}"/>
    <cellStyle name="Totals 16 15" xfId="33772" xr:uid="{F6BF79BE-B830-45A8-BF8F-BC78CF3833A0}"/>
    <cellStyle name="Totals 16 16" xfId="35333" xr:uid="{180F709B-6557-4FD0-86BF-AAFA22A3F6EC}"/>
    <cellStyle name="Totals 16 17" xfId="16501" xr:uid="{479E3D79-A4AA-4A8C-BA9E-22214070E0EF}"/>
    <cellStyle name="Totals 16 2" xfId="15952" xr:uid="{E7432273-7FA1-46C8-892F-1AB9A3F9D509}"/>
    <cellStyle name="Totals 16 3" xfId="10987" xr:uid="{B63AB7A3-C69E-46EF-B78B-AC36C596317A}"/>
    <cellStyle name="Totals 16 4" xfId="12612" xr:uid="{90DD19FD-7573-4A49-9D1F-EB8D52160A46}"/>
    <cellStyle name="Totals 16 5" xfId="10925" xr:uid="{EF59ADC7-4B3C-4083-BB71-B82BC0F1CF43}"/>
    <cellStyle name="Totals 16 6" xfId="10450" xr:uid="{BD3FD7E5-9791-4B4F-BCA6-0E35FDE48173}"/>
    <cellStyle name="Totals 16 7" xfId="10487" xr:uid="{18A8163C-26B9-48F8-8AE2-8E34B9202AA6}"/>
    <cellStyle name="Totals 16 8" xfId="23479" xr:uid="{F6964840-D54F-4BE9-873C-CC3D15CA7A97}"/>
    <cellStyle name="Totals 16 9" xfId="19366" xr:uid="{B9F72D80-D2DC-4F64-B02F-4924B917AFAB}"/>
    <cellStyle name="Totals 17" xfId="12672" xr:uid="{B5364E90-4BAC-4C86-9AC0-695DA1A563D3}"/>
    <cellStyle name="Totals 17 10" xfId="10629" xr:uid="{95C3C544-0575-463A-8818-72F92F71B788}"/>
    <cellStyle name="Totals 17 11" xfId="26864" xr:uid="{D72405AC-BBD8-432E-A1F7-2EC56CB2CCDB}"/>
    <cellStyle name="Totals 17 12" xfId="30498" xr:uid="{9C59E1F8-E540-4894-9241-1F18986D8406}"/>
    <cellStyle name="Totals 17 13" xfId="31854" xr:uid="{20F68CC9-375D-40F7-9B97-4F4CDF221FEC}"/>
    <cellStyle name="Totals 17 14" xfId="33103" xr:uid="{E48B9C39-BC68-4482-815E-17CE160B8944}"/>
    <cellStyle name="Totals 17 15" xfId="33718" xr:uid="{0DBFBE08-08DE-4ECF-B007-1D3396D895FF}"/>
    <cellStyle name="Totals 17 16" xfId="35226" xr:uid="{5D95C65A-F036-4583-A921-D7E672B290D1}"/>
    <cellStyle name="Totals 17 17" xfId="12472" xr:uid="{9365F36C-0E43-4992-B463-9BCB83F7510F}"/>
    <cellStyle name="Totals 17 2" xfId="15953" xr:uid="{007180D1-D803-47D6-A607-0A2F7B013479}"/>
    <cellStyle name="Totals 17 3" xfId="17700" xr:uid="{1EE91D4B-BA09-49CF-915F-99A48ECA848E}"/>
    <cellStyle name="Totals 17 4" xfId="9952" xr:uid="{3D55B12C-CCCE-4398-8866-6A7C18DAFF49}"/>
    <cellStyle name="Totals 17 5" xfId="19489" xr:uid="{6779E9A8-FBB3-4B7B-B78C-7AF9D77A2E82}"/>
    <cellStyle name="Totals 17 6" xfId="22101" xr:uid="{C96BC145-18A4-475B-815C-D7E53AF92F29}"/>
    <cellStyle name="Totals 17 7" xfId="23206" xr:uid="{CAF16DB6-6301-450A-B5C3-59B3A7B8B9F9}"/>
    <cellStyle name="Totals 17 8" xfId="10609" xr:uid="{981F5B8A-CC99-49BD-AF3A-21F7AC698EBD}"/>
    <cellStyle name="Totals 17 9" xfId="25958" xr:uid="{801951CB-4A36-488C-B05D-0E2BE6945EFC}"/>
    <cellStyle name="Totals 18" xfId="12673" xr:uid="{C8896DC6-F77C-4155-B400-FDF46FE23170}"/>
    <cellStyle name="Totals 18 10" xfId="11716" xr:uid="{8FCA7207-39B3-4AF9-A2F7-1C22D89B0573}"/>
    <cellStyle name="Totals 18 11" xfId="29089" xr:uid="{8B3416C5-70E4-479A-877B-C29218A4AC73}"/>
    <cellStyle name="Totals 18 12" xfId="30614" xr:uid="{377D73B5-2503-4D00-9ED9-6211417B872F}"/>
    <cellStyle name="Totals 18 13" xfId="24803" xr:uid="{12C86454-B01C-4A3A-9990-805003ED8639}"/>
    <cellStyle name="Totals 18 14" xfId="26824" xr:uid="{E694BEF0-36D3-465A-87E8-828585E4C027}"/>
    <cellStyle name="Totals 18 15" xfId="10912" xr:uid="{F677387C-C417-4D21-BFFB-51264824539F}"/>
    <cellStyle name="Totals 18 16" xfId="35165" xr:uid="{B5087682-D5AB-48FF-A3FA-2E88162842B0}"/>
    <cellStyle name="Totals 18 17" xfId="16560" xr:uid="{635F85CD-A63D-4AFA-9E38-F59A88A20474}"/>
    <cellStyle name="Totals 18 2" xfId="15954" xr:uid="{BEBA538C-D2EA-4A2C-A316-12F4DFD33582}"/>
    <cellStyle name="Totals 18 3" xfId="17860" xr:uid="{B88E4041-717A-41F4-AB5E-97300BFA97B0}"/>
    <cellStyle name="Totals 18 4" xfId="12578" xr:uid="{F98F3996-E799-4C8C-8A9C-8394B29DB646}"/>
    <cellStyle name="Totals 18 5" xfId="19401" xr:uid="{383905BA-A796-49AB-AC6C-FEE852404FC8}"/>
    <cellStyle name="Totals 18 6" xfId="12139" xr:uid="{45CD91A6-460F-480D-9F07-F0B2D95F303C}"/>
    <cellStyle name="Totals 18 7" xfId="23314" xr:uid="{102541AA-2270-4AA3-804F-D03375540A38}"/>
    <cellStyle name="Totals 18 8" xfId="11255" xr:uid="{73668EBE-240A-4A93-82A3-1C5A75AA2FE1}"/>
    <cellStyle name="Totals 18 9" xfId="19254" xr:uid="{F385762E-7CA0-4B8A-A3D4-3BAE444B66E6}"/>
    <cellStyle name="Totals 19" xfId="12677" xr:uid="{30D45784-C37C-4479-9446-F4B8B8D8A47F}"/>
    <cellStyle name="Totals 19 10" xfId="10632" xr:uid="{7A9BE9A9-A503-45B3-A8E1-B77C4B9AE6D7}"/>
    <cellStyle name="Totals 19 11" xfId="29056" xr:uid="{15C40F90-2541-4FD4-ABAC-E4B2D4D8027E}"/>
    <cellStyle name="Totals 19 12" xfId="23379" xr:uid="{85655508-750A-4227-BC70-CAF0F1D348C9}"/>
    <cellStyle name="Totals 19 13" xfId="24693" xr:uid="{11CF5460-0DB6-43FB-8C6F-06BA571B1CBA}"/>
    <cellStyle name="Totals 19 14" xfId="33076" xr:uid="{D5488BD7-ECD2-45CB-AFD0-91F7441C4A12}"/>
    <cellStyle name="Totals 19 15" xfId="10917" xr:uid="{9391C215-E7F4-4E66-90FE-70A4348C201C}"/>
    <cellStyle name="Totals 19 16" xfId="33102" xr:uid="{283F1673-BA49-482D-9A69-E14C8161306C}"/>
    <cellStyle name="Totals 19 17" xfId="12482" xr:uid="{C4DF2507-86B0-434A-ADE3-AE52E2BCB2CC}"/>
    <cellStyle name="Totals 19 2" xfId="15958" xr:uid="{B7F60E54-945F-4F1B-A427-FB3352EA8941}"/>
    <cellStyle name="Totals 19 3" xfId="17829" xr:uid="{C11049B6-4D71-48B3-8C73-A617868B5979}"/>
    <cellStyle name="Totals 19 4" xfId="9954" xr:uid="{AF6A8726-8EAA-4CD1-8F8A-3D6719FEB82B}"/>
    <cellStyle name="Totals 19 5" xfId="10083" xr:uid="{83ACA7B0-0E7D-412B-AE06-DFEC65CE7DF1}"/>
    <cellStyle name="Totals 19 6" xfId="21922" xr:uid="{E07ABD4A-FCCC-4EF0-9917-E3C664DCA801}"/>
    <cellStyle name="Totals 19 7" xfId="16974" xr:uid="{EEAC290B-21EF-4B13-BCA7-C9040909EC88}"/>
    <cellStyle name="Totals 19 8" xfId="10305" xr:uid="{4915C99E-0A49-47AA-BDB8-1634AB715F95}"/>
    <cellStyle name="Totals 19 9" xfId="25933" xr:uid="{1D9AD92F-1102-46C6-B057-C659540660E0}"/>
    <cellStyle name="Totals 2" xfId="8567" xr:uid="{00000000-0005-0000-0000-00000B260000}"/>
    <cellStyle name="Totals 2 10" xfId="13938" xr:uid="{AE36243D-3740-451F-850E-CE422FDA039F}"/>
    <cellStyle name="Totals 2 10 10" xfId="21834" xr:uid="{7C7782FD-4091-49AD-9089-FBC4016FCF05}"/>
    <cellStyle name="Totals 2 10 11" xfId="23132" xr:uid="{A7809067-58C5-42B5-AEBE-0CECBA88E4B9}"/>
    <cellStyle name="Totals 2 10 12" xfId="24591" xr:uid="{4F116BC1-6B27-4221-87D0-E83D4965F083}"/>
    <cellStyle name="Totals 2 10 13" xfId="25981" xr:uid="{68A35BC2-90FF-4F79-8E84-158FDA870A62}"/>
    <cellStyle name="Totals 2 10 14" xfId="23288" xr:uid="{ADA975A4-BB2A-45E6-88A7-FC2690699D71}"/>
    <cellStyle name="Totals 2 10 15" xfId="29031" xr:uid="{790EA01E-B35D-43A2-A434-8FCA0EB364AF}"/>
    <cellStyle name="Totals 2 10 16" xfId="30448" xr:uid="{25BC494C-E36F-4DC8-B082-F04B18D1E062}"/>
    <cellStyle name="Totals 2 10 17" xfId="31887" xr:uid="{B6D70B8E-6251-4F2A-9C3D-EB035D468186}"/>
    <cellStyle name="Totals 2 10 2" xfId="17072" xr:uid="{47F96D77-2A34-4331-BF51-0C4BF9C52487}"/>
    <cellStyle name="Totals 2 10 3" xfId="11686" xr:uid="{9DCDAD45-6BEE-4A23-AE1D-C58465CA6EAE}"/>
    <cellStyle name="Totals 2 10 4" xfId="10239" xr:uid="{39F0D78A-21C3-4819-9B37-EB43A4E434EC}"/>
    <cellStyle name="Totals 2 10 5" xfId="16489" xr:uid="{BCEAEBF1-846A-41BB-98E2-0780E37F2B19}"/>
    <cellStyle name="Totals 2 10 6" xfId="15956" xr:uid="{F39F40D3-846C-412A-9CD9-6D762AB46819}"/>
    <cellStyle name="Totals 2 10 7" xfId="17486" xr:uid="{72E39AD4-4BF3-4581-98F1-3FD95A5643BE}"/>
    <cellStyle name="Totals 2 10 8" xfId="19024" xr:uid="{76ECCCDA-BD68-4138-B0BB-C64C6BC1CCFA}"/>
    <cellStyle name="Totals 2 10 9" xfId="20504" xr:uid="{92E8CA84-00E9-43FE-992C-A95B978A8D9C}"/>
    <cellStyle name="Totals 2 11" xfId="14404" xr:uid="{9F93D079-4B0F-4405-9805-130559D12FDD}"/>
    <cellStyle name="Totals 2 11 10" xfId="29002" xr:uid="{06910CE4-B9DB-4AA1-86AA-97AA7B9875D8}"/>
    <cellStyle name="Totals 2 11 11" xfId="30402" xr:uid="{DA8F982B-F28B-4DBA-BE53-5298F5E96ECC}"/>
    <cellStyle name="Totals 2 11 12" xfId="31814" xr:uid="{2587FCBE-9288-4E73-81E5-84B9373F84A9}"/>
    <cellStyle name="Totals 2 11 13" xfId="33050" xr:uid="{11E6AB33-3DB0-40AE-A5E4-158EE90C201E}"/>
    <cellStyle name="Totals 2 11 14" xfId="28956" xr:uid="{3A392122-A5D6-42F6-98EB-4993E4439913}"/>
    <cellStyle name="Totals 2 11 15" xfId="35173" xr:uid="{3F60A3F7-09EE-45EA-B4F2-A1E41DE90019}"/>
    <cellStyle name="Totals 2 11 16" xfId="36333" xr:uid="{D46FC059-D19D-4BB8-90D3-59B2A4D4B140}"/>
    <cellStyle name="Totals 2 11 17" xfId="37515" xr:uid="{D1879E5A-028C-49D7-AEED-F6613E210153}"/>
    <cellStyle name="Totals 2 11 2" xfId="17529" xr:uid="{0E10973F-CAE8-4C2D-AB26-954D6BAFE75F}"/>
    <cellStyle name="Totals 2 11 3" xfId="18993" xr:uid="{C0DD8B24-A081-4FEA-B336-E32786D36B93}"/>
    <cellStyle name="Totals 2 11 4" xfId="20402" xr:uid="{3FAFD4A5-5726-42C8-BD70-DE85D8B6E076}"/>
    <cellStyle name="Totals 2 11 5" xfId="21753" xr:uid="{DBC8C319-4686-4E99-A6AD-00F072728680}"/>
    <cellStyle name="Totals 2 11 6" xfId="22196" xr:uid="{02B94297-F683-4AD7-B2D9-2DDB0D32BDD0}"/>
    <cellStyle name="Totals 2 11 7" xfId="24449" xr:uid="{D0EFBDFE-1A8D-442F-95B7-69BC6782E0BE}"/>
    <cellStyle name="Totals 2 11 8" xfId="25913" xr:uid="{9EF69498-235D-4D74-832B-A8D734D6819E}"/>
    <cellStyle name="Totals 2 11 9" xfId="27455" xr:uid="{6A93B014-C10C-41EA-B23C-5319A7350098}"/>
    <cellStyle name="Totals 2 12" xfId="13965" xr:uid="{B922538C-5327-4FA3-BA99-526985C63BC5}"/>
    <cellStyle name="Totals 2 12 10" xfId="21873" xr:uid="{059CBB5A-55A5-447A-B1F7-ED1B677A78E1}"/>
    <cellStyle name="Totals 2 12 11" xfId="23156" xr:uid="{17E7B87B-B09B-4A61-9A40-0C765DC1E299}"/>
    <cellStyle name="Totals 2 12 12" xfId="24643" xr:uid="{39F6EAF3-599A-4B07-8DD8-820A695DD75D}"/>
    <cellStyle name="Totals 2 12 13" xfId="26035" xr:uid="{18408E6A-AC45-46AC-A743-1DD36442C22C}"/>
    <cellStyle name="Totals 2 12 14" xfId="23370" xr:uid="{805212DE-F177-43AB-AFA6-A13E32050FFF}"/>
    <cellStyle name="Totals 2 12 15" xfId="29050" xr:uid="{B5F3C2D1-095C-4CA1-912E-989CC6AADE9A}"/>
    <cellStyle name="Totals 2 12 16" xfId="30474" xr:uid="{C196890D-B44D-4BE7-B4FA-7E3145CBE89F}"/>
    <cellStyle name="Totals 2 12 17" xfId="31915" xr:uid="{3A94F1A3-9653-4412-AB03-F68D40451FB4}"/>
    <cellStyle name="Totals 2 12 2" xfId="17099" xr:uid="{0E0D25EE-8F2E-4E18-91C8-A8050838A220}"/>
    <cellStyle name="Totals 2 12 3" xfId="11712" xr:uid="{83F3A7A4-9A4F-4BFF-AAE6-25F0BBB81932}"/>
    <cellStyle name="Totals 2 12 4" xfId="10249" xr:uid="{091D04A4-467D-48AF-A244-5D8FFC67AD0E}"/>
    <cellStyle name="Totals 2 12 5" xfId="16504" xr:uid="{482FF556-C45A-46CD-BD78-B620576F33C7}"/>
    <cellStyle name="Totals 2 12 6" xfId="16252" xr:uid="{CFCD4E17-77C1-41E0-9F09-63EB0F417927}"/>
    <cellStyle name="Totals 2 12 7" xfId="17520" xr:uid="{DDF92243-F144-49CA-A8B6-2756E4153FEF}"/>
    <cellStyle name="Totals 2 12 8" xfId="19048" xr:uid="{938D24C5-F4E0-49E3-965C-395BFBA4AC2E}"/>
    <cellStyle name="Totals 2 12 9" xfId="20538" xr:uid="{4A8B92FA-5101-4F6D-AEE9-E381E5E9785C}"/>
    <cellStyle name="Totals 2 13" xfId="14422" xr:uid="{7BC997AB-CEDF-46EC-ADDA-790F4198DD61}"/>
    <cellStyle name="Totals 2 13 10" xfId="29008" xr:uid="{229EB273-6678-4774-AE15-2327B73DD7F7}"/>
    <cellStyle name="Totals 2 13 11" xfId="30412" xr:uid="{25ADC99D-F3C0-4077-82CC-718B744E067B}"/>
    <cellStyle name="Totals 2 13 12" xfId="31824" xr:uid="{18ECED31-A028-4AB8-AF87-C27A5DC1AE09}"/>
    <cellStyle name="Totals 2 13 13" xfId="33056" xr:uid="{41A8F684-0D35-4CC6-ACCF-1EFB168337D6}"/>
    <cellStyle name="Totals 2 13 14" xfId="28952" xr:uid="{9CF069F8-99E6-4953-9844-C9D45900F431}"/>
    <cellStyle name="Totals 2 13 15" xfId="35178" xr:uid="{42DE9F2B-6F3F-4DEC-B12F-96FF310861AD}"/>
    <cellStyle name="Totals 2 13 16" xfId="36338" xr:uid="{7BB8C674-5FAF-4122-9919-1DFD21EAEC80}"/>
    <cellStyle name="Totals 2 13 17" xfId="37519" xr:uid="{0E3E07DE-2F71-432E-880C-48A36990A15D}"/>
    <cellStyle name="Totals 2 13 2" xfId="17547" xr:uid="{39D5A8AE-C324-4EC3-9A13-FE195A5298EA}"/>
    <cellStyle name="Totals 2 13 3" xfId="19002" xr:uid="{F192278C-09E7-40EB-8D5B-EF22CC71AE30}"/>
    <cellStyle name="Totals 2 13 4" xfId="20412" xr:uid="{0BE943BD-341F-4267-8FAE-F65E05A0138C}"/>
    <cellStyle name="Totals 2 13 5" xfId="21763" xr:uid="{74D1A1C8-ED6B-4745-8791-D029CD272ADE}"/>
    <cellStyle name="Totals 2 13 6" xfId="22153" xr:uid="{94E07E50-2C0C-4DEF-AACE-6CB61FF3EB88}"/>
    <cellStyle name="Totals 2 13 7" xfId="24459" xr:uid="{744C9E58-DBFA-46D1-BD3C-AFD2115D6957}"/>
    <cellStyle name="Totals 2 13 8" xfId="25923" xr:uid="{11DDF43B-01CC-4599-A108-2072A04BB2D1}"/>
    <cellStyle name="Totals 2 13 9" xfId="27462" xr:uid="{B7B41BE8-1F7B-49E4-AD88-D89A77705462}"/>
    <cellStyle name="Totals 2 14" xfId="14045" xr:uid="{5AE8D251-8FE6-401D-A4A9-2E1A463AF073}"/>
    <cellStyle name="Totals 2 14 10" xfId="22030" xr:uid="{9FB7E510-6847-40CC-940F-AA9A74FE8DAA}"/>
    <cellStyle name="Totals 2 14 11" xfId="23273" xr:uid="{43E1DA80-888E-4D93-82C5-E3CE867A31C4}"/>
    <cellStyle name="Totals 2 14 12" xfId="24841" xr:uid="{7EB68A1A-0A9B-4350-A0B0-434E79EF53A5}"/>
    <cellStyle name="Totals 2 14 13" xfId="26206" xr:uid="{39339120-F7F2-44F1-ACF5-9CB6E665DF40}"/>
    <cellStyle name="Totals 2 14 14" xfId="27453" xr:uid="{F89A14B3-5F57-4D71-BC71-143466A99E60}"/>
    <cellStyle name="Totals 2 14 15" xfId="29120" xr:uid="{F8FAE404-2D1E-408F-8455-C884C29BFB15}"/>
    <cellStyle name="Totals 2 14 16" xfId="30582" xr:uid="{8796F07A-19C2-4960-BB2B-EAE92D38BD53}"/>
    <cellStyle name="Totals 2 14 17" xfId="32044" xr:uid="{E60F66EA-049A-4590-838E-A666C236D0B0}"/>
    <cellStyle name="Totals 2 14 2" xfId="17178" xr:uid="{51BEE522-4E1F-4E4A-B6D9-F84C78F69D2F}"/>
    <cellStyle name="Totals 2 14 3" xfId="11790" xr:uid="{4A705B7C-67D8-4B8C-85BA-9E77D166D1DB}"/>
    <cellStyle name="Totals 2 14 4" xfId="10275" xr:uid="{F44A488C-4BFC-4944-B308-2E1A9601129E}"/>
    <cellStyle name="Totals 2 14 5" xfId="16571" xr:uid="{C230D8C6-1115-4251-A33B-CF61D4CF8449}"/>
    <cellStyle name="Totals 2 14 6" xfId="16893" xr:uid="{805387BF-D4FB-4ED6-9CCF-2CE32DCBC89F}"/>
    <cellStyle name="Totals 2 14 7" xfId="17615" xr:uid="{C971AF6B-21B0-481E-8554-1A70BF17AD5D}"/>
    <cellStyle name="Totals 2 14 8" xfId="19173" xr:uid="{BB154616-C504-47D6-A475-1445A3832EAD}"/>
    <cellStyle name="Totals 2 14 9" xfId="20707" xr:uid="{12DAEAFB-FFA9-4D9E-9C18-1F253395D6A3}"/>
    <cellStyle name="Totals 2 15" xfId="14101" xr:uid="{CB8110A8-AB46-4CA7-A01D-23DADAC18862}"/>
    <cellStyle name="Totals 2 15 10" xfId="22211" xr:uid="{6FF89302-A6DD-4370-80F8-51E819738122}"/>
    <cellStyle name="Totals 2 15 11" xfId="23369" xr:uid="{6F12A365-92EC-43B7-B88E-96EAC85CED31}"/>
    <cellStyle name="Totals 2 15 12" xfId="25312" xr:uid="{572C5C2A-2E52-4EDC-8F66-324675CB755B}"/>
    <cellStyle name="Totals 2 15 13" xfId="27291" xr:uid="{FCAF80D5-7792-4481-B5BD-6EE41981A121}"/>
    <cellStyle name="Totals 2 15 14" xfId="27492" xr:uid="{A73CFE9F-0D40-498B-B138-0761A6B8FF87}"/>
    <cellStyle name="Totals 2 15 15" xfId="29215" xr:uid="{F40FB096-94DE-4690-840A-4B2C57BAF095}"/>
    <cellStyle name="Totals 2 15 16" xfId="30692" xr:uid="{B00E0F35-95DC-442B-B9B8-E846CD6BA6D2}"/>
    <cellStyle name="Totals 2 15 17" xfId="32472" xr:uid="{F4D27FD9-7F93-4313-BE22-9D72DA1F1BD1}"/>
    <cellStyle name="Totals 2 15 2" xfId="17230" xr:uid="{2CD5BC5F-64C3-437D-9867-BEE4786D9F58}"/>
    <cellStyle name="Totals 2 15 3" xfId="11843" xr:uid="{78B2F2B8-34EA-4D7B-B67C-0F6EDDEE461F}"/>
    <cellStyle name="Totals 2 15 4" xfId="10297" xr:uid="{A5C7CF80-177A-4737-BC76-8C429047908A}"/>
    <cellStyle name="Totals 2 15 5" xfId="16621" xr:uid="{152DF67C-BE34-495C-8DF0-53995D30488E}"/>
    <cellStyle name="Totals 2 15 6" xfId="17001" xr:uid="{E44ADC4C-4709-41E4-AACD-18BC1393C524}"/>
    <cellStyle name="Totals 2 15 7" xfId="17679" xr:uid="{9BB4F58F-4E61-403C-9A7F-589A76C26DDA}"/>
    <cellStyle name="Totals 2 15 8" xfId="19291" xr:uid="{F7F35AB5-EF86-465F-8324-B7FCFD58123A}"/>
    <cellStyle name="Totals 2 15 9" xfId="21016" xr:uid="{36B8B130-5719-441B-869F-4758B23CC8B1}"/>
    <cellStyle name="Totals 2 16" xfId="14517" xr:uid="{B474FC6B-26FA-4A89-9945-11ECE99D628B}"/>
    <cellStyle name="Totals 2 16 10" xfId="29055" xr:uid="{32B2679A-A3E6-4D77-A14F-917234A20A10}"/>
    <cellStyle name="Totals 2 16 11" xfId="30467" xr:uid="{3C44D8F2-91F3-4289-AFD4-1879BC016499}"/>
    <cellStyle name="Totals 2 16 12" xfId="31873" xr:uid="{3C6C48D6-9EE3-47FA-807E-54B30CEE458F}"/>
    <cellStyle name="Totals 2 16 13" xfId="33098" xr:uid="{118990D8-459B-4952-8E14-39B0E0AB2F9E}"/>
    <cellStyle name="Totals 2 16 14" xfId="34068" xr:uid="{C8D0746C-8D8A-4CE8-884B-724009B685D5}"/>
    <cellStyle name="Totals 2 16 15" xfId="35213" xr:uid="{F65E7553-4139-4D2F-B769-B61C4700B09A}"/>
    <cellStyle name="Totals 2 16 16" xfId="36356" xr:uid="{57F0012F-2A70-40C3-A55B-6A0C56A111F9}"/>
    <cellStyle name="Totals 2 16 17" xfId="37528" xr:uid="{4D728F41-A7F0-4519-8130-A58E4FE05AB1}"/>
    <cellStyle name="Totals 2 16 2" xfId="17621" xr:uid="{3B41E974-4AB9-4B6B-ADE3-2C0B14718B0B}"/>
    <cellStyle name="Totals 2 16 3" xfId="19056" xr:uid="{30E76AF1-CC5B-450F-A1DC-A41486EA82C3}"/>
    <cellStyle name="Totals 2 16 4" xfId="20471" xr:uid="{A20B825E-F6BE-4AC0-A175-93AECFA226AA}"/>
    <cellStyle name="Totals 2 16 5" xfId="21816" xr:uid="{CF1C13CA-50EB-4215-AF44-11B42F4C407A}"/>
    <cellStyle name="Totals 2 16 6" xfId="23175" xr:uid="{D2537CCD-7ADA-47F4-8A7A-11A4A6807122}"/>
    <cellStyle name="Totals 2 16 7" xfId="24530" xr:uid="{6AC7A7FD-77D8-421B-83A6-B01A9D2EC5BD}"/>
    <cellStyle name="Totals 2 16 8" xfId="25963" xr:uid="{1BB65748-86D5-480A-A685-CB3F8312FB2F}"/>
    <cellStyle name="Totals 2 16 9" xfId="27519" xr:uid="{F2DEFEC1-AFC4-4587-BC12-C1DC1F9542CA}"/>
    <cellStyle name="Totals 2 17" xfId="14718" xr:uid="{1BD99CD8-5FFF-47E6-940F-FC429C588FCD}"/>
    <cellStyle name="Totals 2 17 10" xfId="29180" xr:uid="{CC6FC4C4-3D4E-475F-BFBB-B73B3C2A4E3A}"/>
    <cellStyle name="Totals 2 17 11" xfId="30596" xr:uid="{8906C501-B6D6-4A82-AA0F-B0300A0F3B69}"/>
    <cellStyle name="Totals 2 17 12" xfId="32004" xr:uid="{F593626B-1479-487C-A5D7-65C6F24FC45B}"/>
    <cellStyle name="Totals 2 17 13" xfId="33231" xr:uid="{C696C5E1-E45C-47EB-A35B-8505F5FDF08B}"/>
    <cellStyle name="Totals 2 17 14" xfId="34167" xr:uid="{1EC4C42D-84AC-40E2-85BB-1F208559C6F5}"/>
    <cellStyle name="Totals 2 17 15" xfId="35317" xr:uid="{1610413B-7915-480A-B27D-09BA5481CAD9}"/>
    <cellStyle name="Totals 2 17 16" xfId="36456" xr:uid="{868EFC67-38A8-43B2-9E92-099698F963C3}"/>
    <cellStyle name="Totals 2 17 17" xfId="37601" xr:uid="{ED0D2362-7CD0-402B-9CA4-FCF008A9E4BA}"/>
    <cellStyle name="Totals 2 17 2" xfId="17782" xr:uid="{45AD484A-FD41-4F73-8D90-00F8501550E9}"/>
    <cellStyle name="Totals 2 17 3" xfId="19193" xr:uid="{95E00479-6B73-4A98-B465-BCBC9E166926}"/>
    <cellStyle name="Totals 2 17 4" xfId="20612" xr:uid="{CA7F7012-A01F-4577-912F-D7C96B4EF9E4}"/>
    <cellStyle name="Totals 2 17 5" xfId="21991" xr:uid="{5646F804-7D49-4C53-B941-F5697FDFA12B}"/>
    <cellStyle name="Totals 2 17 6" xfId="23326" xr:uid="{9C0D353B-9B53-43D1-837F-CBBC00B66636}"/>
    <cellStyle name="Totals 2 17 7" xfId="24725" xr:uid="{60CB4534-0C84-4052-9E19-9306F1623ACE}"/>
    <cellStyle name="Totals 2 17 8" xfId="26143" xr:uid="{66C13B31-6292-4033-8C6B-4EFF470CB079}"/>
    <cellStyle name="Totals 2 17 9" xfId="27704" xr:uid="{C820CC87-BF9C-4F4A-A38D-18557B728022}"/>
    <cellStyle name="Totals 2 18" xfId="14557" xr:uid="{6F973508-3111-44B2-A7BC-FBC46C28B0C3}"/>
    <cellStyle name="Totals 2 18 10" xfId="29077" xr:uid="{5360206A-3F2D-4F4C-8571-B8E538E1F495}"/>
    <cellStyle name="Totals 2 18 11" xfId="30487" xr:uid="{0A9F9F9C-373A-4DD7-9A04-3BD753D7C217}"/>
    <cellStyle name="Totals 2 18 12" xfId="31896" xr:uid="{E8782179-5CEE-4B71-B555-E872BE2108CE}"/>
    <cellStyle name="Totals 2 18 13" xfId="33120" xr:uid="{9A3D31E2-DBC2-4B0A-9052-DA1E5C998AD1}"/>
    <cellStyle name="Totals 2 18 14" xfId="34086" xr:uid="{92569C5B-4E83-4BC7-92AC-4CF3E572515C}"/>
    <cellStyle name="Totals 2 18 15" xfId="35230" xr:uid="{DAC338B7-3E44-473C-990D-723AA3E65784}"/>
    <cellStyle name="Totals 2 18 16" xfId="36371" xr:uid="{1C12E213-9AD2-4BCC-997C-5CD2C74FD2AB}"/>
    <cellStyle name="Totals 2 18 17" xfId="37535" xr:uid="{B6FFD1F8-7C64-4F21-8A0C-94AECFD3A0E1}"/>
    <cellStyle name="Totals 2 18 2" xfId="17646" xr:uid="{F355CFB3-C1CC-45B7-AEA6-073BBD0101EB}"/>
    <cellStyle name="Totals 2 18 3" xfId="19080" xr:uid="{4ABA417E-4EAC-4D82-8F80-2C7B6033B148}"/>
    <cellStyle name="Totals 2 18 4" xfId="20497" xr:uid="{A5A841E2-80A7-41A7-A01B-9170193B5F62}"/>
    <cellStyle name="Totals 2 18 5" xfId="21837" xr:uid="{38D63D19-4F7D-466D-BBB2-499C10DD32E4}"/>
    <cellStyle name="Totals 2 18 6" xfId="23205" xr:uid="{D10C2623-A7E8-4825-B2AB-9C8AFF1A5C52}"/>
    <cellStyle name="Totals 2 18 7" xfId="24570" xr:uid="{199FB1E6-C9ED-4022-B12F-A125286D6661}"/>
    <cellStyle name="Totals 2 18 8" xfId="25987" xr:uid="{DAE2DD4E-C2C2-46C5-A9E6-468F8F1597FA}"/>
    <cellStyle name="Totals 2 18 9" xfId="27556" xr:uid="{80B1D4A7-9362-4BBF-9A50-0A89716C34A7}"/>
    <cellStyle name="Totals 2 19" xfId="14580" xr:uid="{EEEF30F4-604E-4C65-8808-684F1DFD7740}"/>
    <cellStyle name="Totals 2 19 10" xfId="29090" xr:uid="{4B37A4FD-0B8A-47C5-AF2A-133FCA4667C4}"/>
    <cellStyle name="Totals 2 19 11" xfId="30504" xr:uid="{C9ADBF97-B066-405E-BB3B-79D73F333893}"/>
    <cellStyle name="Totals 2 19 12" xfId="31909" xr:uid="{322CFF20-90EE-4AFE-BE55-87B9422884F2}"/>
    <cellStyle name="Totals 2 19 13" xfId="33135" xr:uid="{B02412D2-DBA1-4101-A608-EB12E46A8C39}"/>
    <cellStyle name="Totals 2 19 14" xfId="34094" xr:uid="{F377547A-F587-47FC-886B-43423C0B21A2}"/>
    <cellStyle name="Totals 2 19 15" xfId="35239" xr:uid="{DEA9CD08-71DD-4AA8-8B61-48CE0AFD088D}"/>
    <cellStyle name="Totals 2 19 16" xfId="36378" xr:uid="{BB530573-42D7-45E0-B06C-602B893B7AC0}"/>
    <cellStyle name="Totals 2 19 17" xfId="37540" xr:uid="{8CF8D248-32EE-47B2-9829-ED4E45D6F555}"/>
    <cellStyle name="Totals 2 19 2" xfId="17659" xr:uid="{2EA90D02-3DB2-4B13-930C-FC593DC33654}"/>
    <cellStyle name="Totals 2 19 3" xfId="19094" xr:uid="{A1CE09B1-6399-4778-8425-958E33061DEC}"/>
    <cellStyle name="Totals 2 19 4" xfId="20511" xr:uid="{40D7002E-CD4B-4671-B05D-6EFADF46ED62}"/>
    <cellStyle name="Totals 2 19 5" xfId="21855" xr:uid="{8E618FA0-5863-4F4F-BE9F-C509F10FDDFA}"/>
    <cellStyle name="Totals 2 19 6" xfId="23222" xr:uid="{13CB4338-97FB-4AF2-84EC-2AF4FD87A726}"/>
    <cellStyle name="Totals 2 19 7" xfId="24593" xr:uid="{3BBDFB49-3981-4E36-A90E-E31287122E10}"/>
    <cellStyle name="Totals 2 19 8" xfId="26010" xr:uid="{09724A11-A7C6-476B-BB77-C03EF3D3C457}"/>
    <cellStyle name="Totals 2 19 9" xfId="27576" xr:uid="{AA16924D-5B8A-4EB0-80FF-11170C6B2481}"/>
    <cellStyle name="Totals 2 2" xfId="14359" xr:uid="{FF7D9F87-E26E-4476-B15D-FAF0D93FDC45}"/>
    <cellStyle name="Totals 2 2 10" xfId="30381" xr:uid="{F0F0F3EB-4D2C-44B1-A469-D22041EAF56B}"/>
    <cellStyle name="Totals 2 2 11" xfId="31791" xr:uid="{1CF2F127-8413-44E1-99D6-CA7D9EC86DD1}"/>
    <cellStyle name="Totals 2 2 12" xfId="33040" xr:uid="{EACCECE7-EAB8-4153-A896-A5EEEA148636}"/>
    <cellStyle name="Totals 2 2 13" xfId="28898" xr:uid="{A4DA851E-1D6F-4A27-89DE-0F36795186F9}"/>
    <cellStyle name="Totals 2 2 14" xfId="35164" xr:uid="{EC7ECA9A-EB27-4E51-8E53-2290C7CE29CF}"/>
    <cellStyle name="Totals 2 2 15" xfId="36325" xr:uid="{A21EC273-E4D7-47F1-BEB1-470BCB0AA48D}"/>
    <cellStyle name="Totals 2 2 16" xfId="37507" xr:uid="{7BED0F6E-3425-4B61-95C8-4041F03C63EE}"/>
    <cellStyle name="Totals 2 2 2" xfId="17484" xr:uid="{E1F4ACA2-EF97-4C9B-8759-DD84DCEBA6BC}"/>
    <cellStyle name="Totals 2 2 3" xfId="18972" xr:uid="{4DFE988C-3552-4408-8503-F6C238563AC0}"/>
    <cellStyle name="Totals 2 2 4" xfId="20373" xr:uid="{B8077635-5A80-4D8B-B598-643351C6D5BE}"/>
    <cellStyle name="Totals 2 2 5" xfId="20774" xr:uid="{9FA1CD92-0712-416D-B11E-171C58F67B8A}"/>
    <cellStyle name="Totals 2 2 6" xfId="17448" xr:uid="{EE463AE7-CDBF-4833-B291-22AE8365995A}"/>
    <cellStyle name="Totals 2 2 7" xfId="23518" xr:uid="{31194EF5-263E-4993-AEB2-648D0D994DAD}"/>
    <cellStyle name="Totals 2 2 8" xfId="27427" xr:uid="{AB5586E0-44F5-4A74-B886-712778EB6CA0}"/>
    <cellStyle name="Totals 2 2 9" xfId="28977" xr:uid="{A9278D67-6548-4975-AE15-2D6C87F4FBD6}"/>
    <cellStyle name="Totals 2 20" xfId="14619" xr:uid="{EB522CCA-EB1C-4BBE-B0A1-C3DD7175312E}"/>
    <cellStyle name="Totals 2 20 10" xfId="29109" xr:uid="{F7A8845B-1B7B-497C-BC6D-916DEDC1E5AB}"/>
    <cellStyle name="Totals 2 20 11" xfId="30528" xr:uid="{52F4C181-EC6F-43AF-BF3E-74CC477A445A}"/>
    <cellStyle name="Totals 2 20 12" xfId="31927" xr:uid="{69B876A9-7F9F-4487-8235-91C02ECBF341}"/>
    <cellStyle name="Totals 2 20 13" xfId="33156" xr:uid="{4590FD9F-BC35-4465-899D-9011C91C8F8E}"/>
    <cellStyle name="Totals 2 20 14" xfId="34109" xr:uid="{6CDB642E-D000-472B-AB2C-08D8A281440C}"/>
    <cellStyle name="Totals 2 20 15" xfId="35257" xr:uid="{6F6D0E45-257C-4808-9894-BDCABAA8BB0E}"/>
    <cellStyle name="Totals 2 20 16" xfId="36393" xr:uid="{83ABA029-A4A7-49D0-9745-83152CDCD9B0}"/>
    <cellStyle name="Totals 2 20 17" xfId="37551" xr:uid="{C26486EE-8A57-4DAC-BDD1-8A74640AE75F}"/>
    <cellStyle name="Totals 2 20 2" xfId="17685" xr:uid="{10EA5B70-7366-4262-B2AE-D6A29BE82B17}"/>
    <cellStyle name="Totals 2 20 3" xfId="19114" xr:uid="{29FA06E9-D002-48EF-8D27-0F7E73C627C9}"/>
    <cellStyle name="Totals 2 20 4" xfId="20537" xr:uid="{2DB5ABEC-A738-4D05-9C46-809F1C7DD785}"/>
    <cellStyle name="Totals 2 20 5" xfId="21892" xr:uid="{28F26ED1-A517-4A27-A3A1-C463595CEA46}"/>
    <cellStyle name="Totals 2 20 6" xfId="23250" xr:uid="{9D06AFC6-B0CA-4312-B0C1-70D90822F3C5}"/>
    <cellStyle name="Totals 2 20 7" xfId="24631" xr:uid="{6268BD88-C2EE-49E7-A041-0A0D76327326}"/>
    <cellStyle name="Totals 2 20 8" xfId="26049" xr:uid="{269B3213-9ACC-4C97-9D17-F23A5B126FBC}"/>
    <cellStyle name="Totals 2 20 9" xfId="27610" xr:uid="{0B9ADEB3-EBEB-4D10-9FA7-56DB808AF083}"/>
    <cellStyle name="Totals 2 21" xfId="14640" xr:uid="{23DA0906-8140-4D23-940E-07294B76411A}"/>
    <cellStyle name="Totals 2 21 10" xfId="29125" xr:uid="{BEDBCE6F-57D4-4E84-B028-5CF54D01ECB0}"/>
    <cellStyle name="Totals 2 21 11" xfId="30546" xr:uid="{0094F1CC-B305-474B-A4F2-69B1055B8742}"/>
    <cellStyle name="Totals 2 21 12" xfId="31940" xr:uid="{4E33EC14-ECD0-4C3F-A03E-5B106F681F91}"/>
    <cellStyle name="Totals 2 21 13" xfId="33173" xr:uid="{A72E3CFC-3740-4349-8B86-6F9C3B56470D}"/>
    <cellStyle name="Totals 2 21 14" xfId="34123" xr:uid="{4670DF53-4CC6-4828-A45D-8A13C074B3C5}"/>
    <cellStyle name="Totals 2 21 15" xfId="35273" xr:uid="{EA1ED542-48F5-4A37-894D-EC62C2779312}"/>
    <cellStyle name="Totals 2 21 16" xfId="36403" xr:uid="{4CF8A9A3-E000-493E-906F-69FFB293FD2E}"/>
    <cellStyle name="Totals 2 21 17" xfId="37559" xr:uid="{D32A2114-AA5C-49A0-B257-7540D74152B9}"/>
    <cellStyle name="Totals 2 21 2" xfId="17706" xr:uid="{A33DA36D-541C-4BAD-B425-02034FF3BCA9}"/>
    <cellStyle name="Totals 2 21 3" xfId="19130" xr:uid="{6176AF14-FB4A-456B-A630-24D912D61646}"/>
    <cellStyle name="Totals 2 21 4" xfId="20553" xr:uid="{C8261556-6F39-4C15-AD7A-BD2E34F7A421}"/>
    <cellStyle name="Totals 2 21 5" xfId="21913" xr:uid="{489D2D7B-22A4-41EA-94A5-CCA838A3B8C3}"/>
    <cellStyle name="Totals 2 21 6" xfId="23268" xr:uid="{55244EC2-2483-4C70-B763-FF0B438B885A}"/>
    <cellStyle name="Totals 2 21 7" xfId="24651" xr:uid="{3BAED34B-0A3B-4026-9B19-E599883F7D64}"/>
    <cellStyle name="Totals 2 21 8" xfId="26070" xr:uid="{D383B3C5-7D32-46A1-9AE3-43EC143DFFF7}"/>
    <cellStyle name="Totals 2 21 9" xfId="27630" xr:uid="{17A7BE70-57C8-44B6-925B-7A52F8F87888}"/>
    <cellStyle name="Totals 2 22" xfId="11359" xr:uid="{5EA26ADE-14F4-4124-B456-A0A822597A54}"/>
    <cellStyle name="Totals 2 3" xfId="13852" xr:uid="{22A4F94F-F0CB-4D87-A449-544C062AA513}"/>
    <cellStyle name="Totals 2 3 10" xfId="22912" xr:uid="{A4BEBFB9-B82F-49E5-956D-43425EDCDAF9}"/>
    <cellStyle name="Totals 2 3 11" xfId="24469" xr:uid="{72D51A5E-2D07-4D58-8D4B-809D29E945C9}"/>
    <cellStyle name="Totals 2 3 12" xfId="25926" xr:uid="{1B51213A-3A0A-4DD5-A38A-E62C8D5C5B00}"/>
    <cellStyle name="Totals 2 3 13" xfId="23123" xr:uid="{820DF9B4-BACE-4591-9F82-7C8906C8D257}"/>
    <cellStyle name="Totals 2 3 14" xfId="28477" xr:uid="{DCABB61C-406C-4A46-8BFA-4895B35B2D02}"/>
    <cellStyle name="Totals 2 3 15" xfId="30387" xr:uid="{B0F9D526-AF06-4BEF-A473-0C4BB97CFE63}"/>
    <cellStyle name="Totals 2 3 16" xfId="31820" xr:uid="{72624734-1BBD-4D61-9798-8C33B672ACEC}"/>
    <cellStyle name="Totals 2 3 2" xfId="16993" xr:uid="{02DE7140-68EB-4EF6-9EA9-84CC86CB690E}"/>
    <cellStyle name="Totals 2 3 3" xfId="11603" xr:uid="{25C47C1B-3C13-45C8-8F86-3A3B8875D2D8}"/>
    <cellStyle name="Totals 2 3 4" xfId="10222" xr:uid="{EA904C8B-4E36-411C-8975-50958A772075}"/>
    <cellStyle name="Totals 2 3 5" xfId="15964" xr:uid="{3BDFF894-6F40-4766-8A39-997CF7450058}"/>
    <cellStyle name="Totals 2 3 6" xfId="12483" xr:uid="{E7C7D6C1-645B-414F-8711-762FC2C86C92}"/>
    <cellStyle name="Totals 2 3 7" xfId="12531" xr:uid="{F6720A3D-C81E-4D80-BEF1-276BE40E03FD}"/>
    <cellStyle name="Totals 2 3 8" xfId="20419" xr:uid="{9CE8D6F7-9DEB-43E9-838D-1420EC1627D9}"/>
    <cellStyle name="Totals 2 3 9" xfId="21765" xr:uid="{928AF6DF-0D63-4F26-9A3F-C70EE6504C82}"/>
    <cellStyle name="Totals 2 4" xfId="14354" xr:uid="{F313E86A-4873-48A3-A0F3-11B8AAAA935C}"/>
    <cellStyle name="Totals 2 4 10" xfId="30378" xr:uid="{67389118-CB57-491E-8827-B50B4551748A}"/>
    <cellStyle name="Totals 2 4 11" xfId="31788" xr:uid="{F6029484-50D8-4BD2-9A80-6F895B705B60}"/>
    <cellStyle name="Totals 2 4 12" xfId="33038" xr:uid="{E9DD54B1-F16E-46C1-9087-A4D39B69A794}"/>
    <cellStyle name="Totals 2 4 13" xfId="35162" xr:uid="{5525887F-1FC0-4D15-96BD-74DFE19F5434}"/>
    <cellStyle name="Totals 2 4 14" xfId="36323" xr:uid="{0E282EEB-E46A-4479-92F5-8E006E084515}"/>
    <cellStyle name="Totals 2 4 15" xfId="37505" xr:uid="{605FCE25-75EF-4021-BA7F-62CEAD53CD64}"/>
    <cellStyle name="Totals 2 4 2" xfId="17479" xr:uid="{0A274BEF-07EB-4D62-845B-E582C15418AF}"/>
    <cellStyle name="Totals 2 4 3" xfId="18970" xr:uid="{0F82984B-5403-4B0A-A803-5CCD67CC8FB9}"/>
    <cellStyle name="Totals 2 4 4" xfId="20368" xr:uid="{7FF4076C-BCE8-4860-AFEC-A0F8F4AE951D}"/>
    <cellStyle name="Totals 2 4 5" xfId="20790" xr:uid="{82056365-F957-4256-91BA-39505DEE948C}"/>
    <cellStyle name="Totals 2 4 6" xfId="23673" xr:uid="{F6091ACB-5C6B-49E4-835E-EDF4FCED44F6}"/>
    <cellStyle name="Totals 2 4 7" xfId="25881" xr:uid="{3F93CD85-B751-402E-8172-0184E1A19B60}"/>
    <cellStyle name="Totals 2 4 8" xfId="27422" xr:uid="{B183BB39-2FA0-48DB-8087-206BF4948269}"/>
    <cellStyle name="Totals 2 4 9" xfId="28974" xr:uid="{4AFB686B-6584-481E-8A64-E01812979A8E}"/>
    <cellStyle name="Totals 2 5" xfId="13878" xr:uid="{9803899B-6904-41FD-9E96-F96873AF0534}"/>
    <cellStyle name="Totals 2 5 10" xfId="21787" xr:uid="{00348354-A98D-442D-85B8-D53A7916244D}"/>
    <cellStyle name="Totals 2 5 11" xfId="22977" xr:uid="{2EE297D6-E320-452E-BD39-79AFA487E679}"/>
    <cellStyle name="Totals 2 5 12" xfId="24491" xr:uid="{73ED42DC-C2AF-436C-8184-3052878FD0DB}"/>
    <cellStyle name="Totals 2 5 13" xfId="25944" xr:uid="{E890C2AA-B2CC-4C50-83C7-02796CAB5AF7}"/>
    <cellStyle name="Totals 2 5 14" xfId="23162" xr:uid="{946F5347-1154-47C1-8199-568979437933}"/>
    <cellStyle name="Totals 2 5 15" xfId="28991" xr:uid="{A1BFD6C2-480B-4786-A781-689061A7D368}"/>
    <cellStyle name="Totals 2 5 16" xfId="30406" xr:uid="{58AF914A-F4E6-4EBE-9757-4B0F0927B5F0}"/>
    <cellStyle name="Totals 2 5 17" xfId="31840" xr:uid="{F4798B35-3CA8-48AB-B4B5-7FDB23D6DA40}"/>
    <cellStyle name="Totals 2 5 2" xfId="17012" xr:uid="{C3E9EF65-A1AD-49F5-BC27-A18A05A34D9E}"/>
    <cellStyle name="Totals 2 5 3" xfId="11627" xr:uid="{0C984225-517D-442A-8686-53AC3BF52ACB}"/>
    <cellStyle name="Totals 2 5 4" xfId="10225" xr:uid="{8D12A250-D544-4D71-803A-6CFF04C93A47}"/>
    <cellStyle name="Totals 2 5 5" xfId="16229" xr:uid="{07C1F70D-2EF6-4EAB-AE65-95E86A40AB66}"/>
    <cellStyle name="Totals 2 5 6" xfId="12515" xr:uid="{4591CF8D-AC87-46A9-BD68-253A633BB77D}"/>
    <cellStyle name="Totals 2 5 7" xfId="16358" xr:uid="{962C1491-0A55-4471-98DB-F72851374A3B}"/>
    <cellStyle name="Totals 2 5 8" xfId="18976" xr:uid="{DD98DCEF-9FEB-42AC-A857-EDEE27E5FBA1}"/>
    <cellStyle name="Totals 2 5 9" xfId="20443" xr:uid="{4192CC65-B678-4BE9-9B78-BB0D6C63867E}"/>
    <cellStyle name="Totals 2 6" xfId="14378" xr:uid="{6980C11A-09D2-4F2E-B6C5-9552A30CDD74}"/>
    <cellStyle name="Totals 2 6 10" xfId="28987" xr:uid="{67EE21DF-601A-4356-8092-745B67E38E35}"/>
    <cellStyle name="Totals 2 6 11" xfId="30390" xr:uid="{5BDC6F72-166E-4BBB-8B1B-CB7228BA0E4F}"/>
    <cellStyle name="Totals 2 6 12" xfId="31800" xr:uid="{D8E17880-07AE-4820-B200-361C6EDE12C5}"/>
    <cellStyle name="Totals 2 6 13" xfId="33044" xr:uid="{7FDA48A9-2255-42EB-B3B9-141977485E01}"/>
    <cellStyle name="Totals 2 6 14" xfId="28921" xr:uid="{DD775EFA-522C-4DA0-967C-6D43D7556947}"/>
    <cellStyle name="Totals 2 6 15" xfId="35167" xr:uid="{F2A3B491-77B3-46F6-86CD-75601778D901}"/>
    <cellStyle name="Totals 2 6 16" xfId="36327" xr:uid="{0973F84E-039F-482B-9F40-D4F21779CB18}"/>
    <cellStyle name="Totals 2 6 17" xfId="37509" xr:uid="{BE159535-B15B-4163-9874-F2131D140E99}"/>
    <cellStyle name="Totals 2 6 2" xfId="17503" xr:uid="{A0922AAF-9FA5-492C-8C63-F8E5ECF12AF3}"/>
    <cellStyle name="Totals 2 6 3" xfId="18980" xr:uid="{E41D74DC-4173-4574-A0CD-C67CA755E1C0}"/>
    <cellStyle name="Totals 2 6 4" xfId="20386" xr:uid="{60F180EC-4E3D-4224-AAF0-0BDCEF02B126}"/>
    <cellStyle name="Totals 2 6 5" xfId="21737" xr:uid="{CF3C0BD5-F574-42A9-9C3D-D97E3E06B32C}"/>
    <cellStyle name="Totals 2 6 6" xfId="21990" xr:uid="{30CD9407-17E2-4F94-8D5E-C1B76D461AB1}"/>
    <cellStyle name="Totals 2 6 7" xfId="23475" xr:uid="{BDFEBFBA-EC8D-4064-B8A4-09BB7616DAD7}"/>
    <cellStyle name="Totals 2 6 8" xfId="25897" xr:uid="{8CC305F2-DB64-43C5-B8BB-5340988B5DAD}"/>
    <cellStyle name="Totals 2 6 9" xfId="27442" xr:uid="{86C7B01D-71E4-44C5-97A1-636FB0F6E702}"/>
    <cellStyle name="Totals 2 7" xfId="13909" xr:uid="{0BEA8C91-535E-484C-9974-9636575FF851}"/>
    <cellStyle name="Totals 2 7 10" xfId="21808" xr:uid="{F8797075-0A7A-44D1-A0AF-36130FDF54BA}"/>
    <cellStyle name="Totals 2 7 11" xfId="23032" xr:uid="{8DCC9305-4D1E-4032-AE0C-C61487B7B2CF}"/>
    <cellStyle name="Totals 2 7 12" xfId="24544" xr:uid="{18245D31-2299-4720-963C-187F9A06FA1D}"/>
    <cellStyle name="Totals 2 7 13" xfId="25955" xr:uid="{7BFE24DE-A3D7-470B-9D7B-9C38725F4B97}"/>
    <cellStyle name="Totals 2 7 14" xfId="23219" xr:uid="{4C646C60-4F7D-453D-899E-1AB6621A92B2}"/>
    <cellStyle name="Totals 2 7 15" xfId="29010" xr:uid="{8EC8E818-95C4-4344-9D0C-2A4C1DE6FC74}"/>
    <cellStyle name="Totals 2 7 16" xfId="30428" xr:uid="{112EEF62-6CD5-4903-A755-91F209D6AD00}"/>
    <cellStyle name="Totals 2 7 17" xfId="31859" xr:uid="{B6200426-FEC9-48F4-A1F7-19A3716A80BA}"/>
    <cellStyle name="Totals 2 7 2" xfId="17043" xr:uid="{A4433D55-9784-42A2-BC0D-5AB5AD166434}"/>
    <cellStyle name="Totals 2 7 3" xfId="11657" xr:uid="{08B404CB-39EC-45D4-AB48-D259A70CDC79}"/>
    <cellStyle name="Totals 2 7 4" xfId="10231" xr:uid="{0AA58A1F-5861-4B3C-8961-9198662AE50E}"/>
    <cellStyle name="Totals 2 7 5" xfId="18848" xr:uid="{81EB59E6-D783-4624-854F-7ED8A6C8D3EC}"/>
    <cellStyle name="Totals 2 7 6" xfId="12589" xr:uid="{367C82A2-D607-4377-85CE-B44877DC1F4A}"/>
    <cellStyle name="Totals 2 7 7" xfId="16454" xr:uid="{BADA2EB3-4C44-4450-A665-2994D426E657}"/>
    <cellStyle name="Totals 2 7 8" xfId="18999" xr:uid="{D55D36B0-C0BA-4B9B-BB36-A734F73BB024}"/>
    <cellStyle name="Totals 2 7 9" xfId="20478" xr:uid="{7EFE4141-D6B1-4330-AEEA-F1BC687675F2}"/>
    <cellStyle name="Totals 2 8" xfId="14387" xr:uid="{5827C5FF-98D0-4391-B7EC-107F2E275FA0}"/>
    <cellStyle name="Totals 2 8 10" xfId="28994" xr:uid="{72D6CABE-4419-45CC-BDBE-860B5C3F5D59}"/>
    <cellStyle name="Totals 2 8 11" xfId="30395" xr:uid="{C75FB08F-204A-4AE4-BB49-A2523D9A7A7C}"/>
    <cellStyle name="Totals 2 8 12" xfId="31804" xr:uid="{1E83CD72-1995-4E87-B244-92BD42145CAC}"/>
    <cellStyle name="Totals 2 8 13" xfId="33046" xr:uid="{162C656F-BE15-47B4-A13A-529D66891D8E}"/>
    <cellStyle name="Totals 2 8 14" xfId="28930" xr:uid="{A30B896C-ED8D-4F86-9902-6C2E2D758D5A}"/>
    <cellStyle name="Totals 2 8 15" xfId="35169" xr:uid="{48FB6859-87B7-4C36-A29B-512C7C12E96D}"/>
    <cellStyle name="Totals 2 8 16" xfId="36329" xr:uid="{FA31F03F-1410-4C71-A5E4-8348A4214242}"/>
    <cellStyle name="Totals 2 8 17" xfId="37511" xr:uid="{AF4C3FBD-33AA-4A3C-8774-08720AE6D030}"/>
    <cellStyle name="Totals 2 8 2" xfId="17512" xr:uid="{CD8F6D55-D30B-49BC-BD46-A30BAE81ED04}"/>
    <cellStyle name="Totals 2 8 3" xfId="18984" xr:uid="{6C2B6EB5-3047-41F9-8254-710DE4F1ACC9}"/>
    <cellStyle name="Totals 2 8 4" xfId="20392" xr:uid="{DDAD55C2-481F-4F96-9C6C-8E5CCD39D1F8}"/>
    <cellStyle name="Totals 2 8 5" xfId="21744" xr:uid="{51833F58-BE88-4D29-9867-5D7201FF1AB9}"/>
    <cellStyle name="Totals 2 8 6" xfId="22642" xr:uid="{054DE801-5EBC-41C1-BDB4-B62E76FEFF14}"/>
    <cellStyle name="Totals 2 8 7" xfId="24436" xr:uid="{84E0AAC2-613D-4033-AAD4-4B1306A55371}"/>
    <cellStyle name="Totals 2 8 8" xfId="25904" xr:uid="{6BA03F33-4FC1-45BA-817E-C0B7C95AC4F3}"/>
    <cellStyle name="Totals 2 8 9" xfId="27445" xr:uid="{48F6773B-7985-4B50-864E-3B9244564C43}"/>
    <cellStyle name="Totals 2 9" xfId="14398" xr:uid="{362C5A63-9F41-4487-BF1C-314603551723}"/>
    <cellStyle name="Totals 2 9 10" xfId="28998" xr:uid="{CE6B1442-6F52-4042-9A45-59CC5EF5E73C}"/>
    <cellStyle name="Totals 2 9 11" xfId="30397" xr:uid="{37BA7505-FFD0-4FAA-8DA9-4E7331B56F5B}"/>
    <cellStyle name="Totals 2 9 12" xfId="31811" xr:uid="{73793302-EBEF-4E05-B52A-6F30FB7BF1EB}"/>
    <cellStyle name="Totals 2 9 13" xfId="33048" xr:uid="{E3F1DD9B-8FAA-4C3B-9DD0-FCD362BF2861}"/>
    <cellStyle name="Totals 2 9 14" xfId="28947" xr:uid="{D50302FC-AE1F-47BF-99FD-3E4499999DFF}"/>
    <cellStyle name="Totals 2 9 15" xfId="35171" xr:uid="{2132D195-8346-4920-9BD2-6574D7C36A2D}"/>
    <cellStyle name="Totals 2 9 16" xfId="36331" xr:uid="{1E4002A6-C113-4372-B2BA-586C086C90A6}"/>
    <cellStyle name="Totals 2 9 17" xfId="37513" xr:uid="{A04F2241-F189-45DF-A7FC-4E7F4E33DF9D}"/>
    <cellStyle name="Totals 2 9 2" xfId="17523" xr:uid="{663E09A3-D385-47AB-AB0E-61150EED16C3}"/>
    <cellStyle name="Totals 2 9 3" xfId="18990" xr:uid="{429523B8-AFB0-47D3-A0ED-B6624EDA019C}"/>
    <cellStyle name="Totals 2 9 4" xfId="20397" xr:uid="{99CDC33E-0B84-400D-99F5-CBA48DC4BE63}"/>
    <cellStyle name="Totals 2 9 5" xfId="21749" xr:uid="{BB5DC121-2BD8-4059-99DA-14FB93510CA9}"/>
    <cellStyle name="Totals 2 9 6" xfId="22228" xr:uid="{12BE63F1-B967-4CEF-9C9B-F929A4234A0C}"/>
    <cellStyle name="Totals 2 9 7" xfId="24444" xr:uid="{3B1FA132-7E62-4FCC-9A5C-FCDDE502F913}"/>
    <cellStyle name="Totals 2 9 8" xfId="25909" xr:uid="{0E41E45D-0174-410C-9F14-9BA170E2A688}"/>
    <cellStyle name="Totals 2 9 9" xfId="27451" xr:uid="{2BAA8F11-A70F-466B-A096-0AEAD635418C}"/>
    <cellStyle name="Totals 20" xfId="9785" xr:uid="{8B2646D9-3C4D-4567-AB5D-592D10F3CA01}"/>
    <cellStyle name="Totals 21" xfId="9772" xr:uid="{C9CA1A73-341A-4EB5-A3A7-79DA447D1AD6}"/>
    <cellStyle name="Totals 22" xfId="9775" xr:uid="{0830B099-5EA3-45B8-AFD4-B9D8F9387F99}"/>
    <cellStyle name="Totals 3" xfId="12651" xr:uid="{BCA37DC2-613D-436B-B1F2-84757AAB82C9}"/>
    <cellStyle name="Totals 3 10" xfId="22157" xr:uid="{CB419E81-5E5F-4930-B0A0-1E5039280EDB}"/>
    <cellStyle name="Totals 3 11" xfId="23191" xr:uid="{2F92DB0D-F659-4F68-BF3D-5F8A8C34B0BB}"/>
    <cellStyle name="Totals 3 12" xfId="16258" xr:uid="{97299A81-87C7-4B04-B655-BE5F265F9A1B}"/>
    <cellStyle name="Totals 3 13" xfId="26505" xr:uid="{59B93AF3-D514-4FD3-884A-9D80C205D241}"/>
    <cellStyle name="Totals 3 14" xfId="16802" xr:uid="{F28FE05C-A914-45FA-B25D-252BACDE76FB}"/>
    <cellStyle name="Totals 3 15" xfId="17192" xr:uid="{5441ACED-7B2D-42F2-8394-2168A0353827}"/>
    <cellStyle name="Totals 3 16" xfId="36471" xr:uid="{E3654805-6D08-41C5-9BD2-DD2CF589CF49}"/>
    <cellStyle name="Totals 3 2" xfId="15932" xr:uid="{E8D6DF29-49E9-4119-84E3-8573D44A04C6}"/>
    <cellStyle name="Totals 3 3" xfId="17898" xr:uid="{7551E6BF-9402-4C00-AFA1-37ED3B26384F}"/>
    <cellStyle name="Totals 3 4" xfId="9944" xr:uid="{6E51EBDE-82B1-4111-9880-423DA620AEC9}"/>
    <cellStyle name="Totals 3 5" xfId="20599" xr:uid="{BC059ECA-96CB-43D2-BC27-80073DFA5A76}"/>
    <cellStyle name="Totals 3 6" xfId="21881" xr:uid="{14900F90-C928-4FBD-9C6C-EF6E9A2B5C44}"/>
    <cellStyle name="Totals 3 7" xfId="11333" xr:uid="{41F0AD3D-D389-4F83-9F99-90064CACC1C1}"/>
    <cellStyle name="Totals 3 8" xfId="25937" xr:uid="{7BD8FCB2-01CD-45C5-914B-199048200935}"/>
    <cellStyle name="Totals 3 9" xfId="27724" xr:uid="{79562BE9-7738-432F-A0DE-68CFD67D12FB}"/>
    <cellStyle name="Totals 4" xfId="12654" xr:uid="{DDE96197-23EC-49EE-AF7C-26284E35689B}"/>
    <cellStyle name="Totals 4 10" xfId="29042" xr:uid="{B53BC66E-B9D2-4A77-B243-DEA50B24B09B}"/>
    <cellStyle name="Totals 4 11" xfId="30446" xr:uid="{B3B5CE52-2116-4C2F-B08A-2E2E944C9575}"/>
    <cellStyle name="Totals 4 12" xfId="12350" xr:uid="{ACBA9DA3-B849-417F-B241-818B1FD46470}"/>
    <cellStyle name="Totals 4 13" xfId="16801" xr:uid="{28771B5B-7A69-4151-867C-5549AB8D8C6E}"/>
    <cellStyle name="Totals 4 14" xfId="12185" xr:uid="{217CCBFF-5032-476E-83FE-C4FB7388A37B}"/>
    <cellStyle name="Totals 4 15" xfId="36357" xr:uid="{42E0CD82-7789-4AD6-B3FB-65903CB61593}"/>
    <cellStyle name="Totals 4 2" xfId="15935" xr:uid="{7D9C441A-C84A-4702-87C1-2643E5C0E56A}"/>
    <cellStyle name="Totals 4 3" xfId="17715" xr:uid="{0B231311-4553-4F86-AAD5-83FF7EF34F12}"/>
    <cellStyle name="Totals 4 4" xfId="9945" xr:uid="{B1175C2F-4DC4-4D25-B07B-9F33CEF10953}"/>
    <cellStyle name="Totals 4 5" xfId="20458" xr:uid="{61E5FA6C-DA45-4819-BBE2-A5C2E5CDB1A4}"/>
    <cellStyle name="Totals 4 6" xfId="23275" xr:uid="{24CE72D4-70E6-48FA-92DD-0FDC386D6D90}"/>
    <cellStyle name="Totals 4 7" xfId="10615" xr:uid="{EC769F97-CFBF-4F58-87FC-C03FC0478C55}"/>
    <cellStyle name="Totals 4 8" xfId="25927" xr:uid="{FBD7FF10-AD49-4401-BB7B-FB6573D2C305}"/>
    <cellStyle name="Totals 4 9" xfId="27524" xr:uid="{EAFAFC5A-3664-4935-8AA6-845928FF766D}"/>
    <cellStyle name="Totals 5" xfId="12686" xr:uid="{5E5F6F58-F3D7-40A9-AB25-37C31099BD77}"/>
    <cellStyle name="Totals 5 10" xfId="25578" xr:uid="{14F77162-0747-478D-8B27-E906029398E9}"/>
    <cellStyle name="Totals 5 11" xfId="11275" xr:uid="{B43F0A85-E5CB-4B64-814A-B8F88ADCC70D}"/>
    <cellStyle name="Totals 5 12" xfId="30431" xr:uid="{CBBFFAC2-CCB7-4854-A206-B460B0CAA95B}"/>
    <cellStyle name="Totals 5 13" xfId="32039" xr:uid="{A9422A4E-1F76-4744-A008-24213FCC0337}"/>
    <cellStyle name="Totals 5 14" xfId="33167" xr:uid="{DB03AD05-D4A4-4FED-A758-CCCE1B45A030}"/>
    <cellStyle name="Totals 5 15" xfId="34091" xr:uid="{E2C9781D-08D4-486C-B8B6-E221C708DA27}"/>
    <cellStyle name="Totals 5 16" xfId="12446" xr:uid="{28DB405E-3266-41B3-AE71-77FF8FFDA9A9}"/>
    <cellStyle name="Totals 5 17" xfId="16561" xr:uid="{78264665-924D-4C5F-9CD2-99BD9427D2F3}"/>
    <cellStyle name="Totals 5 2" xfId="15966" xr:uid="{1E634B3F-D4D1-414B-84FB-DE16D673662C}"/>
    <cellStyle name="Totals 5 3" xfId="16437" xr:uid="{032F66F8-C21B-4E55-8B32-DFF452C3CF27}"/>
    <cellStyle name="Totals 5 4" xfId="19209" xr:uid="{88AA0B06-6BB6-40AC-8943-EB13C7405CAA}"/>
    <cellStyle name="Totals 5 5" xfId="10931" xr:uid="{E2867B9F-6564-4A6C-959C-273E1465BD99}"/>
    <cellStyle name="Totals 5 6" xfId="22021" xr:uid="{7ADD32BF-A9EF-491E-A209-C3AD10493B1D}"/>
    <cellStyle name="Totals 5 7" xfId="10489" xr:uid="{823CAAF5-909B-42EC-B102-DA7ECE6A71B2}"/>
    <cellStyle name="Totals 5 8" xfId="10430" xr:uid="{314FA986-8F0E-4C00-8F98-91D17C809B09}"/>
    <cellStyle name="Totals 5 9" xfId="18436" xr:uid="{2392077C-3FFD-4258-96C8-17F11E06B7A0}"/>
    <cellStyle name="Totals 6" xfId="12657" xr:uid="{12CD6A25-D2D4-45E2-9BAA-1E5FE8DCCD65}"/>
    <cellStyle name="Totals 6 10" xfId="20847" xr:uid="{626CAF63-EF0A-4707-B397-389C7DB001B6}"/>
    <cellStyle name="Totals 6 11" xfId="21935" xr:uid="{CF714918-5761-46FB-94A5-51EFD96FDFE6}"/>
    <cellStyle name="Totals 6 12" xfId="23192" xr:uid="{E907C496-1A81-4004-89A8-AB31E3EB26B4}"/>
    <cellStyle name="Totals 6 13" xfId="11072" xr:uid="{30083AE9-DE24-4D77-AFF6-CE65AC75BC05}"/>
    <cellStyle name="Totals 6 14" xfId="26092" xr:uid="{19F43AE8-D6FE-471D-A46B-83FDF1E05E0B}"/>
    <cellStyle name="Totals 6 15" xfId="10770" xr:uid="{337FE359-8356-42BE-A6E2-213A9FEA8EFA}"/>
    <cellStyle name="Totals 6 16" xfId="12186" xr:uid="{9B34C958-8A5D-46CA-B6DE-694D637552FA}"/>
    <cellStyle name="Totals 6 17" xfId="30653" xr:uid="{2DBC3A37-C4E8-4081-AAF5-D76C8BCB4984}"/>
    <cellStyle name="Totals 6 2" xfId="15938" xr:uid="{54FC056D-E819-4938-A065-3DE6690AA0BC}"/>
    <cellStyle name="Totals 6 3" xfId="16446" xr:uid="{9CB1C51A-0439-4996-A8D5-BE94B4C066DB}"/>
    <cellStyle name="Totals 6 4" xfId="9948" xr:uid="{9F47C226-5D4E-4475-832D-612B6C634917}"/>
    <cellStyle name="Totals 6 5" xfId="10281" xr:uid="{C15599C4-CD25-40F3-A553-271F07763773}"/>
    <cellStyle name="Totals 6 6" xfId="21831" xr:uid="{29AAB572-4CF2-4AE7-BBFE-7924FA4836E3}"/>
    <cellStyle name="Totals 6 7" xfId="23381" xr:uid="{4793B1C2-0FA6-4076-9271-19BAF0DB29CF}"/>
    <cellStyle name="Totals 6 8" xfId="10614" xr:uid="{D04FF466-B31F-4245-B123-B2E0EAFC23BD}"/>
    <cellStyle name="Totals 6 9" xfId="26081" xr:uid="{E4706FD2-F6A3-4D73-B8EE-89BD640A47B9}"/>
    <cellStyle name="Totals 7" xfId="12690" xr:uid="{D0BED6C1-C116-4991-9FC3-DFAEDCE6BDF8}"/>
    <cellStyle name="Totals 7 10" xfId="10634" xr:uid="{C79A9A38-C153-4C76-A136-F56F27AA8844}"/>
    <cellStyle name="Totals 7 11" xfId="10901" xr:uid="{8D90BFCF-1EC7-4839-B005-4CC59C08F278}"/>
    <cellStyle name="Totals 7 12" xfId="30557" xr:uid="{163322EA-31AF-4F5F-838A-43B02CCE14E8}"/>
    <cellStyle name="Totals 7 13" xfId="31907" xr:uid="{9989FE55-E01F-454B-B699-2A6901C6164C}"/>
    <cellStyle name="Totals 7 14" xfId="33151" xr:uid="{3D609830-A859-43F3-9858-020060F7F6B4}"/>
    <cellStyle name="Totals 7 15" xfId="12585" xr:uid="{B54729EE-E395-4A92-B396-CB4A8489E6FE}"/>
    <cellStyle name="Totals 7 16" xfId="35214" xr:uid="{53475336-F1C3-4842-8C87-9ACBDF734384}"/>
    <cellStyle name="Totals 7 17" xfId="12495" xr:uid="{81D8EEBE-6D1E-4E60-BD82-DA5631FD6006}"/>
    <cellStyle name="Totals 7 2" xfId="15970" xr:uid="{FDB066BC-B58C-4B64-8513-C5382BE6F1BE}"/>
    <cellStyle name="Totals 7 3" xfId="16435" xr:uid="{F848CDCE-4779-448F-92AD-4417589CB13C}"/>
    <cellStyle name="Totals 7 4" xfId="15927" xr:uid="{1046F1ED-B366-4675-A96E-BB53EBD174B5}"/>
    <cellStyle name="Totals 7 5" xfId="10933" xr:uid="{42CBDBD6-2415-4F5D-9948-8E6A696916DB}"/>
    <cellStyle name="Totals 7 6" xfId="10031" xr:uid="{576DC301-0DA0-4FDC-8FE9-1AFEEE2BAFAC}"/>
    <cellStyle name="Totals 7 7" xfId="10490" xr:uid="{66856E1F-6D45-4157-ABFB-1D2F54A6C1CC}"/>
    <cellStyle name="Totals 7 8" xfId="24523" xr:uid="{3C708ED5-4D48-4788-B7E2-5B5279BAFB07}"/>
    <cellStyle name="Totals 7 9" xfId="12263" xr:uid="{E3766FE0-F99F-41E5-80A3-362956553CE9}"/>
    <cellStyle name="Totals 8" xfId="12662" xr:uid="{365F53F1-42DE-40AE-AB3B-EA60DD7F2D88}"/>
    <cellStyle name="Totals 8 10" xfId="20567" xr:uid="{90286C7E-7638-488A-B357-14D78F9193B1}"/>
    <cellStyle name="Totals 8 11" xfId="29137" xr:uid="{1EC430AB-380E-48A8-BABF-815CE52134DB}"/>
    <cellStyle name="Totals 8 12" xfId="30666" xr:uid="{F67A5C2C-BC38-4916-8F55-23ADDB8691EA}"/>
    <cellStyle name="Totals 8 13" xfId="31867" xr:uid="{E2ACF471-2D30-4F37-BD8E-310B66CB4254}"/>
    <cellStyle name="Totals 8 14" xfId="33276" xr:uid="{25A7E66C-A59D-4B03-B2DE-756A76E1CC53}"/>
    <cellStyle name="Totals 8 15" xfId="34126" xr:uid="{EC8DA10E-8868-466D-953F-6443BBDD340E}"/>
    <cellStyle name="Totals 8 16" xfId="12215" xr:uid="{DCAF53E3-CCB3-40D5-9AF6-0507C892D8EF}"/>
    <cellStyle name="Totals 8 17" xfId="30488" xr:uid="{DC872FE2-62F3-45E6-A1CE-72F4D2B9A093}"/>
    <cellStyle name="Totals 8 2" xfId="15943" xr:uid="{11CC1319-FBFA-42B5-B509-A0733B5E52B2}"/>
    <cellStyle name="Totals 8 3" xfId="10982" xr:uid="{D04C0BBC-2FE6-4FF2-80F5-1BA53932CC90}"/>
    <cellStyle name="Totals 8 4" xfId="19272" xr:uid="{8B58B170-0673-440E-816D-A659566230E2}"/>
    <cellStyle name="Totals 8 5" xfId="16351" xr:uid="{A250C2F9-B417-4190-B279-7F55958794A5}"/>
    <cellStyle name="Totals 8 6" xfId="16597" xr:uid="{15CD60D5-3C70-4877-B700-3F8C52D57394}"/>
    <cellStyle name="Totals 8 7" xfId="23229" xr:uid="{86742922-260B-4FB6-A31B-D44F8B83AF9D}"/>
    <cellStyle name="Totals 8 8" xfId="24645" xr:uid="{720ABF32-C076-43E5-A670-D339074B51E5}"/>
    <cellStyle name="Totals 8 9" xfId="26208" xr:uid="{D090081E-2528-4733-A222-E0871A57812B}"/>
    <cellStyle name="Totals 9" xfId="12691" xr:uid="{06B6328F-870B-42A0-8B48-69838E541F34}"/>
    <cellStyle name="Totals 9 10" xfId="10635" xr:uid="{ADECAF47-E7B6-4A80-B9CC-5C988275BD8A}"/>
    <cellStyle name="Totals 9 11" xfId="10966" xr:uid="{3DEB17DB-5B4D-4E5E-B228-C1B27E870D8C}"/>
    <cellStyle name="Totals 9 12" xfId="30667" xr:uid="{438A7F54-E108-4F6B-9FBB-2594A75840A9}"/>
    <cellStyle name="Totals 9 13" xfId="32020" xr:uid="{0F766360-9B9D-4DA2-B507-7BD4C9154AEF}"/>
    <cellStyle name="Totals 9 14" xfId="12491" xr:uid="{F9429C9A-6F6E-400D-AB0D-D654CF11836F}"/>
    <cellStyle name="Totals 9 15" xfId="33805" xr:uid="{BE9C45E0-2881-4BDC-8A6D-06D6985367B9}"/>
    <cellStyle name="Totals 9 16" xfId="29225" xr:uid="{24E26F65-70AA-43FB-8C53-68163E0B1F9E}"/>
    <cellStyle name="Totals 9 17" xfId="12499" xr:uid="{3EFA3FFA-F06C-4BB1-BFDC-8C48CAC66DE3}"/>
    <cellStyle name="Totals 9 2" xfId="15971" xr:uid="{DA868D6F-13FF-40BA-82D7-4DA9DC80CD68}"/>
    <cellStyle name="Totals 9 3" xfId="10991" xr:uid="{9D2A3C1C-5365-4E27-8BAC-47169C71E9A0}"/>
    <cellStyle name="Totals 9 4" xfId="9956" xr:uid="{7FDEB3AB-6E0E-4509-ABB6-D6183AF5BFD5}"/>
    <cellStyle name="Totals 9 5" xfId="10934" xr:uid="{5D2E1E3C-C9DF-4ED1-908E-68E2FF32662E}"/>
    <cellStyle name="Totals 9 6" xfId="12138" xr:uid="{44DB1AA6-6152-420D-AC0F-3CE8A264B10C}"/>
    <cellStyle name="Totals 9 7" xfId="11327" xr:uid="{299F579B-7657-4CAE-B826-E70DD187F7B8}"/>
    <cellStyle name="Totals 9 8" xfId="17656" xr:uid="{453576A9-CF35-4455-8C51-FC90B2BDD186}"/>
    <cellStyle name="Totals 9 9" xfId="11199" xr:uid="{90203C24-D17C-46B0-8B7C-67C4E61D26AE}"/>
    <cellStyle name="Underline_Single" xfId="5080" xr:uid="{00000000-0005-0000-0000-00000C260000}"/>
    <cellStyle name="UnProtectedCalc" xfId="5081" xr:uid="{00000000-0005-0000-0000-00000D260000}"/>
    <cellStyle name="UnProtectedCalc 2" xfId="6213" xr:uid="{00000000-0005-0000-0000-00000E260000}"/>
    <cellStyle name="UnProtectedCalc 3" xfId="12684" xr:uid="{09FD28E5-BEF0-4B39-8ECC-991471363236}"/>
    <cellStyle name="UnProtectedCalc 3 2" xfId="10428" xr:uid="{5D3502B7-58C2-4BBD-A3D0-3EEA4EF0237E}"/>
    <cellStyle name="UnProtectedCalc 3 3" xfId="29018" xr:uid="{26ACF4C2-FD19-4B74-95F2-4630806A9C04}"/>
    <cellStyle name="UnProtectedCalc 4" xfId="12685" xr:uid="{AAB26591-ACD6-45BC-82D1-C617AA764CA7}"/>
    <cellStyle name="UnProtectedCalc 4 2" xfId="15965" xr:uid="{7D0E96F7-8E42-4CCE-8C9C-576BBB81C0D0}"/>
    <cellStyle name="UnProtectedCalc 4 3" xfId="16436" xr:uid="{F77B10B4-82A0-49DA-A287-D9F9A35BD6D8}"/>
    <cellStyle name="UnProtectedCalc 4 4" xfId="11104" xr:uid="{3F5823D4-F1EB-4D61-AB3B-DA5FE5EFACF6}"/>
    <cellStyle name="UnProtectedCalc 4 5" xfId="23194" xr:uid="{2E0586ED-5D0A-4627-B088-2BCDEA617A01}"/>
    <cellStyle name="UnProtectedCalc 4 6" xfId="16448" xr:uid="{02F4EB9B-4512-45E0-AD49-97044E601DB8}"/>
    <cellStyle name="UnProtectedCalc 5" xfId="12689" xr:uid="{97BC87E4-DEBB-4B66-826E-25FCDF27F7A1}"/>
    <cellStyle name="UnProtectedCalc 5 2" xfId="15969" xr:uid="{BD69AAB3-3FD3-4B14-86A9-81224575A023}"/>
    <cellStyle name="UnProtectedCalc 5 3" xfId="16306" xr:uid="{BC6CC83D-1B72-4FE8-B133-461226D9D14B}"/>
    <cellStyle name="UnProtectedCalc 5 4" xfId="12262" xr:uid="{7296E089-AEA0-4C14-B50A-E321C7FF579C}"/>
    <cellStyle name="UnProtectedCalc 5 5" xfId="30416" xr:uid="{E184EF0F-EA87-4CD2-BC4F-1AC21BEF635D}"/>
    <cellStyle name="UnProtectedCalc 5 6" xfId="12480" xr:uid="{74D35962-F911-46AA-9BD5-BA7A17974282}"/>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arFormat 2 2" xfId="9885" xr:uid="{E3B549A5-2915-4090-A2C0-5A8BA7ACEFDE}"/>
    <cellStyle name="YearFormat 2 3" xfId="9889" xr:uid="{B409E863-F2A2-40AE-9C4E-A427421A5B70}"/>
    <cellStyle name="YearFormat 2 4" xfId="10412" xr:uid="{D8BD4760-7ADC-4AF3-AEEB-917B9C0026A6}"/>
    <cellStyle name="YearFormat 3" xfId="12649" xr:uid="{96CE5A87-33E8-4AF7-9CEB-135EB638A6A3}"/>
    <cellStyle name="YearFormat 3 2" xfId="10978" xr:uid="{00C6B764-71FF-4C6E-B0F1-D4281CD1BC3B}"/>
    <cellStyle name="YearFormat 3 3" xfId="25941" xr:uid="{0B2F7CCF-37D2-45E3-A509-6F6189828C73}"/>
    <cellStyle name="YearFormat 3 4" xfId="22978" xr:uid="{3904CFBE-C537-4E14-9F4E-97220100D08E}"/>
    <cellStyle name="YearFormat 3 5" xfId="16459" xr:uid="{7BBF1EF7-479F-4055-8CFD-65399EB75010}"/>
    <cellStyle name="YearFormat 4" xfId="12650" xr:uid="{266F6E9C-8555-4B86-B914-C650F1284428}"/>
    <cellStyle name="YearFormat 5" xfId="12683" xr:uid="{251EFEA2-EADF-4C21-A64F-66EADDF97DFE}"/>
    <cellStyle name="YearFormat 6" xfId="9784" xr:uid="{612050F8-A000-4B40-9730-CFAFF396EAEC}"/>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千位分隔 2 2" xfId="14017" xr:uid="{8696F5FE-42EF-4407-B6A9-3E1485F5E455}"/>
    <cellStyle name="常规 2" xfId="5107" xr:uid="{00000000-0005-0000-0000-00002A260000}"/>
    <cellStyle name="標準_car_JP" xfId="5108" xr:uid="{00000000-0005-0000-0000-00002B260000}"/>
  </cellStyles>
  <dxfs count="2">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41584" cy="1989667"/>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7948355" cy="188595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87432"/>
          <a:ext cx="18254461" cy="22899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21199" cy="1978479"/>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216283" cy="2342387"/>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79</xdr:row>
          <xdr:rowOff>133350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79</xdr:row>
          <xdr:rowOff>133350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79</xdr:row>
          <xdr:rowOff>133350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79</xdr:row>
          <xdr:rowOff>133350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79</xdr:row>
          <xdr:rowOff>133350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79</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79</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79</xdr:row>
          <xdr:rowOff>133350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0</xdr:rowOff>
        </xdr:from>
        <xdr:to>
          <xdr:col>2</xdr:col>
          <xdr:colOff>1381125</xdr:colOff>
          <xdr:row>104</xdr:row>
          <xdr:rowOff>133350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103</xdr:row>
          <xdr:rowOff>28575</xdr:rowOff>
        </xdr:from>
        <xdr:to>
          <xdr:col>2</xdr:col>
          <xdr:colOff>1381125</xdr:colOff>
          <xdr:row>104</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107</xdr:row>
          <xdr:rowOff>28575</xdr:rowOff>
        </xdr:from>
        <xdr:to>
          <xdr:col>2</xdr:col>
          <xdr:colOff>1381125</xdr:colOff>
          <xdr:row>108</xdr:row>
          <xdr:rowOff>171450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111</xdr:row>
          <xdr:rowOff>28575</xdr:rowOff>
        </xdr:from>
        <xdr:to>
          <xdr:col>2</xdr:col>
          <xdr:colOff>1381125</xdr:colOff>
          <xdr:row>112</xdr:row>
          <xdr:rowOff>171450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115</xdr:row>
          <xdr:rowOff>47625</xdr:rowOff>
        </xdr:from>
        <xdr:to>
          <xdr:col>2</xdr:col>
          <xdr:colOff>1381125</xdr:colOff>
          <xdr:row>116</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1390650</xdr:colOff>
          <xdr:row>89</xdr:row>
          <xdr:rowOff>19050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90</xdr:row>
          <xdr:rowOff>76200</xdr:rowOff>
        </xdr:from>
        <xdr:to>
          <xdr:col>2</xdr:col>
          <xdr:colOff>1381125</xdr:colOff>
          <xdr:row>92</xdr:row>
          <xdr:rowOff>9525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901307" cy="2190750"/>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90038" cy="2177142"/>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5291" y="281441"/>
          <a:ext cx="15330748" cy="1573665"/>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9774" y="216648"/>
          <a:ext cx="16842382"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299358" y="134471"/>
          <a:ext cx="24048356"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8.0 (2024)</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abSelected="1" zoomScaleNormal="100" workbookViewId="0">
      <selection activeCell="C6" sqref="C6"/>
    </sheetView>
  </sheetViews>
  <sheetFormatPr defaultColWidth="9" defaultRowHeight="15"/>
  <cols>
    <col min="1" max="1" width="9" style="1"/>
    <col min="2" max="2" width="32" style="20" customWidth="1"/>
    <col min="3" max="3" width="114.28515625" style="1" customWidth="1"/>
    <col min="4" max="4" width="8" style="1" customWidth="1"/>
    <col min="5" max="16384" width="9" style="1"/>
  </cols>
  <sheetData>
    <row r="1" spans="1:3" ht="174" customHeight="1"/>
    <row r="3" spans="1:3" ht="20.25">
      <c r="B3" s="790" t="s">
        <v>174</v>
      </c>
      <c r="C3" s="790"/>
    </row>
    <row r="4" spans="1:3" ht="11.25" customHeight="1"/>
    <row r="5" spans="1:3" s="22" customFormat="1" ht="25.5" customHeight="1">
      <c r="B5" s="49" t="s">
        <v>418</v>
      </c>
      <c r="C5" s="49" t="s">
        <v>173</v>
      </c>
    </row>
    <row r="6" spans="1:3" s="146" customFormat="1" ht="62.25" customHeight="1">
      <c r="A6" s="206"/>
      <c r="B6" s="534" t="s">
        <v>170</v>
      </c>
      <c r="C6" s="579" t="s">
        <v>923</v>
      </c>
    </row>
    <row r="7" spans="1:3" s="146" customFormat="1" ht="21" customHeight="1">
      <c r="A7" s="206"/>
      <c r="B7" s="530" t="s">
        <v>548</v>
      </c>
      <c r="C7" s="580" t="s">
        <v>603</v>
      </c>
    </row>
    <row r="8" spans="1:3" s="146" customFormat="1" ht="32.25" customHeight="1">
      <c r="B8" s="530" t="s">
        <v>366</v>
      </c>
      <c r="C8" s="581" t="s">
        <v>593</v>
      </c>
    </row>
    <row r="9" spans="1:3" s="146" customFormat="1" ht="27.75" customHeight="1">
      <c r="B9" s="530" t="s">
        <v>169</v>
      </c>
      <c r="C9" s="581" t="s">
        <v>594</v>
      </c>
    </row>
    <row r="10" spans="1:3" s="146" customFormat="1" ht="26.25" customHeight="1">
      <c r="B10" s="542" t="s">
        <v>367</v>
      </c>
      <c r="C10" s="583" t="s">
        <v>595</v>
      </c>
    </row>
    <row r="11" spans="1:3" s="146" customFormat="1" ht="39.75" customHeight="1">
      <c r="B11" s="530" t="s">
        <v>830</v>
      </c>
      <c r="C11" s="581" t="s">
        <v>831</v>
      </c>
    </row>
    <row r="12" spans="1:3" s="146" customFormat="1" ht="18" customHeight="1">
      <c r="B12" s="530" t="s">
        <v>369</v>
      </c>
      <c r="C12" s="581" t="s">
        <v>596</v>
      </c>
    </row>
    <row r="13" spans="1:3" s="146" customFormat="1" ht="13.5" customHeight="1">
      <c r="B13" s="530"/>
      <c r="C13" s="582"/>
    </row>
    <row r="14" spans="1:3" s="146" customFormat="1" ht="18" customHeight="1">
      <c r="B14" s="530" t="s">
        <v>649</v>
      </c>
      <c r="C14" s="580" t="s">
        <v>647</v>
      </c>
    </row>
    <row r="15" spans="1:3" s="146" customFormat="1" ht="8.25" customHeight="1">
      <c r="B15" s="530"/>
      <c r="C15" s="582"/>
    </row>
    <row r="16" spans="1:3" s="146" customFormat="1" ht="33" customHeight="1">
      <c r="B16" s="584" t="s">
        <v>592</v>
      </c>
      <c r="C16" s="585" t="s">
        <v>648</v>
      </c>
    </row>
    <row r="17" spans="2:2" s="82" customFormat="1" ht="15.75">
      <c r="B17" s="146"/>
    </row>
    <row r="18" spans="2:2" s="24" customFormat="1">
      <c r="B18" s="31"/>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875"/>
  <sheetViews>
    <sheetView topLeftCell="A841" zoomScale="70" zoomScaleNormal="70" workbookViewId="0">
      <pane xSplit="2" topLeftCell="C1" activePane="topRight" state="frozen"/>
      <selection pane="topRight" activeCell="B866" sqref="B866"/>
    </sheetView>
  </sheetViews>
  <sheetFormatPr defaultColWidth="9" defaultRowHeight="15" outlineLevelRow="1" outlineLevelCol="1"/>
  <cols>
    <col min="1" max="1" width="4.5703125" style="457" customWidth="1"/>
    <col min="2" max="2" width="55.85546875" style="378" customWidth="1"/>
    <col min="3" max="3" width="13.42578125" style="378" customWidth="1"/>
    <col min="4" max="4" width="17" style="378" customWidth="1"/>
    <col min="5" max="13" width="11.42578125" style="378" customWidth="1" outlineLevel="1"/>
    <col min="14" max="16" width="9" style="378" customWidth="1" outlineLevel="1"/>
    <col min="17" max="17" width="13.5703125" style="378" customWidth="1" outlineLevel="1"/>
    <col min="18" max="18" width="15.5703125" style="378" customWidth="1"/>
    <col min="19" max="30" width="9" style="378" customWidth="1" outlineLevel="1"/>
    <col min="31" max="31" width="16.5703125" style="378" customWidth="1"/>
    <col min="32" max="33" width="15" style="378" customWidth="1"/>
    <col min="34" max="34" width="17.5703125" style="378" customWidth="1"/>
    <col min="35" max="35" width="19.5703125" style="378" customWidth="1"/>
    <col min="36" max="36" width="18.5703125" style="378" customWidth="1"/>
    <col min="37" max="41" width="15" style="378" customWidth="1"/>
    <col min="42" max="44" width="17.28515625" style="378" customWidth="1"/>
    <col min="45" max="45" width="16.42578125" style="378" bestFit="1" customWidth="1"/>
    <col min="46" max="46" width="11.5703125" style="378" customWidth="1"/>
    <col min="47" max="16384" width="9" style="378"/>
  </cols>
  <sheetData>
    <row r="13" spans="2:45" ht="15.75" thickBot="1"/>
    <row r="14" spans="2:45" ht="26.25" customHeight="1" thickBot="1">
      <c r="B14" s="864" t="s">
        <v>171</v>
      </c>
      <c r="C14" s="220" t="s">
        <v>175</v>
      </c>
      <c r="D14" s="445"/>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row>
    <row r="15" spans="2:45" ht="26.25" customHeight="1" thickBot="1">
      <c r="B15" s="864"/>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row>
    <row r="16" spans="2:45" ht="28.5" customHeight="1" thickBot="1">
      <c r="B16" s="864"/>
      <c r="C16" s="857" t="s">
        <v>547</v>
      </c>
      <c r="D16" s="858"/>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row>
    <row r="17" spans="2:45" ht="15.75">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row>
    <row r="18" spans="2:45" ht="330.75" customHeight="1">
      <c r="B18" s="864" t="s">
        <v>501</v>
      </c>
      <c r="C18" s="865" t="s">
        <v>971</v>
      </c>
      <c r="D18" s="865"/>
      <c r="E18" s="865"/>
      <c r="F18" s="865"/>
      <c r="G18" s="865"/>
      <c r="H18" s="865"/>
      <c r="I18" s="865"/>
      <c r="J18" s="865"/>
      <c r="K18" s="865"/>
      <c r="L18" s="865"/>
      <c r="M18" s="865"/>
      <c r="N18" s="865"/>
      <c r="O18" s="865"/>
      <c r="P18" s="865"/>
      <c r="Q18" s="865"/>
      <c r="R18" s="865"/>
      <c r="S18" s="865"/>
      <c r="T18" s="865"/>
      <c r="U18" s="865"/>
      <c r="V18" s="865"/>
      <c r="W18" s="865"/>
      <c r="X18" s="865"/>
      <c r="Y18" s="865"/>
      <c r="Z18" s="865"/>
      <c r="AA18" s="865"/>
      <c r="AB18" s="865"/>
      <c r="AC18" s="865"/>
      <c r="AD18" s="865"/>
      <c r="AE18" s="379"/>
      <c r="AF18" s="379"/>
      <c r="AG18" s="379"/>
      <c r="AH18" s="379"/>
      <c r="AI18" s="379"/>
      <c r="AJ18" s="379"/>
      <c r="AK18" s="379"/>
      <c r="AL18" s="379"/>
      <c r="AM18" s="379"/>
      <c r="AN18" s="379"/>
      <c r="AO18" s="379"/>
      <c r="AP18" s="379"/>
      <c r="AQ18" s="379"/>
      <c r="AR18" s="379"/>
      <c r="AS18" s="379"/>
    </row>
    <row r="19" spans="2:45" ht="54.6" customHeight="1">
      <c r="B19" s="864"/>
      <c r="C19" s="865" t="s">
        <v>894</v>
      </c>
      <c r="D19" s="865"/>
      <c r="E19" s="865"/>
      <c r="F19" s="865"/>
      <c r="G19" s="865"/>
      <c r="H19" s="865"/>
      <c r="I19" s="865"/>
      <c r="J19" s="865"/>
      <c r="K19" s="865"/>
      <c r="L19" s="865"/>
      <c r="M19" s="865"/>
      <c r="N19" s="865"/>
      <c r="O19" s="865"/>
      <c r="P19" s="865"/>
      <c r="Q19" s="865"/>
      <c r="R19" s="865"/>
      <c r="S19" s="865"/>
      <c r="T19" s="865"/>
      <c r="U19" s="865"/>
      <c r="V19" s="865"/>
      <c r="W19" s="865"/>
      <c r="X19" s="865"/>
      <c r="Y19" s="865"/>
      <c r="Z19" s="865"/>
      <c r="AA19" s="865"/>
      <c r="AB19" s="865"/>
      <c r="AC19" s="865"/>
      <c r="AD19" s="865"/>
      <c r="AE19" s="379"/>
      <c r="AF19" s="379"/>
      <c r="AG19" s="379"/>
      <c r="AH19" s="379"/>
      <c r="AI19" s="379"/>
      <c r="AJ19" s="379"/>
      <c r="AK19" s="379"/>
      <c r="AL19" s="379"/>
      <c r="AM19" s="379"/>
      <c r="AN19" s="379"/>
      <c r="AO19" s="379"/>
      <c r="AP19" s="379"/>
      <c r="AQ19" s="379"/>
      <c r="AR19" s="379"/>
      <c r="AS19" s="379"/>
    </row>
    <row r="20" spans="2:45" ht="62.25" customHeight="1">
      <c r="B20" s="234"/>
      <c r="C20" s="865" t="s">
        <v>565</v>
      </c>
      <c r="D20" s="865"/>
      <c r="E20" s="865"/>
      <c r="F20" s="865"/>
      <c r="G20" s="865"/>
      <c r="H20" s="865"/>
      <c r="I20" s="865"/>
      <c r="J20" s="865"/>
      <c r="K20" s="865"/>
      <c r="L20" s="865"/>
      <c r="M20" s="865"/>
      <c r="N20" s="865"/>
      <c r="O20" s="865"/>
      <c r="P20" s="865"/>
      <c r="Q20" s="865"/>
      <c r="R20" s="865"/>
      <c r="S20" s="865"/>
      <c r="T20" s="865"/>
      <c r="U20" s="865"/>
      <c r="V20" s="865"/>
      <c r="W20" s="865"/>
      <c r="X20" s="865"/>
      <c r="Y20" s="865"/>
      <c r="Z20" s="865"/>
      <c r="AA20" s="865"/>
      <c r="AB20" s="865"/>
      <c r="AC20" s="865"/>
      <c r="AD20" s="865"/>
      <c r="AE20" s="379"/>
      <c r="AF20" s="379"/>
      <c r="AG20" s="379"/>
      <c r="AH20" s="379"/>
      <c r="AI20" s="379"/>
      <c r="AJ20" s="379"/>
      <c r="AK20" s="379"/>
      <c r="AL20" s="379"/>
      <c r="AM20" s="379"/>
      <c r="AN20" s="379"/>
      <c r="AO20" s="379"/>
      <c r="AP20" s="379"/>
      <c r="AQ20" s="379"/>
      <c r="AR20" s="379"/>
      <c r="AS20" s="379"/>
    </row>
    <row r="21" spans="2:45" ht="43.5" customHeight="1">
      <c r="B21" s="234"/>
      <c r="C21" s="865" t="s">
        <v>621</v>
      </c>
      <c r="D21" s="865"/>
      <c r="E21" s="865"/>
      <c r="F21" s="865"/>
      <c r="G21" s="865"/>
      <c r="H21" s="865"/>
      <c r="I21" s="865"/>
      <c r="J21" s="865"/>
      <c r="K21" s="865"/>
      <c r="L21" s="865"/>
      <c r="M21" s="865"/>
      <c r="N21" s="865"/>
      <c r="O21" s="865"/>
      <c r="P21" s="865"/>
      <c r="Q21" s="865"/>
      <c r="R21" s="865"/>
      <c r="S21" s="865"/>
      <c r="T21" s="865"/>
      <c r="U21" s="865"/>
      <c r="V21" s="865"/>
      <c r="W21" s="865"/>
      <c r="X21" s="865"/>
      <c r="Y21" s="865"/>
      <c r="Z21" s="865"/>
      <c r="AA21" s="865"/>
      <c r="AB21" s="865"/>
      <c r="AC21" s="865"/>
      <c r="AD21" s="865"/>
      <c r="AE21" s="379"/>
      <c r="AF21" s="379"/>
      <c r="AG21" s="379"/>
      <c r="AH21" s="379"/>
      <c r="AI21" s="379"/>
      <c r="AJ21" s="379"/>
      <c r="AK21" s="379"/>
      <c r="AL21" s="379"/>
      <c r="AM21" s="379"/>
      <c r="AN21" s="379"/>
      <c r="AO21" s="379"/>
      <c r="AP21" s="379"/>
      <c r="AQ21" s="379"/>
      <c r="AR21" s="379"/>
      <c r="AS21" s="379"/>
    </row>
    <row r="22" spans="2:45" ht="70.5" customHeight="1">
      <c r="B22" s="234"/>
      <c r="C22" s="865" t="s">
        <v>720</v>
      </c>
      <c r="D22" s="865"/>
      <c r="E22" s="865"/>
      <c r="F22" s="865"/>
      <c r="G22" s="865"/>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379"/>
      <c r="AF22" s="379"/>
      <c r="AG22" s="379"/>
      <c r="AH22" s="379"/>
      <c r="AI22" s="379"/>
      <c r="AJ22" s="379"/>
      <c r="AK22" s="379"/>
      <c r="AL22" s="379"/>
      <c r="AM22" s="379"/>
      <c r="AN22" s="379"/>
      <c r="AO22" s="379"/>
      <c r="AP22" s="379"/>
      <c r="AQ22" s="379"/>
      <c r="AR22" s="379"/>
      <c r="AS22" s="379"/>
    </row>
    <row r="23" spans="2:45" ht="15.75">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27"/>
      <c r="AM23" s="227"/>
      <c r="AN23" s="227"/>
      <c r="AO23" s="227"/>
      <c r="AP23" s="227"/>
      <c r="AQ23" s="227"/>
      <c r="AR23" s="227"/>
      <c r="AS23" s="227"/>
    </row>
    <row r="24" spans="2:45" ht="15.75">
      <c r="B24" s="864" t="s">
        <v>523</v>
      </c>
      <c r="C24" s="517" t="s">
        <v>525</v>
      </c>
      <c r="D24" s="237"/>
      <c r="E24" s="237"/>
      <c r="F24" s="517" t="s">
        <v>972</v>
      </c>
      <c r="G24" s="237"/>
      <c r="H24" s="237"/>
      <c r="I24" s="237"/>
      <c r="J24" s="517" t="s">
        <v>978</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27"/>
      <c r="AM24" s="227"/>
      <c r="AN24" s="227"/>
      <c r="AO24" s="227"/>
      <c r="AP24" s="227"/>
      <c r="AQ24" s="227"/>
      <c r="AR24" s="227"/>
      <c r="AS24" s="227"/>
    </row>
    <row r="25" spans="2:45" ht="15.75">
      <c r="B25" s="864"/>
      <c r="C25" s="517" t="s">
        <v>526</v>
      </c>
      <c r="D25" s="237"/>
      <c r="E25" s="237"/>
      <c r="F25" s="517" t="s">
        <v>973</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27"/>
      <c r="AM25" s="227"/>
      <c r="AN25" s="227"/>
      <c r="AO25" s="227"/>
      <c r="AP25" s="227"/>
      <c r="AQ25" s="227"/>
      <c r="AR25" s="227"/>
      <c r="AS25" s="227"/>
    </row>
    <row r="26" spans="2:45" ht="15.75">
      <c r="B26" s="234"/>
      <c r="C26" s="517" t="s">
        <v>527</v>
      </c>
      <c r="D26" s="237"/>
      <c r="E26" s="237"/>
      <c r="F26" s="517" t="s">
        <v>974</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27"/>
      <c r="AM26" s="227"/>
      <c r="AN26" s="227"/>
      <c r="AO26" s="227"/>
      <c r="AP26" s="227"/>
      <c r="AQ26" s="227"/>
      <c r="AR26" s="227"/>
      <c r="AS26" s="227"/>
    </row>
    <row r="27" spans="2:45" ht="15.75">
      <c r="B27" s="234"/>
      <c r="C27" s="517" t="s">
        <v>528</v>
      </c>
      <c r="D27" s="237"/>
      <c r="E27" s="237"/>
      <c r="F27" s="517" t="s">
        <v>975</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27"/>
      <c r="AM27" s="227"/>
      <c r="AN27" s="227"/>
      <c r="AO27" s="227"/>
      <c r="AP27" s="227"/>
      <c r="AQ27" s="227"/>
      <c r="AR27" s="227"/>
      <c r="AS27" s="227"/>
    </row>
    <row r="28" spans="2:45" ht="15.75">
      <c r="B28" s="234"/>
      <c r="C28" s="517" t="s">
        <v>529</v>
      </c>
      <c r="D28" s="237"/>
      <c r="E28" s="237"/>
      <c r="F28" s="517" t="s">
        <v>976</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27"/>
      <c r="AM28" s="227"/>
      <c r="AN28" s="227"/>
      <c r="AO28" s="227"/>
      <c r="AP28" s="227"/>
      <c r="AQ28" s="227"/>
      <c r="AR28" s="227"/>
      <c r="AS28" s="227"/>
    </row>
    <row r="29" spans="2:45" ht="15.75">
      <c r="B29" s="234"/>
      <c r="C29" s="517" t="s">
        <v>530</v>
      </c>
      <c r="D29" s="237"/>
      <c r="E29" s="237"/>
      <c r="F29" s="517" t="s">
        <v>977</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27"/>
      <c r="AM29" s="227"/>
      <c r="AN29" s="227"/>
      <c r="AO29" s="227"/>
      <c r="AP29" s="227"/>
      <c r="AQ29" s="227"/>
      <c r="AR29" s="227"/>
      <c r="AS29" s="227"/>
    </row>
    <row r="30" spans="2:45" ht="15.75">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27"/>
      <c r="AM30" s="227"/>
      <c r="AN30" s="227"/>
      <c r="AO30" s="227"/>
      <c r="AP30" s="227"/>
      <c r="AQ30" s="227"/>
      <c r="AR30" s="227"/>
      <c r="AS30" s="227"/>
    </row>
    <row r="31" spans="2:45" ht="15.75">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27"/>
      <c r="AM31" s="227"/>
      <c r="AN31" s="227"/>
      <c r="AO31" s="227"/>
      <c r="AP31" s="227"/>
      <c r="AQ31" s="227"/>
      <c r="AR31" s="227"/>
      <c r="AS31" s="227"/>
    </row>
    <row r="32" spans="2:45">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row>
    <row r="33" spans="1:45" ht="15.75">
      <c r="B33" s="241" t="s">
        <v>265</v>
      </c>
      <c r="C33" s="242"/>
      <c r="D33" s="511"/>
      <c r="E33" s="217"/>
      <c r="F33" s="217"/>
      <c r="G33" s="217"/>
      <c r="H33" s="217"/>
      <c r="I33" s="217"/>
      <c r="J33" s="217"/>
      <c r="K33" s="217"/>
      <c r="L33" s="217"/>
      <c r="M33" s="217"/>
      <c r="N33" s="217"/>
      <c r="O33" s="217"/>
      <c r="P33" s="217"/>
      <c r="Q33" s="217"/>
      <c r="R33" s="242"/>
      <c r="S33" s="217"/>
      <c r="T33" s="217"/>
      <c r="U33" s="217"/>
      <c r="V33" s="217"/>
      <c r="W33" s="217"/>
      <c r="X33" s="217"/>
      <c r="Y33" s="217"/>
      <c r="Z33" s="217"/>
      <c r="AA33" s="217"/>
      <c r="AB33" s="217"/>
      <c r="AC33" s="217"/>
      <c r="AD33" s="217"/>
      <c r="AE33" s="231"/>
      <c r="AF33" s="229"/>
      <c r="AG33" s="229"/>
      <c r="AH33" s="229"/>
      <c r="AI33" s="229"/>
      <c r="AJ33" s="229"/>
      <c r="AK33" s="229"/>
      <c r="AL33" s="229"/>
      <c r="AM33" s="229"/>
      <c r="AN33" s="229"/>
      <c r="AO33" s="229"/>
      <c r="AP33" s="229"/>
      <c r="AQ33" s="229"/>
      <c r="AR33" s="229"/>
      <c r="AS33" s="229"/>
    </row>
    <row r="34" spans="1:45" ht="36.75" customHeight="1">
      <c r="B34" s="860" t="s">
        <v>211</v>
      </c>
      <c r="C34" s="862" t="s">
        <v>33</v>
      </c>
      <c r="D34" s="652" t="s">
        <v>420</v>
      </c>
      <c r="E34" s="877" t="s">
        <v>209</v>
      </c>
      <c r="F34" s="878"/>
      <c r="G34" s="878"/>
      <c r="H34" s="878"/>
      <c r="I34" s="878"/>
      <c r="J34" s="878"/>
      <c r="K34" s="878"/>
      <c r="L34" s="878"/>
      <c r="M34" s="878"/>
      <c r="N34" s="878"/>
      <c r="O34" s="878"/>
      <c r="P34" s="878"/>
      <c r="Q34" s="876" t="s">
        <v>213</v>
      </c>
      <c r="R34" s="651" t="s">
        <v>421</v>
      </c>
      <c r="S34" s="866" t="s">
        <v>212</v>
      </c>
      <c r="T34" s="867"/>
      <c r="U34" s="867"/>
      <c r="V34" s="867"/>
      <c r="W34" s="867"/>
      <c r="X34" s="867"/>
      <c r="Y34" s="867"/>
      <c r="Z34" s="867"/>
      <c r="AA34" s="867"/>
      <c r="AB34" s="867"/>
      <c r="AC34" s="867"/>
      <c r="AD34" s="874"/>
      <c r="AE34" s="866" t="s">
        <v>242</v>
      </c>
      <c r="AF34" s="867"/>
      <c r="AG34" s="867"/>
      <c r="AH34" s="867"/>
      <c r="AI34" s="867"/>
      <c r="AJ34" s="867"/>
      <c r="AK34" s="867"/>
      <c r="AL34" s="867"/>
      <c r="AM34" s="867"/>
      <c r="AN34" s="867"/>
      <c r="AO34" s="867"/>
      <c r="AP34" s="867"/>
      <c r="AQ34" s="867"/>
      <c r="AR34" s="867"/>
      <c r="AS34" s="868"/>
    </row>
    <row r="35" spans="1:45" ht="65.25" customHeight="1">
      <c r="B35" s="861"/>
      <c r="C35" s="866"/>
      <c r="D35" s="660">
        <v>2015</v>
      </c>
      <c r="E35" s="664">
        <v>2016</v>
      </c>
      <c r="F35" s="661">
        <v>2017</v>
      </c>
      <c r="G35" s="661">
        <v>2018</v>
      </c>
      <c r="H35" s="661">
        <v>2019</v>
      </c>
      <c r="I35" s="661">
        <v>2020</v>
      </c>
      <c r="J35" s="661">
        <v>2021</v>
      </c>
      <c r="K35" s="661">
        <v>2022</v>
      </c>
      <c r="L35" s="663">
        <v>2023</v>
      </c>
      <c r="M35" s="662">
        <v>2024</v>
      </c>
      <c r="N35" s="661">
        <v>2025</v>
      </c>
      <c r="O35" s="662">
        <v>2026</v>
      </c>
      <c r="P35" s="664">
        <v>2027</v>
      </c>
      <c r="Q35" s="876"/>
      <c r="R35" s="665">
        <v>2015</v>
      </c>
      <c r="S35" s="245">
        <v>2016</v>
      </c>
      <c r="T35" s="245">
        <v>2017</v>
      </c>
      <c r="U35" s="245">
        <v>2018</v>
      </c>
      <c r="V35" s="245">
        <v>2019</v>
      </c>
      <c r="W35" s="245">
        <v>2020</v>
      </c>
      <c r="X35" s="245">
        <v>2021</v>
      </c>
      <c r="Y35" s="245">
        <v>2022</v>
      </c>
      <c r="Z35" s="245">
        <v>2023</v>
      </c>
      <c r="AA35" s="380">
        <v>2024</v>
      </c>
      <c r="AB35" s="380">
        <v>2025</v>
      </c>
      <c r="AC35" s="380">
        <v>2026</v>
      </c>
      <c r="AD35" s="380">
        <v>2027</v>
      </c>
      <c r="AE35" s="245" t="str">
        <f>'1.  LRAMVA Summary'!$D$53</f>
        <v>Residential</v>
      </c>
      <c r="AF35" s="245" t="str">
        <f>'1.  LRAMVA Summary'!$E$53</f>
        <v>General Service &lt;50 kW</v>
      </c>
      <c r="AG35" s="245" t="str">
        <f>'1.  LRAMVA Summary'!$F$53</f>
        <v>General Service 50 - 4,999 kW</v>
      </c>
      <c r="AH35" s="245" t="str">
        <f>'1.  LRAMVA Summary'!$G$53</f>
        <v>Embedded Distributor</v>
      </c>
      <c r="AI35" s="245" t="str">
        <f>'1.  LRAMVA Summary'!$H$53</f>
        <v>Sentinel Lighting</v>
      </c>
      <c r="AJ35" s="245" t="str">
        <f>'1.  LRAMVA Summary'!$I$53</f>
        <v>Street Lighting</v>
      </c>
      <c r="AK35" s="245" t="str">
        <f>'1.  LRAMVA Summary'!$J$53</f>
        <v>Unmetered Scattered Load</v>
      </c>
      <c r="AL35" s="245" t="str">
        <f>'1.  LRAMVA Summary'!$K$53</f>
        <v/>
      </c>
      <c r="AM35" s="245" t="str">
        <f>'1.  LRAMVA Summary'!$L$53</f>
        <v/>
      </c>
      <c r="AN35" s="245" t="str">
        <f>'1.  LRAMVA Summary'!$M$53</f>
        <v/>
      </c>
      <c r="AO35" s="245" t="str">
        <f>'1.  LRAMVA Summary'!$N$53</f>
        <v/>
      </c>
      <c r="AP35" s="245" t="str">
        <f>'1.  LRAMVA Summary'!$O$53</f>
        <v/>
      </c>
      <c r="AQ35" s="245" t="str">
        <f>'1.  LRAMVA Summary'!$P$53</f>
        <v/>
      </c>
      <c r="AR35" s="245" t="str">
        <f>'1.  LRAMVA Summary'!$Q$53</f>
        <v/>
      </c>
      <c r="AS35" s="247" t="str">
        <f>'1.  LRAMVA Summary'!$R$53</f>
        <v>Total</v>
      </c>
    </row>
    <row r="36" spans="1:45" ht="16.5" customHeight="1">
      <c r="B36" s="454" t="s">
        <v>500</v>
      </c>
      <c r="C36" s="249"/>
      <c r="D36" s="249"/>
      <c r="E36" s="249"/>
      <c r="F36" s="249"/>
      <c r="G36" s="249"/>
      <c r="H36" s="249"/>
      <c r="I36" s="249"/>
      <c r="J36" s="249"/>
      <c r="K36" s="249"/>
      <c r="L36" s="249"/>
      <c r="M36" s="249"/>
      <c r="N36" s="249"/>
      <c r="O36" s="249"/>
      <c r="P36" s="249"/>
      <c r="Q36" s="250"/>
      <c r="R36" s="249"/>
      <c r="S36" s="249"/>
      <c r="T36" s="249"/>
      <c r="U36" s="249"/>
      <c r="V36" s="249"/>
      <c r="W36" s="249"/>
      <c r="X36" s="249"/>
      <c r="Y36" s="249"/>
      <c r="Z36" s="249"/>
      <c r="AA36" s="249"/>
      <c r="AB36" s="249"/>
      <c r="AC36" s="249"/>
      <c r="AD36" s="249"/>
      <c r="AE36" s="251" t="str">
        <f>'1.  LRAMVA Summary'!$D$54</f>
        <v>kWh</v>
      </c>
      <c r="AF36" s="251" t="str">
        <f>'1.  LRAMVA Summary'!$E$54</f>
        <v>kWh</v>
      </c>
      <c r="AG36" s="251" t="str">
        <f>'1.  LRAMVA Summary'!$F$54</f>
        <v>kW</v>
      </c>
      <c r="AH36" s="251" t="str">
        <f>'1.  LRAMVA Summary'!$G$54</f>
        <v>kW</v>
      </c>
      <c r="AI36" s="251" t="str">
        <f>'1.  LRAMVA Summary'!$H$54</f>
        <v>kW</v>
      </c>
      <c r="AJ36" s="251" t="str">
        <f>'1.  LRAMVA Summary'!$I$54</f>
        <v>kW</v>
      </c>
      <c r="AK36" s="251" t="str">
        <f>'1.  LRAMVA Summary'!$J$54</f>
        <v>kWh</v>
      </c>
      <c r="AL36" s="251">
        <f>'1.  LRAMVA Summary'!$K$54</f>
        <v>0</v>
      </c>
      <c r="AM36" s="251">
        <f>'1.  LRAMVA Summary'!$L$54</f>
        <v>0</v>
      </c>
      <c r="AN36" s="251">
        <f>'1.  LRAMVA Summary'!$M$54</f>
        <v>0</v>
      </c>
      <c r="AO36" s="251">
        <f>'1.  LRAMVA Summary'!$N$54</f>
        <v>0</v>
      </c>
      <c r="AP36" s="251">
        <f>'1.  LRAMVA Summary'!$O$54</f>
        <v>0</v>
      </c>
      <c r="AQ36" s="251">
        <f>'1.  LRAMVA Summary'!$P$54</f>
        <v>0</v>
      </c>
      <c r="AR36" s="251">
        <f>'1.  LRAMVA Summary'!$Q$54</f>
        <v>0</v>
      </c>
      <c r="AS36" s="252"/>
    </row>
    <row r="37" spans="1:45" ht="16.5" hidden="1" customHeight="1" outlineLevel="1">
      <c r="B37" s="248" t="s">
        <v>493</v>
      </c>
      <c r="C37" s="249"/>
      <c r="D37" s="249"/>
      <c r="E37" s="249"/>
      <c r="F37" s="249"/>
      <c r="G37" s="249"/>
      <c r="H37" s="249"/>
      <c r="I37" s="249"/>
      <c r="J37" s="249"/>
      <c r="K37" s="249"/>
      <c r="L37" s="249"/>
      <c r="M37" s="249"/>
      <c r="N37" s="249"/>
      <c r="O37" s="249"/>
      <c r="P37" s="249"/>
      <c r="Q37" s="250"/>
      <c r="R37" s="249"/>
      <c r="S37" s="249"/>
      <c r="T37" s="249"/>
      <c r="U37" s="249"/>
      <c r="V37" s="249"/>
      <c r="W37" s="249"/>
      <c r="X37" s="249"/>
      <c r="Y37" s="249"/>
      <c r="Z37" s="249"/>
      <c r="AA37" s="249"/>
      <c r="AB37" s="249"/>
      <c r="AC37" s="249"/>
      <c r="AD37" s="249"/>
      <c r="AE37" s="251"/>
      <c r="AF37" s="251"/>
      <c r="AG37" s="251"/>
      <c r="AH37" s="251"/>
      <c r="AI37" s="251"/>
      <c r="AJ37" s="251"/>
      <c r="AK37" s="251"/>
      <c r="AL37" s="251"/>
      <c r="AM37" s="251"/>
      <c r="AN37" s="251"/>
      <c r="AO37" s="251"/>
      <c r="AP37" s="251"/>
      <c r="AQ37" s="251"/>
      <c r="AR37" s="251"/>
      <c r="AS37" s="252"/>
    </row>
    <row r="38" spans="1:45" hidden="1" outlineLevel="1">
      <c r="A38" s="457">
        <v>1</v>
      </c>
      <c r="B38" s="273" t="s">
        <v>95</v>
      </c>
      <c r="C38" s="251" t="s">
        <v>25</v>
      </c>
      <c r="D38" s="255"/>
      <c r="E38" s="255"/>
      <c r="F38" s="255"/>
      <c r="G38" s="255"/>
      <c r="H38" s="255"/>
      <c r="I38" s="255"/>
      <c r="J38" s="255"/>
      <c r="K38" s="255"/>
      <c r="L38" s="255"/>
      <c r="M38" s="255"/>
      <c r="N38" s="255"/>
      <c r="O38" s="255"/>
      <c r="P38" s="255"/>
      <c r="Q38" s="251"/>
      <c r="R38" s="255"/>
      <c r="S38" s="255"/>
      <c r="T38" s="255"/>
      <c r="U38" s="255"/>
      <c r="V38" s="255"/>
      <c r="W38" s="255"/>
      <c r="X38" s="255"/>
      <c r="Y38" s="255"/>
      <c r="Z38" s="255"/>
      <c r="AA38" s="255"/>
      <c r="AB38" s="255"/>
      <c r="AC38" s="255"/>
      <c r="AD38" s="255"/>
      <c r="AE38" s="361"/>
      <c r="AF38" s="361"/>
      <c r="AG38" s="361"/>
      <c r="AH38" s="361"/>
      <c r="AI38" s="361"/>
      <c r="AJ38" s="361"/>
      <c r="AK38" s="361"/>
      <c r="AL38" s="361"/>
      <c r="AM38" s="361"/>
      <c r="AN38" s="361"/>
      <c r="AO38" s="361"/>
      <c r="AP38" s="361"/>
      <c r="AQ38" s="361"/>
      <c r="AR38" s="361"/>
      <c r="AS38" s="256">
        <f>SUM(AE38:AR38)</f>
        <v>0</v>
      </c>
    </row>
    <row r="39" spans="1:45" hidden="1" outlineLevel="1">
      <c r="B39" s="254" t="s">
        <v>266</v>
      </c>
      <c r="C39" s="251" t="s">
        <v>163</v>
      </c>
      <c r="D39" s="255"/>
      <c r="E39" s="255"/>
      <c r="F39" s="255"/>
      <c r="G39" s="255"/>
      <c r="H39" s="255"/>
      <c r="I39" s="255"/>
      <c r="J39" s="255"/>
      <c r="K39" s="255"/>
      <c r="L39" s="255"/>
      <c r="M39" s="255"/>
      <c r="N39" s="255"/>
      <c r="O39" s="255"/>
      <c r="P39" s="255"/>
      <c r="Q39" s="414"/>
      <c r="R39" s="255"/>
      <c r="S39" s="255"/>
      <c r="T39" s="255"/>
      <c r="U39" s="255"/>
      <c r="V39" s="255"/>
      <c r="W39" s="255"/>
      <c r="X39" s="255"/>
      <c r="Y39" s="255"/>
      <c r="Z39" s="255"/>
      <c r="AA39" s="255"/>
      <c r="AB39" s="255"/>
      <c r="AC39" s="255"/>
      <c r="AD39" s="255"/>
      <c r="AE39" s="362">
        <f>AE38</f>
        <v>0</v>
      </c>
      <c r="AF39" s="362">
        <f t="shared" ref="AF39:AR39" si="0">AF38</f>
        <v>0</v>
      </c>
      <c r="AG39" s="362">
        <f t="shared" si="0"/>
        <v>0</v>
      </c>
      <c r="AH39" s="362">
        <f t="shared" si="0"/>
        <v>0</v>
      </c>
      <c r="AI39" s="362">
        <f t="shared" si="0"/>
        <v>0</v>
      </c>
      <c r="AJ39" s="362">
        <f t="shared" si="0"/>
        <v>0</v>
      </c>
      <c r="AK39" s="362">
        <f t="shared" si="0"/>
        <v>0</v>
      </c>
      <c r="AL39" s="362">
        <f t="shared" si="0"/>
        <v>0</v>
      </c>
      <c r="AM39" s="362">
        <f t="shared" si="0"/>
        <v>0</v>
      </c>
      <c r="AN39" s="362">
        <f t="shared" si="0"/>
        <v>0</v>
      </c>
      <c r="AO39" s="362">
        <f t="shared" si="0"/>
        <v>0</v>
      </c>
      <c r="AP39" s="362">
        <f t="shared" si="0"/>
        <v>0</v>
      </c>
      <c r="AQ39" s="362">
        <f t="shared" si="0"/>
        <v>0</v>
      </c>
      <c r="AR39" s="362">
        <f t="shared" si="0"/>
        <v>0</v>
      </c>
      <c r="AS39" s="257"/>
    </row>
    <row r="40" spans="1:45" ht="15.75" hidden="1" outlineLevel="1">
      <c r="B40" s="258"/>
      <c r="C40" s="259"/>
      <c r="D40" s="259"/>
      <c r="E40" s="259"/>
      <c r="F40" s="259"/>
      <c r="G40" s="259"/>
      <c r="H40" s="259"/>
      <c r="I40" s="259"/>
      <c r="J40" s="659"/>
      <c r="K40" s="259"/>
      <c r="L40" s="259"/>
      <c r="M40" s="259"/>
      <c r="N40" s="259"/>
      <c r="O40" s="259"/>
      <c r="P40" s="259"/>
      <c r="Q40" s="260"/>
      <c r="R40" s="259"/>
      <c r="S40" s="259"/>
      <c r="T40" s="259"/>
      <c r="U40" s="259"/>
      <c r="V40" s="259"/>
      <c r="W40" s="259"/>
      <c r="X40" s="259"/>
      <c r="Y40" s="259"/>
      <c r="Z40" s="259"/>
      <c r="AA40" s="259"/>
      <c r="AB40" s="259"/>
      <c r="AC40" s="259"/>
      <c r="AD40" s="259"/>
      <c r="AE40" s="363"/>
      <c r="AF40" s="364"/>
      <c r="AG40" s="364"/>
      <c r="AH40" s="364"/>
      <c r="AI40" s="364"/>
      <c r="AJ40" s="364"/>
      <c r="AK40" s="364"/>
      <c r="AL40" s="364"/>
      <c r="AM40" s="364"/>
      <c r="AN40" s="364"/>
      <c r="AO40" s="364"/>
      <c r="AP40" s="364"/>
      <c r="AQ40" s="364"/>
      <c r="AR40" s="364"/>
      <c r="AS40" s="262"/>
    </row>
    <row r="41" spans="1:45" hidden="1" outlineLevel="1">
      <c r="A41" s="457">
        <v>2</v>
      </c>
      <c r="B41" s="273" t="s">
        <v>96</v>
      </c>
      <c r="C41" s="251" t="s">
        <v>25</v>
      </c>
      <c r="D41" s="255"/>
      <c r="E41" s="255"/>
      <c r="F41" s="255"/>
      <c r="G41" s="255"/>
      <c r="H41" s="255"/>
      <c r="I41" s="255"/>
      <c r="J41" s="255"/>
      <c r="K41" s="255"/>
      <c r="L41" s="255"/>
      <c r="M41" s="255"/>
      <c r="N41" s="255"/>
      <c r="O41" s="255"/>
      <c r="P41" s="255"/>
      <c r="Q41" s="251"/>
      <c r="R41" s="255"/>
      <c r="S41" s="255"/>
      <c r="T41" s="255"/>
      <c r="U41" s="255"/>
      <c r="V41" s="255"/>
      <c r="W41" s="255"/>
      <c r="X41" s="255"/>
      <c r="Y41" s="255"/>
      <c r="Z41" s="255"/>
      <c r="AA41" s="255"/>
      <c r="AB41" s="255"/>
      <c r="AC41" s="255"/>
      <c r="AD41" s="255"/>
      <c r="AE41" s="361"/>
      <c r="AF41" s="361"/>
      <c r="AG41" s="361"/>
      <c r="AH41" s="361"/>
      <c r="AI41" s="361"/>
      <c r="AJ41" s="361"/>
      <c r="AK41" s="361"/>
      <c r="AL41" s="361"/>
      <c r="AM41" s="361"/>
      <c r="AN41" s="361"/>
      <c r="AO41" s="361"/>
      <c r="AP41" s="361"/>
      <c r="AQ41" s="361"/>
      <c r="AR41" s="361"/>
      <c r="AS41" s="256">
        <f>SUM(AE41:AR41)</f>
        <v>0</v>
      </c>
    </row>
    <row r="42" spans="1:45" hidden="1" outlineLevel="1">
      <c r="B42" s="254" t="s">
        <v>266</v>
      </c>
      <c r="C42" s="251" t="s">
        <v>163</v>
      </c>
      <c r="D42" s="255"/>
      <c r="E42" s="255"/>
      <c r="F42" s="255"/>
      <c r="G42" s="255"/>
      <c r="H42" s="255"/>
      <c r="I42" s="255"/>
      <c r="J42" s="255"/>
      <c r="K42" s="255"/>
      <c r="L42" s="255"/>
      <c r="M42" s="255"/>
      <c r="N42" s="255"/>
      <c r="O42" s="255"/>
      <c r="P42" s="255"/>
      <c r="Q42" s="414"/>
      <c r="R42" s="255"/>
      <c r="S42" s="255"/>
      <c r="T42" s="255"/>
      <c r="U42" s="255"/>
      <c r="V42" s="255"/>
      <c r="W42" s="255"/>
      <c r="X42" s="255"/>
      <c r="Y42" s="255"/>
      <c r="Z42" s="255"/>
      <c r="AA42" s="255"/>
      <c r="AB42" s="255"/>
      <c r="AC42" s="255"/>
      <c r="AD42" s="255"/>
      <c r="AE42" s="362">
        <f>AE41</f>
        <v>0</v>
      </c>
      <c r="AF42" s="362">
        <f t="shared" ref="AF42" si="1">AF41</f>
        <v>0</v>
      </c>
      <c r="AG42" s="362">
        <f t="shared" ref="AG42" si="2">AG41</f>
        <v>0</v>
      </c>
      <c r="AH42" s="362">
        <f t="shared" ref="AH42" si="3">AH41</f>
        <v>0</v>
      </c>
      <c r="AI42" s="362">
        <f t="shared" ref="AI42" si="4">AI41</f>
        <v>0</v>
      </c>
      <c r="AJ42" s="362">
        <f t="shared" ref="AJ42" si="5">AJ41</f>
        <v>0</v>
      </c>
      <c r="AK42" s="362">
        <f t="shared" ref="AK42" si="6">AK41</f>
        <v>0</v>
      </c>
      <c r="AL42" s="362">
        <f t="shared" ref="AL42" si="7">AL41</f>
        <v>0</v>
      </c>
      <c r="AM42" s="362">
        <f t="shared" ref="AM42" si="8">AM41</f>
        <v>0</v>
      </c>
      <c r="AN42" s="362">
        <f t="shared" ref="AN42" si="9">AN41</f>
        <v>0</v>
      </c>
      <c r="AO42" s="362">
        <f t="shared" ref="AO42" si="10">AO41</f>
        <v>0</v>
      </c>
      <c r="AP42" s="362">
        <f t="shared" ref="AP42" si="11">AP41</f>
        <v>0</v>
      </c>
      <c r="AQ42" s="362">
        <f t="shared" ref="AQ42" si="12">AQ41</f>
        <v>0</v>
      </c>
      <c r="AR42" s="362">
        <f t="shared" ref="AR42" si="13">AR41</f>
        <v>0</v>
      </c>
      <c r="AS42" s="257"/>
    </row>
    <row r="43" spans="1:45" ht="15.75" hidden="1" outlineLevel="1">
      <c r="B43" s="258"/>
      <c r="C43" s="259"/>
      <c r="D43" s="264"/>
      <c r="E43" s="264"/>
      <c r="F43" s="264"/>
      <c r="G43" s="264"/>
      <c r="H43" s="264"/>
      <c r="I43" s="264"/>
      <c r="J43" s="264"/>
      <c r="K43" s="264"/>
      <c r="L43" s="264"/>
      <c r="M43" s="264"/>
      <c r="N43" s="264"/>
      <c r="O43" s="264"/>
      <c r="P43" s="264"/>
      <c r="Q43" s="260"/>
      <c r="R43" s="264"/>
      <c r="S43" s="264"/>
      <c r="T43" s="264"/>
      <c r="U43" s="264"/>
      <c r="V43" s="264"/>
      <c r="W43" s="264"/>
      <c r="X43" s="264"/>
      <c r="Y43" s="264"/>
      <c r="Z43" s="264"/>
      <c r="AA43" s="264"/>
      <c r="AB43" s="264"/>
      <c r="AC43" s="264"/>
      <c r="AD43" s="264"/>
      <c r="AE43" s="363"/>
      <c r="AF43" s="364"/>
      <c r="AG43" s="364"/>
      <c r="AH43" s="364"/>
      <c r="AI43" s="364"/>
      <c r="AJ43" s="364"/>
      <c r="AK43" s="364"/>
      <c r="AL43" s="364"/>
      <c r="AM43" s="364"/>
      <c r="AN43" s="364"/>
      <c r="AO43" s="364"/>
      <c r="AP43" s="364"/>
      <c r="AQ43" s="364"/>
      <c r="AR43" s="364"/>
      <c r="AS43" s="262"/>
    </row>
    <row r="44" spans="1:45" hidden="1" outlineLevel="1">
      <c r="A44" s="457">
        <v>3</v>
      </c>
      <c r="B44" s="273" t="s">
        <v>97</v>
      </c>
      <c r="C44" s="251" t="s">
        <v>25</v>
      </c>
      <c r="D44" s="255"/>
      <c r="E44" s="255"/>
      <c r="F44" s="255"/>
      <c r="G44" s="255"/>
      <c r="H44" s="255"/>
      <c r="I44" s="255"/>
      <c r="J44" s="255"/>
      <c r="K44" s="255"/>
      <c r="L44" s="255"/>
      <c r="M44" s="255"/>
      <c r="N44" s="255"/>
      <c r="O44" s="255"/>
      <c r="P44" s="255"/>
      <c r="Q44" s="251"/>
      <c r="R44" s="255"/>
      <c r="S44" s="255"/>
      <c r="T44" s="255"/>
      <c r="U44" s="255"/>
      <c r="V44" s="255"/>
      <c r="W44" s="255"/>
      <c r="X44" s="255"/>
      <c r="Y44" s="255"/>
      <c r="Z44" s="255"/>
      <c r="AA44" s="255"/>
      <c r="AB44" s="255"/>
      <c r="AC44" s="255"/>
      <c r="AD44" s="255"/>
      <c r="AE44" s="361"/>
      <c r="AF44" s="361"/>
      <c r="AG44" s="361"/>
      <c r="AH44" s="361"/>
      <c r="AI44" s="361"/>
      <c r="AJ44" s="361"/>
      <c r="AK44" s="361"/>
      <c r="AL44" s="361"/>
      <c r="AM44" s="361"/>
      <c r="AN44" s="361"/>
      <c r="AO44" s="361"/>
      <c r="AP44" s="361"/>
      <c r="AQ44" s="361"/>
      <c r="AR44" s="361"/>
      <c r="AS44" s="256">
        <f>SUM(AE44:AR44)</f>
        <v>0</v>
      </c>
    </row>
    <row r="45" spans="1:45" hidden="1" outlineLevel="1">
      <c r="B45" s="254" t="s">
        <v>266</v>
      </c>
      <c r="C45" s="251" t="s">
        <v>163</v>
      </c>
      <c r="D45" s="255"/>
      <c r="E45" s="255"/>
      <c r="F45" s="255"/>
      <c r="G45" s="255"/>
      <c r="H45" s="255"/>
      <c r="I45" s="255"/>
      <c r="J45" s="255"/>
      <c r="K45" s="255"/>
      <c r="L45" s="255"/>
      <c r="M45" s="255"/>
      <c r="N45" s="255"/>
      <c r="O45" s="255"/>
      <c r="P45" s="255"/>
      <c r="Q45" s="414"/>
      <c r="R45" s="255"/>
      <c r="S45" s="255"/>
      <c r="T45" s="255"/>
      <c r="U45" s="255"/>
      <c r="V45" s="255"/>
      <c r="W45" s="255"/>
      <c r="X45" s="255"/>
      <c r="Y45" s="255"/>
      <c r="Z45" s="255"/>
      <c r="AA45" s="255"/>
      <c r="AB45" s="255"/>
      <c r="AC45" s="255"/>
      <c r="AD45" s="255"/>
      <c r="AE45" s="362">
        <f>AE44</f>
        <v>0</v>
      </c>
      <c r="AF45" s="362">
        <f t="shared" ref="AF45" si="14">AF44</f>
        <v>0</v>
      </c>
      <c r="AG45" s="362">
        <f t="shared" ref="AG45" si="15">AG44</f>
        <v>0</v>
      </c>
      <c r="AH45" s="362">
        <f t="shared" ref="AH45" si="16">AH44</f>
        <v>0</v>
      </c>
      <c r="AI45" s="362">
        <f t="shared" ref="AI45" si="17">AI44</f>
        <v>0</v>
      </c>
      <c r="AJ45" s="362">
        <f t="shared" ref="AJ45" si="18">AJ44</f>
        <v>0</v>
      </c>
      <c r="AK45" s="362">
        <f t="shared" ref="AK45" si="19">AK44</f>
        <v>0</v>
      </c>
      <c r="AL45" s="362">
        <f t="shared" ref="AL45" si="20">AL44</f>
        <v>0</v>
      </c>
      <c r="AM45" s="362">
        <f t="shared" ref="AM45" si="21">AM44</f>
        <v>0</v>
      </c>
      <c r="AN45" s="362">
        <f t="shared" ref="AN45" si="22">AN44</f>
        <v>0</v>
      </c>
      <c r="AO45" s="362">
        <f t="shared" ref="AO45" si="23">AO44</f>
        <v>0</v>
      </c>
      <c r="AP45" s="362">
        <f t="shared" ref="AP45" si="24">AP44</f>
        <v>0</v>
      </c>
      <c r="AQ45" s="362">
        <f t="shared" ref="AQ45" si="25">AQ44</f>
        <v>0</v>
      </c>
      <c r="AR45" s="362">
        <f t="shared" ref="AR45" si="26">AR44</f>
        <v>0</v>
      </c>
      <c r="AS45" s="257"/>
    </row>
    <row r="46" spans="1:45" hidden="1" outlineLevel="1">
      <c r="B46" s="254"/>
      <c r="C46" s="265"/>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363"/>
      <c r="AF46" s="363"/>
      <c r="AG46" s="363"/>
      <c r="AH46" s="363"/>
      <c r="AI46" s="363"/>
      <c r="AJ46" s="363"/>
      <c r="AK46" s="363"/>
      <c r="AL46" s="363"/>
      <c r="AM46" s="363"/>
      <c r="AN46" s="363"/>
      <c r="AO46" s="363"/>
      <c r="AP46" s="363"/>
      <c r="AQ46" s="363"/>
      <c r="AR46" s="363"/>
      <c r="AS46" s="266"/>
    </row>
    <row r="47" spans="1:45" hidden="1" outlineLevel="1">
      <c r="A47" s="457">
        <v>4</v>
      </c>
      <c r="B47" s="273" t="s">
        <v>658</v>
      </c>
      <c r="C47" s="251" t="s">
        <v>25</v>
      </c>
      <c r="D47" s="255"/>
      <c r="E47" s="255"/>
      <c r="F47" s="255"/>
      <c r="G47" s="255"/>
      <c r="H47" s="255"/>
      <c r="I47" s="255"/>
      <c r="J47" s="255"/>
      <c r="K47" s="255"/>
      <c r="L47" s="255"/>
      <c r="M47" s="255"/>
      <c r="N47" s="255"/>
      <c r="O47" s="255"/>
      <c r="P47" s="255"/>
      <c r="Q47" s="251"/>
      <c r="R47" s="255"/>
      <c r="S47" s="255"/>
      <c r="T47" s="255"/>
      <c r="U47" s="255"/>
      <c r="V47" s="255"/>
      <c r="W47" s="255"/>
      <c r="X47" s="255"/>
      <c r="Y47" s="255"/>
      <c r="Z47" s="255"/>
      <c r="AA47" s="255"/>
      <c r="AB47" s="255"/>
      <c r="AC47" s="255"/>
      <c r="AD47" s="255"/>
      <c r="AE47" s="361"/>
      <c r="AF47" s="361"/>
      <c r="AG47" s="361"/>
      <c r="AH47" s="361"/>
      <c r="AI47" s="361"/>
      <c r="AJ47" s="361"/>
      <c r="AK47" s="361"/>
      <c r="AL47" s="361"/>
      <c r="AM47" s="361"/>
      <c r="AN47" s="361"/>
      <c r="AO47" s="361"/>
      <c r="AP47" s="361"/>
      <c r="AQ47" s="361"/>
      <c r="AR47" s="361"/>
      <c r="AS47" s="256">
        <f>SUM(AE47:AR47)</f>
        <v>0</v>
      </c>
    </row>
    <row r="48" spans="1:45" hidden="1" outlineLevel="1">
      <c r="B48" s="254" t="s">
        <v>266</v>
      </c>
      <c r="C48" s="251" t="s">
        <v>163</v>
      </c>
      <c r="D48" s="255"/>
      <c r="E48" s="255"/>
      <c r="F48" s="255"/>
      <c r="G48" s="255"/>
      <c r="H48" s="255"/>
      <c r="I48" s="255"/>
      <c r="J48" s="255"/>
      <c r="K48" s="255"/>
      <c r="L48" s="255"/>
      <c r="M48" s="255"/>
      <c r="N48" s="255"/>
      <c r="O48" s="255"/>
      <c r="P48" s="255"/>
      <c r="Q48" s="414"/>
      <c r="R48" s="255"/>
      <c r="S48" s="255"/>
      <c r="T48" s="255"/>
      <c r="U48" s="255"/>
      <c r="V48" s="255"/>
      <c r="W48" s="255"/>
      <c r="X48" s="255"/>
      <c r="Y48" s="255"/>
      <c r="Z48" s="255"/>
      <c r="AA48" s="255"/>
      <c r="AB48" s="255"/>
      <c r="AC48" s="255"/>
      <c r="AD48" s="255"/>
      <c r="AE48" s="362">
        <f>AE47</f>
        <v>0</v>
      </c>
      <c r="AF48" s="362">
        <f t="shared" ref="AF48" si="27">AF47</f>
        <v>0</v>
      </c>
      <c r="AG48" s="362">
        <f t="shared" ref="AG48" si="28">AG47</f>
        <v>0</v>
      </c>
      <c r="AH48" s="362">
        <f t="shared" ref="AH48" si="29">AH47</f>
        <v>0</v>
      </c>
      <c r="AI48" s="362">
        <f t="shared" ref="AI48" si="30">AI47</f>
        <v>0</v>
      </c>
      <c r="AJ48" s="362">
        <f t="shared" ref="AJ48" si="31">AJ47</f>
        <v>0</v>
      </c>
      <c r="AK48" s="362">
        <f t="shared" ref="AK48" si="32">AK47</f>
        <v>0</v>
      </c>
      <c r="AL48" s="362">
        <f t="shared" ref="AL48" si="33">AL47</f>
        <v>0</v>
      </c>
      <c r="AM48" s="362">
        <f t="shared" ref="AM48" si="34">AM47</f>
        <v>0</v>
      </c>
      <c r="AN48" s="362">
        <f t="shared" ref="AN48" si="35">AN47</f>
        <v>0</v>
      </c>
      <c r="AO48" s="362">
        <f t="shared" ref="AO48" si="36">AO47</f>
        <v>0</v>
      </c>
      <c r="AP48" s="362">
        <f t="shared" ref="AP48" si="37">AP47</f>
        <v>0</v>
      </c>
      <c r="AQ48" s="362">
        <f t="shared" ref="AQ48" si="38">AQ47</f>
        <v>0</v>
      </c>
      <c r="AR48" s="362">
        <f t="shared" ref="AR48" si="39">AR47</f>
        <v>0</v>
      </c>
      <c r="AS48" s="257"/>
    </row>
    <row r="49" spans="1:45" hidden="1" outlineLevel="1">
      <c r="B49" s="254"/>
      <c r="C49" s="265"/>
      <c r="D49" s="264"/>
      <c r="E49" s="264"/>
      <c r="F49" s="264"/>
      <c r="G49" s="264"/>
      <c r="H49" s="264"/>
      <c r="I49" s="264"/>
      <c r="J49" s="264"/>
      <c r="K49" s="264"/>
      <c r="L49" s="264"/>
      <c r="M49" s="264"/>
      <c r="N49" s="264"/>
      <c r="O49" s="264"/>
      <c r="P49" s="264"/>
      <c r="Q49" s="251"/>
      <c r="R49" s="264"/>
      <c r="S49" s="264"/>
      <c r="T49" s="264"/>
      <c r="U49" s="264"/>
      <c r="V49" s="264"/>
      <c r="W49" s="264"/>
      <c r="X49" s="264"/>
      <c r="Y49" s="264"/>
      <c r="Z49" s="264"/>
      <c r="AA49" s="264"/>
      <c r="AB49" s="264"/>
      <c r="AC49" s="264"/>
      <c r="AD49" s="264"/>
      <c r="AE49" s="363"/>
      <c r="AF49" s="363"/>
      <c r="AG49" s="363"/>
      <c r="AH49" s="363"/>
      <c r="AI49" s="363"/>
      <c r="AJ49" s="363"/>
      <c r="AK49" s="363"/>
      <c r="AL49" s="363"/>
      <c r="AM49" s="363"/>
      <c r="AN49" s="363"/>
      <c r="AO49" s="363"/>
      <c r="AP49" s="363"/>
      <c r="AQ49" s="363"/>
      <c r="AR49" s="363"/>
      <c r="AS49" s="266"/>
    </row>
    <row r="50" spans="1:45" ht="18" hidden="1" customHeight="1" outlineLevel="1">
      <c r="A50" s="457">
        <v>5</v>
      </c>
      <c r="B50" s="273" t="s">
        <v>98</v>
      </c>
      <c r="C50" s="251" t="s">
        <v>25</v>
      </c>
      <c r="D50" s="255"/>
      <c r="E50" s="255"/>
      <c r="F50" s="255"/>
      <c r="G50" s="255"/>
      <c r="H50" s="255"/>
      <c r="I50" s="255"/>
      <c r="J50" s="255"/>
      <c r="K50" s="255"/>
      <c r="L50" s="255"/>
      <c r="M50" s="255"/>
      <c r="N50" s="255"/>
      <c r="O50" s="255"/>
      <c r="P50" s="255"/>
      <c r="Q50" s="251"/>
      <c r="R50" s="255"/>
      <c r="S50" s="255"/>
      <c r="T50" s="255"/>
      <c r="U50" s="255"/>
      <c r="V50" s="255"/>
      <c r="W50" s="255"/>
      <c r="X50" s="255"/>
      <c r="Y50" s="255"/>
      <c r="Z50" s="255"/>
      <c r="AA50" s="255"/>
      <c r="AB50" s="255"/>
      <c r="AC50" s="255"/>
      <c r="AD50" s="255"/>
      <c r="AE50" s="361"/>
      <c r="AF50" s="361"/>
      <c r="AG50" s="361"/>
      <c r="AH50" s="361"/>
      <c r="AI50" s="361"/>
      <c r="AJ50" s="361"/>
      <c r="AK50" s="361"/>
      <c r="AL50" s="361"/>
      <c r="AM50" s="361"/>
      <c r="AN50" s="361"/>
      <c r="AO50" s="361"/>
      <c r="AP50" s="361"/>
      <c r="AQ50" s="361"/>
      <c r="AR50" s="361"/>
      <c r="AS50" s="256">
        <f>SUM(AE50:AR50)</f>
        <v>0</v>
      </c>
    </row>
    <row r="51" spans="1:45" hidden="1" outlineLevel="1">
      <c r="B51" s="254" t="s">
        <v>266</v>
      </c>
      <c r="C51" s="251" t="s">
        <v>163</v>
      </c>
      <c r="D51" s="255"/>
      <c r="E51" s="255"/>
      <c r="F51" s="255"/>
      <c r="G51" s="255"/>
      <c r="H51" s="255"/>
      <c r="I51" s="255"/>
      <c r="J51" s="255"/>
      <c r="K51" s="255"/>
      <c r="L51" s="255"/>
      <c r="M51" s="255"/>
      <c r="N51" s="255"/>
      <c r="O51" s="255"/>
      <c r="P51" s="255"/>
      <c r="Q51" s="414"/>
      <c r="R51" s="255"/>
      <c r="S51" s="255"/>
      <c r="T51" s="255"/>
      <c r="U51" s="255"/>
      <c r="V51" s="255"/>
      <c r="W51" s="255"/>
      <c r="X51" s="255"/>
      <c r="Y51" s="255"/>
      <c r="Z51" s="255"/>
      <c r="AA51" s="255"/>
      <c r="AB51" s="255"/>
      <c r="AC51" s="255"/>
      <c r="AD51" s="255"/>
      <c r="AE51" s="362">
        <f>AE50</f>
        <v>0</v>
      </c>
      <c r="AF51" s="362">
        <f t="shared" ref="AF51" si="40">AF50</f>
        <v>0</v>
      </c>
      <c r="AG51" s="362">
        <f t="shared" ref="AG51" si="41">AG50</f>
        <v>0</v>
      </c>
      <c r="AH51" s="362">
        <f t="shared" ref="AH51" si="42">AH50</f>
        <v>0</v>
      </c>
      <c r="AI51" s="362">
        <f t="shared" ref="AI51" si="43">AI50</f>
        <v>0</v>
      </c>
      <c r="AJ51" s="362">
        <f t="shared" ref="AJ51" si="44">AJ50</f>
        <v>0</v>
      </c>
      <c r="AK51" s="362">
        <f t="shared" ref="AK51" si="45">AK50</f>
        <v>0</v>
      </c>
      <c r="AL51" s="362">
        <f t="shared" ref="AL51" si="46">AL50</f>
        <v>0</v>
      </c>
      <c r="AM51" s="362">
        <f t="shared" ref="AM51" si="47">AM50</f>
        <v>0</v>
      </c>
      <c r="AN51" s="362">
        <f t="shared" ref="AN51" si="48">AN50</f>
        <v>0</v>
      </c>
      <c r="AO51" s="362">
        <f t="shared" ref="AO51" si="49">AO50</f>
        <v>0</v>
      </c>
      <c r="AP51" s="362">
        <f t="shared" ref="AP51" si="50">AP50</f>
        <v>0</v>
      </c>
      <c r="AQ51" s="362">
        <f t="shared" ref="AQ51" si="51">AQ50</f>
        <v>0</v>
      </c>
      <c r="AR51" s="362">
        <f t="shared" ref="AR51" si="52">AR50</f>
        <v>0</v>
      </c>
      <c r="AS51" s="257"/>
    </row>
    <row r="52" spans="1:45" hidden="1" outlineLevel="1">
      <c r="B52" s="254"/>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373"/>
      <c r="AF52" s="374"/>
      <c r="AG52" s="374"/>
      <c r="AH52" s="374"/>
      <c r="AI52" s="374"/>
      <c r="AJ52" s="374"/>
      <c r="AK52" s="374"/>
      <c r="AL52" s="374"/>
      <c r="AM52" s="374"/>
      <c r="AN52" s="374"/>
      <c r="AO52" s="374"/>
      <c r="AP52" s="374"/>
      <c r="AQ52" s="374"/>
      <c r="AR52" s="374"/>
      <c r="AS52" s="257"/>
    </row>
    <row r="53" spans="1:45" ht="16.5" hidden="1" customHeight="1" outlineLevel="1">
      <c r="B53" s="278" t="s">
        <v>494</v>
      </c>
      <c r="C53" s="249"/>
      <c r="D53" s="249"/>
      <c r="E53" s="249"/>
      <c r="F53" s="249"/>
      <c r="G53" s="249"/>
      <c r="H53" s="249"/>
      <c r="I53" s="249"/>
      <c r="J53" s="249"/>
      <c r="K53" s="249"/>
      <c r="L53" s="249"/>
      <c r="M53" s="249"/>
      <c r="N53" s="249"/>
      <c r="O53" s="249"/>
      <c r="P53" s="249"/>
      <c r="Q53" s="250"/>
      <c r="R53" s="249"/>
      <c r="S53" s="249"/>
      <c r="T53" s="249"/>
      <c r="U53" s="249"/>
      <c r="V53" s="249"/>
      <c r="W53" s="249"/>
      <c r="X53" s="249"/>
      <c r="Y53" s="249"/>
      <c r="Z53" s="249"/>
      <c r="AA53" s="249"/>
      <c r="AB53" s="249"/>
      <c r="AC53" s="249"/>
      <c r="AD53" s="249"/>
      <c r="AE53" s="365"/>
      <c r="AF53" s="365"/>
      <c r="AG53" s="365"/>
      <c r="AH53" s="365"/>
      <c r="AI53" s="365"/>
      <c r="AJ53" s="365"/>
      <c r="AK53" s="365"/>
      <c r="AL53" s="365"/>
      <c r="AM53" s="365"/>
      <c r="AN53" s="365"/>
      <c r="AO53" s="365"/>
      <c r="AP53" s="365"/>
      <c r="AQ53" s="365"/>
      <c r="AR53" s="365"/>
      <c r="AS53" s="252"/>
    </row>
    <row r="54" spans="1:45" hidden="1" outlineLevel="1">
      <c r="A54" s="457">
        <v>6</v>
      </c>
      <c r="B54" s="273" t="s">
        <v>99</v>
      </c>
      <c r="C54" s="251" t="s">
        <v>25</v>
      </c>
      <c r="D54" s="255"/>
      <c r="E54" s="255"/>
      <c r="F54" s="255"/>
      <c r="G54" s="255"/>
      <c r="H54" s="255"/>
      <c r="I54" s="255"/>
      <c r="J54" s="255"/>
      <c r="K54" s="255"/>
      <c r="L54" s="255"/>
      <c r="M54" s="255"/>
      <c r="N54" s="255"/>
      <c r="O54" s="255"/>
      <c r="P54" s="255"/>
      <c r="Q54" s="255">
        <v>12</v>
      </c>
      <c r="R54" s="255"/>
      <c r="S54" s="255"/>
      <c r="T54" s="255"/>
      <c r="U54" s="255"/>
      <c r="V54" s="255"/>
      <c r="W54" s="255"/>
      <c r="X54" s="255"/>
      <c r="Y54" s="255"/>
      <c r="Z54" s="255"/>
      <c r="AA54" s="255"/>
      <c r="AB54" s="255"/>
      <c r="AC54" s="255"/>
      <c r="AD54" s="255"/>
      <c r="AE54" s="366"/>
      <c r="AF54" s="361"/>
      <c r="AG54" s="361"/>
      <c r="AH54" s="361"/>
      <c r="AI54" s="361"/>
      <c r="AJ54" s="361"/>
      <c r="AK54" s="361"/>
      <c r="AL54" s="366"/>
      <c r="AM54" s="366"/>
      <c r="AN54" s="366"/>
      <c r="AO54" s="366"/>
      <c r="AP54" s="366"/>
      <c r="AQ54" s="366"/>
      <c r="AR54" s="366"/>
      <c r="AS54" s="256">
        <f>SUM(AE54:AR54)</f>
        <v>0</v>
      </c>
    </row>
    <row r="55" spans="1:45" hidden="1" outlineLevel="1">
      <c r="B55" s="254" t="s">
        <v>266</v>
      </c>
      <c r="C55" s="251" t="s">
        <v>163</v>
      </c>
      <c r="D55" s="255"/>
      <c r="E55" s="255"/>
      <c r="F55" s="255"/>
      <c r="G55" s="255"/>
      <c r="H55" s="255"/>
      <c r="I55" s="255"/>
      <c r="J55" s="255"/>
      <c r="K55" s="255"/>
      <c r="L55" s="255"/>
      <c r="M55" s="255"/>
      <c r="N55" s="255"/>
      <c r="O55" s="255"/>
      <c r="P55" s="255"/>
      <c r="Q55" s="255">
        <f>Q54</f>
        <v>12</v>
      </c>
      <c r="R55" s="255"/>
      <c r="S55" s="255"/>
      <c r="T55" s="255"/>
      <c r="U55" s="255"/>
      <c r="V55" s="255"/>
      <c r="W55" s="255"/>
      <c r="X55" s="255"/>
      <c r="Y55" s="255"/>
      <c r="Z55" s="255"/>
      <c r="AA55" s="255"/>
      <c r="AB55" s="255"/>
      <c r="AC55" s="255"/>
      <c r="AD55" s="255"/>
      <c r="AE55" s="362">
        <f>AE54</f>
        <v>0</v>
      </c>
      <c r="AF55" s="362">
        <f t="shared" ref="AF55" si="53">AF54</f>
        <v>0</v>
      </c>
      <c r="AG55" s="362">
        <f t="shared" ref="AG55" si="54">AG54</f>
        <v>0</v>
      </c>
      <c r="AH55" s="362">
        <f t="shared" ref="AH55" si="55">AH54</f>
        <v>0</v>
      </c>
      <c r="AI55" s="362">
        <f t="shared" ref="AI55" si="56">AI54</f>
        <v>0</v>
      </c>
      <c r="AJ55" s="362">
        <f t="shared" ref="AJ55" si="57">AJ54</f>
        <v>0</v>
      </c>
      <c r="AK55" s="362">
        <f t="shared" ref="AK55" si="58">AK54</f>
        <v>0</v>
      </c>
      <c r="AL55" s="362">
        <f t="shared" ref="AL55" si="59">AL54</f>
        <v>0</v>
      </c>
      <c r="AM55" s="362">
        <f t="shared" ref="AM55" si="60">AM54</f>
        <v>0</v>
      </c>
      <c r="AN55" s="362">
        <f t="shared" ref="AN55" si="61">AN54</f>
        <v>0</v>
      </c>
      <c r="AO55" s="362">
        <f t="shared" ref="AO55" si="62">AO54</f>
        <v>0</v>
      </c>
      <c r="AP55" s="362">
        <f t="shared" ref="AP55" si="63">AP54</f>
        <v>0</v>
      </c>
      <c r="AQ55" s="362">
        <f t="shared" ref="AQ55" si="64">AQ54</f>
        <v>0</v>
      </c>
      <c r="AR55" s="362">
        <f t="shared" ref="AR55" si="65">AR54</f>
        <v>0</v>
      </c>
      <c r="AS55" s="270"/>
    </row>
    <row r="56" spans="1:45" hidden="1" outlineLevel="1">
      <c r="B56" s="269"/>
      <c r="C56" s="27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367"/>
      <c r="AF56" s="367"/>
      <c r="AG56" s="367"/>
      <c r="AH56" s="367"/>
      <c r="AI56" s="367"/>
      <c r="AJ56" s="367"/>
      <c r="AK56" s="367"/>
      <c r="AL56" s="367"/>
      <c r="AM56" s="367"/>
      <c r="AN56" s="367"/>
      <c r="AO56" s="367"/>
      <c r="AP56" s="367"/>
      <c r="AQ56" s="367"/>
      <c r="AR56" s="367"/>
      <c r="AS56" s="272"/>
    </row>
    <row r="57" spans="1:45" ht="28.5" hidden="1" customHeight="1" outlineLevel="1">
      <c r="A57" s="457">
        <v>7</v>
      </c>
      <c r="B57" s="273" t="s">
        <v>100</v>
      </c>
      <c r="C57" s="251" t="s">
        <v>25</v>
      </c>
      <c r="D57" s="255"/>
      <c r="E57" s="255"/>
      <c r="F57" s="255"/>
      <c r="G57" s="255"/>
      <c r="H57" s="255"/>
      <c r="I57" s="255"/>
      <c r="J57" s="255"/>
      <c r="K57" s="255"/>
      <c r="L57" s="255"/>
      <c r="M57" s="255"/>
      <c r="N57" s="255"/>
      <c r="O57" s="255"/>
      <c r="P57" s="255"/>
      <c r="Q57" s="255">
        <v>12</v>
      </c>
      <c r="R57" s="255"/>
      <c r="S57" s="255"/>
      <c r="T57" s="255"/>
      <c r="U57" s="255"/>
      <c r="V57" s="255"/>
      <c r="W57" s="255"/>
      <c r="X57" s="255"/>
      <c r="Y57" s="255"/>
      <c r="Z57" s="255"/>
      <c r="AA57" s="255"/>
      <c r="AB57" s="255"/>
      <c r="AC57" s="255"/>
      <c r="AD57" s="255"/>
      <c r="AE57" s="465"/>
      <c r="AF57" s="465"/>
      <c r="AG57" s="465"/>
      <c r="AH57" s="361"/>
      <c r="AI57" s="465"/>
      <c r="AJ57" s="361"/>
      <c r="AK57" s="361"/>
      <c r="AL57" s="366"/>
      <c r="AM57" s="366"/>
      <c r="AN57" s="366"/>
      <c r="AO57" s="366"/>
      <c r="AP57" s="366"/>
      <c r="AQ57" s="366"/>
      <c r="AR57" s="366"/>
      <c r="AS57" s="256">
        <f>SUM(AE57:AR57)</f>
        <v>0</v>
      </c>
    </row>
    <row r="58" spans="1:45" hidden="1" outlineLevel="1">
      <c r="B58" s="254" t="s">
        <v>266</v>
      </c>
      <c r="C58" s="251" t="s">
        <v>163</v>
      </c>
      <c r="D58" s="255"/>
      <c r="E58" s="255"/>
      <c r="F58" s="255"/>
      <c r="G58" s="255"/>
      <c r="H58" s="255"/>
      <c r="I58" s="255"/>
      <c r="J58" s="255"/>
      <c r="K58" s="255"/>
      <c r="L58" s="255"/>
      <c r="M58" s="255"/>
      <c r="N58" s="255"/>
      <c r="O58" s="255"/>
      <c r="P58" s="255"/>
      <c r="Q58" s="255">
        <f>Q57</f>
        <v>12</v>
      </c>
      <c r="R58" s="255"/>
      <c r="S58" s="255"/>
      <c r="T58" s="255"/>
      <c r="U58" s="255"/>
      <c r="V58" s="255"/>
      <c r="W58" s="255"/>
      <c r="X58" s="255"/>
      <c r="Y58" s="255"/>
      <c r="Z58" s="255"/>
      <c r="AA58" s="255"/>
      <c r="AB58" s="255"/>
      <c r="AC58" s="255"/>
      <c r="AD58" s="255"/>
      <c r="AE58" s="362">
        <f>AE57</f>
        <v>0</v>
      </c>
      <c r="AF58" s="362">
        <f>AF57</f>
        <v>0</v>
      </c>
      <c r="AG58" s="362">
        <f t="shared" ref="AG58" si="66">AG57</f>
        <v>0</v>
      </c>
      <c r="AH58" s="362">
        <f t="shared" ref="AH58" si="67">AH57</f>
        <v>0</v>
      </c>
      <c r="AI58" s="362">
        <f t="shared" ref="AI58" si="68">AI57</f>
        <v>0</v>
      </c>
      <c r="AJ58" s="362">
        <f t="shared" ref="AJ58" si="69">AJ57</f>
        <v>0</v>
      </c>
      <c r="AK58" s="362">
        <f t="shared" ref="AK58" si="70">AK57</f>
        <v>0</v>
      </c>
      <c r="AL58" s="362">
        <f t="shared" ref="AL58" si="71">AL57</f>
        <v>0</v>
      </c>
      <c r="AM58" s="362">
        <f t="shared" ref="AM58" si="72">AM57</f>
        <v>0</v>
      </c>
      <c r="AN58" s="362">
        <f t="shared" ref="AN58" si="73">AN57</f>
        <v>0</v>
      </c>
      <c r="AO58" s="362">
        <f t="shared" ref="AO58" si="74">AO57</f>
        <v>0</v>
      </c>
      <c r="AP58" s="362">
        <f t="shared" ref="AP58" si="75">AP57</f>
        <v>0</v>
      </c>
      <c r="AQ58" s="362">
        <f t="shared" ref="AQ58" si="76">AQ57</f>
        <v>0</v>
      </c>
      <c r="AR58" s="362">
        <f t="shared" ref="AR58" si="77">AR57</f>
        <v>0</v>
      </c>
      <c r="AS58" s="270"/>
    </row>
    <row r="59" spans="1:45" hidden="1" outlineLevel="1">
      <c r="B59" s="273"/>
      <c r="C59" s="271"/>
      <c r="D59" s="251"/>
      <c r="E59" s="251"/>
      <c r="F59" s="251"/>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367"/>
      <c r="AF59" s="368"/>
      <c r="AG59" s="367"/>
      <c r="AH59" s="367"/>
      <c r="AI59" s="367"/>
      <c r="AJ59" s="367"/>
      <c r="AK59" s="367"/>
      <c r="AL59" s="367"/>
      <c r="AM59" s="367"/>
      <c r="AN59" s="367"/>
      <c r="AO59" s="367"/>
      <c r="AP59" s="367"/>
      <c r="AQ59" s="367"/>
      <c r="AR59" s="367"/>
      <c r="AS59" s="272"/>
    </row>
    <row r="60" spans="1:45" hidden="1" outlineLevel="1">
      <c r="A60" s="457">
        <v>8</v>
      </c>
      <c r="B60" s="273" t="s">
        <v>101</v>
      </c>
      <c r="C60" s="251" t="s">
        <v>25</v>
      </c>
      <c r="D60" s="255"/>
      <c r="E60" s="255"/>
      <c r="F60" s="255"/>
      <c r="G60" s="255"/>
      <c r="H60" s="255"/>
      <c r="I60" s="255"/>
      <c r="J60" s="255"/>
      <c r="K60" s="255"/>
      <c r="L60" s="255"/>
      <c r="M60" s="255"/>
      <c r="N60" s="255"/>
      <c r="O60" s="255"/>
      <c r="P60" s="255"/>
      <c r="Q60" s="255">
        <v>12</v>
      </c>
      <c r="R60" s="255"/>
      <c r="S60" s="255"/>
      <c r="T60" s="255"/>
      <c r="U60" s="255"/>
      <c r="V60" s="255"/>
      <c r="W60" s="255"/>
      <c r="X60" s="255"/>
      <c r="Y60" s="255"/>
      <c r="Z60" s="255"/>
      <c r="AA60" s="255"/>
      <c r="AB60" s="255"/>
      <c r="AC60" s="255"/>
      <c r="AD60" s="255"/>
      <c r="AE60" s="366"/>
      <c r="AF60" s="465"/>
      <c r="AG60" s="361"/>
      <c r="AH60" s="361"/>
      <c r="AI60" s="361"/>
      <c r="AJ60" s="361"/>
      <c r="AK60" s="361"/>
      <c r="AL60" s="366"/>
      <c r="AM60" s="366"/>
      <c r="AN60" s="366"/>
      <c r="AO60" s="366"/>
      <c r="AP60" s="366"/>
      <c r="AQ60" s="366"/>
      <c r="AR60" s="366"/>
      <c r="AS60" s="256">
        <f>SUM(AE60:AR60)</f>
        <v>0</v>
      </c>
    </row>
    <row r="61" spans="1:45" hidden="1" outlineLevel="1">
      <c r="B61" s="254" t="s">
        <v>266</v>
      </c>
      <c r="C61" s="251" t="s">
        <v>163</v>
      </c>
      <c r="D61" s="255"/>
      <c r="E61" s="255"/>
      <c r="F61" s="255"/>
      <c r="G61" s="255"/>
      <c r="H61" s="255"/>
      <c r="I61" s="255"/>
      <c r="J61" s="255"/>
      <c r="K61" s="255"/>
      <c r="L61" s="255"/>
      <c r="M61" s="255"/>
      <c r="N61" s="255"/>
      <c r="O61" s="255"/>
      <c r="P61" s="255"/>
      <c r="Q61" s="255">
        <f>Q60</f>
        <v>12</v>
      </c>
      <c r="R61" s="255"/>
      <c r="S61" s="255"/>
      <c r="T61" s="255"/>
      <c r="U61" s="255"/>
      <c r="V61" s="255"/>
      <c r="W61" s="255"/>
      <c r="X61" s="255"/>
      <c r="Y61" s="255"/>
      <c r="Z61" s="255"/>
      <c r="AA61" s="255"/>
      <c r="AB61" s="255"/>
      <c r="AC61" s="255"/>
      <c r="AD61" s="255"/>
      <c r="AE61" s="362">
        <f>AE60</f>
        <v>0</v>
      </c>
      <c r="AF61" s="362">
        <f t="shared" ref="AF61" si="78">AF60</f>
        <v>0</v>
      </c>
      <c r="AG61" s="362">
        <f t="shared" ref="AG61" si="79">AG60</f>
        <v>0</v>
      </c>
      <c r="AH61" s="362">
        <f t="shared" ref="AH61" si="80">AH60</f>
        <v>0</v>
      </c>
      <c r="AI61" s="362">
        <f t="shared" ref="AI61" si="81">AI60</f>
        <v>0</v>
      </c>
      <c r="AJ61" s="362">
        <f t="shared" ref="AJ61" si="82">AJ60</f>
        <v>0</v>
      </c>
      <c r="AK61" s="362">
        <f t="shared" ref="AK61" si="83">AK60</f>
        <v>0</v>
      </c>
      <c r="AL61" s="362">
        <f t="shared" ref="AL61" si="84">AL60</f>
        <v>0</v>
      </c>
      <c r="AM61" s="362">
        <f t="shared" ref="AM61" si="85">AM60</f>
        <v>0</v>
      </c>
      <c r="AN61" s="362">
        <f t="shared" ref="AN61" si="86">AN60</f>
        <v>0</v>
      </c>
      <c r="AO61" s="362">
        <f t="shared" ref="AO61" si="87">AO60</f>
        <v>0</v>
      </c>
      <c r="AP61" s="362">
        <f t="shared" ref="AP61" si="88">AP60</f>
        <v>0</v>
      </c>
      <c r="AQ61" s="362">
        <f t="shared" ref="AQ61" si="89">AQ60</f>
        <v>0</v>
      </c>
      <c r="AR61" s="362">
        <f t="shared" ref="AR61" si="90">AR60</f>
        <v>0</v>
      </c>
      <c r="AS61" s="270"/>
    </row>
    <row r="62" spans="1:45" hidden="1" outlineLevel="1">
      <c r="B62" s="273"/>
      <c r="C62" s="271"/>
      <c r="D62" s="275"/>
      <c r="E62" s="275"/>
      <c r="F62" s="275"/>
      <c r="G62" s="275"/>
      <c r="H62" s="275"/>
      <c r="I62" s="275"/>
      <c r="J62" s="275"/>
      <c r="K62" s="275"/>
      <c r="L62" s="275"/>
      <c r="M62" s="275"/>
      <c r="N62" s="275"/>
      <c r="O62" s="275"/>
      <c r="P62" s="275"/>
      <c r="Q62" s="251"/>
      <c r="R62" s="275"/>
      <c r="S62" s="275"/>
      <c r="T62" s="275"/>
      <c r="U62" s="275"/>
      <c r="V62" s="275"/>
      <c r="W62" s="275"/>
      <c r="X62" s="275"/>
      <c r="Y62" s="275"/>
      <c r="Z62" s="275"/>
      <c r="AA62" s="275"/>
      <c r="AB62" s="275"/>
      <c r="AC62" s="275"/>
      <c r="AD62" s="275"/>
      <c r="AE62" s="367"/>
      <c r="AF62" s="368"/>
      <c r="AG62" s="367"/>
      <c r="AH62" s="367"/>
      <c r="AI62" s="367"/>
      <c r="AJ62" s="367"/>
      <c r="AK62" s="367"/>
      <c r="AL62" s="367"/>
      <c r="AM62" s="367"/>
      <c r="AN62" s="367"/>
      <c r="AO62" s="367"/>
      <c r="AP62" s="367"/>
      <c r="AQ62" s="367"/>
      <c r="AR62" s="367"/>
      <c r="AS62" s="272"/>
    </row>
    <row r="63" spans="1:45" hidden="1" outlineLevel="1">
      <c r="A63" s="457">
        <v>9</v>
      </c>
      <c r="B63" s="273" t="s">
        <v>102</v>
      </c>
      <c r="C63" s="251" t="s">
        <v>25</v>
      </c>
      <c r="D63" s="255"/>
      <c r="E63" s="255"/>
      <c r="F63" s="255"/>
      <c r="G63" s="255"/>
      <c r="H63" s="255"/>
      <c r="I63" s="255"/>
      <c r="J63" s="255"/>
      <c r="K63" s="255"/>
      <c r="L63" s="255"/>
      <c r="M63" s="255"/>
      <c r="N63" s="255"/>
      <c r="O63" s="255"/>
      <c r="P63" s="255"/>
      <c r="Q63" s="255">
        <v>12</v>
      </c>
      <c r="R63" s="255"/>
      <c r="S63" s="255"/>
      <c r="T63" s="255"/>
      <c r="U63" s="255"/>
      <c r="V63" s="255"/>
      <c r="W63" s="255"/>
      <c r="X63" s="255"/>
      <c r="Y63" s="255"/>
      <c r="Z63" s="255"/>
      <c r="AA63" s="255"/>
      <c r="AB63" s="255"/>
      <c r="AC63" s="255"/>
      <c r="AD63" s="255"/>
      <c r="AE63" s="366"/>
      <c r="AF63" s="361"/>
      <c r="AG63" s="361"/>
      <c r="AH63" s="361"/>
      <c r="AI63" s="361"/>
      <c r="AJ63" s="361"/>
      <c r="AK63" s="361"/>
      <c r="AL63" s="366"/>
      <c r="AM63" s="366"/>
      <c r="AN63" s="366"/>
      <c r="AO63" s="366"/>
      <c r="AP63" s="366"/>
      <c r="AQ63" s="366"/>
      <c r="AR63" s="366"/>
      <c r="AS63" s="256">
        <f>SUM(AE63:AR63)</f>
        <v>0</v>
      </c>
    </row>
    <row r="64" spans="1:45" hidden="1" outlineLevel="1">
      <c r="B64" s="254" t="s">
        <v>266</v>
      </c>
      <c r="C64" s="251" t="s">
        <v>163</v>
      </c>
      <c r="D64" s="255"/>
      <c r="E64" s="255"/>
      <c r="F64" s="255"/>
      <c r="G64" s="255"/>
      <c r="H64" s="255"/>
      <c r="I64" s="255"/>
      <c r="J64" s="255"/>
      <c r="K64" s="255"/>
      <c r="L64" s="255"/>
      <c r="M64" s="255"/>
      <c r="N64" s="255"/>
      <c r="O64" s="255"/>
      <c r="P64" s="255"/>
      <c r="Q64" s="255">
        <f>Q63</f>
        <v>12</v>
      </c>
      <c r="R64" s="255"/>
      <c r="S64" s="255"/>
      <c r="T64" s="255"/>
      <c r="U64" s="255"/>
      <c r="V64" s="255"/>
      <c r="W64" s="255"/>
      <c r="X64" s="255"/>
      <c r="Y64" s="255"/>
      <c r="Z64" s="255"/>
      <c r="AA64" s="255"/>
      <c r="AB64" s="255"/>
      <c r="AC64" s="255"/>
      <c r="AD64" s="255"/>
      <c r="AE64" s="362">
        <f>AE63</f>
        <v>0</v>
      </c>
      <c r="AF64" s="362">
        <f t="shared" ref="AF64" si="91">AF63</f>
        <v>0</v>
      </c>
      <c r="AG64" s="362">
        <f t="shared" ref="AG64" si="92">AG63</f>
        <v>0</v>
      </c>
      <c r="AH64" s="362">
        <f t="shared" ref="AH64" si="93">AH63</f>
        <v>0</v>
      </c>
      <c r="AI64" s="362">
        <f t="shared" ref="AI64" si="94">AI63</f>
        <v>0</v>
      </c>
      <c r="AJ64" s="362">
        <f t="shared" ref="AJ64" si="95">AJ63</f>
        <v>0</v>
      </c>
      <c r="AK64" s="362">
        <f t="shared" ref="AK64" si="96">AK63</f>
        <v>0</v>
      </c>
      <c r="AL64" s="362">
        <f t="shared" ref="AL64" si="97">AL63</f>
        <v>0</v>
      </c>
      <c r="AM64" s="362">
        <f t="shared" ref="AM64" si="98">AM63</f>
        <v>0</v>
      </c>
      <c r="AN64" s="362">
        <f t="shared" ref="AN64" si="99">AN63</f>
        <v>0</v>
      </c>
      <c r="AO64" s="362">
        <f t="shared" ref="AO64" si="100">AO63</f>
        <v>0</v>
      </c>
      <c r="AP64" s="362">
        <f t="shared" ref="AP64" si="101">AP63</f>
        <v>0</v>
      </c>
      <c r="AQ64" s="362">
        <f t="shared" ref="AQ64" si="102">AQ63</f>
        <v>0</v>
      </c>
      <c r="AR64" s="362">
        <f t="shared" ref="AR64" si="103">AR63</f>
        <v>0</v>
      </c>
      <c r="AS64" s="270"/>
    </row>
    <row r="65" spans="1:45" hidden="1" outlineLevel="1">
      <c r="B65" s="273"/>
      <c r="C65" s="271"/>
      <c r="D65" s="275"/>
      <c r="E65" s="275"/>
      <c r="F65" s="275"/>
      <c r="G65" s="275"/>
      <c r="H65" s="275"/>
      <c r="I65" s="275"/>
      <c r="J65" s="275"/>
      <c r="K65" s="275"/>
      <c r="L65" s="275"/>
      <c r="M65" s="275"/>
      <c r="N65" s="275"/>
      <c r="O65" s="275"/>
      <c r="P65" s="275"/>
      <c r="Q65" s="251"/>
      <c r="R65" s="275"/>
      <c r="S65" s="275"/>
      <c r="T65" s="275"/>
      <c r="U65" s="275"/>
      <c r="V65" s="275"/>
      <c r="W65" s="275"/>
      <c r="X65" s="275"/>
      <c r="Y65" s="275"/>
      <c r="Z65" s="275"/>
      <c r="AA65" s="275"/>
      <c r="AB65" s="275"/>
      <c r="AC65" s="275"/>
      <c r="AD65" s="275"/>
      <c r="AE65" s="367"/>
      <c r="AF65" s="367"/>
      <c r="AG65" s="367"/>
      <c r="AH65" s="367"/>
      <c r="AI65" s="367"/>
      <c r="AJ65" s="367"/>
      <c r="AK65" s="367"/>
      <c r="AL65" s="367"/>
      <c r="AM65" s="367"/>
      <c r="AN65" s="367"/>
      <c r="AO65" s="367"/>
      <c r="AP65" s="367"/>
      <c r="AQ65" s="367"/>
      <c r="AR65" s="367"/>
      <c r="AS65" s="272"/>
    </row>
    <row r="66" spans="1:45" hidden="1" outlineLevel="1">
      <c r="A66" s="457">
        <v>10</v>
      </c>
      <c r="B66" s="273" t="s">
        <v>103</v>
      </c>
      <c r="C66" s="251" t="s">
        <v>25</v>
      </c>
      <c r="D66" s="255"/>
      <c r="E66" s="255"/>
      <c r="F66" s="255"/>
      <c r="G66" s="255"/>
      <c r="H66" s="255"/>
      <c r="I66" s="255"/>
      <c r="J66" s="255"/>
      <c r="K66" s="255"/>
      <c r="L66" s="255"/>
      <c r="M66" s="255"/>
      <c r="N66" s="255"/>
      <c r="O66" s="255"/>
      <c r="P66" s="255"/>
      <c r="Q66" s="255">
        <v>3</v>
      </c>
      <c r="R66" s="255"/>
      <c r="S66" s="255"/>
      <c r="T66" s="255"/>
      <c r="U66" s="255"/>
      <c r="V66" s="255"/>
      <c r="W66" s="255"/>
      <c r="X66" s="255"/>
      <c r="Y66" s="255"/>
      <c r="Z66" s="255"/>
      <c r="AA66" s="255"/>
      <c r="AB66" s="255"/>
      <c r="AC66" s="255"/>
      <c r="AD66" s="255"/>
      <c r="AE66" s="366"/>
      <c r="AF66" s="361"/>
      <c r="AG66" s="361"/>
      <c r="AH66" s="361"/>
      <c r="AI66" s="361"/>
      <c r="AJ66" s="361"/>
      <c r="AK66" s="361"/>
      <c r="AL66" s="366"/>
      <c r="AM66" s="366"/>
      <c r="AN66" s="366"/>
      <c r="AO66" s="366"/>
      <c r="AP66" s="366"/>
      <c r="AQ66" s="366"/>
      <c r="AR66" s="366"/>
      <c r="AS66" s="256">
        <f>SUM(AE66:AR66)</f>
        <v>0</v>
      </c>
    </row>
    <row r="67" spans="1:45" hidden="1" outlineLevel="1">
      <c r="B67" s="254" t="s">
        <v>266</v>
      </c>
      <c r="C67" s="251" t="s">
        <v>163</v>
      </c>
      <c r="D67" s="255"/>
      <c r="E67" s="255"/>
      <c r="F67" s="255"/>
      <c r="G67" s="255"/>
      <c r="H67" s="255"/>
      <c r="I67" s="255"/>
      <c r="J67" s="255"/>
      <c r="K67" s="255"/>
      <c r="L67" s="255"/>
      <c r="M67" s="255"/>
      <c r="N67" s="255"/>
      <c r="O67" s="255"/>
      <c r="P67" s="255"/>
      <c r="Q67" s="255">
        <f>Q66</f>
        <v>3</v>
      </c>
      <c r="R67" s="255"/>
      <c r="S67" s="255"/>
      <c r="T67" s="255"/>
      <c r="U67" s="255"/>
      <c r="V67" s="255"/>
      <c r="W67" s="255"/>
      <c r="X67" s="255"/>
      <c r="Y67" s="255"/>
      <c r="Z67" s="255"/>
      <c r="AA67" s="255"/>
      <c r="AB67" s="255"/>
      <c r="AC67" s="255"/>
      <c r="AD67" s="255"/>
      <c r="AE67" s="362">
        <f>AE66</f>
        <v>0</v>
      </c>
      <c r="AF67" s="362">
        <f t="shared" ref="AF67" si="104">AF66</f>
        <v>0</v>
      </c>
      <c r="AG67" s="362">
        <f t="shared" ref="AG67" si="105">AG66</f>
        <v>0</v>
      </c>
      <c r="AH67" s="362">
        <f t="shared" ref="AH67" si="106">AH66</f>
        <v>0</v>
      </c>
      <c r="AI67" s="362">
        <f t="shared" ref="AI67" si="107">AI66</f>
        <v>0</v>
      </c>
      <c r="AJ67" s="362">
        <f t="shared" ref="AJ67" si="108">AJ66</f>
        <v>0</v>
      </c>
      <c r="AK67" s="362">
        <f t="shared" ref="AK67" si="109">AK66</f>
        <v>0</v>
      </c>
      <c r="AL67" s="362">
        <f t="shared" ref="AL67" si="110">AL66</f>
        <v>0</v>
      </c>
      <c r="AM67" s="362">
        <f t="shared" ref="AM67" si="111">AM66</f>
        <v>0</v>
      </c>
      <c r="AN67" s="362">
        <f t="shared" ref="AN67" si="112">AN66</f>
        <v>0</v>
      </c>
      <c r="AO67" s="362">
        <f t="shared" ref="AO67" si="113">AO66</f>
        <v>0</v>
      </c>
      <c r="AP67" s="362">
        <f t="shared" ref="AP67" si="114">AP66</f>
        <v>0</v>
      </c>
      <c r="AQ67" s="362">
        <f t="shared" ref="AQ67" si="115">AQ66</f>
        <v>0</v>
      </c>
      <c r="AR67" s="362">
        <f t="shared" ref="AR67" si="116">AR66</f>
        <v>0</v>
      </c>
      <c r="AS67" s="270"/>
    </row>
    <row r="68" spans="1:45" hidden="1" outlineLevel="1">
      <c r="B68" s="273"/>
      <c r="C68" s="271"/>
      <c r="D68" s="275"/>
      <c r="E68" s="275"/>
      <c r="F68" s="275"/>
      <c r="G68" s="275"/>
      <c r="H68" s="275"/>
      <c r="I68" s="275"/>
      <c r="J68" s="275"/>
      <c r="K68" s="275"/>
      <c r="L68" s="275"/>
      <c r="M68" s="275"/>
      <c r="N68" s="275"/>
      <c r="O68" s="275"/>
      <c r="P68" s="275"/>
      <c r="Q68" s="251"/>
      <c r="R68" s="275"/>
      <c r="S68" s="275"/>
      <c r="T68" s="275"/>
      <c r="U68" s="275"/>
      <c r="V68" s="275"/>
      <c r="W68" s="275"/>
      <c r="X68" s="275"/>
      <c r="Y68" s="275"/>
      <c r="Z68" s="275"/>
      <c r="AA68" s="275"/>
      <c r="AB68" s="275"/>
      <c r="AC68" s="275"/>
      <c r="AD68" s="275"/>
      <c r="AE68" s="367"/>
      <c r="AF68" s="368"/>
      <c r="AG68" s="367"/>
      <c r="AH68" s="367"/>
      <c r="AI68" s="367"/>
      <c r="AJ68" s="367"/>
      <c r="AK68" s="367"/>
      <c r="AL68" s="367"/>
      <c r="AM68" s="367"/>
      <c r="AN68" s="367"/>
      <c r="AO68" s="367"/>
      <c r="AP68" s="367"/>
      <c r="AQ68" s="367"/>
      <c r="AR68" s="367"/>
      <c r="AS68" s="272"/>
    </row>
    <row r="69" spans="1:45" ht="15.75" hidden="1" outlineLevel="1">
      <c r="B69" s="248" t="s">
        <v>10</v>
      </c>
      <c r="C69" s="249"/>
      <c r="D69" s="249"/>
      <c r="E69" s="249"/>
      <c r="F69" s="249"/>
      <c r="G69" s="249"/>
      <c r="H69" s="249"/>
      <c r="I69" s="249"/>
      <c r="J69" s="249"/>
      <c r="K69" s="249"/>
      <c r="L69" s="249"/>
      <c r="M69" s="249"/>
      <c r="N69" s="249"/>
      <c r="O69" s="249"/>
      <c r="P69" s="249"/>
      <c r="Q69" s="250"/>
      <c r="R69" s="249"/>
      <c r="S69" s="249"/>
      <c r="T69" s="249"/>
      <c r="U69" s="249"/>
      <c r="V69" s="249"/>
      <c r="W69" s="249"/>
      <c r="X69" s="249"/>
      <c r="Y69" s="249"/>
      <c r="Z69" s="249"/>
      <c r="AA69" s="249"/>
      <c r="AB69" s="249"/>
      <c r="AC69" s="249"/>
      <c r="AD69" s="249"/>
      <c r="AE69" s="365"/>
      <c r="AF69" s="365"/>
      <c r="AG69" s="365"/>
      <c r="AH69" s="365"/>
      <c r="AI69" s="365"/>
      <c r="AJ69" s="365"/>
      <c r="AK69" s="365"/>
      <c r="AL69" s="365"/>
      <c r="AM69" s="365"/>
      <c r="AN69" s="365"/>
      <c r="AO69" s="365"/>
      <c r="AP69" s="365"/>
      <c r="AQ69" s="365"/>
      <c r="AR69" s="365"/>
      <c r="AS69" s="252"/>
    </row>
    <row r="70" spans="1:45" ht="30" hidden="1" outlineLevel="1">
      <c r="A70" s="457">
        <v>11</v>
      </c>
      <c r="B70" s="273" t="s">
        <v>104</v>
      </c>
      <c r="C70" s="251" t="s">
        <v>25</v>
      </c>
      <c r="D70" s="255"/>
      <c r="E70" s="255"/>
      <c r="F70" s="255"/>
      <c r="G70" s="255"/>
      <c r="H70" s="255"/>
      <c r="I70" s="255"/>
      <c r="J70" s="255"/>
      <c r="K70" s="255"/>
      <c r="L70" s="255"/>
      <c r="M70" s="255"/>
      <c r="N70" s="255"/>
      <c r="O70" s="255"/>
      <c r="P70" s="255"/>
      <c r="Q70" s="255">
        <v>12</v>
      </c>
      <c r="R70" s="255"/>
      <c r="S70" s="255"/>
      <c r="T70" s="255"/>
      <c r="U70" s="255"/>
      <c r="V70" s="255"/>
      <c r="W70" s="255"/>
      <c r="X70" s="255"/>
      <c r="Y70" s="255"/>
      <c r="Z70" s="255"/>
      <c r="AA70" s="255"/>
      <c r="AB70" s="255"/>
      <c r="AC70" s="255"/>
      <c r="AD70" s="255"/>
      <c r="AE70" s="377"/>
      <c r="AF70" s="361"/>
      <c r="AG70" s="361"/>
      <c r="AH70" s="361"/>
      <c r="AI70" s="361"/>
      <c r="AJ70" s="361"/>
      <c r="AK70" s="361"/>
      <c r="AL70" s="366"/>
      <c r="AM70" s="366"/>
      <c r="AN70" s="366"/>
      <c r="AO70" s="366"/>
      <c r="AP70" s="366"/>
      <c r="AQ70" s="366"/>
      <c r="AR70" s="366"/>
      <c r="AS70" s="256">
        <f>SUM(AE70:AR70)</f>
        <v>0</v>
      </c>
    </row>
    <row r="71" spans="1:45" hidden="1" outlineLevel="1">
      <c r="B71" s="254" t="s">
        <v>266</v>
      </c>
      <c r="C71" s="251" t="s">
        <v>163</v>
      </c>
      <c r="D71" s="255"/>
      <c r="E71" s="255"/>
      <c r="F71" s="255"/>
      <c r="G71" s="255"/>
      <c r="H71" s="255"/>
      <c r="I71" s="255"/>
      <c r="J71" s="255"/>
      <c r="K71" s="255"/>
      <c r="L71" s="255"/>
      <c r="M71" s="255"/>
      <c r="N71" s="255"/>
      <c r="O71" s="255"/>
      <c r="P71" s="255"/>
      <c r="Q71" s="255">
        <f>Q70</f>
        <v>12</v>
      </c>
      <c r="R71" s="255"/>
      <c r="S71" s="255"/>
      <c r="T71" s="255"/>
      <c r="U71" s="255"/>
      <c r="V71" s="255"/>
      <c r="W71" s="255"/>
      <c r="X71" s="255"/>
      <c r="Y71" s="255"/>
      <c r="Z71" s="255"/>
      <c r="AA71" s="255"/>
      <c r="AB71" s="255"/>
      <c r="AC71" s="255"/>
      <c r="AD71" s="255"/>
      <c r="AE71" s="362">
        <f>AE70</f>
        <v>0</v>
      </c>
      <c r="AF71" s="362">
        <f t="shared" ref="AF71" si="117">AF70</f>
        <v>0</v>
      </c>
      <c r="AG71" s="362">
        <f t="shared" ref="AG71" si="118">AG70</f>
        <v>0</v>
      </c>
      <c r="AH71" s="362">
        <f t="shared" ref="AH71" si="119">AH70</f>
        <v>0</v>
      </c>
      <c r="AI71" s="362">
        <f t="shared" ref="AI71" si="120">AI70</f>
        <v>0</v>
      </c>
      <c r="AJ71" s="362">
        <f t="shared" ref="AJ71" si="121">AJ70</f>
        <v>0</v>
      </c>
      <c r="AK71" s="362">
        <f t="shared" ref="AK71" si="122">AK70</f>
        <v>0</v>
      </c>
      <c r="AL71" s="362">
        <f t="shared" ref="AL71" si="123">AL70</f>
        <v>0</v>
      </c>
      <c r="AM71" s="362">
        <f t="shared" ref="AM71" si="124">AM70</f>
        <v>0</v>
      </c>
      <c r="AN71" s="362">
        <f t="shared" ref="AN71" si="125">AN70</f>
        <v>0</v>
      </c>
      <c r="AO71" s="362">
        <f t="shared" ref="AO71" si="126">AO70</f>
        <v>0</v>
      </c>
      <c r="AP71" s="362">
        <f t="shared" ref="AP71" si="127">AP70</f>
        <v>0</v>
      </c>
      <c r="AQ71" s="362">
        <f t="shared" ref="AQ71" si="128">AQ70</f>
        <v>0</v>
      </c>
      <c r="AR71" s="362">
        <f t="shared" ref="AR71" si="129">AR70</f>
        <v>0</v>
      </c>
      <c r="AS71" s="257"/>
    </row>
    <row r="72" spans="1:45" hidden="1" outlineLevel="1">
      <c r="B72" s="274"/>
      <c r="C72" s="265"/>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363"/>
      <c r="AF72" s="372"/>
      <c r="AG72" s="372"/>
      <c r="AH72" s="372"/>
      <c r="AI72" s="372"/>
      <c r="AJ72" s="372"/>
      <c r="AK72" s="372"/>
      <c r="AL72" s="372"/>
      <c r="AM72" s="372"/>
      <c r="AN72" s="372"/>
      <c r="AO72" s="372"/>
      <c r="AP72" s="372"/>
      <c r="AQ72" s="372"/>
      <c r="AR72" s="372"/>
      <c r="AS72" s="266"/>
    </row>
    <row r="73" spans="1:45" ht="30" hidden="1" outlineLevel="1">
      <c r="A73" s="457">
        <v>12</v>
      </c>
      <c r="B73" s="273" t="s">
        <v>105</v>
      </c>
      <c r="C73" s="251" t="s">
        <v>25</v>
      </c>
      <c r="D73" s="255"/>
      <c r="E73" s="255"/>
      <c r="F73" s="255"/>
      <c r="G73" s="255"/>
      <c r="H73" s="255"/>
      <c r="I73" s="255"/>
      <c r="J73" s="255"/>
      <c r="K73" s="255"/>
      <c r="L73" s="255"/>
      <c r="M73" s="255"/>
      <c r="N73" s="255"/>
      <c r="O73" s="255"/>
      <c r="P73" s="255"/>
      <c r="Q73" s="255">
        <v>12</v>
      </c>
      <c r="R73" s="255"/>
      <c r="S73" s="255"/>
      <c r="T73" s="255"/>
      <c r="U73" s="255"/>
      <c r="V73" s="255"/>
      <c r="W73" s="255"/>
      <c r="X73" s="255"/>
      <c r="Y73" s="255"/>
      <c r="Z73" s="255"/>
      <c r="AA73" s="255"/>
      <c r="AB73" s="255"/>
      <c r="AC73" s="255"/>
      <c r="AD73" s="255"/>
      <c r="AE73" s="361"/>
      <c r="AF73" s="361"/>
      <c r="AG73" s="361"/>
      <c r="AH73" s="361"/>
      <c r="AI73" s="361"/>
      <c r="AJ73" s="361"/>
      <c r="AK73" s="361"/>
      <c r="AL73" s="366"/>
      <c r="AM73" s="366"/>
      <c r="AN73" s="366"/>
      <c r="AO73" s="366"/>
      <c r="AP73" s="366"/>
      <c r="AQ73" s="366"/>
      <c r="AR73" s="366"/>
      <c r="AS73" s="256">
        <f>SUM(AE73:AR73)</f>
        <v>0</v>
      </c>
    </row>
    <row r="74" spans="1:45" hidden="1" outlineLevel="1">
      <c r="B74" s="273" t="s">
        <v>266</v>
      </c>
      <c r="C74" s="251" t="s">
        <v>163</v>
      </c>
      <c r="D74" s="255"/>
      <c r="E74" s="255"/>
      <c r="F74" s="255"/>
      <c r="G74" s="255"/>
      <c r="H74" s="255"/>
      <c r="I74" s="255"/>
      <c r="J74" s="255"/>
      <c r="K74" s="255"/>
      <c r="L74" s="255"/>
      <c r="M74" s="255"/>
      <c r="N74" s="255"/>
      <c r="O74" s="255"/>
      <c r="P74" s="255"/>
      <c r="Q74" s="255">
        <f>Q73</f>
        <v>12</v>
      </c>
      <c r="R74" s="255"/>
      <c r="S74" s="255"/>
      <c r="T74" s="255"/>
      <c r="U74" s="255"/>
      <c r="V74" s="255"/>
      <c r="W74" s="255"/>
      <c r="X74" s="255"/>
      <c r="Y74" s="255"/>
      <c r="Z74" s="255"/>
      <c r="AA74" s="255"/>
      <c r="AB74" s="255"/>
      <c r="AC74" s="255"/>
      <c r="AD74" s="255"/>
      <c r="AE74" s="362">
        <f>AE73</f>
        <v>0</v>
      </c>
      <c r="AF74" s="362">
        <f t="shared" ref="AF74" si="130">AF73</f>
        <v>0</v>
      </c>
      <c r="AG74" s="362">
        <f t="shared" ref="AG74" si="131">AG73</f>
        <v>0</v>
      </c>
      <c r="AH74" s="362">
        <f t="shared" ref="AH74" si="132">AH73</f>
        <v>0</v>
      </c>
      <c r="AI74" s="362">
        <f t="shared" ref="AI74" si="133">AI73</f>
        <v>0</v>
      </c>
      <c r="AJ74" s="362">
        <f t="shared" ref="AJ74" si="134">AJ73</f>
        <v>0</v>
      </c>
      <c r="AK74" s="362">
        <f t="shared" ref="AK74" si="135">AK73</f>
        <v>0</v>
      </c>
      <c r="AL74" s="362">
        <f t="shared" ref="AL74" si="136">AL73</f>
        <v>0</v>
      </c>
      <c r="AM74" s="362">
        <f t="shared" ref="AM74" si="137">AM73</f>
        <v>0</v>
      </c>
      <c r="AN74" s="362">
        <f t="shared" ref="AN74" si="138">AN73</f>
        <v>0</v>
      </c>
      <c r="AO74" s="362">
        <f t="shared" ref="AO74" si="139">AO73</f>
        <v>0</v>
      </c>
      <c r="AP74" s="362">
        <f t="shared" ref="AP74" si="140">AP73</f>
        <v>0</v>
      </c>
      <c r="AQ74" s="362">
        <f t="shared" ref="AQ74" si="141">AQ73</f>
        <v>0</v>
      </c>
      <c r="AR74" s="362">
        <f t="shared" ref="AR74" si="142">AR73</f>
        <v>0</v>
      </c>
      <c r="AS74" s="257"/>
    </row>
    <row r="75" spans="1:45" hidden="1" outlineLevel="1">
      <c r="B75" s="273"/>
      <c r="C75" s="265"/>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373"/>
      <c r="AF75" s="373"/>
      <c r="AG75" s="363"/>
      <c r="AH75" s="363"/>
      <c r="AI75" s="363"/>
      <c r="AJ75" s="363"/>
      <c r="AK75" s="363"/>
      <c r="AL75" s="363"/>
      <c r="AM75" s="363"/>
      <c r="AN75" s="363"/>
      <c r="AO75" s="363"/>
      <c r="AP75" s="363"/>
      <c r="AQ75" s="363"/>
      <c r="AR75" s="363"/>
      <c r="AS75" s="266"/>
    </row>
    <row r="76" spans="1:45" ht="30" hidden="1" outlineLevel="1">
      <c r="A76" s="457">
        <v>13</v>
      </c>
      <c r="B76" s="273" t="s">
        <v>106</v>
      </c>
      <c r="C76" s="251" t="s">
        <v>25</v>
      </c>
      <c r="D76" s="255"/>
      <c r="E76" s="255"/>
      <c r="F76" s="255"/>
      <c r="G76" s="255"/>
      <c r="H76" s="255"/>
      <c r="I76" s="255"/>
      <c r="J76" s="255"/>
      <c r="K76" s="255"/>
      <c r="L76" s="255"/>
      <c r="M76" s="255"/>
      <c r="N76" s="255"/>
      <c r="O76" s="255"/>
      <c r="P76" s="255"/>
      <c r="Q76" s="255">
        <v>12</v>
      </c>
      <c r="R76" s="255"/>
      <c r="S76" s="255"/>
      <c r="T76" s="255"/>
      <c r="U76" s="255"/>
      <c r="V76" s="255"/>
      <c r="W76" s="255"/>
      <c r="X76" s="255"/>
      <c r="Y76" s="255"/>
      <c r="Z76" s="255"/>
      <c r="AA76" s="255"/>
      <c r="AB76" s="255"/>
      <c r="AC76" s="255"/>
      <c r="AD76" s="255"/>
      <c r="AE76" s="361"/>
      <c r="AF76" s="361"/>
      <c r="AG76" s="361"/>
      <c r="AH76" s="361"/>
      <c r="AI76" s="361"/>
      <c r="AJ76" s="361"/>
      <c r="AK76" s="361"/>
      <c r="AL76" s="366"/>
      <c r="AM76" s="366"/>
      <c r="AN76" s="366"/>
      <c r="AO76" s="366"/>
      <c r="AP76" s="366"/>
      <c r="AQ76" s="366"/>
      <c r="AR76" s="366"/>
      <c r="AS76" s="256">
        <f>SUM(AE76:AR76)</f>
        <v>0</v>
      </c>
    </row>
    <row r="77" spans="1:45" hidden="1" outlineLevel="1">
      <c r="B77" s="273" t="s">
        <v>266</v>
      </c>
      <c r="C77" s="251" t="s">
        <v>163</v>
      </c>
      <c r="D77" s="255"/>
      <c r="E77" s="255"/>
      <c r="F77" s="255"/>
      <c r="G77" s="255"/>
      <c r="H77" s="255"/>
      <c r="I77" s="255"/>
      <c r="J77" s="255"/>
      <c r="K77" s="255"/>
      <c r="L77" s="255"/>
      <c r="M77" s="255"/>
      <c r="N77" s="255"/>
      <c r="O77" s="255"/>
      <c r="P77" s="255"/>
      <c r="Q77" s="255">
        <f>Q76</f>
        <v>12</v>
      </c>
      <c r="R77" s="255"/>
      <c r="S77" s="255"/>
      <c r="T77" s="255"/>
      <c r="U77" s="255"/>
      <c r="V77" s="255"/>
      <c r="W77" s="255"/>
      <c r="X77" s="255"/>
      <c r="Y77" s="255"/>
      <c r="Z77" s="255"/>
      <c r="AA77" s="255"/>
      <c r="AB77" s="255"/>
      <c r="AC77" s="255"/>
      <c r="AD77" s="255"/>
      <c r="AE77" s="362">
        <f>AE76</f>
        <v>0</v>
      </c>
      <c r="AF77" s="362">
        <f t="shared" ref="AF77:AR77" si="143">AF76</f>
        <v>0</v>
      </c>
      <c r="AG77" s="362">
        <f t="shared" si="143"/>
        <v>0</v>
      </c>
      <c r="AH77" s="362">
        <f t="shared" si="143"/>
        <v>0</v>
      </c>
      <c r="AI77" s="362">
        <f t="shared" si="143"/>
        <v>0</v>
      </c>
      <c r="AJ77" s="362">
        <f t="shared" si="143"/>
        <v>0</v>
      </c>
      <c r="AK77" s="362">
        <f t="shared" si="143"/>
        <v>0</v>
      </c>
      <c r="AL77" s="362">
        <f t="shared" si="143"/>
        <v>0</v>
      </c>
      <c r="AM77" s="362">
        <f t="shared" si="143"/>
        <v>0</v>
      </c>
      <c r="AN77" s="362">
        <f t="shared" si="143"/>
        <v>0</v>
      </c>
      <c r="AO77" s="362">
        <f t="shared" si="143"/>
        <v>0</v>
      </c>
      <c r="AP77" s="362">
        <f t="shared" si="143"/>
        <v>0</v>
      </c>
      <c r="AQ77" s="362">
        <f t="shared" si="143"/>
        <v>0</v>
      </c>
      <c r="AR77" s="362">
        <f t="shared" si="143"/>
        <v>0</v>
      </c>
      <c r="AS77" s="266"/>
    </row>
    <row r="78" spans="1:45" hidden="1" outlineLevel="1">
      <c r="B78" s="273"/>
      <c r="C78" s="265"/>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363"/>
      <c r="AF78" s="363"/>
      <c r="AG78" s="363"/>
      <c r="AH78" s="363"/>
      <c r="AI78" s="363"/>
      <c r="AJ78" s="363"/>
      <c r="AK78" s="363"/>
      <c r="AL78" s="363"/>
      <c r="AM78" s="363"/>
      <c r="AN78" s="363"/>
      <c r="AO78" s="363"/>
      <c r="AP78" s="363"/>
      <c r="AQ78" s="363"/>
      <c r="AR78" s="363"/>
      <c r="AS78" s="266"/>
    </row>
    <row r="79" spans="1:45" ht="15.75" hidden="1" outlineLevel="1">
      <c r="B79" s="248" t="s">
        <v>107</v>
      </c>
      <c r="C79" s="249"/>
      <c r="D79" s="250"/>
      <c r="E79" s="250"/>
      <c r="F79" s="250"/>
      <c r="G79" s="250"/>
      <c r="H79" s="250"/>
      <c r="I79" s="250"/>
      <c r="J79" s="250"/>
      <c r="K79" s="250"/>
      <c r="L79" s="250"/>
      <c r="M79" s="250"/>
      <c r="N79" s="250"/>
      <c r="O79" s="250"/>
      <c r="P79" s="250"/>
      <c r="Q79" s="250"/>
      <c r="R79" s="250"/>
      <c r="S79" s="249"/>
      <c r="T79" s="249"/>
      <c r="U79" s="249"/>
      <c r="V79" s="249"/>
      <c r="W79" s="249"/>
      <c r="X79" s="249"/>
      <c r="Y79" s="249"/>
      <c r="Z79" s="249"/>
      <c r="AA79" s="249"/>
      <c r="AB79" s="249"/>
      <c r="AC79" s="249"/>
      <c r="AD79" s="249"/>
      <c r="AE79" s="365"/>
      <c r="AF79" s="365"/>
      <c r="AG79" s="365"/>
      <c r="AH79" s="365"/>
      <c r="AI79" s="365"/>
      <c r="AJ79" s="365"/>
      <c r="AK79" s="365"/>
      <c r="AL79" s="365"/>
      <c r="AM79" s="365"/>
      <c r="AN79" s="365"/>
      <c r="AO79" s="365"/>
      <c r="AP79" s="365"/>
      <c r="AQ79" s="365"/>
      <c r="AR79" s="365"/>
      <c r="AS79" s="252"/>
    </row>
    <row r="80" spans="1:45" hidden="1" outlineLevel="1">
      <c r="A80" s="457">
        <v>14</v>
      </c>
      <c r="B80" s="274" t="s">
        <v>108</v>
      </c>
      <c r="C80" s="251" t="s">
        <v>25</v>
      </c>
      <c r="D80" s="255"/>
      <c r="E80" s="255"/>
      <c r="F80" s="255"/>
      <c r="G80" s="255"/>
      <c r="H80" s="255"/>
      <c r="I80" s="255"/>
      <c r="J80" s="255"/>
      <c r="K80" s="255"/>
      <c r="L80" s="255"/>
      <c r="M80" s="255"/>
      <c r="N80" s="255"/>
      <c r="O80" s="255"/>
      <c r="P80" s="255"/>
      <c r="Q80" s="255">
        <v>12</v>
      </c>
      <c r="R80" s="255"/>
      <c r="S80" s="255"/>
      <c r="T80" s="255"/>
      <c r="U80" s="255"/>
      <c r="V80" s="255"/>
      <c r="W80" s="255"/>
      <c r="X80" s="255"/>
      <c r="Y80" s="255"/>
      <c r="Z80" s="255"/>
      <c r="AA80" s="255"/>
      <c r="AB80" s="255"/>
      <c r="AC80" s="255"/>
      <c r="AD80" s="255"/>
      <c r="AE80" s="465"/>
      <c r="AF80" s="361"/>
      <c r="AG80" s="361"/>
      <c r="AH80" s="361"/>
      <c r="AI80" s="361"/>
      <c r="AJ80" s="361"/>
      <c r="AK80" s="361"/>
      <c r="AL80" s="361"/>
      <c r="AM80" s="361"/>
      <c r="AN80" s="361"/>
      <c r="AO80" s="361"/>
      <c r="AP80" s="361"/>
      <c r="AQ80" s="361"/>
      <c r="AR80" s="361"/>
      <c r="AS80" s="256">
        <f>SUM(AE80:AR80)</f>
        <v>0</v>
      </c>
    </row>
    <row r="81" spans="1:46" hidden="1" outlineLevel="1">
      <c r="B81" s="254" t="s">
        <v>266</v>
      </c>
      <c r="C81" s="251" t="s">
        <v>163</v>
      </c>
      <c r="D81" s="255"/>
      <c r="E81" s="255"/>
      <c r="F81" s="255"/>
      <c r="G81" s="255"/>
      <c r="H81" s="255"/>
      <c r="I81" s="255"/>
      <c r="J81" s="255"/>
      <c r="K81" s="255"/>
      <c r="L81" s="255"/>
      <c r="M81" s="255"/>
      <c r="N81" s="255"/>
      <c r="O81" s="255"/>
      <c r="P81" s="255"/>
      <c r="Q81" s="255">
        <f>Q80</f>
        <v>12</v>
      </c>
      <c r="R81" s="255"/>
      <c r="S81" s="255"/>
      <c r="T81" s="255"/>
      <c r="U81" s="255"/>
      <c r="V81" s="255"/>
      <c r="W81" s="255"/>
      <c r="X81" s="255"/>
      <c r="Y81" s="255"/>
      <c r="Z81" s="255"/>
      <c r="AA81" s="255"/>
      <c r="AB81" s="255"/>
      <c r="AC81" s="255"/>
      <c r="AD81" s="255"/>
      <c r="AE81" s="362">
        <f>AE80</f>
        <v>0</v>
      </c>
      <c r="AF81" s="362">
        <f t="shared" ref="AF81" si="144">AF80</f>
        <v>0</v>
      </c>
      <c r="AG81" s="362">
        <f t="shared" ref="AG81" si="145">AG80</f>
        <v>0</v>
      </c>
      <c r="AH81" s="362">
        <f t="shared" ref="AH81" si="146">AH80</f>
        <v>0</v>
      </c>
      <c r="AI81" s="362">
        <f t="shared" ref="AI81" si="147">AI80</f>
        <v>0</v>
      </c>
      <c r="AJ81" s="362">
        <f>AJ80</f>
        <v>0</v>
      </c>
      <c r="AK81" s="362">
        <f t="shared" ref="AK81" si="148">AK80</f>
        <v>0</v>
      </c>
      <c r="AL81" s="362">
        <f t="shared" ref="AL81" si="149">AL80</f>
        <v>0</v>
      </c>
      <c r="AM81" s="362">
        <f t="shared" ref="AM81" si="150">AM80</f>
        <v>0</v>
      </c>
      <c r="AN81" s="362">
        <f t="shared" ref="AN81" si="151">AN80</f>
        <v>0</v>
      </c>
      <c r="AO81" s="362">
        <f t="shared" ref="AO81" si="152">AO80</f>
        <v>0</v>
      </c>
      <c r="AP81" s="362">
        <f t="shared" ref="AP81" si="153">AP80</f>
        <v>0</v>
      </c>
      <c r="AQ81" s="362">
        <f t="shared" ref="AQ81" si="154">AQ80</f>
        <v>0</v>
      </c>
      <c r="AR81" s="362">
        <f t="shared" ref="AR81" si="155">AR80</f>
        <v>0</v>
      </c>
      <c r="AS81" s="257"/>
    </row>
    <row r="82" spans="1:46" hidden="1" outlineLevel="1">
      <c r="B82" s="254"/>
      <c r="C82" s="251"/>
      <c r="D82" s="251"/>
      <c r="E82" s="251"/>
      <c r="F82" s="251"/>
      <c r="G82" s="251"/>
      <c r="H82" s="251"/>
      <c r="I82" s="251"/>
      <c r="J82" s="251"/>
      <c r="K82" s="251"/>
      <c r="L82" s="251"/>
      <c r="M82" s="251"/>
      <c r="N82" s="251"/>
      <c r="O82" s="251"/>
      <c r="P82" s="251"/>
      <c r="Q82" s="414"/>
      <c r="R82" s="251"/>
      <c r="S82" s="251"/>
      <c r="T82" s="251"/>
      <c r="U82" s="251"/>
      <c r="V82" s="251"/>
      <c r="W82" s="251"/>
      <c r="X82" s="251"/>
      <c r="Y82" s="251"/>
      <c r="Z82" s="251"/>
      <c r="AA82" s="251"/>
      <c r="AB82" s="251"/>
      <c r="AC82" s="251"/>
      <c r="AD82" s="251"/>
      <c r="AE82" s="362"/>
      <c r="AF82" s="362"/>
      <c r="AG82" s="362"/>
      <c r="AH82" s="362"/>
      <c r="AI82" s="362"/>
      <c r="AJ82" s="362"/>
      <c r="AK82" s="362"/>
      <c r="AL82" s="362"/>
      <c r="AM82" s="362"/>
      <c r="AN82" s="362"/>
      <c r="AO82" s="362"/>
      <c r="AP82" s="362"/>
      <c r="AQ82" s="362"/>
      <c r="AR82" s="362"/>
      <c r="AS82" s="452"/>
      <c r="AT82" s="544"/>
    </row>
    <row r="83" spans="1:46" s="243" customFormat="1" ht="15.75" hidden="1" outlineLevel="1">
      <c r="A83" s="457"/>
      <c r="B83" s="248" t="s">
        <v>486</v>
      </c>
      <c r="C83" s="251"/>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363"/>
      <c r="AF83" s="363"/>
      <c r="AG83" s="363"/>
      <c r="AH83" s="363"/>
      <c r="AI83" s="363"/>
      <c r="AJ83" s="363"/>
      <c r="AK83" s="367"/>
      <c r="AL83" s="367"/>
      <c r="AM83" s="367"/>
      <c r="AN83" s="367"/>
      <c r="AO83" s="367"/>
      <c r="AP83" s="367"/>
      <c r="AQ83" s="367"/>
      <c r="AR83" s="367"/>
      <c r="AS83" s="453"/>
      <c r="AT83" s="545"/>
    </row>
    <row r="84" spans="1:46" hidden="1" outlineLevel="1">
      <c r="A84" s="457">
        <v>15</v>
      </c>
      <c r="B84" s="254" t="s">
        <v>491</v>
      </c>
      <c r="C84" s="251" t="s">
        <v>25</v>
      </c>
      <c r="D84" s="255"/>
      <c r="E84" s="255"/>
      <c r="F84" s="255"/>
      <c r="G84" s="255"/>
      <c r="H84" s="255"/>
      <c r="I84" s="255"/>
      <c r="J84" s="255"/>
      <c r="K84" s="255"/>
      <c r="L84" s="255"/>
      <c r="M84" s="255"/>
      <c r="N84" s="255"/>
      <c r="O84" s="255"/>
      <c r="P84" s="255"/>
      <c r="Q84" s="255">
        <v>0</v>
      </c>
      <c r="R84" s="255"/>
      <c r="S84" s="255"/>
      <c r="T84" s="255"/>
      <c r="U84" s="255"/>
      <c r="V84" s="255"/>
      <c r="W84" s="255"/>
      <c r="X84" s="255"/>
      <c r="Y84" s="255"/>
      <c r="Z84" s="255"/>
      <c r="AA84" s="255"/>
      <c r="AB84" s="255"/>
      <c r="AC84" s="255"/>
      <c r="AD84" s="255"/>
      <c r="AE84" s="361"/>
      <c r="AF84" s="361"/>
      <c r="AG84" s="361"/>
      <c r="AH84" s="361"/>
      <c r="AI84" s="361"/>
      <c r="AJ84" s="361"/>
      <c r="AK84" s="361"/>
      <c r="AL84" s="361"/>
      <c r="AM84" s="361"/>
      <c r="AN84" s="361"/>
      <c r="AO84" s="361"/>
      <c r="AP84" s="361"/>
      <c r="AQ84" s="361"/>
      <c r="AR84" s="361"/>
      <c r="AS84" s="256">
        <f>SUM(AE84:AR84)</f>
        <v>0</v>
      </c>
    </row>
    <row r="85" spans="1:46" hidden="1" outlineLevel="1">
      <c r="B85" s="254" t="s">
        <v>266</v>
      </c>
      <c r="C85" s="251" t="s">
        <v>163</v>
      </c>
      <c r="D85" s="255"/>
      <c r="E85" s="255"/>
      <c r="F85" s="255"/>
      <c r="G85" s="255"/>
      <c r="H85" s="255"/>
      <c r="I85" s="255"/>
      <c r="J85" s="255"/>
      <c r="K85" s="255"/>
      <c r="L85" s="255"/>
      <c r="M85" s="255"/>
      <c r="N85" s="255"/>
      <c r="O85" s="255"/>
      <c r="P85" s="255"/>
      <c r="Q85" s="255">
        <f>Q84</f>
        <v>0</v>
      </c>
      <c r="R85" s="255"/>
      <c r="S85" s="255"/>
      <c r="T85" s="255"/>
      <c r="U85" s="255"/>
      <c r="V85" s="255"/>
      <c r="W85" s="255"/>
      <c r="X85" s="255"/>
      <c r="Y85" s="255"/>
      <c r="Z85" s="255"/>
      <c r="AA85" s="255"/>
      <c r="AB85" s="255"/>
      <c r="AC85" s="255"/>
      <c r="AD85" s="255"/>
      <c r="AE85" s="362">
        <f>AE84</f>
        <v>0</v>
      </c>
      <c r="AF85" s="362">
        <f t="shared" ref="AF85:AI85" si="156">AF84</f>
        <v>0</v>
      </c>
      <c r="AG85" s="362">
        <f t="shared" si="156"/>
        <v>0</v>
      </c>
      <c r="AH85" s="362">
        <f t="shared" si="156"/>
        <v>0</v>
      </c>
      <c r="AI85" s="362">
        <f t="shared" si="156"/>
        <v>0</v>
      </c>
      <c r="AJ85" s="362">
        <f>AJ84</f>
        <v>0</v>
      </c>
      <c r="AK85" s="362">
        <f t="shared" ref="AK85:AR85" si="157">AK84</f>
        <v>0</v>
      </c>
      <c r="AL85" s="362">
        <f t="shared" si="157"/>
        <v>0</v>
      </c>
      <c r="AM85" s="362">
        <f t="shared" si="157"/>
        <v>0</v>
      </c>
      <c r="AN85" s="362">
        <f t="shared" si="157"/>
        <v>0</v>
      </c>
      <c r="AO85" s="362">
        <f t="shared" si="157"/>
        <v>0</v>
      </c>
      <c r="AP85" s="362">
        <f t="shared" si="157"/>
        <v>0</v>
      </c>
      <c r="AQ85" s="362">
        <f t="shared" si="157"/>
        <v>0</v>
      </c>
      <c r="AR85" s="362">
        <f t="shared" si="157"/>
        <v>0</v>
      </c>
      <c r="AS85" s="257"/>
    </row>
    <row r="86" spans="1:46" hidden="1" outlineLevel="1">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363"/>
      <c r="AF86" s="363"/>
      <c r="AG86" s="363"/>
      <c r="AH86" s="363"/>
      <c r="AI86" s="363"/>
      <c r="AJ86" s="363"/>
      <c r="AK86" s="363"/>
      <c r="AL86" s="363"/>
      <c r="AM86" s="363"/>
      <c r="AN86" s="363"/>
      <c r="AO86" s="363"/>
      <c r="AP86" s="363"/>
      <c r="AQ86" s="363"/>
      <c r="AR86" s="363"/>
      <c r="AS86" s="266"/>
    </row>
    <row r="87" spans="1:46" s="243" customFormat="1" hidden="1" outlineLevel="1">
      <c r="A87" s="457">
        <v>16</v>
      </c>
      <c r="B87" s="283" t="s">
        <v>487</v>
      </c>
      <c r="C87" s="251" t="s">
        <v>25</v>
      </c>
      <c r="D87" s="255"/>
      <c r="E87" s="255"/>
      <c r="F87" s="255"/>
      <c r="G87" s="255"/>
      <c r="H87" s="255"/>
      <c r="I87" s="255"/>
      <c r="J87" s="255"/>
      <c r="K87" s="255"/>
      <c r="L87" s="255"/>
      <c r="M87" s="255"/>
      <c r="N87" s="255"/>
      <c r="O87" s="255"/>
      <c r="P87" s="255"/>
      <c r="Q87" s="255">
        <v>0</v>
      </c>
      <c r="R87" s="255"/>
      <c r="S87" s="255"/>
      <c r="T87" s="255"/>
      <c r="U87" s="255"/>
      <c r="V87" s="255"/>
      <c r="W87" s="255"/>
      <c r="X87" s="255"/>
      <c r="Y87" s="255"/>
      <c r="Z87" s="255"/>
      <c r="AA87" s="255"/>
      <c r="AB87" s="255"/>
      <c r="AC87" s="255"/>
      <c r="AD87" s="255"/>
      <c r="AE87" s="361"/>
      <c r="AF87" s="361"/>
      <c r="AG87" s="361"/>
      <c r="AH87" s="361"/>
      <c r="AI87" s="361"/>
      <c r="AJ87" s="361"/>
      <c r="AK87" s="361"/>
      <c r="AL87" s="361"/>
      <c r="AM87" s="361"/>
      <c r="AN87" s="361"/>
      <c r="AO87" s="361"/>
      <c r="AP87" s="361"/>
      <c r="AQ87" s="361"/>
      <c r="AR87" s="361"/>
      <c r="AS87" s="256">
        <f>SUM(AE87:AR87)</f>
        <v>0</v>
      </c>
    </row>
    <row r="88" spans="1:46" s="243" customFormat="1" hidden="1" outlineLevel="1">
      <c r="A88" s="457"/>
      <c r="B88" s="283" t="s">
        <v>266</v>
      </c>
      <c r="C88" s="251" t="s">
        <v>163</v>
      </c>
      <c r="D88" s="255"/>
      <c r="E88" s="255"/>
      <c r="F88" s="255"/>
      <c r="G88" s="255"/>
      <c r="H88" s="255"/>
      <c r="I88" s="255"/>
      <c r="J88" s="255"/>
      <c r="K88" s="255"/>
      <c r="L88" s="255"/>
      <c r="M88" s="255"/>
      <c r="N88" s="255"/>
      <c r="O88" s="255"/>
      <c r="P88" s="255"/>
      <c r="Q88" s="255">
        <f>Q87</f>
        <v>0</v>
      </c>
      <c r="R88" s="255"/>
      <c r="S88" s="255"/>
      <c r="T88" s="255"/>
      <c r="U88" s="255"/>
      <c r="V88" s="255"/>
      <c r="W88" s="255"/>
      <c r="X88" s="255"/>
      <c r="Y88" s="255"/>
      <c r="Z88" s="255"/>
      <c r="AA88" s="255"/>
      <c r="AB88" s="255"/>
      <c r="AC88" s="255"/>
      <c r="AD88" s="255"/>
      <c r="AE88" s="362">
        <f>AE87</f>
        <v>0</v>
      </c>
      <c r="AF88" s="362">
        <f t="shared" ref="AF88:AI88" si="158">AF87</f>
        <v>0</v>
      </c>
      <c r="AG88" s="362">
        <f t="shared" si="158"/>
        <v>0</v>
      </c>
      <c r="AH88" s="362">
        <f t="shared" si="158"/>
        <v>0</v>
      </c>
      <c r="AI88" s="362">
        <f t="shared" si="158"/>
        <v>0</v>
      </c>
      <c r="AJ88" s="362">
        <f>AJ87</f>
        <v>0</v>
      </c>
      <c r="AK88" s="362">
        <f t="shared" ref="AK88:AR88" si="159">AK87</f>
        <v>0</v>
      </c>
      <c r="AL88" s="362">
        <f t="shared" si="159"/>
        <v>0</v>
      </c>
      <c r="AM88" s="362">
        <f t="shared" si="159"/>
        <v>0</v>
      </c>
      <c r="AN88" s="362">
        <f t="shared" si="159"/>
        <v>0</v>
      </c>
      <c r="AO88" s="362">
        <f t="shared" si="159"/>
        <v>0</v>
      </c>
      <c r="AP88" s="362">
        <f t="shared" si="159"/>
        <v>0</v>
      </c>
      <c r="AQ88" s="362">
        <f t="shared" si="159"/>
        <v>0</v>
      </c>
      <c r="AR88" s="362">
        <f t="shared" si="159"/>
        <v>0</v>
      </c>
      <c r="AS88" s="257"/>
    </row>
    <row r="89" spans="1:46" s="243" customFormat="1" hidden="1" outlineLevel="1">
      <c r="A89" s="457"/>
      <c r="B89" s="283"/>
      <c r="C89" s="251"/>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363"/>
      <c r="AF89" s="363"/>
      <c r="AG89" s="363"/>
      <c r="AH89" s="363"/>
      <c r="AI89" s="363"/>
      <c r="AJ89" s="363"/>
      <c r="AK89" s="367"/>
      <c r="AL89" s="367"/>
      <c r="AM89" s="367"/>
      <c r="AN89" s="367"/>
      <c r="AO89" s="367"/>
      <c r="AP89" s="367"/>
      <c r="AQ89" s="367"/>
      <c r="AR89" s="367"/>
      <c r="AS89" s="272"/>
    </row>
    <row r="90" spans="1:46" ht="15.75" hidden="1" outlineLevel="1">
      <c r="B90" s="455" t="s">
        <v>492</v>
      </c>
      <c r="C90" s="279"/>
      <c r="D90" s="250"/>
      <c r="E90" s="249"/>
      <c r="F90" s="249"/>
      <c r="G90" s="249"/>
      <c r="H90" s="249"/>
      <c r="I90" s="249"/>
      <c r="J90" s="249"/>
      <c r="K90" s="249"/>
      <c r="L90" s="249"/>
      <c r="M90" s="249"/>
      <c r="N90" s="249"/>
      <c r="O90" s="249"/>
      <c r="P90" s="249"/>
      <c r="Q90" s="250"/>
      <c r="R90" s="249"/>
      <c r="S90" s="249"/>
      <c r="T90" s="249"/>
      <c r="U90" s="249"/>
      <c r="V90" s="249"/>
      <c r="W90" s="249"/>
      <c r="X90" s="249"/>
      <c r="Y90" s="249"/>
      <c r="Z90" s="249"/>
      <c r="AA90" s="249"/>
      <c r="AB90" s="249"/>
      <c r="AC90" s="249"/>
      <c r="AD90" s="249"/>
      <c r="AE90" s="365"/>
      <c r="AF90" s="365"/>
      <c r="AG90" s="365"/>
      <c r="AH90" s="365"/>
      <c r="AI90" s="365"/>
      <c r="AJ90" s="365"/>
      <c r="AK90" s="365"/>
      <c r="AL90" s="365"/>
      <c r="AM90" s="365"/>
      <c r="AN90" s="365"/>
      <c r="AO90" s="365"/>
      <c r="AP90" s="365"/>
      <c r="AQ90" s="365"/>
      <c r="AR90" s="365"/>
      <c r="AS90" s="252"/>
    </row>
    <row r="91" spans="1:46" hidden="1" outlineLevel="1">
      <c r="A91" s="457">
        <v>17</v>
      </c>
      <c r="B91" s="273" t="s">
        <v>112</v>
      </c>
      <c r="C91" s="251" t="s">
        <v>25</v>
      </c>
      <c r="D91" s="255"/>
      <c r="E91" s="255"/>
      <c r="F91" s="255"/>
      <c r="G91" s="255"/>
      <c r="H91" s="255"/>
      <c r="I91" s="255"/>
      <c r="J91" s="255"/>
      <c r="K91" s="255"/>
      <c r="L91" s="255"/>
      <c r="M91" s="255"/>
      <c r="N91" s="255"/>
      <c r="O91" s="255"/>
      <c r="P91" s="255"/>
      <c r="Q91" s="255">
        <v>12</v>
      </c>
      <c r="R91" s="255"/>
      <c r="S91" s="255"/>
      <c r="T91" s="255"/>
      <c r="U91" s="255"/>
      <c r="V91" s="255"/>
      <c r="W91" s="255"/>
      <c r="X91" s="255"/>
      <c r="Y91" s="255"/>
      <c r="Z91" s="255"/>
      <c r="AA91" s="255"/>
      <c r="AB91" s="255"/>
      <c r="AC91" s="255"/>
      <c r="AD91" s="255"/>
      <c r="AE91" s="377"/>
      <c r="AF91" s="361"/>
      <c r="AG91" s="361"/>
      <c r="AH91" s="361"/>
      <c r="AI91" s="361"/>
      <c r="AJ91" s="361"/>
      <c r="AK91" s="361"/>
      <c r="AL91" s="366"/>
      <c r="AM91" s="366"/>
      <c r="AN91" s="366"/>
      <c r="AO91" s="366"/>
      <c r="AP91" s="366"/>
      <c r="AQ91" s="366"/>
      <c r="AR91" s="366"/>
      <c r="AS91" s="256">
        <f>SUM(AE91:AR91)</f>
        <v>0</v>
      </c>
    </row>
    <row r="92" spans="1:46" hidden="1" outlineLevel="1">
      <c r="B92" s="254" t="s">
        <v>266</v>
      </c>
      <c r="C92" s="251" t="s">
        <v>163</v>
      </c>
      <c r="D92" s="255"/>
      <c r="E92" s="255"/>
      <c r="F92" s="255"/>
      <c r="G92" s="255"/>
      <c r="H92" s="255"/>
      <c r="I92" s="255"/>
      <c r="J92" s="255"/>
      <c r="K92" s="255"/>
      <c r="L92" s="255"/>
      <c r="M92" s="255"/>
      <c r="N92" s="255"/>
      <c r="O92" s="255"/>
      <c r="P92" s="255"/>
      <c r="Q92" s="255">
        <f>Q91</f>
        <v>12</v>
      </c>
      <c r="R92" s="255"/>
      <c r="S92" s="255"/>
      <c r="T92" s="255"/>
      <c r="U92" s="255"/>
      <c r="V92" s="255"/>
      <c r="W92" s="255"/>
      <c r="X92" s="255"/>
      <c r="Y92" s="255"/>
      <c r="Z92" s="255"/>
      <c r="AA92" s="255"/>
      <c r="AB92" s="255"/>
      <c r="AC92" s="255"/>
      <c r="AD92" s="255"/>
      <c r="AE92" s="362">
        <f>AE91</f>
        <v>0</v>
      </c>
      <c r="AF92" s="362">
        <f t="shared" ref="AF92:AR92" si="160">AF91</f>
        <v>0</v>
      </c>
      <c r="AG92" s="362">
        <f t="shared" si="160"/>
        <v>0</v>
      </c>
      <c r="AH92" s="362">
        <f t="shared" si="160"/>
        <v>0</v>
      </c>
      <c r="AI92" s="362">
        <f t="shared" si="160"/>
        <v>0</v>
      </c>
      <c r="AJ92" s="362">
        <f t="shared" si="160"/>
        <v>0</v>
      </c>
      <c r="AK92" s="362">
        <f t="shared" si="160"/>
        <v>0</v>
      </c>
      <c r="AL92" s="362">
        <f t="shared" si="160"/>
        <v>0</v>
      </c>
      <c r="AM92" s="362">
        <f t="shared" si="160"/>
        <v>0</v>
      </c>
      <c r="AN92" s="362">
        <f t="shared" si="160"/>
        <v>0</v>
      </c>
      <c r="AO92" s="362">
        <f t="shared" si="160"/>
        <v>0</v>
      </c>
      <c r="AP92" s="362">
        <f t="shared" si="160"/>
        <v>0</v>
      </c>
      <c r="AQ92" s="362">
        <f t="shared" si="160"/>
        <v>0</v>
      </c>
      <c r="AR92" s="362">
        <f t="shared" si="160"/>
        <v>0</v>
      </c>
      <c r="AS92" s="266"/>
    </row>
    <row r="93" spans="1:46" hidden="1" outlineLevel="1">
      <c r="B93" s="254"/>
      <c r="C93" s="251"/>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373"/>
      <c r="AF93" s="376"/>
      <c r="AG93" s="376"/>
      <c r="AH93" s="376"/>
      <c r="AI93" s="376"/>
      <c r="AJ93" s="376"/>
      <c r="AK93" s="376"/>
      <c r="AL93" s="376"/>
      <c r="AM93" s="376"/>
      <c r="AN93" s="376"/>
      <c r="AO93" s="376"/>
      <c r="AP93" s="376"/>
      <c r="AQ93" s="376"/>
      <c r="AR93" s="376"/>
      <c r="AS93" s="266"/>
    </row>
    <row r="94" spans="1:46" hidden="1" outlineLevel="1">
      <c r="A94" s="457">
        <v>18</v>
      </c>
      <c r="B94" s="273" t="s">
        <v>109</v>
      </c>
      <c r="C94" s="251" t="s">
        <v>25</v>
      </c>
      <c r="D94" s="255"/>
      <c r="E94" s="255"/>
      <c r="F94" s="255"/>
      <c r="G94" s="255"/>
      <c r="H94" s="255"/>
      <c r="I94" s="255"/>
      <c r="J94" s="255"/>
      <c r="K94" s="255"/>
      <c r="L94" s="255"/>
      <c r="M94" s="255"/>
      <c r="N94" s="255"/>
      <c r="O94" s="255"/>
      <c r="P94" s="255"/>
      <c r="Q94" s="255">
        <v>12</v>
      </c>
      <c r="R94" s="255"/>
      <c r="S94" s="255"/>
      <c r="T94" s="255"/>
      <c r="U94" s="255"/>
      <c r="V94" s="255"/>
      <c r="W94" s="255"/>
      <c r="X94" s="255"/>
      <c r="Y94" s="255"/>
      <c r="Z94" s="255"/>
      <c r="AA94" s="255"/>
      <c r="AB94" s="255"/>
      <c r="AC94" s="255"/>
      <c r="AD94" s="255"/>
      <c r="AE94" s="377"/>
      <c r="AF94" s="361"/>
      <c r="AG94" s="361"/>
      <c r="AH94" s="361"/>
      <c r="AI94" s="361"/>
      <c r="AJ94" s="361"/>
      <c r="AK94" s="361"/>
      <c r="AL94" s="366"/>
      <c r="AM94" s="366"/>
      <c r="AN94" s="366"/>
      <c r="AO94" s="366"/>
      <c r="AP94" s="366"/>
      <c r="AQ94" s="366"/>
      <c r="AR94" s="366"/>
      <c r="AS94" s="256">
        <f>SUM(AE94:AR94)</f>
        <v>0</v>
      </c>
    </row>
    <row r="95" spans="1:46" hidden="1" outlineLevel="1">
      <c r="B95" s="254" t="s">
        <v>266</v>
      </c>
      <c r="C95" s="251" t="s">
        <v>163</v>
      </c>
      <c r="D95" s="255"/>
      <c r="E95" s="255"/>
      <c r="F95" s="255"/>
      <c r="G95" s="255"/>
      <c r="H95" s="255"/>
      <c r="I95" s="255"/>
      <c r="J95" s="255"/>
      <c r="K95" s="255"/>
      <c r="L95" s="255"/>
      <c r="M95" s="255"/>
      <c r="N95" s="255"/>
      <c r="O95" s="255"/>
      <c r="P95" s="255"/>
      <c r="Q95" s="255">
        <f>Q94</f>
        <v>12</v>
      </c>
      <c r="R95" s="255"/>
      <c r="S95" s="255"/>
      <c r="T95" s="255"/>
      <c r="U95" s="255"/>
      <c r="V95" s="255"/>
      <c r="W95" s="255"/>
      <c r="X95" s="255"/>
      <c r="Y95" s="255"/>
      <c r="Z95" s="255"/>
      <c r="AA95" s="255"/>
      <c r="AB95" s="255"/>
      <c r="AC95" s="255"/>
      <c r="AD95" s="255"/>
      <c r="AE95" s="362">
        <f>AE94</f>
        <v>0</v>
      </c>
      <c r="AF95" s="362">
        <f t="shared" ref="AF95" si="161">AF94</f>
        <v>0</v>
      </c>
      <c r="AG95" s="362">
        <f t="shared" ref="AG95" si="162">AG94</f>
        <v>0</v>
      </c>
      <c r="AH95" s="362">
        <f t="shared" ref="AH95" si="163">AH94</f>
        <v>0</v>
      </c>
      <c r="AI95" s="362">
        <f t="shared" ref="AI95" si="164">AI94</f>
        <v>0</v>
      </c>
      <c r="AJ95" s="362">
        <f t="shared" ref="AJ95" si="165">AJ94</f>
        <v>0</v>
      </c>
      <c r="AK95" s="362">
        <f t="shared" ref="AK95" si="166">AK94</f>
        <v>0</v>
      </c>
      <c r="AL95" s="362">
        <f t="shared" ref="AL95" si="167">AL94</f>
        <v>0</v>
      </c>
      <c r="AM95" s="362">
        <f t="shared" ref="AM95" si="168">AM94</f>
        <v>0</v>
      </c>
      <c r="AN95" s="362">
        <f t="shared" ref="AN95" si="169">AN94</f>
        <v>0</v>
      </c>
      <c r="AO95" s="362">
        <f t="shared" ref="AO95" si="170">AO94</f>
        <v>0</v>
      </c>
      <c r="AP95" s="362">
        <f t="shared" ref="AP95" si="171">AP94</f>
        <v>0</v>
      </c>
      <c r="AQ95" s="362">
        <f t="shared" ref="AQ95" si="172">AQ94</f>
        <v>0</v>
      </c>
      <c r="AR95" s="362">
        <f t="shared" ref="AR95" si="173">AR94</f>
        <v>0</v>
      </c>
      <c r="AS95" s="266"/>
    </row>
    <row r="96" spans="1:46" hidden="1" outlineLevel="1">
      <c r="B96" s="281"/>
      <c r="C96" s="251"/>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374"/>
      <c r="AF96" s="375"/>
      <c r="AG96" s="375"/>
      <c r="AH96" s="375"/>
      <c r="AI96" s="375"/>
      <c r="AJ96" s="375"/>
      <c r="AK96" s="375"/>
      <c r="AL96" s="375"/>
      <c r="AM96" s="375"/>
      <c r="AN96" s="375"/>
      <c r="AO96" s="375"/>
      <c r="AP96" s="375"/>
      <c r="AQ96" s="375"/>
      <c r="AR96" s="375"/>
      <c r="AS96" s="257"/>
    </row>
    <row r="97" spans="1:45" hidden="1" outlineLevel="1">
      <c r="A97" s="457">
        <v>19</v>
      </c>
      <c r="B97" s="273" t="s">
        <v>111</v>
      </c>
      <c r="C97" s="251" t="s">
        <v>25</v>
      </c>
      <c r="D97" s="255"/>
      <c r="E97" s="255"/>
      <c r="F97" s="255"/>
      <c r="G97" s="255"/>
      <c r="H97" s="255"/>
      <c r="I97" s="255"/>
      <c r="J97" s="255"/>
      <c r="K97" s="255"/>
      <c r="L97" s="255"/>
      <c r="M97" s="255"/>
      <c r="N97" s="255"/>
      <c r="O97" s="255"/>
      <c r="P97" s="255"/>
      <c r="Q97" s="255">
        <v>12</v>
      </c>
      <c r="R97" s="255"/>
      <c r="S97" s="255"/>
      <c r="T97" s="255"/>
      <c r="U97" s="255"/>
      <c r="V97" s="255"/>
      <c r="W97" s="255"/>
      <c r="X97" s="255"/>
      <c r="Y97" s="255"/>
      <c r="Z97" s="255"/>
      <c r="AA97" s="255"/>
      <c r="AB97" s="255"/>
      <c r="AC97" s="255"/>
      <c r="AD97" s="255"/>
      <c r="AE97" s="377"/>
      <c r="AF97" s="361"/>
      <c r="AG97" s="361"/>
      <c r="AH97" s="361"/>
      <c r="AI97" s="361"/>
      <c r="AJ97" s="361"/>
      <c r="AK97" s="361"/>
      <c r="AL97" s="366"/>
      <c r="AM97" s="366"/>
      <c r="AN97" s="366"/>
      <c r="AO97" s="366"/>
      <c r="AP97" s="366"/>
      <c r="AQ97" s="366"/>
      <c r="AR97" s="366"/>
      <c r="AS97" s="256">
        <f>SUM(AE97:AR97)</f>
        <v>0</v>
      </c>
    </row>
    <row r="98" spans="1:45" hidden="1" outlineLevel="1">
      <c r="B98" s="254" t="s">
        <v>266</v>
      </c>
      <c r="C98" s="251" t="s">
        <v>163</v>
      </c>
      <c r="D98" s="255"/>
      <c r="E98" s="255"/>
      <c r="F98" s="255"/>
      <c r="G98" s="255"/>
      <c r="H98" s="255"/>
      <c r="I98" s="255"/>
      <c r="J98" s="255"/>
      <c r="K98" s="255"/>
      <c r="L98" s="255"/>
      <c r="M98" s="255"/>
      <c r="N98" s="255"/>
      <c r="O98" s="255"/>
      <c r="P98" s="255"/>
      <c r="Q98" s="255">
        <f>Q97</f>
        <v>12</v>
      </c>
      <c r="R98" s="255"/>
      <c r="S98" s="255"/>
      <c r="T98" s="255"/>
      <c r="U98" s="255"/>
      <c r="V98" s="255"/>
      <c r="W98" s="255"/>
      <c r="X98" s="255"/>
      <c r="Y98" s="255"/>
      <c r="Z98" s="255"/>
      <c r="AA98" s="255"/>
      <c r="AB98" s="255"/>
      <c r="AC98" s="255"/>
      <c r="AD98" s="255"/>
      <c r="AE98" s="362">
        <f>AE97</f>
        <v>0</v>
      </c>
      <c r="AF98" s="362">
        <f t="shared" ref="AF98:AR98" si="174">AF97</f>
        <v>0</v>
      </c>
      <c r="AG98" s="362">
        <f t="shared" si="174"/>
        <v>0</v>
      </c>
      <c r="AH98" s="362">
        <f t="shared" si="174"/>
        <v>0</v>
      </c>
      <c r="AI98" s="362">
        <f t="shared" si="174"/>
        <v>0</v>
      </c>
      <c r="AJ98" s="362">
        <f t="shared" si="174"/>
        <v>0</v>
      </c>
      <c r="AK98" s="362">
        <f t="shared" si="174"/>
        <v>0</v>
      </c>
      <c r="AL98" s="362">
        <f t="shared" si="174"/>
        <v>0</v>
      </c>
      <c r="AM98" s="362">
        <f t="shared" si="174"/>
        <v>0</v>
      </c>
      <c r="AN98" s="362">
        <f t="shared" si="174"/>
        <v>0</v>
      </c>
      <c r="AO98" s="362">
        <f t="shared" si="174"/>
        <v>0</v>
      </c>
      <c r="AP98" s="362">
        <f t="shared" si="174"/>
        <v>0</v>
      </c>
      <c r="AQ98" s="362">
        <f t="shared" si="174"/>
        <v>0</v>
      </c>
      <c r="AR98" s="362">
        <f t="shared" si="174"/>
        <v>0</v>
      </c>
      <c r="AS98" s="257"/>
    </row>
    <row r="99" spans="1:45" hidden="1" outlineLevel="1">
      <c r="B99" s="281"/>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363"/>
      <c r="AF99" s="363"/>
      <c r="AG99" s="363"/>
      <c r="AH99" s="363"/>
      <c r="AI99" s="363"/>
      <c r="AJ99" s="363"/>
      <c r="AK99" s="363"/>
      <c r="AL99" s="363"/>
      <c r="AM99" s="363"/>
      <c r="AN99" s="363"/>
      <c r="AO99" s="363"/>
      <c r="AP99" s="363"/>
      <c r="AQ99" s="363"/>
      <c r="AR99" s="363"/>
      <c r="AS99" s="266"/>
    </row>
    <row r="100" spans="1:45" hidden="1" outlineLevel="1">
      <c r="A100" s="457">
        <v>20</v>
      </c>
      <c r="B100" s="273" t="s">
        <v>110</v>
      </c>
      <c r="C100" s="251" t="s">
        <v>25</v>
      </c>
      <c r="D100" s="255"/>
      <c r="E100" s="255"/>
      <c r="F100" s="255"/>
      <c r="G100" s="255"/>
      <c r="H100" s="255"/>
      <c r="I100" s="255"/>
      <c r="J100" s="255"/>
      <c r="K100" s="255"/>
      <c r="L100" s="255"/>
      <c r="M100" s="255"/>
      <c r="N100" s="255"/>
      <c r="O100" s="255"/>
      <c r="P100" s="255"/>
      <c r="Q100" s="255">
        <v>12</v>
      </c>
      <c r="R100" s="255"/>
      <c r="S100" s="255"/>
      <c r="T100" s="255"/>
      <c r="U100" s="255"/>
      <c r="V100" s="255"/>
      <c r="W100" s="255"/>
      <c r="X100" s="255"/>
      <c r="Y100" s="255"/>
      <c r="Z100" s="255"/>
      <c r="AA100" s="255"/>
      <c r="AB100" s="255"/>
      <c r="AC100" s="255"/>
      <c r="AD100" s="255"/>
      <c r="AE100" s="377"/>
      <c r="AF100" s="361"/>
      <c r="AG100" s="361"/>
      <c r="AH100" s="361"/>
      <c r="AI100" s="361"/>
      <c r="AJ100" s="361"/>
      <c r="AK100" s="361"/>
      <c r="AL100" s="366"/>
      <c r="AM100" s="366"/>
      <c r="AN100" s="366"/>
      <c r="AO100" s="366"/>
      <c r="AP100" s="366"/>
      <c r="AQ100" s="366"/>
      <c r="AR100" s="366"/>
      <c r="AS100" s="256">
        <f>SUM(AE100:AR100)</f>
        <v>0</v>
      </c>
    </row>
    <row r="101" spans="1:45" hidden="1" outlineLevel="1">
      <c r="B101" s="254" t="s">
        <v>266</v>
      </c>
      <c r="C101" s="251" t="s">
        <v>163</v>
      </c>
      <c r="D101" s="255"/>
      <c r="E101" s="255"/>
      <c r="F101" s="255"/>
      <c r="G101" s="255"/>
      <c r="H101" s="255"/>
      <c r="I101" s="255"/>
      <c r="J101" s="255"/>
      <c r="K101" s="255"/>
      <c r="L101" s="255"/>
      <c r="M101" s="255"/>
      <c r="N101" s="255"/>
      <c r="O101" s="255"/>
      <c r="P101" s="255"/>
      <c r="Q101" s="255">
        <f>Q100</f>
        <v>12</v>
      </c>
      <c r="R101" s="255"/>
      <c r="S101" s="255"/>
      <c r="T101" s="255"/>
      <c r="U101" s="255"/>
      <c r="V101" s="255"/>
      <c r="W101" s="255"/>
      <c r="X101" s="255"/>
      <c r="Y101" s="255"/>
      <c r="Z101" s="255"/>
      <c r="AA101" s="255"/>
      <c r="AB101" s="255"/>
      <c r="AC101" s="255"/>
      <c r="AD101" s="255"/>
      <c r="AE101" s="362">
        <f t="shared" ref="AE101:AR101" si="175">AE100</f>
        <v>0</v>
      </c>
      <c r="AF101" s="362">
        <f t="shared" si="175"/>
        <v>0</v>
      </c>
      <c r="AG101" s="362">
        <f t="shared" si="175"/>
        <v>0</v>
      </c>
      <c r="AH101" s="362">
        <f t="shared" si="175"/>
        <v>0</v>
      </c>
      <c r="AI101" s="362">
        <f t="shared" si="175"/>
        <v>0</v>
      </c>
      <c r="AJ101" s="362">
        <f t="shared" si="175"/>
        <v>0</v>
      </c>
      <c r="AK101" s="362">
        <f t="shared" si="175"/>
        <v>0</v>
      </c>
      <c r="AL101" s="362">
        <f t="shared" si="175"/>
        <v>0</v>
      </c>
      <c r="AM101" s="362">
        <f t="shared" si="175"/>
        <v>0</v>
      </c>
      <c r="AN101" s="362">
        <f t="shared" si="175"/>
        <v>0</v>
      </c>
      <c r="AO101" s="362">
        <f t="shared" si="175"/>
        <v>0</v>
      </c>
      <c r="AP101" s="362">
        <f t="shared" si="175"/>
        <v>0</v>
      </c>
      <c r="AQ101" s="362">
        <f t="shared" si="175"/>
        <v>0</v>
      </c>
      <c r="AR101" s="362">
        <f t="shared" si="175"/>
        <v>0</v>
      </c>
      <c r="AS101" s="266"/>
    </row>
    <row r="102" spans="1:45" ht="15.75" hidden="1" outlineLevel="1">
      <c r="B102" s="282"/>
      <c r="C102" s="260"/>
      <c r="D102" s="251"/>
      <c r="E102" s="251"/>
      <c r="F102" s="251"/>
      <c r="G102" s="251"/>
      <c r="H102" s="251"/>
      <c r="I102" s="251"/>
      <c r="J102" s="251"/>
      <c r="K102" s="251"/>
      <c r="L102" s="251"/>
      <c r="M102" s="251"/>
      <c r="N102" s="251"/>
      <c r="O102" s="251"/>
      <c r="P102" s="251"/>
      <c r="Q102" s="260"/>
      <c r="R102" s="251"/>
      <c r="S102" s="251"/>
      <c r="T102" s="251"/>
      <c r="U102" s="251"/>
      <c r="V102" s="251"/>
      <c r="W102" s="251"/>
      <c r="X102" s="251"/>
      <c r="Y102" s="251"/>
      <c r="Z102" s="251"/>
      <c r="AA102" s="251"/>
      <c r="AB102" s="251"/>
      <c r="AC102" s="251"/>
      <c r="AD102" s="251"/>
      <c r="AE102" s="363"/>
      <c r="AF102" s="363"/>
      <c r="AG102" s="363"/>
      <c r="AH102" s="363"/>
      <c r="AI102" s="363"/>
      <c r="AJ102" s="363"/>
      <c r="AK102" s="363"/>
      <c r="AL102" s="363"/>
      <c r="AM102" s="363"/>
      <c r="AN102" s="363"/>
      <c r="AO102" s="363"/>
      <c r="AP102" s="363"/>
      <c r="AQ102" s="363"/>
      <c r="AR102" s="363"/>
      <c r="AS102" s="266"/>
    </row>
    <row r="103" spans="1:45" ht="15.75" hidden="1" outlineLevel="1">
      <c r="B103" s="454" t="s">
        <v>499</v>
      </c>
      <c r="C103" s="251"/>
      <c r="D103" s="251"/>
      <c r="E103" s="251"/>
      <c r="F103" s="251"/>
      <c r="G103" s="251"/>
      <c r="H103" s="251"/>
      <c r="I103" s="25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373"/>
      <c r="AF103" s="376"/>
      <c r="AG103" s="376"/>
      <c r="AH103" s="376"/>
      <c r="AI103" s="376"/>
      <c r="AJ103" s="376"/>
      <c r="AK103" s="376"/>
      <c r="AL103" s="376"/>
      <c r="AM103" s="376"/>
      <c r="AN103" s="376"/>
      <c r="AO103" s="376"/>
      <c r="AP103" s="376"/>
      <c r="AQ103" s="376"/>
      <c r="AR103" s="376"/>
      <c r="AS103" s="266"/>
    </row>
    <row r="104" spans="1:45" ht="15.75" hidden="1" outlineLevel="1">
      <c r="B104" s="248" t="s">
        <v>495</v>
      </c>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373"/>
      <c r="AF104" s="376"/>
      <c r="AG104" s="376"/>
      <c r="AH104" s="376"/>
      <c r="AI104" s="376"/>
      <c r="AJ104" s="376"/>
      <c r="AK104" s="376"/>
      <c r="AL104" s="376"/>
      <c r="AM104" s="376"/>
      <c r="AN104" s="376"/>
      <c r="AO104" s="376"/>
      <c r="AP104" s="376"/>
      <c r="AQ104" s="376"/>
      <c r="AR104" s="376"/>
      <c r="AS104" s="266"/>
    </row>
    <row r="105" spans="1:45" hidden="1" outlineLevel="1">
      <c r="A105" s="457">
        <v>21</v>
      </c>
      <c r="B105" s="273" t="s">
        <v>113</v>
      </c>
      <c r="C105" s="251" t="s">
        <v>25</v>
      </c>
      <c r="D105" s="255"/>
      <c r="E105" s="255"/>
      <c r="F105" s="255"/>
      <c r="G105" s="255"/>
      <c r="H105" s="255"/>
      <c r="I105" s="255"/>
      <c r="J105" s="255"/>
      <c r="K105" s="255"/>
      <c r="L105" s="255"/>
      <c r="M105" s="255"/>
      <c r="N105" s="255"/>
      <c r="O105" s="255"/>
      <c r="P105" s="255"/>
      <c r="Q105" s="251"/>
      <c r="R105" s="255"/>
      <c r="S105" s="255"/>
      <c r="T105" s="255"/>
      <c r="U105" s="255"/>
      <c r="V105" s="255"/>
      <c r="W105" s="255"/>
      <c r="X105" s="255"/>
      <c r="Y105" s="255"/>
      <c r="Z105" s="255"/>
      <c r="AA105" s="255"/>
      <c r="AB105" s="255"/>
      <c r="AC105" s="255"/>
      <c r="AD105" s="255"/>
      <c r="AE105" s="465"/>
      <c r="AF105" s="361"/>
      <c r="AG105" s="361"/>
      <c r="AH105" s="361"/>
      <c r="AI105" s="361"/>
      <c r="AJ105" s="361"/>
      <c r="AK105" s="361"/>
      <c r="AL105" s="361"/>
      <c r="AM105" s="361"/>
      <c r="AN105" s="361"/>
      <c r="AO105" s="361"/>
      <c r="AP105" s="361"/>
      <c r="AQ105" s="361"/>
      <c r="AR105" s="361"/>
      <c r="AS105" s="256">
        <f>SUM(AE105:AR105)</f>
        <v>0</v>
      </c>
    </row>
    <row r="106" spans="1:45" hidden="1" outlineLevel="1">
      <c r="B106" s="254" t="s">
        <v>266</v>
      </c>
      <c r="C106" s="251" t="s">
        <v>163</v>
      </c>
      <c r="D106" s="255"/>
      <c r="E106" s="255"/>
      <c r="F106" s="255"/>
      <c r="G106" s="255"/>
      <c r="H106" s="255"/>
      <c r="I106" s="255"/>
      <c r="J106" s="255"/>
      <c r="K106" s="255"/>
      <c r="L106" s="255"/>
      <c r="M106" s="255"/>
      <c r="N106" s="255"/>
      <c r="O106" s="255"/>
      <c r="P106" s="255"/>
      <c r="Q106" s="251"/>
      <c r="R106" s="255"/>
      <c r="S106" s="255"/>
      <c r="T106" s="255"/>
      <c r="U106" s="255"/>
      <c r="V106" s="255"/>
      <c r="W106" s="255"/>
      <c r="X106" s="255"/>
      <c r="Y106" s="255"/>
      <c r="Z106" s="255"/>
      <c r="AA106" s="255"/>
      <c r="AB106" s="255"/>
      <c r="AC106" s="255"/>
      <c r="AD106" s="255"/>
      <c r="AE106" s="362">
        <f>AE105</f>
        <v>0</v>
      </c>
      <c r="AF106" s="362">
        <f t="shared" ref="AF106" si="176">AF105</f>
        <v>0</v>
      </c>
      <c r="AG106" s="362">
        <f t="shared" ref="AG106" si="177">AG105</f>
        <v>0</v>
      </c>
      <c r="AH106" s="362">
        <f t="shared" ref="AH106" si="178">AH105</f>
        <v>0</v>
      </c>
      <c r="AI106" s="362">
        <f t="shared" ref="AI106" si="179">AI105</f>
        <v>0</v>
      </c>
      <c r="AJ106" s="362">
        <f t="shared" ref="AJ106" si="180">AJ105</f>
        <v>0</v>
      </c>
      <c r="AK106" s="362">
        <f t="shared" ref="AK106" si="181">AK105</f>
        <v>0</v>
      </c>
      <c r="AL106" s="362">
        <f t="shared" ref="AL106" si="182">AL105</f>
        <v>0</v>
      </c>
      <c r="AM106" s="362">
        <f t="shared" ref="AM106" si="183">AM105</f>
        <v>0</v>
      </c>
      <c r="AN106" s="362">
        <f t="shared" ref="AN106" si="184">AN105</f>
        <v>0</v>
      </c>
      <c r="AO106" s="362">
        <f t="shared" ref="AO106" si="185">AO105</f>
        <v>0</v>
      </c>
      <c r="AP106" s="362">
        <f t="shared" ref="AP106" si="186">AP105</f>
        <v>0</v>
      </c>
      <c r="AQ106" s="362">
        <f t="shared" ref="AQ106" si="187">AQ105</f>
        <v>0</v>
      </c>
      <c r="AR106" s="362">
        <f t="shared" ref="AR106" si="188">AR105</f>
        <v>0</v>
      </c>
      <c r="AS106" s="266"/>
    </row>
    <row r="107" spans="1:45" hidden="1" outlineLevel="1">
      <c r="B107" s="254"/>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373"/>
      <c r="AF107" s="376"/>
      <c r="AG107" s="376"/>
      <c r="AH107" s="376"/>
      <c r="AI107" s="376"/>
      <c r="AJ107" s="376"/>
      <c r="AK107" s="376"/>
      <c r="AL107" s="376"/>
      <c r="AM107" s="376"/>
      <c r="AN107" s="376"/>
      <c r="AO107" s="376"/>
      <c r="AP107" s="376"/>
      <c r="AQ107" s="376"/>
      <c r="AR107" s="376"/>
      <c r="AS107" s="266"/>
    </row>
    <row r="108" spans="1:45" hidden="1" outlineLevel="1">
      <c r="A108" s="457">
        <v>22</v>
      </c>
      <c r="B108" s="273" t="s">
        <v>114</v>
      </c>
      <c r="C108" s="251" t="s">
        <v>25</v>
      </c>
      <c r="D108" s="255"/>
      <c r="E108" s="255"/>
      <c r="F108" s="255"/>
      <c r="G108" s="255"/>
      <c r="H108" s="255"/>
      <c r="I108" s="255"/>
      <c r="J108" s="255"/>
      <c r="K108" s="255"/>
      <c r="L108" s="255"/>
      <c r="M108" s="255"/>
      <c r="N108" s="255"/>
      <c r="O108" s="255"/>
      <c r="P108" s="255"/>
      <c r="Q108" s="251"/>
      <c r="R108" s="255"/>
      <c r="S108" s="255"/>
      <c r="T108" s="255"/>
      <c r="U108" s="255"/>
      <c r="V108" s="255"/>
      <c r="W108" s="255"/>
      <c r="X108" s="255"/>
      <c r="Y108" s="255"/>
      <c r="Z108" s="255"/>
      <c r="AA108" s="255"/>
      <c r="AB108" s="255"/>
      <c r="AC108" s="255"/>
      <c r="AD108" s="255"/>
      <c r="AE108" s="465"/>
      <c r="AF108" s="361"/>
      <c r="AG108" s="361"/>
      <c r="AH108" s="361"/>
      <c r="AI108" s="361"/>
      <c r="AJ108" s="361"/>
      <c r="AK108" s="361"/>
      <c r="AL108" s="361"/>
      <c r="AM108" s="361"/>
      <c r="AN108" s="361"/>
      <c r="AO108" s="361"/>
      <c r="AP108" s="361"/>
      <c r="AQ108" s="361"/>
      <c r="AR108" s="361"/>
      <c r="AS108" s="256">
        <f>SUM(AE108:AR108)</f>
        <v>0</v>
      </c>
    </row>
    <row r="109" spans="1:45" hidden="1" outlineLevel="1">
      <c r="B109" s="254" t="s">
        <v>266</v>
      </c>
      <c r="C109" s="251" t="s">
        <v>163</v>
      </c>
      <c r="D109" s="255"/>
      <c r="E109" s="255"/>
      <c r="F109" s="255"/>
      <c r="G109" s="255"/>
      <c r="H109" s="255"/>
      <c r="I109" s="255"/>
      <c r="J109" s="255"/>
      <c r="K109" s="255"/>
      <c r="L109" s="255"/>
      <c r="M109" s="255"/>
      <c r="N109" s="255"/>
      <c r="O109" s="255"/>
      <c r="P109" s="255"/>
      <c r="Q109" s="251"/>
      <c r="R109" s="255"/>
      <c r="S109" s="255"/>
      <c r="T109" s="255"/>
      <c r="U109" s="255"/>
      <c r="V109" s="255"/>
      <c r="W109" s="255"/>
      <c r="X109" s="255"/>
      <c r="Y109" s="255"/>
      <c r="Z109" s="255"/>
      <c r="AA109" s="255"/>
      <c r="AB109" s="255"/>
      <c r="AC109" s="255"/>
      <c r="AD109" s="255"/>
      <c r="AE109" s="362">
        <f>AE108</f>
        <v>0</v>
      </c>
      <c r="AF109" s="362">
        <f t="shared" ref="AF109" si="189">AF108</f>
        <v>0</v>
      </c>
      <c r="AG109" s="362">
        <f t="shared" ref="AG109" si="190">AG108</f>
        <v>0</v>
      </c>
      <c r="AH109" s="362">
        <f t="shared" ref="AH109" si="191">AH108</f>
        <v>0</v>
      </c>
      <c r="AI109" s="362">
        <f t="shared" ref="AI109" si="192">AI108</f>
        <v>0</v>
      </c>
      <c r="AJ109" s="362">
        <f t="shared" ref="AJ109" si="193">AJ108</f>
        <v>0</v>
      </c>
      <c r="AK109" s="362">
        <f t="shared" ref="AK109" si="194">AK108</f>
        <v>0</v>
      </c>
      <c r="AL109" s="362">
        <f t="shared" ref="AL109" si="195">AL108</f>
        <v>0</v>
      </c>
      <c r="AM109" s="362">
        <f t="shared" ref="AM109" si="196">AM108</f>
        <v>0</v>
      </c>
      <c r="AN109" s="362">
        <f t="shared" ref="AN109" si="197">AN108</f>
        <v>0</v>
      </c>
      <c r="AO109" s="362">
        <f t="shared" ref="AO109" si="198">AO108</f>
        <v>0</v>
      </c>
      <c r="AP109" s="362">
        <f t="shared" ref="AP109" si="199">AP108</f>
        <v>0</v>
      </c>
      <c r="AQ109" s="362">
        <f t="shared" ref="AQ109" si="200">AQ108</f>
        <v>0</v>
      </c>
      <c r="AR109" s="362">
        <f t="shared" ref="AR109" si="201">AR108</f>
        <v>0</v>
      </c>
      <c r="AS109" s="266"/>
    </row>
    <row r="110" spans="1:45" hidden="1" outlineLevel="1">
      <c r="B110" s="254"/>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373"/>
      <c r="AF110" s="376"/>
      <c r="AG110" s="376"/>
      <c r="AH110" s="376"/>
      <c r="AI110" s="376"/>
      <c r="AJ110" s="376"/>
      <c r="AK110" s="376"/>
      <c r="AL110" s="376"/>
      <c r="AM110" s="376"/>
      <c r="AN110" s="376"/>
      <c r="AO110" s="376"/>
      <c r="AP110" s="376"/>
      <c r="AQ110" s="376"/>
      <c r="AR110" s="376"/>
      <c r="AS110" s="266"/>
    </row>
    <row r="111" spans="1:45" hidden="1" outlineLevel="1">
      <c r="A111" s="457">
        <v>23</v>
      </c>
      <c r="B111" s="273" t="s">
        <v>115</v>
      </c>
      <c r="C111" s="251" t="s">
        <v>25</v>
      </c>
      <c r="D111" s="255"/>
      <c r="E111" s="255"/>
      <c r="F111" s="255"/>
      <c r="G111" s="255"/>
      <c r="H111" s="255"/>
      <c r="I111" s="255"/>
      <c r="J111" s="255"/>
      <c r="K111" s="255"/>
      <c r="L111" s="255"/>
      <c r="M111" s="255"/>
      <c r="N111" s="255"/>
      <c r="O111" s="255"/>
      <c r="P111" s="255"/>
      <c r="Q111" s="251"/>
      <c r="R111" s="255"/>
      <c r="S111" s="255"/>
      <c r="T111" s="255"/>
      <c r="U111" s="255"/>
      <c r="V111" s="255"/>
      <c r="W111" s="255"/>
      <c r="X111" s="255"/>
      <c r="Y111" s="255"/>
      <c r="Z111" s="255"/>
      <c r="AA111" s="255"/>
      <c r="AB111" s="255"/>
      <c r="AC111" s="255"/>
      <c r="AD111" s="255"/>
      <c r="AE111" s="361"/>
      <c r="AF111" s="361"/>
      <c r="AG111" s="361"/>
      <c r="AH111" s="361"/>
      <c r="AI111" s="361"/>
      <c r="AJ111" s="361"/>
      <c r="AK111" s="361"/>
      <c r="AL111" s="361"/>
      <c r="AM111" s="361"/>
      <c r="AN111" s="361"/>
      <c r="AO111" s="361"/>
      <c r="AP111" s="361"/>
      <c r="AQ111" s="361"/>
      <c r="AR111" s="361"/>
      <c r="AS111" s="256">
        <f>SUM(AE111:AR111)</f>
        <v>0</v>
      </c>
    </row>
    <row r="112" spans="1:45" hidden="1" outlineLevel="1">
      <c r="B112" s="254" t="s">
        <v>266</v>
      </c>
      <c r="C112" s="251" t="s">
        <v>163</v>
      </c>
      <c r="D112" s="255"/>
      <c r="E112" s="255"/>
      <c r="F112" s="255"/>
      <c r="G112" s="255"/>
      <c r="H112" s="255"/>
      <c r="I112" s="255"/>
      <c r="J112" s="255"/>
      <c r="K112" s="255"/>
      <c r="L112" s="255"/>
      <c r="M112" s="255"/>
      <c r="N112" s="255"/>
      <c r="O112" s="255"/>
      <c r="P112" s="255"/>
      <c r="Q112" s="251"/>
      <c r="R112" s="255"/>
      <c r="S112" s="255"/>
      <c r="T112" s="255"/>
      <c r="U112" s="255"/>
      <c r="V112" s="255"/>
      <c r="W112" s="255"/>
      <c r="X112" s="255"/>
      <c r="Y112" s="255"/>
      <c r="Z112" s="255"/>
      <c r="AA112" s="255"/>
      <c r="AB112" s="255"/>
      <c r="AC112" s="255"/>
      <c r="AD112" s="255"/>
      <c r="AE112" s="362">
        <f>AE111</f>
        <v>0</v>
      </c>
      <c r="AF112" s="362">
        <f t="shared" ref="AF112" si="202">AF111</f>
        <v>0</v>
      </c>
      <c r="AG112" s="362">
        <f t="shared" ref="AG112" si="203">AG111</f>
        <v>0</v>
      </c>
      <c r="AH112" s="362">
        <f t="shared" ref="AH112" si="204">AH111</f>
        <v>0</v>
      </c>
      <c r="AI112" s="362">
        <f t="shared" ref="AI112" si="205">AI111</f>
        <v>0</v>
      </c>
      <c r="AJ112" s="362">
        <f t="shared" ref="AJ112" si="206">AJ111</f>
        <v>0</v>
      </c>
      <c r="AK112" s="362">
        <f t="shared" ref="AK112" si="207">AK111</f>
        <v>0</v>
      </c>
      <c r="AL112" s="362">
        <f t="shared" ref="AL112" si="208">AL111</f>
        <v>0</v>
      </c>
      <c r="AM112" s="362">
        <f t="shared" ref="AM112" si="209">AM111</f>
        <v>0</v>
      </c>
      <c r="AN112" s="362">
        <f t="shared" ref="AN112" si="210">AN111</f>
        <v>0</v>
      </c>
      <c r="AO112" s="362">
        <f t="shared" ref="AO112" si="211">AO111</f>
        <v>0</v>
      </c>
      <c r="AP112" s="362">
        <f t="shared" ref="AP112" si="212">AP111</f>
        <v>0</v>
      </c>
      <c r="AQ112" s="362">
        <f t="shared" ref="AQ112" si="213">AQ111</f>
        <v>0</v>
      </c>
      <c r="AR112" s="362">
        <f t="shared" ref="AR112" si="214">AR111</f>
        <v>0</v>
      </c>
      <c r="AS112" s="266"/>
    </row>
    <row r="113" spans="1:45" hidden="1" outlineLevel="1">
      <c r="B113" s="28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373"/>
      <c r="AF113" s="376"/>
      <c r="AG113" s="376"/>
      <c r="AH113" s="376"/>
      <c r="AI113" s="376"/>
      <c r="AJ113" s="376"/>
      <c r="AK113" s="376"/>
      <c r="AL113" s="376"/>
      <c r="AM113" s="376"/>
      <c r="AN113" s="376"/>
      <c r="AO113" s="376"/>
      <c r="AP113" s="376"/>
      <c r="AQ113" s="376"/>
      <c r="AR113" s="376"/>
      <c r="AS113" s="266"/>
    </row>
    <row r="114" spans="1:45" hidden="1" outlineLevel="1">
      <c r="A114" s="457">
        <v>24</v>
      </c>
      <c r="B114" s="273" t="s">
        <v>116</v>
      </c>
      <c r="C114" s="251" t="s">
        <v>25</v>
      </c>
      <c r="D114" s="255"/>
      <c r="E114" s="255"/>
      <c r="F114" s="255"/>
      <c r="G114" s="255"/>
      <c r="H114" s="255"/>
      <c r="I114" s="255"/>
      <c r="J114" s="255"/>
      <c r="K114" s="255"/>
      <c r="L114" s="255"/>
      <c r="M114" s="255"/>
      <c r="N114" s="255"/>
      <c r="O114" s="255"/>
      <c r="P114" s="255"/>
      <c r="Q114" s="251"/>
      <c r="R114" s="255"/>
      <c r="S114" s="255"/>
      <c r="T114" s="255"/>
      <c r="U114" s="255"/>
      <c r="V114" s="255"/>
      <c r="W114" s="255"/>
      <c r="X114" s="255"/>
      <c r="Y114" s="255"/>
      <c r="Z114" s="255"/>
      <c r="AA114" s="255"/>
      <c r="AB114" s="255"/>
      <c r="AC114" s="255"/>
      <c r="AD114" s="255"/>
      <c r="AE114" s="361"/>
      <c r="AF114" s="361"/>
      <c r="AG114" s="361"/>
      <c r="AH114" s="361"/>
      <c r="AI114" s="361"/>
      <c r="AJ114" s="361"/>
      <c r="AK114" s="361"/>
      <c r="AL114" s="361"/>
      <c r="AM114" s="361"/>
      <c r="AN114" s="361"/>
      <c r="AO114" s="361"/>
      <c r="AP114" s="361"/>
      <c r="AQ114" s="361"/>
      <c r="AR114" s="361"/>
      <c r="AS114" s="256">
        <f>SUM(AE114:AR114)</f>
        <v>0</v>
      </c>
    </row>
    <row r="115" spans="1:45" hidden="1" outlineLevel="1">
      <c r="B115" s="254" t="s">
        <v>266</v>
      </c>
      <c r="C115" s="251" t="s">
        <v>163</v>
      </c>
      <c r="D115" s="255"/>
      <c r="E115" s="255"/>
      <c r="F115" s="255"/>
      <c r="G115" s="255"/>
      <c r="H115" s="255"/>
      <c r="I115" s="255"/>
      <c r="J115" s="255"/>
      <c r="K115" s="255"/>
      <c r="L115" s="255"/>
      <c r="M115" s="255"/>
      <c r="N115" s="255"/>
      <c r="O115" s="255"/>
      <c r="P115" s="255"/>
      <c r="Q115" s="251"/>
      <c r="R115" s="255"/>
      <c r="S115" s="255"/>
      <c r="T115" s="255"/>
      <c r="U115" s="255"/>
      <c r="V115" s="255"/>
      <c r="W115" s="255"/>
      <c r="X115" s="255"/>
      <c r="Y115" s="255"/>
      <c r="Z115" s="255"/>
      <c r="AA115" s="255"/>
      <c r="AB115" s="255"/>
      <c r="AC115" s="255"/>
      <c r="AD115" s="255"/>
      <c r="AE115" s="362">
        <f>AE114</f>
        <v>0</v>
      </c>
      <c r="AF115" s="362">
        <f t="shared" ref="AF115" si="215">AF114</f>
        <v>0</v>
      </c>
      <c r="AG115" s="362">
        <f t="shared" ref="AG115" si="216">AG114</f>
        <v>0</v>
      </c>
      <c r="AH115" s="362">
        <f t="shared" ref="AH115" si="217">AH114</f>
        <v>0</v>
      </c>
      <c r="AI115" s="362">
        <f t="shared" ref="AI115" si="218">AI114</f>
        <v>0</v>
      </c>
      <c r="AJ115" s="362">
        <f t="shared" ref="AJ115" si="219">AJ114</f>
        <v>0</v>
      </c>
      <c r="AK115" s="362">
        <f t="shared" ref="AK115" si="220">AK114</f>
        <v>0</v>
      </c>
      <c r="AL115" s="362">
        <f t="shared" ref="AL115" si="221">AL114</f>
        <v>0</v>
      </c>
      <c r="AM115" s="362">
        <f t="shared" ref="AM115" si="222">AM114</f>
        <v>0</v>
      </c>
      <c r="AN115" s="362">
        <f t="shared" ref="AN115" si="223">AN114</f>
        <v>0</v>
      </c>
      <c r="AO115" s="362">
        <f t="shared" ref="AO115" si="224">AO114</f>
        <v>0</v>
      </c>
      <c r="AP115" s="362">
        <f t="shared" ref="AP115" si="225">AP114</f>
        <v>0</v>
      </c>
      <c r="AQ115" s="362">
        <f t="shared" ref="AQ115" si="226">AQ114</f>
        <v>0</v>
      </c>
      <c r="AR115" s="362">
        <f t="shared" ref="AR115" si="227">AR114</f>
        <v>0</v>
      </c>
      <c r="AS115" s="266"/>
    </row>
    <row r="116" spans="1:45" hidden="1" outlineLevel="1">
      <c r="B116" s="254"/>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363"/>
      <c r="AF116" s="376"/>
      <c r="AG116" s="376"/>
      <c r="AH116" s="376"/>
      <c r="AI116" s="376"/>
      <c r="AJ116" s="376"/>
      <c r="AK116" s="376"/>
      <c r="AL116" s="376"/>
      <c r="AM116" s="376"/>
      <c r="AN116" s="376"/>
      <c r="AO116" s="376"/>
      <c r="AP116" s="376"/>
      <c r="AQ116" s="376"/>
      <c r="AR116" s="376"/>
      <c r="AS116" s="266"/>
    </row>
    <row r="117" spans="1:45" ht="15.75" hidden="1" outlineLevel="1">
      <c r="B117" s="248" t="s">
        <v>496</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363"/>
      <c r="AF117" s="376"/>
      <c r="AG117" s="376"/>
      <c r="AH117" s="376"/>
      <c r="AI117" s="376"/>
      <c r="AJ117" s="376"/>
      <c r="AK117" s="376"/>
      <c r="AL117" s="376"/>
      <c r="AM117" s="376"/>
      <c r="AN117" s="376"/>
      <c r="AO117" s="376"/>
      <c r="AP117" s="376"/>
      <c r="AQ117" s="376"/>
      <c r="AR117" s="376"/>
      <c r="AS117" s="266"/>
    </row>
    <row r="118" spans="1:45" hidden="1" outlineLevel="1">
      <c r="A118" s="457">
        <v>25</v>
      </c>
      <c r="B118" s="273" t="s">
        <v>117</v>
      </c>
      <c r="C118" s="251" t="s">
        <v>25</v>
      </c>
      <c r="D118" s="255"/>
      <c r="E118" s="255"/>
      <c r="F118" s="255"/>
      <c r="G118" s="255"/>
      <c r="H118" s="255"/>
      <c r="I118" s="255"/>
      <c r="J118" s="255"/>
      <c r="K118" s="255"/>
      <c r="L118" s="255"/>
      <c r="M118" s="255"/>
      <c r="N118" s="255"/>
      <c r="O118" s="255"/>
      <c r="P118" s="255"/>
      <c r="Q118" s="255">
        <v>12</v>
      </c>
      <c r="R118" s="255"/>
      <c r="S118" s="255"/>
      <c r="T118" s="255"/>
      <c r="U118" s="255"/>
      <c r="V118" s="255"/>
      <c r="W118" s="255"/>
      <c r="X118" s="255"/>
      <c r="Y118" s="255"/>
      <c r="Z118" s="255"/>
      <c r="AA118" s="255"/>
      <c r="AB118" s="255"/>
      <c r="AC118" s="255"/>
      <c r="AD118" s="255"/>
      <c r="AE118" s="377"/>
      <c r="AF118" s="361"/>
      <c r="AG118" s="361"/>
      <c r="AH118" s="361"/>
      <c r="AI118" s="361"/>
      <c r="AJ118" s="361"/>
      <c r="AK118" s="361"/>
      <c r="AL118" s="366"/>
      <c r="AM118" s="366"/>
      <c r="AN118" s="366"/>
      <c r="AO118" s="366"/>
      <c r="AP118" s="366"/>
      <c r="AQ118" s="366"/>
      <c r="AR118" s="366"/>
      <c r="AS118" s="256">
        <f>SUM(AE118:AR118)</f>
        <v>0</v>
      </c>
    </row>
    <row r="119" spans="1:45" hidden="1" outlineLevel="1">
      <c r="B119" s="254" t="s">
        <v>266</v>
      </c>
      <c r="C119" s="251" t="s">
        <v>163</v>
      </c>
      <c r="D119" s="255"/>
      <c r="E119" s="255"/>
      <c r="F119" s="255"/>
      <c r="G119" s="255"/>
      <c r="H119" s="255"/>
      <c r="I119" s="255"/>
      <c r="J119" s="255"/>
      <c r="K119" s="255"/>
      <c r="L119" s="255"/>
      <c r="M119" s="255"/>
      <c r="N119" s="255"/>
      <c r="O119" s="255"/>
      <c r="P119" s="255"/>
      <c r="Q119" s="255">
        <f>Q118</f>
        <v>12</v>
      </c>
      <c r="R119" s="255"/>
      <c r="S119" s="255"/>
      <c r="T119" s="255"/>
      <c r="U119" s="255"/>
      <c r="V119" s="255"/>
      <c r="W119" s="255"/>
      <c r="X119" s="255"/>
      <c r="Y119" s="255"/>
      <c r="Z119" s="255"/>
      <c r="AA119" s="255"/>
      <c r="AB119" s="255"/>
      <c r="AC119" s="255"/>
      <c r="AD119" s="255"/>
      <c r="AE119" s="362">
        <f>AE118</f>
        <v>0</v>
      </c>
      <c r="AF119" s="362">
        <f t="shared" ref="AF119" si="228">AF118</f>
        <v>0</v>
      </c>
      <c r="AG119" s="362">
        <f t="shared" ref="AG119" si="229">AG118</f>
        <v>0</v>
      </c>
      <c r="AH119" s="362">
        <f t="shared" ref="AH119" si="230">AH118</f>
        <v>0</v>
      </c>
      <c r="AI119" s="362">
        <f t="shared" ref="AI119" si="231">AI118</f>
        <v>0</v>
      </c>
      <c r="AJ119" s="362">
        <f t="shared" ref="AJ119" si="232">AJ118</f>
        <v>0</v>
      </c>
      <c r="AK119" s="362">
        <f t="shared" ref="AK119" si="233">AK118</f>
        <v>0</v>
      </c>
      <c r="AL119" s="362">
        <f t="shared" ref="AL119" si="234">AL118</f>
        <v>0</v>
      </c>
      <c r="AM119" s="362">
        <f t="shared" ref="AM119" si="235">AM118</f>
        <v>0</v>
      </c>
      <c r="AN119" s="362">
        <f t="shared" ref="AN119" si="236">AN118</f>
        <v>0</v>
      </c>
      <c r="AO119" s="362">
        <f t="shared" ref="AO119" si="237">AO118</f>
        <v>0</v>
      </c>
      <c r="AP119" s="362">
        <f t="shared" ref="AP119" si="238">AP118</f>
        <v>0</v>
      </c>
      <c r="AQ119" s="362">
        <f t="shared" ref="AQ119" si="239">AQ118</f>
        <v>0</v>
      </c>
      <c r="AR119" s="362">
        <f t="shared" ref="AR119" si="240">AR118</f>
        <v>0</v>
      </c>
      <c r="AS119" s="266"/>
    </row>
    <row r="120" spans="1:45" hidden="1" outlineLevel="1">
      <c r="B120" s="254"/>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363"/>
      <c r="AF120" s="376"/>
      <c r="AG120" s="376"/>
      <c r="AH120" s="376"/>
      <c r="AI120" s="376"/>
      <c r="AJ120" s="376"/>
      <c r="AK120" s="376"/>
      <c r="AL120" s="376"/>
      <c r="AM120" s="376"/>
      <c r="AN120" s="376"/>
      <c r="AO120" s="376"/>
      <c r="AP120" s="376"/>
      <c r="AQ120" s="376"/>
      <c r="AR120" s="376"/>
      <c r="AS120" s="266"/>
    </row>
    <row r="121" spans="1:45" hidden="1" outlineLevel="1">
      <c r="A121" s="457">
        <v>26</v>
      </c>
      <c r="B121" s="273" t="s">
        <v>118</v>
      </c>
      <c r="C121" s="251" t="s">
        <v>25</v>
      </c>
      <c r="D121" s="255"/>
      <c r="E121" s="255"/>
      <c r="F121" s="255"/>
      <c r="G121" s="255"/>
      <c r="H121" s="255"/>
      <c r="I121" s="255"/>
      <c r="J121" s="255"/>
      <c r="K121" s="255"/>
      <c r="L121" s="255"/>
      <c r="M121" s="255"/>
      <c r="N121" s="255"/>
      <c r="O121" s="255"/>
      <c r="P121" s="255"/>
      <c r="Q121" s="255">
        <v>12</v>
      </c>
      <c r="R121" s="255"/>
      <c r="S121" s="255"/>
      <c r="T121" s="255"/>
      <c r="U121" s="255"/>
      <c r="V121" s="255"/>
      <c r="W121" s="255"/>
      <c r="X121" s="255"/>
      <c r="Y121" s="255"/>
      <c r="Z121" s="255"/>
      <c r="AA121" s="255"/>
      <c r="AB121" s="255"/>
      <c r="AC121" s="255"/>
      <c r="AD121" s="255"/>
      <c r="AE121" s="377"/>
      <c r="AF121" s="465"/>
      <c r="AG121" s="465"/>
      <c r="AH121" s="361"/>
      <c r="AI121" s="465"/>
      <c r="AJ121" s="361"/>
      <c r="AK121" s="361"/>
      <c r="AL121" s="366"/>
      <c r="AM121" s="366"/>
      <c r="AN121" s="366"/>
      <c r="AO121" s="366"/>
      <c r="AP121" s="366"/>
      <c r="AQ121" s="366"/>
      <c r="AR121" s="366"/>
      <c r="AS121" s="256">
        <f>SUM(AE121:AR121)</f>
        <v>0</v>
      </c>
    </row>
    <row r="122" spans="1:45" hidden="1" outlineLevel="1">
      <c r="B122" s="254" t="s">
        <v>266</v>
      </c>
      <c r="C122" s="251" t="s">
        <v>163</v>
      </c>
      <c r="D122" s="255"/>
      <c r="E122" s="255"/>
      <c r="F122" s="255"/>
      <c r="G122" s="255"/>
      <c r="H122" s="255"/>
      <c r="I122" s="255"/>
      <c r="J122" s="255"/>
      <c r="K122" s="255"/>
      <c r="L122" s="255"/>
      <c r="M122" s="255"/>
      <c r="N122" s="255"/>
      <c r="O122" s="255"/>
      <c r="P122" s="255"/>
      <c r="Q122" s="255">
        <f>Q121</f>
        <v>12</v>
      </c>
      <c r="R122" s="255"/>
      <c r="S122" s="255"/>
      <c r="T122" s="255"/>
      <c r="U122" s="255"/>
      <c r="V122" s="255"/>
      <c r="W122" s="255"/>
      <c r="X122" s="255"/>
      <c r="Y122" s="255"/>
      <c r="Z122" s="255"/>
      <c r="AA122" s="255"/>
      <c r="AB122" s="255"/>
      <c r="AC122" s="255"/>
      <c r="AD122" s="255"/>
      <c r="AE122" s="362">
        <f>AE121</f>
        <v>0</v>
      </c>
      <c r="AF122" s="362">
        <f t="shared" ref="AF122" si="241">AF121</f>
        <v>0</v>
      </c>
      <c r="AG122" s="362">
        <f t="shared" ref="AG122" si="242">AG121</f>
        <v>0</v>
      </c>
      <c r="AH122" s="362">
        <f t="shared" ref="AH122" si="243">AH121</f>
        <v>0</v>
      </c>
      <c r="AI122" s="362">
        <f t="shared" ref="AI122" si="244">AI121</f>
        <v>0</v>
      </c>
      <c r="AJ122" s="362">
        <f t="shared" ref="AJ122" si="245">AJ121</f>
        <v>0</v>
      </c>
      <c r="AK122" s="362">
        <f t="shared" ref="AK122" si="246">AK121</f>
        <v>0</v>
      </c>
      <c r="AL122" s="362">
        <f t="shared" ref="AL122" si="247">AL121</f>
        <v>0</v>
      </c>
      <c r="AM122" s="362">
        <f t="shared" ref="AM122" si="248">AM121</f>
        <v>0</v>
      </c>
      <c r="AN122" s="362">
        <f t="shared" ref="AN122" si="249">AN121</f>
        <v>0</v>
      </c>
      <c r="AO122" s="362">
        <f t="shared" ref="AO122" si="250">AO121</f>
        <v>0</v>
      </c>
      <c r="AP122" s="362">
        <f t="shared" ref="AP122" si="251">AP121</f>
        <v>0</v>
      </c>
      <c r="AQ122" s="362">
        <f t="shared" ref="AQ122" si="252">AQ121</f>
        <v>0</v>
      </c>
      <c r="AR122" s="362">
        <f t="shared" ref="AR122" si="253">AR121</f>
        <v>0</v>
      </c>
      <c r="AS122" s="266"/>
    </row>
    <row r="123" spans="1:45" hidden="1" outlineLevel="1">
      <c r="B123" s="254"/>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363"/>
      <c r="AF123" s="376"/>
      <c r="AG123" s="376"/>
      <c r="AH123" s="376"/>
      <c r="AI123" s="376"/>
      <c r="AJ123" s="376"/>
      <c r="AK123" s="376"/>
      <c r="AL123" s="376"/>
      <c r="AM123" s="376"/>
      <c r="AN123" s="376"/>
      <c r="AO123" s="376"/>
      <c r="AP123" s="376"/>
      <c r="AQ123" s="376"/>
      <c r="AR123" s="376"/>
      <c r="AS123" s="266"/>
    </row>
    <row r="124" spans="1:45" hidden="1" outlineLevel="1">
      <c r="A124" s="457">
        <v>27</v>
      </c>
      <c r="B124" s="273" t="s">
        <v>119</v>
      </c>
      <c r="C124" s="251" t="s">
        <v>25</v>
      </c>
      <c r="D124" s="255"/>
      <c r="E124" s="255"/>
      <c r="F124" s="255"/>
      <c r="G124" s="255"/>
      <c r="H124" s="255"/>
      <c r="I124" s="255"/>
      <c r="J124" s="255"/>
      <c r="K124" s="255"/>
      <c r="L124" s="255"/>
      <c r="M124" s="255"/>
      <c r="N124" s="255"/>
      <c r="O124" s="255"/>
      <c r="P124" s="255"/>
      <c r="Q124" s="255">
        <v>12</v>
      </c>
      <c r="R124" s="255"/>
      <c r="S124" s="255"/>
      <c r="T124" s="255"/>
      <c r="U124" s="255"/>
      <c r="V124" s="255"/>
      <c r="W124" s="255"/>
      <c r="X124" s="255"/>
      <c r="Y124" s="255"/>
      <c r="Z124" s="255"/>
      <c r="AA124" s="255"/>
      <c r="AB124" s="255"/>
      <c r="AC124" s="255"/>
      <c r="AD124" s="255"/>
      <c r="AE124" s="377"/>
      <c r="AF124" s="361"/>
      <c r="AG124" s="361"/>
      <c r="AH124" s="361"/>
      <c r="AI124" s="361"/>
      <c r="AJ124" s="361"/>
      <c r="AK124" s="361"/>
      <c r="AL124" s="366"/>
      <c r="AM124" s="366"/>
      <c r="AN124" s="366"/>
      <c r="AO124" s="366"/>
      <c r="AP124" s="366"/>
      <c r="AQ124" s="366"/>
      <c r="AR124" s="366"/>
      <c r="AS124" s="256">
        <f>SUM(AE124:AR124)</f>
        <v>0</v>
      </c>
    </row>
    <row r="125" spans="1:45" hidden="1" outlineLevel="1">
      <c r="B125" s="254" t="s">
        <v>266</v>
      </c>
      <c r="C125" s="251" t="s">
        <v>163</v>
      </c>
      <c r="D125" s="255"/>
      <c r="E125" s="255"/>
      <c r="F125" s="255"/>
      <c r="G125" s="255"/>
      <c r="H125" s="255"/>
      <c r="I125" s="255"/>
      <c r="J125" s="255"/>
      <c r="K125" s="255"/>
      <c r="L125" s="255"/>
      <c r="M125" s="255"/>
      <c r="N125" s="255"/>
      <c r="O125" s="255"/>
      <c r="P125" s="255"/>
      <c r="Q125" s="255">
        <f>Q124</f>
        <v>12</v>
      </c>
      <c r="R125" s="255"/>
      <c r="S125" s="255"/>
      <c r="T125" s="255"/>
      <c r="U125" s="255"/>
      <c r="V125" s="255"/>
      <c r="W125" s="255"/>
      <c r="X125" s="255"/>
      <c r="Y125" s="255"/>
      <c r="Z125" s="255"/>
      <c r="AA125" s="255"/>
      <c r="AB125" s="255"/>
      <c r="AC125" s="255"/>
      <c r="AD125" s="255"/>
      <c r="AE125" s="362">
        <f>AE124</f>
        <v>0</v>
      </c>
      <c r="AF125" s="362">
        <f t="shared" ref="AF125" si="254">AF124</f>
        <v>0</v>
      </c>
      <c r="AG125" s="362">
        <f t="shared" ref="AG125" si="255">AG124</f>
        <v>0</v>
      </c>
      <c r="AH125" s="362">
        <f t="shared" ref="AH125" si="256">AH124</f>
        <v>0</v>
      </c>
      <c r="AI125" s="362">
        <f t="shared" ref="AI125" si="257">AI124</f>
        <v>0</v>
      </c>
      <c r="AJ125" s="362">
        <f t="shared" ref="AJ125" si="258">AJ124</f>
        <v>0</v>
      </c>
      <c r="AK125" s="362">
        <f t="shared" ref="AK125" si="259">AK124</f>
        <v>0</v>
      </c>
      <c r="AL125" s="362">
        <f t="shared" ref="AL125" si="260">AL124</f>
        <v>0</v>
      </c>
      <c r="AM125" s="362">
        <f t="shared" ref="AM125" si="261">AM124</f>
        <v>0</v>
      </c>
      <c r="AN125" s="362">
        <f t="shared" ref="AN125" si="262">AN124</f>
        <v>0</v>
      </c>
      <c r="AO125" s="362">
        <f t="shared" ref="AO125" si="263">AO124</f>
        <v>0</v>
      </c>
      <c r="AP125" s="362">
        <f t="shared" ref="AP125" si="264">AP124</f>
        <v>0</v>
      </c>
      <c r="AQ125" s="362">
        <f t="shared" ref="AQ125" si="265">AQ124</f>
        <v>0</v>
      </c>
      <c r="AR125" s="362">
        <f t="shared" ref="AR125" si="266">AR124</f>
        <v>0</v>
      </c>
      <c r="AS125" s="266"/>
    </row>
    <row r="126" spans="1:45" hidden="1" outlineLevel="1">
      <c r="B126" s="254"/>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363"/>
      <c r="AF126" s="376"/>
      <c r="AG126" s="376"/>
      <c r="AH126" s="376"/>
      <c r="AI126" s="376"/>
      <c r="AJ126" s="376"/>
      <c r="AK126" s="376"/>
      <c r="AL126" s="376"/>
      <c r="AM126" s="376"/>
      <c r="AN126" s="376"/>
      <c r="AO126" s="376"/>
      <c r="AP126" s="376"/>
      <c r="AQ126" s="376"/>
      <c r="AR126" s="376"/>
      <c r="AS126" s="266"/>
    </row>
    <row r="127" spans="1:45" ht="30" hidden="1" outlineLevel="1">
      <c r="A127" s="457">
        <v>28</v>
      </c>
      <c r="B127" s="273" t="s">
        <v>120</v>
      </c>
      <c r="C127" s="251" t="s">
        <v>25</v>
      </c>
      <c r="D127" s="255"/>
      <c r="E127" s="255"/>
      <c r="F127" s="255"/>
      <c r="G127" s="255"/>
      <c r="H127" s="255"/>
      <c r="I127" s="255"/>
      <c r="J127" s="255"/>
      <c r="K127" s="255"/>
      <c r="L127" s="255"/>
      <c r="M127" s="255"/>
      <c r="N127" s="255"/>
      <c r="O127" s="255"/>
      <c r="P127" s="255"/>
      <c r="Q127" s="255">
        <v>12</v>
      </c>
      <c r="R127" s="255"/>
      <c r="S127" s="255"/>
      <c r="T127" s="255"/>
      <c r="U127" s="255"/>
      <c r="V127" s="255"/>
      <c r="W127" s="255"/>
      <c r="X127" s="255"/>
      <c r="Y127" s="255"/>
      <c r="Z127" s="255"/>
      <c r="AA127" s="255"/>
      <c r="AB127" s="255"/>
      <c r="AC127" s="255"/>
      <c r="AD127" s="255"/>
      <c r="AE127" s="377"/>
      <c r="AF127" s="361"/>
      <c r="AG127" s="361"/>
      <c r="AH127" s="361"/>
      <c r="AI127" s="361"/>
      <c r="AJ127" s="361"/>
      <c r="AK127" s="361"/>
      <c r="AL127" s="366"/>
      <c r="AM127" s="366"/>
      <c r="AN127" s="366"/>
      <c r="AO127" s="366"/>
      <c r="AP127" s="366"/>
      <c r="AQ127" s="366"/>
      <c r="AR127" s="366"/>
      <c r="AS127" s="256">
        <f>SUM(AE127:AR127)</f>
        <v>0</v>
      </c>
    </row>
    <row r="128" spans="1:45" hidden="1" outlineLevel="1">
      <c r="B128" s="254" t="s">
        <v>266</v>
      </c>
      <c r="C128" s="251" t="s">
        <v>163</v>
      </c>
      <c r="D128" s="255"/>
      <c r="E128" s="255"/>
      <c r="F128" s="255"/>
      <c r="G128" s="255"/>
      <c r="H128" s="255"/>
      <c r="I128" s="255"/>
      <c r="J128" s="255"/>
      <c r="K128" s="255"/>
      <c r="L128" s="255"/>
      <c r="M128" s="255"/>
      <c r="N128" s="255"/>
      <c r="O128" s="255"/>
      <c r="P128" s="255"/>
      <c r="Q128" s="255">
        <f>Q127</f>
        <v>12</v>
      </c>
      <c r="R128" s="255"/>
      <c r="S128" s="255"/>
      <c r="T128" s="255"/>
      <c r="U128" s="255"/>
      <c r="V128" s="255"/>
      <c r="W128" s="255"/>
      <c r="X128" s="255"/>
      <c r="Y128" s="255"/>
      <c r="Z128" s="255"/>
      <c r="AA128" s="255"/>
      <c r="AB128" s="255"/>
      <c r="AC128" s="255"/>
      <c r="AD128" s="255"/>
      <c r="AE128" s="362">
        <f>AE127</f>
        <v>0</v>
      </c>
      <c r="AF128" s="362">
        <f t="shared" ref="AF128" si="267">AF127</f>
        <v>0</v>
      </c>
      <c r="AG128" s="362">
        <f t="shared" ref="AG128" si="268">AG127</f>
        <v>0</v>
      </c>
      <c r="AH128" s="362">
        <f t="shared" ref="AH128" si="269">AH127</f>
        <v>0</v>
      </c>
      <c r="AI128" s="362">
        <f t="shared" ref="AI128" si="270">AI127</f>
        <v>0</v>
      </c>
      <c r="AJ128" s="362">
        <f t="shared" ref="AJ128" si="271">AJ127</f>
        <v>0</v>
      </c>
      <c r="AK128" s="362">
        <f t="shared" ref="AK128" si="272">AK127</f>
        <v>0</v>
      </c>
      <c r="AL128" s="362">
        <f t="shared" ref="AL128" si="273">AL127</f>
        <v>0</v>
      </c>
      <c r="AM128" s="362">
        <f t="shared" ref="AM128" si="274">AM127</f>
        <v>0</v>
      </c>
      <c r="AN128" s="362">
        <f t="shared" ref="AN128" si="275">AN127</f>
        <v>0</v>
      </c>
      <c r="AO128" s="362">
        <f t="shared" ref="AO128" si="276">AO127</f>
        <v>0</v>
      </c>
      <c r="AP128" s="362">
        <f t="shared" ref="AP128" si="277">AP127</f>
        <v>0</v>
      </c>
      <c r="AQ128" s="362">
        <f t="shared" ref="AQ128" si="278">AQ127</f>
        <v>0</v>
      </c>
      <c r="AR128" s="362">
        <f t="shared" ref="AR128" si="279">AR127</f>
        <v>0</v>
      </c>
      <c r="AS128" s="266"/>
    </row>
    <row r="129" spans="1:45" hidden="1" outlineLevel="1">
      <c r="B129" s="254"/>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363"/>
      <c r="AF129" s="376"/>
      <c r="AG129" s="376"/>
      <c r="AH129" s="376"/>
      <c r="AI129" s="376"/>
      <c r="AJ129" s="376"/>
      <c r="AK129" s="376"/>
      <c r="AL129" s="376"/>
      <c r="AM129" s="376"/>
      <c r="AN129" s="376"/>
      <c r="AO129" s="376"/>
      <c r="AP129" s="376"/>
      <c r="AQ129" s="376"/>
      <c r="AR129" s="376"/>
      <c r="AS129" s="266"/>
    </row>
    <row r="130" spans="1:45" ht="30" hidden="1" outlineLevel="1">
      <c r="A130" s="457">
        <v>29</v>
      </c>
      <c r="B130" s="273" t="s">
        <v>121</v>
      </c>
      <c r="C130" s="251" t="s">
        <v>25</v>
      </c>
      <c r="D130" s="255"/>
      <c r="E130" s="255"/>
      <c r="F130" s="255"/>
      <c r="G130" s="255"/>
      <c r="H130" s="255"/>
      <c r="I130" s="255"/>
      <c r="J130" s="255"/>
      <c r="K130" s="255"/>
      <c r="L130" s="255"/>
      <c r="M130" s="255"/>
      <c r="N130" s="255"/>
      <c r="O130" s="255"/>
      <c r="P130" s="255"/>
      <c r="Q130" s="255">
        <v>3</v>
      </c>
      <c r="R130" s="255"/>
      <c r="S130" s="255"/>
      <c r="T130" s="255"/>
      <c r="U130" s="255"/>
      <c r="V130" s="255"/>
      <c r="W130" s="255"/>
      <c r="X130" s="255"/>
      <c r="Y130" s="255"/>
      <c r="Z130" s="255"/>
      <c r="AA130" s="255"/>
      <c r="AB130" s="255"/>
      <c r="AC130" s="255"/>
      <c r="AD130" s="255"/>
      <c r="AE130" s="377"/>
      <c r="AF130" s="361"/>
      <c r="AG130" s="361"/>
      <c r="AH130" s="361"/>
      <c r="AI130" s="361"/>
      <c r="AJ130" s="361"/>
      <c r="AK130" s="361"/>
      <c r="AL130" s="366"/>
      <c r="AM130" s="366"/>
      <c r="AN130" s="366"/>
      <c r="AO130" s="366"/>
      <c r="AP130" s="366"/>
      <c r="AQ130" s="366"/>
      <c r="AR130" s="366"/>
      <c r="AS130" s="256">
        <f>SUM(AE130:AR130)</f>
        <v>0</v>
      </c>
    </row>
    <row r="131" spans="1:45" hidden="1" outlineLevel="1">
      <c r="B131" s="254" t="s">
        <v>266</v>
      </c>
      <c r="C131" s="251" t="s">
        <v>163</v>
      </c>
      <c r="D131" s="255"/>
      <c r="E131" s="255"/>
      <c r="F131" s="255"/>
      <c r="G131" s="255"/>
      <c r="H131" s="255"/>
      <c r="I131" s="255"/>
      <c r="J131" s="255"/>
      <c r="K131" s="255"/>
      <c r="L131" s="255"/>
      <c r="M131" s="255"/>
      <c r="N131" s="255"/>
      <c r="O131" s="255"/>
      <c r="P131" s="255"/>
      <c r="Q131" s="255">
        <f>Q130</f>
        <v>3</v>
      </c>
      <c r="R131" s="255"/>
      <c r="S131" s="255"/>
      <c r="T131" s="255"/>
      <c r="U131" s="255"/>
      <c r="V131" s="255"/>
      <c r="W131" s="255"/>
      <c r="X131" s="255"/>
      <c r="Y131" s="255"/>
      <c r="Z131" s="255"/>
      <c r="AA131" s="255"/>
      <c r="AB131" s="255"/>
      <c r="AC131" s="255"/>
      <c r="AD131" s="255"/>
      <c r="AE131" s="362">
        <f>AE130</f>
        <v>0</v>
      </c>
      <c r="AF131" s="362">
        <f t="shared" ref="AF131" si="280">AF130</f>
        <v>0</v>
      </c>
      <c r="AG131" s="362">
        <f t="shared" ref="AG131" si="281">AG130</f>
        <v>0</v>
      </c>
      <c r="AH131" s="362">
        <f t="shared" ref="AH131" si="282">AH130</f>
        <v>0</v>
      </c>
      <c r="AI131" s="362">
        <f t="shared" ref="AI131" si="283">AI130</f>
        <v>0</v>
      </c>
      <c r="AJ131" s="362">
        <f t="shared" ref="AJ131" si="284">AJ130</f>
        <v>0</v>
      </c>
      <c r="AK131" s="362">
        <f t="shared" ref="AK131" si="285">AK130</f>
        <v>0</v>
      </c>
      <c r="AL131" s="362">
        <f t="shared" ref="AL131" si="286">AL130</f>
        <v>0</v>
      </c>
      <c r="AM131" s="362">
        <f t="shared" ref="AM131" si="287">AM130</f>
        <v>0</v>
      </c>
      <c r="AN131" s="362">
        <f t="shared" ref="AN131" si="288">AN130</f>
        <v>0</v>
      </c>
      <c r="AO131" s="362">
        <f t="shared" ref="AO131" si="289">AO130</f>
        <v>0</v>
      </c>
      <c r="AP131" s="362">
        <f t="shared" ref="AP131" si="290">AP130</f>
        <v>0</v>
      </c>
      <c r="AQ131" s="362">
        <f t="shared" ref="AQ131" si="291">AQ130</f>
        <v>0</v>
      </c>
      <c r="AR131" s="362">
        <f t="shared" ref="AR131" si="292">AR130</f>
        <v>0</v>
      </c>
      <c r="AS131" s="266"/>
    </row>
    <row r="132" spans="1:45" hidden="1" outlineLevel="1">
      <c r="B132" s="254"/>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363"/>
      <c r="AF132" s="376"/>
      <c r="AG132" s="376"/>
      <c r="AH132" s="376"/>
      <c r="AI132" s="376"/>
      <c r="AJ132" s="376"/>
      <c r="AK132" s="376"/>
      <c r="AL132" s="376"/>
      <c r="AM132" s="376"/>
      <c r="AN132" s="376"/>
      <c r="AO132" s="376"/>
      <c r="AP132" s="376"/>
      <c r="AQ132" s="376"/>
      <c r="AR132" s="376"/>
      <c r="AS132" s="266"/>
    </row>
    <row r="133" spans="1:45" ht="30" hidden="1" outlineLevel="1">
      <c r="A133" s="457">
        <v>30</v>
      </c>
      <c r="B133" s="273" t="s">
        <v>122</v>
      </c>
      <c r="C133" s="251" t="s">
        <v>25</v>
      </c>
      <c r="D133" s="255"/>
      <c r="E133" s="255"/>
      <c r="F133" s="255"/>
      <c r="G133" s="255"/>
      <c r="H133" s="255"/>
      <c r="I133" s="255"/>
      <c r="J133" s="255"/>
      <c r="K133" s="255"/>
      <c r="L133" s="255"/>
      <c r="M133" s="255"/>
      <c r="N133" s="255"/>
      <c r="O133" s="255"/>
      <c r="P133" s="255"/>
      <c r="Q133" s="255">
        <v>12</v>
      </c>
      <c r="R133" s="255"/>
      <c r="S133" s="255"/>
      <c r="T133" s="255"/>
      <c r="U133" s="255"/>
      <c r="V133" s="255"/>
      <c r="W133" s="255"/>
      <c r="X133" s="255"/>
      <c r="Y133" s="255"/>
      <c r="Z133" s="255"/>
      <c r="AA133" s="255"/>
      <c r="AB133" s="255"/>
      <c r="AC133" s="255"/>
      <c r="AD133" s="255"/>
      <c r="AE133" s="377"/>
      <c r="AF133" s="361"/>
      <c r="AG133" s="361"/>
      <c r="AH133" s="361"/>
      <c r="AI133" s="361"/>
      <c r="AJ133" s="361"/>
      <c r="AK133" s="361"/>
      <c r="AL133" s="366"/>
      <c r="AM133" s="366"/>
      <c r="AN133" s="366"/>
      <c r="AO133" s="366"/>
      <c r="AP133" s="366"/>
      <c r="AQ133" s="366"/>
      <c r="AR133" s="366"/>
      <c r="AS133" s="256">
        <f>SUM(AE133:AR133)</f>
        <v>0</v>
      </c>
    </row>
    <row r="134" spans="1:45" hidden="1" outlineLevel="1">
      <c r="B134" s="254" t="s">
        <v>266</v>
      </c>
      <c r="C134" s="251" t="s">
        <v>163</v>
      </c>
      <c r="D134" s="255"/>
      <c r="E134" s="255"/>
      <c r="F134" s="255"/>
      <c r="G134" s="255"/>
      <c r="H134" s="255"/>
      <c r="I134" s="255"/>
      <c r="J134" s="255"/>
      <c r="K134" s="255"/>
      <c r="L134" s="255"/>
      <c r="M134" s="255"/>
      <c r="N134" s="255"/>
      <c r="O134" s="255"/>
      <c r="P134" s="255"/>
      <c r="Q134" s="255">
        <f>Q133</f>
        <v>12</v>
      </c>
      <c r="R134" s="255"/>
      <c r="S134" s="255"/>
      <c r="T134" s="255"/>
      <c r="U134" s="255"/>
      <c r="V134" s="255"/>
      <c r="W134" s="255"/>
      <c r="X134" s="255"/>
      <c r="Y134" s="255"/>
      <c r="Z134" s="255"/>
      <c r="AA134" s="255"/>
      <c r="AB134" s="255"/>
      <c r="AC134" s="255"/>
      <c r="AD134" s="255"/>
      <c r="AE134" s="362">
        <f>AE133</f>
        <v>0</v>
      </c>
      <c r="AF134" s="362">
        <f t="shared" ref="AF134" si="293">AF133</f>
        <v>0</v>
      </c>
      <c r="AG134" s="362">
        <f t="shared" ref="AG134" si="294">AG133</f>
        <v>0</v>
      </c>
      <c r="AH134" s="362">
        <f t="shared" ref="AH134" si="295">AH133</f>
        <v>0</v>
      </c>
      <c r="AI134" s="362">
        <f t="shared" ref="AI134" si="296">AI133</f>
        <v>0</v>
      </c>
      <c r="AJ134" s="362">
        <f t="shared" ref="AJ134" si="297">AJ133</f>
        <v>0</v>
      </c>
      <c r="AK134" s="362">
        <f t="shared" ref="AK134" si="298">AK133</f>
        <v>0</v>
      </c>
      <c r="AL134" s="362">
        <f t="shared" ref="AL134" si="299">AL133</f>
        <v>0</v>
      </c>
      <c r="AM134" s="362">
        <f t="shared" ref="AM134" si="300">AM133</f>
        <v>0</v>
      </c>
      <c r="AN134" s="362">
        <f t="shared" ref="AN134" si="301">AN133</f>
        <v>0</v>
      </c>
      <c r="AO134" s="362">
        <f t="shared" ref="AO134" si="302">AO133</f>
        <v>0</v>
      </c>
      <c r="AP134" s="362">
        <f t="shared" ref="AP134" si="303">AP133</f>
        <v>0</v>
      </c>
      <c r="AQ134" s="362">
        <f t="shared" ref="AQ134" si="304">AQ133</f>
        <v>0</v>
      </c>
      <c r="AR134" s="362">
        <f t="shared" ref="AR134" si="305">AR133</f>
        <v>0</v>
      </c>
      <c r="AS134" s="266"/>
    </row>
    <row r="135" spans="1:45" hidden="1" outlineLevel="1">
      <c r="B135" s="254"/>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363"/>
      <c r="AF135" s="376"/>
      <c r="AG135" s="376"/>
      <c r="AH135" s="376"/>
      <c r="AI135" s="376"/>
      <c r="AJ135" s="376"/>
      <c r="AK135" s="376"/>
      <c r="AL135" s="376"/>
      <c r="AM135" s="376"/>
      <c r="AN135" s="376"/>
      <c r="AO135" s="376"/>
      <c r="AP135" s="376"/>
      <c r="AQ135" s="376"/>
      <c r="AR135" s="376"/>
      <c r="AS135" s="266"/>
    </row>
    <row r="136" spans="1:45" hidden="1" outlineLevel="1">
      <c r="A136" s="457">
        <v>31</v>
      </c>
      <c r="B136" s="273" t="s">
        <v>123</v>
      </c>
      <c r="C136" s="251" t="s">
        <v>25</v>
      </c>
      <c r="D136" s="255"/>
      <c r="E136" s="255"/>
      <c r="F136" s="255"/>
      <c r="G136" s="255"/>
      <c r="H136" s="255"/>
      <c r="I136" s="255"/>
      <c r="J136" s="255"/>
      <c r="K136" s="255"/>
      <c r="L136" s="255"/>
      <c r="M136" s="255"/>
      <c r="N136" s="255"/>
      <c r="O136" s="255"/>
      <c r="P136" s="255"/>
      <c r="Q136" s="255">
        <v>12</v>
      </c>
      <c r="R136" s="255"/>
      <c r="S136" s="255"/>
      <c r="T136" s="255"/>
      <c r="U136" s="255"/>
      <c r="V136" s="255"/>
      <c r="W136" s="255"/>
      <c r="X136" s="255"/>
      <c r="Y136" s="255"/>
      <c r="Z136" s="255"/>
      <c r="AA136" s="255"/>
      <c r="AB136" s="255"/>
      <c r="AC136" s="255"/>
      <c r="AD136" s="255"/>
      <c r="AE136" s="377"/>
      <c r="AF136" s="361"/>
      <c r="AG136" s="361"/>
      <c r="AH136" s="361"/>
      <c r="AI136" s="361"/>
      <c r="AJ136" s="361"/>
      <c r="AK136" s="361"/>
      <c r="AL136" s="366"/>
      <c r="AM136" s="366"/>
      <c r="AN136" s="366"/>
      <c r="AO136" s="366"/>
      <c r="AP136" s="366"/>
      <c r="AQ136" s="366"/>
      <c r="AR136" s="366"/>
      <c r="AS136" s="256">
        <f>SUM(AE136:AR136)</f>
        <v>0</v>
      </c>
    </row>
    <row r="137" spans="1:45" hidden="1" outlineLevel="1">
      <c r="B137" s="254" t="s">
        <v>266</v>
      </c>
      <c r="C137" s="251" t="s">
        <v>163</v>
      </c>
      <c r="D137" s="255"/>
      <c r="E137" s="255"/>
      <c r="F137" s="255"/>
      <c r="G137" s="255"/>
      <c r="H137" s="255"/>
      <c r="I137" s="255"/>
      <c r="J137" s="255"/>
      <c r="K137" s="255"/>
      <c r="L137" s="255"/>
      <c r="M137" s="255"/>
      <c r="N137" s="255"/>
      <c r="O137" s="255"/>
      <c r="P137" s="255"/>
      <c r="Q137" s="255">
        <f>Q136</f>
        <v>12</v>
      </c>
      <c r="R137" s="255"/>
      <c r="S137" s="255"/>
      <c r="T137" s="255"/>
      <c r="U137" s="255"/>
      <c r="V137" s="255"/>
      <c r="W137" s="255"/>
      <c r="X137" s="255"/>
      <c r="Y137" s="255"/>
      <c r="Z137" s="255"/>
      <c r="AA137" s="255"/>
      <c r="AB137" s="255"/>
      <c r="AC137" s="255"/>
      <c r="AD137" s="255"/>
      <c r="AE137" s="362">
        <f>AE136</f>
        <v>0</v>
      </c>
      <c r="AF137" s="362">
        <f t="shared" ref="AF137" si="306">AF136</f>
        <v>0</v>
      </c>
      <c r="AG137" s="362">
        <f t="shared" ref="AG137" si="307">AG136</f>
        <v>0</v>
      </c>
      <c r="AH137" s="362">
        <f t="shared" ref="AH137" si="308">AH136</f>
        <v>0</v>
      </c>
      <c r="AI137" s="362">
        <f t="shared" ref="AI137" si="309">AI136</f>
        <v>0</v>
      </c>
      <c r="AJ137" s="362">
        <f t="shared" ref="AJ137" si="310">AJ136</f>
        <v>0</v>
      </c>
      <c r="AK137" s="362">
        <f t="shared" ref="AK137" si="311">AK136</f>
        <v>0</v>
      </c>
      <c r="AL137" s="362">
        <f t="shared" ref="AL137" si="312">AL136</f>
        <v>0</v>
      </c>
      <c r="AM137" s="362">
        <f t="shared" ref="AM137" si="313">AM136</f>
        <v>0</v>
      </c>
      <c r="AN137" s="362">
        <f t="shared" ref="AN137" si="314">AN136</f>
        <v>0</v>
      </c>
      <c r="AO137" s="362">
        <f t="shared" ref="AO137" si="315">AO136</f>
        <v>0</v>
      </c>
      <c r="AP137" s="362">
        <f t="shared" ref="AP137" si="316">AP136</f>
        <v>0</v>
      </c>
      <c r="AQ137" s="362">
        <f t="shared" ref="AQ137" si="317">AQ136</f>
        <v>0</v>
      </c>
      <c r="AR137" s="362">
        <f t="shared" ref="AR137" si="318">AR136</f>
        <v>0</v>
      </c>
      <c r="AS137" s="266"/>
    </row>
    <row r="138" spans="1:45" hidden="1" outlineLevel="1">
      <c r="B138" s="273"/>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363"/>
      <c r="AF138" s="376"/>
      <c r="AG138" s="376"/>
      <c r="AH138" s="376"/>
      <c r="AI138" s="376"/>
      <c r="AJ138" s="376"/>
      <c r="AK138" s="376"/>
      <c r="AL138" s="376"/>
      <c r="AM138" s="376"/>
      <c r="AN138" s="376"/>
      <c r="AO138" s="376"/>
      <c r="AP138" s="376"/>
      <c r="AQ138" s="376"/>
      <c r="AR138" s="376"/>
      <c r="AS138" s="266"/>
    </row>
    <row r="139" spans="1:45" ht="15.75" hidden="1" customHeight="1" outlineLevel="1">
      <c r="A139" s="457">
        <v>32</v>
      </c>
      <c r="B139" s="273" t="s">
        <v>124</v>
      </c>
      <c r="C139" s="251" t="s">
        <v>25</v>
      </c>
      <c r="D139" s="255"/>
      <c r="E139" s="255"/>
      <c r="F139" s="255"/>
      <c r="G139" s="255"/>
      <c r="H139" s="255"/>
      <c r="I139" s="255"/>
      <c r="J139" s="255"/>
      <c r="K139" s="255"/>
      <c r="L139" s="255"/>
      <c r="M139" s="255"/>
      <c r="N139" s="255"/>
      <c r="O139" s="255"/>
      <c r="P139" s="255"/>
      <c r="Q139" s="255">
        <v>12</v>
      </c>
      <c r="R139" s="255"/>
      <c r="S139" s="255"/>
      <c r="T139" s="255"/>
      <c r="U139" s="255"/>
      <c r="V139" s="255"/>
      <c r="W139" s="255"/>
      <c r="X139" s="255"/>
      <c r="Y139" s="255"/>
      <c r="Z139" s="255"/>
      <c r="AA139" s="255"/>
      <c r="AB139" s="255"/>
      <c r="AC139" s="255"/>
      <c r="AD139" s="255"/>
      <c r="AE139" s="377"/>
      <c r="AF139" s="361"/>
      <c r="AG139" s="361"/>
      <c r="AH139" s="361"/>
      <c r="AI139" s="361"/>
      <c r="AJ139" s="361"/>
      <c r="AK139" s="361"/>
      <c r="AL139" s="366"/>
      <c r="AM139" s="366"/>
      <c r="AN139" s="366"/>
      <c r="AO139" s="366"/>
      <c r="AP139" s="366"/>
      <c r="AQ139" s="366"/>
      <c r="AR139" s="366"/>
      <c r="AS139" s="256">
        <f>SUM(AE139:AR139)</f>
        <v>0</v>
      </c>
    </row>
    <row r="140" spans="1:45" hidden="1" outlineLevel="1">
      <c r="B140" s="254" t="s">
        <v>266</v>
      </c>
      <c r="C140" s="251" t="s">
        <v>163</v>
      </c>
      <c r="D140" s="255"/>
      <c r="E140" s="255"/>
      <c r="F140" s="255"/>
      <c r="G140" s="255"/>
      <c r="H140" s="255"/>
      <c r="I140" s="255"/>
      <c r="J140" s="255"/>
      <c r="K140" s="255"/>
      <c r="L140" s="255"/>
      <c r="M140" s="255"/>
      <c r="N140" s="255"/>
      <c r="O140" s="255"/>
      <c r="P140" s="255"/>
      <c r="Q140" s="255">
        <f>Q139</f>
        <v>12</v>
      </c>
      <c r="R140" s="255"/>
      <c r="S140" s="255"/>
      <c r="T140" s="255"/>
      <c r="U140" s="255"/>
      <c r="V140" s="255"/>
      <c r="W140" s="255"/>
      <c r="X140" s="255"/>
      <c r="Y140" s="255"/>
      <c r="Z140" s="255"/>
      <c r="AA140" s="255"/>
      <c r="AB140" s="255"/>
      <c r="AC140" s="255"/>
      <c r="AD140" s="255"/>
      <c r="AE140" s="362">
        <f>AE139</f>
        <v>0</v>
      </c>
      <c r="AF140" s="362">
        <f t="shared" ref="AF140" si="319">AF139</f>
        <v>0</v>
      </c>
      <c r="AG140" s="362">
        <f t="shared" ref="AG140" si="320">AG139</f>
        <v>0</v>
      </c>
      <c r="AH140" s="362">
        <f t="shared" ref="AH140" si="321">AH139</f>
        <v>0</v>
      </c>
      <c r="AI140" s="362">
        <f t="shared" ref="AI140" si="322">AI139</f>
        <v>0</v>
      </c>
      <c r="AJ140" s="362">
        <f t="shared" ref="AJ140" si="323">AJ139</f>
        <v>0</v>
      </c>
      <c r="AK140" s="362">
        <f t="shared" ref="AK140" si="324">AK139</f>
        <v>0</v>
      </c>
      <c r="AL140" s="362">
        <f t="shared" ref="AL140" si="325">AL139</f>
        <v>0</v>
      </c>
      <c r="AM140" s="362">
        <f t="shared" ref="AM140" si="326">AM139</f>
        <v>0</v>
      </c>
      <c r="AN140" s="362">
        <f t="shared" ref="AN140" si="327">AN139</f>
        <v>0</v>
      </c>
      <c r="AO140" s="362">
        <f t="shared" ref="AO140" si="328">AO139</f>
        <v>0</v>
      </c>
      <c r="AP140" s="362">
        <f t="shared" ref="AP140" si="329">AP139</f>
        <v>0</v>
      </c>
      <c r="AQ140" s="362">
        <f t="shared" ref="AQ140" si="330">AQ139</f>
        <v>0</v>
      </c>
      <c r="AR140" s="362">
        <f t="shared" ref="AR140" si="331">AR139</f>
        <v>0</v>
      </c>
      <c r="AS140" s="266"/>
    </row>
    <row r="141" spans="1:45" hidden="1" outlineLevel="1">
      <c r="B141" s="273"/>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363"/>
      <c r="AF141" s="376"/>
      <c r="AG141" s="376"/>
      <c r="AH141" s="376"/>
      <c r="AI141" s="376"/>
      <c r="AJ141" s="376"/>
      <c r="AK141" s="376"/>
      <c r="AL141" s="376"/>
      <c r="AM141" s="376"/>
      <c r="AN141" s="376"/>
      <c r="AO141" s="376"/>
      <c r="AP141" s="376"/>
      <c r="AQ141" s="376"/>
      <c r="AR141" s="376"/>
      <c r="AS141" s="266"/>
    </row>
    <row r="142" spans="1:45" ht="15.75" hidden="1" outlineLevel="1">
      <c r="B142" s="248" t="s">
        <v>497</v>
      </c>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363"/>
      <c r="AF142" s="376"/>
      <c r="AG142" s="376"/>
      <c r="AH142" s="376"/>
      <c r="AI142" s="376"/>
      <c r="AJ142" s="376"/>
      <c r="AK142" s="376"/>
      <c r="AL142" s="376"/>
      <c r="AM142" s="376"/>
      <c r="AN142" s="376"/>
      <c r="AO142" s="376"/>
      <c r="AP142" s="376"/>
      <c r="AQ142" s="376"/>
      <c r="AR142" s="376"/>
      <c r="AS142" s="266"/>
    </row>
    <row r="143" spans="1:45" hidden="1" outlineLevel="1">
      <c r="A143" s="457">
        <v>33</v>
      </c>
      <c r="B143" s="273" t="s">
        <v>125</v>
      </c>
      <c r="C143" s="251" t="s">
        <v>25</v>
      </c>
      <c r="D143" s="255"/>
      <c r="E143" s="255"/>
      <c r="F143" s="255"/>
      <c r="G143" s="255"/>
      <c r="H143" s="255"/>
      <c r="I143" s="255"/>
      <c r="J143" s="255"/>
      <c r="K143" s="255"/>
      <c r="L143" s="255"/>
      <c r="M143" s="255"/>
      <c r="N143" s="255"/>
      <c r="O143" s="255"/>
      <c r="P143" s="255"/>
      <c r="Q143" s="255">
        <v>0</v>
      </c>
      <c r="R143" s="255"/>
      <c r="S143" s="255"/>
      <c r="T143" s="255"/>
      <c r="U143" s="255"/>
      <c r="V143" s="255"/>
      <c r="W143" s="255"/>
      <c r="X143" s="255"/>
      <c r="Y143" s="255"/>
      <c r="Z143" s="255"/>
      <c r="AA143" s="255"/>
      <c r="AB143" s="255"/>
      <c r="AC143" s="255"/>
      <c r="AD143" s="255"/>
      <c r="AE143" s="377"/>
      <c r="AF143" s="361"/>
      <c r="AG143" s="361"/>
      <c r="AH143" s="361"/>
      <c r="AI143" s="361"/>
      <c r="AJ143" s="361"/>
      <c r="AK143" s="361"/>
      <c r="AL143" s="366"/>
      <c r="AM143" s="366"/>
      <c r="AN143" s="366"/>
      <c r="AO143" s="366"/>
      <c r="AP143" s="366"/>
      <c r="AQ143" s="366"/>
      <c r="AR143" s="366"/>
      <c r="AS143" s="256">
        <f>SUM(AE143:AR143)</f>
        <v>0</v>
      </c>
    </row>
    <row r="144" spans="1:45" hidden="1" outlineLevel="1">
      <c r="B144" s="254" t="s">
        <v>266</v>
      </c>
      <c r="C144" s="251" t="s">
        <v>163</v>
      </c>
      <c r="D144" s="255"/>
      <c r="E144" s="255"/>
      <c r="F144" s="255"/>
      <c r="G144" s="255"/>
      <c r="H144" s="255"/>
      <c r="I144" s="255"/>
      <c r="J144" s="255"/>
      <c r="K144" s="255"/>
      <c r="L144" s="255"/>
      <c r="M144" s="255"/>
      <c r="N144" s="255"/>
      <c r="O144" s="255"/>
      <c r="P144" s="255"/>
      <c r="Q144" s="255">
        <f>Q143</f>
        <v>0</v>
      </c>
      <c r="R144" s="255"/>
      <c r="S144" s="255"/>
      <c r="T144" s="255"/>
      <c r="U144" s="255"/>
      <c r="V144" s="255"/>
      <c r="W144" s="255"/>
      <c r="X144" s="255"/>
      <c r="Y144" s="255"/>
      <c r="Z144" s="255"/>
      <c r="AA144" s="255"/>
      <c r="AB144" s="255"/>
      <c r="AC144" s="255"/>
      <c r="AD144" s="255"/>
      <c r="AE144" s="362">
        <f>AE143</f>
        <v>0</v>
      </c>
      <c r="AF144" s="362">
        <f t="shared" ref="AF144" si="332">AF143</f>
        <v>0</v>
      </c>
      <c r="AG144" s="362">
        <f t="shared" ref="AG144" si="333">AG143</f>
        <v>0</v>
      </c>
      <c r="AH144" s="362">
        <f t="shared" ref="AH144" si="334">AH143</f>
        <v>0</v>
      </c>
      <c r="AI144" s="362">
        <f t="shared" ref="AI144" si="335">AI143</f>
        <v>0</v>
      </c>
      <c r="AJ144" s="362">
        <f t="shared" ref="AJ144" si="336">AJ143</f>
        <v>0</v>
      </c>
      <c r="AK144" s="362">
        <f t="shared" ref="AK144" si="337">AK143</f>
        <v>0</v>
      </c>
      <c r="AL144" s="362">
        <f t="shared" ref="AL144" si="338">AL143</f>
        <v>0</v>
      </c>
      <c r="AM144" s="362">
        <f t="shared" ref="AM144" si="339">AM143</f>
        <v>0</v>
      </c>
      <c r="AN144" s="362">
        <f t="shared" ref="AN144" si="340">AN143</f>
        <v>0</v>
      </c>
      <c r="AO144" s="362">
        <f t="shared" ref="AO144" si="341">AO143</f>
        <v>0</v>
      </c>
      <c r="AP144" s="362">
        <f t="shared" ref="AP144" si="342">AP143</f>
        <v>0</v>
      </c>
      <c r="AQ144" s="362">
        <f t="shared" ref="AQ144" si="343">AQ143</f>
        <v>0</v>
      </c>
      <c r="AR144" s="362">
        <f t="shared" ref="AR144" si="344">AR143</f>
        <v>0</v>
      </c>
      <c r="AS144" s="266"/>
    </row>
    <row r="145" spans="1:45"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363"/>
      <c r="AF145" s="376"/>
      <c r="AG145" s="376"/>
      <c r="AH145" s="376"/>
      <c r="AI145" s="376"/>
      <c r="AJ145" s="376"/>
      <c r="AK145" s="376"/>
      <c r="AL145" s="376"/>
      <c r="AM145" s="376"/>
      <c r="AN145" s="376"/>
      <c r="AO145" s="376"/>
      <c r="AP145" s="376"/>
      <c r="AQ145" s="376"/>
      <c r="AR145" s="376"/>
      <c r="AS145" s="266"/>
    </row>
    <row r="146" spans="1:45" hidden="1" outlineLevel="1">
      <c r="A146" s="457">
        <v>34</v>
      </c>
      <c r="B146" s="273" t="s">
        <v>126</v>
      </c>
      <c r="C146" s="251" t="s">
        <v>25</v>
      </c>
      <c r="D146" s="255"/>
      <c r="E146" s="255"/>
      <c r="F146" s="255"/>
      <c r="G146" s="255"/>
      <c r="H146" s="255"/>
      <c r="I146" s="255"/>
      <c r="J146" s="255"/>
      <c r="K146" s="255"/>
      <c r="L146" s="255"/>
      <c r="M146" s="255"/>
      <c r="N146" s="255"/>
      <c r="O146" s="255"/>
      <c r="P146" s="255"/>
      <c r="Q146" s="255">
        <v>0</v>
      </c>
      <c r="R146" s="255"/>
      <c r="S146" s="255"/>
      <c r="T146" s="255"/>
      <c r="U146" s="255"/>
      <c r="V146" s="255"/>
      <c r="W146" s="255"/>
      <c r="X146" s="255"/>
      <c r="Y146" s="255"/>
      <c r="Z146" s="255"/>
      <c r="AA146" s="255"/>
      <c r="AB146" s="255"/>
      <c r="AC146" s="255"/>
      <c r="AD146" s="255"/>
      <c r="AE146" s="377"/>
      <c r="AF146" s="361"/>
      <c r="AG146" s="361"/>
      <c r="AH146" s="361"/>
      <c r="AI146" s="361"/>
      <c r="AJ146" s="361"/>
      <c r="AK146" s="361"/>
      <c r="AL146" s="366"/>
      <c r="AM146" s="366"/>
      <c r="AN146" s="366"/>
      <c r="AO146" s="366"/>
      <c r="AP146" s="366"/>
      <c r="AQ146" s="366"/>
      <c r="AR146" s="366"/>
      <c r="AS146" s="256">
        <f>SUM(AE146:AR146)</f>
        <v>0</v>
      </c>
    </row>
    <row r="147" spans="1:45" hidden="1" outlineLevel="1">
      <c r="B147" s="254" t="s">
        <v>266</v>
      </c>
      <c r="C147" s="251" t="s">
        <v>163</v>
      </c>
      <c r="D147" s="255"/>
      <c r="E147" s="255"/>
      <c r="F147" s="255"/>
      <c r="G147" s="255"/>
      <c r="H147" s="255"/>
      <c r="I147" s="255"/>
      <c r="J147" s="255"/>
      <c r="K147" s="255"/>
      <c r="L147" s="255"/>
      <c r="M147" s="255"/>
      <c r="N147" s="255"/>
      <c r="O147" s="255"/>
      <c r="P147" s="255"/>
      <c r="Q147" s="255">
        <f>Q146</f>
        <v>0</v>
      </c>
      <c r="R147" s="255"/>
      <c r="S147" s="255"/>
      <c r="T147" s="255"/>
      <c r="U147" s="255"/>
      <c r="V147" s="255"/>
      <c r="W147" s="255"/>
      <c r="X147" s="255"/>
      <c r="Y147" s="255"/>
      <c r="Z147" s="255"/>
      <c r="AA147" s="255"/>
      <c r="AB147" s="255"/>
      <c r="AC147" s="255"/>
      <c r="AD147" s="255"/>
      <c r="AE147" s="362">
        <f>AE146</f>
        <v>0</v>
      </c>
      <c r="AF147" s="362">
        <f t="shared" ref="AF147" si="345">AF146</f>
        <v>0</v>
      </c>
      <c r="AG147" s="362">
        <f t="shared" ref="AG147" si="346">AG146</f>
        <v>0</v>
      </c>
      <c r="AH147" s="362">
        <f t="shared" ref="AH147" si="347">AH146</f>
        <v>0</v>
      </c>
      <c r="AI147" s="362">
        <f t="shared" ref="AI147" si="348">AI146</f>
        <v>0</v>
      </c>
      <c r="AJ147" s="362">
        <f t="shared" ref="AJ147" si="349">AJ146</f>
        <v>0</v>
      </c>
      <c r="AK147" s="362">
        <f t="shared" ref="AK147" si="350">AK146</f>
        <v>0</v>
      </c>
      <c r="AL147" s="362">
        <f t="shared" ref="AL147" si="351">AL146</f>
        <v>0</v>
      </c>
      <c r="AM147" s="362">
        <f t="shared" ref="AM147" si="352">AM146</f>
        <v>0</v>
      </c>
      <c r="AN147" s="362">
        <f t="shared" ref="AN147" si="353">AN146</f>
        <v>0</v>
      </c>
      <c r="AO147" s="362">
        <f t="shared" ref="AO147" si="354">AO146</f>
        <v>0</v>
      </c>
      <c r="AP147" s="362">
        <f t="shared" ref="AP147" si="355">AP146</f>
        <v>0</v>
      </c>
      <c r="AQ147" s="362">
        <f t="shared" ref="AQ147" si="356">AQ146</f>
        <v>0</v>
      </c>
      <c r="AR147" s="362">
        <f t="shared" ref="AR147" si="357">AR146</f>
        <v>0</v>
      </c>
      <c r="AS147" s="266"/>
    </row>
    <row r="148" spans="1:45" hidden="1" outlineLevel="1">
      <c r="B148" s="273"/>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363"/>
      <c r="AF148" s="376"/>
      <c r="AG148" s="376"/>
      <c r="AH148" s="376"/>
      <c r="AI148" s="376"/>
      <c r="AJ148" s="376"/>
      <c r="AK148" s="376"/>
      <c r="AL148" s="376"/>
      <c r="AM148" s="376"/>
      <c r="AN148" s="376"/>
      <c r="AO148" s="376"/>
      <c r="AP148" s="376"/>
      <c r="AQ148" s="376"/>
      <c r="AR148" s="376"/>
      <c r="AS148" s="266"/>
    </row>
    <row r="149" spans="1:45" hidden="1" outlineLevel="1">
      <c r="A149" s="457">
        <v>35</v>
      </c>
      <c r="B149" s="273" t="s">
        <v>127</v>
      </c>
      <c r="C149" s="251" t="s">
        <v>25</v>
      </c>
      <c r="D149" s="255"/>
      <c r="E149" s="255"/>
      <c r="F149" s="255"/>
      <c r="G149" s="255"/>
      <c r="H149" s="255"/>
      <c r="I149" s="255"/>
      <c r="J149" s="255"/>
      <c r="K149" s="255"/>
      <c r="L149" s="255"/>
      <c r="M149" s="255"/>
      <c r="N149" s="255"/>
      <c r="O149" s="255"/>
      <c r="P149" s="255"/>
      <c r="Q149" s="255">
        <v>0</v>
      </c>
      <c r="R149" s="255"/>
      <c r="S149" s="255"/>
      <c r="T149" s="255"/>
      <c r="U149" s="255"/>
      <c r="V149" s="255"/>
      <c r="W149" s="255"/>
      <c r="X149" s="255"/>
      <c r="Y149" s="255"/>
      <c r="Z149" s="255"/>
      <c r="AA149" s="255"/>
      <c r="AB149" s="255"/>
      <c r="AC149" s="255"/>
      <c r="AD149" s="255"/>
      <c r="AE149" s="377"/>
      <c r="AF149" s="361"/>
      <c r="AG149" s="361"/>
      <c r="AH149" s="361"/>
      <c r="AI149" s="361"/>
      <c r="AJ149" s="361"/>
      <c r="AK149" s="361"/>
      <c r="AL149" s="366"/>
      <c r="AM149" s="366"/>
      <c r="AN149" s="366"/>
      <c r="AO149" s="366"/>
      <c r="AP149" s="366"/>
      <c r="AQ149" s="366"/>
      <c r="AR149" s="366"/>
      <c r="AS149" s="256">
        <f>SUM(AE149:AR149)</f>
        <v>0</v>
      </c>
    </row>
    <row r="150" spans="1:45" hidden="1" outlineLevel="1">
      <c r="B150" s="254" t="s">
        <v>266</v>
      </c>
      <c r="C150" s="251" t="s">
        <v>163</v>
      </c>
      <c r="D150" s="255"/>
      <c r="E150" s="255"/>
      <c r="F150" s="255"/>
      <c r="G150" s="255"/>
      <c r="H150" s="255"/>
      <c r="I150" s="255"/>
      <c r="J150" s="255"/>
      <c r="K150" s="255"/>
      <c r="L150" s="255"/>
      <c r="M150" s="255"/>
      <c r="N150" s="255"/>
      <c r="O150" s="255"/>
      <c r="P150" s="255"/>
      <c r="Q150" s="255">
        <f>Q149</f>
        <v>0</v>
      </c>
      <c r="R150" s="255"/>
      <c r="S150" s="255"/>
      <c r="T150" s="255"/>
      <c r="U150" s="255"/>
      <c r="V150" s="255"/>
      <c r="W150" s="255"/>
      <c r="X150" s="255"/>
      <c r="Y150" s="255"/>
      <c r="Z150" s="255"/>
      <c r="AA150" s="255"/>
      <c r="AB150" s="255"/>
      <c r="AC150" s="255"/>
      <c r="AD150" s="255"/>
      <c r="AE150" s="362">
        <f>AE149</f>
        <v>0</v>
      </c>
      <c r="AF150" s="362">
        <f t="shared" ref="AF150" si="358">AF149</f>
        <v>0</v>
      </c>
      <c r="AG150" s="362">
        <f t="shared" ref="AG150" si="359">AG149</f>
        <v>0</v>
      </c>
      <c r="AH150" s="362">
        <f t="shared" ref="AH150" si="360">AH149</f>
        <v>0</v>
      </c>
      <c r="AI150" s="362">
        <f t="shared" ref="AI150" si="361">AI149</f>
        <v>0</v>
      </c>
      <c r="AJ150" s="362">
        <f t="shared" ref="AJ150" si="362">AJ149</f>
        <v>0</v>
      </c>
      <c r="AK150" s="362">
        <f t="shared" ref="AK150" si="363">AK149</f>
        <v>0</v>
      </c>
      <c r="AL150" s="362">
        <f t="shared" ref="AL150" si="364">AL149</f>
        <v>0</v>
      </c>
      <c r="AM150" s="362">
        <f t="shared" ref="AM150" si="365">AM149</f>
        <v>0</v>
      </c>
      <c r="AN150" s="362">
        <f t="shared" ref="AN150" si="366">AN149</f>
        <v>0</v>
      </c>
      <c r="AO150" s="362">
        <f t="shared" ref="AO150" si="367">AO149</f>
        <v>0</v>
      </c>
      <c r="AP150" s="362">
        <f t="shared" ref="AP150" si="368">AP149</f>
        <v>0</v>
      </c>
      <c r="AQ150" s="362">
        <f t="shared" ref="AQ150" si="369">AQ149</f>
        <v>0</v>
      </c>
      <c r="AR150" s="362">
        <f t="shared" ref="AR150" si="370">AR149</f>
        <v>0</v>
      </c>
      <c r="AS150" s="266"/>
    </row>
    <row r="151" spans="1:45" hidden="1" outlineLevel="1">
      <c r="B151" s="254"/>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363"/>
      <c r="AF151" s="376"/>
      <c r="AG151" s="376"/>
      <c r="AH151" s="376"/>
      <c r="AI151" s="376"/>
      <c r="AJ151" s="376"/>
      <c r="AK151" s="376"/>
      <c r="AL151" s="376"/>
      <c r="AM151" s="376"/>
      <c r="AN151" s="376"/>
      <c r="AO151" s="376"/>
      <c r="AP151" s="376"/>
      <c r="AQ151" s="376"/>
      <c r="AR151" s="376"/>
      <c r="AS151" s="266"/>
    </row>
    <row r="152" spans="1:45" ht="15.75" hidden="1" outlineLevel="1">
      <c r="B152" s="248" t="s">
        <v>498</v>
      </c>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363"/>
      <c r="AF152" s="376"/>
      <c r="AG152" s="376"/>
      <c r="AH152" s="376"/>
      <c r="AI152" s="376"/>
      <c r="AJ152" s="376"/>
      <c r="AK152" s="376"/>
      <c r="AL152" s="376"/>
      <c r="AM152" s="376"/>
      <c r="AN152" s="376"/>
      <c r="AO152" s="376"/>
      <c r="AP152" s="376"/>
      <c r="AQ152" s="376"/>
      <c r="AR152" s="376"/>
      <c r="AS152" s="266"/>
    </row>
    <row r="153" spans="1:45" ht="45" hidden="1" outlineLevel="1">
      <c r="A153" s="457">
        <v>36</v>
      </c>
      <c r="B153" s="273" t="s">
        <v>128</v>
      </c>
      <c r="C153" s="251" t="s">
        <v>25</v>
      </c>
      <c r="D153" s="255"/>
      <c r="E153" s="255"/>
      <c r="F153" s="255"/>
      <c r="G153" s="255"/>
      <c r="H153" s="255"/>
      <c r="I153" s="255"/>
      <c r="J153" s="255"/>
      <c r="K153" s="255"/>
      <c r="L153" s="255"/>
      <c r="M153" s="255"/>
      <c r="N153" s="255"/>
      <c r="O153" s="255"/>
      <c r="P153" s="255"/>
      <c r="Q153" s="255">
        <v>12</v>
      </c>
      <c r="R153" s="255"/>
      <c r="S153" s="255"/>
      <c r="T153" s="255"/>
      <c r="U153" s="255"/>
      <c r="V153" s="255"/>
      <c r="W153" s="255"/>
      <c r="X153" s="255"/>
      <c r="Y153" s="255"/>
      <c r="Z153" s="255"/>
      <c r="AA153" s="255"/>
      <c r="AB153" s="255"/>
      <c r="AC153" s="255"/>
      <c r="AD153" s="255"/>
      <c r="AE153" s="377"/>
      <c r="AF153" s="361"/>
      <c r="AG153" s="361"/>
      <c r="AH153" s="361"/>
      <c r="AI153" s="361"/>
      <c r="AJ153" s="361"/>
      <c r="AK153" s="361"/>
      <c r="AL153" s="366"/>
      <c r="AM153" s="366"/>
      <c r="AN153" s="366"/>
      <c r="AO153" s="366"/>
      <c r="AP153" s="366"/>
      <c r="AQ153" s="366"/>
      <c r="AR153" s="366"/>
      <c r="AS153" s="256">
        <f>SUM(AE153:AR153)</f>
        <v>0</v>
      </c>
    </row>
    <row r="154" spans="1:45" hidden="1" outlineLevel="1">
      <c r="B154" s="254" t="s">
        <v>266</v>
      </c>
      <c r="C154" s="251" t="s">
        <v>163</v>
      </c>
      <c r="D154" s="255"/>
      <c r="E154" s="255"/>
      <c r="F154" s="255"/>
      <c r="G154" s="255"/>
      <c r="H154" s="255"/>
      <c r="I154" s="255"/>
      <c r="J154" s="255"/>
      <c r="K154" s="255"/>
      <c r="L154" s="255"/>
      <c r="M154" s="255"/>
      <c r="N154" s="255"/>
      <c r="O154" s="255"/>
      <c r="P154" s="255"/>
      <c r="Q154" s="255">
        <f>Q153</f>
        <v>12</v>
      </c>
      <c r="R154" s="255"/>
      <c r="S154" s="255"/>
      <c r="T154" s="255"/>
      <c r="U154" s="255"/>
      <c r="V154" s="255"/>
      <c r="W154" s="255"/>
      <c r="X154" s="255"/>
      <c r="Y154" s="255"/>
      <c r="Z154" s="255"/>
      <c r="AA154" s="255"/>
      <c r="AB154" s="255"/>
      <c r="AC154" s="255"/>
      <c r="AD154" s="255"/>
      <c r="AE154" s="362">
        <f>AE153</f>
        <v>0</v>
      </c>
      <c r="AF154" s="362">
        <f t="shared" ref="AF154" si="371">AF153</f>
        <v>0</v>
      </c>
      <c r="AG154" s="362">
        <f t="shared" ref="AG154" si="372">AG153</f>
        <v>0</v>
      </c>
      <c r="AH154" s="362">
        <f t="shared" ref="AH154" si="373">AH153</f>
        <v>0</v>
      </c>
      <c r="AI154" s="362">
        <f t="shared" ref="AI154" si="374">AI153</f>
        <v>0</v>
      </c>
      <c r="AJ154" s="362">
        <f t="shared" ref="AJ154" si="375">AJ153</f>
        <v>0</v>
      </c>
      <c r="AK154" s="362">
        <f t="shared" ref="AK154" si="376">AK153</f>
        <v>0</v>
      </c>
      <c r="AL154" s="362">
        <f t="shared" ref="AL154" si="377">AL153</f>
        <v>0</v>
      </c>
      <c r="AM154" s="362">
        <f t="shared" ref="AM154" si="378">AM153</f>
        <v>0</v>
      </c>
      <c r="AN154" s="362">
        <f t="shared" ref="AN154" si="379">AN153</f>
        <v>0</v>
      </c>
      <c r="AO154" s="362">
        <f t="shared" ref="AO154" si="380">AO153</f>
        <v>0</v>
      </c>
      <c r="AP154" s="362">
        <f t="shared" ref="AP154" si="381">AP153</f>
        <v>0</v>
      </c>
      <c r="AQ154" s="362">
        <f t="shared" ref="AQ154" si="382">AQ153</f>
        <v>0</v>
      </c>
      <c r="AR154" s="362">
        <f t="shared" ref="AR154" si="383">AR153</f>
        <v>0</v>
      </c>
      <c r="AS154" s="266"/>
    </row>
    <row r="155" spans="1:45" hidden="1" outlineLevel="1">
      <c r="B155" s="273"/>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363"/>
      <c r="AF155" s="376"/>
      <c r="AG155" s="376"/>
      <c r="AH155" s="376"/>
      <c r="AI155" s="376"/>
      <c r="AJ155" s="376"/>
      <c r="AK155" s="376"/>
      <c r="AL155" s="376"/>
      <c r="AM155" s="376"/>
      <c r="AN155" s="376"/>
      <c r="AO155" s="376"/>
      <c r="AP155" s="376"/>
      <c r="AQ155" s="376"/>
      <c r="AR155" s="376"/>
      <c r="AS155" s="266"/>
    </row>
    <row r="156" spans="1:45" hidden="1" outlineLevel="1">
      <c r="A156" s="457">
        <v>37</v>
      </c>
      <c r="B156" s="273" t="s">
        <v>129</v>
      </c>
      <c r="C156" s="251" t="s">
        <v>25</v>
      </c>
      <c r="D156" s="255"/>
      <c r="E156" s="255"/>
      <c r="F156" s="255"/>
      <c r="G156" s="255"/>
      <c r="H156" s="255"/>
      <c r="I156" s="255"/>
      <c r="J156" s="255"/>
      <c r="K156" s="255"/>
      <c r="L156" s="255"/>
      <c r="M156" s="255"/>
      <c r="N156" s="255"/>
      <c r="O156" s="255"/>
      <c r="P156" s="255"/>
      <c r="Q156" s="255">
        <v>12</v>
      </c>
      <c r="R156" s="255"/>
      <c r="S156" s="255"/>
      <c r="T156" s="255"/>
      <c r="U156" s="255"/>
      <c r="V156" s="255"/>
      <c r="W156" s="255"/>
      <c r="X156" s="255"/>
      <c r="Y156" s="255"/>
      <c r="Z156" s="255"/>
      <c r="AA156" s="255"/>
      <c r="AB156" s="255"/>
      <c r="AC156" s="255"/>
      <c r="AD156" s="255"/>
      <c r="AE156" s="377"/>
      <c r="AF156" s="361"/>
      <c r="AG156" s="361"/>
      <c r="AH156" s="361"/>
      <c r="AI156" s="361"/>
      <c r="AJ156" s="361"/>
      <c r="AK156" s="361"/>
      <c r="AL156" s="366"/>
      <c r="AM156" s="366"/>
      <c r="AN156" s="366"/>
      <c r="AO156" s="366"/>
      <c r="AP156" s="366"/>
      <c r="AQ156" s="366"/>
      <c r="AR156" s="366"/>
      <c r="AS156" s="256">
        <f>SUM(AE156:AR156)</f>
        <v>0</v>
      </c>
    </row>
    <row r="157" spans="1:45" hidden="1" outlineLevel="1">
      <c r="B157" s="254" t="s">
        <v>266</v>
      </c>
      <c r="C157" s="251" t="s">
        <v>163</v>
      </c>
      <c r="D157" s="255"/>
      <c r="E157" s="255"/>
      <c r="F157" s="255"/>
      <c r="G157" s="255"/>
      <c r="H157" s="255"/>
      <c r="I157" s="255"/>
      <c r="J157" s="255"/>
      <c r="K157" s="255"/>
      <c r="L157" s="255"/>
      <c r="M157" s="255"/>
      <c r="N157" s="255"/>
      <c r="O157" s="255"/>
      <c r="P157" s="255"/>
      <c r="Q157" s="255">
        <f>Q156</f>
        <v>12</v>
      </c>
      <c r="R157" s="255"/>
      <c r="S157" s="255"/>
      <c r="T157" s="255"/>
      <c r="U157" s="255"/>
      <c r="V157" s="255"/>
      <c r="W157" s="255"/>
      <c r="X157" s="255"/>
      <c r="Y157" s="255"/>
      <c r="Z157" s="255"/>
      <c r="AA157" s="255"/>
      <c r="AB157" s="255"/>
      <c r="AC157" s="255"/>
      <c r="AD157" s="255"/>
      <c r="AE157" s="362">
        <f>AE156</f>
        <v>0</v>
      </c>
      <c r="AF157" s="362">
        <f t="shared" ref="AF157" si="384">AF156</f>
        <v>0</v>
      </c>
      <c r="AG157" s="362">
        <f t="shared" ref="AG157" si="385">AG156</f>
        <v>0</v>
      </c>
      <c r="AH157" s="362">
        <f t="shared" ref="AH157" si="386">AH156</f>
        <v>0</v>
      </c>
      <c r="AI157" s="362">
        <f t="shared" ref="AI157" si="387">AI156</f>
        <v>0</v>
      </c>
      <c r="AJ157" s="362">
        <f t="shared" ref="AJ157" si="388">AJ156</f>
        <v>0</v>
      </c>
      <c r="AK157" s="362">
        <f t="shared" ref="AK157" si="389">AK156</f>
        <v>0</v>
      </c>
      <c r="AL157" s="362">
        <f t="shared" ref="AL157" si="390">AL156</f>
        <v>0</v>
      </c>
      <c r="AM157" s="362">
        <f t="shared" ref="AM157" si="391">AM156</f>
        <v>0</v>
      </c>
      <c r="AN157" s="362">
        <f t="shared" ref="AN157" si="392">AN156</f>
        <v>0</v>
      </c>
      <c r="AO157" s="362">
        <f t="shared" ref="AO157" si="393">AO156</f>
        <v>0</v>
      </c>
      <c r="AP157" s="362">
        <f t="shared" ref="AP157" si="394">AP156</f>
        <v>0</v>
      </c>
      <c r="AQ157" s="362">
        <f t="shared" ref="AQ157" si="395">AQ156</f>
        <v>0</v>
      </c>
      <c r="AR157" s="362">
        <f t="shared" ref="AR157" si="396">AR156</f>
        <v>0</v>
      </c>
      <c r="AS157" s="266"/>
    </row>
    <row r="158" spans="1:45" hidden="1" outlineLevel="1">
      <c r="B158" s="273"/>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363"/>
      <c r="AF158" s="376"/>
      <c r="AG158" s="376"/>
      <c r="AH158" s="376"/>
      <c r="AI158" s="376"/>
      <c r="AJ158" s="376"/>
      <c r="AK158" s="376"/>
      <c r="AL158" s="376"/>
      <c r="AM158" s="376"/>
      <c r="AN158" s="376"/>
      <c r="AO158" s="376"/>
      <c r="AP158" s="376"/>
      <c r="AQ158" s="376"/>
      <c r="AR158" s="376"/>
      <c r="AS158" s="266"/>
    </row>
    <row r="159" spans="1:45" hidden="1" outlineLevel="1">
      <c r="A159" s="457">
        <v>38</v>
      </c>
      <c r="B159" s="273" t="s">
        <v>130</v>
      </c>
      <c r="C159" s="251" t="s">
        <v>25</v>
      </c>
      <c r="D159" s="255"/>
      <c r="E159" s="255"/>
      <c r="F159" s="255"/>
      <c r="G159" s="255"/>
      <c r="H159" s="255"/>
      <c r="I159" s="255"/>
      <c r="J159" s="255"/>
      <c r="K159" s="255"/>
      <c r="L159" s="255"/>
      <c r="M159" s="255"/>
      <c r="N159" s="255"/>
      <c r="O159" s="255"/>
      <c r="P159" s="255"/>
      <c r="Q159" s="255">
        <v>12</v>
      </c>
      <c r="R159" s="255"/>
      <c r="S159" s="255"/>
      <c r="T159" s="255"/>
      <c r="U159" s="255"/>
      <c r="V159" s="255"/>
      <c r="W159" s="255"/>
      <c r="X159" s="255"/>
      <c r="Y159" s="255"/>
      <c r="Z159" s="255"/>
      <c r="AA159" s="255"/>
      <c r="AB159" s="255"/>
      <c r="AC159" s="255"/>
      <c r="AD159" s="255"/>
      <c r="AE159" s="377"/>
      <c r="AF159" s="361"/>
      <c r="AG159" s="361"/>
      <c r="AH159" s="361"/>
      <c r="AI159" s="361"/>
      <c r="AJ159" s="361"/>
      <c r="AK159" s="361"/>
      <c r="AL159" s="366"/>
      <c r="AM159" s="366"/>
      <c r="AN159" s="366"/>
      <c r="AO159" s="366"/>
      <c r="AP159" s="366"/>
      <c r="AQ159" s="366"/>
      <c r="AR159" s="366"/>
      <c r="AS159" s="256">
        <f>SUM(AE159:AR159)</f>
        <v>0</v>
      </c>
    </row>
    <row r="160" spans="1:45" hidden="1" outlineLevel="1">
      <c r="B160" s="254" t="s">
        <v>266</v>
      </c>
      <c r="C160" s="251" t="s">
        <v>163</v>
      </c>
      <c r="D160" s="255"/>
      <c r="E160" s="255"/>
      <c r="F160" s="255"/>
      <c r="G160" s="255"/>
      <c r="H160" s="255"/>
      <c r="I160" s="255"/>
      <c r="J160" s="255"/>
      <c r="K160" s="255"/>
      <c r="L160" s="255"/>
      <c r="M160" s="255"/>
      <c r="N160" s="255"/>
      <c r="O160" s="255"/>
      <c r="P160" s="255"/>
      <c r="Q160" s="255">
        <f>Q159</f>
        <v>12</v>
      </c>
      <c r="R160" s="255"/>
      <c r="S160" s="255"/>
      <c r="T160" s="255"/>
      <c r="U160" s="255"/>
      <c r="V160" s="255"/>
      <c r="W160" s="255"/>
      <c r="X160" s="255"/>
      <c r="Y160" s="255"/>
      <c r="Z160" s="255"/>
      <c r="AA160" s="255"/>
      <c r="AB160" s="255"/>
      <c r="AC160" s="255"/>
      <c r="AD160" s="255"/>
      <c r="AE160" s="362">
        <f>AE159</f>
        <v>0</v>
      </c>
      <c r="AF160" s="362">
        <f t="shared" ref="AF160" si="397">AF159</f>
        <v>0</v>
      </c>
      <c r="AG160" s="362">
        <f t="shared" ref="AG160" si="398">AG159</f>
        <v>0</v>
      </c>
      <c r="AH160" s="362">
        <f t="shared" ref="AH160" si="399">AH159</f>
        <v>0</v>
      </c>
      <c r="AI160" s="362">
        <f t="shared" ref="AI160" si="400">AI159</f>
        <v>0</v>
      </c>
      <c r="AJ160" s="362">
        <f t="shared" ref="AJ160" si="401">AJ159</f>
        <v>0</v>
      </c>
      <c r="AK160" s="362">
        <f t="shared" ref="AK160" si="402">AK159</f>
        <v>0</v>
      </c>
      <c r="AL160" s="362">
        <f t="shared" ref="AL160" si="403">AL159</f>
        <v>0</v>
      </c>
      <c r="AM160" s="362">
        <f t="shared" ref="AM160" si="404">AM159</f>
        <v>0</v>
      </c>
      <c r="AN160" s="362">
        <f t="shared" ref="AN160" si="405">AN159</f>
        <v>0</v>
      </c>
      <c r="AO160" s="362">
        <f t="shared" ref="AO160" si="406">AO159</f>
        <v>0</v>
      </c>
      <c r="AP160" s="362">
        <f t="shared" ref="AP160" si="407">AP159</f>
        <v>0</v>
      </c>
      <c r="AQ160" s="362">
        <f t="shared" ref="AQ160" si="408">AQ159</f>
        <v>0</v>
      </c>
      <c r="AR160" s="362">
        <f t="shared" ref="AR160" si="409">AR159</f>
        <v>0</v>
      </c>
      <c r="AS160" s="266"/>
    </row>
    <row r="161" spans="1:45" hidden="1" outlineLevel="1">
      <c r="B161" s="273"/>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363"/>
      <c r="AF161" s="376"/>
      <c r="AG161" s="376"/>
      <c r="AH161" s="376"/>
      <c r="AI161" s="376"/>
      <c r="AJ161" s="376"/>
      <c r="AK161" s="376"/>
      <c r="AL161" s="376"/>
      <c r="AM161" s="376"/>
      <c r="AN161" s="376"/>
      <c r="AO161" s="376"/>
      <c r="AP161" s="376"/>
      <c r="AQ161" s="376"/>
      <c r="AR161" s="376"/>
      <c r="AS161" s="266"/>
    </row>
    <row r="162" spans="1:45" ht="30" hidden="1" outlineLevel="1">
      <c r="A162" s="457">
        <v>39</v>
      </c>
      <c r="B162" s="273" t="s">
        <v>131</v>
      </c>
      <c r="C162" s="251" t="s">
        <v>25</v>
      </c>
      <c r="D162" s="255"/>
      <c r="E162" s="255"/>
      <c r="F162" s="255"/>
      <c r="G162" s="255"/>
      <c r="H162" s="255"/>
      <c r="I162" s="255"/>
      <c r="J162" s="255"/>
      <c r="K162" s="255"/>
      <c r="L162" s="255"/>
      <c r="M162" s="255"/>
      <c r="N162" s="255"/>
      <c r="O162" s="255"/>
      <c r="P162" s="255"/>
      <c r="Q162" s="255">
        <v>12</v>
      </c>
      <c r="R162" s="255"/>
      <c r="S162" s="255"/>
      <c r="T162" s="255"/>
      <c r="U162" s="255"/>
      <c r="V162" s="255"/>
      <c r="W162" s="255"/>
      <c r="X162" s="255"/>
      <c r="Y162" s="255"/>
      <c r="Z162" s="255"/>
      <c r="AA162" s="255"/>
      <c r="AB162" s="255"/>
      <c r="AC162" s="255"/>
      <c r="AD162" s="255"/>
      <c r="AE162" s="377"/>
      <c r="AF162" s="361"/>
      <c r="AG162" s="361"/>
      <c r="AH162" s="361"/>
      <c r="AI162" s="361"/>
      <c r="AJ162" s="361"/>
      <c r="AK162" s="361"/>
      <c r="AL162" s="366"/>
      <c r="AM162" s="366"/>
      <c r="AN162" s="366"/>
      <c r="AO162" s="366"/>
      <c r="AP162" s="366"/>
      <c r="AQ162" s="366"/>
      <c r="AR162" s="366"/>
      <c r="AS162" s="256">
        <f>SUM(AE162:AR162)</f>
        <v>0</v>
      </c>
    </row>
    <row r="163" spans="1:45" hidden="1" outlineLevel="1">
      <c r="B163" s="254" t="s">
        <v>266</v>
      </c>
      <c r="C163" s="251" t="s">
        <v>163</v>
      </c>
      <c r="D163" s="255"/>
      <c r="E163" s="255"/>
      <c r="F163" s="255"/>
      <c r="G163" s="255"/>
      <c r="H163" s="255"/>
      <c r="I163" s="255"/>
      <c r="J163" s="255"/>
      <c r="K163" s="255"/>
      <c r="L163" s="255"/>
      <c r="M163" s="255"/>
      <c r="N163" s="255"/>
      <c r="O163" s="255"/>
      <c r="P163" s="255"/>
      <c r="Q163" s="255">
        <f>Q162</f>
        <v>12</v>
      </c>
      <c r="R163" s="255"/>
      <c r="S163" s="255"/>
      <c r="T163" s="255"/>
      <c r="U163" s="255"/>
      <c r="V163" s="255"/>
      <c r="W163" s="255"/>
      <c r="X163" s="255"/>
      <c r="Y163" s="255"/>
      <c r="Z163" s="255"/>
      <c r="AA163" s="255"/>
      <c r="AB163" s="255"/>
      <c r="AC163" s="255"/>
      <c r="AD163" s="255"/>
      <c r="AE163" s="362">
        <f>AE162</f>
        <v>0</v>
      </c>
      <c r="AF163" s="362">
        <f t="shared" ref="AF163" si="410">AF162</f>
        <v>0</v>
      </c>
      <c r="AG163" s="362">
        <f t="shared" ref="AG163" si="411">AG162</f>
        <v>0</v>
      </c>
      <c r="AH163" s="362">
        <f t="shared" ref="AH163" si="412">AH162</f>
        <v>0</v>
      </c>
      <c r="AI163" s="362">
        <f t="shared" ref="AI163" si="413">AI162</f>
        <v>0</v>
      </c>
      <c r="AJ163" s="362">
        <f t="shared" ref="AJ163" si="414">AJ162</f>
        <v>0</v>
      </c>
      <c r="AK163" s="362">
        <f t="shared" ref="AK163" si="415">AK162</f>
        <v>0</v>
      </c>
      <c r="AL163" s="362">
        <f t="shared" ref="AL163" si="416">AL162</f>
        <v>0</v>
      </c>
      <c r="AM163" s="362">
        <f t="shared" ref="AM163" si="417">AM162</f>
        <v>0</v>
      </c>
      <c r="AN163" s="362">
        <f t="shared" ref="AN163" si="418">AN162</f>
        <v>0</v>
      </c>
      <c r="AO163" s="362">
        <f t="shared" ref="AO163" si="419">AO162</f>
        <v>0</v>
      </c>
      <c r="AP163" s="362">
        <f t="shared" ref="AP163" si="420">AP162</f>
        <v>0</v>
      </c>
      <c r="AQ163" s="362">
        <f t="shared" ref="AQ163" si="421">AQ162</f>
        <v>0</v>
      </c>
      <c r="AR163" s="362">
        <f t="shared" ref="AR163" si="422">AR162</f>
        <v>0</v>
      </c>
      <c r="AS163" s="266"/>
    </row>
    <row r="164" spans="1:45" hidden="1" outlineLevel="1">
      <c r="B164" s="273"/>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363"/>
      <c r="AF164" s="376"/>
      <c r="AG164" s="376"/>
      <c r="AH164" s="376"/>
      <c r="AI164" s="376"/>
      <c r="AJ164" s="376"/>
      <c r="AK164" s="376"/>
      <c r="AL164" s="376"/>
      <c r="AM164" s="376"/>
      <c r="AN164" s="376"/>
      <c r="AO164" s="376"/>
      <c r="AP164" s="376"/>
      <c r="AQ164" s="376"/>
      <c r="AR164" s="376"/>
      <c r="AS164" s="266"/>
    </row>
    <row r="165" spans="1:45" ht="30" hidden="1" outlineLevel="1">
      <c r="A165" s="457">
        <v>40</v>
      </c>
      <c r="B165" s="273" t="s">
        <v>132</v>
      </c>
      <c r="C165" s="251" t="s">
        <v>25</v>
      </c>
      <c r="D165" s="255"/>
      <c r="E165" s="255"/>
      <c r="F165" s="255"/>
      <c r="G165" s="255"/>
      <c r="H165" s="255"/>
      <c r="I165" s="255"/>
      <c r="J165" s="255"/>
      <c r="K165" s="255"/>
      <c r="L165" s="255"/>
      <c r="M165" s="255"/>
      <c r="N165" s="255"/>
      <c r="O165" s="255"/>
      <c r="P165" s="255"/>
      <c r="Q165" s="255">
        <v>12</v>
      </c>
      <c r="R165" s="255"/>
      <c r="S165" s="255"/>
      <c r="T165" s="255"/>
      <c r="U165" s="255"/>
      <c r="V165" s="255"/>
      <c r="W165" s="255"/>
      <c r="X165" s="255"/>
      <c r="Y165" s="255"/>
      <c r="Z165" s="255"/>
      <c r="AA165" s="255"/>
      <c r="AB165" s="255"/>
      <c r="AC165" s="255"/>
      <c r="AD165" s="255"/>
      <c r="AE165" s="377"/>
      <c r="AF165" s="361"/>
      <c r="AG165" s="361"/>
      <c r="AH165" s="361"/>
      <c r="AI165" s="361"/>
      <c r="AJ165" s="361"/>
      <c r="AK165" s="361"/>
      <c r="AL165" s="366"/>
      <c r="AM165" s="366"/>
      <c r="AN165" s="366"/>
      <c r="AO165" s="366"/>
      <c r="AP165" s="366"/>
      <c r="AQ165" s="366"/>
      <c r="AR165" s="366"/>
      <c r="AS165" s="256">
        <f>SUM(AE165:AR165)</f>
        <v>0</v>
      </c>
    </row>
    <row r="166" spans="1:45" hidden="1" outlineLevel="1">
      <c r="B166" s="254" t="s">
        <v>266</v>
      </c>
      <c r="C166" s="251" t="s">
        <v>163</v>
      </c>
      <c r="D166" s="255"/>
      <c r="E166" s="255"/>
      <c r="F166" s="255"/>
      <c r="G166" s="255"/>
      <c r="H166" s="255"/>
      <c r="I166" s="255"/>
      <c r="J166" s="255"/>
      <c r="K166" s="255"/>
      <c r="L166" s="255"/>
      <c r="M166" s="255"/>
      <c r="N166" s="255"/>
      <c r="O166" s="255"/>
      <c r="P166" s="255"/>
      <c r="Q166" s="255">
        <f>Q165</f>
        <v>12</v>
      </c>
      <c r="R166" s="255"/>
      <c r="S166" s="255"/>
      <c r="T166" s="255"/>
      <c r="U166" s="255"/>
      <c r="V166" s="255"/>
      <c r="W166" s="255"/>
      <c r="X166" s="255"/>
      <c r="Y166" s="255"/>
      <c r="Z166" s="255"/>
      <c r="AA166" s="255"/>
      <c r="AB166" s="255"/>
      <c r="AC166" s="255"/>
      <c r="AD166" s="255"/>
      <c r="AE166" s="362">
        <f>AE165</f>
        <v>0</v>
      </c>
      <c r="AF166" s="362">
        <f t="shared" ref="AF166" si="423">AF165</f>
        <v>0</v>
      </c>
      <c r="AG166" s="362">
        <f t="shared" ref="AG166" si="424">AG165</f>
        <v>0</v>
      </c>
      <c r="AH166" s="362">
        <f t="shared" ref="AH166" si="425">AH165</f>
        <v>0</v>
      </c>
      <c r="AI166" s="362">
        <f t="shared" ref="AI166" si="426">AI165</f>
        <v>0</v>
      </c>
      <c r="AJ166" s="362">
        <f t="shared" ref="AJ166" si="427">AJ165</f>
        <v>0</v>
      </c>
      <c r="AK166" s="362">
        <f t="shared" ref="AK166" si="428">AK165</f>
        <v>0</v>
      </c>
      <c r="AL166" s="362">
        <f t="shared" ref="AL166" si="429">AL165</f>
        <v>0</v>
      </c>
      <c r="AM166" s="362">
        <f t="shared" ref="AM166" si="430">AM165</f>
        <v>0</v>
      </c>
      <c r="AN166" s="362">
        <f t="shared" ref="AN166" si="431">AN165</f>
        <v>0</v>
      </c>
      <c r="AO166" s="362">
        <f t="shared" ref="AO166" si="432">AO165</f>
        <v>0</v>
      </c>
      <c r="AP166" s="362">
        <f t="shared" ref="AP166" si="433">AP165</f>
        <v>0</v>
      </c>
      <c r="AQ166" s="362">
        <f t="shared" ref="AQ166" si="434">AQ165</f>
        <v>0</v>
      </c>
      <c r="AR166" s="362">
        <f t="shared" ref="AR166" si="435">AR165</f>
        <v>0</v>
      </c>
      <c r="AS166" s="266"/>
    </row>
    <row r="167" spans="1:45" hidden="1" outlineLevel="1">
      <c r="B167" s="273"/>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363"/>
      <c r="AF167" s="376"/>
      <c r="AG167" s="376"/>
      <c r="AH167" s="376"/>
      <c r="AI167" s="376"/>
      <c r="AJ167" s="376"/>
      <c r="AK167" s="376"/>
      <c r="AL167" s="376"/>
      <c r="AM167" s="376"/>
      <c r="AN167" s="376"/>
      <c r="AO167" s="376"/>
      <c r="AP167" s="376"/>
      <c r="AQ167" s="376"/>
      <c r="AR167" s="376"/>
      <c r="AS167" s="266"/>
    </row>
    <row r="168" spans="1:45" ht="30" hidden="1" outlineLevel="1">
      <c r="A168" s="457">
        <v>41</v>
      </c>
      <c r="B168" s="273" t="s">
        <v>133</v>
      </c>
      <c r="C168" s="251" t="s">
        <v>25</v>
      </c>
      <c r="D168" s="255"/>
      <c r="E168" s="255"/>
      <c r="F168" s="255"/>
      <c r="G168" s="255"/>
      <c r="H168" s="255"/>
      <c r="I168" s="255"/>
      <c r="J168" s="255"/>
      <c r="K168" s="255"/>
      <c r="L168" s="255"/>
      <c r="M168" s="255"/>
      <c r="N168" s="255"/>
      <c r="O168" s="255"/>
      <c r="P168" s="255"/>
      <c r="Q168" s="255">
        <v>12</v>
      </c>
      <c r="R168" s="255"/>
      <c r="S168" s="255"/>
      <c r="T168" s="255"/>
      <c r="U168" s="255"/>
      <c r="V168" s="255"/>
      <c r="W168" s="255"/>
      <c r="X168" s="255"/>
      <c r="Y168" s="255"/>
      <c r="Z168" s="255"/>
      <c r="AA168" s="255"/>
      <c r="AB168" s="255"/>
      <c r="AC168" s="255"/>
      <c r="AD168" s="255"/>
      <c r="AE168" s="377"/>
      <c r="AF168" s="361"/>
      <c r="AG168" s="361"/>
      <c r="AH168" s="361"/>
      <c r="AI168" s="361"/>
      <c r="AJ168" s="361"/>
      <c r="AK168" s="361"/>
      <c r="AL168" s="366"/>
      <c r="AM168" s="366"/>
      <c r="AN168" s="366"/>
      <c r="AO168" s="366"/>
      <c r="AP168" s="366"/>
      <c r="AQ168" s="366"/>
      <c r="AR168" s="366"/>
      <c r="AS168" s="256">
        <f>SUM(AE168:AR168)</f>
        <v>0</v>
      </c>
    </row>
    <row r="169" spans="1:45" hidden="1" outlineLevel="1">
      <c r="B169" s="254" t="s">
        <v>266</v>
      </c>
      <c r="C169" s="251" t="s">
        <v>163</v>
      </c>
      <c r="D169" s="255"/>
      <c r="E169" s="255"/>
      <c r="F169" s="255"/>
      <c r="G169" s="255"/>
      <c r="H169" s="255"/>
      <c r="I169" s="255"/>
      <c r="J169" s="255"/>
      <c r="K169" s="255"/>
      <c r="L169" s="255"/>
      <c r="M169" s="255"/>
      <c r="N169" s="255"/>
      <c r="O169" s="255"/>
      <c r="P169" s="255"/>
      <c r="Q169" s="255">
        <f>Q168</f>
        <v>12</v>
      </c>
      <c r="R169" s="255"/>
      <c r="S169" s="255"/>
      <c r="T169" s="255"/>
      <c r="U169" s="255"/>
      <c r="V169" s="255"/>
      <c r="W169" s="255"/>
      <c r="X169" s="255"/>
      <c r="Y169" s="255"/>
      <c r="Z169" s="255"/>
      <c r="AA169" s="255"/>
      <c r="AB169" s="255"/>
      <c r="AC169" s="255"/>
      <c r="AD169" s="255"/>
      <c r="AE169" s="362">
        <f>AE168</f>
        <v>0</v>
      </c>
      <c r="AF169" s="362">
        <f t="shared" ref="AF169" si="436">AF168</f>
        <v>0</v>
      </c>
      <c r="AG169" s="362">
        <f t="shared" ref="AG169" si="437">AG168</f>
        <v>0</v>
      </c>
      <c r="AH169" s="362">
        <f t="shared" ref="AH169" si="438">AH168</f>
        <v>0</v>
      </c>
      <c r="AI169" s="362">
        <f t="shared" ref="AI169" si="439">AI168</f>
        <v>0</v>
      </c>
      <c r="AJ169" s="362">
        <f t="shared" ref="AJ169" si="440">AJ168</f>
        <v>0</v>
      </c>
      <c r="AK169" s="362">
        <f t="shared" ref="AK169" si="441">AK168</f>
        <v>0</v>
      </c>
      <c r="AL169" s="362">
        <f t="shared" ref="AL169" si="442">AL168</f>
        <v>0</v>
      </c>
      <c r="AM169" s="362">
        <f t="shared" ref="AM169" si="443">AM168</f>
        <v>0</v>
      </c>
      <c r="AN169" s="362">
        <f t="shared" ref="AN169" si="444">AN168</f>
        <v>0</v>
      </c>
      <c r="AO169" s="362">
        <f t="shared" ref="AO169" si="445">AO168</f>
        <v>0</v>
      </c>
      <c r="AP169" s="362">
        <f t="shared" ref="AP169" si="446">AP168</f>
        <v>0</v>
      </c>
      <c r="AQ169" s="362">
        <f t="shared" ref="AQ169" si="447">AQ168</f>
        <v>0</v>
      </c>
      <c r="AR169" s="362">
        <f t="shared" ref="AR169" si="448">AR168</f>
        <v>0</v>
      </c>
      <c r="AS169" s="266"/>
    </row>
    <row r="170" spans="1:45" hidden="1" outlineLevel="1">
      <c r="B170" s="273"/>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363"/>
      <c r="AF170" s="376"/>
      <c r="AG170" s="376"/>
      <c r="AH170" s="376"/>
      <c r="AI170" s="376"/>
      <c r="AJ170" s="376"/>
      <c r="AK170" s="376"/>
      <c r="AL170" s="376"/>
      <c r="AM170" s="376"/>
      <c r="AN170" s="376"/>
      <c r="AO170" s="376"/>
      <c r="AP170" s="376"/>
      <c r="AQ170" s="376"/>
      <c r="AR170" s="376"/>
      <c r="AS170" s="266"/>
    </row>
    <row r="171" spans="1:45" ht="30" hidden="1" outlineLevel="1">
      <c r="A171" s="457">
        <v>42</v>
      </c>
      <c r="B171" s="273" t="s">
        <v>134</v>
      </c>
      <c r="C171" s="251" t="s">
        <v>25</v>
      </c>
      <c r="D171" s="255"/>
      <c r="E171" s="255"/>
      <c r="F171" s="255"/>
      <c r="G171" s="255"/>
      <c r="H171" s="255"/>
      <c r="I171" s="255"/>
      <c r="J171" s="255"/>
      <c r="K171" s="255"/>
      <c r="L171" s="255"/>
      <c r="M171" s="255"/>
      <c r="N171" s="255"/>
      <c r="O171" s="255"/>
      <c r="P171" s="255"/>
      <c r="Q171" s="251"/>
      <c r="R171" s="255"/>
      <c r="S171" s="255"/>
      <c r="T171" s="255"/>
      <c r="U171" s="255"/>
      <c r="V171" s="255"/>
      <c r="W171" s="255"/>
      <c r="X171" s="255"/>
      <c r="Y171" s="255"/>
      <c r="Z171" s="255"/>
      <c r="AA171" s="255"/>
      <c r="AB171" s="255"/>
      <c r="AC171" s="255"/>
      <c r="AD171" s="255"/>
      <c r="AE171" s="377"/>
      <c r="AF171" s="361"/>
      <c r="AG171" s="361"/>
      <c r="AH171" s="361"/>
      <c r="AI171" s="361"/>
      <c r="AJ171" s="361"/>
      <c r="AK171" s="361"/>
      <c r="AL171" s="366"/>
      <c r="AM171" s="366"/>
      <c r="AN171" s="366"/>
      <c r="AO171" s="366"/>
      <c r="AP171" s="366"/>
      <c r="AQ171" s="366"/>
      <c r="AR171" s="366"/>
      <c r="AS171" s="256">
        <f>SUM(AE171:AR171)</f>
        <v>0</v>
      </c>
    </row>
    <row r="172" spans="1:45" hidden="1" outlineLevel="1">
      <c r="B172" s="254" t="s">
        <v>266</v>
      </c>
      <c r="C172" s="251" t="s">
        <v>163</v>
      </c>
      <c r="D172" s="255"/>
      <c r="E172" s="255"/>
      <c r="F172" s="255"/>
      <c r="G172" s="255"/>
      <c r="H172" s="255"/>
      <c r="I172" s="255"/>
      <c r="J172" s="255"/>
      <c r="K172" s="255"/>
      <c r="L172" s="255"/>
      <c r="M172" s="255"/>
      <c r="N172" s="255"/>
      <c r="O172" s="255"/>
      <c r="P172" s="255"/>
      <c r="Q172" s="414"/>
      <c r="R172" s="255"/>
      <c r="S172" s="255"/>
      <c r="T172" s="255"/>
      <c r="U172" s="255"/>
      <c r="V172" s="255"/>
      <c r="W172" s="255"/>
      <c r="X172" s="255"/>
      <c r="Y172" s="255"/>
      <c r="Z172" s="255"/>
      <c r="AA172" s="255"/>
      <c r="AB172" s="255"/>
      <c r="AC172" s="255"/>
      <c r="AD172" s="255"/>
      <c r="AE172" s="362">
        <f>AE171</f>
        <v>0</v>
      </c>
      <c r="AF172" s="362">
        <f t="shared" ref="AF172" si="449">AF171</f>
        <v>0</v>
      </c>
      <c r="AG172" s="362">
        <f t="shared" ref="AG172" si="450">AG171</f>
        <v>0</v>
      </c>
      <c r="AH172" s="362">
        <f t="shared" ref="AH172" si="451">AH171</f>
        <v>0</v>
      </c>
      <c r="AI172" s="362">
        <f t="shared" ref="AI172" si="452">AI171</f>
        <v>0</v>
      </c>
      <c r="AJ172" s="362">
        <f t="shared" ref="AJ172" si="453">AJ171</f>
        <v>0</v>
      </c>
      <c r="AK172" s="362">
        <f t="shared" ref="AK172" si="454">AK171</f>
        <v>0</v>
      </c>
      <c r="AL172" s="362">
        <f t="shared" ref="AL172" si="455">AL171</f>
        <v>0</v>
      </c>
      <c r="AM172" s="362">
        <f t="shared" ref="AM172" si="456">AM171</f>
        <v>0</v>
      </c>
      <c r="AN172" s="362">
        <f t="shared" ref="AN172" si="457">AN171</f>
        <v>0</v>
      </c>
      <c r="AO172" s="362">
        <f t="shared" ref="AO172" si="458">AO171</f>
        <v>0</v>
      </c>
      <c r="AP172" s="362">
        <f t="shared" ref="AP172" si="459">AP171</f>
        <v>0</v>
      </c>
      <c r="AQ172" s="362">
        <f t="shared" ref="AQ172" si="460">AQ171</f>
        <v>0</v>
      </c>
      <c r="AR172" s="362">
        <f t="shared" ref="AR172" si="461">AR171</f>
        <v>0</v>
      </c>
      <c r="AS172" s="266"/>
    </row>
    <row r="173" spans="1:45" hidden="1" outlineLevel="1">
      <c r="B173" s="273"/>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363"/>
      <c r="AF173" s="376"/>
      <c r="AG173" s="376"/>
      <c r="AH173" s="376"/>
      <c r="AI173" s="376"/>
      <c r="AJ173" s="376"/>
      <c r="AK173" s="376"/>
      <c r="AL173" s="376"/>
      <c r="AM173" s="376"/>
      <c r="AN173" s="376"/>
      <c r="AO173" s="376"/>
      <c r="AP173" s="376"/>
      <c r="AQ173" s="376"/>
      <c r="AR173" s="376"/>
      <c r="AS173" s="266"/>
    </row>
    <row r="174" spans="1:45" hidden="1" outlineLevel="1">
      <c r="A174" s="457">
        <v>43</v>
      </c>
      <c r="B174" s="273" t="s">
        <v>135</v>
      </c>
      <c r="C174" s="251" t="s">
        <v>25</v>
      </c>
      <c r="D174" s="255"/>
      <c r="E174" s="255"/>
      <c r="F174" s="255"/>
      <c r="G174" s="255"/>
      <c r="H174" s="255"/>
      <c r="I174" s="255"/>
      <c r="J174" s="255"/>
      <c r="K174" s="255"/>
      <c r="L174" s="255"/>
      <c r="M174" s="255"/>
      <c r="N174" s="255"/>
      <c r="O174" s="255"/>
      <c r="P174" s="255"/>
      <c r="Q174" s="255">
        <v>12</v>
      </c>
      <c r="R174" s="255"/>
      <c r="S174" s="255"/>
      <c r="T174" s="255"/>
      <c r="U174" s="255"/>
      <c r="V174" s="255"/>
      <c r="W174" s="255"/>
      <c r="X174" s="255"/>
      <c r="Y174" s="255"/>
      <c r="Z174" s="255"/>
      <c r="AA174" s="255"/>
      <c r="AB174" s="255"/>
      <c r="AC174" s="255"/>
      <c r="AD174" s="255"/>
      <c r="AE174" s="377"/>
      <c r="AF174" s="361"/>
      <c r="AG174" s="361"/>
      <c r="AH174" s="361"/>
      <c r="AI174" s="361"/>
      <c r="AJ174" s="361"/>
      <c r="AK174" s="361"/>
      <c r="AL174" s="366"/>
      <c r="AM174" s="366"/>
      <c r="AN174" s="366"/>
      <c r="AO174" s="366"/>
      <c r="AP174" s="366"/>
      <c r="AQ174" s="366"/>
      <c r="AR174" s="366"/>
      <c r="AS174" s="256">
        <f>SUM(AE174:AR174)</f>
        <v>0</v>
      </c>
    </row>
    <row r="175" spans="1:45" hidden="1" outlineLevel="1">
      <c r="B175" s="254" t="s">
        <v>266</v>
      </c>
      <c r="C175" s="251" t="s">
        <v>163</v>
      </c>
      <c r="D175" s="255"/>
      <c r="E175" s="255"/>
      <c r="F175" s="255"/>
      <c r="G175" s="255"/>
      <c r="H175" s="255"/>
      <c r="I175" s="255"/>
      <c r="J175" s="255"/>
      <c r="K175" s="255"/>
      <c r="L175" s="255"/>
      <c r="M175" s="255"/>
      <c r="N175" s="255"/>
      <c r="O175" s="255"/>
      <c r="P175" s="255"/>
      <c r="Q175" s="255">
        <f>Q174</f>
        <v>12</v>
      </c>
      <c r="R175" s="255"/>
      <c r="S175" s="255"/>
      <c r="T175" s="255"/>
      <c r="U175" s="255"/>
      <c r="V175" s="255"/>
      <c r="W175" s="255"/>
      <c r="X175" s="255"/>
      <c r="Y175" s="255"/>
      <c r="Z175" s="255"/>
      <c r="AA175" s="255"/>
      <c r="AB175" s="255"/>
      <c r="AC175" s="255"/>
      <c r="AD175" s="255"/>
      <c r="AE175" s="362">
        <f>AE174</f>
        <v>0</v>
      </c>
      <c r="AF175" s="362">
        <f t="shared" ref="AF175" si="462">AF174</f>
        <v>0</v>
      </c>
      <c r="AG175" s="362">
        <f t="shared" ref="AG175" si="463">AG174</f>
        <v>0</v>
      </c>
      <c r="AH175" s="362">
        <f t="shared" ref="AH175" si="464">AH174</f>
        <v>0</v>
      </c>
      <c r="AI175" s="362">
        <f t="shared" ref="AI175" si="465">AI174</f>
        <v>0</v>
      </c>
      <c r="AJ175" s="362">
        <f t="shared" ref="AJ175" si="466">AJ174</f>
        <v>0</v>
      </c>
      <c r="AK175" s="362">
        <f t="shared" ref="AK175" si="467">AK174</f>
        <v>0</v>
      </c>
      <c r="AL175" s="362">
        <f t="shared" ref="AL175" si="468">AL174</f>
        <v>0</v>
      </c>
      <c r="AM175" s="362">
        <f t="shared" ref="AM175" si="469">AM174</f>
        <v>0</v>
      </c>
      <c r="AN175" s="362">
        <f t="shared" ref="AN175" si="470">AN174</f>
        <v>0</v>
      </c>
      <c r="AO175" s="362">
        <f t="shared" ref="AO175" si="471">AO174</f>
        <v>0</v>
      </c>
      <c r="AP175" s="362">
        <f t="shared" ref="AP175" si="472">AP174</f>
        <v>0</v>
      </c>
      <c r="AQ175" s="362">
        <f t="shared" ref="AQ175" si="473">AQ174</f>
        <v>0</v>
      </c>
      <c r="AR175" s="362">
        <f t="shared" ref="AR175" si="474">AR174</f>
        <v>0</v>
      </c>
      <c r="AS175" s="266"/>
    </row>
    <row r="176" spans="1:45" hidden="1" outlineLevel="1">
      <c r="B176" s="273"/>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363"/>
      <c r="AF176" s="376"/>
      <c r="AG176" s="376"/>
      <c r="AH176" s="376"/>
      <c r="AI176" s="376"/>
      <c r="AJ176" s="376"/>
      <c r="AK176" s="376"/>
      <c r="AL176" s="376"/>
      <c r="AM176" s="376"/>
      <c r="AN176" s="376"/>
      <c r="AO176" s="376"/>
      <c r="AP176" s="376"/>
      <c r="AQ176" s="376"/>
      <c r="AR176" s="376"/>
      <c r="AS176" s="266"/>
    </row>
    <row r="177" spans="1:45" ht="30" hidden="1" outlineLevel="1">
      <c r="A177" s="457">
        <v>44</v>
      </c>
      <c r="B177" s="273" t="s">
        <v>136</v>
      </c>
      <c r="C177" s="251" t="s">
        <v>25</v>
      </c>
      <c r="D177" s="255"/>
      <c r="E177" s="255"/>
      <c r="F177" s="255"/>
      <c r="G177" s="255"/>
      <c r="H177" s="255"/>
      <c r="I177" s="255"/>
      <c r="J177" s="255"/>
      <c r="K177" s="255"/>
      <c r="L177" s="255"/>
      <c r="M177" s="255"/>
      <c r="N177" s="255"/>
      <c r="O177" s="255"/>
      <c r="P177" s="255"/>
      <c r="Q177" s="255">
        <v>12</v>
      </c>
      <c r="R177" s="255"/>
      <c r="S177" s="255"/>
      <c r="T177" s="255"/>
      <c r="U177" s="255"/>
      <c r="V177" s="255"/>
      <c r="W177" s="255"/>
      <c r="X177" s="255"/>
      <c r="Y177" s="255"/>
      <c r="Z177" s="255"/>
      <c r="AA177" s="255"/>
      <c r="AB177" s="255"/>
      <c r="AC177" s="255"/>
      <c r="AD177" s="255"/>
      <c r="AE177" s="377"/>
      <c r="AF177" s="361"/>
      <c r="AG177" s="361"/>
      <c r="AH177" s="361"/>
      <c r="AI177" s="361"/>
      <c r="AJ177" s="361"/>
      <c r="AK177" s="361"/>
      <c r="AL177" s="366"/>
      <c r="AM177" s="366"/>
      <c r="AN177" s="366"/>
      <c r="AO177" s="366"/>
      <c r="AP177" s="366"/>
      <c r="AQ177" s="366"/>
      <c r="AR177" s="366"/>
      <c r="AS177" s="256">
        <f>SUM(AE177:AR177)</f>
        <v>0</v>
      </c>
    </row>
    <row r="178" spans="1:45" hidden="1" outlineLevel="1">
      <c r="B178" s="254" t="s">
        <v>266</v>
      </c>
      <c r="C178" s="251" t="s">
        <v>163</v>
      </c>
      <c r="D178" s="255"/>
      <c r="E178" s="255"/>
      <c r="F178" s="255"/>
      <c r="G178" s="255"/>
      <c r="H178" s="255"/>
      <c r="I178" s="255"/>
      <c r="J178" s="255"/>
      <c r="K178" s="255"/>
      <c r="L178" s="255"/>
      <c r="M178" s="255"/>
      <c r="N178" s="255"/>
      <c r="O178" s="255"/>
      <c r="P178" s="255"/>
      <c r="Q178" s="255">
        <f>Q177</f>
        <v>12</v>
      </c>
      <c r="R178" s="255"/>
      <c r="S178" s="255"/>
      <c r="T178" s="255"/>
      <c r="U178" s="255"/>
      <c r="V178" s="255"/>
      <c r="W178" s="255"/>
      <c r="X178" s="255"/>
      <c r="Y178" s="255"/>
      <c r="Z178" s="255"/>
      <c r="AA178" s="255"/>
      <c r="AB178" s="255"/>
      <c r="AC178" s="255"/>
      <c r="AD178" s="255"/>
      <c r="AE178" s="362">
        <f>AE177</f>
        <v>0</v>
      </c>
      <c r="AF178" s="362">
        <f t="shared" ref="AF178" si="475">AF177</f>
        <v>0</v>
      </c>
      <c r="AG178" s="362">
        <f t="shared" ref="AG178" si="476">AG177</f>
        <v>0</v>
      </c>
      <c r="AH178" s="362">
        <f t="shared" ref="AH178" si="477">AH177</f>
        <v>0</v>
      </c>
      <c r="AI178" s="362">
        <f t="shared" ref="AI178" si="478">AI177</f>
        <v>0</v>
      </c>
      <c r="AJ178" s="362">
        <f t="shared" ref="AJ178" si="479">AJ177</f>
        <v>0</v>
      </c>
      <c r="AK178" s="362">
        <f t="shared" ref="AK178" si="480">AK177</f>
        <v>0</v>
      </c>
      <c r="AL178" s="362">
        <f t="shared" ref="AL178" si="481">AL177</f>
        <v>0</v>
      </c>
      <c r="AM178" s="362">
        <f t="shared" ref="AM178" si="482">AM177</f>
        <v>0</v>
      </c>
      <c r="AN178" s="362">
        <f t="shared" ref="AN178" si="483">AN177</f>
        <v>0</v>
      </c>
      <c r="AO178" s="362">
        <f t="shared" ref="AO178" si="484">AO177</f>
        <v>0</v>
      </c>
      <c r="AP178" s="362">
        <f t="shared" ref="AP178" si="485">AP177</f>
        <v>0</v>
      </c>
      <c r="AQ178" s="362">
        <f t="shared" ref="AQ178" si="486">AQ177</f>
        <v>0</v>
      </c>
      <c r="AR178" s="362">
        <f t="shared" ref="AR178" si="487">AR177</f>
        <v>0</v>
      </c>
      <c r="AS178" s="266"/>
    </row>
    <row r="179" spans="1:45" hidden="1" outlineLevel="1">
      <c r="B179" s="273"/>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363"/>
      <c r="AF179" s="376"/>
      <c r="AG179" s="376"/>
      <c r="AH179" s="376"/>
      <c r="AI179" s="376"/>
      <c r="AJ179" s="376"/>
      <c r="AK179" s="376"/>
      <c r="AL179" s="376"/>
      <c r="AM179" s="376"/>
      <c r="AN179" s="376"/>
      <c r="AO179" s="376"/>
      <c r="AP179" s="376"/>
      <c r="AQ179" s="376"/>
      <c r="AR179" s="376"/>
      <c r="AS179" s="266"/>
    </row>
    <row r="180" spans="1:45" ht="30" hidden="1" outlineLevel="1">
      <c r="A180" s="457">
        <v>45</v>
      </c>
      <c r="B180" s="273" t="s">
        <v>137</v>
      </c>
      <c r="C180" s="251" t="s">
        <v>25</v>
      </c>
      <c r="D180" s="255"/>
      <c r="E180" s="255"/>
      <c r="F180" s="255"/>
      <c r="G180" s="255"/>
      <c r="H180" s="255"/>
      <c r="I180" s="255"/>
      <c r="J180" s="255"/>
      <c r="K180" s="255"/>
      <c r="L180" s="255"/>
      <c r="M180" s="255"/>
      <c r="N180" s="255"/>
      <c r="O180" s="255"/>
      <c r="P180" s="255"/>
      <c r="Q180" s="255">
        <v>12</v>
      </c>
      <c r="R180" s="255"/>
      <c r="S180" s="255"/>
      <c r="T180" s="255"/>
      <c r="U180" s="255"/>
      <c r="V180" s="255"/>
      <c r="W180" s="255"/>
      <c r="X180" s="255"/>
      <c r="Y180" s="255"/>
      <c r="Z180" s="255"/>
      <c r="AA180" s="255"/>
      <c r="AB180" s="255"/>
      <c r="AC180" s="255"/>
      <c r="AD180" s="255"/>
      <c r="AE180" s="377"/>
      <c r="AF180" s="361"/>
      <c r="AG180" s="361"/>
      <c r="AH180" s="361"/>
      <c r="AI180" s="361"/>
      <c r="AJ180" s="361"/>
      <c r="AK180" s="361"/>
      <c r="AL180" s="366"/>
      <c r="AM180" s="366"/>
      <c r="AN180" s="366"/>
      <c r="AO180" s="366"/>
      <c r="AP180" s="366"/>
      <c r="AQ180" s="366"/>
      <c r="AR180" s="366"/>
      <c r="AS180" s="256">
        <f>SUM(AE180:AR180)</f>
        <v>0</v>
      </c>
    </row>
    <row r="181" spans="1:45" hidden="1" outlineLevel="1">
      <c r="B181" s="254" t="s">
        <v>266</v>
      </c>
      <c r="C181" s="251" t="s">
        <v>163</v>
      </c>
      <c r="D181" s="255"/>
      <c r="E181" s="255"/>
      <c r="F181" s="255"/>
      <c r="G181" s="255"/>
      <c r="H181" s="255"/>
      <c r="I181" s="255"/>
      <c r="J181" s="255"/>
      <c r="K181" s="255"/>
      <c r="L181" s="255"/>
      <c r="M181" s="255"/>
      <c r="N181" s="255"/>
      <c r="O181" s="255"/>
      <c r="P181" s="255"/>
      <c r="Q181" s="255">
        <f>Q180</f>
        <v>12</v>
      </c>
      <c r="R181" s="255"/>
      <c r="S181" s="255"/>
      <c r="T181" s="255"/>
      <c r="U181" s="255"/>
      <c r="V181" s="255"/>
      <c r="W181" s="255"/>
      <c r="X181" s="255"/>
      <c r="Y181" s="255"/>
      <c r="Z181" s="255"/>
      <c r="AA181" s="255"/>
      <c r="AB181" s="255"/>
      <c r="AC181" s="255"/>
      <c r="AD181" s="255"/>
      <c r="AE181" s="362">
        <f>AE180</f>
        <v>0</v>
      </c>
      <c r="AF181" s="362">
        <f t="shared" ref="AF181" si="488">AF180</f>
        <v>0</v>
      </c>
      <c r="AG181" s="362">
        <f t="shared" ref="AG181" si="489">AG180</f>
        <v>0</v>
      </c>
      <c r="AH181" s="362">
        <f t="shared" ref="AH181" si="490">AH180</f>
        <v>0</v>
      </c>
      <c r="AI181" s="362">
        <f t="shared" ref="AI181" si="491">AI180</f>
        <v>0</v>
      </c>
      <c r="AJ181" s="362">
        <f t="shared" ref="AJ181" si="492">AJ180</f>
        <v>0</v>
      </c>
      <c r="AK181" s="362">
        <f t="shared" ref="AK181" si="493">AK180</f>
        <v>0</v>
      </c>
      <c r="AL181" s="362">
        <f t="shared" ref="AL181" si="494">AL180</f>
        <v>0</v>
      </c>
      <c r="AM181" s="362">
        <f t="shared" ref="AM181" si="495">AM180</f>
        <v>0</v>
      </c>
      <c r="AN181" s="362">
        <f t="shared" ref="AN181" si="496">AN180</f>
        <v>0</v>
      </c>
      <c r="AO181" s="362">
        <f t="shared" ref="AO181" si="497">AO180</f>
        <v>0</v>
      </c>
      <c r="AP181" s="362">
        <f t="shared" ref="AP181" si="498">AP180</f>
        <v>0</v>
      </c>
      <c r="AQ181" s="362">
        <f t="shared" ref="AQ181" si="499">AQ180</f>
        <v>0</v>
      </c>
      <c r="AR181" s="362">
        <f t="shared" ref="AR181" si="500">AR180</f>
        <v>0</v>
      </c>
      <c r="AS181" s="266"/>
    </row>
    <row r="182" spans="1:45" hidden="1" outlineLevel="1">
      <c r="B182" s="273"/>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363"/>
      <c r="AF182" s="376"/>
      <c r="AG182" s="376"/>
      <c r="AH182" s="376"/>
      <c r="AI182" s="376"/>
      <c r="AJ182" s="376"/>
      <c r="AK182" s="376"/>
      <c r="AL182" s="376"/>
      <c r="AM182" s="376"/>
      <c r="AN182" s="376"/>
      <c r="AO182" s="376"/>
      <c r="AP182" s="376"/>
      <c r="AQ182" s="376"/>
      <c r="AR182" s="376"/>
      <c r="AS182" s="266"/>
    </row>
    <row r="183" spans="1:45" ht="30" hidden="1" outlineLevel="1">
      <c r="A183" s="457">
        <v>46</v>
      </c>
      <c r="B183" s="273" t="s">
        <v>138</v>
      </c>
      <c r="C183" s="251" t="s">
        <v>25</v>
      </c>
      <c r="D183" s="255"/>
      <c r="E183" s="255"/>
      <c r="F183" s="255"/>
      <c r="G183" s="255"/>
      <c r="H183" s="255"/>
      <c r="I183" s="255"/>
      <c r="J183" s="255"/>
      <c r="K183" s="255"/>
      <c r="L183" s="255"/>
      <c r="M183" s="255"/>
      <c r="N183" s="255"/>
      <c r="O183" s="255"/>
      <c r="P183" s="255"/>
      <c r="Q183" s="255">
        <v>12</v>
      </c>
      <c r="R183" s="255"/>
      <c r="S183" s="255"/>
      <c r="T183" s="255"/>
      <c r="U183" s="255"/>
      <c r="V183" s="255"/>
      <c r="W183" s="255"/>
      <c r="X183" s="255"/>
      <c r="Y183" s="255"/>
      <c r="Z183" s="255"/>
      <c r="AA183" s="255"/>
      <c r="AB183" s="255"/>
      <c r="AC183" s="255"/>
      <c r="AD183" s="255"/>
      <c r="AE183" s="377"/>
      <c r="AF183" s="361"/>
      <c r="AG183" s="361"/>
      <c r="AH183" s="361"/>
      <c r="AI183" s="361"/>
      <c r="AJ183" s="361"/>
      <c r="AK183" s="361"/>
      <c r="AL183" s="366"/>
      <c r="AM183" s="366"/>
      <c r="AN183" s="366"/>
      <c r="AO183" s="366"/>
      <c r="AP183" s="366"/>
      <c r="AQ183" s="366"/>
      <c r="AR183" s="366"/>
      <c r="AS183" s="256">
        <f>SUM(AE183:AR183)</f>
        <v>0</v>
      </c>
    </row>
    <row r="184" spans="1:45" hidden="1" outlineLevel="1">
      <c r="B184" s="254" t="s">
        <v>266</v>
      </c>
      <c r="C184" s="251" t="s">
        <v>163</v>
      </c>
      <c r="D184" s="255"/>
      <c r="E184" s="255"/>
      <c r="F184" s="255"/>
      <c r="G184" s="255"/>
      <c r="H184" s="255"/>
      <c r="I184" s="255"/>
      <c r="J184" s="255"/>
      <c r="K184" s="255"/>
      <c r="L184" s="255"/>
      <c r="M184" s="255"/>
      <c r="N184" s="255"/>
      <c r="O184" s="255"/>
      <c r="P184" s="255"/>
      <c r="Q184" s="255">
        <f>Q183</f>
        <v>12</v>
      </c>
      <c r="R184" s="255"/>
      <c r="S184" s="255"/>
      <c r="T184" s="255"/>
      <c r="U184" s="255"/>
      <c r="V184" s="255"/>
      <c r="W184" s="255"/>
      <c r="X184" s="255"/>
      <c r="Y184" s="255"/>
      <c r="Z184" s="255"/>
      <c r="AA184" s="255"/>
      <c r="AB184" s="255"/>
      <c r="AC184" s="255"/>
      <c r="AD184" s="255"/>
      <c r="AE184" s="362">
        <f>AE183</f>
        <v>0</v>
      </c>
      <c r="AF184" s="362">
        <f t="shared" ref="AF184" si="501">AF183</f>
        <v>0</v>
      </c>
      <c r="AG184" s="362">
        <f t="shared" ref="AG184" si="502">AG183</f>
        <v>0</v>
      </c>
      <c r="AH184" s="362">
        <f t="shared" ref="AH184" si="503">AH183</f>
        <v>0</v>
      </c>
      <c r="AI184" s="362">
        <f t="shared" ref="AI184" si="504">AI183</f>
        <v>0</v>
      </c>
      <c r="AJ184" s="362">
        <f t="shared" ref="AJ184" si="505">AJ183</f>
        <v>0</v>
      </c>
      <c r="AK184" s="362">
        <f t="shared" ref="AK184" si="506">AK183</f>
        <v>0</v>
      </c>
      <c r="AL184" s="362">
        <f t="shared" ref="AL184" si="507">AL183</f>
        <v>0</v>
      </c>
      <c r="AM184" s="362">
        <f t="shared" ref="AM184" si="508">AM183</f>
        <v>0</v>
      </c>
      <c r="AN184" s="362">
        <f t="shared" ref="AN184" si="509">AN183</f>
        <v>0</v>
      </c>
      <c r="AO184" s="362">
        <f t="shared" ref="AO184" si="510">AO183</f>
        <v>0</v>
      </c>
      <c r="AP184" s="362">
        <f t="shared" ref="AP184" si="511">AP183</f>
        <v>0</v>
      </c>
      <c r="AQ184" s="362">
        <f t="shared" ref="AQ184" si="512">AQ183</f>
        <v>0</v>
      </c>
      <c r="AR184" s="362">
        <f t="shared" ref="AR184" si="513">AR183</f>
        <v>0</v>
      </c>
      <c r="AS184" s="266"/>
    </row>
    <row r="185" spans="1:45" hidden="1" outlineLevel="1">
      <c r="B185" s="273"/>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363"/>
      <c r="AF185" s="376"/>
      <c r="AG185" s="376"/>
      <c r="AH185" s="376"/>
      <c r="AI185" s="376"/>
      <c r="AJ185" s="376"/>
      <c r="AK185" s="376"/>
      <c r="AL185" s="376"/>
      <c r="AM185" s="376"/>
      <c r="AN185" s="376"/>
      <c r="AO185" s="376"/>
      <c r="AP185" s="376"/>
      <c r="AQ185" s="376"/>
      <c r="AR185" s="376"/>
      <c r="AS185" s="266"/>
    </row>
    <row r="186" spans="1:45" ht="30" hidden="1" outlineLevel="1">
      <c r="A186" s="457">
        <v>47</v>
      </c>
      <c r="B186" s="273" t="s">
        <v>139</v>
      </c>
      <c r="C186" s="251" t="s">
        <v>25</v>
      </c>
      <c r="D186" s="255"/>
      <c r="E186" s="255"/>
      <c r="F186" s="255"/>
      <c r="G186" s="255"/>
      <c r="H186" s="255"/>
      <c r="I186" s="255"/>
      <c r="J186" s="255"/>
      <c r="K186" s="255"/>
      <c r="L186" s="255"/>
      <c r="M186" s="255"/>
      <c r="N186" s="255"/>
      <c r="O186" s="255"/>
      <c r="P186" s="255"/>
      <c r="Q186" s="255">
        <v>12</v>
      </c>
      <c r="R186" s="255"/>
      <c r="S186" s="255"/>
      <c r="T186" s="255"/>
      <c r="U186" s="255"/>
      <c r="V186" s="255"/>
      <c r="W186" s="255"/>
      <c r="X186" s="255"/>
      <c r="Y186" s="255"/>
      <c r="Z186" s="255"/>
      <c r="AA186" s="255"/>
      <c r="AB186" s="255"/>
      <c r="AC186" s="255"/>
      <c r="AD186" s="255"/>
      <c r="AE186" s="377"/>
      <c r="AF186" s="361"/>
      <c r="AG186" s="361"/>
      <c r="AH186" s="361"/>
      <c r="AI186" s="361"/>
      <c r="AJ186" s="361"/>
      <c r="AK186" s="361"/>
      <c r="AL186" s="366"/>
      <c r="AM186" s="366"/>
      <c r="AN186" s="366"/>
      <c r="AO186" s="366"/>
      <c r="AP186" s="366"/>
      <c r="AQ186" s="366"/>
      <c r="AR186" s="366"/>
      <c r="AS186" s="256">
        <f>SUM(AE186:AR186)</f>
        <v>0</v>
      </c>
    </row>
    <row r="187" spans="1:45" hidden="1" outlineLevel="1">
      <c r="B187" s="254" t="s">
        <v>266</v>
      </c>
      <c r="C187" s="251" t="s">
        <v>163</v>
      </c>
      <c r="D187" s="255"/>
      <c r="E187" s="255"/>
      <c r="F187" s="255"/>
      <c r="G187" s="255"/>
      <c r="H187" s="255"/>
      <c r="I187" s="255"/>
      <c r="J187" s="255"/>
      <c r="K187" s="255"/>
      <c r="L187" s="255"/>
      <c r="M187" s="255"/>
      <c r="N187" s="255"/>
      <c r="O187" s="255"/>
      <c r="P187" s="255"/>
      <c r="Q187" s="255">
        <f>Q186</f>
        <v>12</v>
      </c>
      <c r="R187" s="255"/>
      <c r="S187" s="255"/>
      <c r="T187" s="255"/>
      <c r="U187" s="255"/>
      <c r="V187" s="255"/>
      <c r="W187" s="255"/>
      <c r="X187" s="255"/>
      <c r="Y187" s="255"/>
      <c r="Z187" s="255"/>
      <c r="AA187" s="255"/>
      <c r="AB187" s="255"/>
      <c r="AC187" s="255"/>
      <c r="AD187" s="255"/>
      <c r="AE187" s="362">
        <f>AE186</f>
        <v>0</v>
      </c>
      <c r="AF187" s="362">
        <f t="shared" ref="AF187" si="514">AF186</f>
        <v>0</v>
      </c>
      <c r="AG187" s="362">
        <f t="shared" ref="AG187" si="515">AG186</f>
        <v>0</v>
      </c>
      <c r="AH187" s="362">
        <f t="shared" ref="AH187" si="516">AH186</f>
        <v>0</v>
      </c>
      <c r="AI187" s="362">
        <f t="shared" ref="AI187" si="517">AI186</f>
        <v>0</v>
      </c>
      <c r="AJ187" s="362">
        <f t="shared" ref="AJ187" si="518">AJ186</f>
        <v>0</v>
      </c>
      <c r="AK187" s="362">
        <f t="shared" ref="AK187" si="519">AK186</f>
        <v>0</v>
      </c>
      <c r="AL187" s="362">
        <f t="shared" ref="AL187" si="520">AL186</f>
        <v>0</v>
      </c>
      <c r="AM187" s="362">
        <f t="shared" ref="AM187" si="521">AM186</f>
        <v>0</v>
      </c>
      <c r="AN187" s="362">
        <f t="shared" ref="AN187" si="522">AN186</f>
        <v>0</v>
      </c>
      <c r="AO187" s="362">
        <f t="shared" ref="AO187" si="523">AO186</f>
        <v>0</v>
      </c>
      <c r="AP187" s="362">
        <f t="shared" ref="AP187" si="524">AP186</f>
        <v>0</v>
      </c>
      <c r="AQ187" s="362">
        <f t="shared" ref="AQ187" si="525">AQ186</f>
        <v>0</v>
      </c>
      <c r="AR187" s="362">
        <f t="shared" ref="AR187" si="526">AR186</f>
        <v>0</v>
      </c>
      <c r="AS187" s="266"/>
    </row>
    <row r="188" spans="1:45" hidden="1" outlineLevel="1">
      <c r="B188" s="273"/>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363"/>
      <c r="AF188" s="376"/>
      <c r="AG188" s="376"/>
      <c r="AH188" s="376"/>
      <c r="AI188" s="376"/>
      <c r="AJ188" s="376"/>
      <c r="AK188" s="376"/>
      <c r="AL188" s="376"/>
      <c r="AM188" s="376"/>
      <c r="AN188" s="376"/>
      <c r="AO188" s="376"/>
      <c r="AP188" s="376"/>
      <c r="AQ188" s="376"/>
      <c r="AR188" s="376"/>
      <c r="AS188" s="266"/>
    </row>
    <row r="189" spans="1:45" ht="30" hidden="1" outlineLevel="1">
      <c r="A189" s="457">
        <v>48</v>
      </c>
      <c r="B189" s="273" t="s">
        <v>140</v>
      </c>
      <c r="C189" s="251" t="s">
        <v>25</v>
      </c>
      <c r="D189" s="255"/>
      <c r="E189" s="255"/>
      <c r="F189" s="255"/>
      <c r="G189" s="255"/>
      <c r="H189" s="255"/>
      <c r="I189" s="255"/>
      <c r="J189" s="255"/>
      <c r="K189" s="255"/>
      <c r="L189" s="255"/>
      <c r="M189" s="255"/>
      <c r="N189" s="255"/>
      <c r="O189" s="255"/>
      <c r="P189" s="255"/>
      <c r="Q189" s="255">
        <v>12</v>
      </c>
      <c r="R189" s="255"/>
      <c r="S189" s="255"/>
      <c r="T189" s="255"/>
      <c r="U189" s="255"/>
      <c r="V189" s="255"/>
      <c r="W189" s="255"/>
      <c r="X189" s="255"/>
      <c r="Y189" s="255"/>
      <c r="Z189" s="255"/>
      <c r="AA189" s="255"/>
      <c r="AB189" s="255"/>
      <c r="AC189" s="255"/>
      <c r="AD189" s="255"/>
      <c r="AE189" s="377"/>
      <c r="AF189" s="361"/>
      <c r="AG189" s="361"/>
      <c r="AH189" s="361"/>
      <c r="AI189" s="361"/>
      <c r="AJ189" s="361"/>
      <c r="AK189" s="361"/>
      <c r="AL189" s="366"/>
      <c r="AM189" s="366"/>
      <c r="AN189" s="366"/>
      <c r="AO189" s="366"/>
      <c r="AP189" s="366"/>
      <c r="AQ189" s="366"/>
      <c r="AR189" s="366"/>
      <c r="AS189" s="256">
        <f>SUM(AE189:AR189)</f>
        <v>0</v>
      </c>
    </row>
    <row r="190" spans="1:45" hidden="1" outlineLevel="1">
      <c r="B190" s="254" t="s">
        <v>266</v>
      </c>
      <c r="C190" s="251" t="s">
        <v>163</v>
      </c>
      <c r="D190" s="255"/>
      <c r="E190" s="255"/>
      <c r="F190" s="255"/>
      <c r="G190" s="255"/>
      <c r="H190" s="255"/>
      <c r="I190" s="255"/>
      <c r="J190" s="255"/>
      <c r="K190" s="255"/>
      <c r="L190" s="255"/>
      <c r="M190" s="255"/>
      <c r="N190" s="255"/>
      <c r="O190" s="255"/>
      <c r="P190" s="255"/>
      <c r="Q190" s="255">
        <f>Q189</f>
        <v>12</v>
      </c>
      <c r="R190" s="255"/>
      <c r="S190" s="255"/>
      <c r="T190" s="255"/>
      <c r="U190" s="255"/>
      <c r="V190" s="255"/>
      <c r="W190" s="255"/>
      <c r="X190" s="255"/>
      <c r="Y190" s="255"/>
      <c r="Z190" s="255"/>
      <c r="AA190" s="255"/>
      <c r="AB190" s="255"/>
      <c r="AC190" s="255"/>
      <c r="AD190" s="255"/>
      <c r="AE190" s="362">
        <f>AE189</f>
        <v>0</v>
      </c>
      <c r="AF190" s="362">
        <f t="shared" ref="AF190" si="527">AF189</f>
        <v>0</v>
      </c>
      <c r="AG190" s="362">
        <f t="shared" ref="AG190" si="528">AG189</f>
        <v>0</v>
      </c>
      <c r="AH190" s="362">
        <f t="shared" ref="AH190" si="529">AH189</f>
        <v>0</v>
      </c>
      <c r="AI190" s="362">
        <f t="shared" ref="AI190" si="530">AI189</f>
        <v>0</v>
      </c>
      <c r="AJ190" s="362">
        <f t="shared" ref="AJ190" si="531">AJ189</f>
        <v>0</v>
      </c>
      <c r="AK190" s="362">
        <f t="shared" ref="AK190" si="532">AK189</f>
        <v>0</v>
      </c>
      <c r="AL190" s="362">
        <f t="shared" ref="AL190" si="533">AL189</f>
        <v>0</v>
      </c>
      <c r="AM190" s="362">
        <f t="shared" ref="AM190" si="534">AM189</f>
        <v>0</v>
      </c>
      <c r="AN190" s="362">
        <f t="shared" ref="AN190" si="535">AN189</f>
        <v>0</v>
      </c>
      <c r="AO190" s="362">
        <f t="shared" ref="AO190" si="536">AO189</f>
        <v>0</v>
      </c>
      <c r="AP190" s="362">
        <f t="shared" ref="AP190" si="537">AP189</f>
        <v>0</v>
      </c>
      <c r="AQ190" s="362">
        <f t="shared" ref="AQ190" si="538">AQ189</f>
        <v>0</v>
      </c>
      <c r="AR190" s="362">
        <f t="shared" ref="AR190" si="539">AR189</f>
        <v>0</v>
      </c>
      <c r="AS190" s="266"/>
    </row>
    <row r="191" spans="1:45" hidden="1" outlineLevel="1">
      <c r="B191" s="273"/>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363"/>
      <c r="AF191" s="376"/>
      <c r="AG191" s="376"/>
      <c r="AH191" s="376"/>
      <c r="AI191" s="376"/>
      <c r="AJ191" s="376"/>
      <c r="AK191" s="376"/>
      <c r="AL191" s="376"/>
      <c r="AM191" s="376"/>
      <c r="AN191" s="376"/>
      <c r="AO191" s="376"/>
      <c r="AP191" s="376"/>
      <c r="AQ191" s="376"/>
      <c r="AR191" s="376"/>
      <c r="AS191" s="266"/>
    </row>
    <row r="192" spans="1:45" ht="30" hidden="1" outlineLevel="1">
      <c r="A192" s="457">
        <v>49</v>
      </c>
      <c r="B192" s="273" t="s">
        <v>141</v>
      </c>
      <c r="C192" s="251" t="s">
        <v>25</v>
      </c>
      <c r="D192" s="255"/>
      <c r="E192" s="255"/>
      <c r="F192" s="255"/>
      <c r="G192" s="255"/>
      <c r="H192" s="255"/>
      <c r="I192" s="255"/>
      <c r="J192" s="255"/>
      <c r="K192" s="255"/>
      <c r="L192" s="255"/>
      <c r="M192" s="255"/>
      <c r="N192" s="255"/>
      <c r="O192" s="255"/>
      <c r="P192" s="255"/>
      <c r="Q192" s="255">
        <v>12</v>
      </c>
      <c r="R192" s="255"/>
      <c r="S192" s="255"/>
      <c r="T192" s="255"/>
      <c r="U192" s="255"/>
      <c r="V192" s="255"/>
      <c r="W192" s="255"/>
      <c r="X192" s="255"/>
      <c r="Y192" s="255"/>
      <c r="Z192" s="255"/>
      <c r="AA192" s="255"/>
      <c r="AB192" s="255"/>
      <c r="AC192" s="255"/>
      <c r="AD192" s="255"/>
      <c r="AE192" s="377"/>
      <c r="AF192" s="361"/>
      <c r="AG192" s="361"/>
      <c r="AH192" s="361"/>
      <c r="AI192" s="361"/>
      <c r="AJ192" s="361"/>
      <c r="AK192" s="361"/>
      <c r="AL192" s="366"/>
      <c r="AM192" s="366"/>
      <c r="AN192" s="366"/>
      <c r="AO192" s="366"/>
      <c r="AP192" s="366"/>
      <c r="AQ192" s="366"/>
      <c r="AR192" s="366"/>
      <c r="AS192" s="256">
        <f>SUM(AE192:AR192)</f>
        <v>0</v>
      </c>
    </row>
    <row r="193" spans="2:45" hidden="1" outlineLevel="1">
      <c r="B193" s="254" t="s">
        <v>266</v>
      </c>
      <c r="C193" s="251" t="s">
        <v>163</v>
      </c>
      <c r="D193" s="255"/>
      <c r="E193" s="255"/>
      <c r="F193" s="255"/>
      <c r="G193" s="255"/>
      <c r="H193" s="255"/>
      <c r="I193" s="255"/>
      <c r="J193" s="255"/>
      <c r="K193" s="255"/>
      <c r="L193" s="255"/>
      <c r="M193" s="255"/>
      <c r="N193" s="255"/>
      <c r="O193" s="255"/>
      <c r="P193" s="255"/>
      <c r="Q193" s="255">
        <f>Q192</f>
        <v>12</v>
      </c>
      <c r="R193" s="255"/>
      <c r="S193" s="255"/>
      <c r="T193" s="255"/>
      <c r="U193" s="255"/>
      <c r="V193" s="255"/>
      <c r="W193" s="255"/>
      <c r="X193" s="255"/>
      <c r="Y193" s="255"/>
      <c r="Z193" s="255"/>
      <c r="AA193" s="255"/>
      <c r="AB193" s="255"/>
      <c r="AC193" s="255"/>
      <c r="AD193" s="255"/>
      <c r="AE193" s="362">
        <f>AE192</f>
        <v>0</v>
      </c>
      <c r="AF193" s="362">
        <f t="shared" ref="AF193" si="540">AF192</f>
        <v>0</v>
      </c>
      <c r="AG193" s="362">
        <f t="shared" ref="AG193" si="541">AG192</f>
        <v>0</v>
      </c>
      <c r="AH193" s="362">
        <f t="shared" ref="AH193" si="542">AH192</f>
        <v>0</v>
      </c>
      <c r="AI193" s="362">
        <f t="shared" ref="AI193" si="543">AI192</f>
        <v>0</v>
      </c>
      <c r="AJ193" s="362">
        <f t="shared" ref="AJ193" si="544">AJ192</f>
        <v>0</v>
      </c>
      <c r="AK193" s="362">
        <f t="shared" ref="AK193" si="545">AK192</f>
        <v>0</v>
      </c>
      <c r="AL193" s="362">
        <f t="shared" ref="AL193" si="546">AL192</f>
        <v>0</v>
      </c>
      <c r="AM193" s="362">
        <f t="shared" ref="AM193" si="547">AM192</f>
        <v>0</v>
      </c>
      <c r="AN193" s="362">
        <f t="shared" ref="AN193" si="548">AN192</f>
        <v>0</v>
      </c>
      <c r="AO193" s="362">
        <f t="shared" ref="AO193" si="549">AO192</f>
        <v>0</v>
      </c>
      <c r="AP193" s="362">
        <f t="shared" ref="AP193" si="550">AP192</f>
        <v>0</v>
      </c>
      <c r="AQ193" s="362">
        <f t="shared" ref="AQ193" si="551">AQ192</f>
        <v>0</v>
      </c>
      <c r="AR193" s="362">
        <f t="shared" ref="AR193" si="552">AR192</f>
        <v>0</v>
      </c>
      <c r="AS193" s="266"/>
    </row>
    <row r="194" spans="2:45" hidden="1" outlineLevel="1">
      <c r="B194" s="254"/>
      <c r="C194" s="265"/>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61"/>
      <c r="AF194" s="261"/>
      <c r="AG194" s="261"/>
      <c r="AH194" s="261"/>
      <c r="AI194" s="261"/>
      <c r="AJ194" s="261"/>
      <c r="AK194" s="261"/>
      <c r="AL194" s="261"/>
      <c r="AM194" s="261"/>
      <c r="AN194" s="261"/>
      <c r="AO194" s="261"/>
      <c r="AP194" s="261"/>
      <c r="AQ194" s="261"/>
      <c r="AR194" s="261"/>
      <c r="AS194" s="266"/>
    </row>
    <row r="195" spans="2:45" ht="15.75" collapsed="1">
      <c r="B195" s="286" t="s">
        <v>270</v>
      </c>
      <c r="C195" s="288"/>
      <c r="D195" s="288">
        <f>SUM(D38:D193)</f>
        <v>0</v>
      </c>
      <c r="E195" s="288"/>
      <c r="F195" s="288"/>
      <c r="G195" s="288"/>
      <c r="H195" s="288"/>
      <c r="I195" s="288"/>
      <c r="J195" s="288"/>
      <c r="K195" s="288"/>
      <c r="L195" s="288"/>
      <c r="M195" s="288"/>
      <c r="N195" s="288"/>
      <c r="O195" s="288"/>
      <c r="P195" s="288"/>
      <c r="Q195" s="288"/>
      <c r="R195" s="288">
        <f>SUM(R38:R193)</f>
        <v>0</v>
      </c>
      <c r="S195" s="288"/>
      <c r="T195" s="288"/>
      <c r="U195" s="288"/>
      <c r="V195" s="288"/>
      <c r="W195" s="288"/>
      <c r="X195" s="288"/>
      <c r="Y195" s="288"/>
      <c r="Z195" s="288"/>
      <c r="AA195" s="288"/>
      <c r="AB195" s="288"/>
      <c r="AC195" s="288"/>
      <c r="AD195" s="288"/>
      <c r="AE195" s="288">
        <f>IF(AE36="kWh",SUMPRODUCT(D38:D193,AE38:AE193))</f>
        <v>0</v>
      </c>
      <c r="AF195" s="288">
        <f>IF(AF36="kWh",SUMPRODUCT(D38:D193,AF38:AF193))</f>
        <v>0</v>
      </c>
      <c r="AG195" s="288">
        <f>IF(AG36="kw",SUMPRODUCT(Q38:Q193,R38:R193,AG38:AG193),SUMPRODUCT(D38:D193,AG38:AG193))</f>
        <v>0</v>
      </c>
      <c r="AH195" s="288">
        <f>IF(AH36="kw",SUMPRODUCT(Q38:Q193,R38:R193,AH38:AH193),SUMPRODUCT(D38:D193,AH38:AH193))</f>
        <v>0</v>
      </c>
      <c r="AI195" s="288">
        <f>IF(AI36="kw",SUMPRODUCT(Q38:Q193,R38:R193,AI38:AI193),SUMPRODUCT(D38:D193,AI38:AI193))</f>
        <v>0</v>
      </c>
      <c r="AJ195" s="288">
        <f>IF(AJ36="kw",SUMPRODUCT(Q38:Q193,R38:R193,AJ38:AJ193),SUMPRODUCT(D38:D193,AJ38:AJ193))</f>
        <v>0</v>
      </c>
      <c r="AK195" s="288">
        <f>IF(AK36="kw",SUMPRODUCT(Q38:Q193,R38:R193,AK38:AK193),SUMPRODUCT(D38:D193,AK38:AK193))</f>
        <v>0</v>
      </c>
      <c r="AL195" s="288">
        <f>IF(AL36="kw",SUMPRODUCT(Q38:Q193,R38:R193,AL38:AL193),SUMPRODUCT(D38:D193,AL38:AL193))</f>
        <v>0</v>
      </c>
      <c r="AM195" s="288">
        <f>IF(AM36="kw",SUMPRODUCT(Q38:Q193,R38:R193,AM38:AM193),SUMPRODUCT(D38:D193,AM38:AM193))</f>
        <v>0</v>
      </c>
      <c r="AN195" s="288">
        <f>IF(AN36="kw",SUMPRODUCT(Q38:Q193,R38:R193,AN38:AN193),SUMPRODUCT(D38:D193,AN38:AN193))</f>
        <v>0</v>
      </c>
      <c r="AO195" s="288">
        <f>IF(AO36="kw",SUMPRODUCT(Q38:Q193,R38:R193,AO38:AO193),SUMPRODUCT(D38:D193,AO38:AO193))</f>
        <v>0</v>
      </c>
      <c r="AP195" s="288">
        <f>IF(AP36="kw",SUMPRODUCT(Q38:Q193,R38:R193,AP38:AP193),SUMPRODUCT(D38:D193,AP38:AP193))</f>
        <v>0</v>
      </c>
      <c r="AQ195" s="288">
        <f>IF(AQ36="kw",SUMPRODUCT(Q38:Q193,R38:R193,AQ38:AQ193),SUMPRODUCT(D38:D193,AQ38:AQ193))</f>
        <v>0</v>
      </c>
      <c r="AR195" s="288">
        <f>IF(AR36="kw",SUMPRODUCT(Q38:Q193,R38:R193,AR38:AR193),SUMPRODUCT(D38:D193,AR38:AR193))</f>
        <v>0</v>
      </c>
      <c r="AS195" s="289"/>
    </row>
    <row r="196" spans="2:45" ht="15.75">
      <c r="B196" s="343" t="s">
        <v>271</v>
      </c>
      <c r="C196" s="344"/>
      <c r="D196" s="344"/>
      <c r="E196" s="344"/>
      <c r="F196" s="344"/>
      <c r="G196" s="344"/>
      <c r="H196" s="344"/>
      <c r="I196" s="344"/>
      <c r="J196" s="344"/>
      <c r="K196" s="344"/>
      <c r="L196" s="344"/>
      <c r="M196" s="344"/>
      <c r="N196" s="344"/>
      <c r="O196" s="344"/>
      <c r="P196" s="344"/>
      <c r="Q196" s="344"/>
      <c r="R196" s="344"/>
      <c r="S196" s="344"/>
      <c r="T196" s="344"/>
      <c r="U196" s="344"/>
      <c r="V196" s="344"/>
      <c r="W196" s="344"/>
      <c r="X196" s="344"/>
      <c r="Y196" s="344"/>
      <c r="Z196" s="344"/>
      <c r="AA196" s="344"/>
      <c r="AB196" s="344"/>
      <c r="AC196" s="344"/>
      <c r="AD196" s="344"/>
      <c r="AE196" s="344">
        <f>HLOOKUP(AE35,'2. LRAMVA Threshold'!$B$42:$Q$60,7,FALSE)</f>
        <v>0</v>
      </c>
      <c r="AF196" s="344">
        <f>HLOOKUP(AF35,'2. LRAMVA Threshold'!$B$42:$Q$53,7,FALSE)</f>
        <v>0</v>
      </c>
      <c r="AG196" s="344">
        <f>HLOOKUP(AG35,'2. LRAMVA Threshold'!$B$42:$Q$53,7,FALSE)</f>
        <v>0</v>
      </c>
      <c r="AH196" s="344">
        <f>HLOOKUP(AH35,'2. LRAMVA Threshold'!$B$42:$Q$53,7,FALSE)</f>
        <v>0</v>
      </c>
      <c r="AI196" s="344">
        <f>HLOOKUP(AI35,'2. LRAMVA Threshold'!$B$42:$Q$53,7,FALSE)</f>
        <v>0</v>
      </c>
      <c r="AJ196" s="344">
        <f>HLOOKUP(AJ35,'2. LRAMVA Threshold'!$B$42:$Q$53,7,FALSE)</f>
        <v>0</v>
      </c>
      <c r="AK196" s="344">
        <f>HLOOKUP(AK35,'2. LRAMVA Threshold'!$B$42:$Q$53,7,FALSE)</f>
        <v>0</v>
      </c>
      <c r="AL196" s="344">
        <f>HLOOKUP(AL35,'2. LRAMVA Threshold'!$B$42:$Q$53,7,FALSE)</f>
        <v>0</v>
      </c>
      <c r="AM196" s="344">
        <f>HLOOKUP(AM35,'2. LRAMVA Threshold'!$B$42:$Q$53,7,FALSE)</f>
        <v>0</v>
      </c>
      <c r="AN196" s="344">
        <f>HLOOKUP(AN35,'2. LRAMVA Threshold'!$B$42:$Q$53,7,FALSE)</f>
        <v>0</v>
      </c>
      <c r="AO196" s="344">
        <f>HLOOKUP(AO35,'2. LRAMVA Threshold'!$B$42:$Q$53,7,FALSE)</f>
        <v>0</v>
      </c>
      <c r="AP196" s="344">
        <f>HLOOKUP(AP35,'2. LRAMVA Threshold'!$B$42:$Q$53,7,FALSE)</f>
        <v>0</v>
      </c>
      <c r="AQ196" s="344">
        <f>HLOOKUP(AQ35,'2. LRAMVA Threshold'!$B$42:$Q$53,7,FALSE)</f>
        <v>0</v>
      </c>
      <c r="AR196" s="344">
        <f>HLOOKUP(AR35,'2. LRAMVA Threshold'!$B$42:$Q$53,7,FALSE)</f>
        <v>0</v>
      </c>
      <c r="AS196" s="345"/>
    </row>
    <row r="197" spans="2:45">
      <c r="B197" s="456"/>
      <c r="C197" s="383"/>
      <c r="D197" s="384"/>
      <c r="E197" s="384"/>
      <c r="F197" s="384"/>
      <c r="G197" s="384"/>
      <c r="H197" s="384"/>
      <c r="I197" s="384"/>
      <c r="J197" s="384"/>
      <c r="K197" s="384"/>
      <c r="L197" s="384"/>
      <c r="M197" s="384"/>
      <c r="N197" s="348"/>
      <c r="O197" s="348"/>
      <c r="P197" s="348"/>
      <c r="Q197" s="384"/>
      <c r="R197" s="385"/>
      <c r="S197" s="384"/>
      <c r="T197" s="384"/>
      <c r="U197" s="384"/>
      <c r="V197" s="386"/>
      <c r="W197" s="386"/>
      <c r="X197" s="386"/>
      <c r="Y197" s="386"/>
      <c r="Z197" s="384"/>
      <c r="AA197" s="384"/>
      <c r="AB197" s="348"/>
      <c r="AC197" s="348"/>
      <c r="AD197" s="348"/>
      <c r="AE197" s="387"/>
      <c r="AF197" s="387"/>
      <c r="AG197" s="387"/>
      <c r="AH197" s="387"/>
      <c r="AI197" s="387"/>
      <c r="AJ197" s="387"/>
      <c r="AK197" s="387"/>
      <c r="AL197" s="351"/>
      <c r="AM197" s="351"/>
      <c r="AN197" s="351"/>
      <c r="AO197" s="351"/>
      <c r="AP197" s="351"/>
      <c r="AQ197" s="351"/>
      <c r="AR197" s="351"/>
      <c r="AS197" s="352"/>
    </row>
    <row r="198" spans="2:45">
      <c r="B198" s="283" t="s">
        <v>168</v>
      </c>
      <c r="C198" s="296"/>
      <c r="D198" s="296"/>
      <c r="E198" s="329"/>
      <c r="F198" s="329"/>
      <c r="G198" s="329"/>
      <c r="H198" s="329"/>
      <c r="I198" s="329"/>
      <c r="J198" s="329"/>
      <c r="K198" s="329"/>
      <c r="L198" s="329"/>
      <c r="M198" s="329"/>
      <c r="N198" s="329"/>
      <c r="O198" s="329"/>
      <c r="P198" s="329"/>
      <c r="Q198" s="329"/>
      <c r="R198" s="251"/>
      <c r="S198" s="298"/>
      <c r="T198" s="298"/>
      <c r="U198" s="298"/>
      <c r="V198" s="297"/>
      <c r="W198" s="297"/>
      <c r="X198" s="297"/>
      <c r="Y198" s="297"/>
      <c r="Z198" s="298"/>
      <c r="AA198" s="298"/>
      <c r="AB198" s="298"/>
      <c r="AC198" s="298"/>
      <c r="AD198" s="298"/>
      <c r="AE198" s="732">
        <f>HLOOKUP(AE$35,'3.  Distribution Rates'!$C$122:$P$135,7,FALSE)</f>
        <v>0</v>
      </c>
      <c r="AF198" s="732">
        <f>HLOOKUP(AF$35,'3.  Distribution Rates'!$C$122:$P$135,7,FALSE)</f>
        <v>0</v>
      </c>
      <c r="AG198" s="299">
        <f>HLOOKUP(AG$35,'3.  Distribution Rates'!$C$122:$P$135,7,FALSE)</f>
        <v>0</v>
      </c>
      <c r="AH198" s="299">
        <f>HLOOKUP(AH$35,'3.  Distribution Rates'!$C$122:$P$135,7,FALSE)</f>
        <v>0</v>
      </c>
      <c r="AI198" s="299">
        <f>HLOOKUP(AI$35,'3.  Distribution Rates'!$C$122:$P$135,7,FALSE)</f>
        <v>0</v>
      </c>
      <c r="AJ198" s="299">
        <f>HLOOKUP(AJ$35,'3.  Distribution Rates'!$C$122:$P$135,7,FALSE)</f>
        <v>0</v>
      </c>
      <c r="AK198" s="299">
        <f>HLOOKUP(AK$35,'3.  Distribution Rates'!$C$122:$P$135,7,FALSE)</f>
        <v>0</v>
      </c>
      <c r="AL198" s="299">
        <f>HLOOKUP(AL$35,'3.  Distribution Rates'!$C$122:$P$135,7,FALSE)</f>
        <v>0</v>
      </c>
      <c r="AM198" s="299">
        <f>HLOOKUP(AM$35,'3.  Distribution Rates'!$C$122:$P$135,7,FALSE)</f>
        <v>0</v>
      </c>
      <c r="AN198" s="299">
        <f>HLOOKUP(AN$35,'3.  Distribution Rates'!$C$122:$P$135,7,FALSE)</f>
        <v>0</v>
      </c>
      <c r="AO198" s="299">
        <f>HLOOKUP(AO$35,'3.  Distribution Rates'!$C$122:$P$135,7,FALSE)</f>
        <v>0</v>
      </c>
      <c r="AP198" s="299">
        <f>HLOOKUP(AP$35,'3.  Distribution Rates'!$C$122:$P$135,7,FALSE)</f>
        <v>0</v>
      </c>
      <c r="AQ198" s="299">
        <f>HLOOKUP(AQ$35,'3.  Distribution Rates'!$C$122:$P$135,7,FALSE)</f>
        <v>0</v>
      </c>
      <c r="AR198" s="299">
        <f>HLOOKUP(AR$35,'3.  Distribution Rates'!$C$122:$P$135,7,FALSE)</f>
        <v>0</v>
      </c>
      <c r="AS198" s="304"/>
    </row>
    <row r="199" spans="2:45">
      <c r="B199" s="283" t="s">
        <v>149</v>
      </c>
      <c r="C199" s="301"/>
      <c r="D199" s="243"/>
      <c r="E199" s="240"/>
      <c r="F199" s="240"/>
      <c r="G199" s="240"/>
      <c r="H199" s="240"/>
      <c r="I199" s="240"/>
      <c r="J199" s="240"/>
      <c r="K199" s="240"/>
      <c r="L199" s="240"/>
      <c r="M199" s="240"/>
      <c r="N199" s="240"/>
      <c r="O199" s="240"/>
      <c r="P199" s="240"/>
      <c r="Q199" s="240"/>
      <c r="R199" s="251"/>
      <c r="S199" s="240"/>
      <c r="T199" s="240"/>
      <c r="U199" s="240"/>
      <c r="V199" s="243"/>
      <c r="W199" s="243"/>
      <c r="X199" s="243"/>
      <c r="Y199" s="243"/>
      <c r="Z199" s="240"/>
      <c r="AA199" s="240"/>
      <c r="AB199" s="240"/>
      <c r="AC199" s="240"/>
      <c r="AD199" s="240"/>
      <c r="AE199" s="331">
        <f>'4.  2011-2014 LRAM'!AM138*AE198</f>
        <v>0</v>
      </c>
      <c r="AF199" s="331">
        <f>'4.  2011-2014 LRAM'!AN138*AF198</f>
        <v>0</v>
      </c>
      <c r="AG199" s="331">
        <f>'4.  2011-2014 LRAM'!AO138*AG198</f>
        <v>0</v>
      </c>
      <c r="AH199" s="331">
        <f>'4.  2011-2014 LRAM'!AP138*AH198</f>
        <v>0</v>
      </c>
      <c r="AI199" s="331">
        <f>'4.  2011-2014 LRAM'!AQ138*AI198</f>
        <v>0</v>
      </c>
      <c r="AJ199" s="331">
        <f>'4.  2011-2014 LRAM'!AR138*AJ198</f>
        <v>0</v>
      </c>
      <c r="AK199" s="331">
        <f>'4.  2011-2014 LRAM'!AS138*AK198</f>
        <v>0</v>
      </c>
      <c r="AL199" s="331">
        <f>'4.  2011-2014 LRAM'!AT138*AL198</f>
        <v>0</v>
      </c>
      <c r="AM199" s="331">
        <f>'4.  2011-2014 LRAM'!AU138*AM198</f>
        <v>0</v>
      </c>
      <c r="AN199" s="331">
        <f>'4.  2011-2014 LRAM'!AV138*AN198</f>
        <v>0</v>
      </c>
      <c r="AO199" s="331">
        <f>'4.  2011-2014 LRAM'!AW138*AO198</f>
        <v>0</v>
      </c>
      <c r="AP199" s="331">
        <f>'4.  2011-2014 LRAM'!AX138*AP198</f>
        <v>0</v>
      </c>
      <c r="AQ199" s="331">
        <f>'4.  2011-2014 LRAM'!AY138*AQ198</f>
        <v>0</v>
      </c>
      <c r="AR199" s="331">
        <f>'4.  2011-2014 LRAM'!AZ138*AR198</f>
        <v>0</v>
      </c>
      <c r="AS199" s="543">
        <f>SUM(AE199:AR199)</f>
        <v>0</v>
      </c>
    </row>
    <row r="200" spans="2:45">
      <c r="B200" s="283" t="s">
        <v>150</v>
      </c>
      <c r="C200" s="301"/>
      <c r="D200" s="243"/>
      <c r="E200" s="240"/>
      <c r="F200" s="240"/>
      <c r="G200" s="240"/>
      <c r="H200" s="240"/>
      <c r="I200" s="240"/>
      <c r="J200" s="240"/>
      <c r="K200" s="240"/>
      <c r="L200" s="240"/>
      <c r="M200" s="240"/>
      <c r="N200" s="240"/>
      <c r="O200" s="240"/>
      <c r="P200" s="240"/>
      <c r="Q200" s="240"/>
      <c r="R200" s="251"/>
      <c r="S200" s="240"/>
      <c r="T200" s="240"/>
      <c r="U200" s="240"/>
      <c r="V200" s="243"/>
      <c r="W200" s="243"/>
      <c r="X200" s="243"/>
      <c r="Y200" s="243"/>
      <c r="Z200" s="240"/>
      <c r="AA200" s="240"/>
      <c r="AB200" s="240"/>
      <c r="AC200" s="240"/>
      <c r="AD200" s="240"/>
      <c r="AE200" s="331">
        <f>'4.  2011-2014 LRAM'!AM277*AE198</f>
        <v>0</v>
      </c>
      <c r="AF200" s="331">
        <f>'4.  2011-2014 LRAM'!AN277*AF198</f>
        <v>0</v>
      </c>
      <c r="AG200" s="331">
        <f>'4.  2011-2014 LRAM'!AO277*AG198</f>
        <v>0</v>
      </c>
      <c r="AH200" s="331">
        <f>'4.  2011-2014 LRAM'!AP277*AH198</f>
        <v>0</v>
      </c>
      <c r="AI200" s="331">
        <f>'4.  2011-2014 LRAM'!AQ277*AI198</f>
        <v>0</v>
      </c>
      <c r="AJ200" s="331">
        <f>'4.  2011-2014 LRAM'!AR277*AJ198</f>
        <v>0</v>
      </c>
      <c r="AK200" s="331">
        <f>'4.  2011-2014 LRAM'!AS277*AK198</f>
        <v>0</v>
      </c>
      <c r="AL200" s="331">
        <f>'4.  2011-2014 LRAM'!AT277*AL198</f>
        <v>0</v>
      </c>
      <c r="AM200" s="331">
        <f>'4.  2011-2014 LRAM'!AU277*AM198</f>
        <v>0</v>
      </c>
      <c r="AN200" s="331">
        <f>'4.  2011-2014 LRAM'!AV277*AN198</f>
        <v>0</v>
      </c>
      <c r="AO200" s="331">
        <f>'4.  2011-2014 LRAM'!AW277*AO198</f>
        <v>0</v>
      </c>
      <c r="AP200" s="331">
        <f>'4.  2011-2014 LRAM'!AX277*AP198</f>
        <v>0</v>
      </c>
      <c r="AQ200" s="331">
        <f>'4.  2011-2014 LRAM'!AY277*AQ198</f>
        <v>0</v>
      </c>
      <c r="AR200" s="331">
        <f>'4.  2011-2014 LRAM'!AZ277*AR198</f>
        <v>0</v>
      </c>
      <c r="AS200" s="543">
        <f>SUM(AE200:AR200)</f>
        <v>0</v>
      </c>
    </row>
    <row r="201" spans="2:45">
      <c r="B201" s="283" t="s">
        <v>151</v>
      </c>
      <c r="C201" s="301"/>
      <c r="D201" s="243"/>
      <c r="E201" s="240"/>
      <c r="F201" s="240"/>
      <c r="G201" s="240"/>
      <c r="H201" s="240"/>
      <c r="I201" s="240"/>
      <c r="J201" s="240"/>
      <c r="K201" s="240"/>
      <c r="L201" s="240"/>
      <c r="M201" s="240"/>
      <c r="N201" s="240"/>
      <c r="O201" s="240"/>
      <c r="P201" s="240"/>
      <c r="Q201" s="240"/>
      <c r="R201" s="251"/>
      <c r="S201" s="240"/>
      <c r="T201" s="240"/>
      <c r="U201" s="240"/>
      <c r="V201" s="243"/>
      <c r="W201" s="243"/>
      <c r="X201" s="243"/>
      <c r="Y201" s="243"/>
      <c r="Z201" s="240"/>
      <c r="AA201" s="240"/>
      <c r="AB201" s="240"/>
      <c r="AC201" s="240"/>
      <c r="AD201" s="240"/>
      <c r="AE201" s="331">
        <f>'4.  2011-2014 LRAM'!AM413*AE198</f>
        <v>0</v>
      </c>
      <c r="AF201" s="331">
        <f>'4.  2011-2014 LRAM'!AN413*AF198</f>
        <v>0</v>
      </c>
      <c r="AG201" s="331">
        <f>'4.  2011-2014 LRAM'!AO413*AG198</f>
        <v>0</v>
      </c>
      <c r="AH201" s="331">
        <f>'4.  2011-2014 LRAM'!AP413*AH198</f>
        <v>0</v>
      </c>
      <c r="AI201" s="331">
        <f>'4.  2011-2014 LRAM'!AQ413*AI198</f>
        <v>0</v>
      </c>
      <c r="AJ201" s="331">
        <f>'4.  2011-2014 LRAM'!AR413*AJ198</f>
        <v>0</v>
      </c>
      <c r="AK201" s="331">
        <f>'4.  2011-2014 LRAM'!AS413*AK198</f>
        <v>0</v>
      </c>
      <c r="AL201" s="331">
        <f>'4.  2011-2014 LRAM'!AT413*AL198</f>
        <v>0</v>
      </c>
      <c r="AM201" s="331">
        <f>'4.  2011-2014 LRAM'!AU413*AM198</f>
        <v>0</v>
      </c>
      <c r="AN201" s="331">
        <f>'4.  2011-2014 LRAM'!AV413*AN198</f>
        <v>0</v>
      </c>
      <c r="AO201" s="331">
        <f>'4.  2011-2014 LRAM'!AW413*AO198</f>
        <v>0</v>
      </c>
      <c r="AP201" s="331">
        <f>'4.  2011-2014 LRAM'!AX413*AP198</f>
        <v>0</v>
      </c>
      <c r="AQ201" s="331">
        <f>'4.  2011-2014 LRAM'!AY413*AQ198</f>
        <v>0</v>
      </c>
      <c r="AR201" s="331">
        <f>'4.  2011-2014 LRAM'!AZ413*AR198</f>
        <v>0</v>
      </c>
      <c r="AS201" s="543">
        <f>SUM(AE201:AR201)</f>
        <v>0</v>
      </c>
    </row>
    <row r="202" spans="2:45">
      <c r="B202" s="283" t="s">
        <v>152</v>
      </c>
      <c r="C202" s="301"/>
      <c r="D202" s="243"/>
      <c r="E202" s="240"/>
      <c r="F202" s="240"/>
      <c r="G202" s="240"/>
      <c r="H202" s="240"/>
      <c r="I202" s="240"/>
      <c r="J202" s="240"/>
      <c r="K202" s="240"/>
      <c r="L202" s="240"/>
      <c r="M202" s="240"/>
      <c r="N202" s="240"/>
      <c r="O202" s="240"/>
      <c r="P202" s="240"/>
      <c r="Q202" s="240"/>
      <c r="R202" s="251"/>
      <c r="S202" s="240"/>
      <c r="T202" s="240"/>
      <c r="U202" s="240"/>
      <c r="V202" s="243"/>
      <c r="W202" s="243"/>
      <c r="X202" s="243"/>
      <c r="Y202" s="243"/>
      <c r="Z202" s="240"/>
      <c r="AA202" s="240"/>
      <c r="AB202" s="240"/>
      <c r="AC202" s="240"/>
      <c r="AD202" s="240"/>
      <c r="AE202" s="331">
        <f>'4.  2011-2014 LRAM'!AM550*AE198</f>
        <v>0</v>
      </c>
      <c r="AF202" s="331">
        <f>'4.  2011-2014 LRAM'!AN550*AF198</f>
        <v>0</v>
      </c>
      <c r="AG202" s="331">
        <f>'4.  2011-2014 LRAM'!AO550*AG198</f>
        <v>0</v>
      </c>
      <c r="AH202" s="331">
        <f>'4.  2011-2014 LRAM'!AP550*AH198</f>
        <v>0</v>
      </c>
      <c r="AI202" s="331">
        <f>'4.  2011-2014 LRAM'!AQ550*AI198</f>
        <v>0</v>
      </c>
      <c r="AJ202" s="331">
        <f>'4.  2011-2014 LRAM'!AR550*AJ198</f>
        <v>0</v>
      </c>
      <c r="AK202" s="331">
        <f>'4.  2011-2014 LRAM'!AS550*AK198</f>
        <v>0</v>
      </c>
      <c r="AL202" s="331">
        <f>'4.  2011-2014 LRAM'!AT550*AL198</f>
        <v>0</v>
      </c>
      <c r="AM202" s="331">
        <f>'4.  2011-2014 LRAM'!AU550*AM198</f>
        <v>0</v>
      </c>
      <c r="AN202" s="331">
        <f>'4.  2011-2014 LRAM'!AV550*AN198</f>
        <v>0</v>
      </c>
      <c r="AO202" s="331">
        <f>'4.  2011-2014 LRAM'!AW550*AO198</f>
        <v>0</v>
      </c>
      <c r="AP202" s="331">
        <f>'4.  2011-2014 LRAM'!AX550*AP198</f>
        <v>0</v>
      </c>
      <c r="AQ202" s="331">
        <f>'4.  2011-2014 LRAM'!AY550*AQ198</f>
        <v>0</v>
      </c>
      <c r="AR202" s="331">
        <f>'4.  2011-2014 LRAM'!AZ550*AR198</f>
        <v>0</v>
      </c>
      <c r="AS202" s="543">
        <f>SUM(AE202:AR202)</f>
        <v>0</v>
      </c>
    </row>
    <row r="203" spans="2:45">
      <c r="B203" s="283" t="s">
        <v>153</v>
      </c>
      <c r="C203" s="301"/>
      <c r="D203" s="243"/>
      <c r="E203" s="240"/>
      <c r="F203" s="240"/>
      <c r="G203" s="240"/>
      <c r="H203" s="240"/>
      <c r="I203" s="240"/>
      <c r="J203" s="240"/>
      <c r="K203" s="240"/>
      <c r="L203" s="240"/>
      <c r="M203" s="240"/>
      <c r="N203" s="240"/>
      <c r="O203" s="240"/>
      <c r="P203" s="240"/>
      <c r="Q203" s="240"/>
      <c r="R203" s="251"/>
      <c r="S203" s="240"/>
      <c r="T203" s="240"/>
      <c r="U203" s="240"/>
      <c r="V203" s="243"/>
      <c r="W203" s="243"/>
      <c r="X203" s="243"/>
      <c r="Y203" s="243"/>
      <c r="Z203" s="240"/>
      <c r="AA203" s="240"/>
      <c r="AB203" s="240"/>
      <c r="AC203" s="240"/>
      <c r="AD203" s="240"/>
      <c r="AE203" s="331">
        <f>AE195*AE198</f>
        <v>0</v>
      </c>
      <c r="AF203" s="331">
        <f t="shared" ref="AF203:AR203" si="553">AF195*AF198</f>
        <v>0</v>
      </c>
      <c r="AG203" s="331">
        <f t="shared" si="553"/>
        <v>0</v>
      </c>
      <c r="AH203" s="331">
        <f t="shared" si="553"/>
        <v>0</v>
      </c>
      <c r="AI203" s="331">
        <f t="shared" si="553"/>
        <v>0</v>
      </c>
      <c r="AJ203" s="331">
        <f t="shared" si="553"/>
        <v>0</v>
      </c>
      <c r="AK203" s="331">
        <f t="shared" si="553"/>
        <v>0</v>
      </c>
      <c r="AL203" s="331">
        <f t="shared" si="553"/>
        <v>0</v>
      </c>
      <c r="AM203" s="331">
        <f t="shared" si="553"/>
        <v>0</v>
      </c>
      <c r="AN203" s="331">
        <f t="shared" si="553"/>
        <v>0</v>
      </c>
      <c r="AO203" s="331">
        <f t="shared" si="553"/>
        <v>0</v>
      </c>
      <c r="AP203" s="331">
        <f t="shared" si="553"/>
        <v>0</v>
      </c>
      <c r="AQ203" s="331">
        <f t="shared" si="553"/>
        <v>0</v>
      </c>
      <c r="AR203" s="331">
        <f t="shared" si="553"/>
        <v>0</v>
      </c>
      <c r="AS203" s="543">
        <f>SUM(AE203:AR203)</f>
        <v>0</v>
      </c>
    </row>
    <row r="204" spans="2:45" ht="15.75">
      <c r="B204" s="305" t="s">
        <v>267</v>
      </c>
      <c r="C204" s="301"/>
      <c r="D204" s="263"/>
      <c r="E204" s="293"/>
      <c r="F204" s="293"/>
      <c r="G204" s="293"/>
      <c r="H204" s="293"/>
      <c r="I204" s="293"/>
      <c r="J204" s="293"/>
      <c r="K204" s="293"/>
      <c r="L204" s="293"/>
      <c r="M204" s="293"/>
      <c r="N204" s="293"/>
      <c r="O204" s="293"/>
      <c r="P204" s="293"/>
      <c r="Q204" s="293"/>
      <c r="R204" s="260"/>
      <c r="S204" s="293"/>
      <c r="T204" s="293"/>
      <c r="U204" s="293"/>
      <c r="V204" s="263"/>
      <c r="W204" s="263"/>
      <c r="X204" s="263"/>
      <c r="Y204" s="263"/>
      <c r="Z204" s="293"/>
      <c r="AA204" s="293"/>
      <c r="AB204" s="293"/>
      <c r="AC204" s="293"/>
      <c r="AD204" s="293"/>
      <c r="AE204" s="302">
        <f>SUM(AE199:AE203)</f>
        <v>0</v>
      </c>
      <c r="AF204" s="302">
        <f>SUM(AF199:AF203)</f>
        <v>0</v>
      </c>
      <c r="AG204" s="302">
        <f t="shared" ref="AG204:AK204" si="554">SUM(AG199:AG203)</f>
        <v>0</v>
      </c>
      <c r="AH204" s="302">
        <f t="shared" si="554"/>
        <v>0</v>
      </c>
      <c r="AI204" s="302">
        <f t="shared" si="554"/>
        <v>0</v>
      </c>
      <c r="AJ204" s="302">
        <f t="shared" si="554"/>
        <v>0</v>
      </c>
      <c r="AK204" s="302">
        <f t="shared" si="554"/>
        <v>0</v>
      </c>
      <c r="AL204" s="302">
        <f>SUM(AL199:AL203)</f>
        <v>0</v>
      </c>
      <c r="AM204" s="302">
        <f>SUM(AM199:AM203)</f>
        <v>0</v>
      </c>
      <c r="AN204" s="302">
        <f t="shared" ref="AN204:AR204" si="555">SUM(AN199:AN203)</f>
        <v>0</v>
      </c>
      <c r="AO204" s="302">
        <f t="shared" si="555"/>
        <v>0</v>
      </c>
      <c r="AP204" s="302">
        <f t="shared" si="555"/>
        <v>0</v>
      </c>
      <c r="AQ204" s="302">
        <f t="shared" si="555"/>
        <v>0</v>
      </c>
      <c r="AR204" s="302">
        <f t="shared" si="555"/>
        <v>0</v>
      </c>
      <c r="AS204" s="359">
        <f>SUM(AS199:AS203)</f>
        <v>0</v>
      </c>
    </row>
    <row r="205" spans="2:45" ht="15.75">
      <c r="B205" s="305" t="s">
        <v>268</v>
      </c>
      <c r="C205" s="301"/>
      <c r="D205" s="306"/>
      <c r="E205" s="293"/>
      <c r="F205" s="293"/>
      <c r="G205" s="293"/>
      <c r="H205" s="293"/>
      <c r="I205" s="293"/>
      <c r="J205" s="293"/>
      <c r="K205" s="293"/>
      <c r="L205" s="293"/>
      <c r="M205" s="293"/>
      <c r="N205" s="293"/>
      <c r="O205" s="293"/>
      <c r="P205" s="293"/>
      <c r="Q205" s="293"/>
      <c r="R205" s="260"/>
      <c r="S205" s="293"/>
      <c r="T205" s="293"/>
      <c r="U205" s="293"/>
      <c r="V205" s="263"/>
      <c r="W205" s="263"/>
      <c r="X205" s="263"/>
      <c r="Y205" s="263"/>
      <c r="Z205" s="293"/>
      <c r="AA205" s="293"/>
      <c r="AB205" s="293"/>
      <c r="AC205" s="293"/>
      <c r="AD205" s="293"/>
      <c r="AE205" s="303">
        <f>AE196*AE198</f>
        <v>0</v>
      </c>
      <c r="AF205" s="303">
        <f t="shared" ref="AF205:AK205" si="556">AF196*AF198</f>
        <v>0</v>
      </c>
      <c r="AG205" s="303">
        <f t="shared" si="556"/>
        <v>0</v>
      </c>
      <c r="AH205" s="303">
        <f t="shared" si="556"/>
        <v>0</v>
      </c>
      <c r="AI205" s="303">
        <f t="shared" si="556"/>
        <v>0</v>
      </c>
      <c r="AJ205" s="303">
        <f t="shared" si="556"/>
        <v>0</v>
      </c>
      <c r="AK205" s="303">
        <f t="shared" si="556"/>
        <v>0</v>
      </c>
      <c r="AL205" s="303">
        <f>AL196*AL198</f>
        <v>0</v>
      </c>
      <c r="AM205" s="303">
        <f t="shared" ref="AM205:AR205" si="557">AM196*AM198</f>
        <v>0</v>
      </c>
      <c r="AN205" s="303">
        <f t="shared" si="557"/>
        <v>0</v>
      </c>
      <c r="AO205" s="303">
        <f t="shared" si="557"/>
        <v>0</v>
      </c>
      <c r="AP205" s="303">
        <f t="shared" si="557"/>
        <v>0</v>
      </c>
      <c r="AQ205" s="303">
        <f t="shared" si="557"/>
        <v>0</v>
      </c>
      <c r="AR205" s="303">
        <f t="shared" si="557"/>
        <v>0</v>
      </c>
      <c r="AS205" s="359">
        <f>SUM(AE205:AR205)</f>
        <v>0</v>
      </c>
    </row>
    <row r="206" spans="2:45" ht="15.75">
      <c r="B206" s="305" t="s">
        <v>269</v>
      </c>
      <c r="C206" s="301"/>
      <c r="D206" s="306"/>
      <c r="E206" s="293"/>
      <c r="F206" s="293"/>
      <c r="G206" s="293"/>
      <c r="H206" s="293"/>
      <c r="I206" s="293"/>
      <c r="J206" s="293"/>
      <c r="K206" s="293"/>
      <c r="L206" s="293"/>
      <c r="M206" s="293"/>
      <c r="N206" s="293"/>
      <c r="O206" s="293"/>
      <c r="P206" s="293"/>
      <c r="Q206" s="293"/>
      <c r="R206" s="260"/>
      <c r="S206" s="293"/>
      <c r="T206" s="293"/>
      <c r="U206" s="293"/>
      <c r="V206" s="306"/>
      <c r="W206" s="306"/>
      <c r="X206" s="306"/>
      <c r="Y206" s="306"/>
      <c r="Z206" s="293"/>
      <c r="AA206" s="293"/>
      <c r="AB206" s="293"/>
      <c r="AC206" s="293"/>
      <c r="AD206" s="293"/>
      <c r="AE206" s="307"/>
      <c r="AF206" s="307"/>
      <c r="AG206" s="307"/>
      <c r="AH206" s="307"/>
      <c r="AI206" s="307"/>
      <c r="AJ206" s="307"/>
      <c r="AK206" s="307"/>
      <c r="AL206" s="307"/>
      <c r="AM206" s="307"/>
      <c r="AN206" s="307"/>
      <c r="AO206" s="307"/>
      <c r="AP206" s="307"/>
      <c r="AQ206" s="307"/>
      <c r="AR206" s="307"/>
      <c r="AS206" s="359">
        <f>AS204-AS205</f>
        <v>0</v>
      </c>
    </row>
    <row r="207" spans="2:45">
      <c r="B207" s="283"/>
      <c r="C207" s="306"/>
      <c r="D207" s="306"/>
      <c r="E207" s="293"/>
      <c r="F207" s="293"/>
      <c r="G207" s="293"/>
      <c r="H207" s="293"/>
      <c r="I207" s="293"/>
      <c r="J207" s="293"/>
      <c r="K207" s="293"/>
      <c r="L207" s="293"/>
      <c r="M207" s="293"/>
      <c r="N207" s="293"/>
      <c r="O207" s="293"/>
      <c r="P207" s="293"/>
      <c r="Q207" s="293"/>
      <c r="R207" s="260"/>
      <c r="S207" s="293"/>
      <c r="T207" s="293"/>
      <c r="U207" s="293"/>
      <c r="V207" s="306"/>
      <c r="W207" s="301"/>
      <c r="X207" s="306"/>
      <c r="Y207" s="306"/>
      <c r="Z207" s="293"/>
      <c r="AA207" s="293"/>
      <c r="AB207" s="293"/>
      <c r="AC207" s="293"/>
      <c r="AD207" s="293"/>
      <c r="AE207" s="308"/>
      <c r="AF207" s="308"/>
      <c r="AG207" s="308"/>
      <c r="AH207" s="308"/>
      <c r="AI207" s="308"/>
      <c r="AJ207" s="308"/>
      <c r="AK207" s="308"/>
      <c r="AL207" s="308"/>
      <c r="AM207" s="308"/>
      <c r="AN207" s="308"/>
      <c r="AO207" s="308"/>
      <c r="AP207" s="308"/>
      <c r="AQ207" s="308"/>
      <c r="AR207" s="308"/>
      <c r="AS207" s="304"/>
    </row>
    <row r="208" spans="2:45">
      <c r="B208" s="254" t="s">
        <v>144</v>
      </c>
      <c r="C208" s="264"/>
      <c r="D208" s="240"/>
      <c r="E208" s="240"/>
      <c r="F208" s="240"/>
      <c r="G208" s="240"/>
      <c r="H208" s="240"/>
      <c r="I208" s="240"/>
      <c r="J208" s="240"/>
      <c r="K208" s="240"/>
      <c r="L208" s="240"/>
      <c r="M208" s="240"/>
      <c r="N208" s="240"/>
      <c r="O208" s="240"/>
      <c r="P208" s="240"/>
      <c r="Q208" s="240"/>
      <c r="R208" s="312"/>
      <c r="S208" s="240"/>
      <c r="T208" s="240"/>
      <c r="U208" s="240"/>
      <c r="V208" s="264"/>
      <c r="W208" s="243"/>
      <c r="X208" s="243"/>
      <c r="Y208" s="240"/>
      <c r="Z208" s="240"/>
      <c r="AA208" s="243"/>
      <c r="AB208" s="243"/>
      <c r="AC208" s="243"/>
      <c r="AD208" s="243"/>
      <c r="AE208" s="251">
        <f>SUMPRODUCT($E$38:$E$193,AE38:AE193)</f>
        <v>0</v>
      </c>
      <c r="AF208" s="251">
        <f>SUMPRODUCT($E$38:$E$193,AF38:AF193)</f>
        <v>0</v>
      </c>
      <c r="AG208" s="251">
        <f>IF(AG36="kw",SUMPRODUCT($Q$38:$Q$193,$S$38:$S$193,AG38:AG193),SUMPRODUCT($E$38:$E$193,AG38:AG193))</f>
        <v>0</v>
      </c>
      <c r="AH208" s="251">
        <f t="shared" ref="AH208:AR208" si="558">IF(AH36="kw",SUMPRODUCT($Q$38:$Q$193,$S$38:$S$193,AH38:AH193),SUMPRODUCT($E$38:$E$193,AH38:AH193))</f>
        <v>0</v>
      </c>
      <c r="AI208" s="251">
        <f t="shared" si="558"/>
        <v>0</v>
      </c>
      <c r="AJ208" s="251">
        <f t="shared" si="558"/>
        <v>0</v>
      </c>
      <c r="AK208" s="251">
        <f t="shared" si="558"/>
        <v>0</v>
      </c>
      <c r="AL208" s="251">
        <f t="shared" si="558"/>
        <v>0</v>
      </c>
      <c r="AM208" s="251">
        <f t="shared" si="558"/>
        <v>0</v>
      </c>
      <c r="AN208" s="251">
        <f t="shared" si="558"/>
        <v>0</v>
      </c>
      <c r="AO208" s="251">
        <f t="shared" si="558"/>
        <v>0</v>
      </c>
      <c r="AP208" s="251">
        <f t="shared" si="558"/>
        <v>0</v>
      </c>
      <c r="AQ208" s="251">
        <f t="shared" si="558"/>
        <v>0</v>
      </c>
      <c r="AR208" s="251">
        <f t="shared" si="558"/>
        <v>0</v>
      </c>
      <c r="AS208" s="304"/>
    </row>
    <row r="209" spans="2:45">
      <c r="B209" s="254" t="s">
        <v>145</v>
      </c>
      <c r="C209" s="264"/>
      <c r="D209" s="240"/>
      <c r="E209" s="240"/>
      <c r="F209" s="240"/>
      <c r="G209" s="240"/>
      <c r="H209" s="240"/>
      <c r="I209" s="240"/>
      <c r="J209" s="240"/>
      <c r="K209" s="240"/>
      <c r="L209" s="240"/>
      <c r="M209" s="240"/>
      <c r="N209" s="240"/>
      <c r="O209" s="240"/>
      <c r="P209" s="240"/>
      <c r="Q209" s="240"/>
      <c r="R209" s="312"/>
      <c r="S209" s="240"/>
      <c r="T209" s="240"/>
      <c r="U209" s="240"/>
      <c r="V209" s="264"/>
      <c r="W209" s="243"/>
      <c r="X209" s="243"/>
      <c r="Y209" s="240"/>
      <c r="Z209" s="240"/>
      <c r="AA209" s="243"/>
      <c r="AB209" s="243"/>
      <c r="AC209" s="243"/>
      <c r="AD209" s="243"/>
      <c r="AE209" s="251">
        <f>SUMPRODUCT($F$38:$F$193,AE38:AE193)</f>
        <v>0</v>
      </c>
      <c r="AF209" s="251">
        <f>SUMPRODUCT($F$38:$F$193,AF38:AF193)</f>
        <v>0</v>
      </c>
      <c r="AG209" s="251">
        <f>IF(AG36="kw",SUMPRODUCT($Q$38:$Q$193,$T$38:$T$193,AG38:AG193),SUMPRODUCT($F$38:$F$193,AG38:AG193))</f>
        <v>0</v>
      </c>
      <c r="AH209" s="251">
        <f t="shared" ref="AH209:AR209" si="559">IF(AH36="kw",SUMPRODUCT($Q$38:$Q$193,$T$38:$T$193,AH38:AH193),SUMPRODUCT($F$38:$F$193,AH38:AH193))</f>
        <v>0</v>
      </c>
      <c r="AI209" s="251">
        <f t="shared" si="559"/>
        <v>0</v>
      </c>
      <c r="AJ209" s="251">
        <f t="shared" si="559"/>
        <v>0</v>
      </c>
      <c r="AK209" s="251">
        <f t="shared" si="559"/>
        <v>0</v>
      </c>
      <c r="AL209" s="251">
        <f t="shared" si="559"/>
        <v>0</v>
      </c>
      <c r="AM209" s="251">
        <f t="shared" si="559"/>
        <v>0</v>
      </c>
      <c r="AN209" s="251">
        <f t="shared" si="559"/>
        <v>0</v>
      </c>
      <c r="AO209" s="251">
        <f t="shared" si="559"/>
        <v>0</v>
      </c>
      <c r="AP209" s="251">
        <f t="shared" si="559"/>
        <v>0</v>
      </c>
      <c r="AQ209" s="251">
        <f t="shared" si="559"/>
        <v>0</v>
      </c>
      <c r="AR209" s="251">
        <f t="shared" si="559"/>
        <v>0</v>
      </c>
      <c r="AS209" s="295"/>
    </row>
    <row r="210" spans="2:45">
      <c r="B210" s="254" t="s">
        <v>146</v>
      </c>
      <c r="C210" s="264"/>
      <c r="D210" s="240"/>
      <c r="E210" s="240"/>
      <c r="F210" s="240"/>
      <c r="G210" s="240"/>
      <c r="H210" s="240"/>
      <c r="I210" s="240"/>
      <c r="J210" s="240"/>
      <c r="K210" s="240"/>
      <c r="L210" s="240"/>
      <c r="M210" s="240"/>
      <c r="N210" s="240"/>
      <c r="O210" s="240"/>
      <c r="P210" s="240"/>
      <c r="Q210" s="240"/>
      <c r="R210" s="312"/>
      <c r="S210" s="240"/>
      <c r="T210" s="240"/>
      <c r="U210" s="240"/>
      <c r="V210" s="264"/>
      <c r="W210" s="243"/>
      <c r="X210" s="243"/>
      <c r="Y210" s="240"/>
      <c r="Z210" s="240"/>
      <c r="AA210" s="243"/>
      <c r="AB210" s="243"/>
      <c r="AC210" s="243"/>
      <c r="AD210" s="243"/>
      <c r="AE210" s="251">
        <f>SUMPRODUCT($G$38:$G$193,AE38:AE193)</f>
        <v>0</v>
      </c>
      <c r="AF210" s="251">
        <f>SUMPRODUCT($G$38:$G$193,AF38:AF193)</f>
        <v>0</v>
      </c>
      <c r="AG210" s="251">
        <f>IF(AG36="kw",SUMPRODUCT($Q$38:$Q$193,$U$38:$U$193,AG38:AG193),SUMPRODUCT($G$38:$G$193,AG38:AG193))</f>
        <v>0</v>
      </c>
      <c r="AH210" s="251">
        <f t="shared" ref="AH210:AR210" si="560">IF(AH36="kw",SUMPRODUCT($Q$38:$Q$193,$U$38:$U$193,AH38:AH193),SUMPRODUCT($G$38:$G$193,AH38:AH193))</f>
        <v>0</v>
      </c>
      <c r="AI210" s="251">
        <f t="shared" si="560"/>
        <v>0</v>
      </c>
      <c r="AJ210" s="251">
        <f t="shared" si="560"/>
        <v>0</v>
      </c>
      <c r="AK210" s="251">
        <f t="shared" si="560"/>
        <v>0</v>
      </c>
      <c r="AL210" s="251">
        <f t="shared" si="560"/>
        <v>0</v>
      </c>
      <c r="AM210" s="251">
        <f t="shared" si="560"/>
        <v>0</v>
      </c>
      <c r="AN210" s="251">
        <f t="shared" si="560"/>
        <v>0</v>
      </c>
      <c r="AO210" s="251">
        <f t="shared" si="560"/>
        <v>0</v>
      </c>
      <c r="AP210" s="251">
        <f t="shared" si="560"/>
        <v>0</v>
      </c>
      <c r="AQ210" s="251">
        <f t="shared" si="560"/>
        <v>0</v>
      </c>
      <c r="AR210" s="251">
        <f t="shared" si="560"/>
        <v>0</v>
      </c>
      <c r="AS210" s="295"/>
    </row>
    <row r="211" spans="2:45">
      <c r="B211" s="254" t="s">
        <v>147</v>
      </c>
      <c r="C211" s="264"/>
      <c r="D211" s="240"/>
      <c r="E211" s="240"/>
      <c r="F211" s="240"/>
      <c r="G211" s="240"/>
      <c r="H211" s="240"/>
      <c r="I211" s="240"/>
      <c r="J211" s="240"/>
      <c r="K211" s="240"/>
      <c r="L211" s="240"/>
      <c r="M211" s="240"/>
      <c r="N211" s="240"/>
      <c r="O211" s="240"/>
      <c r="P211" s="240"/>
      <c r="Q211" s="240"/>
      <c r="R211" s="312"/>
      <c r="S211" s="240"/>
      <c r="T211" s="240"/>
      <c r="U211" s="240"/>
      <c r="V211" s="264"/>
      <c r="W211" s="243"/>
      <c r="X211" s="243"/>
      <c r="Y211" s="240"/>
      <c r="Z211" s="240"/>
      <c r="AA211" s="243"/>
      <c r="AB211" s="243"/>
      <c r="AC211" s="243"/>
      <c r="AD211" s="243"/>
      <c r="AE211" s="251">
        <f>SUMPRODUCT($H$38:$H$193,AE38:AE193)</f>
        <v>0</v>
      </c>
      <c r="AF211" s="251">
        <f>SUMPRODUCT($H$38:$H$193,AF38:AF193)</f>
        <v>0</v>
      </c>
      <c r="AG211" s="251">
        <f>IF(AG36="kw",SUMPRODUCT($Q$38:$Q$193,$V$38:$V$193,AG38:AG193),SUMPRODUCT($H$38:$H$193,AG38:AG193))</f>
        <v>0</v>
      </c>
      <c r="AH211" s="251">
        <f t="shared" ref="AH211:AR211" si="561">IF(AH36="kw",SUMPRODUCT($Q$38:$Q$193,$V$38:$V$193,AH38:AH193),SUMPRODUCT($H$38:$H$193,AH38:AH193))</f>
        <v>0</v>
      </c>
      <c r="AI211" s="251">
        <f t="shared" si="561"/>
        <v>0</v>
      </c>
      <c r="AJ211" s="251">
        <f t="shared" si="561"/>
        <v>0</v>
      </c>
      <c r="AK211" s="251">
        <f t="shared" si="561"/>
        <v>0</v>
      </c>
      <c r="AL211" s="251">
        <f t="shared" si="561"/>
        <v>0</v>
      </c>
      <c r="AM211" s="251">
        <f t="shared" si="561"/>
        <v>0</v>
      </c>
      <c r="AN211" s="251">
        <f t="shared" si="561"/>
        <v>0</v>
      </c>
      <c r="AO211" s="251">
        <f t="shared" si="561"/>
        <v>0</v>
      </c>
      <c r="AP211" s="251">
        <f t="shared" si="561"/>
        <v>0</v>
      </c>
      <c r="AQ211" s="251">
        <f t="shared" si="561"/>
        <v>0</v>
      </c>
      <c r="AR211" s="251">
        <f t="shared" si="561"/>
        <v>0</v>
      </c>
      <c r="AS211" s="295"/>
    </row>
    <row r="212" spans="2:45">
      <c r="B212" s="254" t="s">
        <v>148</v>
      </c>
      <c r="C212" s="264"/>
      <c r="D212" s="240"/>
      <c r="E212" s="240"/>
      <c r="F212" s="240"/>
      <c r="G212" s="240"/>
      <c r="H212" s="240"/>
      <c r="I212" s="240"/>
      <c r="J212" s="240"/>
      <c r="K212" s="240"/>
      <c r="L212" s="240"/>
      <c r="M212" s="240"/>
      <c r="N212" s="240"/>
      <c r="O212" s="240"/>
      <c r="P212" s="240"/>
      <c r="Q212" s="240"/>
      <c r="R212" s="312"/>
      <c r="S212" s="240"/>
      <c r="T212" s="240"/>
      <c r="U212" s="240"/>
      <c r="V212" s="264"/>
      <c r="W212" s="243"/>
      <c r="X212" s="243"/>
      <c r="Y212" s="240"/>
      <c r="Z212" s="240"/>
      <c r="AA212" s="243"/>
      <c r="AB212" s="243"/>
      <c r="AC212" s="243"/>
      <c r="AD212" s="243"/>
      <c r="AE212" s="251">
        <f>SUMPRODUCT($I$38:$I$193,AE38:AE193)</f>
        <v>0</v>
      </c>
      <c r="AF212" s="251">
        <f>SUMPRODUCT($I$38:$I$193,AF38:AF193)</f>
        <v>0</v>
      </c>
      <c r="AG212" s="251">
        <f>IF(AG36="kw",SUMPRODUCT($Q$38:$Q$193,$W$38:$W$193,AG38:AG193),SUMPRODUCT($I$38:$I$193,AG38:AG193))</f>
        <v>0</v>
      </c>
      <c r="AH212" s="251">
        <f t="shared" ref="AH212:AR212" si="562">IF(AH36="kw",SUMPRODUCT($Q$38:$Q$193,$W$38:$W$193,AH38:AH193),SUMPRODUCT($I$38:$I$193,AH38:AH193))</f>
        <v>0</v>
      </c>
      <c r="AI212" s="251">
        <f t="shared" si="562"/>
        <v>0</v>
      </c>
      <c r="AJ212" s="251">
        <f t="shared" si="562"/>
        <v>0</v>
      </c>
      <c r="AK212" s="251">
        <f t="shared" si="562"/>
        <v>0</v>
      </c>
      <c r="AL212" s="251">
        <f t="shared" si="562"/>
        <v>0</v>
      </c>
      <c r="AM212" s="251">
        <f t="shared" si="562"/>
        <v>0</v>
      </c>
      <c r="AN212" s="251">
        <f t="shared" si="562"/>
        <v>0</v>
      </c>
      <c r="AO212" s="251">
        <f t="shared" si="562"/>
        <v>0</v>
      </c>
      <c r="AP212" s="251">
        <f t="shared" si="562"/>
        <v>0</v>
      </c>
      <c r="AQ212" s="251">
        <f t="shared" si="562"/>
        <v>0</v>
      </c>
      <c r="AR212" s="251">
        <f t="shared" si="562"/>
        <v>0</v>
      </c>
      <c r="AS212" s="295"/>
    </row>
    <row r="213" spans="2:45">
      <c r="B213" s="254" t="s">
        <v>839</v>
      </c>
      <c r="C213" s="264"/>
      <c r="D213" s="240"/>
      <c r="E213" s="240"/>
      <c r="F213" s="240"/>
      <c r="G213" s="240"/>
      <c r="H213" s="240"/>
      <c r="I213" s="240"/>
      <c r="J213" s="240"/>
      <c r="K213" s="240"/>
      <c r="L213" s="240"/>
      <c r="M213" s="240"/>
      <c r="N213" s="240"/>
      <c r="O213" s="240"/>
      <c r="P213" s="240"/>
      <c r="Q213" s="240"/>
      <c r="R213" s="312"/>
      <c r="S213" s="240"/>
      <c r="T213" s="240"/>
      <c r="U213" s="240"/>
      <c r="V213" s="264"/>
      <c r="W213" s="243"/>
      <c r="X213" s="243"/>
      <c r="Y213" s="240"/>
      <c r="Z213" s="240"/>
      <c r="AA213" s="243"/>
      <c r="AB213" s="243"/>
      <c r="AC213" s="243"/>
      <c r="AD213" s="243"/>
      <c r="AE213" s="251">
        <f>SUMPRODUCT($J$38:$J$193,AE38:AE193)</f>
        <v>0</v>
      </c>
      <c r="AF213" s="251">
        <f>SUMPRODUCT($J$38:$J$193,AF38:AF193)</f>
        <v>0</v>
      </c>
      <c r="AG213" s="251">
        <f>IF(AG36="kw",SUMPRODUCT($Q$38:$Q$193,$X$38:$X$193,AG38:AG193),SUMPRODUCT($J$38:$J$193,AG38:AG193))</f>
        <v>0</v>
      </c>
      <c r="AH213" s="251">
        <f t="shared" ref="AH213:AR213" si="563">IF(AH36="kw",SUMPRODUCT($Q$38:$Q$193,$X$38:$X$193,AH38:AH193),SUMPRODUCT($J$38:$J$193,AH38:AH193))</f>
        <v>0</v>
      </c>
      <c r="AI213" s="251">
        <f t="shared" si="563"/>
        <v>0</v>
      </c>
      <c r="AJ213" s="251">
        <f t="shared" si="563"/>
        <v>0</v>
      </c>
      <c r="AK213" s="251">
        <f t="shared" si="563"/>
        <v>0</v>
      </c>
      <c r="AL213" s="251">
        <f t="shared" si="563"/>
        <v>0</v>
      </c>
      <c r="AM213" s="251">
        <f t="shared" si="563"/>
        <v>0</v>
      </c>
      <c r="AN213" s="251">
        <f t="shared" si="563"/>
        <v>0</v>
      </c>
      <c r="AO213" s="251">
        <f t="shared" si="563"/>
        <v>0</v>
      </c>
      <c r="AP213" s="251">
        <f t="shared" si="563"/>
        <v>0</v>
      </c>
      <c r="AQ213" s="251">
        <f t="shared" si="563"/>
        <v>0</v>
      </c>
      <c r="AR213" s="251">
        <f t="shared" si="563"/>
        <v>0</v>
      </c>
      <c r="AS213" s="295"/>
    </row>
    <row r="214" spans="2:45">
      <c r="B214" s="254" t="s">
        <v>844</v>
      </c>
      <c r="C214" s="264"/>
      <c r="D214" s="240"/>
      <c r="E214" s="240"/>
      <c r="F214" s="240"/>
      <c r="G214" s="240"/>
      <c r="H214" s="240"/>
      <c r="I214" s="240"/>
      <c r="J214" s="240"/>
      <c r="K214" s="240"/>
      <c r="L214" s="240"/>
      <c r="M214" s="240"/>
      <c r="N214" s="240"/>
      <c r="O214" s="240"/>
      <c r="P214" s="240"/>
      <c r="Q214" s="240"/>
      <c r="R214" s="312"/>
      <c r="S214" s="240"/>
      <c r="T214" s="240"/>
      <c r="U214" s="240"/>
      <c r="V214" s="264"/>
      <c r="W214" s="243"/>
      <c r="X214" s="243"/>
      <c r="Y214" s="240"/>
      <c r="Z214" s="240"/>
      <c r="AA214" s="243"/>
      <c r="AB214" s="243"/>
      <c r="AC214" s="243"/>
      <c r="AD214" s="243"/>
      <c r="AE214" s="251">
        <f>SUMPRODUCT($K$35:$K$193,AE35:AE193)</f>
        <v>0</v>
      </c>
      <c r="AF214" s="251">
        <f>SUMPRODUCT($K$35:$K$193,AF35:AF193)</f>
        <v>0</v>
      </c>
      <c r="AG214" s="251">
        <f>IF(AG36="kw",SUMPRODUCT($Q$38:$Q$193,$Y$38:$Y$193,AG38:AG193),SUMPRODUCT($K$38:$K$193,AG38:AG193))</f>
        <v>0</v>
      </c>
      <c r="AH214" s="251">
        <f t="shared" ref="AH214:AR214" si="564">IF(AH36="kw",SUMPRODUCT($Q$38:$Q$193,$Y$38:$Y$193,AH38:AH193),SUMPRODUCT($K$38:$K$193,AH38:AH193))</f>
        <v>0</v>
      </c>
      <c r="AI214" s="251">
        <f t="shared" si="564"/>
        <v>0</v>
      </c>
      <c r="AJ214" s="251">
        <f t="shared" si="564"/>
        <v>0</v>
      </c>
      <c r="AK214" s="251">
        <f t="shared" si="564"/>
        <v>0</v>
      </c>
      <c r="AL214" s="251">
        <f t="shared" si="564"/>
        <v>0</v>
      </c>
      <c r="AM214" s="251">
        <f t="shared" si="564"/>
        <v>0</v>
      </c>
      <c r="AN214" s="251">
        <f t="shared" si="564"/>
        <v>0</v>
      </c>
      <c r="AO214" s="251">
        <f t="shared" si="564"/>
        <v>0</v>
      </c>
      <c r="AP214" s="251">
        <f t="shared" si="564"/>
        <v>0</v>
      </c>
      <c r="AQ214" s="251">
        <f t="shared" si="564"/>
        <v>0</v>
      </c>
      <c r="AR214" s="251">
        <f t="shared" si="564"/>
        <v>0</v>
      </c>
      <c r="AS214" s="295"/>
    </row>
    <row r="215" spans="2:45">
      <c r="B215" s="254" t="s">
        <v>845</v>
      </c>
      <c r="C215" s="264"/>
      <c r="D215" s="240"/>
      <c r="E215" s="240"/>
      <c r="F215" s="240"/>
      <c r="G215" s="240"/>
      <c r="H215" s="240"/>
      <c r="I215" s="240"/>
      <c r="J215" s="240"/>
      <c r="K215" s="240"/>
      <c r="L215" s="240"/>
      <c r="M215" s="240"/>
      <c r="N215" s="240"/>
      <c r="O215" s="240"/>
      <c r="P215" s="240"/>
      <c r="Q215" s="240"/>
      <c r="R215" s="312"/>
      <c r="S215" s="240"/>
      <c r="T215" s="240"/>
      <c r="U215" s="240"/>
      <c r="V215" s="264"/>
      <c r="W215" s="243"/>
      <c r="X215" s="243"/>
      <c r="Y215" s="240"/>
      <c r="Z215" s="240"/>
      <c r="AA215" s="243"/>
      <c r="AB215" s="243"/>
      <c r="AC215" s="243"/>
      <c r="AD215" s="243"/>
      <c r="AE215" s="251">
        <f>SUMPRODUCT($L$38:$L$193,AE38:AE193)</f>
        <v>0</v>
      </c>
      <c r="AF215" s="251">
        <f>SUMPRODUCT($L$38:$L$193,AF38:AF193)</f>
        <v>0</v>
      </c>
      <c r="AG215" s="251">
        <f>IF(AG36="kw",SUMPRODUCT($Q$38:$Q$193,$Z$38:$Z$193,AG38:AG193),SUMPRODUCT($L$38:$L$193,AG38:AG193))</f>
        <v>0</v>
      </c>
      <c r="AH215" s="251">
        <f t="shared" ref="AH215:AR215" si="565">IF(AH36="kw",SUMPRODUCT($Q$38:$Q$193,$Z$38:$Z$193,AH38:AH193),SUMPRODUCT($L$38:$L$193,AH38:AH193))</f>
        <v>0</v>
      </c>
      <c r="AI215" s="251">
        <f t="shared" si="565"/>
        <v>0</v>
      </c>
      <c r="AJ215" s="251">
        <f t="shared" si="565"/>
        <v>0</v>
      </c>
      <c r="AK215" s="251">
        <f t="shared" si="565"/>
        <v>0</v>
      </c>
      <c r="AL215" s="251">
        <f t="shared" si="565"/>
        <v>0</v>
      </c>
      <c r="AM215" s="251">
        <f t="shared" si="565"/>
        <v>0</v>
      </c>
      <c r="AN215" s="251">
        <f t="shared" si="565"/>
        <v>0</v>
      </c>
      <c r="AO215" s="251">
        <f t="shared" si="565"/>
        <v>0</v>
      </c>
      <c r="AP215" s="251">
        <f t="shared" si="565"/>
        <v>0</v>
      </c>
      <c r="AQ215" s="251">
        <f t="shared" si="565"/>
        <v>0</v>
      </c>
      <c r="AR215" s="251">
        <f t="shared" si="565"/>
        <v>0</v>
      </c>
      <c r="AS215" s="295"/>
    </row>
    <row r="216" spans="2:45">
      <c r="B216" s="254" t="s">
        <v>846</v>
      </c>
      <c r="C216" s="264"/>
      <c r="D216" s="240"/>
      <c r="E216" s="240"/>
      <c r="F216" s="240"/>
      <c r="G216" s="240"/>
      <c r="H216" s="240"/>
      <c r="I216" s="240"/>
      <c r="J216" s="240"/>
      <c r="K216" s="240"/>
      <c r="L216" s="240"/>
      <c r="M216" s="240"/>
      <c r="N216" s="240"/>
      <c r="O216" s="240"/>
      <c r="P216" s="240"/>
      <c r="Q216" s="240"/>
      <c r="R216" s="312"/>
      <c r="S216" s="240"/>
      <c r="T216" s="240"/>
      <c r="U216" s="240"/>
      <c r="V216" s="264"/>
      <c r="W216" s="243"/>
      <c r="X216" s="243"/>
      <c r="Y216" s="240"/>
      <c r="Z216" s="240"/>
      <c r="AA216" s="243"/>
      <c r="AB216" s="243"/>
      <c r="AC216" s="243"/>
      <c r="AD216" s="243"/>
      <c r="AE216" s="251">
        <f>SUMPRODUCT($M$38:$M$193,AE38:AE193)</f>
        <v>0</v>
      </c>
      <c r="AF216" s="251">
        <f>SUMPRODUCT($M$38:$M$193,AF38:AF193)</f>
        <v>0</v>
      </c>
      <c r="AG216" s="251">
        <f>IF(AG36="kw",SUMPRODUCT($Q$38:$Q$193,$AA$38:$AA$193,AG38:AG193),SUMPRODUCT($M$38:$M$193,AG38:AG193))</f>
        <v>0</v>
      </c>
      <c r="AH216" s="251">
        <f t="shared" ref="AH216:AR216" si="566">IF(AH36="kw",SUMPRODUCT($Q$38:$Q$193,$AA$38:$AA$193,AH38:AH193),SUMPRODUCT($M$38:$M$193,AH38:AH193))</f>
        <v>0</v>
      </c>
      <c r="AI216" s="251">
        <f t="shared" si="566"/>
        <v>0</v>
      </c>
      <c r="AJ216" s="251">
        <f t="shared" si="566"/>
        <v>0</v>
      </c>
      <c r="AK216" s="251">
        <f t="shared" si="566"/>
        <v>0</v>
      </c>
      <c r="AL216" s="251">
        <f t="shared" si="566"/>
        <v>0</v>
      </c>
      <c r="AM216" s="251">
        <f t="shared" si="566"/>
        <v>0</v>
      </c>
      <c r="AN216" s="251">
        <f t="shared" si="566"/>
        <v>0</v>
      </c>
      <c r="AO216" s="251">
        <f t="shared" si="566"/>
        <v>0</v>
      </c>
      <c r="AP216" s="251">
        <f t="shared" si="566"/>
        <v>0</v>
      </c>
      <c r="AQ216" s="251">
        <f t="shared" si="566"/>
        <v>0</v>
      </c>
      <c r="AR216" s="251">
        <f t="shared" si="566"/>
        <v>0</v>
      </c>
      <c r="AS216" s="295"/>
    </row>
    <row r="217" spans="2:45">
      <c r="B217" s="254" t="s">
        <v>847</v>
      </c>
      <c r="C217" s="264"/>
      <c r="D217" s="240"/>
      <c r="E217" s="240"/>
      <c r="F217" s="240"/>
      <c r="G217" s="240"/>
      <c r="H217" s="240"/>
      <c r="I217" s="240"/>
      <c r="J217" s="240"/>
      <c r="K217" s="240"/>
      <c r="L217" s="240"/>
      <c r="M217" s="240"/>
      <c r="N217" s="240"/>
      <c r="O217" s="240"/>
      <c r="P217" s="240"/>
      <c r="Q217" s="240"/>
      <c r="R217" s="312"/>
      <c r="S217" s="240"/>
      <c r="T217" s="240"/>
      <c r="U217" s="240"/>
      <c r="V217" s="264"/>
      <c r="W217" s="243"/>
      <c r="X217" s="243"/>
      <c r="Y217" s="240"/>
      <c r="Z217" s="240"/>
      <c r="AA217" s="243"/>
      <c r="AB217" s="243"/>
      <c r="AC217" s="243"/>
      <c r="AD217" s="243"/>
      <c r="AE217" s="251">
        <f>SUMPRODUCT($N$38:$N$193,AE38:AE193)</f>
        <v>0</v>
      </c>
      <c r="AF217" s="251">
        <f>SUMPRODUCT($N$38:$N$193,AF38:AF193)</f>
        <v>0</v>
      </c>
      <c r="AG217" s="251">
        <f>IF(AG36="kw",SUMPRODUCT($Q$38:$Q$193,$AB$38:$AB$193,AG38:AG193),SUMPRODUCT($N$38:$N$193,AG38:AG193))</f>
        <v>0</v>
      </c>
      <c r="AH217" s="251">
        <f t="shared" ref="AH217:AR217" si="567">IF(AH36="kw",SUMPRODUCT($Q$38:$Q$193,$AB$38:$AB$193,AH38:AH193),SUMPRODUCT($N$38:$N$193,AH38:AH193))</f>
        <v>0</v>
      </c>
      <c r="AI217" s="251">
        <f t="shared" si="567"/>
        <v>0</v>
      </c>
      <c r="AJ217" s="251">
        <f t="shared" si="567"/>
        <v>0</v>
      </c>
      <c r="AK217" s="251">
        <f t="shared" si="567"/>
        <v>0</v>
      </c>
      <c r="AL217" s="251">
        <f t="shared" si="567"/>
        <v>0</v>
      </c>
      <c r="AM217" s="251">
        <f t="shared" si="567"/>
        <v>0</v>
      </c>
      <c r="AN217" s="251">
        <f t="shared" si="567"/>
        <v>0</v>
      </c>
      <c r="AO217" s="251">
        <f t="shared" si="567"/>
        <v>0</v>
      </c>
      <c r="AP217" s="251">
        <f t="shared" si="567"/>
        <v>0</v>
      </c>
      <c r="AQ217" s="251">
        <f t="shared" si="567"/>
        <v>0</v>
      </c>
      <c r="AR217" s="251">
        <f t="shared" si="567"/>
        <v>0</v>
      </c>
      <c r="AS217" s="295"/>
    </row>
    <row r="218" spans="2:45">
      <c r="B218" s="254" t="s">
        <v>848</v>
      </c>
      <c r="C218" s="264"/>
      <c r="D218" s="240"/>
      <c r="E218" s="240"/>
      <c r="F218" s="240"/>
      <c r="G218" s="240"/>
      <c r="H218" s="240"/>
      <c r="I218" s="240"/>
      <c r="J218" s="240"/>
      <c r="K218" s="240"/>
      <c r="L218" s="240"/>
      <c r="M218" s="240"/>
      <c r="N218" s="240"/>
      <c r="O218" s="240"/>
      <c r="P218" s="240"/>
      <c r="Q218" s="240"/>
      <c r="R218" s="312"/>
      <c r="S218" s="240"/>
      <c r="T218" s="240"/>
      <c r="U218" s="240"/>
      <c r="V218" s="264"/>
      <c r="W218" s="243"/>
      <c r="X218" s="243"/>
      <c r="Y218" s="240"/>
      <c r="Z218" s="240"/>
      <c r="AA218" s="243"/>
      <c r="AB218" s="243"/>
      <c r="AC218" s="243"/>
      <c r="AD218" s="243"/>
      <c r="AE218" s="251">
        <f>SUMPRODUCT($O$38:$O$193,AE38:AE193)</f>
        <v>0</v>
      </c>
      <c r="AF218" s="251">
        <f>SUMPRODUCT($O$38:$O$193,AF38:AF193)</f>
        <v>0</v>
      </c>
      <c r="AG218" s="251">
        <f>IF(AG36="kw",SUMPRODUCT($Q$38:$Q$193,$AC$38:$AC$193,AG38:AG193),SUMPRODUCT($O$38:$O$193,AG38:AG193))</f>
        <v>0</v>
      </c>
      <c r="AH218" s="251">
        <f t="shared" ref="AH218:AR218" si="568">IF(AH36="kw",SUMPRODUCT($Q$38:$Q$193,$AC$38:$AC$193,AH38:AH193),SUMPRODUCT($O$38:$O$193,AH38:AH193))</f>
        <v>0</v>
      </c>
      <c r="AI218" s="251">
        <f t="shared" si="568"/>
        <v>0</v>
      </c>
      <c r="AJ218" s="251">
        <f t="shared" si="568"/>
        <v>0</v>
      </c>
      <c r="AK218" s="251">
        <f t="shared" si="568"/>
        <v>0</v>
      </c>
      <c r="AL218" s="251">
        <f t="shared" si="568"/>
        <v>0</v>
      </c>
      <c r="AM218" s="251">
        <f t="shared" si="568"/>
        <v>0</v>
      </c>
      <c r="AN218" s="251">
        <f t="shared" si="568"/>
        <v>0</v>
      </c>
      <c r="AO218" s="251">
        <f t="shared" si="568"/>
        <v>0</v>
      </c>
      <c r="AP218" s="251">
        <f t="shared" si="568"/>
        <v>0</v>
      </c>
      <c r="AQ218" s="251">
        <f t="shared" si="568"/>
        <v>0</v>
      </c>
      <c r="AR218" s="251">
        <f t="shared" si="568"/>
        <v>0</v>
      </c>
      <c r="AS218" s="295"/>
    </row>
    <row r="219" spans="2:45">
      <c r="B219" s="388" t="s">
        <v>849</v>
      </c>
      <c r="C219" s="319"/>
      <c r="D219" s="337"/>
      <c r="E219" s="337"/>
      <c r="F219" s="337"/>
      <c r="G219" s="337"/>
      <c r="H219" s="337"/>
      <c r="I219" s="337"/>
      <c r="J219" s="337"/>
      <c r="K219" s="337"/>
      <c r="L219" s="337"/>
      <c r="M219" s="337"/>
      <c r="N219" s="337"/>
      <c r="O219" s="337"/>
      <c r="P219" s="337"/>
      <c r="Q219" s="337"/>
      <c r="R219" s="336"/>
      <c r="S219" s="337"/>
      <c r="T219" s="337"/>
      <c r="U219" s="337"/>
      <c r="V219" s="319"/>
      <c r="W219" s="338"/>
      <c r="X219" s="338"/>
      <c r="Y219" s="337"/>
      <c r="Z219" s="337"/>
      <c r="AA219" s="338"/>
      <c r="AB219" s="338"/>
      <c r="AC219" s="338"/>
      <c r="AD219" s="338"/>
      <c r="AE219" s="285">
        <f>SUMPRODUCT($P$38:$P$193,AE38:AE193)</f>
        <v>0</v>
      </c>
      <c r="AF219" s="285">
        <f>SUMPRODUCT($P$38:$P$193,AF38:AF193)</f>
        <v>0</v>
      </c>
      <c r="AG219" s="285">
        <f>IF(AG36="kw",SUMPRODUCT($Q$38:$Q$193,$AD$38:$AD$193,AG38:AG193),SUMPRODUCT($P$38:$P$193,AG38:AG193))</f>
        <v>0</v>
      </c>
      <c r="AH219" s="285">
        <f t="shared" ref="AH219:AR219" si="569">IF(AH36="kw",SUMPRODUCT($Q$38:$Q$193,$AD$38:$AD$193,AH38:AH193),SUMPRODUCT($P$38:$P$193,AH38:AH193))</f>
        <v>0</v>
      </c>
      <c r="AI219" s="285">
        <f t="shared" si="569"/>
        <v>0</v>
      </c>
      <c r="AJ219" s="285">
        <f t="shared" si="569"/>
        <v>0</v>
      </c>
      <c r="AK219" s="285">
        <f t="shared" si="569"/>
        <v>0</v>
      </c>
      <c r="AL219" s="285">
        <f t="shared" si="569"/>
        <v>0</v>
      </c>
      <c r="AM219" s="285">
        <f t="shared" si="569"/>
        <v>0</v>
      </c>
      <c r="AN219" s="285">
        <f t="shared" si="569"/>
        <v>0</v>
      </c>
      <c r="AO219" s="285">
        <f t="shared" si="569"/>
        <v>0</v>
      </c>
      <c r="AP219" s="285">
        <f t="shared" si="569"/>
        <v>0</v>
      </c>
      <c r="AQ219" s="285">
        <f t="shared" si="569"/>
        <v>0</v>
      </c>
      <c r="AR219" s="285">
        <f t="shared" si="569"/>
        <v>0</v>
      </c>
      <c r="AS219" s="339"/>
    </row>
    <row r="220" spans="2:45" ht="20.25" customHeight="1">
      <c r="B220" s="322" t="s">
        <v>583</v>
      </c>
      <c r="C220" s="340"/>
      <c r="D220" s="341"/>
      <c r="E220" s="341"/>
      <c r="F220" s="341"/>
      <c r="G220" s="341"/>
      <c r="H220" s="341"/>
      <c r="I220" s="341"/>
      <c r="J220" s="341"/>
      <c r="K220" s="341"/>
      <c r="L220" s="341"/>
      <c r="M220" s="341"/>
      <c r="N220" s="341"/>
      <c r="O220" s="341"/>
      <c r="P220" s="341"/>
      <c r="Q220" s="341"/>
      <c r="R220" s="341"/>
      <c r="S220" s="341"/>
      <c r="T220" s="341"/>
      <c r="U220" s="341"/>
      <c r="V220" s="325"/>
      <c r="W220" s="326"/>
      <c r="X220" s="341"/>
      <c r="Y220" s="341"/>
      <c r="Z220" s="341"/>
      <c r="AA220" s="341"/>
      <c r="AB220" s="341"/>
      <c r="AC220" s="341"/>
      <c r="AD220" s="341"/>
      <c r="AE220" s="342"/>
      <c r="AF220" s="342"/>
      <c r="AG220" s="342"/>
      <c r="AH220" s="342"/>
      <c r="AI220" s="342"/>
      <c r="AJ220" s="342"/>
      <c r="AK220" s="342"/>
      <c r="AL220" s="342"/>
      <c r="AM220" s="342"/>
      <c r="AN220" s="342"/>
      <c r="AO220" s="342"/>
      <c r="AP220" s="342"/>
      <c r="AQ220" s="342"/>
      <c r="AR220" s="342"/>
      <c r="AS220" s="342"/>
    </row>
    <row r="221" spans="2:45" ht="15.75">
      <c r="B221" s="389"/>
    </row>
    <row r="222" spans="2:45" ht="15.75">
      <c r="B222" s="389"/>
    </row>
    <row r="223" spans="2:45" ht="15.75">
      <c r="B223" s="241" t="s">
        <v>272</v>
      </c>
      <c r="C223" s="242"/>
      <c r="D223" s="511" t="s">
        <v>522</v>
      </c>
      <c r="E223" s="217"/>
      <c r="F223" s="511"/>
      <c r="G223" s="217"/>
      <c r="H223" s="217"/>
      <c r="I223" s="217"/>
      <c r="J223" s="217"/>
      <c r="K223" s="217"/>
      <c r="L223" s="217"/>
      <c r="M223" s="217"/>
      <c r="N223" s="217"/>
      <c r="O223" s="217"/>
      <c r="P223" s="217"/>
      <c r="Q223" s="217"/>
      <c r="R223" s="242"/>
      <c r="S223" s="217"/>
      <c r="T223" s="217"/>
      <c r="U223" s="217"/>
      <c r="V223" s="217"/>
      <c r="W223" s="217"/>
      <c r="X223" s="217"/>
      <c r="Y223" s="217"/>
      <c r="Z223" s="217"/>
      <c r="AA223" s="217"/>
      <c r="AB223" s="217"/>
      <c r="AC223" s="217"/>
      <c r="AD223" s="217"/>
      <c r="AE223" s="231"/>
      <c r="AF223" s="229"/>
      <c r="AG223" s="229"/>
      <c r="AH223" s="229"/>
      <c r="AI223" s="229"/>
      <c r="AJ223" s="229"/>
      <c r="AK223" s="229"/>
      <c r="AL223" s="229"/>
      <c r="AM223" s="229"/>
      <c r="AN223" s="229"/>
      <c r="AO223" s="229"/>
      <c r="AP223" s="229"/>
      <c r="AQ223" s="229"/>
      <c r="AR223" s="229"/>
      <c r="AS223" s="229"/>
    </row>
    <row r="224" spans="2:45" ht="34.5" customHeight="1">
      <c r="B224" s="860" t="s">
        <v>211</v>
      </c>
      <c r="C224" s="862" t="s">
        <v>33</v>
      </c>
      <c r="D224" s="244" t="s">
        <v>420</v>
      </c>
      <c r="E224" s="871" t="s">
        <v>209</v>
      </c>
      <c r="F224" s="872"/>
      <c r="G224" s="872"/>
      <c r="H224" s="872"/>
      <c r="I224" s="872"/>
      <c r="J224" s="872"/>
      <c r="K224" s="872"/>
      <c r="L224" s="872"/>
      <c r="M224" s="872"/>
      <c r="N224" s="872"/>
      <c r="O224" s="872"/>
      <c r="P224" s="873"/>
      <c r="Q224" s="869" t="s">
        <v>213</v>
      </c>
      <c r="R224" s="244" t="s">
        <v>421</v>
      </c>
      <c r="S224" s="866" t="s">
        <v>212</v>
      </c>
      <c r="T224" s="867"/>
      <c r="U224" s="867"/>
      <c r="V224" s="867"/>
      <c r="W224" s="867"/>
      <c r="X224" s="867"/>
      <c r="Y224" s="867"/>
      <c r="Z224" s="867"/>
      <c r="AA224" s="867"/>
      <c r="AB224" s="867"/>
      <c r="AC224" s="867"/>
      <c r="AD224" s="874"/>
      <c r="AE224" s="866" t="s">
        <v>242</v>
      </c>
      <c r="AF224" s="867"/>
      <c r="AG224" s="867"/>
      <c r="AH224" s="867"/>
      <c r="AI224" s="867"/>
      <c r="AJ224" s="867"/>
      <c r="AK224" s="867"/>
      <c r="AL224" s="867"/>
      <c r="AM224" s="867"/>
      <c r="AN224" s="867"/>
      <c r="AO224" s="867"/>
      <c r="AP224" s="867"/>
      <c r="AQ224" s="867"/>
      <c r="AR224" s="867"/>
      <c r="AS224" s="868"/>
    </row>
    <row r="225" spans="1:45" ht="60.75" customHeight="1">
      <c r="B225" s="861"/>
      <c r="C225" s="863"/>
      <c r="D225" s="245">
        <v>2016</v>
      </c>
      <c r="E225" s="245">
        <v>2017</v>
      </c>
      <c r="F225" s="245">
        <v>2018</v>
      </c>
      <c r="G225" s="245">
        <v>2019</v>
      </c>
      <c r="H225" s="245">
        <v>2020</v>
      </c>
      <c r="I225" s="245">
        <v>2021</v>
      </c>
      <c r="J225" s="245">
        <v>2022</v>
      </c>
      <c r="K225" s="245">
        <v>2023</v>
      </c>
      <c r="L225" s="245">
        <v>2024</v>
      </c>
      <c r="M225" s="245">
        <v>2025</v>
      </c>
      <c r="N225" s="245">
        <v>2026</v>
      </c>
      <c r="O225" s="245">
        <v>2027</v>
      </c>
      <c r="P225" s="245">
        <v>2028</v>
      </c>
      <c r="Q225" s="870"/>
      <c r="R225" s="245">
        <v>2016</v>
      </c>
      <c r="S225" s="245">
        <v>2017</v>
      </c>
      <c r="T225" s="245">
        <v>2018</v>
      </c>
      <c r="U225" s="245">
        <v>2019</v>
      </c>
      <c r="V225" s="245">
        <v>2020</v>
      </c>
      <c r="W225" s="245">
        <v>2021</v>
      </c>
      <c r="X225" s="245">
        <v>2022</v>
      </c>
      <c r="Y225" s="245">
        <v>2023</v>
      </c>
      <c r="Z225" s="245">
        <v>2024</v>
      </c>
      <c r="AA225" s="245">
        <v>2025</v>
      </c>
      <c r="AB225" s="245">
        <v>2026</v>
      </c>
      <c r="AC225" s="245">
        <v>2027</v>
      </c>
      <c r="AD225" s="245">
        <v>2028</v>
      </c>
      <c r="AE225" s="245" t="str">
        <f>'1.  LRAMVA Summary'!$D$53</f>
        <v>Residential</v>
      </c>
      <c r="AF225" s="245" t="str">
        <f>'1.  LRAMVA Summary'!$E$53</f>
        <v>General Service &lt;50 kW</v>
      </c>
      <c r="AG225" s="245" t="str">
        <f>'1.  LRAMVA Summary'!$F$53</f>
        <v>General Service 50 - 4,999 kW</v>
      </c>
      <c r="AH225" s="245" t="str">
        <f>'1.  LRAMVA Summary'!$G$53</f>
        <v>Embedded Distributor</v>
      </c>
      <c r="AI225" s="245" t="str">
        <f>'1.  LRAMVA Summary'!$H$53</f>
        <v>Sentinel Lighting</v>
      </c>
      <c r="AJ225" s="245" t="str">
        <f>'1.  LRAMVA Summary'!$I$53</f>
        <v>Street Lighting</v>
      </c>
      <c r="AK225" s="245" t="str">
        <f>'1.  LRAMVA Summary'!$J$53</f>
        <v>Unmetered Scattered Load</v>
      </c>
      <c r="AL225" s="245" t="str">
        <f>'1.  LRAMVA Summary'!$K$53</f>
        <v/>
      </c>
      <c r="AM225" s="245" t="str">
        <f>'1.  LRAMVA Summary'!$L$53</f>
        <v/>
      </c>
      <c r="AN225" s="245" t="str">
        <f>'1.  LRAMVA Summary'!$M$53</f>
        <v/>
      </c>
      <c r="AO225" s="245" t="str">
        <f>'1.  LRAMVA Summary'!$N$53</f>
        <v/>
      </c>
      <c r="AP225" s="245" t="str">
        <f>'1.  LRAMVA Summary'!$O$53</f>
        <v/>
      </c>
      <c r="AQ225" s="245" t="str">
        <f>'1.  LRAMVA Summary'!$P$53</f>
        <v/>
      </c>
      <c r="AR225" s="245" t="str">
        <f>'1.  LRAMVA Summary'!$Q$53</f>
        <v/>
      </c>
      <c r="AS225" s="247" t="str">
        <f>'1.  LRAMVA Summary'!$R$53</f>
        <v>Total</v>
      </c>
    </row>
    <row r="226" spans="1:45" ht="15.75" customHeight="1">
      <c r="B226" s="454" t="s">
        <v>500</v>
      </c>
      <c r="C226" s="249"/>
      <c r="D226" s="249"/>
      <c r="E226" s="249"/>
      <c r="F226" s="249"/>
      <c r="G226" s="249"/>
      <c r="H226" s="249"/>
      <c r="I226" s="249"/>
      <c r="J226" s="249"/>
      <c r="K226" s="249"/>
      <c r="L226" s="249"/>
      <c r="M226" s="249"/>
      <c r="N226" s="249"/>
      <c r="O226" s="249"/>
      <c r="P226" s="249"/>
      <c r="Q226" s="250"/>
      <c r="R226" s="249">
        <f>R247*0.6*12</f>
        <v>1008</v>
      </c>
      <c r="S226" s="249">
        <f>(R247+R248)*0.6*12</f>
        <v>1766.0151107728959</v>
      </c>
      <c r="T226" s="249"/>
      <c r="U226" s="249"/>
      <c r="V226" s="249"/>
      <c r="W226" s="249"/>
      <c r="X226" s="249"/>
      <c r="Y226" s="249"/>
      <c r="Z226" s="249"/>
      <c r="AA226" s="249"/>
      <c r="AB226" s="249"/>
      <c r="AC226" s="249"/>
      <c r="AD226" s="249"/>
      <c r="AE226" s="251" t="str">
        <f>'1.  LRAMVA Summary'!$D$54</f>
        <v>kWh</v>
      </c>
      <c r="AF226" s="251" t="str">
        <f>'1.  LRAMVA Summary'!$E$54</f>
        <v>kWh</v>
      </c>
      <c r="AG226" s="251" t="str">
        <f>'1.  LRAMVA Summary'!$F$54</f>
        <v>kW</v>
      </c>
      <c r="AH226" s="251" t="str">
        <f>'1.  LRAMVA Summary'!$G$54</f>
        <v>kW</v>
      </c>
      <c r="AI226" s="251" t="str">
        <f>'1.  LRAMVA Summary'!$H$54</f>
        <v>kW</v>
      </c>
      <c r="AJ226" s="251" t="str">
        <f>'1.  LRAMVA Summary'!$I$54</f>
        <v>kW</v>
      </c>
      <c r="AK226" s="251" t="str">
        <f>'1.  LRAMVA Summary'!$J$54</f>
        <v>kWh</v>
      </c>
      <c r="AL226" s="251">
        <f>'1.  LRAMVA Summary'!$K$54</f>
        <v>0</v>
      </c>
      <c r="AM226" s="251">
        <f>'1.  LRAMVA Summary'!$L$54</f>
        <v>0</v>
      </c>
      <c r="AN226" s="251">
        <f>'1.  LRAMVA Summary'!$M$54</f>
        <v>0</v>
      </c>
      <c r="AO226" s="251">
        <f>'1.  LRAMVA Summary'!$N$54</f>
        <v>0</v>
      </c>
      <c r="AP226" s="251">
        <f>'1.  LRAMVA Summary'!$O$54</f>
        <v>0</v>
      </c>
      <c r="AQ226" s="251">
        <f>'1.  LRAMVA Summary'!$P$54</f>
        <v>0</v>
      </c>
      <c r="AR226" s="251">
        <f>'1.  LRAMVA Summary'!$Q$54</f>
        <v>0</v>
      </c>
      <c r="AS226" s="252"/>
    </row>
    <row r="227" spans="1:45" ht="15.75" outlineLevel="1">
      <c r="B227" s="248" t="s">
        <v>493</v>
      </c>
      <c r="C227" s="249"/>
      <c r="D227" s="249"/>
      <c r="E227" s="249"/>
      <c r="F227" s="249"/>
      <c r="G227" s="249"/>
      <c r="H227" s="249"/>
      <c r="I227" s="249"/>
      <c r="J227" s="249"/>
      <c r="K227" s="249"/>
      <c r="L227" s="249"/>
      <c r="M227" s="249"/>
      <c r="N227" s="249"/>
      <c r="O227" s="249"/>
      <c r="P227" s="249"/>
      <c r="Q227" s="250"/>
      <c r="R227" s="249"/>
      <c r="S227" s="249"/>
      <c r="T227" s="249"/>
      <c r="U227" s="249"/>
      <c r="V227" s="249"/>
      <c r="W227" s="249"/>
      <c r="X227" s="249"/>
      <c r="Y227" s="249"/>
      <c r="Z227" s="249"/>
      <c r="AA227" s="249"/>
      <c r="AB227" s="249"/>
      <c r="AC227" s="249"/>
      <c r="AD227" s="249"/>
      <c r="AE227" s="251"/>
      <c r="AF227" s="251"/>
      <c r="AG227" s="251"/>
      <c r="AH227" s="251"/>
      <c r="AI227" s="251"/>
      <c r="AJ227" s="251"/>
      <c r="AK227" s="251"/>
      <c r="AL227" s="251"/>
      <c r="AM227" s="251"/>
      <c r="AN227" s="251"/>
      <c r="AO227" s="251"/>
      <c r="AP227" s="251"/>
      <c r="AQ227" s="251"/>
      <c r="AR227" s="251"/>
      <c r="AS227" s="252"/>
    </row>
    <row r="228" spans="1:45" outlineLevel="1">
      <c r="A228" s="457">
        <v>1</v>
      </c>
      <c r="B228" s="273" t="s">
        <v>95</v>
      </c>
      <c r="C228" s="251" t="s">
        <v>25</v>
      </c>
      <c r="D228" s="255">
        <v>2561702</v>
      </c>
      <c r="E228" s="255">
        <v>2561702</v>
      </c>
      <c r="F228" s="255">
        <v>2561702</v>
      </c>
      <c r="G228" s="255">
        <v>2561702</v>
      </c>
      <c r="H228" s="255">
        <v>2561702</v>
      </c>
      <c r="I228" s="255">
        <v>2561702</v>
      </c>
      <c r="J228" s="255">
        <v>2561702</v>
      </c>
      <c r="K228" s="255">
        <v>2561315</v>
      </c>
      <c r="L228" s="255">
        <v>2561315</v>
      </c>
      <c r="M228" s="255">
        <v>2549878</v>
      </c>
      <c r="N228" s="255"/>
      <c r="O228" s="255"/>
      <c r="P228" s="255"/>
      <c r="Q228" s="251"/>
      <c r="R228" s="255">
        <v>166</v>
      </c>
      <c r="S228" s="255">
        <v>166</v>
      </c>
      <c r="T228" s="255">
        <v>166</v>
      </c>
      <c r="U228" s="255">
        <v>166</v>
      </c>
      <c r="V228" s="255">
        <v>166</v>
      </c>
      <c r="W228" s="255">
        <v>166</v>
      </c>
      <c r="X228" s="255">
        <v>166</v>
      </c>
      <c r="Y228" s="255">
        <v>166</v>
      </c>
      <c r="Z228" s="255">
        <v>166</v>
      </c>
      <c r="AA228" s="255">
        <v>166</v>
      </c>
      <c r="AB228" s="255"/>
      <c r="AC228" s="255"/>
      <c r="AD228" s="255"/>
      <c r="AE228" s="361">
        <v>1</v>
      </c>
      <c r="AF228" s="361"/>
      <c r="AG228" s="361"/>
      <c r="AH228" s="361"/>
      <c r="AI228" s="361"/>
      <c r="AJ228" s="361"/>
      <c r="AK228" s="361"/>
      <c r="AL228" s="361"/>
      <c r="AM228" s="361"/>
      <c r="AN228" s="361"/>
      <c r="AO228" s="361"/>
      <c r="AP228" s="361"/>
      <c r="AQ228" s="361"/>
      <c r="AR228" s="361"/>
      <c r="AS228" s="256">
        <f>SUM(AE228:AR228)</f>
        <v>1</v>
      </c>
    </row>
    <row r="229" spans="1:45" outlineLevel="1">
      <c r="B229" s="254" t="s">
        <v>288</v>
      </c>
      <c r="C229" s="251" t="s">
        <v>163</v>
      </c>
      <c r="D229" s="255">
        <v>286082.8983273636</v>
      </c>
      <c r="E229" s="255">
        <f>D229</f>
        <v>286082.8983273636</v>
      </c>
      <c r="F229" s="255">
        <f>E229</f>
        <v>286082.8983273636</v>
      </c>
      <c r="G229" s="255">
        <f>F229</f>
        <v>286082.8983273636</v>
      </c>
      <c r="H229" s="255">
        <v>286082.8983273636</v>
      </c>
      <c r="I229" s="255">
        <f>H229</f>
        <v>286082.8983273636</v>
      </c>
      <c r="J229" s="255">
        <f>I229</f>
        <v>286082.8983273636</v>
      </c>
      <c r="K229" s="255">
        <f>J229</f>
        <v>286082.8983273636</v>
      </c>
      <c r="L229" s="255">
        <f>K229</f>
        <v>286082.8983273636</v>
      </c>
      <c r="M229" s="255">
        <f>L229</f>
        <v>286082.8983273636</v>
      </c>
      <c r="N229" s="255"/>
      <c r="O229" s="255"/>
      <c r="P229" s="255"/>
      <c r="Q229" s="414"/>
      <c r="R229" s="255"/>
      <c r="S229" s="255"/>
      <c r="T229" s="255"/>
      <c r="U229" s="255"/>
      <c r="V229" s="255"/>
      <c r="W229" s="255"/>
      <c r="X229" s="255"/>
      <c r="Y229" s="255"/>
      <c r="Z229" s="255"/>
      <c r="AA229" s="255"/>
      <c r="AB229" s="255"/>
      <c r="AC229" s="255"/>
      <c r="AD229" s="255"/>
      <c r="AE229" s="362">
        <v>1</v>
      </c>
      <c r="AF229" s="362">
        <v>0</v>
      </c>
      <c r="AG229" s="362">
        <v>0</v>
      </c>
      <c r="AH229" s="362">
        <v>0</v>
      </c>
      <c r="AI229" s="362">
        <v>0</v>
      </c>
      <c r="AJ229" s="362">
        <v>0</v>
      </c>
      <c r="AK229" s="362">
        <f t="shared" ref="AK229" si="570">AK228</f>
        <v>0</v>
      </c>
      <c r="AL229" s="362">
        <f t="shared" ref="AL229" si="571">AL228</f>
        <v>0</v>
      </c>
      <c r="AM229" s="362">
        <f t="shared" ref="AM229" si="572">AM228</f>
        <v>0</v>
      </c>
      <c r="AN229" s="362">
        <f t="shared" ref="AN229" si="573">AN228</f>
        <v>0</v>
      </c>
      <c r="AO229" s="362">
        <f t="shared" ref="AO229" si="574">AO228</f>
        <v>0</v>
      </c>
      <c r="AP229" s="362">
        <f t="shared" ref="AP229" si="575">AP228</f>
        <v>0</v>
      </c>
      <c r="AQ229" s="362">
        <f t="shared" ref="AQ229" si="576">AQ228</f>
        <v>0</v>
      </c>
      <c r="AR229" s="362">
        <f t="shared" ref="AR229" si="577">AR228</f>
        <v>0</v>
      </c>
      <c r="AS229" s="257"/>
    </row>
    <row r="230" spans="1:45" ht="15.75" outlineLevel="1">
      <c r="B230" s="258"/>
      <c r="C230" s="259"/>
      <c r="D230" s="259"/>
      <c r="E230" s="259"/>
      <c r="F230" s="259"/>
      <c r="G230" s="259"/>
      <c r="H230" s="259"/>
      <c r="I230" s="259"/>
      <c r="J230" s="259"/>
      <c r="K230" s="259"/>
      <c r="L230" s="259"/>
      <c r="M230" s="259"/>
      <c r="N230" s="259"/>
      <c r="O230" s="259"/>
      <c r="P230" s="259"/>
      <c r="Q230" s="260"/>
      <c r="R230" s="259"/>
      <c r="S230" s="259"/>
      <c r="T230" s="259"/>
      <c r="U230" s="259"/>
      <c r="V230" s="259"/>
      <c r="W230" s="259"/>
      <c r="X230" s="259"/>
      <c r="Y230" s="259"/>
      <c r="Z230" s="259"/>
      <c r="AA230" s="259"/>
      <c r="AB230" s="259"/>
      <c r="AC230" s="259"/>
      <c r="AD230" s="259"/>
      <c r="AE230" s="363"/>
      <c r="AF230" s="364"/>
      <c r="AG230" s="364"/>
      <c r="AH230" s="364"/>
      <c r="AI230" s="364"/>
      <c r="AJ230" s="364"/>
      <c r="AK230" s="364"/>
      <c r="AL230" s="364"/>
      <c r="AM230" s="364"/>
      <c r="AN230" s="364"/>
      <c r="AO230" s="364"/>
      <c r="AP230" s="364"/>
      <c r="AQ230" s="364"/>
      <c r="AR230" s="364"/>
      <c r="AS230" s="262"/>
    </row>
    <row r="231" spans="1:45" outlineLevel="1">
      <c r="A231" s="457">
        <v>2</v>
      </c>
      <c r="B231" s="273" t="s">
        <v>96</v>
      </c>
      <c r="C231" s="251" t="s">
        <v>25</v>
      </c>
      <c r="D231" s="255"/>
      <c r="E231" s="255"/>
      <c r="F231" s="255"/>
      <c r="G231" s="255"/>
      <c r="H231" s="255"/>
      <c r="I231" s="255"/>
      <c r="J231" s="255"/>
      <c r="K231" s="255"/>
      <c r="L231" s="255"/>
      <c r="M231" s="255"/>
      <c r="N231" s="255"/>
      <c r="O231" s="255"/>
      <c r="P231" s="255"/>
      <c r="Q231" s="251"/>
      <c r="R231" s="255"/>
      <c r="S231" s="255"/>
      <c r="T231" s="255"/>
      <c r="U231" s="255"/>
      <c r="V231" s="255"/>
      <c r="W231" s="255"/>
      <c r="X231" s="255"/>
      <c r="Y231" s="255"/>
      <c r="Z231" s="255"/>
      <c r="AA231" s="255"/>
      <c r="AB231" s="255"/>
      <c r="AC231" s="255"/>
      <c r="AD231" s="255"/>
      <c r="AE231" s="361"/>
      <c r="AF231" s="361"/>
      <c r="AG231" s="361"/>
      <c r="AH231" s="361"/>
      <c r="AI231" s="361"/>
      <c r="AJ231" s="361"/>
      <c r="AK231" s="361"/>
      <c r="AL231" s="361"/>
      <c r="AM231" s="361"/>
      <c r="AN231" s="361"/>
      <c r="AO231" s="361"/>
      <c r="AP231" s="361"/>
      <c r="AQ231" s="361"/>
      <c r="AR231" s="361"/>
      <c r="AS231" s="256">
        <f>SUM(AE231:AR231)</f>
        <v>0</v>
      </c>
    </row>
    <row r="232" spans="1:45" outlineLevel="1">
      <c r="B232" s="254" t="s">
        <v>288</v>
      </c>
      <c r="C232" s="251" t="s">
        <v>163</v>
      </c>
      <c r="D232" s="255"/>
      <c r="E232" s="255"/>
      <c r="F232" s="255"/>
      <c r="G232" s="255"/>
      <c r="H232" s="255"/>
      <c r="I232" s="255"/>
      <c r="J232" s="255"/>
      <c r="K232" s="255"/>
      <c r="L232" s="255"/>
      <c r="M232" s="255"/>
      <c r="N232" s="255"/>
      <c r="O232" s="255"/>
      <c r="P232" s="255"/>
      <c r="Q232" s="414"/>
      <c r="R232" s="255"/>
      <c r="S232" s="255"/>
      <c r="T232" s="255"/>
      <c r="U232" s="255"/>
      <c r="V232" s="255"/>
      <c r="W232" s="255"/>
      <c r="X232" s="255"/>
      <c r="Y232" s="255"/>
      <c r="Z232" s="255"/>
      <c r="AA232" s="255"/>
      <c r="AB232" s="255"/>
      <c r="AC232" s="255"/>
      <c r="AD232" s="255"/>
      <c r="AE232" s="362">
        <v>0</v>
      </c>
      <c r="AF232" s="362">
        <v>0</v>
      </c>
      <c r="AG232" s="362">
        <v>0</v>
      </c>
      <c r="AH232" s="362">
        <v>0</v>
      </c>
      <c r="AI232" s="362">
        <v>0</v>
      </c>
      <c r="AJ232" s="362">
        <v>0</v>
      </c>
      <c r="AK232" s="362">
        <f t="shared" ref="AK232" si="578">AK231</f>
        <v>0</v>
      </c>
      <c r="AL232" s="362">
        <f t="shared" ref="AL232" si="579">AL231</f>
        <v>0</v>
      </c>
      <c r="AM232" s="362">
        <f t="shared" ref="AM232" si="580">AM231</f>
        <v>0</v>
      </c>
      <c r="AN232" s="362">
        <f t="shared" ref="AN232" si="581">AN231</f>
        <v>0</v>
      </c>
      <c r="AO232" s="362">
        <f t="shared" ref="AO232" si="582">AO231</f>
        <v>0</v>
      </c>
      <c r="AP232" s="362">
        <f t="shared" ref="AP232" si="583">AP231</f>
        <v>0</v>
      </c>
      <c r="AQ232" s="362">
        <f t="shared" ref="AQ232" si="584">AQ231</f>
        <v>0</v>
      </c>
      <c r="AR232" s="362">
        <f t="shared" ref="AR232" si="585">AR231</f>
        <v>0</v>
      </c>
      <c r="AS232" s="257"/>
    </row>
    <row r="233" spans="1:45" ht="15.75" outlineLevel="1">
      <c r="B233" s="258"/>
      <c r="C233" s="259"/>
      <c r="D233" s="264"/>
      <c r="E233" s="264"/>
      <c r="F233" s="264"/>
      <c r="G233" s="264"/>
      <c r="H233" s="264"/>
      <c r="I233" s="264"/>
      <c r="J233" s="264"/>
      <c r="K233" s="264"/>
      <c r="L233" s="264"/>
      <c r="M233" s="264"/>
      <c r="N233" s="264"/>
      <c r="O233" s="264"/>
      <c r="P233" s="264"/>
      <c r="Q233" s="260"/>
      <c r="R233" s="264"/>
      <c r="S233" s="264"/>
      <c r="T233" s="264"/>
      <c r="U233" s="264"/>
      <c r="V233" s="264"/>
      <c r="W233" s="264"/>
      <c r="X233" s="264"/>
      <c r="Y233" s="264"/>
      <c r="Z233" s="264"/>
      <c r="AA233" s="264"/>
      <c r="AB233" s="264"/>
      <c r="AC233" s="264"/>
      <c r="AD233" s="264"/>
      <c r="AE233" s="363"/>
      <c r="AF233" s="364"/>
      <c r="AG233" s="364"/>
      <c r="AH233" s="364"/>
      <c r="AI233" s="364"/>
      <c r="AJ233" s="364"/>
      <c r="AK233" s="364"/>
      <c r="AL233" s="364"/>
      <c r="AM233" s="364"/>
      <c r="AN233" s="364"/>
      <c r="AO233" s="364"/>
      <c r="AP233" s="364"/>
      <c r="AQ233" s="364"/>
      <c r="AR233" s="364"/>
      <c r="AS233" s="262"/>
    </row>
    <row r="234" spans="1:45" outlineLevel="1">
      <c r="A234" s="457">
        <v>3</v>
      </c>
      <c r="B234" s="273" t="s">
        <v>97</v>
      </c>
      <c r="C234" s="251" t="s">
        <v>25</v>
      </c>
      <c r="D234" s="255"/>
      <c r="E234" s="255"/>
      <c r="F234" s="255"/>
      <c r="G234" s="255"/>
      <c r="H234" s="255"/>
      <c r="I234" s="255"/>
      <c r="J234" s="255"/>
      <c r="K234" s="255"/>
      <c r="L234" s="255"/>
      <c r="M234" s="255"/>
      <c r="N234" s="255"/>
      <c r="O234" s="255"/>
      <c r="P234" s="255"/>
      <c r="Q234" s="251"/>
      <c r="R234" s="255"/>
      <c r="S234" s="255"/>
      <c r="T234" s="255"/>
      <c r="U234" s="255"/>
      <c r="V234" s="255"/>
      <c r="W234" s="255"/>
      <c r="X234" s="255"/>
      <c r="Y234" s="255"/>
      <c r="Z234" s="255"/>
      <c r="AA234" s="255"/>
      <c r="AB234" s="255"/>
      <c r="AC234" s="255"/>
      <c r="AD234" s="255"/>
      <c r="AE234" s="361"/>
      <c r="AF234" s="361"/>
      <c r="AG234" s="361"/>
      <c r="AH234" s="361"/>
      <c r="AI234" s="361"/>
      <c r="AJ234" s="361"/>
      <c r="AK234" s="361"/>
      <c r="AL234" s="361"/>
      <c r="AM234" s="361"/>
      <c r="AN234" s="361"/>
      <c r="AO234" s="361"/>
      <c r="AP234" s="361"/>
      <c r="AQ234" s="361"/>
      <c r="AR234" s="361"/>
      <c r="AS234" s="256">
        <f>SUM(AE234:AR234)</f>
        <v>0</v>
      </c>
    </row>
    <row r="235" spans="1:45" outlineLevel="1">
      <c r="B235" s="254" t="s">
        <v>288</v>
      </c>
      <c r="C235" s="251" t="s">
        <v>163</v>
      </c>
      <c r="D235" s="255"/>
      <c r="E235" s="255"/>
      <c r="F235" s="255"/>
      <c r="G235" s="255"/>
      <c r="H235" s="255"/>
      <c r="I235" s="255"/>
      <c r="J235" s="255"/>
      <c r="K235" s="255"/>
      <c r="L235" s="255"/>
      <c r="M235" s="255"/>
      <c r="N235" s="255"/>
      <c r="O235" s="255"/>
      <c r="P235" s="255"/>
      <c r="Q235" s="414"/>
      <c r="R235" s="255"/>
      <c r="S235" s="255"/>
      <c r="T235" s="255"/>
      <c r="U235" s="255"/>
      <c r="V235" s="255"/>
      <c r="W235" s="255"/>
      <c r="X235" s="255"/>
      <c r="Y235" s="255"/>
      <c r="Z235" s="255"/>
      <c r="AA235" s="255"/>
      <c r="AB235" s="255"/>
      <c r="AC235" s="255"/>
      <c r="AD235" s="255"/>
      <c r="AE235" s="362">
        <v>0</v>
      </c>
      <c r="AF235" s="362">
        <v>0</v>
      </c>
      <c r="AG235" s="362">
        <v>0</v>
      </c>
      <c r="AH235" s="362">
        <v>0</v>
      </c>
      <c r="AI235" s="362">
        <v>0</v>
      </c>
      <c r="AJ235" s="362">
        <v>0</v>
      </c>
      <c r="AK235" s="362">
        <f t="shared" ref="AK235" si="586">AK234</f>
        <v>0</v>
      </c>
      <c r="AL235" s="362">
        <f t="shared" ref="AL235" si="587">AL234</f>
        <v>0</v>
      </c>
      <c r="AM235" s="362">
        <f t="shared" ref="AM235" si="588">AM234</f>
        <v>0</v>
      </c>
      <c r="AN235" s="362">
        <f t="shared" ref="AN235" si="589">AN234</f>
        <v>0</v>
      </c>
      <c r="AO235" s="362">
        <f t="shared" ref="AO235" si="590">AO234</f>
        <v>0</v>
      </c>
      <c r="AP235" s="362">
        <f t="shared" ref="AP235" si="591">AP234</f>
        <v>0</v>
      </c>
      <c r="AQ235" s="362">
        <f t="shared" ref="AQ235" si="592">AQ234</f>
        <v>0</v>
      </c>
      <c r="AR235" s="362">
        <f t="shared" ref="AR235" si="593">AR234</f>
        <v>0</v>
      </c>
      <c r="AS235" s="257"/>
    </row>
    <row r="236" spans="1:45" outlineLevel="1">
      <c r="B236" s="254"/>
      <c r="C236" s="265"/>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363"/>
      <c r="AF236" s="363"/>
      <c r="AG236" s="363"/>
      <c r="AH236" s="363"/>
      <c r="AI236" s="363"/>
      <c r="AJ236" s="363"/>
      <c r="AK236" s="363"/>
      <c r="AL236" s="363"/>
      <c r="AM236" s="363"/>
      <c r="AN236" s="363"/>
      <c r="AO236" s="363"/>
      <c r="AP236" s="363"/>
      <c r="AQ236" s="363"/>
      <c r="AR236" s="363"/>
      <c r="AS236" s="266"/>
    </row>
    <row r="237" spans="1:45" outlineLevel="1">
      <c r="A237" s="457">
        <v>4</v>
      </c>
      <c r="B237" s="273" t="s">
        <v>658</v>
      </c>
      <c r="C237" s="251" t="s">
        <v>25</v>
      </c>
      <c r="D237" s="255">
        <v>709482</v>
      </c>
      <c r="E237" s="255">
        <v>709482</v>
      </c>
      <c r="F237" s="255">
        <v>709482</v>
      </c>
      <c r="G237" s="255">
        <v>709482</v>
      </c>
      <c r="H237" s="255">
        <v>709482</v>
      </c>
      <c r="I237" s="255">
        <v>709482</v>
      </c>
      <c r="J237" s="255">
        <v>709482</v>
      </c>
      <c r="K237" s="255">
        <v>709482</v>
      </c>
      <c r="L237" s="255">
        <v>709482</v>
      </c>
      <c r="M237" s="255">
        <v>709482</v>
      </c>
      <c r="N237" s="255"/>
      <c r="O237" s="255"/>
      <c r="P237" s="255"/>
      <c r="Q237" s="251"/>
      <c r="R237" s="255">
        <v>210</v>
      </c>
      <c r="S237" s="255">
        <v>210</v>
      </c>
      <c r="T237" s="255">
        <v>210</v>
      </c>
      <c r="U237" s="255">
        <v>210</v>
      </c>
      <c r="V237" s="255">
        <v>210</v>
      </c>
      <c r="W237" s="255">
        <v>210</v>
      </c>
      <c r="X237" s="255">
        <v>210</v>
      </c>
      <c r="Y237" s="255">
        <v>210</v>
      </c>
      <c r="Z237" s="255">
        <v>210</v>
      </c>
      <c r="AA237" s="255">
        <v>210</v>
      </c>
      <c r="AB237" s="255"/>
      <c r="AC237" s="255"/>
      <c r="AD237" s="255"/>
      <c r="AE237" s="361">
        <v>1</v>
      </c>
      <c r="AF237" s="361"/>
      <c r="AG237" s="361"/>
      <c r="AH237" s="361"/>
      <c r="AI237" s="361"/>
      <c r="AJ237" s="361"/>
      <c r="AK237" s="361"/>
      <c r="AL237" s="361"/>
      <c r="AM237" s="361"/>
      <c r="AN237" s="361"/>
      <c r="AO237" s="361"/>
      <c r="AP237" s="361"/>
      <c r="AQ237" s="361"/>
      <c r="AR237" s="361"/>
      <c r="AS237" s="256">
        <f>SUM(AE237:AR237)</f>
        <v>1</v>
      </c>
    </row>
    <row r="238" spans="1:45" outlineLevel="1">
      <c r="B238" s="254" t="s">
        <v>288</v>
      </c>
      <c r="C238" s="251" t="s">
        <v>163</v>
      </c>
      <c r="D238" s="255">
        <v>3922.4399999999996</v>
      </c>
      <c r="E238" s="255">
        <f>D238</f>
        <v>3922.4399999999996</v>
      </c>
      <c r="F238" s="255">
        <f t="shared" ref="F238:G238" si="594">E238</f>
        <v>3922.4399999999996</v>
      </c>
      <c r="G238" s="255">
        <f t="shared" si="594"/>
        <v>3922.4399999999996</v>
      </c>
      <c r="H238" s="255">
        <v>3922.4399999999996</v>
      </c>
      <c r="I238" s="255">
        <f>H238</f>
        <v>3922.4399999999996</v>
      </c>
      <c r="J238" s="255">
        <f t="shared" ref="J238:M238" si="595">I238</f>
        <v>3922.4399999999996</v>
      </c>
      <c r="K238" s="255">
        <f t="shared" si="595"/>
        <v>3922.4399999999996</v>
      </c>
      <c r="L238" s="255">
        <f>K238</f>
        <v>3922.4399999999996</v>
      </c>
      <c r="M238" s="255">
        <f t="shared" si="595"/>
        <v>3922.4399999999996</v>
      </c>
      <c r="N238" s="255"/>
      <c r="O238" s="255"/>
      <c r="P238" s="255"/>
      <c r="Q238" s="414"/>
      <c r="R238" s="255"/>
      <c r="S238" s="255"/>
      <c r="T238" s="255"/>
      <c r="U238" s="255"/>
      <c r="V238" s="255"/>
      <c r="W238" s="255"/>
      <c r="X238" s="255"/>
      <c r="Y238" s="255"/>
      <c r="Z238" s="255"/>
      <c r="AA238" s="255"/>
      <c r="AB238" s="255"/>
      <c r="AC238" s="255"/>
      <c r="AD238" s="255"/>
      <c r="AE238" s="362">
        <v>1</v>
      </c>
      <c r="AF238" s="362">
        <v>0</v>
      </c>
      <c r="AG238" s="362">
        <v>0</v>
      </c>
      <c r="AH238" s="362">
        <v>0</v>
      </c>
      <c r="AI238" s="362">
        <v>0</v>
      </c>
      <c r="AJ238" s="362">
        <v>0</v>
      </c>
      <c r="AK238" s="362">
        <f t="shared" ref="AK238" si="596">AK237</f>
        <v>0</v>
      </c>
      <c r="AL238" s="362">
        <f t="shared" ref="AL238" si="597">AL237</f>
        <v>0</v>
      </c>
      <c r="AM238" s="362">
        <f t="shared" ref="AM238" si="598">AM237</f>
        <v>0</v>
      </c>
      <c r="AN238" s="362">
        <f t="shared" ref="AN238" si="599">AN237</f>
        <v>0</v>
      </c>
      <c r="AO238" s="362">
        <f t="shared" ref="AO238" si="600">AO237</f>
        <v>0</v>
      </c>
      <c r="AP238" s="362">
        <f t="shared" ref="AP238" si="601">AP237</f>
        <v>0</v>
      </c>
      <c r="AQ238" s="362">
        <f t="shared" ref="AQ238" si="602">AQ237</f>
        <v>0</v>
      </c>
      <c r="AR238" s="362">
        <f t="shared" ref="AR238" si="603">AR237</f>
        <v>0</v>
      </c>
      <c r="AS238" s="257"/>
    </row>
    <row r="239" spans="1:45" outlineLevel="1">
      <c r="B239" s="254"/>
      <c r="C239" s="265"/>
      <c r="D239" s="264"/>
      <c r="E239" s="264"/>
      <c r="F239" s="264"/>
      <c r="G239" s="264"/>
      <c r="H239" s="264"/>
      <c r="I239" s="264"/>
      <c r="J239" s="264"/>
      <c r="K239" s="264"/>
      <c r="L239" s="264"/>
      <c r="M239" s="264"/>
      <c r="N239" s="264"/>
      <c r="O239" s="264"/>
      <c r="P239" s="264"/>
      <c r="Q239" s="251"/>
      <c r="R239" s="264"/>
      <c r="S239" s="264"/>
      <c r="T239" s="264"/>
      <c r="U239" s="264"/>
      <c r="V239" s="264"/>
      <c r="W239" s="264"/>
      <c r="X239" s="264"/>
      <c r="Y239" s="264"/>
      <c r="Z239" s="264"/>
      <c r="AA239" s="264"/>
      <c r="AB239" s="264"/>
      <c r="AC239" s="264"/>
      <c r="AD239" s="264"/>
      <c r="AE239" s="363"/>
      <c r="AF239" s="363"/>
      <c r="AG239" s="363"/>
      <c r="AH239" s="363"/>
      <c r="AI239" s="363"/>
      <c r="AJ239" s="363"/>
      <c r="AK239" s="363"/>
      <c r="AL239" s="363"/>
      <c r="AM239" s="363"/>
      <c r="AN239" s="363"/>
      <c r="AO239" s="363"/>
      <c r="AP239" s="363"/>
      <c r="AQ239" s="363"/>
      <c r="AR239" s="363"/>
      <c r="AS239" s="266"/>
    </row>
    <row r="240" spans="1:45" ht="30" outlineLevel="1">
      <c r="A240" s="457">
        <v>5</v>
      </c>
      <c r="B240" s="273" t="s">
        <v>98</v>
      </c>
      <c r="C240" s="251" t="s">
        <v>25</v>
      </c>
      <c r="D240" s="255">
        <v>9213</v>
      </c>
      <c r="E240" s="255">
        <v>9213</v>
      </c>
      <c r="F240" s="255">
        <v>9213</v>
      </c>
      <c r="G240" s="255">
        <v>9213</v>
      </c>
      <c r="H240" s="255">
        <v>9213</v>
      </c>
      <c r="I240" s="255">
        <v>9213</v>
      </c>
      <c r="J240" s="255">
        <v>9213</v>
      </c>
      <c r="K240" s="255">
        <v>9213</v>
      </c>
      <c r="L240" s="255">
        <v>9213</v>
      </c>
      <c r="M240" s="255">
        <v>9213</v>
      </c>
      <c r="N240" s="255"/>
      <c r="O240" s="255"/>
      <c r="P240" s="255"/>
      <c r="Q240" s="251"/>
      <c r="R240" s="255">
        <v>3</v>
      </c>
      <c r="S240" s="255">
        <v>3</v>
      </c>
      <c r="T240" s="255">
        <v>3</v>
      </c>
      <c r="U240" s="255">
        <v>3</v>
      </c>
      <c r="V240" s="255">
        <v>3</v>
      </c>
      <c r="W240" s="255">
        <v>3</v>
      </c>
      <c r="X240" s="255">
        <v>3</v>
      </c>
      <c r="Y240" s="255">
        <v>3</v>
      </c>
      <c r="Z240" s="255">
        <v>3</v>
      </c>
      <c r="AA240" s="255">
        <v>3</v>
      </c>
      <c r="AB240" s="255"/>
      <c r="AC240" s="255"/>
      <c r="AD240" s="255"/>
      <c r="AE240" s="361">
        <v>1</v>
      </c>
      <c r="AF240" s="361"/>
      <c r="AG240" s="361"/>
      <c r="AH240" s="361"/>
      <c r="AI240" s="361"/>
      <c r="AJ240" s="361"/>
      <c r="AK240" s="361"/>
      <c r="AL240" s="361"/>
      <c r="AM240" s="361"/>
      <c r="AN240" s="361"/>
      <c r="AO240" s="361"/>
      <c r="AP240" s="361"/>
      <c r="AQ240" s="361"/>
      <c r="AR240" s="361"/>
      <c r="AS240" s="256">
        <f>SUM(AE240:AR240)</f>
        <v>1</v>
      </c>
    </row>
    <row r="241" spans="1:45" outlineLevel="1">
      <c r="B241" s="254" t="s">
        <v>288</v>
      </c>
      <c r="C241" s="251" t="s">
        <v>163</v>
      </c>
      <c r="D241" s="255">
        <v>852.61568637046389</v>
      </c>
      <c r="E241" s="255">
        <f>D241</f>
        <v>852.61568637046389</v>
      </c>
      <c r="F241" s="255">
        <f t="shared" ref="F241:G241" si="604">E241</f>
        <v>852.61568637046389</v>
      </c>
      <c r="G241" s="255">
        <f t="shared" si="604"/>
        <v>852.61568637046389</v>
      </c>
      <c r="H241" s="255">
        <v>852.61568637046389</v>
      </c>
      <c r="I241" s="255">
        <f>H241</f>
        <v>852.61568637046389</v>
      </c>
      <c r="J241" s="255">
        <f t="shared" ref="J241" si="605">I241</f>
        <v>852.61568637046389</v>
      </c>
      <c r="K241" s="255">
        <f>J241</f>
        <v>852.61568637046389</v>
      </c>
      <c r="L241" s="255">
        <f t="shared" ref="L241:M241" si="606">K241</f>
        <v>852.61568637046389</v>
      </c>
      <c r="M241" s="255">
        <f t="shared" si="606"/>
        <v>852.61568637046389</v>
      </c>
      <c r="N241" s="255"/>
      <c r="O241" s="255"/>
      <c r="P241" s="255"/>
      <c r="Q241" s="414"/>
      <c r="R241" s="255"/>
      <c r="S241" s="255"/>
      <c r="T241" s="255"/>
      <c r="U241" s="255"/>
      <c r="V241" s="255"/>
      <c r="W241" s="255"/>
      <c r="X241" s="255"/>
      <c r="Y241" s="255"/>
      <c r="Z241" s="255"/>
      <c r="AA241" s="255"/>
      <c r="AB241" s="255"/>
      <c r="AC241" s="255"/>
      <c r="AD241" s="255"/>
      <c r="AE241" s="362">
        <v>1</v>
      </c>
      <c r="AF241" s="362">
        <v>0</v>
      </c>
      <c r="AG241" s="362">
        <v>0</v>
      </c>
      <c r="AH241" s="362">
        <v>0</v>
      </c>
      <c r="AI241" s="362">
        <v>0</v>
      </c>
      <c r="AJ241" s="362">
        <v>0</v>
      </c>
      <c r="AK241" s="362">
        <f t="shared" ref="AK241" si="607">AK240</f>
        <v>0</v>
      </c>
      <c r="AL241" s="362">
        <f t="shared" ref="AL241" si="608">AL240</f>
        <v>0</v>
      </c>
      <c r="AM241" s="362">
        <f t="shared" ref="AM241" si="609">AM240</f>
        <v>0</v>
      </c>
      <c r="AN241" s="362">
        <f t="shared" ref="AN241" si="610">AN240</f>
        <v>0</v>
      </c>
      <c r="AO241" s="362">
        <f t="shared" ref="AO241" si="611">AO240</f>
        <v>0</v>
      </c>
      <c r="AP241" s="362">
        <f t="shared" ref="AP241" si="612">AP240</f>
        <v>0</v>
      </c>
      <c r="AQ241" s="362">
        <f t="shared" ref="AQ241" si="613">AQ240</f>
        <v>0</v>
      </c>
      <c r="AR241" s="362">
        <f t="shared" ref="AR241" si="614">AR240</f>
        <v>0</v>
      </c>
      <c r="AS241" s="257"/>
    </row>
    <row r="242" spans="1:45" outlineLevel="1">
      <c r="B242" s="254"/>
      <c r="C242" s="251"/>
      <c r="D242" s="784"/>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373"/>
      <c r="AF242" s="374"/>
      <c r="AG242" s="374"/>
      <c r="AH242" s="374"/>
      <c r="AI242" s="374"/>
      <c r="AJ242" s="374"/>
      <c r="AK242" s="374"/>
      <c r="AL242" s="374"/>
      <c r="AM242" s="374"/>
      <c r="AN242" s="374"/>
      <c r="AO242" s="374"/>
      <c r="AP242" s="374"/>
      <c r="AQ242" s="374"/>
      <c r="AR242" s="374"/>
      <c r="AS242" s="257"/>
    </row>
    <row r="243" spans="1:45" ht="15.75" outlineLevel="1">
      <c r="B243" s="278" t="s">
        <v>494</v>
      </c>
      <c r="C243" s="249"/>
      <c r="D243" s="249"/>
      <c r="E243" s="249"/>
      <c r="F243" s="249"/>
      <c r="G243" s="249"/>
      <c r="H243" s="249"/>
      <c r="I243" s="249"/>
      <c r="J243" s="249"/>
      <c r="K243" s="249"/>
      <c r="L243" s="249"/>
      <c r="M243" s="249"/>
      <c r="N243" s="249"/>
      <c r="O243" s="249"/>
      <c r="P243" s="249"/>
      <c r="Q243" s="250"/>
      <c r="R243" s="249"/>
      <c r="S243" s="249"/>
      <c r="T243" s="249"/>
      <c r="U243" s="249"/>
      <c r="V243" s="249"/>
      <c r="W243" s="249"/>
      <c r="X243" s="249"/>
      <c r="Y243" s="249"/>
      <c r="Z243" s="249"/>
      <c r="AA243" s="249"/>
      <c r="AB243" s="249"/>
      <c r="AC243" s="249"/>
      <c r="AD243" s="249"/>
      <c r="AE243" s="365"/>
      <c r="AF243" s="365"/>
      <c r="AG243" s="365"/>
      <c r="AH243" s="365"/>
      <c r="AI243" s="365"/>
      <c r="AJ243" s="365"/>
      <c r="AK243" s="365"/>
      <c r="AL243" s="365"/>
      <c r="AM243" s="365"/>
      <c r="AN243" s="365"/>
      <c r="AO243" s="365"/>
      <c r="AP243" s="365"/>
      <c r="AQ243" s="365"/>
      <c r="AR243" s="365"/>
      <c r="AS243" s="252"/>
    </row>
    <row r="244" spans="1:45" outlineLevel="1">
      <c r="A244" s="457">
        <v>6</v>
      </c>
      <c r="B244" s="273" t="s">
        <v>99</v>
      </c>
      <c r="C244" s="251" t="s">
        <v>25</v>
      </c>
      <c r="D244" s="255">
        <v>13143</v>
      </c>
      <c r="E244" s="255">
        <v>13143</v>
      </c>
      <c r="F244" s="255">
        <v>13143</v>
      </c>
      <c r="G244" s="255">
        <v>13143</v>
      </c>
      <c r="H244" s="255">
        <v>13143</v>
      </c>
      <c r="I244" s="255">
        <v>13143</v>
      </c>
      <c r="J244" s="255">
        <v>13143</v>
      </c>
      <c r="K244" s="255">
        <v>13143</v>
      </c>
      <c r="L244" s="255">
        <v>13143</v>
      </c>
      <c r="M244" s="255">
        <v>13143</v>
      </c>
      <c r="N244" s="255"/>
      <c r="O244" s="255"/>
      <c r="P244" s="255"/>
      <c r="Q244" s="255">
        <v>12</v>
      </c>
      <c r="R244" s="255">
        <v>2</v>
      </c>
      <c r="S244" s="255">
        <v>2</v>
      </c>
      <c r="T244" s="255">
        <v>2</v>
      </c>
      <c r="U244" s="255">
        <v>2</v>
      </c>
      <c r="V244" s="255">
        <v>2</v>
      </c>
      <c r="W244" s="255">
        <v>2</v>
      </c>
      <c r="X244" s="255">
        <v>2</v>
      </c>
      <c r="Y244" s="255">
        <v>2</v>
      </c>
      <c r="Z244" s="255">
        <v>2</v>
      </c>
      <c r="AA244" s="255">
        <v>2</v>
      </c>
      <c r="AB244" s="255"/>
      <c r="AC244" s="255"/>
      <c r="AD244" s="255"/>
      <c r="AE244" s="366"/>
      <c r="AF244" s="361">
        <v>0.25</v>
      </c>
      <c r="AG244" s="361">
        <v>0.75</v>
      </c>
      <c r="AH244" s="361"/>
      <c r="AI244" s="361"/>
      <c r="AJ244" s="361"/>
      <c r="AK244" s="361"/>
      <c r="AL244" s="366"/>
      <c r="AM244" s="366"/>
      <c r="AN244" s="366"/>
      <c r="AO244" s="366"/>
      <c r="AP244" s="366"/>
      <c r="AQ244" s="366"/>
      <c r="AR244" s="366"/>
      <c r="AS244" s="256">
        <f>SUM(AE244:AR244)</f>
        <v>1</v>
      </c>
    </row>
    <row r="245" spans="1:45" outlineLevel="1">
      <c r="B245" s="254" t="s">
        <v>288</v>
      </c>
      <c r="C245" s="251" t="s">
        <v>163</v>
      </c>
      <c r="D245" s="255"/>
      <c r="E245" s="255"/>
      <c r="F245" s="255"/>
      <c r="G245" s="255"/>
      <c r="H245" s="255"/>
      <c r="I245" s="255"/>
      <c r="J245" s="255"/>
      <c r="K245" s="255"/>
      <c r="L245" s="255"/>
      <c r="M245" s="255"/>
      <c r="N245" s="255"/>
      <c r="O245" s="255"/>
      <c r="P245" s="255"/>
      <c r="Q245" s="255">
        <f>Q244</f>
        <v>12</v>
      </c>
      <c r="R245" s="255"/>
      <c r="S245" s="255"/>
      <c r="T245" s="255"/>
      <c r="U245" s="255"/>
      <c r="V245" s="255"/>
      <c r="W245" s="255"/>
      <c r="X245" s="255"/>
      <c r="Y245" s="255"/>
      <c r="Z245" s="255"/>
      <c r="AA245" s="255"/>
      <c r="AB245" s="255"/>
      <c r="AC245" s="255"/>
      <c r="AD245" s="255"/>
      <c r="AE245" s="362">
        <v>0</v>
      </c>
      <c r="AF245" s="362">
        <v>0.25</v>
      </c>
      <c r="AG245" s="362">
        <v>0.75</v>
      </c>
      <c r="AH245" s="362">
        <v>0</v>
      </c>
      <c r="AI245" s="362">
        <v>0</v>
      </c>
      <c r="AJ245" s="362">
        <v>0</v>
      </c>
      <c r="AK245" s="362">
        <f t="shared" ref="AK245" si="615">AK244</f>
        <v>0</v>
      </c>
      <c r="AL245" s="362">
        <f t="shared" ref="AL245" si="616">AL244</f>
        <v>0</v>
      </c>
      <c r="AM245" s="362">
        <f t="shared" ref="AM245" si="617">AM244</f>
        <v>0</v>
      </c>
      <c r="AN245" s="362">
        <f t="shared" ref="AN245" si="618">AN244</f>
        <v>0</v>
      </c>
      <c r="AO245" s="362">
        <f t="shared" ref="AO245" si="619">AO244</f>
        <v>0</v>
      </c>
      <c r="AP245" s="362">
        <f t="shared" ref="AP245" si="620">AP244</f>
        <v>0</v>
      </c>
      <c r="AQ245" s="362">
        <f t="shared" ref="AQ245" si="621">AQ244</f>
        <v>0</v>
      </c>
      <c r="AR245" s="362">
        <f t="shared" ref="AR245" si="622">AR244</f>
        <v>0</v>
      </c>
      <c r="AS245" s="270"/>
    </row>
    <row r="246" spans="1:45" outlineLevel="1">
      <c r="B246" s="269"/>
      <c r="C246" s="27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367"/>
      <c r="AF246" s="367"/>
      <c r="AG246" s="367"/>
      <c r="AH246" s="367"/>
      <c r="AI246" s="367"/>
      <c r="AJ246" s="367"/>
      <c r="AK246" s="367"/>
      <c r="AL246" s="367"/>
      <c r="AM246" s="367"/>
      <c r="AN246" s="367"/>
      <c r="AO246" s="367"/>
      <c r="AP246" s="367"/>
      <c r="AQ246" s="367"/>
      <c r="AR246" s="367"/>
      <c r="AS246" s="272"/>
    </row>
    <row r="247" spans="1:45" ht="30" outlineLevel="1">
      <c r="A247" s="457">
        <v>7</v>
      </c>
      <c r="B247" s="273" t="s">
        <v>100</v>
      </c>
      <c r="C247" s="251" t="s">
        <v>25</v>
      </c>
      <c r="D247" s="255">
        <v>3695390</v>
      </c>
      <c r="E247" s="255">
        <v>3676386</v>
      </c>
      <c r="F247" s="255">
        <v>3676386</v>
      </c>
      <c r="G247" s="255">
        <v>3676386</v>
      </c>
      <c r="H247" s="255">
        <v>3676386</v>
      </c>
      <c r="I247" s="255">
        <v>3675209</v>
      </c>
      <c r="J247" s="255">
        <v>3675209</v>
      </c>
      <c r="K247" s="255">
        <v>3675209</v>
      </c>
      <c r="L247" s="255">
        <v>3674505</v>
      </c>
      <c r="M247" s="255">
        <v>3674505</v>
      </c>
      <c r="N247" s="255"/>
      <c r="O247" s="255"/>
      <c r="P247" s="255"/>
      <c r="Q247" s="255">
        <v>12</v>
      </c>
      <c r="R247" s="255">
        <v>140</v>
      </c>
      <c r="S247" s="255">
        <v>137</v>
      </c>
      <c r="T247" s="255">
        <v>137</v>
      </c>
      <c r="U247" s="255">
        <v>137</v>
      </c>
      <c r="V247" s="255">
        <v>137</v>
      </c>
      <c r="W247" s="255">
        <v>136</v>
      </c>
      <c r="X247" s="255">
        <v>136</v>
      </c>
      <c r="Y247" s="255">
        <v>136</v>
      </c>
      <c r="Z247" s="255">
        <v>136</v>
      </c>
      <c r="AA247" s="255">
        <v>136</v>
      </c>
      <c r="AB247" s="255"/>
      <c r="AC247" s="255"/>
      <c r="AD247" s="255"/>
      <c r="AE247" s="366"/>
      <c r="AF247" s="361">
        <v>0.2</v>
      </c>
      <c r="AG247" s="361">
        <v>0.2</v>
      </c>
      <c r="AH247" s="361"/>
      <c r="AI247" s="361"/>
      <c r="AJ247" s="361">
        <v>0.6</v>
      </c>
      <c r="AK247" s="361"/>
      <c r="AL247" s="366"/>
      <c r="AM247" s="366"/>
      <c r="AN247" s="366"/>
      <c r="AO247" s="366"/>
      <c r="AP247" s="366"/>
      <c r="AQ247" s="366"/>
      <c r="AR247" s="366"/>
      <c r="AS247" s="256">
        <f>SUM(AE247:AR247)</f>
        <v>1</v>
      </c>
    </row>
    <row r="248" spans="1:45" outlineLevel="1">
      <c r="B248" s="254" t="s">
        <v>288</v>
      </c>
      <c r="C248" s="251" t="s">
        <v>163</v>
      </c>
      <c r="D248" s="255">
        <v>2778930.0200387416</v>
      </c>
      <c r="E248" s="255">
        <f>D248</f>
        <v>2778930.0200387416</v>
      </c>
      <c r="F248" s="255">
        <f>E248</f>
        <v>2778930.0200387416</v>
      </c>
      <c r="G248" s="255">
        <f>F248</f>
        <v>2778930.0200387416</v>
      </c>
      <c r="H248" s="255">
        <v>2798091.9096828829</v>
      </c>
      <c r="I248" s="255">
        <f>H248</f>
        <v>2798091.9096828829</v>
      </c>
      <c r="J248" s="255">
        <f>I248</f>
        <v>2798091.9096828829</v>
      </c>
      <c r="K248" s="255">
        <f>J248</f>
        <v>2798091.9096828829</v>
      </c>
      <c r="L248" s="255">
        <f>K248</f>
        <v>2798091.9096828829</v>
      </c>
      <c r="M248" s="255">
        <f>L248</f>
        <v>2798091.9096828829</v>
      </c>
      <c r="N248" s="255"/>
      <c r="O248" s="255"/>
      <c r="P248" s="255"/>
      <c r="Q248" s="255">
        <f>Q247</f>
        <v>12</v>
      </c>
      <c r="R248" s="255">
        <f>R247/D247*D248</f>
        <v>105.27987649623553</v>
      </c>
      <c r="S248" s="255">
        <f t="shared" ref="S248:AA248" si="623">S247/E247*E248</f>
        <v>103.55643089308566</v>
      </c>
      <c r="T248" s="255">
        <f t="shared" si="623"/>
        <v>103.55643089308566</v>
      </c>
      <c r="U248" s="255">
        <f t="shared" si="623"/>
        <v>103.55643089308566</v>
      </c>
      <c r="V248" s="255">
        <f t="shared" si="623"/>
        <v>104.27049597799441</v>
      </c>
      <c r="W248" s="255">
        <f t="shared" si="623"/>
        <v>103.54254675499328</v>
      </c>
      <c r="X248" s="255">
        <f t="shared" si="623"/>
        <v>103.54254675499328</v>
      </c>
      <c r="Y248" s="255">
        <f t="shared" si="623"/>
        <v>103.54254675499328</v>
      </c>
      <c r="Z248" s="255">
        <f t="shared" si="623"/>
        <v>103.56238451624698</v>
      </c>
      <c r="AA248" s="255">
        <f t="shared" si="623"/>
        <v>103.56238451624698</v>
      </c>
      <c r="AB248" s="255"/>
      <c r="AC248" s="255"/>
      <c r="AD248" s="255"/>
      <c r="AE248" s="362">
        <v>0</v>
      </c>
      <c r="AF248" s="362">
        <v>0.2</v>
      </c>
      <c r="AG248" s="362">
        <v>0.2</v>
      </c>
      <c r="AH248" s="362">
        <v>0</v>
      </c>
      <c r="AI248" s="362">
        <v>0</v>
      </c>
      <c r="AJ248" s="362">
        <v>0.6</v>
      </c>
      <c r="AK248" s="362">
        <f t="shared" ref="AK248" si="624">AK247</f>
        <v>0</v>
      </c>
      <c r="AL248" s="362">
        <f t="shared" ref="AL248" si="625">AL247</f>
        <v>0</v>
      </c>
      <c r="AM248" s="362">
        <f t="shared" ref="AM248" si="626">AM247</f>
        <v>0</v>
      </c>
      <c r="AN248" s="362">
        <f t="shared" ref="AN248" si="627">AN247</f>
        <v>0</v>
      </c>
      <c r="AO248" s="362">
        <f t="shared" ref="AO248" si="628">AO247</f>
        <v>0</v>
      </c>
      <c r="AP248" s="362">
        <f t="shared" ref="AP248" si="629">AP247</f>
        <v>0</v>
      </c>
      <c r="AQ248" s="362">
        <f t="shared" ref="AQ248" si="630">AQ247</f>
        <v>0</v>
      </c>
      <c r="AR248" s="362">
        <f t="shared" ref="AR248" si="631">AR247</f>
        <v>0</v>
      </c>
      <c r="AS248" s="270"/>
    </row>
    <row r="249" spans="1:45" outlineLevel="1">
      <c r="B249" s="273"/>
      <c r="C249" s="27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367"/>
      <c r="AF249" s="368"/>
      <c r="AG249" s="367"/>
      <c r="AH249" s="367"/>
      <c r="AI249" s="367"/>
      <c r="AJ249" s="367"/>
      <c r="AK249" s="367"/>
      <c r="AL249" s="367"/>
      <c r="AM249" s="367"/>
      <c r="AN249" s="367"/>
      <c r="AO249" s="367"/>
      <c r="AP249" s="367"/>
      <c r="AQ249" s="367"/>
      <c r="AR249" s="367"/>
      <c r="AS249" s="272"/>
    </row>
    <row r="250" spans="1:45" outlineLevel="1">
      <c r="A250" s="457">
        <v>8</v>
      </c>
      <c r="B250" s="273" t="s">
        <v>101</v>
      </c>
      <c r="C250" s="251" t="s">
        <v>25</v>
      </c>
      <c r="D250" s="255"/>
      <c r="E250" s="255"/>
      <c r="F250" s="255"/>
      <c r="G250" s="255"/>
      <c r="H250" s="255"/>
      <c r="I250" s="255"/>
      <c r="J250" s="255"/>
      <c r="K250" s="255"/>
      <c r="L250" s="255"/>
      <c r="M250" s="255"/>
      <c r="N250" s="255"/>
      <c r="O250" s="255"/>
      <c r="P250" s="255"/>
      <c r="Q250" s="255">
        <v>12</v>
      </c>
      <c r="R250" s="255"/>
      <c r="S250" s="255"/>
      <c r="T250" s="255"/>
      <c r="U250" s="255"/>
      <c r="V250" s="255"/>
      <c r="W250" s="255"/>
      <c r="X250" s="255"/>
      <c r="Y250" s="255"/>
      <c r="Z250" s="255"/>
      <c r="AA250" s="255"/>
      <c r="AB250" s="255"/>
      <c r="AC250" s="255"/>
      <c r="AD250" s="255"/>
      <c r="AE250" s="366"/>
      <c r="AF250" s="361"/>
      <c r="AG250" s="361"/>
      <c r="AH250" s="361"/>
      <c r="AI250" s="361"/>
      <c r="AJ250" s="361"/>
      <c r="AK250" s="361"/>
      <c r="AL250" s="366"/>
      <c r="AM250" s="366"/>
      <c r="AN250" s="366"/>
      <c r="AO250" s="366"/>
      <c r="AP250" s="366"/>
      <c r="AQ250" s="366"/>
      <c r="AR250" s="366"/>
      <c r="AS250" s="256">
        <f>SUM(AE250:AR250)</f>
        <v>0</v>
      </c>
    </row>
    <row r="251" spans="1:45" outlineLevel="1">
      <c r="B251" s="254" t="s">
        <v>288</v>
      </c>
      <c r="C251" s="251" t="s">
        <v>163</v>
      </c>
      <c r="D251" s="255"/>
      <c r="E251" s="255"/>
      <c r="F251" s="255"/>
      <c r="G251" s="255"/>
      <c r="H251" s="255"/>
      <c r="I251" s="255"/>
      <c r="J251" s="255"/>
      <c r="K251" s="255"/>
      <c r="L251" s="255"/>
      <c r="M251" s="255"/>
      <c r="N251" s="255"/>
      <c r="O251" s="255"/>
      <c r="P251" s="255"/>
      <c r="Q251" s="255">
        <f>Q250</f>
        <v>12</v>
      </c>
      <c r="R251" s="255"/>
      <c r="S251" s="255"/>
      <c r="T251" s="255"/>
      <c r="U251" s="255"/>
      <c r="V251" s="255"/>
      <c r="W251" s="255"/>
      <c r="X251" s="255"/>
      <c r="Y251" s="255"/>
      <c r="Z251" s="255"/>
      <c r="AA251" s="255"/>
      <c r="AB251" s="255"/>
      <c r="AC251" s="255"/>
      <c r="AD251" s="255"/>
      <c r="AE251" s="362">
        <v>0</v>
      </c>
      <c r="AF251" s="362">
        <v>0</v>
      </c>
      <c r="AG251" s="362">
        <v>0</v>
      </c>
      <c r="AH251" s="362">
        <v>0</v>
      </c>
      <c r="AI251" s="362">
        <v>0</v>
      </c>
      <c r="AJ251" s="362">
        <v>0</v>
      </c>
      <c r="AK251" s="362">
        <f t="shared" ref="AK251" si="632">AK250</f>
        <v>0</v>
      </c>
      <c r="AL251" s="362">
        <f t="shared" ref="AL251" si="633">AL250</f>
        <v>0</v>
      </c>
      <c r="AM251" s="362">
        <f t="shared" ref="AM251" si="634">AM250</f>
        <v>0</v>
      </c>
      <c r="AN251" s="362">
        <f t="shared" ref="AN251" si="635">AN250</f>
        <v>0</v>
      </c>
      <c r="AO251" s="362">
        <f t="shared" ref="AO251" si="636">AO250</f>
        <v>0</v>
      </c>
      <c r="AP251" s="362">
        <f t="shared" ref="AP251" si="637">AP250</f>
        <v>0</v>
      </c>
      <c r="AQ251" s="362">
        <f t="shared" ref="AQ251" si="638">AQ250</f>
        <v>0</v>
      </c>
      <c r="AR251" s="362">
        <f t="shared" ref="AR251" si="639">AR250</f>
        <v>0</v>
      </c>
      <c r="AS251" s="270"/>
    </row>
    <row r="252" spans="1:45" outlineLevel="1">
      <c r="B252" s="273"/>
      <c r="C252" s="271"/>
      <c r="D252" s="275"/>
      <c r="E252" s="275"/>
      <c r="F252" s="275"/>
      <c r="G252" s="275"/>
      <c r="H252" s="275"/>
      <c r="I252" s="275"/>
      <c r="J252" s="275"/>
      <c r="K252" s="275"/>
      <c r="L252" s="275"/>
      <c r="M252" s="275"/>
      <c r="N252" s="275"/>
      <c r="O252" s="275"/>
      <c r="P252" s="275"/>
      <c r="Q252" s="251"/>
      <c r="R252" s="275"/>
      <c r="S252" s="275"/>
      <c r="T252" s="275"/>
      <c r="U252" s="275"/>
      <c r="V252" s="275"/>
      <c r="W252" s="275"/>
      <c r="X252" s="275"/>
      <c r="Y252" s="275"/>
      <c r="Z252" s="275"/>
      <c r="AA252" s="275"/>
      <c r="AB252" s="275"/>
      <c r="AC252" s="275"/>
      <c r="AD252" s="275"/>
      <c r="AE252" s="367"/>
      <c r="AF252" s="368"/>
      <c r="AG252" s="367"/>
      <c r="AH252" s="367"/>
      <c r="AI252" s="367"/>
      <c r="AJ252" s="367"/>
      <c r="AK252" s="367"/>
      <c r="AL252" s="367"/>
      <c r="AM252" s="367"/>
      <c r="AN252" s="367"/>
      <c r="AO252" s="367"/>
      <c r="AP252" s="367"/>
      <c r="AQ252" s="367"/>
      <c r="AR252" s="367"/>
      <c r="AS252" s="272"/>
    </row>
    <row r="253" spans="1:45" outlineLevel="1">
      <c r="A253" s="457">
        <v>9</v>
      </c>
      <c r="B253" s="273" t="s">
        <v>102</v>
      </c>
      <c r="C253" s="251" t="s">
        <v>25</v>
      </c>
      <c r="D253" s="255"/>
      <c r="E253" s="255"/>
      <c r="F253" s="255"/>
      <c r="G253" s="255"/>
      <c r="H253" s="255"/>
      <c r="I253" s="255"/>
      <c r="J253" s="255"/>
      <c r="K253" s="255"/>
      <c r="L253" s="255"/>
      <c r="M253" s="255"/>
      <c r="N253" s="255"/>
      <c r="O253" s="255"/>
      <c r="P253" s="255"/>
      <c r="Q253" s="255">
        <v>12</v>
      </c>
      <c r="R253" s="255"/>
      <c r="S253" s="255"/>
      <c r="T253" s="255"/>
      <c r="U253" s="255"/>
      <c r="V253" s="255"/>
      <c r="W253" s="255"/>
      <c r="X253" s="255"/>
      <c r="Y253" s="255"/>
      <c r="Z253" s="255"/>
      <c r="AA253" s="255"/>
      <c r="AB253" s="255"/>
      <c r="AC253" s="255"/>
      <c r="AD253" s="255"/>
      <c r="AE253" s="366"/>
      <c r="AF253" s="361"/>
      <c r="AG253" s="361"/>
      <c r="AH253" s="361"/>
      <c r="AI253" s="361"/>
      <c r="AJ253" s="361"/>
      <c r="AK253" s="361"/>
      <c r="AL253" s="366"/>
      <c r="AM253" s="366"/>
      <c r="AN253" s="366"/>
      <c r="AO253" s="366"/>
      <c r="AP253" s="366"/>
      <c r="AQ253" s="366"/>
      <c r="AR253" s="366"/>
      <c r="AS253" s="256">
        <f>SUM(AE253:AR253)</f>
        <v>0</v>
      </c>
    </row>
    <row r="254" spans="1:45" outlineLevel="1">
      <c r="B254" s="254" t="s">
        <v>288</v>
      </c>
      <c r="C254" s="251" t="s">
        <v>163</v>
      </c>
      <c r="D254" s="255"/>
      <c r="E254" s="255"/>
      <c r="F254" s="255"/>
      <c r="G254" s="255"/>
      <c r="H254" s="255"/>
      <c r="I254" s="255"/>
      <c r="J254" s="255"/>
      <c r="K254" s="255"/>
      <c r="L254" s="255"/>
      <c r="M254" s="255"/>
      <c r="N254" s="255"/>
      <c r="O254" s="255"/>
      <c r="P254" s="255"/>
      <c r="Q254" s="255">
        <f>Q253</f>
        <v>12</v>
      </c>
      <c r="R254" s="255"/>
      <c r="S254" s="255"/>
      <c r="T254" s="255"/>
      <c r="U254" s="255"/>
      <c r="V254" s="255"/>
      <c r="W254" s="255"/>
      <c r="X254" s="255"/>
      <c r="Y254" s="255"/>
      <c r="Z254" s="255"/>
      <c r="AA254" s="255"/>
      <c r="AB254" s="255"/>
      <c r="AC254" s="255"/>
      <c r="AD254" s="255"/>
      <c r="AE254" s="362">
        <v>0</v>
      </c>
      <c r="AF254" s="362">
        <v>0</v>
      </c>
      <c r="AG254" s="362">
        <v>0</v>
      </c>
      <c r="AH254" s="362">
        <v>0</v>
      </c>
      <c r="AI254" s="362">
        <v>0</v>
      </c>
      <c r="AJ254" s="362">
        <v>0</v>
      </c>
      <c r="AK254" s="362">
        <f t="shared" ref="AK254" si="640">AK253</f>
        <v>0</v>
      </c>
      <c r="AL254" s="362">
        <f t="shared" ref="AL254" si="641">AL253</f>
        <v>0</v>
      </c>
      <c r="AM254" s="362">
        <f t="shared" ref="AM254" si="642">AM253</f>
        <v>0</v>
      </c>
      <c r="AN254" s="362">
        <f t="shared" ref="AN254" si="643">AN253</f>
        <v>0</v>
      </c>
      <c r="AO254" s="362">
        <f t="shared" ref="AO254" si="644">AO253</f>
        <v>0</v>
      </c>
      <c r="AP254" s="362">
        <f t="shared" ref="AP254" si="645">AP253</f>
        <v>0</v>
      </c>
      <c r="AQ254" s="362">
        <f t="shared" ref="AQ254" si="646">AQ253</f>
        <v>0</v>
      </c>
      <c r="AR254" s="362">
        <f t="shared" ref="AR254" si="647">AR253</f>
        <v>0</v>
      </c>
      <c r="AS254" s="270"/>
    </row>
    <row r="255" spans="1:45" outlineLevel="1">
      <c r="B255" s="273"/>
      <c r="C255" s="271"/>
      <c r="D255" s="275"/>
      <c r="E255" s="275"/>
      <c r="F255" s="275"/>
      <c r="G255" s="275"/>
      <c r="H255" s="275"/>
      <c r="I255" s="275"/>
      <c r="J255" s="275"/>
      <c r="K255" s="275"/>
      <c r="L255" s="275"/>
      <c r="M255" s="275"/>
      <c r="N255" s="275"/>
      <c r="O255" s="275"/>
      <c r="P255" s="275"/>
      <c r="Q255" s="251"/>
      <c r="R255" s="275"/>
      <c r="S255" s="275"/>
      <c r="T255" s="275"/>
      <c r="U255" s="275"/>
      <c r="V255" s="275"/>
      <c r="W255" s="275"/>
      <c r="X255" s="275"/>
      <c r="Y255" s="275"/>
      <c r="Z255" s="275"/>
      <c r="AA255" s="275"/>
      <c r="AB255" s="275"/>
      <c r="AC255" s="275"/>
      <c r="AD255" s="275"/>
      <c r="AE255" s="367"/>
      <c r="AF255" s="367"/>
      <c r="AG255" s="367"/>
      <c r="AH255" s="367"/>
      <c r="AI255" s="367"/>
      <c r="AJ255" s="367"/>
      <c r="AK255" s="367"/>
      <c r="AL255" s="367"/>
      <c r="AM255" s="367"/>
      <c r="AN255" s="367"/>
      <c r="AO255" s="367"/>
      <c r="AP255" s="367"/>
      <c r="AQ255" s="367"/>
      <c r="AR255" s="367"/>
      <c r="AS255" s="272"/>
    </row>
    <row r="256" spans="1:45" outlineLevel="1">
      <c r="A256" s="457">
        <v>10</v>
      </c>
      <c r="B256" s="273" t="s">
        <v>103</v>
      </c>
      <c r="C256" s="251" t="s">
        <v>25</v>
      </c>
      <c r="D256" s="255"/>
      <c r="E256" s="255"/>
      <c r="F256" s="255"/>
      <c r="G256" s="255"/>
      <c r="H256" s="255"/>
      <c r="I256" s="255"/>
      <c r="J256" s="255"/>
      <c r="K256" s="255"/>
      <c r="L256" s="255"/>
      <c r="M256" s="255"/>
      <c r="N256" s="255"/>
      <c r="O256" s="255"/>
      <c r="P256" s="255"/>
      <c r="Q256" s="255">
        <v>3</v>
      </c>
      <c r="R256" s="255"/>
      <c r="S256" s="255"/>
      <c r="T256" s="255"/>
      <c r="U256" s="255"/>
      <c r="V256" s="255"/>
      <c r="W256" s="255"/>
      <c r="X256" s="255"/>
      <c r="Y256" s="255"/>
      <c r="Z256" s="255"/>
      <c r="AA256" s="255"/>
      <c r="AB256" s="255"/>
      <c r="AC256" s="255"/>
      <c r="AD256" s="255"/>
      <c r="AE256" s="366"/>
      <c r="AF256" s="361"/>
      <c r="AG256" s="361"/>
      <c r="AH256" s="361"/>
      <c r="AI256" s="361"/>
      <c r="AJ256" s="361"/>
      <c r="AK256" s="361"/>
      <c r="AL256" s="366"/>
      <c r="AM256" s="366"/>
      <c r="AN256" s="366"/>
      <c r="AO256" s="366"/>
      <c r="AP256" s="366"/>
      <c r="AQ256" s="366"/>
      <c r="AR256" s="366"/>
      <c r="AS256" s="256">
        <f>SUM(AE256:AR256)</f>
        <v>0</v>
      </c>
    </row>
    <row r="257" spans="1:46" outlineLevel="1">
      <c r="B257" s="254" t="s">
        <v>288</v>
      </c>
      <c r="C257" s="251" t="s">
        <v>163</v>
      </c>
      <c r="D257" s="255"/>
      <c r="E257" s="255"/>
      <c r="F257" s="255"/>
      <c r="G257" s="255"/>
      <c r="H257" s="255"/>
      <c r="I257" s="255"/>
      <c r="J257" s="255"/>
      <c r="K257" s="255"/>
      <c r="L257" s="255"/>
      <c r="M257" s="255"/>
      <c r="N257" s="255"/>
      <c r="O257" s="255"/>
      <c r="P257" s="255"/>
      <c r="Q257" s="255">
        <f>Q256</f>
        <v>3</v>
      </c>
      <c r="R257" s="255"/>
      <c r="S257" s="255"/>
      <c r="T257" s="255"/>
      <c r="U257" s="255"/>
      <c r="V257" s="255"/>
      <c r="W257" s="255"/>
      <c r="X257" s="255"/>
      <c r="Y257" s="255"/>
      <c r="Z257" s="255"/>
      <c r="AA257" s="255"/>
      <c r="AB257" s="255"/>
      <c r="AC257" s="255"/>
      <c r="AD257" s="255"/>
      <c r="AE257" s="362">
        <v>0</v>
      </c>
      <c r="AF257" s="362">
        <v>0</v>
      </c>
      <c r="AG257" s="362">
        <v>0</v>
      </c>
      <c r="AH257" s="362">
        <v>0</v>
      </c>
      <c r="AI257" s="362">
        <v>0</v>
      </c>
      <c r="AJ257" s="362">
        <v>0</v>
      </c>
      <c r="AK257" s="362">
        <f t="shared" ref="AK257" si="648">AK256</f>
        <v>0</v>
      </c>
      <c r="AL257" s="362">
        <f t="shared" ref="AL257" si="649">AL256</f>
        <v>0</v>
      </c>
      <c r="AM257" s="362">
        <f t="shared" ref="AM257" si="650">AM256</f>
        <v>0</v>
      </c>
      <c r="AN257" s="362">
        <f t="shared" ref="AN257" si="651">AN256</f>
        <v>0</v>
      </c>
      <c r="AO257" s="362">
        <f t="shared" ref="AO257" si="652">AO256</f>
        <v>0</v>
      </c>
      <c r="AP257" s="362">
        <f t="shared" ref="AP257" si="653">AP256</f>
        <v>0</v>
      </c>
      <c r="AQ257" s="362">
        <f t="shared" ref="AQ257" si="654">AQ256</f>
        <v>0</v>
      </c>
      <c r="AR257" s="362">
        <f t="shared" ref="AR257" si="655">AR256</f>
        <v>0</v>
      </c>
      <c r="AS257" s="270"/>
    </row>
    <row r="258" spans="1:46" outlineLevel="1">
      <c r="B258" s="273"/>
      <c r="C258" s="271"/>
      <c r="D258" s="275"/>
      <c r="E258" s="275"/>
      <c r="F258" s="275"/>
      <c r="G258" s="275"/>
      <c r="H258" s="275"/>
      <c r="I258" s="275"/>
      <c r="J258" s="275"/>
      <c r="K258" s="275"/>
      <c r="L258" s="275"/>
      <c r="M258" s="275"/>
      <c r="N258" s="275"/>
      <c r="O258" s="275"/>
      <c r="P258" s="275"/>
      <c r="Q258" s="251"/>
      <c r="R258" s="275"/>
      <c r="S258" s="275"/>
      <c r="T258" s="275"/>
      <c r="U258" s="275"/>
      <c r="V258" s="275"/>
      <c r="W258" s="275"/>
      <c r="X258" s="275"/>
      <c r="Y258" s="275"/>
      <c r="Z258" s="275"/>
      <c r="AA258" s="275"/>
      <c r="AB258" s="275"/>
      <c r="AC258" s="275"/>
      <c r="AD258" s="275"/>
      <c r="AE258" s="367"/>
      <c r="AF258" s="368"/>
      <c r="AG258" s="367"/>
      <c r="AH258" s="367"/>
      <c r="AI258" s="367"/>
      <c r="AJ258" s="367"/>
      <c r="AK258" s="367"/>
      <c r="AL258" s="367"/>
      <c r="AM258" s="367"/>
      <c r="AN258" s="367"/>
      <c r="AO258" s="367"/>
      <c r="AP258" s="367"/>
      <c r="AQ258" s="367"/>
      <c r="AR258" s="367"/>
      <c r="AS258" s="272"/>
    </row>
    <row r="259" spans="1:46" ht="15.75" outlineLevel="1">
      <c r="B259" s="248" t="s">
        <v>10</v>
      </c>
      <c r="C259" s="249"/>
      <c r="D259" s="249"/>
      <c r="E259" s="249"/>
      <c r="F259" s="249"/>
      <c r="G259" s="249"/>
      <c r="H259" s="249"/>
      <c r="I259" s="249"/>
      <c r="J259" s="249"/>
      <c r="K259" s="249"/>
      <c r="L259" s="249"/>
      <c r="M259" s="249"/>
      <c r="N259" s="249"/>
      <c r="O259" s="249"/>
      <c r="P259" s="249"/>
      <c r="Q259" s="250"/>
      <c r="R259" s="249"/>
      <c r="S259" s="249"/>
      <c r="T259" s="249"/>
      <c r="U259" s="249"/>
      <c r="V259" s="249"/>
      <c r="W259" s="249"/>
      <c r="X259" s="249"/>
      <c r="Y259" s="249"/>
      <c r="Z259" s="249"/>
      <c r="AA259" s="249"/>
      <c r="AB259" s="249"/>
      <c r="AC259" s="249"/>
      <c r="AD259" s="249"/>
      <c r="AE259" s="365"/>
      <c r="AF259" s="365"/>
      <c r="AG259" s="365"/>
      <c r="AH259" s="365"/>
      <c r="AI259" s="365"/>
      <c r="AJ259" s="365"/>
      <c r="AK259" s="365"/>
      <c r="AL259" s="365"/>
      <c r="AM259" s="365"/>
      <c r="AN259" s="365"/>
      <c r="AO259" s="365"/>
      <c r="AP259" s="365"/>
      <c r="AQ259" s="365"/>
      <c r="AR259" s="365"/>
      <c r="AS259" s="252"/>
    </row>
    <row r="260" spans="1:46" ht="30" outlineLevel="1">
      <c r="A260" s="457">
        <v>11</v>
      </c>
      <c r="B260" s="273" t="s">
        <v>104</v>
      </c>
      <c r="C260" s="251" t="s">
        <v>25</v>
      </c>
      <c r="D260" s="255"/>
      <c r="E260" s="255"/>
      <c r="F260" s="255"/>
      <c r="G260" s="255"/>
      <c r="H260" s="255"/>
      <c r="I260" s="255"/>
      <c r="J260" s="255"/>
      <c r="K260" s="255"/>
      <c r="L260" s="255"/>
      <c r="M260" s="255"/>
      <c r="N260" s="255"/>
      <c r="O260" s="255"/>
      <c r="P260" s="255"/>
      <c r="Q260" s="255">
        <v>12</v>
      </c>
      <c r="R260" s="255"/>
      <c r="S260" s="255"/>
      <c r="T260" s="255"/>
      <c r="U260" s="255"/>
      <c r="V260" s="255"/>
      <c r="W260" s="255"/>
      <c r="X260" s="255"/>
      <c r="Y260" s="255"/>
      <c r="Z260" s="255"/>
      <c r="AA260" s="255"/>
      <c r="AB260" s="255"/>
      <c r="AC260" s="255"/>
      <c r="AD260" s="255"/>
      <c r="AE260" s="377"/>
      <c r="AF260" s="361"/>
      <c r="AG260" s="361"/>
      <c r="AH260" s="361"/>
      <c r="AI260" s="361"/>
      <c r="AJ260" s="361"/>
      <c r="AK260" s="361"/>
      <c r="AL260" s="366"/>
      <c r="AM260" s="366"/>
      <c r="AN260" s="366"/>
      <c r="AO260" s="366"/>
      <c r="AP260" s="366"/>
      <c r="AQ260" s="366"/>
      <c r="AR260" s="366"/>
      <c r="AS260" s="256">
        <f>SUM(AE260:AR260)</f>
        <v>0</v>
      </c>
    </row>
    <row r="261" spans="1:46" outlineLevel="1">
      <c r="B261" s="254" t="s">
        <v>288</v>
      </c>
      <c r="C261" s="251" t="s">
        <v>163</v>
      </c>
      <c r="D261" s="255"/>
      <c r="E261" s="255"/>
      <c r="F261" s="255"/>
      <c r="G261" s="255"/>
      <c r="H261" s="255"/>
      <c r="I261" s="255"/>
      <c r="J261" s="255"/>
      <c r="K261" s="255"/>
      <c r="L261" s="255"/>
      <c r="M261" s="255"/>
      <c r="N261" s="255"/>
      <c r="O261" s="255"/>
      <c r="P261" s="255"/>
      <c r="Q261" s="255">
        <f>Q260</f>
        <v>12</v>
      </c>
      <c r="R261" s="255"/>
      <c r="S261" s="255"/>
      <c r="T261" s="255"/>
      <c r="U261" s="255"/>
      <c r="V261" s="255"/>
      <c r="W261" s="255"/>
      <c r="X261" s="255"/>
      <c r="Y261" s="255"/>
      <c r="Z261" s="255"/>
      <c r="AA261" s="255"/>
      <c r="AB261" s="255"/>
      <c r="AC261" s="255"/>
      <c r="AD261" s="255"/>
      <c r="AE261" s="362">
        <v>0</v>
      </c>
      <c r="AF261" s="362">
        <v>0</v>
      </c>
      <c r="AG261" s="362">
        <v>0</v>
      </c>
      <c r="AH261" s="362">
        <v>0</v>
      </c>
      <c r="AI261" s="362">
        <v>0</v>
      </c>
      <c r="AJ261" s="362">
        <v>0</v>
      </c>
      <c r="AK261" s="362">
        <f t="shared" ref="AK261" si="656">AK260</f>
        <v>0</v>
      </c>
      <c r="AL261" s="362">
        <f t="shared" ref="AL261" si="657">AL260</f>
        <v>0</v>
      </c>
      <c r="AM261" s="362">
        <f t="shared" ref="AM261" si="658">AM260</f>
        <v>0</v>
      </c>
      <c r="AN261" s="362">
        <f t="shared" ref="AN261" si="659">AN260</f>
        <v>0</v>
      </c>
      <c r="AO261" s="362">
        <f t="shared" ref="AO261" si="660">AO260</f>
        <v>0</v>
      </c>
      <c r="AP261" s="362">
        <f t="shared" ref="AP261" si="661">AP260</f>
        <v>0</v>
      </c>
      <c r="AQ261" s="362">
        <f t="shared" ref="AQ261" si="662">AQ260</f>
        <v>0</v>
      </c>
      <c r="AR261" s="362">
        <f t="shared" ref="AR261" si="663">AR260</f>
        <v>0</v>
      </c>
      <c r="AS261" s="257"/>
    </row>
    <row r="262" spans="1:46" outlineLevel="1">
      <c r="B262" s="274"/>
      <c r="C262" s="265"/>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363"/>
      <c r="AF262" s="372"/>
      <c r="AG262" s="372"/>
      <c r="AH262" s="372"/>
      <c r="AI262" s="372"/>
      <c r="AJ262" s="372"/>
      <c r="AK262" s="372"/>
      <c r="AL262" s="372"/>
      <c r="AM262" s="372"/>
      <c r="AN262" s="372"/>
      <c r="AO262" s="372"/>
      <c r="AP262" s="372"/>
      <c r="AQ262" s="372"/>
      <c r="AR262" s="372"/>
      <c r="AS262" s="266"/>
    </row>
    <row r="263" spans="1:46" ht="30" outlineLevel="1">
      <c r="A263" s="457">
        <v>12</v>
      </c>
      <c r="B263" s="273" t="s">
        <v>105</v>
      </c>
      <c r="C263" s="251" t="s">
        <v>25</v>
      </c>
      <c r="D263" s="255"/>
      <c r="E263" s="255"/>
      <c r="F263" s="255"/>
      <c r="G263" s="255"/>
      <c r="H263" s="255"/>
      <c r="I263" s="255"/>
      <c r="J263" s="255"/>
      <c r="K263" s="255"/>
      <c r="L263" s="255"/>
      <c r="M263" s="255"/>
      <c r="N263" s="255"/>
      <c r="O263" s="255"/>
      <c r="P263" s="255"/>
      <c r="Q263" s="255">
        <v>12</v>
      </c>
      <c r="R263" s="255"/>
      <c r="S263" s="255"/>
      <c r="T263" s="255"/>
      <c r="U263" s="255"/>
      <c r="V263" s="255"/>
      <c r="W263" s="255"/>
      <c r="X263" s="255"/>
      <c r="Y263" s="255"/>
      <c r="Z263" s="255"/>
      <c r="AA263" s="255"/>
      <c r="AB263" s="255"/>
      <c r="AC263" s="255"/>
      <c r="AD263" s="255"/>
      <c r="AE263" s="361"/>
      <c r="AF263" s="361"/>
      <c r="AG263" s="361"/>
      <c r="AH263" s="361"/>
      <c r="AI263" s="361"/>
      <c r="AJ263" s="361"/>
      <c r="AK263" s="361"/>
      <c r="AL263" s="366"/>
      <c r="AM263" s="366"/>
      <c r="AN263" s="366"/>
      <c r="AO263" s="366"/>
      <c r="AP263" s="366"/>
      <c r="AQ263" s="366"/>
      <c r="AR263" s="366"/>
      <c r="AS263" s="256">
        <f>SUM(AE263:AR263)</f>
        <v>0</v>
      </c>
    </row>
    <row r="264" spans="1:46" outlineLevel="1">
      <c r="B264" s="254" t="s">
        <v>288</v>
      </c>
      <c r="C264" s="251" t="s">
        <v>163</v>
      </c>
      <c r="D264" s="255"/>
      <c r="E264" s="255"/>
      <c r="F264" s="255"/>
      <c r="G264" s="255"/>
      <c r="H264" s="255"/>
      <c r="I264" s="255"/>
      <c r="J264" s="255"/>
      <c r="K264" s="255"/>
      <c r="L264" s="255"/>
      <c r="M264" s="255"/>
      <c r="N264" s="255"/>
      <c r="O264" s="255"/>
      <c r="P264" s="255"/>
      <c r="Q264" s="255">
        <f>Q263</f>
        <v>12</v>
      </c>
      <c r="R264" s="255"/>
      <c r="S264" s="255"/>
      <c r="T264" s="255"/>
      <c r="U264" s="255"/>
      <c r="V264" s="255"/>
      <c r="W264" s="255"/>
      <c r="X264" s="255"/>
      <c r="Y264" s="255"/>
      <c r="Z264" s="255"/>
      <c r="AA264" s="255"/>
      <c r="AB264" s="255"/>
      <c r="AC264" s="255"/>
      <c r="AD264" s="255"/>
      <c r="AE264" s="362">
        <v>0</v>
      </c>
      <c r="AF264" s="362">
        <v>0</v>
      </c>
      <c r="AG264" s="362">
        <v>0</v>
      </c>
      <c r="AH264" s="362">
        <v>0</v>
      </c>
      <c r="AI264" s="362">
        <v>0</v>
      </c>
      <c r="AJ264" s="362">
        <v>0</v>
      </c>
      <c r="AK264" s="362">
        <f t="shared" ref="AK264" si="664">AK263</f>
        <v>0</v>
      </c>
      <c r="AL264" s="362">
        <f t="shared" ref="AL264" si="665">AL263</f>
        <v>0</v>
      </c>
      <c r="AM264" s="362">
        <f t="shared" ref="AM264" si="666">AM263</f>
        <v>0</v>
      </c>
      <c r="AN264" s="362">
        <f t="shared" ref="AN264" si="667">AN263</f>
        <v>0</v>
      </c>
      <c r="AO264" s="362">
        <f t="shared" ref="AO264" si="668">AO263</f>
        <v>0</v>
      </c>
      <c r="AP264" s="362">
        <f t="shared" ref="AP264" si="669">AP263</f>
        <v>0</v>
      </c>
      <c r="AQ264" s="362">
        <f t="shared" ref="AQ264" si="670">AQ263</f>
        <v>0</v>
      </c>
      <c r="AR264" s="362">
        <f t="shared" ref="AR264" si="671">AR263</f>
        <v>0</v>
      </c>
      <c r="AS264" s="257"/>
    </row>
    <row r="265" spans="1:46" outlineLevel="1">
      <c r="B265" s="274"/>
      <c r="C265" s="265"/>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373"/>
      <c r="AF265" s="373"/>
      <c r="AG265" s="363"/>
      <c r="AH265" s="363"/>
      <c r="AI265" s="363"/>
      <c r="AJ265" s="363"/>
      <c r="AK265" s="363"/>
      <c r="AL265" s="363"/>
      <c r="AM265" s="363"/>
      <c r="AN265" s="363"/>
      <c r="AO265" s="363"/>
      <c r="AP265" s="363"/>
      <c r="AQ265" s="363"/>
      <c r="AR265" s="363"/>
      <c r="AS265" s="266"/>
    </row>
    <row r="266" spans="1:46" ht="30" outlineLevel="1">
      <c r="A266" s="457">
        <v>13</v>
      </c>
      <c r="B266" s="273" t="s">
        <v>106</v>
      </c>
      <c r="C266" s="251" t="s">
        <v>25</v>
      </c>
      <c r="D266" s="255"/>
      <c r="E266" s="255"/>
      <c r="F266" s="255"/>
      <c r="G266" s="255"/>
      <c r="H266" s="255"/>
      <c r="I266" s="255"/>
      <c r="J266" s="255"/>
      <c r="K266" s="255"/>
      <c r="L266" s="255"/>
      <c r="M266" s="255"/>
      <c r="N266" s="255"/>
      <c r="O266" s="255"/>
      <c r="P266" s="255"/>
      <c r="Q266" s="255">
        <v>12</v>
      </c>
      <c r="R266" s="255"/>
      <c r="S266" s="255"/>
      <c r="T266" s="255"/>
      <c r="U266" s="255"/>
      <c r="V266" s="255"/>
      <c r="W266" s="255"/>
      <c r="X266" s="255"/>
      <c r="Y266" s="255"/>
      <c r="Z266" s="255"/>
      <c r="AA266" s="255"/>
      <c r="AB266" s="255"/>
      <c r="AC266" s="255"/>
      <c r="AD266" s="255"/>
      <c r="AE266" s="361"/>
      <c r="AF266" s="361"/>
      <c r="AG266" s="361"/>
      <c r="AH266" s="361"/>
      <c r="AI266" s="361"/>
      <c r="AJ266" s="361"/>
      <c r="AK266" s="361"/>
      <c r="AL266" s="366"/>
      <c r="AM266" s="366"/>
      <c r="AN266" s="366"/>
      <c r="AO266" s="366"/>
      <c r="AP266" s="366"/>
      <c r="AQ266" s="366"/>
      <c r="AR266" s="366"/>
      <c r="AS266" s="256">
        <f>SUM(AE266:AR266)</f>
        <v>0</v>
      </c>
    </row>
    <row r="267" spans="1:46" outlineLevel="1">
      <c r="B267" s="254" t="s">
        <v>288</v>
      </c>
      <c r="C267" s="251" t="s">
        <v>163</v>
      </c>
      <c r="D267" s="255"/>
      <c r="E267" s="255"/>
      <c r="F267" s="255"/>
      <c r="G267" s="255"/>
      <c r="H267" s="255"/>
      <c r="I267" s="255"/>
      <c r="J267" s="255"/>
      <c r="K267" s="255"/>
      <c r="L267" s="255"/>
      <c r="M267" s="255"/>
      <c r="N267" s="255"/>
      <c r="O267" s="255"/>
      <c r="P267" s="255"/>
      <c r="Q267" s="255">
        <f>Q266</f>
        <v>12</v>
      </c>
      <c r="R267" s="255"/>
      <c r="S267" s="255"/>
      <c r="T267" s="255"/>
      <c r="U267" s="255"/>
      <c r="V267" s="255"/>
      <c r="W267" s="255"/>
      <c r="X267" s="255"/>
      <c r="Y267" s="255"/>
      <c r="Z267" s="255"/>
      <c r="AA267" s="255"/>
      <c r="AB267" s="255"/>
      <c r="AC267" s="255"/>
      <c r="AD267" s="255"/>
      <c r="AE267" s="362">
        <v>0</v>
      </c>
      <c r="AF267" s="362">
        <v>0</v>
      </c>
      <c r="AG267" s="362">
        <v>0</v>
      </c>
      <c r="AH267" s="362">
        <v>0</v>
      </c>
      <c r="AI267" s="362">
        <v>0</v>
      </c>
      <c r="AJ267" s="362">
        <v>0</v>
      </c>
      <c r="AK267" s="362">
        <f t="shared" ref="AK267" si="672">AK266</f>
        <v>0</v>
      </c>
      <c r="AL267" s="362">
        <f t="shared" ref="AL267" si="673">AL266</f>
        <v>0</v>
      </c>
      <c r="AM267" s="362">
        <f t="shared" ref="AM267" si="674">AM266</f>
        <v>0</v>
      </c>
      <c r="AN267" s="362">
        <f t="shared" ref="AN267" si="675">AN266</f>
        <v>0</v>
      </c>
      <c r="AO267" s="362">
        <f t="shared" ref="AO267" si="676">AO266</f>
        <v>0</v>
      </c>
      <c r="AP267" s="362">
        <f t="shared" ref="AP267" si="677">AP266</f>
        <v>0</v>
      </c>
      <c r="AQ267" s="362">
        <f t="shared" ref="AQ267" si="678">AQ266</f>
        <v>0</v>
      </c>
      <c r="AR267" s="362">
        <f t="shared" ref="AR267" si="679">AR266</f>
        <v>0</v>
      </c>
      <c r="AS267" s="266"/>
    </row>
    <row r="268" spans="1:46"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363"/>
      <c r="AF268" s="363"/>
      <c r="AG268" s="363"/>
      <c r="AH268" s="363"/>
      <c r="AI268" s="363"/>
      <c r="AJ268" s="363"/>
      <c r="AK268" s="363"/>
      <c r="AL268" s="363"/>
      <c r="AM268" s="363"/>
      <c r="AN268" s="363"/>
      <c r="AO268" s="363"/>
      <c r="AP268" s="363"/>
      <c r="AQ268" s="363"/>
      <c r="AR268" s="363"/>
      <c r="AS268" s="266"/>
    </row>
    <row r="269" spans="1:46" ht="15.75" outlineLevel="1">
      <c r="B269" s="248" t="s">
        <v>107</v>
      </c>
      <c r="C269" s="249"/>
      <c r="D269" s="250"/>
      <c r="E269" s="250"/>
      <c r="F269" s="250"/>
      <c r="G269" s="250"/>
      <c r="H269" s="250"/>
      <c r="I269" s="250"/>
      <c r="J269" s="250"/>
      <c r="K269" s="250"/>
      <c r="L269" s="250"/>
      <c r="M269" s="250"/>
      <c r="N269" s="250"/>
      <c r="O269" s="250"/>
      <c r="P269" s="250"/>
      <c r="Q269" s="250"/>
      <c r="R269" s="250"/>
      <c r="S269" s="249"/>
      <c r="T269" s="249"/>
      <c r="U269" s="249"/>
      <c r="V269" s="249"/>
      <c r="W269" s="249"/>
      <c r="X269" s="249"/>
      <c r="Y269" s="249"/>
      <c r="Z269" s="249"/>
      <c r="AA269" s="249"/>
      <c r="AB269" s="249"/>
      <c r="AC269" s="249"/>
      <c r="AD269" s="249"/>
      <c r="AE269" s="365"/>
      <c r="AF269" s="365"/>
      <c r="AG269" s="365"/>
      <c r="AH269" s="365"/>
      <c r="AI269" s="365"/>
      <c r="AJ269" s="365"/>
      <c r="AK269" s="365"/>
      <c r="AL269" s="365"/>
      <c r="AM269" s="365"/>
      <c r="AN269" s="365"/>
      <c r="AO269" s="365"/>
      <c r="AP269" s="365"/>
      <c r="AQ269" s="365"/>
      <c r="AR269" s="365"/>
      <c r="AS269" s="252"/>
    </row>
    <row r="270" spans="1:46" outlineLevel="1">
      <c r="A270" s="457">
        <v>14</v>
      </c>
      <c r="B270" s="274" t="s">
        <v>108</v>
      </c>
      <c r="C270" s="251" t="s">
        <v>25</v>
      </c>
      <c r="D270" s="255">
        <v>89092</v>
      </c>
      <c r="E270" s="255">
        <v>89092</v>
      </c>
      <c r="F270" s="255">
        <v>89092</v>
      </c>
      <c r="G270" s="255">
        <v>89092</v>
      </c>
      <c r="H270" s="255">
        <v>89092</v>
      </c>
      <c r="I270" s="255">
        <v>89092</v>
      </c>
      <c r="J270" s="255">
        <v>89092</v>
      </c>
      <c r="K270" s="255">
        <v>89092</v>
      </c>
      <c r="L270" s="255">
        <v>89092</v>
      </c>
      <c r="M270" s="255">
        <v>78459</v>
      </c>
      <c r="N270" s="255"/>
      <c r="O270" s="255"/>
      <c r="P270" s="255"/>
      <c r="Q270" s="255">
        <v>12</v>
      </c>
      <c r="R270" s="255">
        <v>11</v>
      </c>
      <c r="S270" s="255">
        <v>11</v>
      </c>
      <c r="T270" s="255">
        <v>11</v>
      </c>
      <c r="U270" s="255">
        <v>11</v>
      </c>
      <c r="V270" s="255">
        <v>11</v>
      </c>
      <c r="W270" s="255">
        <v>11</v>
      </c>
      <c r="X270" s="255">
        <v>11</v>
      </c>
      <c r="Y270" s="255">
        <v>11</v>
      </c>
      <c r="Z270" s="255">
        <v>11</v>
      </c>
      <c r="AA270" s="255">
        <v>10</v>
      </c>
      <c r="AB270" s="255"/>
      <c r="AC270" s="255"/>
      <c r="AD270" s="255"/>
      <c r="AE270" s="361">
        <v>1</v>
      </c>
      <c r="AF270" s="361"/>
      <c r="AG270" s="361"/>
      <c r="AH270" s="361"/>
      <c r="AI270" s="361"/>
      <c r="AJ270" s="361"/>
      <c r="AK270" s="361"/>
      <c r="AL270" s="361"/>
      <c r="AM270" s="361"/>
      <c r="AN270" s="361"/>
      <c r="AO270" s="361"/>
      <c r="AP270" s="361"/>
      <c r="AQ270" s="361"/>
      <c r="AR270" s="361"/>
      <c r="AS270" s="256">
        <f>SUM(AE270:AR270)</f>
        <v>1</v>
      </c>
    </row>
    <row r="271" spans="1:46" outlineLevel="1">
      <c r="B271" s="254" t="s">
        <v>288</v>
      </c>
      <c r="C271" s="251" t="s">
        <v>163</v>
      </c>
      <c r="D271" s="255"/>
      <c r="E271" s="255"/>
      <c r="F271" s="255"/>
      <c r="G271" s="255"/>
      <c r="H271" s="255"/>
      <c r="I271" s="255"/>
      <c r="J271" s="255"/>
      <c r="K271" s="255"/>
      <c r="L271" s="255"/>
      <c r="M271" s="255"/>
      <c r="N271" s="255"/>
      <c r="O271" s="255"/>
      <c r="P271" s="255"/>
      <c r="Q271" s="255">
        <f>Q270</f>
        <v>12</v>
      </c>
      <c r="R271" s="255"/>
      <c r="S271" s="255"/>
      <c r="T271" s="255"/>
      <c r="U271" s="255"/>
      <c r="V271" s="255"/>
      <c r="W271" s="255"/>
      <c r="X271" s="255"/>
      <c r="Y271" s="255"/>
      <c r="Z271" s="255"/>
      <c r="AA271" s="255"/>
      <c r="AB271" s="255"/>
      <c r="AC271" s="255"/>
      <c r="AD271" s="255"/>
      <c r="AE271" s="362">
        <v>1</v>
      </c>
      <c r="AF271" s="362">
        <v>0</v>
      </c>
      <c r="AG271" s="362">
        <v>0</v>
      </c>
      <c r="AH271" s="362">
        <v>0</v>
      </c>
      <c r="AI271" s="362">
        <v>0</v>
      </c>
      <c r="AJ271" s="362">
        <v>0</v>
      </c>
      <c r="AK271" s="362">
        <f t="shared" ref="AK271" si="680">AK270</f>
        <v>0</v>
      </c>
      <c r="AL271" s="362">
        <f t="shared" ref="AL271" si="681">AL270</f>
        <v>0</v>
      </c>
      <c r="AM271" s="362">
        <f t="shared" ref="AM271" si="682">AM270</f>
        <v>0</v>
      </c>
      <c r="AN271" s="362">
        <f t="shared" ref="AN271" si="683">AN270</f>
        <v>0</v>
      </c>
      <c r="AO271" s="362">
        <f t="shared" ref="AO271" si="684">AO270</f>
        <v>0</v>
      </c>
      <c r="AP271" s="362">
        <f t="shared" ref="AP271" si="685">AP270</f>
        <v>0</v>
      </c>
      <c r="AQ271" s="362">
        <f t="shared" ref="AQ271" si="686">AQ270</f>
        <v>0</v>
      </c>
      <c r="AR271" s="362">
        <f t="shared" ref="AR271" si="687">AR270</f>
        <v>0</v>
      </c>
      <c r="AS271" s="257"/>
    </row>
    <row r="272" spans="1:46" outlineLevel="1">
      <c r="B272" s="274"/>
      <c r="C272" s="265"/>
      <c r="D272" s="251"/>
      <c r="E272" s="251"/>
      <c r="F272" s="251"/>
      <c r="G272" s="251"/>
      <c r="H272" s="251"/>
      <c r="I272" s="251"/>
      <c r="J272" s="251"/>
      <c r="K272" s="251"/>
      <c r="L272" s="251"/>
      <c r="M272" s="251"/>
      <c r="N272" s="251"/>
      <c r="O272" s="251"/>
      <c r="P272" s="251"/>
      <c r="Q272" s="414"/>
      <c r="R272" s="251"/>
      <c r="S272" s="251"/>
      <c r="T272" s="251"/>
      <c r="U272" s="251"/>
      <c r="V272" s="251"/>
      <c r="W272" s="251"/>
      <c r="X272" s="251"/>
      <c r="Y272" s="251"/>
      <c r="Z272" s="251"/>
      <c r="AA272" s="251"/>
      <c r="AB272" s="251"/>
      <c r="AC272" s="251"/>
      <c r="AD272" s="251"/>
      <c r="AE272" s="363"/>
      <c r="AF272" s="363"/>
      <c r="AG272" s="363"/>
      <c r="AH272" s="363"/>
      <c r="AI272" s="363"/>
      <c r="AJ272" s="363"/>
      <c r="AK272" s="363"/>
      <c r="AL272" s="363"/>
      <c r="AM272" s="363"/>
      <c r="AN272" s="363"/>
      <c r="AO272" s="363"/>
      <c r="AP272" s="363"/>
      <c r="AQ272" s="363"/>
      <c r="AR272" s="363"/>
      <c r="AS272" s="261"/>
      <c r="AT272" s="544"/>
    </row>
    <row r="273" spans="1:46" s="243" customFormat="1" ht="15.75" outlineLevel="1">
      <c r="A273" s="457"/>
      <c r="B273" s="248" t="s">
        <v>486</v>
      </c>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363"/>
      <c r="AF273" s="363"/>
      <c r="AG273" s="363"/>
      <c r="AH273" s="363"/>
      <c r="AI273" s="363"/>
      <c r="AJ273" s="363"/>
      <c r="AK273" s="367"/>
      <c r="AL273" s="367"/>
      <c r="AM273" s="367"/>
      <c r="AN273" s="367"/>
      <c r="AO273" s="367"/>
      <c r="AP273" s="367"/>
      <c r="AQ273" s="367"/>
      <c r="AR273" s="367"/>
      <c r="AS273" s="453"/>
      <c r="AT273" s="545"/>
    </row>
    <row r="274" spans="1:46" outlineLevel="1">
      <c r="A274" s="457">
        <v>15</v>
      </c>
      <c r="B274" s="254" t="s">
        <v>491</v>
      </c>
      <c r="C274" s="251" t="s">
        <v>25</v>
      </c>
      <c r="D274" s="255"/>
      <c r="E274" s="255"/>
      <c r="F274" s="255"/>
      <c r="G274" s="255"/>
      <c r="H274" s="255"/>
      <c r="I274" s="255"/>
      <c r="J274" s="255"/>
      <c r="K274" s="255"/>
      <c r="L274" s="255"/>
      <c r="M274" s="255"/>
      <c r="N274" s="255"/>
      <c r="O274" s="255"/>
      <c r="P274" s="255"/>
      <c r="Q274" s="255">
        <v>0</v>
      </c>
      <c r="R274" s="255"/>
      <c r="S274" s="255"/>
      <c r="T274" s="255"/>
      <c r="U274" s="255"/>
      <c r="V274" s="255"/>
      <c r="W274" s="255"/>
      <c r="X274" s="255"/>
      <c r="Y274" s="255"/>
      <c r="Z274" s="255"/>
      <c r="AA274" s="255"/>
      <c r="AB274" s="255"/>
      <c r="AC274" s="255"/>
      <c r="AD274" s="255"/>
      <c r="AE274" s="361"/>
      <c r="AF274" s="361"/>
      <c r="AG274" s="361"/>
      <c r="AH274" s="361"/>
      <c r="AI274" s="361"/>
      <c r="AJ274" s="361"/>
      <c r="AK274" s="361"/>
      <c r="AL274" s="361"/>
      <c r="AM274" s="361"/>
      <c r="AN274" s="361"/>
      <c r="AO274" s="361"/>
      <c r="AP274" s="361"/>
      <c r="AQ274" s="361"/>
      <c r="AR274" s="361"/>
      <c r="AS274" s="256">
        <f>SUM(AE274:AR274)</f>
        <v>0</v>
      </c>
    </row>
    <row r="275" spans="1:46" outlineLevel="1">
      <c r="B275" s="254" t="s">
        <v>288</v>
      </c>
      <c r="C275" s="251" t="s">
        <v>163</v>
      </c>
      <c r="D275" s="255"/>
      <c r="E275" s="255"/>
      <c r="F275" s="255"/>
      <c r="G275" s="255"/>
      <c r="H275" s="255"/>
      <c r="I275" s="255"/>
      <c r="J275" s="255"/>
      <c r="K275" s="255"/>
      <c r="L275" s="255"/>
      <c r="M275" s="255"/>
      <c r="N275" s="255"/>
      <c r="O275" s="255"/>
      <c r="P275" s="255"/>
      <c r="Q275" s="255">
        <f>Q274</f>
        <v>0</v>
      </c>
      <c r="R275" s="255"/>
      <c r="S275" s="255"/>
      <c r="T275" s="255"/>
      <c r="U275" s="255"/>
      <c r="V275" s="255"/>
      <c r="W275" s="255"/>
      <c r="X275" s="255"/>
      <c r="Y275" s="255"/>
      <c r="Z275" s="255"/>
      <c r="AA275" s="255"/>
      <c r="AB275" s="255"/>
      <c r="AC275" s="255"/>
      <c r="AD275" s="255"/>
      <c r="AE275" s="362">
        <v>0</v>
      </c>
      <c r="AF275" s="362">
        <v>0</v>
      </c>
      <c r="AG275" s="362">
        <v>0</v>
      </c>
      <c r="AH275" s="362">
        <v>0</v>
      </c>
      <c r="AI275" s="362">
        <v>0</v>
      </c>
      <c r="AJ275" s="362">
        <v>0</v>
      </c>
      <c r="AK275" s="362">
        <f t="shared" ref="AK275:AR275" si="688">AK274</f>
        <v>0</v>
      </c>
      <c r="AL275" s="362">
        <f t="shared" si="688"/>
        <v>0</v>
      </c>
      <c r="AM275" s="362">
        <f t="shared" si="688"/>
        <v>0</v>
      </c>
      <c r="AN275" s="362">
        <f t="shared" si="688"/>
        <v>0</v>
      </c>
      <c r="AO275" s="362">
        <f t="shared" si="688"/>
        <v>0</v>
      </c>
      <c r="AP275" s="362">
        <f t="shared" si="688"/>
        <v>0</v>
      </c>
      <c r="AQ275" s="362">
        <f t="shared" si="688"/>
        <v>0</v>
      </c>
      <c r="AR275" s="362">
        <f t="shared" si="688"/>
        <v>0</v>
      </c>
      <c r="AS275" s="257"/>
    </row>
    <row r="276" spans="1:46" outlineLevel="1">
      <c r="B276" s="274"/>
      <c r="C276" s="265"/>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363"/>
      <c r="AF276" s="363"/>
      <c r="AG276" s="363"/>
      <c r="AH276" s="363"/>
      <c r="AI276" s="363"/>
      <c r="AJ276" s="363"/>
      <c r="AK276" s="363"/>
      <c r="AL276" s="363"/>
      <c r="AM276" s="363"/>
      <c r="AN276" s="363"/>
      <c r="AO276" s="363"/>
      <c r="AP276" s="363"/>
      <c r="AQ276" s="363"/>
      <c r="AR276" s="363"/>
      <c r="AS276" s="266"/>
    </row>
    <row r="277" spans="1:46" s="243" customFormat="1" outlineLevel="1">
      <c r="A277" s="457">
        <v>16</v>
      </c>
      <c r="B277" s="283" t="s">
        <v>487</v>
      </c>
      <c r="C277" s="251" t="s">
        <v>25</v>
      </c>
      <c r="D277" s="255"/>
      <c r="E277" s="255"/>
      <c r="F277" s="255"/>
      <c r="G277" s="255"/>
      <c r="H277" s="255"/>
      <c r="I277" s="255"/>
      <c r="J277" s="255"/>
      <c r="K277" s="255"/>
      <c r="L277" s="255"/>
      <c r="M277" s="255"/>
      <c r="N277" s="255"/>
      <c r="O277" s="255"/>
      <c r="P277" s="255"/>
      <c r="Q277" s="255">
        <v>0</v>
      </c>
      <c r="R277" s="255"/>
      <c r="S277" s="255"/>
      <c r="T277" s="255"/>
      <c r="U277" s="255"/>
      <c r="V277" s="255"/>
      <c r="W277" s="255"/>
      <c r="X277" s="255"/>
      <c r="Y277" s="255"/>
      <c r="Z277" s="255"/>
      <c r="AA277" s="255"/>
      <c r="AB277" s="255"/>
      <c r="AC277" s="255"/>
      <c r="AD277" s="255"/>
      <c r="AE277" s="361"/>
      <c r="AF277" s="361"/>
      <c r="AG277" s="361"/>
      <c r="AH277" s="361"/>
      <c r="AI277" s="361"/>
      <c r="AJ277" s="361"/>
      <c r="AK277" s="361"/>
      <c r="AL277" s="361"/>
      <c r="AM277" s="361"/>
      <c r="AN277" s="361"/>
      <c r="AO277" s="361"/>
      <c r="AP277" s="361"/>
      <c r="AQ277" s="361"/>
      <c r="AR277" s="361"/>
      <c r="AS277" s="256">
        <f>SUM(AE277:AR277)</f>
        <v>0</v>
      </c>
    </row>
    <row r="278" spans="1:46" s="243" customFormat="1" outlineLevel="1">
      <c r="A278" s="457"/>
      <c r="B278" s="283" t="s">
        <v>288</v>
      </c>
      <c r="C278" s="251" t="s">
        <v>163</v>
      </c>
      <c r="D278" s="255"/>
      <c r="E278" s="255"/>
      <c r="F278" s="255"/>
      <c r="G278" s="255"/>
      <c r="H278" s="255"/>
      <c r="I278" s="255"/>
      <c r="J278" s="255"/>
      <c r="K278" s="255"/>
      <c r="L278" s="255"/>
      <c r="M278" s="255"/>
      <c r="N278" s="255"/>
      <c r="O278" s="255"/>
      <c r="P278" s="255"/>
      <c r="Q278" s="255">
        <f>Q277</f>
        <v>0</v>
      </c>
      <c r="R278" s="255"/>
      <c r="S278" s="255"/>
      <c r="T278" s="255"/>
      <c r="U278" s="255"/>
      <c r="V278" s="255"/>
      <c r="W278" s="255"/>
      <c r="X278" s="255"/>
      <c r="Y278" s="255"/>
      <c r="Z278" s="255"/>
      <c r="AA278" s="255"/>
      <c r="AB278" s="255"/>
      <c r="AC278" s="255"/>
      <c r="AD278" s="255"/>
      <c r="AE278" s="362">
        <v>0</v>
      </c>
      <c r="AF278" s="362">
        <v>0</v>
      </c>
      <c r="AG278" s="362">
        <v>0</v>
      </c>
      <c r="AH278" s="362">
        <v>0</v>
      </c>
      <c r="AI278" s="362">
        <v>0</v>
      </c>
      <c r="AJ278" s="362">
        <v>0</v>
      </c>
      <c r="AK278" s="362">
        <f t="shared" ref="AK278:AR278" si="689">AK277</f>
        <v>0</v>
      </c>
      <c r="AL278" s="362">
        <f t="shared" si="689"/>
        <v>0</v>
      </c>
      <c r="AM278" s="362">
        <f t="shared" si="689"/>
        <v>0</v>
      </c>
      <c r="AN278" s="362">
        <f t="shared" si="689"/>
        <v>0</v>
      </c>
      <c r="AO278" s="362">
        <f t="shared" si="689"/>
        <v>0</v>
      </c>
      <c r="AP278" s="362">
        <f t="shared" si="689"/>
        <v>0</v>
      </c>
      <c r="AQ278" s="362">
        <f t="shared" si="689"/>
        <v>0</v>
      </c>
      <c r="AR278" s="362">
        <f t="shared" si="689"/>
        <v>0</v>
      </c>
      <c r="AS278" s="257"/>
    </row>
    <row r="279" spans="1:46" s="243" customFormat="1" outlineLevel="1">
      <c r="A279" s="457"/>
      <c r="B279" s="283"/>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363"/>
      <c r="AF279" s="363"/>
      <c r="AG279" s="363"/>
      <c r="AH279" s="363"/>
      <c r="AI279" s="363"/>
      <c r="AJ279" s="363"/>
      <c r="AK279" s="367"/>
      <c r="AL279" s="367"/>
      <c r="AM279" s="367"/>
      <c r="AN279" s="367"/>
      <c r="AO279" s="367"/>
      <c r="AP279" s="367"/>
      <c r="AQ279" s="367"/>
      <c r="AR279" s="367"/>
      <c r="AS279" s="272"/>
    </row>
    <row r="280" spans="1:46" ht="15.75" outlineLevel="1">
      <c r="B280" s="455" t="s">
        <v>492</v>
      </c>
      <c r="C280" s="279"/>
      <c r="D280" s="250"/>
      <c r="E280" s="249"/>
      <c r="F280" s="249"/>
      <c r="G280" s="249"/>
      <c r="H280" s="249"/>
      <c r="I280" s="249"/>
      <c r="J280" s="249"/>
      <c r="K280" s="249"/>
      <c r="L280" s="249"/>
      <c r="M280" s="249"/>
      <c r="N280" s="249"/>
      <c r="O280" s="249"/>
      <c r="P280" s="249"/>
      <c r="Q280" s="250"/>
      <c r="R280" s="249"/>
      <c r="S280" s="249"/>
      <c r="T280" s="249"/>
      <c r="U280" s="249"/>
      <c r="V280" s="249"/>
      <c r="W280" s="249"/>
      <c r="X280" s="249"/>
      <c r="Y280" s="249"/>
      <c r="Z280" s="249"/>
      <c r="AA280" s="249"/>
      <c r="AB280" s="249"/>
      <c r="AC280" s="249"/>
      <c r="AD280" s="249"/>
      <c r="AE280" s="365"/>
      <c r="AF280" s="365"/>
      <c r="AG280" s="365"/>
      <c r="AH280" s="365"/>
      <c r="AI280" s="365"/>
      <c r="AJ280" s="365"/>
      <c r="AK280" s="365"/>
      <c r="AL280" s="365"/>
      <c r="AM280" s="365"/>
      <c r="AN280" s="365"/>
      <c r="AO280" s="365"/>
      <c r="AP280" s="365"/>
      <c r="AQ280" s="365"/>
      <c r="AR280" s="365"/>
      <c r="AS280" s="252"/>
    </row>
    <row r="281" spans="1:46" outlineLevel="1">
      <c r="A281" s="457">
        <v>17</v>
      </c>
      <c r="B281" s="273" t="s">
        <v>112</v>
      </c>
      <c r="C281" s="251" t="s">
        <v>25</v>
      </c>
      <c r="D281" s="255"/>
      <c r="E281" s="255"/>
      <c r="F281" s="255"/>
      <c r="G281" s="255"/>
      <c r="H281" s="255"/>
      <c r="I281" s="255"/>
      <c r="J281" s="255"/>
      <c r="K281" s="255"/>
      <c r="L281" s="255"/>
      <c r="M281" s="255"/>
      <c r="N281" s="255"/>
      <c r="O281" s="255"/>
      <c r="P281" s="255"/>
      <c r="Q281" s="255">
        <v>12</v>
      </c>
      <c r="R281" s="255"/>
      <c r="S281" s="255"/>
      <c r="T281" s="255"/>
      <c r="U281" s="255"/>
      <c r="V281" s="255"/>
      <c r="W281" s="255"/>
      <c r="X281" s="255"/>
      <c r="Y281" s="255"/>
      <c r="Z281" s="255"/>
      <c r="AA281" s="255"/>
      <c r="AB281" s="255"/>
      <c r="AC281" s="255"/>
      <c r="AD281" s="255"/>
      <c r="AE281" s="377"/>
      <c r="AF281" s="361"/>
      <c r="AG281" s="361"/>
      <c r="AH281" s="361"/>
      <c r="AI281" s="361"/>
      <c r="AJ281" s="361"/>
      <c r="AK281" s="361"/>
      <c r="AL281" s="366"/>
      <c r="AM281" s="366"/>
      <c r="AN281" s="366"/>
      <c r="AO281" s="366"/>
      <c r="AP281" s="366"/>
      <c r="AQ281" s="366"/>
      <c r="AR281" s="366"/>
      <c r="AS281" s="256">
        <f>SUM(AE281:AR281)</f>
        <v>0</v>
      </c>
    </row>
    <row r="282" spans="1:46" outlineLevel="1">
      <c r="B282" s="254" t="s">
        <v>288</v>
      </c>
      <c r="C282" s="251" t="s">
        <v>163</v>
      </c>
      <c r="D282" s="255"/>
      <c r="E282" s="255"/>
      <c r="F282" s="255"/>
      <c r="G282" s="255"/>
      <c r="H282" s="255"/>
      <c r="I282" s="255"/>
      <c r="J282" s="255"/>
      <c r="K282" s="255"/>
      <c r="L282" s="255"/>
      <c r="M282" s="255"/>
      <c r="N282" s="255"/>
      <c r="O282" s="255"/>
      <c r="P282" s="255"/>
      <c r="Q282" s="255">
        <f>Q281</f>
        <v>12</v>
      </c>
      <c r="R282" s="255"/>
      <c r="S282" s="255"/>
      <c r="T282" s="255"/>
      <c r="U282" s="255"/>
      <c r="V282" s="255"/>
      <c r="W282" s="255"/>
      <c r="X282" s="255"/>
      <c r="Y282" s="255"/>
      <c r="Z282" s="255"/>
      <c r="AA282" s="255"/>
      <c r="AB282" s="255"/>
      <c r="AC282" s="255"/>
      <c r="AD282" s="255"/>
      <c r="AE282" s="362">
        <v>0</v>
      </c>
      <c r="AF282" s="362">
        <v>0</v>
      </c>
      <c r="AG282" s="362">
        <v>0</v>
      </c>
      <c r="AH282" s="362">
        <v>0</v>
      </c>
      <c r="AI282" s="362">
        <v>0</v>
      </c>
      <c r="AJ282" s="362">
        <v>0</v>
      </c>
      <c r="AK282" s="362">
        <f t="shared" ref="AK282:AR282" si="690">AK281</f>
        <v>0</v>
      </c>
      <c r="AL282" s="362">
        <f t="shared" si="690"/>
        <v>0</v>
      </c>
      <c r="AM282" s="362">
        <f t="shared" si="690"/>
        <v>0</v>
      </c>
      <c r="AN282" s="362">
        <f t="shared" si="690"/>
        <v>0</v>
      </c>
      <c r="AO282" s="362">
        <f t="shared" si="690"/>
        <v>0</v>
      </c>
      <c r="AP282" s="362">
        <f t="shared" si="690"/>
        <v>0</v>
      </c>
      <c r="AQ282" s="362">
        <f t="shared" si="690"/>
        <v>0</v>
      </c>
      <c r="AR282" s="362">
        <f t="shared" si="690"/>
        <v>0</v>
      </c>
      <c r="AS282" s="266"/>
    </row>
    <row r="283" spans="1:46" outlineLevel="1">
      <c r="B283" s="254"/>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373"/>
      <c r="AF283" s="376"/>
      <c r="AG283" s="376"/>
      <c r="AH283" s="376"/>
      <c r="AI283" s="376"/>
      <c r="AJ283" s="376"/>
      <c r="AK283" s="376"/>
      <c r="AL283" s="376"/>
      <c r="AM283" s="376"/>
      <c r="AN283" s="376"/>
      <c r="AO283" s="376"/>
      <c r="AP283" s="376"/>
      <c r="AQ283" s="376"/>
      <c r="AR283" s="376"/>
      <c r="AS283" s="266"/>
    </row>
    <row r="284" spans="1:46" outlineLevel="1">
      <c r="A284" s="457">
        <v>18</v>
      </c>
      <c r="B284" s="273" t="s">
        <v>109</v>
      </c>
      <c r="C284" s="251" t="s">
        <v>25</v>
      </c>
      <c r="D284" s="255"/>
      <c r="E284" s="255"/>
      <c r="F284" s="255"/>
      <c r="G284" s="255"/>
      <c r="H284" s="255"/>
      <c r="I284" s="255"/>
      <c r="J284" s="255"/>
      <c r="K284" s="255"/>
      <c r="L284" s="255"/>
      <c r="M284" s="255"/>
      <c r="N284" s="255"/>
      <c r="O284" s="255"/>
      <c r="P284" s="255"/>
      <c r="Q284" s="255">
        <v>12</v>
      </c>
      <c r="R284" s="255"/>
      <c r="S284" s="255"/>
      <c r="T284" s="255"/>
      <c r="U284" s="255"/>
      <c r="V284" s="255"/>
      <c r="W284" s="255"/>
      <c r="X284" s="255"/>
      <c r="Y284" s="255"/>
      <c r="Z284" s="255"/>
      <c r="AA284" s="255"/>
      <c r="AB284" s="255"/>
      <c r="AC284" s="255"/>
      <c r="AD284" s="255"/>
      <c r="AE284" s="377"/>
      <c r="AF284" s="361"/>
      <c r="AG284" s="361"/>
      <c r="AH284" s="361"/>
      <c r="AI284" s="361"/>
      <c r="AJ284" s="361"/>
      <c r="AK284" s="361"/>
      <c r="AL284" s="366"/>
      <c r="AM284" s="366"/>
      <c r="AN284" s="366"/>
      <c r="AO284" s="366"/>
      <c r="AP284" s="366"/>
      <c r="AQ284" s="366"/>
      <c r="AR284" s="366"/>
      <c r="AS284" s="256">
        <f>SUM(AE284:AR284)</f>
        <v>0</v>
      </c>
    </row>
    <row r="285" spans="1:46" outlineLevel="1">
      <c r="B285" s="254" t="s">
        <v>288</v>
      </c>
      <c r="C285" s="251" t="s">
        <v>163</v>
      </c>
      <c r="D285" s="255"/>
      <c r="E285" s="255"/>
      <c r="F285" s="255"/>
      <c r="G285" s="255"/>
      <c r="H285" s="255"/>
      <c r="I285" s="255"/>
      <c r="J285" s="255"/>
      <c r="K285" s="255"/>
      <c r="L285" s="255"/>
      <c r="M285" s="255"/>
      <c r="N285" s="255"/>
      <c r="O285" s="255"/>
      <c r="P285" s="255"/>
      <c r="Q285" s="255">
        <f>Q284</f>
        <v>12</v>
      </c>
      <c r="R285" s="255"/>
      <c r="S285" s="255"/>
      <c r="T285" s="255"/>
      <c r="U285" s="255"/>
      <c r="V285" s="255"/>
      <c r="W285" s="255"/>
      <c r="X285" s="255"/>
      <c r="Y285" s="255"/>
      <c r="Z285" s="255"/>
      <c r="AA285" s="255"/>
      <c r="AB285" s="255"/>
      <c r="AC285" s="255"/>
      <c r="AD285" s="255"/>
      <c r="AE285" s="362">
        <v>0</v>
      </c>
      <c r="AF285" s="362">
        <v>0</v>
      </c>
      <c r="AG285" s="362">
        <v>0</v>
      </c>
      <c r="AH285" s="362">
        <v>0</v>
      </c>
      <c r="AI285" s="362">
        <v>0</v>
      </c>
      <c r="AJ285" s="362">
        <v>0</v>
      </c>
      <c r="AK285" s="362">
        <f t="shared" ref="AK285:AR285" si="691">AK284</f>
        <v>0</v>
      </c>
      <c r="AL285" s="362">
        <f t="shared" si="691"/>
        <v>0</v>
      </c>
      <c r="AM285" s="362">
        <f t="shared" si="691"/>
        <v>0</v>
      </c>
      <c r="AN285" s="362">
        <f t="shared" si="691"/>
        <v>0</v>
      </c>
      <c r="AO285" s="362">
        <f t="shared" si="691"/>
        <v>0</v>
      </c>
      <c r="AP285" s="362">
        <f t="shared" si="691"/>
        <v>0</v>
      </c>
      <c r="AQ285" s="362">
        <f t="shared" si="691"/>
        <v>0</v>
      </c>
      <c r="AR285" s="362">
        <f t="shared" si="691"/>
        <v>0</v>
      </c>
      <c r="AS285" s="266"/>
    </row>
    <row r="286" spans="1:46" outlineLevel="1">
      <c r="B286" s="28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374"/>
      <c r="AF286" s="375"/>
      <c r="AG286" s="375"/>
      <c r="AH286" s="375"/>
      <c r="AI286" s="375"/>
      <c r="AJ286" s="375"/>
      <c r="AK286" s="375"/>
      <c r="AL286" s="375"/>
      <c r="AM286" s="375"/>
      <c r="AN286" s="375"/>
      <c r="AO286" s="375"/>
      <c r="AP286" s="375"/>
      <c r="AQ286" s="375"/>
      <c r="AR286" s="375"/>
      <c r="AS286" s="257"/>
    </row>
    <row r="287" spans="1:46" outlineLevel="1">
      <c r="A287" s="457">
        <v>19</v>
      </c>
      <c r="B287" s="273" t="s">
        <v>111</v>
      </c>
      <c r="C287" s="251" t="s">
        <v>25</v>
      </c>
      <c r="D287" s="255"/>
      <c r="E287" s="255"/>
      <c r="F287" s="255"/>
      <c r="G287" s="255"/>
      <c r="H287" s="255"/>
      <c r="I287" s="255"/>
      <c r="J287" s="255"/>
      <c r="K287" s="255"/>
      <c r="L287" s="255"/>
      <c r="M287" s="255"/>
      <c r="N287" s="255"/>
      <c r="O287" s="255"/>
      <c r="P287" s="255"/>
      <c r="Q287" s="255">
        <v>12</v>
      </c>
      <c r="R287" s="255"/>
      <c r="S287" s="255"/>
      <c r="T287" s="255"/>
      <c r="U287" s="255"/>
      <c r="V287" s="255"/>
      <c r="W287" s="255"/>
      <c r="X287" s="255"/>
      <c r="Y287" s="255"/>
      <c r="Z287" s="255"/>
      <c r="AA287" s="255"/>
      <c r="AB287" s="255"/>
      <c r="AC287" s="255"/>
      <c r="AD287" s="255"/>
      <c r="AE287" s="377"/>
      <c r="AF287" s="361"/>
      <c r="AG287" s="361"/>
      <c r="AH287" s="361"/>
      <c r="AI287" s="361"/>
      <c r="AJ287" s="361"/>
      <c r="AK287" s="361"/>
      <c r="AL287" s="366"/>
      <c r="AM287" s="366"/>
      <c r="AN287" s="366"/>
      <c r="AO287" s="366"/>
      <c r="AP287" s="366"/>
      <c r="AQ287" s="366"/>
      <c r="AR287" s="366"/>
      <c r="AS287" s="256">
        <f>SUM(AE287:AR287)</f>
        <v>0</v>
      </c>
    </row>
    <row r="288" spans="1:46" outlineLevel="1">
      <c r="B288" s="254" t="s">
        <v>288</v>
      </c>
      <c r="C288" s="251" t="s">
        <v>163</v>
      </c>
      <c r="D288" s="255"/>
      <c r="E288" s="255"/>
      <c r="F288" s="255"/>
      <c r="G288" s="255"/>
      <c r="H288" s="255"/>
      <c r="I288" s="255"/>
      <c r="J288" s="255"/>
      <c r="K288" s="255"/>
      <c r="L288" s="255"/>
      <c r="M288" s="255"/>
      <c r="N288" s="255"/>
      <c r="O288" s="255"/>
      <c r="P288" s="255"/>
      <c r="Q288" s="255">
        <f>Q287</f>
        <v>12</v>
      </c>
      <c r="R288" s="255"/>
      <c r="S288" s="255"/>
      <c r="T288" s="255"/>
      <c r="U288" s="255"/>
      <c r="V288" s="255"/>
      <c r="W288" s="255"/>
      <c r="X288" s="255"/>
      <c r="Y288" s="255"/>
      <c r="Z288" s="255"/>
      <c r="AA288" s="255"/>
      <c r="AB288" s="255"/>
      <c r="AC288" s="255"/>
      <c r="AD288" s="255"/>
      <c r="AE288" s="362">
        <v>0</v>
      </c>
      <c r="AF288" s="362">
        <v>0</v>
      </c>
      <c r="AG288" s="362">
        <v>0</v>
      </c>
      <c r="AH288" s="362">
        <v>0</v>
      </c>
      <c r="AI288" s="362">
        <v>0</v>
      </c>
      <c r="AJ288" s="362">
        <v>0</v>
      </c>
      <c r="AK288" s="362">
        <f t="shared" ref="AK288:AR288" si="692">AK287</f>
        <v>0</v>
      </c>
      <c r="AL288" s="362">
        <f t="shared" si="692"/>
        <v>0</v>
      </c>
      <c r="AM288" s="362">
        <f t="shared" si="692"/>
        <v>0</v>
      </c>
      <c r="AN288" s="362">
        <f t="shared" si="692"/>
        <v>0</v>
      </c>
      <c r="AO288" s="362">
        <f t="shared" si="692"/>
        <v>0</v>
      </c>
      <c r="AP288" s="362">
        <f t="shared" si="692"/>
        <v>0</v>
      </c>
      <c r="AQ288" s="362">
        <f t="shared" si="692"/>
        <v>0</v>
      </c>
      <c r="AR288" s="362">
        <f t="shared" si="692"/>
        <v>0</v>
      </c>
      <c r="AS288" s="257"/>
    </row>
    <row r="289" spans="1:45" outlineLevel="1">
      <c r="B289" s="28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363"/>
      <c r="AF289" s="363"/>
      <c r="AG289" s="363"/>
      <c r="AH289" s="363"/>
      <c r="AI289" s="363"/>
      <c r="AJ289" s="363"/>
      <c r="AK289" s="363"/>
      <c r="AL289" s="363"/>
      <c r="AM289" s="363"/>
      <c r="AN289" s="363"/>
      <c r="AO289" s="363"/>
      <c r="AP289" s="363"/>
      <c r="AQ289" s="363"/>
      <c r="AR289" s="363"/>
      <c r="AS289" s="266"/>
    </row>
    <row r="290" spans="1:45" outlineLevel="1">
      <c r="A290" s="457">
        <v>20</v>
      </c>
      <c r="B290" s="273" t="s">
        <v>110</v>
      </c>
      <c r="C290" s="251" t="s">
        <v>25</v>
      </c>
      <c r="D290" s="255"/>
      <c r="E290" s="255"/>
      <c r="F290" s="255"/>
      <c r="G290" s="255"/>
      <c r="H290" s="255"/>
      <c r="I290" s="255"/>
      <c r="J290" s="255"/>
      <c r="K290" s="255"/>
      <c r="L290" s="255"/>
      <c r="M290" s="255"/>
      <c r="N290" s="255"/>
      <c r="O290" s="255"/>
      <c r="P290" s="255"/>
      <c r="Q290" s="255">
        <v>12</v>
      </c>
      <c r="R290" s="255"/>
      <c r="S290" s="255"/>
      <c r="T290" s="255"/>
      <c r="U290" s="255"/>
      <c r="V290" s="255"/>
      <c r="W290" s="255"/>
      <c r="X290" s="255"/>
      <c r="Y290" s="255"/>
      <c r="Z290" s="255"/>
      <c r="AA290" s="255"/>
      <c r="AB290" s="255"/>
      <c r="AC290" s="255"/>
      <c r="AD290" s="255"/>
      <c r="AE290" s="377"/>
      <c r="AF290" s="361"/>
      <c r="AG290" s="361"/>
      <c r="AH290" s="361"/>
      <c r="AI290" s="361"/>
      <c r="AJ290" s="361"/>
      <c r="AK290" s="361"/>
      <c r="AL290" s="366"/>
      <c r="AM290" s="366"/>
      <c r="AN290" s="366"/>
      <c r="AO290" s="366"/>
      <c r="AP290" s="366"/>
      <c r="AQ290" s="366"/>
      <c r="AR290" s="366"/>
      <c r="AS290" s="256">
        <f>SUM(AE290:AR290)</f>
        <v>0</v>
      </c>
    </row>
    <row r="291" spans="1:45" outlineLevel="1">
      <c r="B291" s="254" t="s">
        <v>288</v>
      </c>
      <c r="C291" s="251" t="s">
        <v>163</v>
      </c>
      <c r="D291" s="255"/>
      <c r="E291" s="255"/>
      <c r="F291" s="255"/>
      <c r="G291" s="255"/>
      <c r="H291" s="255"/>
      <c r="I291" s="255"/>
      <c r="J291" s="255"/>
      <c r="K291" s="255"/>
      <c r="L291" s="255"/>
      <c r="M291" s="255"/>
      <c r="N291" s="255"/>
      <c r="O291" s="255"/>
      <c r="P291" s="255"/>
      <c r="Q291" s="255">
        <f>Q290</f>
        <v>12</v>
      </c>
      <c r="R291" s="255"/>
      <c r="S291" s="255"/>
      <c r="T291" s="255"/>
      <c r="U291" s="255"/>
      <c r="V291" s="255"/>
      <c r="W291" s="255"/>
      <c r="X291" s="255"/>
      <c r="Y291" s="255"/>
      <c r="Z291" s="255"/>
      <c r="AA291" s="255"/>
      <c r="AB291" s="255"/>
      <c r="AC291" s="255"/>
      <c r="AD291" s="255"/>
      <c r="AE291" s="362">
        <v>0</v>
      </c>
      <c r="AF291" s="362">
        <v>0</v>
      </c>
      <c r="AG291" s="362">
        <v>0</v>
      </c>
      <c r="AH291" s="362">
        <v>0</v>
      </c>
      <c r="AI291" s="362">
        <v>0</v>
      </c>
      <c r="AJ291" s="362">
        <v>0</v>
      </c>
      <c r="AK291" s="362">
        <f t="shared" ref="AK291:AR291" si="693">AK290</f>
        <v>0</v>
      </c>
      <c r="AL291" s="362">
        <f t="shared" si="693"/>
        <v>0</v>
      </c>
      <c r="AM291" s="362">
        <f t="shared" si="693"/>
        <v>0</v>
      </c>
      <c r="AN291" s="362">
        <f t="shared" si="693"/>
        <v>0</v>
      </c>
      <c r="AO291" s="362">
        <f t="shared" si="693"/>
        <v>0</v>
      </c>
      <c r="AP291" s="362">
        <f t="shared" si="693"/>
        <v>0</v>
      </c>
      <c r="AQ291" s="362">
        <f t="shared" si="693"/>
        <v>0</v>
      </c>
      <c r="AR291" s="362">
        <f t="shared" si="693"/>
        <v>0</v>
      </c>
      <c r="AS291" s="266"/>
    </row>
    <row r="292" spans="1:45" ht="15.75" outlineLevel="1">
      <c r="B292" s="282"/>
      <c r="C292" s="260"/>
      <c r="D292" s="251"/>
      <c r="E292" s="251"/>
      <c r="F292" s="251"/>
      <c r="G292" s="251"/>
      <c r="H292" s="251"/>
      <c r="I292" s="251"/>
      <c r="J292" s="251"/>
      <c r="K292" s="251"/>
      <c r="L292" s="251"/>
      <c r="M292" s="251"/>
      <c r="N292" s="251"/>
      <c r="O292" s="251"/>
      <c r="P292" s="251"/>
      <c r="Q292" s="260"/>
      <c r="R292" s="251"/>
      <c r="S292" s="251"/>
      <c r="T292" s="251"/>
      <c r="U292" s="251"/>
      <c r="V292" s="251"/>
      <c r="W292" s="251"/>
      <c r="X292" s="251"/>
      <c r="Y292" s="251"/>
      <c r="Z292" s="251"/>
      <c r="AA292" s="251"/>
      <c r="AB292" s="251"/>
      <c r="AC292" s="251"/>
      <c r="AD292" s="251"/>
      <c r="AE292" s="363"/>
      <c r="AF292" s="363"/>
      <c r="AG292" s="363"/>
      <c r="AH292" s="363"/>
      <c r="AI292" s="363"/>
      <c r="AJ292" s="363"/>
      <c r="AK292" s="363"/>
      <c r="AL292" s="363"/>
      <c r="AM292" s="363"/>
      <c r="AN292" s="363"/>
      <c r="AO292" s="363"/>
      <c r="AP292" s="363"/>
      <c r="AQ292" s="363"/>
      <c r="AR292" s="363"/>
      <c r="AS292" s="266"/>
    </row>
    <row r="293" spans="1:45" ht="15.75" outlineLevel="1">
      <c r="B293" s="454" t="s">
        <v>499</v>
      </c>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373"/>
      <c r="AF293" s="376"/>
      <c r="AG293" s="376"/>
      <c r="AH293" s="376"/>
      <c r="AI293" s="376"/>
      <c r="AJ293" s="376"/>
      <c r="AK293" s="376"/>
      <c r="AL293" s="376"/>
      <c r="AM293" s="376"/>
      <c r="AN293" s="376"/>
      <c r="AO293" s="376"/>
      <c r="AP293" s="376"/>
      <c r="AQ293" s="376"/>
      <c r="AR293" s="376"/>
      <c r="AS293" s="266"/>
    </row>
    <row r="294" spans="1:45" ht="15.75" outlineLevel="1">
      <c r="B294" s="248" t="s">
        <v>495</v>
      </c>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373"/>
      <c r="AF294" s="376"/>
      <c r="AG294" s="376"/>
      <c r="AH294" s="376"/>
      <c r="AI294" s="376"/>
      <c r="AJ294" s="376"/>
      <c r="AK294" s="376"/>
      <c r="AL294" s="376"/>
      <c r="AM294" s="376"/>
      <c r="AN294" s="376"/>
      <c r="AO294" s="376"/>
      <c r="AP294" s="376"/>
      <c r="AQ294" s="376"/>
      <c r="AR294" s="376"/>
      <c r="AS294" s="266"/>
    </row>
    <row r="295" spans="1:45" outlineLevel="1">
      <c r="A295" s="457">
        <v>21</v>
      </c>
      <c r="B295" s="273" t="s">
        <v>113</v>
      </c>
      <c r="C295" s="251" t="s">
        <v>25</v>
      </c>
      <c r="D295" s="255"/>
      <c r="E295" s="255"/>
      <c r="F295" s="255"/>
      <c r="G295" s="255"/>
      <c r="H295" s="255"/>
      <c r="I295" s="255"/>
      <c r="J295" s="255"/>
      <c r="K295" s="255"/>
      <c r="L295" s="255"/>
      <c r="M295" s="255"/>
      <c r="N295" s="255"/>
      <c r="O295" s="255"/>
      <c r="P295" s="255"/>
      <c r="Q295" s="251"/>
      <c r="R295" s="255"/>
      <c r="S295" s="255"/>
      <c r="T295" s="255"/>
      <c r="U295" s="255"/>
      <c r="V295" s="255"/>
      <c r="W295" s="255"/>
      <c r="X295" s="255"/>
      <c r="Y295" s="255"/>
      <c r="Z295" s="255"/>
      <c r="AA295" s="255"/>
      <c r="AB295" s="255"/>
      <c r="AC295" s="255"/>
      <c r="AD295" s="255"/>
      <c r="AE295" s="361"/>
      <c r="AF295" s="361"/>
      <c r="AG295" s="361"/>
      <c r="AH295" s="361"/>
      <c r="AI295" s="361"/>
      <c r="AJ295" s="361"/>
      <c r="AK295" s="361"/>
      <c r="AL295" s="361"/>
      <c r="AM295" s="361"/>
      <c r="AN295" s="361"/>
      <c r="AO295" s="361"/>
      <c r="AP295" s="361"/>
      <c r="AQ295" s="361"/>
      <c r="AR295" s="361"/>
      <c r="AS295" s="256">
        <f>SUM(AE295:AR295)</f>
        <v>0</v>
      </c>
    </row>
    <row r="296" spans="1:45" outlineLevel="1">
      <c r="B296" s="254" t="s">
        <v>288</v>
      </c>
      <c r="C296" s="251" t="s">
        <v>163</v>
      </c>
      <c r="D296" s="255"/>
      <c r="E296" s="255"/>
      <c r="F296" s="255"/>
      <c r="G296" s="255"/>
      <c r="H296" s="255"/>
      <c r="I296" s="255"/>
      <c r="J296" s="255"/>
      <c r="K296" s="255"/>
      <c r="L296" s="255"/>
      <c r="M296" s="255"/>
      <c r="N296" s="255"/>
      <c r="O296" s="255"/>
      <c r="P296" s="255"/>
      <c r="Q296" s="251"/>
      <c r="R296" s="255"/>
      <c r="S296" s="255"/>
      <c r="T296" s="255"/>
      <c r="U296" s="255"/>
      <c r="V296" s="255"/>
      <c r="W296" s="255"/>
      <c r="X296" s="255"/>
      <c r="Y296" s="255"/>
      <c r="Z296" s="255"/>
      <c r="AA296" s="255"/>
      <c r="AB296" s="255"/>
      <c r="AC296" s="255"/>
      <c r="AD296" s="255"/>
      <c r="AE296" s="362">
        <v>0</v>
      </c>
      <c r="AF296" s="362">
        <v>0</v>
      </c>
      <c r="AG296" s="362">
        <v>0</v>
      </c>
      <c r="AH296" s="362">
        <v>0</v>
      </c>
      <c r="AI296" s="362">
        <v>0</v>
      </c>
      <c r="AJ296" s="362">
        <v>0</v>
      </c>
      <c r="AK296" s="362">
        <f t="shared" ref="AK296" si="694">AK295</f>
        <v>0</v>
      </c>
      <c r="AL296" s="362">
        <f t="shared" ref="AL296" si="695">AL295</f>
        <v>0</v>
      </c>
      <c r="AM296" s="362">
        <f t="shared" ref="AM296" si="696">AM295</f>
        <v>0</v>
      </c>
      <c r="AN296" s="362">
        <f t="shared" ref="AN296" si="697">AN295</f>
        <v>0</v>
      </c>
      <c r="AO296" s="362">
        <f t="shared" ref="AO296" si="698">AO295</f>
        <v>0</v>
      </c>
      <c r="AP296" s="362">
        <f t="shared" ref="AP296" si="699">AP295</f>
        <v>0</v>
      </c>
      <c r="AQ296" s="362">
        <f t="shared" ref="AQ296" si="700">AQ295</f>
        <v>0</v>
      </c>
      <c r="AR296" s="362">
        <f t="shared" ref="AR296" si="701">AR295</f>
        <v>0</v>
      </c>
      <c r="AS296" s="266"/>
    </row>
    <row r="297" spans="1:45" outlineLevel="1">
      <c r="B297" s="254"/>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373"/>
      <c r="AF297" s="376"/>
      <c r="AG297" s="376"/>
      <c r="AH297" s="376"/>
      <c r="AI297" s="376"/>
      <c r="AJ297" s="376"/>
      <c r="AK297" s="376"/>
      <c r="AL297" s="376"/>
      <c r="AM297" s="376"/>
      <c r="AN297" s="376"/>
      <c r="AO297" s="376"/>
      <c r="AP297" s="376"/>
      <c r="AQ297" s="376"/>
      <c r="AR297" s="376"/>
      <c r="AS297" s="266"/>
    </row>
    <row r="298" spans="1:45" outlineLevel="1">
      <c r="A298" s="457">
        <v>22</v>
      </c>
      <c r="B298" s="273" t="s">
        <v>114</v>
      </c>
      <c r="C298" s="251" t="s">
        <v>25</v>
      </c>
      <c r="D298" s="255"/>
      <c r="E298" s="255"/>
      <c r="F298" s="255"/>
      <c r="G298" s="255"/>
      <c r="H298" s="255"/>
      <c r="I298" s="255"/>
      <c r="J298" s="255"/>
      <c r="K298" s="255"/>
      <c r="L298" s="255"/>
      <c r="M298" s="255"/>
      <c r="N298" s="255"/>
      <c r="O298" s="255"/>
      <c r="P298" s="255"/>
      <c r="Q298" s="251"/>
      <c r="R298" s="255"/>
      <c r="S298" s="255"/>
      <c r="T298" s="255"/>
      <c r="U298" s="255"/>
      <c r="V298" s="255"/>
      <c r="W298" s="255"/>
      <c r="X298" s="255"/>
      <c r="Y298" s="255"/>
      <c r="Z298" s="255"/>
      <c r="AA298" s="255"/>
      <c r="AB298" s="255"/>
      <c r="AC298" s="255"/>
      <c r="AD298" s="255"/>
      <c r="AE298" s="361"/>
      <c r="AF298" s="361"/>
      <c r="AG298" s="361"/>
      <c r="AH298" s="361"/>
      <c r="AI298" s="361"/>
      <c r="AJ298" s="361"/>
      <c r="AK298" s="361"/>
      <c r="AL298" s="361"/>
      <c r="AM298" s="361"/>
      <c r="AN298" s="361"/>
      <c r="AO298" s="361"/>
      <c r="AP298" s="361"/>
      <c r="AQ298" s="361"/>
      <c r="AR298" s="361"/>
      <c r="AS298" s="256">
        <f>SUM(AE298:AR298)</f>
        <v>0</v>
      </c>
    </row>
    <row r="299" spans="1:45" outlineLevel="1">
      <c r="B299" s="254" t="s">
        <v>288</v>
      </c>
      <c r="C299" s="251" t="s">
        <v>163</v>
      </c>
      <c r="D299" s="255"/>
      <c r="E299" s="255"/>
      <c r="F299" s="255"/>
      <c r="G299" s="255"/>
      <c r="H299" s="255"/>
      <c r="I299" s="255"/>
      <c r="J299" s="255"/>
      <c r="K299" s="255"/>
      <c r="L299" s="255"/>
      <c r="M299" s="255"/>
      <c r="N299" s="255"/>
      <c r="O299" s="255"/>
      <c r="P299" s="255"/>
      <c r="Q299" s="251"/>
      <c r="R299" s="255"/>
      <c r="S299" s="255"/>
      <c r="T299" s="255"/>
      <c r="U299" s="255"/>
      <c r="V299" s="255"/>
      <c r="W299" s="255"/>
      <c r="X299" s="255"/>
      <c r="Y299" s="255"/>
      <c r="Z299" s="255"/>
      <c r="AA299" s="255"/>
      <c r="AB299" s="255"/>
      <c r="AC299" s="255"/>
      <c r="AD299" s="255"/>
      <c r="AE299" s="362">
        <v>0</v>
      </c>
      <c r="AF299" s="362">
        <v>0</v>
      </c>
      <c r="AG299" s="362">
        <v>0</v>
      </c>
      <c r="AH299" s="362">
        <v>0</v>
      </c>
      <c r="AI299" s="362">
        <v>0</v>
      </c>
      <c r="AJ299" s="362">
        <v>0</v>
      </c>
      <c r="AK299" s="362">
        <f t="shared" ref="AK299" si="702">AK298</f>
        <v>0</v>
      </c>
      <c r="AL299" s="362">
        <f t="shared" ref="AL299" si="703">AL298</f>
        <v>0</v>
      </c>
      <c r="AM299" s="362">
        <f t="shared" ref="AM299" si="704">AM298</f>
        <v>0</v>
      </c>
      <c r="AN299" s="362">
        <f t="shared" ref="AN299" si="705">AN298</f>
        <v>0</v>
      </c>
      <c r="AO299" s="362">
        <f t="shared" ref="AO299" si="706">AO298</f>
        <v>0</v>
      </c>
      <c r="AP299" s="362">
        <f t="shared" ref="AP299" si="707">AP298</f>
        <v>0</v>
      </c>
      <c r="AQ299" s="362">
        <f t="shared" ref="AQ299" si="708">AQ298</f>
        <v>0</v>
      </c>
      <c r="AR299" s="362">
        <f t="shared" ref="AR299" si="709">AR298</f>
        <v>0</v>
      </c>
      <c r="AS299" s="266"/>
    </row>
    <row r="300" spans="1:45" outlineLevel="1">
      <c r="B300" s="254"/>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373"/>
      <c r="AF300" s="376"/>
      <c r="AG300" s="376"/>
      <c r="AH300" s="376"/>
      <c r="AI300" s="376"/>
      <c r="AJ300" s="376"/>
      <c r="AK300" s="376"/>
      <c r="AL300" s="376"/>
      <c r="AM300" s="376"/>
      <c r="AN300" s="376"/>
      <c r="AO300" s="376"/>
      <c r="AP300" s="376"/>
      <c r="AQ300" s="376"/>
      <c r="AR300" s="376"/>
      <c r="AS300" s="266"/>
    </row>
    <row r="301" spans="1:45" outlineLevel="1">
      <c r="A301" s="457">
        <v>23</v>
      </c>
      <c r="B301" s="273" t="s">
        <v>115</v>
      </c>
      <c r="C301" s="251" t="s">
        <v>25</v>
      </c>
      <c r="D301" s="255"/>
      <c r="E301" s="255"/>
      <c r="F301" s="255"/>
      <c r="G301" s="255"/>
      <c r="H301" s="255"/>
      <c r="I301" s="255"/>
      <c r="J301" s="255"/>
      <c r="K301" s="255"/>
      <c r="L301" s="255"/>
      <c r="M301" s="255"/>
      <c r="N301" s="255"/>
      <c r="O301" s="255"/>
      <c r="P301" s="255"/>
      <c r="Q301" s="251"/>
      <c r="R301" s="255"/>
      <c r="S301" s="255"/>
      <c r="T301" s="255"/>
      <c r="U301" s="255"/>
      <c r="V301" s="255"/>
      <c r="W301" s="255"/>
      <c r="X301" s="255"/>
      <c r="Y301" s="255"/>
      <c r="Z301" s="255"/>
      <c r="AA301" s="255"/>
      <c r="AB301" s="255"/>
      <c r="AC301" s="255"/>
      <c r="AD301" s="255"/>
      <c r="AE301" s="361"/>
      <c r="AF301" s="361"/>
      <c r="AG301" s="361"/>
      <c r="AH301" s="361"/>
      <c r="AI301" s="361"/>
      <c r="AJ301" s="361"/>
      <c r="AK301" s="361"/>
      <c r="AL301" s="361"/>
      <c r="AM301" s="361"/>
      <c r="AN301" s="361"/>
      <c r="AO301" s="361"/>
      <c r="AP301" s="361"/>
      <c r="AQ301" s="361"/>
      <c r="AR301" s="361"/>
      <c r="AS301" s="256">
        <f>SUM(AE301:AR301)</f>
        <v>0</v>
      </c>
    </row>
    <row r="302" spans="1:45" outlineLevel="1">
      <c r="B302" s="254" t="s">
        <v>288</v>
      </c>
      <c r="C302" s="251" t="s">
        <v>163</v>
      </c>
      <c r="D302" s="255"/>
      <c r="E302" s="255"/>
      <c r="F302" s="255"/>
      <c r="G302" s="255"/>
      <c r="H302" s="255"/>
      <c r="I302" s="255"/>
      <c r="J302" s="255"/>
      <c r="K302" s="255"/>
      <c r="L302" s="255"/>
      <c r="M302" s="255"/>
      <c r="N302" s="255"/>
      <c r="O302" s="255"/>
      <c r="P302" s="255"/>
      <c r="Q302" s="251"/>
      <c r="R302" s="255"/>
      <c r="S302" s="255"/>
      <c r="T302" s="255"/>
      <c r="U302" s="255"/>
      <c r="V302" s="255"/>
      <c r="W302" s="255"/>
      <c r="X302" s="255"/>
      <c r="Y302" s="255"/>
      <c r="Z302" s="255"/>
      <c r="AA302" s="255"/>
      <c r="AB302" s="255"/>
      <c r="AC302" s="255"/>
      <c r="AD302" s="255"/>
      <c r="AE302" s="362">
        <v>0</v>
      </c>
      <c r="AF302" s="362">
        <v>0</v>
      </c>
      <c r="AG302" s="362">
        <v>0</v>
      </c>
      <c r="AH302" s="362">
        <v>0</v>
      </c>
      <c r="AI302" s="362">
        <v>0</v>
      </c>
      <c r="AJ302" s="362">
        <v>0</v>
      </c>
      <c r="AK302" s="362">
        <f t="shared" ref="AK302" si="710">AK301</f>
        <v>0</v>
      </c>
      <c r="AL302" s="362">
        <f t="shared" ref="AL302" si="711">AL301</f>
        <v>0</v>
      </c>
      <c r="AM302" s="362">
        <f t="shared" ref="AM302" si="712">AM301</f>
        <v>0</v>
      </c>
      <c r="AN302" s="362">
        <f t="shared" ref="AN302" si="713">AN301</f>
        <v>0</v>
      </c>
      <c r="AO302" s="362">
        <f t="shared" ref="AO302" si="714">AO301</f>
        <v>0</v>
      </c>
      <c r="AP302" s="362">
        <f t="shared" ref="AP302" si="715">AP301</f>
        <v>0</v>
      </c>
      <c r="AQ302" s="362">
        <f t="shared" ref="AQ302" si="716">AQ301</f>
        <v>0</v>
      </c>
      <c r="AR302" s="362">
        <f t="shared" ref="AR302" si="717">AR301</f>
        <v>0</v>
      </c>
      <c r="AS302" s="266"/>
    </row>
    <row r="303" spans="1:45" outlineLevel="1">
      <c r="B303" s="28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373"/>
      <c r="AF303" s="376"/>
      <c r="AG303" s="376"/>
      <c r="AH303" s="376"/>
      <c r="AI303" s="376"/>
      <c r="AJ303" s="376"/>
      <c r="AK303" s="376"/>
      <c r="AL303" s="376"/>
      <c r="AM303" s="376"/>
      <c r="AN303" s="376"/>
      <c r="AO303" s="376"/>
      <c r="AP303" s="376"/>
      <c r="AQ303" s="376"/>
      <c r="AR303" s="376"/>
      <c r="AS303" s="266"/>
    </row>
    <row r="304" spans="1:45" outlineLevel="1">
      <c r="A304" s="457">
        <v>24</v>
      </c>
      <c r="B304" s="273" t="s">
        <v>116</v>
      </c>
      <c r="C304" s="251" t="s">
        <v>25</v>
      </c>
      <c r="D304" s="255"/>
      <c r="E304" s="255"/>
      <c r="F304" s="255"/>
      <c r="G304" s="255"/>
      <c r="H304" s="255"/>
      <c r="I304" s="255"/>
      <c r="J304" s="255"/>
      <c r="K304" s="255"/>
      <c r="L304" s="255"/>
      <c r="M304" s="255"/>
      <c r="N304" s="255"/>
      <c r="O304" s="255"/>
      <c r="P304" s="255"/>
      <c r="Q304" s="251"/>
      <c r="R304" s="255"/>
      <c r="S304" s="255"/>
      <c r="T304" s="255"/>
      <c r="U304" s="255"/>
      <c r="V304" s="255"/>
      <c r="W304" s="255"/>
      <c r="X304" s="255"/>
      <c r="Y304" s="255"/>
      <c r="Z304" s="255"/>
      <c r="AA304" s="255"/>
      <c r="AB304" s="255"/>
      <c r="AC304" s="255"/>
      <c r="AD304" s="255"/>
      <c r="AE304" s="361"/>
      <c r="AF304" s="361"/>
      <c r="AG304" s="361"/>
      <c r="AH304" s="361"/>
      <c r="AI304" s="361"/>
      <c r="AJ304" s="361"/>
      <c r="AK304" s="361"/>
      <c r="AL304" s="361"/>
      <c r="AM304" s="361"/>
      <c r="AN304" s="361"/>
      <c r="AO304" s="361"/>
      <c r="AP304" s="361"/>
      <c r="AQ304" s="361"/>
      <c r="AR304" s="361"/>
      <c r="AS304" s="256">
        <f>SUM(AE304:AR304)</f>
        <v>0</v>
      </c>
    </row>
    <row r="305" spans="1:45" outlineLevel="1">
      <c r="B305" s="254" t="s">
        <v>288</v>
      </c>
      <c r="C305" s="251" t="s">
        <v>163</v>
      </c>
      <c r="D305" s="255"/>
      <c r="E305" s="255"/>
      <c r="F305" s="255"/>
      <c r="G305" s="255"/>
      <c r="H305" s="255"/>
      <c r="I305" s="255"/>
      <c r="J305" s="255"/>
      <c r="K305" s="255"/>
      <c r="L305" s="255"/>
      <c r="M305" s="255"/>
      <c r="N305" s="255"/>
      <c r="O305" s="255"/>
      <c r="P305" s="255"/>
      <c r="Q305" s="251"/>
      <c r="R305" s="255"/>
      <c r="S305" s="255"/>
      <c r="T305" s="255"/>
      <c r="U305" s="255"/>
      <c r="V305" s="255"/>
      <c r="W305" s="255"/>
      <c r="X305" s="255"/>
      <c r="Y305" s="255"/>
      <c r="Z305" s="255"/>
      <c r="AA305" s="255"/>
      <c r="AB305" s="255"/>
      <c r="AC305" s="255"/>
      <c r="AD305" s="255"/>
      <c r="AE305" s="362">
        <v>0</v>
      </c>
      <c r="AF305" s="362">
        <v>0</v>
      </c>
      <c r="AG305" s="362">
        <v>0</v>
      </c>
      <c r="AH305" s="362">
        <v>0</v>
      </c>
      <c r="AI305" s="362">
        <v>0</v>
      </c>
      <c r="AJ305" s="362">
        <v>0</v>
      </c>
      <c r="AK305" s="362">
        <f t="shared" ref="AK305" si="718">AK304</f>
        <v>0</v>
      </c>
      <c r="AL305" s="362">
        <f t="shared" ref="AL305" si="719">AL304</f>
        <v>0</v>
      </c>
      <c r="AM305" s="362">
        <f t="shared" ref="AM305" si="720">AM304</f>
        <v>0</v>
      </c>
      <c r="AN305" s="362">
        <f t="shared" ref="AN305" si="721">AN304</f>
        <v>0</v>
      </c>
      <c r="AO305" s="362">
        <f t="shared" ref="AO305" si="722">AO304</f>
        <v>0</v>
      </c>
      <c r="AP305" s="362">
        <f t="shared" ref="AP305" si="723">AP304</f>
        <v>0</v>
      </c>
      <c r="AQ305" s="362">
        <f t="shared" ref="AQ305" si="724">AQ304</f>
        <v>0</v>
      </c>
      <c r="AR305" s="362">
        <f t="shared" ref="AR305" si="725">AR304</f>
        <v>0</v>
      </c>
      <c r="AS305" s="266"/>
    </row>
    <row r="306" spans="1:45" outlineLevel="1">
      <c r="B306" s="254"/>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363"/>
      <c r="AF306" s="376"/>
      <c r="AG306" s="376"/>
      <c r="AH306" s="376"/>
      <c r="AI306" s="376"/>
      <c r="AJ306" s="376"/>
      <c r="AK306" s="376"/>
      <c r="AL306" s="376"/>
      <c r="AM306" s="376"/>
      <c r="AN306" s="376"/>
      <c r="AO306" s="376"/>
      <c r="AP306" s="376"/>
      <c r="AQ306" s="376"/>
      <c r="AR306" s="376"/>
      <c r="AS306" s="266"/>
    </row>
    <row r="307" spans="1:45" ht="15.75" outlineLevel="1">
      <c r="B307" s="248" t="s">
        <v>496</v>
      </c>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363"/>
      <c r="AF307" s="376"/>
      <c r="AG307" s="376"/>
      <c r="AH307" s="376"/>
      <c r="AI307" s="376"/>
      <c r="AJ307" s="376"/>
      <c r="AK307" s="376"/>
      <c r="AL307" s="376"/>
      <c r="AM307" s="376"/>
      <c r="AN307" s="376"/>
      <c r="AO307" s="376"/>
      <c r="AP307" s="376"/>
      <c r="AQ307" s="376"/>
      <c r="AR307" s="376"/>
      <c r="AS307" s="266"/>
    </row>
    <row r="308" spans="1:45" outlineLevel="1">
      <c r="A308" s="457">
        <v>25</v>
      </c>
      <c r="B308" s="273" t="s">
        <v>117</v>
      </c>
      <c r="C308" s="251" t="s">
        <v>25</v>
      </c>
      <c r="D308" s="255"/>
      <c r="E308" s="255"/>
      <c r="F308" s="255"/>
      <c r="G308" s="255"/>
      <c r="H308" s="255"/>
      <c r="I308" s="255"/>
      <c r="J308" s="255"/>
      <c r="K308" s="255"/>
      <c r="L308" s="255"/>
      <c r="M308" s="255"/>
      <c r="N308" s="255"/>
      <c r="O308" s="255"/>
      <c r="P308" s="255"/>
      <c r="Q308" s="255">
        <v>12</v>
      </c>
      <c r="R308" s="255"/>
      <c r="S308" s="255"/>
      <c r="T308" s="255"/>
      <c r="U308" s="255"/>
      <c r="V308" s="255"/>
      <c r="W308" s="255"/>
      <c r="X308" s="255"/>
      <c r="Y308" s="255"/>
      <c r="Z308" s="255"/>
      <c r="AA308" s="255"/>
      <c r="AB308" s="255"/>
      <c r="AC308" s="255"/>
      <c r="AD308" s="255"/>
      <c r="AE308" s="377"/>
      <c r="AF308" s="361"/>
      <c r="AG308" s="361"/>
      <c r="AH308" s="361"/>
      <c r="AI308" s="361"/>
      <c r="AJ308" s="361"/>
      <c r="AK308" s="361"/>
      <c r="AL308" s="361"/>
      <c r="AM308" s="366"/>
      <c r="AN308" s="366"/>
      <c r="AO308" s="366"/>
      <c r="AP308" s="366"/>
      <c r="AQ308" s="366"/>
      <c r="AR308" s="366"/>
      <c r="AS308" s="256">
        <f>SUM(AE308:AR308)</f>
        <v>0</v>
      </c>
    </row>
    <row r="309" spans="1:45" outlineLevel="1">
      <c r="B309" s="254" t="s">
        <v>288</v>
      </c>
      <c r="C309" s="251" t="s">
        <v>163</v>
      </c>
      <c r="D309" s="255"/>
      <c r="E309" s="255"/>
      <c r="F309" s="255"/>
      <c r="G309" s="255"/>
      <c r="H309" s="255"/>
      <c r="I309" s="255"/>
      <c r="J309" s="255"/>
      <c r="K309" s="255"/>
      <c r="L309" s="255"/>
      <c r="M309" s="255"/>
      <c r="N309" s="255"/>
      <c r="O309" s="255"/>
      <c r="P309" s="255"/>
      <c r="Q309" s="255">
        <f>Q308</f>
        <v>12</v>
      </c>
      <c r="R309" s="255"/>
      <c r="S309" s="255"/>
      <c r="T309" s="255"/>
      <c r="U309" s="255"/>
      <c r="V309" s="255"/>
      <c r="W309" s="255"/>
      <c r="X309" s="255"/>
      <c r="Y309" s="255"/>
      <c r="Z309" s="255"/>
      <c r="AA309" s="255"/>
      <c r="AB309" s="255"/>
      <c r="AC309" s="255"/>
      <c r="AD309" s="255"/>
      <c r="AE309" s="362">
        <v>0</v>
      </c>
      <c r="AF309" s="362">
        <v>0</v>
      </c>
      <c r="AG309" s="362">
        <v>0</v>
      </c>
      <c r="AH309" s="362">
        <v>0</v>
      </c>
      <c r="AI309" s="362">
        <v>0</v>
      </c>
      <c r="AJ309" s="362">
        <v>0</v>
      </c>
      <c r="AK309" s="362">
        <f t="shared" ref="AK309" si="726">AK308</f>
        <v>0</v>
      </c>
      <c r="AL309" s="362">
        <f t="shared" ref="AL309" si="727">AL308</f>
        <v>0</v>
      </c>
      <c r="AM309" s="362">
        <f t="shared" ref="AM309" si="728">AM308</f>
        <v>0</v>
      </c>
      <c r="AN309" s="362">
        <f t="shared" ref="AN309" si="729">AN308</f>
        <v>0</v>
      </c>
      <c r="AO309" s="362">
        <f t="shared" ref="AO309" si="730">AO308</f>
        <v>0</v>
      </c>
      <c r="AP309" s="362">
        <f t="shared" ref="AP309" si="731">AP308</f>
        <v>0</v>
      </c>
      <c r="AQ309" s="362">
        <f t="shared" ref="AQ309" si="732">AQ308</f>
        <v>0</v>
      </c>
      <c r="AR309" s="362">
        <f t="shared" ref="AR309" si="733">AR308</f>
        <v>0</v>
      </c>
      <c r="AS309" s="266"/>
    </row>
    <row r="310" spans="1:45" outlineLevel="1">
      <c r="B310" s="254"/>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363"/>
      <c r="AF310" s="376"/>
      <c r="AG310" s="376"/>
      <c r="AH310" s="376"/>
      <c r="AI310" s="376"/>
      <c r="AJ310" s="376"/>
      <c r="AK310" s="376"/>
      <c r="AL310" s="376"/>
      <c r="AM310" s="376"/>
      <c r="AN310" s="376"/>
      <c r="AO310" s="376"/>
      <c r="AP310" s="376"/>
      <c r="AQ310" s="376"/>
      <c r="AR310" s="376"/>
      <c r="AS310" s="266"/>
    </row>
    <row r="311" spans="1:45" outlineLevel="1">
      <c r="A311" s="457">
        <v>26</v>
      </c>
      <c r="B311" s="273" t="s">
        <v>118</v>
      </c>
      <c r="C311" s="251" t="s">
        <v>25</v>
      </c>
      <c r="D311" s="255"/>
      <c r="E311" s="255"/>
      <c r="F311" s="255"/>
      <c r="G311" s="255"/>
      <c r="H311" s="255"/>
      <c r="I311" s="255"/>
      <c r="J311" s="255"/>
      <c r="K311" s="255"/>
      <c r="L311" s="255"/>
      <c r="M311" s="255"/>
      <c r="N311" s="255"/>
      <c r="O311" s="255"/>
      <c r="P311" s="255"/>
      <c r="Q311" s="255">
        <v>12</v>
      </c>
      <c r="R311" s="255"/>
      <c r="S311" s="255"/>
      <c r="T311" s="255"/>
      <c r="U311" s="255"/>
      <c r="V311" s="255"/>
      <c r="W311" s="255"/>
      <c r="X311" s="255"/>
      <c r="Y311" s="255"/>
      <c r="Z311" s="255"/>
      <c r="AA311" s="255"/>
      <c r="AB311" s="255"/>
      <c r="AC311" s="255"/>
      <c r="AD311" s="255"/>
      <c r="AE311" s="377"/>
      <c r="AF311" s="361"/>
      <c r="AG311" s="361"/>
      <c r="AH311" s="361"/>
      <c r="AI311" s="361"/>
      <c r="AJ311" s="361"/>
      <c r="AK311" s="361"/>
      <c r="AL311" s="361"/>
      <c r="AM311" s="366"/>
      <c r="AN311" s="366"/>
      <c r="AO311" s="366"/>
      <c r="AP311" s="366"/>
      <c r="AQ311" s="366"/>
      <c r="AR311" s="366"/>
      <c r="AS311" s="256">
        <f>SUM(AE311:AR311)</f>
        <v>0</v>
      </c>
    </row>
    <row r="312" spans="1:45" outlineLevel="1">
      <c r="B312" s="254" t="s">
        <v>288</v>
      </c>
      <c r="C312" s="251" t="s">
        <v>163</v>
      </c>
      <c r="D312" s="255"/>
      <c r="E312" s="255"/>
      <c r="F312" s="255"/>
      <c r="G312" s="255"/>
      <c r="H312" s="255"/>
      <c r="I312" s="255"/>
      <c r="J312" s="255"/>
      <c r="K312" s="255"/>
      <c r="L312" s="255"/>
      <c r="M312" s="255"/>
      <c r="N312" s="255"/>
      <c r="O312" s="255"/>
      <c r="P312" s="255"/>
      <c r="Q312" s="255">
        <f>Q311</f>
        <v>12</v>
      </c>
      <c r="R312" s="255"/>
      <c r="S312" s="255"/>
      <c r="T312" s="255"/>
      <c r="U312" s="255"/>
      <c r="V312" s="255"/>
      <c r="W312" s="255"/>
      <c r="X312" s="255"/>
      <c r="Y312" s="255"/>
      <c r="Z312" s="255"/>
      <c r="AA312" s="255"/>
      <c r="AB312" s="255"/>
      <c r="AC312" s="255"/>
      <c r="AD312" s="255"/>
      <c r="AE312" s="362">
        <v>0</v>
      </c>
      <c r="AF312" s="362">
        <v>0</v>
      </c>
      <c r="AG312" s="362">
        <v>0</v>
      </c>
      <c r="AH312" s="362">
        <v>0</v>
      </c>
      <c r="AI312" s="362">
        <v>0</v>
      </c>
      <c r="AJ312" s="362">
        <v>0</v>
      </c>
      <c r="AK312" s="362">
        <f t="shared" ref="AK312" si="734">AK311</f>
        <v>0</v>
      </c>
      <c r="AL312" s="362">
        <f t="shared" ref="AL312" si="735">AL311</f>
        <v>0</v>
      </c>
      <c r="AM312" s="362">
        <f t="shared" ref="AM312" si="736">AM311</f>
        <v>0</v>
      </c>
      <c r="AN312" s="362">
        <f t="shared" ref="AN312" si="737">AN311</f>
        <v>0</v>
      </c>
      <c r="AO312" s="362">
        <f t="shared" ref="AO312" si="738">AO311</f>
        <v>0</v>
      </c>
      <c r="AP312" s="362">
        <f t="shared" ref="AP312" si="739">AP311</f>
        <v>0</v>
      </c>
      <c r="AQ312" s="362">
        <f t="shared" ref="AQ312" si="740">AQ311</f>
        <v>0</v>
      </c>
      <c r="AR312" s="362">
        <f t="shared" ref="AR312" si="741">AR311</f>
        <v>0</v>
      </c>
      <c r="AS312" s="266"/>
    </row>
    <row r="313" spans="1:45"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363"/>
      <c r="AF313" s="376"/>
      <c r="AG313" s="376"/>
      <c r="AH313" s="376"/>
      <c r="AI313" s="376"/>
      <c r="AJ313" s="376"/>
      <c r="AK313" s="376"/>
      <c r="AL313" s="376"/>
      <c r="AM313" s="376"/>
      <c r="AN313" s="376"/>
      <c r="AO313" s="376"/>
      <c r="AP313" s="376"/>
      <c r="AQ313" s="376"/>
      <c r="AR313" s="376"/>
      <c r="AS313" s="266"/>
    </row>
    <row r="314" spans="1:45" outlineLevel="1">
      <c r="A314" s="457">
        <v>27</v>
      </c>
      <c r="B314" s="273" t="s">
        <v>119</v>
      </c>
      <c r="C314" s="251" t="s">
        <v>25</v>
      </c>
      <c r="D314" s="255"/>
      <c r="E314" s="255"/>
      <c r="F314" s="255"/>
      <c r="G314" s="255"/>
      <c r="H314" s="255"/>
      <c r="I314" s="255"/>
      <c r="J314" s="255"/>
      <c r="K314" s="255"/>
      <c r="L314" s="255"/>
      <c r="M314" s="255"/>
      <c r="N314" s="255"/>
      <c r="O314" s="255"/>
      <c r="P314" s="255"/>
      <c r="Q314" s="255">
        <v>12</v>
      </c>
      <c r="R314" s="255"/>
      <c r="S314" s="255"/>
      <c r="T314" s="255"/>
      <c r="U314" s="255"/>
      <c r="V314" s="255"/>
      <c r="W314" s="255"/>
      <c r="X314" s="255"/>
      <c r="Y314" s="255"/>
      <c r="Z314" s="255"/>
      <c r="AA314" s="255"/>
      <c r="AB314" s="255"/>
      <c r="AC314" s="255"/>
      <c r="AD314" s="255"/>
      <c r="AE314" s="377"/>
      <c r="AF314" s="361"/>
      <c r="AG314" s="361"/>
      <c r="AH314" s="361"/>
      <c r="AI314" s="361"/>
      <c r="AJ314" s="361"/>
      <c r="AK314" s="361"/>
      <c r="AL314" s="361"/>
      <c r="AM314" s="366"/>
      <c r="AN314" s="366"/>
      <c r="AO314" s="366"/>
      <c r="AP314" s="366"/>
      <c r="AQ314" s="366"/>
      <c r="AR314" s="366"/>
      <c r="AS314" s="256">
        <f>SUM(AE314:AR314)</f>
        <v>0</v>
      </c>
    </row>
    <row r="315" spans="1:45" outlineLevel="1">
      <c r="B315" s="254" t="s">
        <v>288</v>
      </c>
      <c r="C315" s="251" t="s">
        <v>163</v>
      </c>
      <c r="D315" s="255"/>
      <c r="E315" s="255"/>
      <c r="F315" s="255"/>
      <c r="G315" s="255"/>
      <c r="H315" s="255"/>
      <c r="I315" s="255"/>
      <c r="J315" s="255"/>
      <c r="K315" s="255"/>
      <c r="L315" s="255"/>
      <c r="M315" s="255"/>
      <c r="N315" s="255"/>
      <c r="O315" s="255"/>
      <c r="P315" s="255"/>
      <c r="Q315" s="255">
        <f>Q314</f>
        <v>12</v>
      </c>
      <c r="R315" s="255"/>
      <c r="S315" s="255"/>
      <c r="T315" s="255"/>
      <c r="U315" s="255"/>
      <c r="V315" s="255"/>
      <c r="W315" s="255"/>
      <c r="X315" s="255"/>
      <c r="Y315" s="255"/>
      <c r="Z315" s="255"/>
      <c r="AA315" s="255"/>
      <c r="AB315" s="255"/>
      <c r="AC315" s="255"/>
      <c r="AD315" s="255"/>
      <c r="AE315" s="362">
        <v>0</v>
      </c>
      <c r="AF315" s="362">
        <v>0</v>
      </c>
      <c r="AG315" s="362">
        <v>0</v>
      </c>
      <c r="AH315" s="362">
        <v>0</v>
      </c>
      <c r="AI315" s="362">
        <v>0</v>
      </c>
      <c r="AJ315" s="362">
        <v>0</v>
      </c>
      <c r="AK315" s="362">
        <f t="shared" ref="AK315" si="742">AK314</f>
        <v>0</v>
      </c>
      <c r="AL315" s="362">
        <f t="shared" ref="AL315" si="743">AL314</f>
        <v>0</v>
      </c>
      <c r="AM315" s="362">
        <f t="shared" ref="AM315" si="744">AM314</f>
        <v>0</v>
      </c>
      <c r="AN315" s="362">
        <f t="shared" ref="AN315" si="745">AN314</f>
        <v>0</v>
      </c>
      <c r="AO315" s="362">
        <f t="shared" ref="AO315" si="746">AO314</f>
        <v>0</v>
      </c>
      <c r="AP315" s="362">
        <f t="shared" ref="AP315" si="747">AP314</f>
        <v>0</v>
      </c>
      <c r="AQ315" s="362">
        <f t="shared" ref="AQ315" si="748">AQ314</f>
        <v>0</v>
      </c>
      <c r="AR315" s="362">
        <f t="shared" ref="AR315" si="749">AR314</f>
        <v>0</v>
      </c>
      <c r="AS315" s="266"/>
    </row>
    <row r="316" spans="1:45" outlineLevel="1">
      <c r="B316" s="254"/>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363"/>
      <c r="AF316" s="376"/>
      <c r="AG316" s="376"/>
      <c r="AH316" s="376"/>
      <c r="AI316" s="376"/>
      <c r="AJ316" s="376"/>
      <c r="AK316" s="376"/>
      <c r="AL316" s="376"/>
      <c r="AM316" s="376"/>
      <c r="AN316" s="376"/>
      <c r="AO316" s="376"/>
      <c r="AP316" s="376"/>
      <c r="AQ316" s="376"/>
      <c r="AR316" s="376"/>
      <c r="AS316" s="266"/>
    </row>
    <row r="317" spans="1:45" ht="30" outlineLevel="1">
      <c r="A317" s="457">
        <v>28</v>
      </c>
      <c r="B317" s="273" t="s">
        <v>120</v>
      </c>
      <c r="C317" s="251" t="s">
        <v>25</v>
      </c>
      <c r="D317" s="255"/>
      <c r="E317" s="255"/>
      <c r="F317" s="255"/>
      <c r="G317" s="255"/>
      <c r="H317" s="255"/>
      <c r="I317" s="255"/>
      <c r="J317" s="255"/>
      <c r="K317" s="255"/>
      <c r="L317" s="255"/>
      <c r="M317" s="255"/>
      <c r="N317" s="255"/>
      <c r="O317" s="255"/>
      <c r="P317" s="255"/>
      <c r="Q317" s="255">
        <v>12</v>
      </c>
      <c r="R317" s="255"/>
      <c r="S317" s="255"/>
      <c r="T317" s="255"/>
      <c r="U317" s="255"/>
      <c r="V317" s="255"/>
      <c r="W317" s="255"/>
      <c r="X317" s="255"/>
      <c r="Y317" s="255"/>
      <c r="Z317" s="255"/>
      <c r="AA317" s="255"/>
      <c r="AB317" s="255"/>
      <c r="AC317" s="255"/>
      <c r="AD317" s="255"/>
      <c r="AE317" s="377"/>
      <c r="AF317" s="361"/>
      <c r="AG317" s="361"/>
      <c r="AH317" s="361"/>
      <c r="AI317" s="361"/>
      <c r="AJ317" s="361"/>
      <c r="AK317" s="361"/>
      <c r="AL317" s="361"/>
      <c r="AM317" s="366"/>
      <c r="AN317" s="366"/>
      <c r="AO317" s="366"/>
      <c r="AP317" s="366"/>
      <c r="AQ317" s="366"/>
      <c r="AR317" s="366"/>
      <c r="AS317" s="256">
        <f>SUM(AE317:AR317)</f>
        <v>0</v>
      </c>
    </row>
    <row r="318" spans="1:45" outlineLevel="1">
      <c r="B318" s="254" t="s">
        <v>288</v>
      </c>
      <c r="C318" s="251" t="s">
        <v>163</v>
      </c>
      <c r="D318" s="255"/>
      <c r="E318" s="255"/>
      <c r="F318" s="255"/>
      <c r="G318" s="255"/>
      <c r="H318" s="255"/>
      <c r="I318" s="255"/>
      <c r="J318" s="255"/>
      <c r="K318" s="255"/>
      <c r="L318" s="255"/>
      <c r="M318" s="255"/>
      <c r="N318" s="255"/>
      <c r="O318" s="255"/>
      <c r="P318" s="255"/>
      <c r="Q318" s="255">
        <f>Q317</f>
        <v>12</v>
      </c>
      <c r="R318" s="255"/>
      <c r="S318" s="255"/>
      <c r="T318" s="255"/>
      <c r="U318" s="255"/>
      <c r="V318" s="255"/>
      <c r="W318" s="255"/>
      <c r="X318" s="255"/>
      <c r="Y318" s="255"/>
      <c r="Z318" s="255"/>
      <c r="AA318" s="255"/>
      <c r="AB318" s="255"/>
      <c r="AC318" s="255"/>
      <c r="AD318" s="255"/>
      <c r="AE318" s="362">
        <v>0</v>
      </c>
      <c r="AF318" s="362">
        <v>0</v>
      </c>
      <c r="AG318" s="362">
        <v>0</v>
      </c>
      <c r="AH318" s="362">
        <v>0</v>
      </c>
      <c r="AI318" s="362">
        <v>0</v>
      </c>
      <c r="AJ318" s="362">
        <v>0</v>
      </c>
      <c r="AK318" s="362">
        <f t="shared" ref="AK318" si="750">AK317</f>
        <v>0</v>
      </c>
      <c r="AL318" s="362">
        <f t="shared" ref="AL318" si="751">AL317</f>
        <v>0</v>
      </c>
      <c r="AM318" s="362">
        <f t="shared" ref="AM318" si="752">AM317</f>
        <v>0</v>
      </c>
      <c r="AN318" s="362">
        <f t="shared" ref="AN318" si="753">AN317</f>
        <v>0</v>
      </c>
      <c r="AO318" s="362">
        <f t="shared" ref="AO318" si="754">AO317</f>
        <v>0</v>
      </c>
      <c r="AP318" s="362">
        <f t="shared" ref="AP318" si="755">AP317</f>
        <v>0</v>
      </c>
      <c r="AQ318" s="362">
        <f t="shared" ref="AQ318" si="756">AQ317</f>
        <v>0</v>
      </c>
      <c r="AR318" s="362">
        <f t="shared" ref="AR318" si="757">AR317</f>
        <v>0</v>
      </c>
      <c r="AS318" s="266"/>
    </row>
    <row r="319" spans="1:45" outlineLevel="1">
      <c r="B319" s="254"/>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363"/>
      <c r="AF319" s="376"/>
      <c r="AG319" s="376"/>
      <c r="AH319" s="376"/>
      <c r="AI319" s="376"/>
      <c r="AJ319" s="376"/>
      <c r="AK319" s="376"/>
      <c r="AL319" s="376"/>
      <c r="AM319" s="376"/>
      <c r="AN319" s="376"/>
      <c r="AO319" s="376"/>
      <c r="AP319" s="376"/>
      <c r="AQ319" s="376"/>
      <c r="AR319" s="376"/>
      <c r="AS319" s="266"/>
    </row>
    <row r="320" spans="1:45" ht="30" outlineLevel="1">
      <c r="A320" s="457">
        <v>29</v>
      </c>
      <c r="B320" s="273" t="s">
        <v>121</v>
      </c>
      <c r="C320" s="251" t="s">
        <v>25</v>
      </c>
      <c r="D320" s="255"/>
      <c r="E320" s="255"/>
      <c r="F320" s="255"/>
      <c r="G320" s="255"/>
      <c r="H320" s="255"/>
      <c r="I320" s="255"/>
      <c r="J320" s="255"/>
      <c r="K320" s="255"/>
      <c r="L320" s="255"/>
      <c r="M320" s="255"/>
      <c r="N320" s="255"/>
      <c r="O320" s="255"/>
      <c r="P320" s="255"/>
      <c r="Q320" s="255">
        <v>3</v>
      </c>
      <c r="R320" s="255"/>
      <c r="S320" s="255"/>
      <c r="T320" s="255"/>
      <c r="U320" s="255"/>
      <c r="V320" s="255"/>
      <c r="W320" s="255"/>
      <c r="X320" s="255"/>
      <c r="Y320" s="255"/>
      <c r="Z320" s="255"/>
      <c r="AA320" s="255"/>
      <c r="AB320" s="255"/>
      <c r="AC320" s="255"/>
      <c r="AD320" s="255"/>
      <c r="AE320" s="377"/>
      <c r="AF320" s="361"/>
      <c r="AG320" s="361"/>
      <c r="AH320" s="361"/>
      <c r="AI320" s="361"/>
      <c r="AJ320" s="361"/>
      <c r="AK320" s="361"/>
      <c r="AL320" s="361"/>
      <c r="AM320" s="366"/>
      <c r="AN320" s="366"/>
      <c r="AO320" s="366"/>
      <c r="AP320" s="366"/>
      <c r="AQ320" s="366"/>
      <c r="AR320" s="366"/>
      <c r="AS320" s="256">
        <f>SUM(AE320:AR320)</f>
        <v>0</v>
      </c>
    </row>
    <row r="321" spans="1:45" outlineLevel="1">
      <c r="B321" s="254" t="s">
        <v>288</v>
      </c>
      <c r="C321" s="251" t="s">
        <v>163</v>
      </c>
      <c r="D321" s="255"/>
      <c r="E321" s="255"/>
      <c r="F321" s="255"/>
      <c r="G321" s="255"/>
      <c r="H321" s="255"/>
      <c r="I321" s="255"/>
      <c r="J321" s="255"/>
      <c r="K321" s="255"/>
      <c r="L321" s="255"/>
      <c r="M321" s="255"/>
      <c r="N321" s="255"/>
      <c r="O321" s="255"/>
      <c r="P321" s="255"/>
      <c r="Q321" s="255">
        <f>Q320</f>
        <v>3</v>
      </c>
      <c r="R321" s="255"/>
      <c r="S321" s="255"/>
      <c r="T321" s="255"/>
      <c r="U321" s="255"/>
      <c r="V321" s="255"/>
      <c r="W321" s="255"/>
      <c r="X321" s="255"/>
      <c r="Y321" s="255"/>
      <c r="Z321" s="255"/>
      <c r="AA321" s="255"/>
      <c r="AB321" s="255"/>
      <c r="AC321" s="255"/>
      <c r="AD321" s="255"/>
      <c r="AE321" s="362">
        <v>0</v>
      </c>
      <c r="AF321" s="362">
        <v>0</v>
      </c>
      <c r="AG321" s="362">
        <v>0</v>
      </c>
      <c r="AH321" s="362">
        <v>0</v>
      </c>
      <c r="AI321" s="362">
        <v>0</v>
      </c>
      <c r="AJ321" s="362">
        <v>0</v>
      </c>
      <c r="AK321" s="362">
        <f t="shared" ref="AK321" si="758">AK320</f>
        <v>0</v>
      </c>
      <c r="AL321" s="362">
        <f t="shared" ref="AL321" si="759">AL320</f>
        <v>0</v>
      </c>
      <c r="AM321" s="362">
        <f t="shared" ref="AM321" si="760">AM320</f>
        <v>0</v>
      </c>
      <c r="AN321" s="362">
        <f t="shared" ref="AN321" si="761">AN320</f>
        <v>0</v>
      </c>
      <c r="AO321" s="362">
        <f t="shared" ref="AO321" si="762">AO320</f>
        <v>0</v>
      </c>
      <c r="AP321" s="362">
        <f t="shared" ref="AP321" si="763">AP320</f>
        <v>0</v>
      </c>
      <c r="AQ321" s="362">
        <f t="shared" ref="AQ321" si="764">AQ320</f>
        <v>0</v>
      </c>
      <c r="AR321" s="362">
        <f t="shared" ref="AR321" si="765">AR320</f>
        <v>0</v>
      </c>
      <c r="AS321" s="266"/>
    </row>
    <row r="322" spans="1:45"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363"/>
      <c r="AF322" s="376"/>
      <c r="AG322" s="376"/>
      <c r="AH322" s="376"/>
      <c r="AI322" s="376"/>
      <c r="AJ322" s="376"/>
      <c r="AK322" s="376"/>
      <c r="AL322" s="376"/>
      <c r="AM322" s="376"/>
      <c r="AN322" s="376"/>
      <c r="AO322" s="376"/>
      <c r="AP322" s="376"/>
      <c r="AQ322" s="376"/>
      <c r="AR322" s="376"/>
      <c r="AS322" s="266"/>
    </row>
    <row r="323" spans="1:45" ht="30" outlineLevel="1">
      <c r="A323" s="457">
        <v>30</v>
      </c>
      <c r="B323" s="273" t="s">
        <v>122</v>
      </c>
      <c r="C323" s="251" t="s">
        <v>25</v>
      </c>
      <c r="D323" s="255"/>
      <c r="E323" s="255"/>
      <c r="F323" s="255"/>
      <c r="G323" s="255"/>
      <c r="H323" s="255"/>
      <c r="I323" s="255"/>
      <c r="J323" s="255"/>
      <c r="K323" s="255"/>
      <c r="L323" s="255"/>
      <c r="M323" s="255"/>
      <c r="N323" s="255"/>
      <c r="O323" s="255"/>
      <c r="P323" s="255"/>
      <c r="Q323" s="255">
        <v>12</v>
      </c>
      <c r="R323" s="255"/>
      <c r="S323" s="255"/>
      <c r="T323" s="255"/>
      <c r="U323" s="255"/>
      <c r="V323" s="255"/>
      <c r="W323" s="255"/>
      <c r="X323" s="255"/>
      <c r="Y323" s="255"/>
      <c r="Z323" s="255"/>
      <c r="AA323" s="255"/>
      <c r="AB323" s="255"/>
      <c r="AC323" s="255"/>
      <c r="AD323" s="255"/>
      <c r="AE323" s="377"/>
      <c r="AF323" s="361"/>
      <c r="AG323" s="361"/>
      <c r="AH323" s="361"/>
      <c r="AI323" s="361"/>
      <c r="AJ323" s="361"/>
      <c r="AK323" s="361"/>
      <c r="AL323" s="361"/>
      <c r="AM323" s="366"/>
      <c r="AN323" s="366"/>
      <c r="AO323" s="366"/>
      <c r="AP323" s="366"/>
      <c r="AQ323" s="366"/>
      <c r="AR323" s="366"/>
      <c r="AS323" s="256">
        <f>SUM(AE323:AR323)</f>
        <v>0</v>
      </c>
    </row>
    <row r="324" spans="1:45" outlineLevel="1">
      <c r="B324" s="254" t="s">
        <v>288</v>
      </c>
      <c r="C324" s="251" t="s">
        <v>163</v>
      </c>
      <c r="D324" s="255"/>
      <c r="E324" s="255"/>
      <c r="F324" s="255"/>
      <c r="G324" s="255"/>
      <c r="H324" s="255"/>
      <c r="I324" s="255"/>
      <c r="J324" s="255"/>
      <c r="K324" s="255"/>
      <c r="L324" s="255"/>
      <c r="M324" s="255"/>
      <c r="N324" s="255"/>
      <c r="O324" s="255"/>
      <c r="P324" s="255"/>
      <c r="Q324" s="255">
        <f>Q323</f>
        <v>12</v>
      </c>
      <c r="R324" s="255"/>
      <c r="S324" s="255"/>
      <c r="T324" s="255"/>
      <c r="U324" s="255"/>
      <c r="V324" s="255"/>
      <c r="W324" s="255"/>
      <c r="X324" s="255"/>
      <c r="Y324" s="255"/>
      <c r="Z324" s="255"/>
      <c r="AA324" s="255"/>
      <c r="AB324" s="255"/>
      <c r="AC324" s="255"/>
      <c r="AD324" s="255"/>
      <c r="AE324" s="362">
        <v>0</v>
      </c>
      <c r="AF324" s="362">
        <v>0</v>
      </c>
      <c r="AG324" s="362">
        <v>0</v>
      </c>
      <c r="AH324" s="362">
        <v>0</v>
      </c>
      <c r="AI324" s="362">
        <v>0</v>
      </c>
      <c r="AJ324" s="362">
        <v>0</v>
      </c>
      <c r="AK324" s="362">
        <f t="shared" ref="AK324" si="766">AK323</f>
        <v>0</v>
      </c>
      <c r="AL324" s="362">
        <f t="shared" ref="AL324" si="767">AL323</f>
        <v>0</v>
      </c>
      <c r="AM324" s="362">
        <f t="shared" ref="AM324" si="768">AM323</f>
        <v>0</v>
      </c>
      <c r="AN324" s="362">
        <f t="shared" ref="AN324" si="769">AN323</f>
        <v>0</v>
      </c>
      <c r="AO324" s="362">
        <f t="shared" ref="AO324" si="770">AO323</f>
        <v>0</v>
      </c>
      <c r="AP324" s="362">
        <f t="shared" ref="AP324" si="771">AP323</f>
        <v>0</v>
      </c>
      <c r="AQ324" s="362">
        <f t="shared" ref="AQ324" si="772">AQ323</f>
        <v>0</v>
      </c>
      <c r="AR324" s="362">
        <f t="shared" ref="AR324" si="773">AR323</f>
        <v>0</v>
      </c>
      <c r="AS324" s="266"/>
    </row>
    <row r="325" spans="1:45" outlineLevel="1">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363"/>
      <c r="AF325" s="376"/>
      <c r="AG325" s="376"/>
      <c r="AH325" s="376"/>
      <c r="AI325" s="376"/>
      <c r="AJ325" s="376"/>
      <c r="AK325" s="376"/>
      <c r="AL325" s="376"/>
      <c r="AM325" s="376"/>
      <c r="AN325" s="376"/>
      <c r="AO325" s="376"/>
      <c r="AP325" s="376"/>
      <c r="AQ325" s="376"/>
      <c r="AR325" s="376"/>
      <c r="AS325" s="266"/>
    </row>
    <row r="326" spans="1:45" outlineLevel="1">
      <c r="A326" s="457">
        <v>31</v>
      </c>
      <c r="B326" s="273" t="s">
        <v>123</v>
      </c>
      <c r="C326" s="251" t="s">
        <v>25</v>
      </c>
      <c r="D326" s="255"/>
      <c r="E326" s="255"/>
      <c r="F326" s="255"/>
      <c r="G326" s="255"/>
      <c r="H326" s="255"/>
      <c r="I326" s="255"/>
      <c r="J326" s="255"/>
      <c r="K326" s="255"/>
      <c r="L326" s="255"/>
      <c r="M326" s="255"/>
      <c r="N326" s="255"/>
      <c r="O326" s="255"/>
      <c r="P326" s="255"/>
      <c r="Q326" s="255">
        <v>12</v>
      </c>
      <c r="R326" s="255"/>
      <c r="S326" s="255"/>
      <c r="T326" s="255"/>
      <c r="U326" s="255"/>
      <c r="V326" s="255"/>
      <c r="W326" s="255"/>
      <c r="X326" s="255"/>
      <c r="Y326" s="255"/>
      <c r="Z326" s="255"/>
      <c r="AA326" s="255"/>
      <c r="AB326" s="255"/>
      <c r="AC326" s="255"/>
      <c r="AD326" s="255"/>
      <c r="AE326" s="377"/>
      <c r="AF326" s="361"/>
      <c r="AG326" s="361"/>
      <c r="AH326" s="361"/>
      <c r="AI326" s="361"/>
      <c r="AJ326" s="361"/>
      <c r="AK326" s="361"/>
      <c r="AL326" s="361"/>
      <c r="AM326" s="366"/>
      <c r="AN326" s="366"/>
      <c r="AO326" s="366"/>
      <c r="AP326" s="366"/>
      <c r="AQ326" s="366"/>
      <c r="AR326" s="366"/>
      <c r="AS326" s="256">
        <f>SUM(AE326:AR326)</f>
        <v>0</v>
      </c>
    </row>
    <row r="327" spans="1:45" outlineLevel="1">
      <c r="B327" s="254" t="s">
        <v>288</v>
      </c>
      <c r="C327" s="251" t="s">
        <v>163</v>
      </c>
      <c r="D327" s="255"/>
      <c r="E327" s="255"/>
      <c r="F327" s="255"/>
      <c r="G327" s="255"/>
      <c r="H327" s="255"/>
      <c r="I327" s="255"/>
      <c r="J327" s="255"/>
      <c r="K327" s="255"/>
      <c r="L327" s="255"/>
      <c r="M327" s="255"/>
      <c r="N327" s="255"/>
      <c r="O327" s="255"/>
      <c r="P327" s="255"/>
      <c r="Q327" s="255">
        <f>Q326</f>
        <v>12</v>
      </c>
      <c r="R327" s="255"/>
      <c r="S327" s="255"/>
      <c r="T327" s="255"/>
      <c r="U327" s="255"/>
      <c r="V327" s="255"/>
      <c r="W327" s="255"/>
      <c r="X327" s="255"/>
      <c r="Y327" s="255"/>
      <c r="Z327" s="255"/>
      <c r="AA327" s="255"/>
      <c r="AB327" s="255"/>
      <c r="AC327" s="255"/>
      <c r="AD327" s="255"/>
      <c r="AE327" s="362">
        <v>0</v>
      </c>
      <c r="AF327" s="362">
        <v>0</v>
      </c>
      <c r="AG327" s="362">
        <v>0</v>
      </c>
      <c r="AH327" s="362">
        <v>0</v>
      </c>
      <c r="AI327" s="362">
        <v>0</v>
      </c>
      <c r="AJ327" s="362">
        <v>0</v>
      </c>
      <c r="AK327" s="362">
        <f t="shared" ref="AK327" si="774">AK326</f>
        <v>0</v>
      </c>
      <c r="AL327" s="362">
        <f t="shared" ref="AL327" si="775">AL326</f>
        <v>0</v>
      </c>
      <c r="AM327" s="362">
        <f t="shared" ref="AM327" si="776">AM326</f>
        <v>0</v>
      </c>
      <c r="AN327" s="362">
        <f t="shared" ref="AN327" si="777">AN326</f>
        <v>0</v>
      </c>
      <c r="AO327" s="362">
        <f t="shared" ref="AO327" si="778">AO326</f>
        <v>0</v>
      </c>
      <c r="AP327" s="362">
        <f t="shared" ref="AP327" si="779">AP326</f>
        <v>0</v>
      </c>
      <c r="AQ327" s="362">
        <f t="shared" ref="AQ327" si="780">AQ326</f>
        <v>0</v>
      </c>
      <c r="AR327" s="362">
        <f t="shared" ref="AR327" si="781">AR326</f>
        <v>0</v>
      </c>
      <c r="AS327" s="266"/>
    </row>
    <row r="328" spans="1:45" outlineLevel="1">
      <c r="B328" s="273"/>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363"/>
      <c r="AF328" s="376"/>
      <c r="AG328" s="376"/>
      <c r="AH328" s="376"/>
      <c r="AI328" s="376"/>
      <c r="AJ328" s="376"/>
      <c r="AK328" s="376"/>
      <c r="AL328" s="376"/>
      <c r="AM328" s="376"/>
      <c r="AN328" s="376"/>
      <c r="AO328" s="376"/>
      <c r="AP328" s="376"/>
      <c r="AQ328" s="376"/>
      <c r="AR328" s="376"/>
      <c r="AS328" s="266"/>
    </row>
    <row r="329" spans="1:45" outlineLevel="1">
      <c r="A329" s="457">
        <v>32</v>
      </c>
      <c r="B329" s="273" t="s">
        <v>124</v>
      </c>
      <c r="C329" s="251" t="s">
        <v>25</v>
      </c>
      <c r="D329" s="255"/>
      <c r="E329" s="255"/>
      <c r="F329" s="255"/>
      <c r="G329" s="255"/>
      <c r="H329" s="255"/>
      <c r="I329" s="255"/>
      <c r="J329" s="255"/>
      <c r="K329" s="255"/>
      <c r="L329" s="255"/>
      <c r="M329" s="255"/>
      <c r="N329" s="255"/>
      <c r="O329" s="255"/>
      <c r="P329" s="255"/>
      <c r="Q329" s="255">
        <v>12</v>
      </c>
      <c r="R329" s="255"/>
      <c r="S329" s="255"/>
      <c r="T329" s="255"/>
      <c r="U329" s="255"/>
      <c r="V329" s="255"/>
      <c r="W329" s="255"/>
      <c r="X329" s="255"/>
      <c r="Y329" s="255"/>
      <c r="Z329" s="255"/>
      <c r="AA329" s="255"/>
      <c r="AB329" s="255"/>
      <c r="AC329" s="255"/>
      <c r="AD329" s="255"/>
      <c r="AE329" s="377"/>
      <c r="AF329" s="361"/>
      <c r="AG329" s="361"/>
      <c r="AH329" s="361"/>
      <c r="AI329" s="361"/>
      <c r="AJ329" s="361"/>
      <c r="AK329" s="361"/>
      <c r="AL329" s="361"/>
      <c r="AM329" s="366"/>
      <c r="AN329" s="366"/>
      <c r="AO329" s="366"/>
      <c r="AP329" s="366"/>
      <c r="AQ329" s="366"/>
      <c r="AR329" s="366"/>
      <c r="AS329" s="256">
        <f>SUM(AE329:AR329)</f>
        <v>0</v>
      </c>
    </row>
    <row r="330" spans="1:45" outlineLevel="1">
      <c r="B330" s="254" t="s">
        <v>288</v>
      </c>
      <c r="C330" s="251" t="s">
        <v>163</v>
      </c>
      <c r="D330" s="255"/>
      <c r="E330" s="255"/>
      <c r="F330" s="255"/>
      <c r="G330" s="255"/>
      <c r="H330" s="255"/>
      <c r="I330" s="255"/>
      <c r="J330" s="255"/>
      <c r="K330" s="255"/>
      <c r="L330" s="255"/>
      <c r="M330" s="255"/>
      <c r="N330" s="255"/>
      <c r="O330" s="255"/>
      <c r="P330" s="255"/>
      <c r="Q330" s="255">
        <f>Q329</f>
        <v>12</v>
      </c>
      <c r="R330" s="255"/>
      <c r="S330" s="255"/>
      <c r="T330" s="255"/>
      <c r="U330" s="255"/>
      <c r="V330" s="255"/>
      <c r="W330" s="255"/>
      <c r="X330" s="255"/>
      <c r="Y330" s="255"/>
      <c r="Z330" s="255"/>
      <c r="AA330" s="255"/>
      <c r="AB330" s="255"/>
      <c r="AC330" s="255"/>
      <c r="AD330" s="255"/>
      <c r="AE330" s="362">
        <v>0</v>
      </c>
      <c r="AF330" s="362">
        <v>0</v>
      </c>
      <c r="AG330" s="362">
        <v>0</v>
      </c>
      <c r="AH330" s="362">
        <v>0</v>
      </c>
      <c r="AI330" s="362">
        <v>0</v>
      </c>
      <c r="AJ330" s="362">
        <v>0</v>
      </c>
      <c r="AK330" s="362">
        <f t="shared" ref="AK330" si="782">AK329</f>
        <v>0</v>
      </c>
      <c r="AL330" s="362">
        <f t="shared" ref="AL330" si="783">AL329</f>
        <v>0</v>
      </c>
      <c r="AM330" s="362">
        <f t="shared" ref="AM330" si="784">AM329</f>
        <v>0</v>
      </c>
      <c r="AN330" s="362">
        <f t="shared" ref="AN330" si="785">AN329</f>
        <v>0</v>
      </c>
      <c r="AO330" s="362">
        <f t="shared" ref="AO330" si="786">AO329</f>
        <v>0</v>
      </c>
      <c r="AP330" s="362">
        <f t="shared" ref="AP330" si="787">AP329</f>
        <v>0</v>
      </c>
      <c r="AQ330" s="362">
        <f t="shared" ref="AQ330" si="788">AQ329</f>
        <v>0</v>
      </c>
      <c r="AR330" s="362">
        <f t="shared" ref="AR330" si="789">AR329</f>
        <v>0</v>
      </c>
      <c r="AS330" s="266"/>
    </row>
    <row r="331" spans="1:45" outlineLevel="1">
      <c r="B331" s="273"/>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363"/>
      <c r="AF331" s="376"/>
      <c r="AG331" s="376"/>
      <c r="AH331" s="376"/>
      <c r="AI331" s="376"/>
      <c r="AJ331" s="376"/>
      <c r="AK331" s="376"/>
      <c r="AL331" s="376"/>
      <c r="AM331" s="376"/>
      <c r="AN331" s="376"/>
      <c r="AO331" s="376"/>
      <c r="AP331" s="376"/>
      <c r="AQ331" s="376"/>
      <c r="AR331" s="376"/>
      <c r="AS331" s="266"/>
    </row>
    <row r="332" spans="1:45" ht="15.75" outlineLevel="1">
      <c r="B332" s="248" t="s">
        <v>497</v>
      </c>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363"/>
      <c r="AF332" s="376"/>
      <c r="AG332" s="376"/>
      <c r="AH332" s="376"/>
      <c r="AI332" s="376"/>
      <c r="AJ332" s="376"/>
      <c r="AK332" s="376"/>
      <c r="AL332" s="376"/>
      <c r="AM332" s="376"/>
      <c r="AN332" s="376"/>
      <c r="AO332" s="376"/>
      <c r="AP332" s="376"/>
      <c r="AQ332" s="376"/>
      <c r="AR332" s="376"/>
      <c r="AS332" s="266"/>
    </row>
    <row r="333" spans="1:45" outlineLevel="1">
      <c r="A333" s="457">
        <v>33</v>
      </c>
      <c r="B333" s="273" t="s">
        <v>125</v>
      </c>
      <c r="C333" s="251" t="s">
        <v>25</v>
      </c>
      <c r="D333" s="255"/>
      <c r="E333" s="255"/>
      <c r="F333" s="255"/>
      <c r="G333" s="255"/>
      <c r="H333" s="255"/>
      <c r="I333" s="255"/>
      <c r="J333" s="255"/>
      <c r="K333" s="255"/>
      <c r="L333" s="255"/>
      <c r="M333" s="255"/>
      <c r="N333" s="255"/>
      <c r="O333" s="255"/>
      <c r="P333" s="255"/>
      <c r="Q333" s="255">
        <v>0</v>
      </c>
      <c r="R333" s="255"/>
      <c r="S333" s="255"/>
      <c r="T333" s="255"/>
      <c r="U333" s="255"/>
      <c r="V333" s="255"/>
      <c r="W333" s="255"/>
      <c r="X333" s="255"/>
      <c r="Y333" s="255"/>
      <c r="Z333" s="255"/>
      <c r="AA333" s="255"/>
      <c r="AB333" s="255"/>
      <c r="AC333" s="255"/>
      <c r="AD333" s="255"/>
      <c r="AE333" s="377"/>
      <c r="AF333" s="361"/>
      <c r="AG333" s="361"/>
      <c r="AH333" s="361"/>
      <c r="AI333" s="361"/>
      <c r="AJ333" s="361"/>
      <c r="AK333" s="361"/>
      <c r="AL333" s="361"/>
      <c r="AM333" s="366"/>
      <c r="AN333" s="366"/>
      <c r="AO333" s="366"/>
      <c r="AP333" s="366"/>
      <c r="AQ333" s="366"/>
      <c r="AR333" s="366"/>
      <c r="AS333" s="256">
        <f>SUM(AE333:AR333)</f>
        <v>0</v>
      </c>
    </row>
    <row r="334" spans="1:45" outlineLevel="1">
      <c r="B334" s="254" t="s">
        <v>288</v>
      </c>
      <c r="C334" s="251" t="s">
        <v>163</v>
      </c>
      <c r="D334" s="255"/>
      <c r="E334" s="255"/>
      <c r="F334" s="255"/>
      <c r="G334" s="255"/>
      <c r="H334" s="255"/>
      <c r="I334" s="255"/>
      <c r="J334" s="255"/>
      <c r="K334" s="255"/>
      <c r="L334" s="255"/>
      <c r="M334" s="255"/>
      <c r="N334" s="255"/>
      <c r="O334" s="255"/>
      <c r="P334" s="255"/>
      <c r="Q334" s="255">
        <f>Q333</f>
        <v>0</v>
      </c>
      <c r="R334" s="255"/>
      <c r="S334" s="255"/>
      <c r="T334" s="255"/>
      <c r="U334" s="255"/>
      <c r="V334" s="255"/>
      <c r="W334" s="255"/>
      <c r="X334" s="255"/>
      <c r="Y334" s="255"/>
      <c r="Z334" s="255"/>
      <c r="AA334" s="255"/>
      <c r="AB334" s="255"/>
      <c r="AC334" s="255"/>
      <c r="AD334" s="255"/>
      <c r="AE334" s="362">
        <v>0</v>
      </c>
      <c r="AF334" s="362">
        <v>0</v>
      </c>
      <c r="AG334" s="362">
        <v>0</v>
      </c>
      <c r="AH334" s="362">
        <v>0</v>
      </c>
      <c r="AI334" s="362">
        <v>0</v>
      </c>
      <c r="AJ334" s="362">
        <v>0</v>
      </c>
      <c r="AK334" s="362">
        <f t="shared" ref="AK334" si="790">AK333</f>
        <v>0</v>
      </c>
      <c r="AL334" s="362">
        <f t="shared" ref="AL334" si="791">AL333</f>
        <v>0</v>
      </c>
      <c r="AM334" s="362">
        <f t="shared" ref="AM334" si="792">AM333</f>
        <v>0</v>
      </c>
      <c r="AN334" s="362">
        <f t="shared" ref="AN334" si="793">AN333</f>
        <v>0</v>
      </c>
      <c r="AO334" s="362">
        <f t="shared" ref="AO334" si="794">AO333</f>
        <v>0</v>
      </c>
      <c r="AP334" s="362">
        <f t="shared" ref="AP334" si="795">AP333</f>
        <v>0</v>
      </c>
      <c r="AQ334" s="362">
        <f t="shared" ref="AQ334" si="796">AQ333</f>
        <v>0</v>
      </c>
      <c r="AR334" s="362">
        <f t="shared" ref="AR334" si="797">AR333</f>
        <v>0</v>
      </c>
      <c r="AS334" s="266"/>
    </row>
    <row r="335" spans="1:45" outlineLevel="1">
      <c r="B335" s="273"/>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363"/>
      <c r="AF335" s="376"/>
      <c r="AG335" s="376"/>
      <c r="AH335" s="376"/>
      <c r="AI335" s="376"/>
      <c r="AJ335" s="376"/>
      <c r="AK335" s="376"/>
      <c r="AL335" s="376"/>
      <c r="AM335" s="376"/>
      <c r="AN335" s="376"/>
      <c r="AO335" s="376"/>
      <c r="AP335" s="376"/>
      <c r="AQ335" s="376"/>
      <c r="AR335" s="376"/>
      <c r="AS335" s="266"/>
    </row>
    <row r="336" spans="1:45" outlineLevel="1">
      <c r="A336" s="457">
        <v>34</v>
      </c>
      <c r="B336" s="273" t="s">
        <v>126</v>
      </c>
      <c r="C336" s="251" t="s">
        <v>25</v>
      </c>
      <c r="D336" s="255"/>
      <c r="E336" s="255"/>
      <c r="F336" s="255"/>
      <c r="G336" s="255"/>
      <c r="H336" s="255"/>
      <c r="I336" s="255"/>
      <c r="J336" s="255"/>
      <c r="K336" s="255"/>
      <c r="L336" s="255"/>
      <c r="M336" s="255"/>
      <c r="N336" s="255"/>
      <c r="O336" s="255"/>
      <c r="P336" s="255"/>
      <c r="Q336" s="255">
        <v>0</v>
      </c>
      <c r="R336" s="255"/>
      <c r="S336" s="255"/>
      <c r="T336" s="255"/>
      <c r="U336" s="255"/>
      <c r="V336" s="255"/>
      <c r="W336" s="255"/>
      <c r="X336" s="255"/>
      <c r="Y336" s="255"/>
      <c r="Z336" s="255"/>
      <c r="AA336" s="255"/>
      <c r="AB336" s="255"/>
      <c r="AC336" s="255"/>
      <c r="AD336" s="255"/>
      <c r="AE336" s="377"/>
      <c r="AF336" s="361"/>
      <c r="AG336" s="361"/>
      <c r="AH336" s="361"/>
      <c r="AI336" s="361"/>
      <c r="AJ336" s="361"/>
      <c r="AK336" s="361"/>
      <c r="AL336" s="361"/>
      <c r="AM336" s="366"/>
      <c r="AN336" s="366"/>
      <c r="AO336" s="366"/>
      <c r="AP336" s="366"/>
      <c r="AQ336" s="366"/>
      <c r="AR336" s="366"/>
      <c r="AS336" s="256">
        <f>SUM(AE336:AR336)</f>
        <v>0</v>
      </c>
    </row>
    <row r="337" spans="1:45" outlineLevel="1">
      <c r="B337" s="254" t="s">
        <v>288</v>
      </c>
      <c r="C337" s="251" t="s">
        <v>163</v>
      </c>
      <c r="D337" s="255"/>
      <c r="E337" s="255"/>
      <c r="F337" s="255"/>
      <c r="G337" s="255"/>
      <c r="H337" s="255"/>
      <c r="I337" s="255"/>
      <c r="J337" s="255"/>
      <c r="K337" s="255"/>
      <c r="L337" s="255"/>
      <c r="M337" s="255"/>
      <c r="N337" s="255"/>
      <c r="O337" s="255"/>
      <c r="P337" s="255"/>
      <c r="Q337" s="255">
        <f>Q336</f>
        <v>0</v>
      </c>
      <c r="R337" s="255"/>
      <c r="S337" s="255"/>
      <c r="T337" s="255"/>
      <c r="U337" s="255"/>
      <c r="V337" s="255"/>
      <c r="W337" s="255"/>
      <c r="X337" s="255"/>
      <c r="Y337" s="255"/>
      <c r="Z337" s="255"/>
      <c r="AA337" s="255"/>
      <c r="AB337" s="255"/>
      <c r="AC337" s="255"/>
      <c r="AD337" s="255"/>
      <c r="AE337" s="362">
        <v>0</v>
      </c>
      <c r="AF337" s="362">
        <v>0</v>
      </c>
      <c r="AG337" s="362">
        <v>0</v>
      </c>
      <c r="AH337" s="362">
        <v>0</v>
      </c>
      <c r="AI337" s="362">
        <v>0</v>
      </c>
      <c r="AJ337" s="362">
        <v>0</v>
      </c>
      <c r="AK337" s="362">
        <f t="shared" ref="AK337" si="798">AK336</f>
        <v>0</v>
      </c>
      <c r="AL337" s="362">
        <f t="shared" ref="AL337" si="799">AL336</f>
        <v>0</v>
      </c>
      <c r="AM337" s="362">
        <f t="shared" ref="AM337" si="800">AM336</f>
        <v>0</v>
      </c>
      <c r="AN337" s="362">
        <f t="shared" ref="AN337" si="801">AN336</f>
        <v>0</v>
      </c>
      <c r="AO337" s="362">
        <f t="shared" ref="AO337" si="802">AO336</f>
        <v>0</v>
      </c>
      <c r="AP337" s="362">
        <f t="shared" ref="AP337" si="803">AP336</f>
        <v>0</v>
      </c>
      <c r="AQ337" s="362">
        <f t="shared" ref="AQ337" si="804">AQ336</f>
        <v>0</v>
      </c>
      <c r="AR337" s="362">
        <f t="shared" ref="AR337" si="805">AR336</f>
        <v>0</v>
      </c>
      <c r="AS337" s="266"/>
    </row>
    <row r="338" spans="1:45" outlineLevel="1">
      <c r="B338" s="273"/>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363"/>
      <c r="AF338" s="376"/>
      <c r="AG338" s="376"/>
      <c r="AH338" s="376"/>
      <c r="AI338" s="376"/>
      <c r="AJ338" s="376"/>
      <c r="AK338" s="376"/>
      <c r="AL338" s="376"/>
      <c r="AM338" s="376"/>
      <c r="AN338" s="376"/>
      <c r="AO338" s="376"/>
      <c r="AP338" s="376"/>
      <c r="AQ338" s="376"/>
      <c r="AR338" s="376"/>
      <c r="AS338" s="266"/>
    </row>
    <row r="339" spans="1:45" outlineLevel="1">
      <c r="A339" s="457">
        <v>35</v>
      </c>
      <c r="B339" s="273" t="s">
        <v>127</v>
      </c>
      <c r="C339" s="251" t="s">
        <v>25</v>
      </c>
      <c r="D339" s="255"/>
      <c r="E339" s="255"/>
      <c r="F339" s="255"/>
      <c r="G339" s="255"/>
      <c r="H339" s="255"/>
      <c r="I339" s="255"/>
      <c r="J339" s="255"/>
      <c r="K339" s="255"/>
      <c r="L339" s="255"/>
      <c r="M339" s="255"/>
      <c r="N339" s="255"/>
      <c r="O339" s="255"/>
      <c r="P339" s="255"/>
      <c r="Q339" s="255">
        <v>0</v>
      </c>
      <c r="R339" s="255"/>
      <c r="S339" s="255"/>
      <c r="T339" s="255"/>
      <c r="U339" s="255"/>
      <c r="V339" s="255"/>
      <c r="W339" s="255"/>
      <c r="X339" s="255"/>
      <c r="Y339" s="255"/>
      <c r="Z339" s="255"/>
      <c r="AA339" s="255"/>
      <c r="AB339" s="255"/>
      <c r="AC339" s="255"/>
      <c r="AD339" s="255"/>
      <c r="AE339" s="377"/>
      <c r="AF339" s="361"/>
      <c r="AG339" s="361"/>
      <c r="AH339" s="361"/>
      <c r="AI339" s="361"/>
      <c r="AJ339" s="361"/>
      <c r="AK339" s="361"/>
      <c r="AL339" s="361"/>
      <c r="AM339" s="366"/>
      <c r="AN339" s="366"/>
      <c r="AO339" s="366"/>
      <c r="AP339" s="366"/>
      <c r="AQ339" s="366"/>
      <c r="AR339" s="366"/>
      <c r="AS339" s="256">
        <f>SUM(AE339:AR339)</f>
        <v>0</v>
      </c>
    </row>
    <row r="340" spans="1:45" outlineLevel="1">
      <c r="B340" s="254" t="s">
        <v>288</v>
      </c>
      <c r="C340" s="251" t="s">
        <v>163</v>
      </c>
      <c r="D340" s="255"/>
      <c r="E340" s="255"/>
      <c r="F340" s="255"/>
      <c r="G340" s="255"/>
      <c r="H340" s="255"/>
      <c r="I340" s="255"/>
      <c r="J340" s="255"/>
      <c r="K340" s="255"/>
      <c r="L340" s="255"/>
      <c r="M340" s="255"/>
      <c r="N340" s="255"/>
      <c r="O340" s="255"/>
      <c r="P340" s="255"/>
      <c r="Q340" s="255">
        <f>Q339</f>
        <v>0</v>
      </c>
      <c r="R340" s="255"/>
      <c r="S340" s="255"/>
      <c r="T340" s="255"/>
      <c r="U340" s="255"/>
      <c r="V340" s="255"/>
      <c r="W340" s="255"/>
      <c r="X340" s="255"/>
      <c r="Y340" s="255"/>
      <c r="Z340" s="255"/>
      <c r="AA340" s="255"/>
      <c r="AB340" s="255"/>
      <c r="AC340" s="255"/>
      <c r="AD340" s="255"/>
      <c r="AE340" s="362">
        <v>0</v>
      </c>
      <c r="AF340" s="362">
        <v>0</v>
      </c>
      <c r="AG340" s="362">
        <v>0</v>
      </c>
      <c r="AH340" s="362">
        <v>0</v>
      </c>
      <c r="AI340" s="362">
        <v>0</v>
      </c>
      <c r="AJ340" s="362">
        <v>0</v>
      </c>
      <c r="AK340" s="362">
        <f t="shared" ref="AK340" si="806">AK339</f>
        <v>0</v>
      </c>
      <c r="AL340" s="362">
        <f t="shared" ref="AL340" si="807">AL339</f>
        <v>0</v>
      </c>
      <c r="AM340" s="362">
        <f t="shared" ref="AM340" si="808">AM339</f>
        <v>0</v>
      </c>
      <c r="AN340" s="362">
        <f t="shared" ref="AN340" si="809">AN339</f>
        <v>0</v>
      </c>
      <c r="AO340" s="362">
        <f t="shared" ref="AO340" si="810">AO339</f>
        <v>0</v>
      </c>
      <c r="AP340" s="362">
        <f t="shared" ref="AP340" si="811">AP339</f>
        <v>0</v>
      </c>
      <c r="AQ340" s="362">
        <f t="shared" ref="AQ340" si="812">AQ339</f>
        <v>0</v>
      </c>
      <c r="AR340" s="362">
        <f t="shared" ref="AR340" si="813">AR339</f>
        <v>0</v>
      </c>
      <c r="AS340" s="266"/>
    </row>
    <row r="341" spans="1:45" outlineLevel="1">
      <c r="B341" s="254"/>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363"/>
      <c r="AF341" s="376"/>
      <c r="AG341" s="376"/>
      <c r="AH341" s="376"/>
      <c r="AI341" s="376"/>
      <c r="AJ341" s="376"/>
      <c r="AK341" s="376"/>
      <c r="AL341" s="376"/>
      <c r="AM341" s="376"/>
      <c r="AN341" s="376"/>
      <c r="AO341" s="376"/>
      <c r="AP341" s="376"/>
      <c r="AQ341" s="376"/>
      <c r="AR341" s="376"/>
      <c r="AS341" s="266"/>
    </row>
    <row r="342" spans="1:45" ht="15.75" outlineLevel="1">
      <c r="B342" s="248" t="s">
        <v>498</v>
      </c>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363"/>
      <c r="AF342" s="376"/>
      <c r="AG342" s="376"/>
      <c r="AH342" s="376"/>
      <c r="AI342" s="376"/>
      <c r="AJ342" s="376"/>
      <c r="AK342" s="376"/>
      <c r="AL342" s="376"/>
      <c r="AM342" s="376"/>
      <c r="AN342" s="376"/>
      <c r="AO342" s="376"/>
      <c r="AP342" s="376"/>
      <c r="AQ342" s="376"/>
      <c r="AR342" s="376"/>
      <c r="AS342" s="266"/>
    </row>
    <row r="343" spans="1:45" ht="45" outlineLevel="1">
      <c r="A343" s="457">
        <v>36</v>
      </c>
      <c r="B343" s="273" t="s">
        <v>128</v>
      </c>
      <c r="C343" s="251" t="s">
        <v>25</v>
      </c>
      <c r="D343" s="255"/>
      <c r="E343" s="255"/>
      <c r="F343" s="255"/>
      <c r="G343" s="255"/>
      <c r="H343" s="255"/>
      <c r="I343" s="255"/>
      <c r="J343" s="255"/>
      <c r="K343" s="255"/>
      <c r="L343" s="255"/>
      <c r="M343" s="255"/>
      <c r="N343" s="255"/>
      <c r="O343" s="255"/>
      <c r="P343" s="255"/>
      <c r="Q343" s="255">
        <v>12</v>
      </c>
      <c r="R343" s="255"/>
      <c r="S343" s="255"/>
      <c r="T343" s="255"/>
      <c r="U343" s="255"/>
      <c r="V343" s="255"/>
      <c r="W343" s="255"/>
      <c r="X343" s="255"/>
      <c r="Y343" s="255"/>
      <c r="Z343" s="255"/>
      <c r="AA343" s="255"/>
      <c r="AB343" s="255"/>
      <c r="AC343" s="255"/>
      <c r="AD343" s="255"/>
      <c r="AE343" s="377"/>
      <c r="AF343" s="361"/>
      <c r="AG343" s="361"/>
      <c r="AH343" s="361"/>
      <c r="AI343" s="361"/>
      <c r="AJ343" s="361"/>
      <c r="AK343" s="361"/>
      <c r="AL343" s="361"/>
      <c r="AM343" s="366"/>
      <c r="AN343" s="366"/>
      <c r="AO343" s="366"/>
      <c r="AP343" s="366"/>
      <c r="AQ343" s="366"/>
      <c r="AR343" s="366"/>
      <c r="AS343" s="256">
        <f>SUM(AE343:AR343)</f>
        <v>0</v>
      </c>
    </row>
    <row r="344" spans="1:45" outlineLevel="1">
      <c r="B344" s="254" t="s">
        <v>288</v>
      </c>
      <c r="C344" s="251" t="s">
        <v>163</v>
      </c>
      <c r="D344" s="255"/>
      <c r="E344" s="255"/>
      <c r="F344" s="255"/>
      <c r="G344" s="255"/>
      <c r="H344" s="255"/>
      <c r="I344" s="255"/>
      <c r="J344" s="255"/>
      <c r="K344" s="255"/>
      <c r="L344" s="255"/>
      <c r="M344" s="255"/>
      <c r="N344" s="255"/>
      <c r="O344" s="255"/>
      <c r="P344" s="255"/>
      <c r="Q344" s="255">
        <f>Q343</f>
        <v>12</v>
      </c>
      <c r="R344" s="255"/>
      <c r="S344" s="255"/>
      <c r="T344" s="255"/>
      <c r="U344" s="255"/>
      <c r="V344" s="255"/>
      <c r="W344" s="255"/>
      <c r="X344" s="255"/>
      <c r="Y344" s="255"/>
      <c r="Z344" s="255"/>
      <c r="AA344" s="255"/>
      <c r="AB344" s="255"/>
      <c r="AC344" s="255"/>
      <c r="AD344" s="255"/>
      <c r="AE344" s="362">
        <v>0</v>
      </c>
      <c r="AF344" s="362">
        <v>0</v>
      </c>
      <c r="AG344" s="362">
        <v>0</v>
      </c>
      <c r="AH344" s="362">
        <v>0</v>
      </c>
      <c r="AI344" s="362">
        <v>0</v>
      </c>
      <c r="AJ344" s="362">
        <v>0</v>
      </c>
      <c r="AK344" s="362">
        <f t="shared" ref="AK344" si="814">AK343</f>
        <v>0</v>
      </c>
      <c r="AL344" s="362">
        <f t="shared" ref="AL344" si="815">AL343</f>
        <v>0</v>
      </c>
      <c r="AM344" s="362">
        <f t="shared" ref="AM344" si="816">AM343</f>
        <v>0</v>
      </c>
      <c r="AN344" s="362">
        <f t="shared" ref="AN344" si="817">AN343</f>
        <v>0</v>
      </c>
      <c r="AO344" s="362">
        <f t="shared" ref="AO344" si="818">AO343</f>
        <v>0</v>
      </c>
      <c r="AP344" s="362">
        <f t="shared" ref="AP344" si="819">AP343</f>
        <v>0</v>
      </c>
      <c r="AQ344" s="362">
        <f t="shared" ref="AQ344" si="820">AQ343</f>
        <v>0</v>
      </c>
      <c r="AR344" s="362">
        <f t="shared" ref="AR344" si="821">AR343</f>
        <v>0</v>
      </c>
      <c r="AS344" s="266"/>
    </row>
    <row r="345" spans="1:45" outlineLevel="1">
      <c r="B345" s="273"/>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363"/>
      <c r="AF345" s="376"/>
      <c r="AG345" s="376"/>
      <c r="AH345" s="376"/>
      <c r="AI345" s="376"/>
      <c r="AJ345" s="376"/>
      <c r="AK345" s="376"/>
      <c r="AL345" s="376"/>
      <c r="AM345" s="376"/>
      <c r="AN345" s="376"/>
      <c r="AO345" s="376"/>
      <c r="AP345" s="376"/>
      <c r="AQ345" s="376"/>
      <c r="AR345" s="376"/>
      <c r="AS345" s="266"/>
    </row>
    <row r="346" spans="1:45" outlineLevel="1">
      <c r="A346" s="457">
        <v>37</v>
      </c>
      <c r="B346" s="273" t="s">
        <v>129</v>
      </c>
      <c r="C346" s="251" t="s">
        <v>25</v>
      </c>
      <c r="D346" s="255"/>
      <c r="E346" s="255"/>
      <c r="F346" s="255"/>
      <c r="G346" s="255"/>
      <c r="H346" s="255"/>
      <c r="I346" s="255"/>
      <c r="J346" s="255"/>
      <c r="K346" s="255"/>
      <c r="L346" s="255"/>
      <c r="M346" s="255"/>
      <c r="N346" s="255"/>
      <c r="O346" s="255"/>
      <c r="P346" s="255"/>
      <c r="Q346" s="255">
        <v>12</v>
      </c>
      <c r="R346" s="255"/>
      <c r="S346" s="255"/>
      <c r="T346" s="255"/>
      <c r="U346" s="255"/>
      <c r="V346" s="255"/>
      <c r="W346" s="255"/>
      <c r="X346" s="255"/>
      <c r="Y346" s="255"/>
      <c r="Z346" s="255"/>
      <c r="AA346" s="255"/>
      <c r="AB346" s="255"/>
      <c r="AC346" s="255"/>
      <c r="AD346" s="255"/>
      <c r="AE346" s="377"/>
      <c r="AF346" s="361"/>
      <c r="AG346" s="361"/>
      <c r="AH346" s="361"/>
      <c r="AI346" s="361"/>
      <c r="AJ346" s="361"/>
      <c r="AK346" s="361"/>
      <c r="AL346" s="361"/>
      <c r="AM346" s="366"/>
      <c r="AN346" s="366"/>
      <c r="AO346" s="366"/>
      <c r="AP346" s="366"/>
      <c r="AQ346" s="366"/>
      <c r="AR346" s="366"/>
      <c r="AS346" s="256">
        <f>SUM(AE346:AR346)</f>
        <v>0</v>
      </c>
    </row>
    <row r="347" spans="1:45" outlineLevel="1">
      <c r="B347" s="254" t="s">
        <v>288</v>
      </c>
      <c r="C347" s="251" t="s">
        <v>163</v>
      </c>
      <c r="D347" s="255"/>
      <c r="E347" s="255"/>
      <c r="F347" s="255"/>
      <c r="G347" s="255"/>
      <c r="H347" s="255"/>
      <c r="I347" s="255"/>
      <c r="J347" s="255"/>
      <c r="K347" s="255"/>
      <c r="L347" s="255"/>
      <c r="M347" s="255"/>
      <c r="N347" s="255"/>
      <c r="O347" s="255"/>
      <c r="P347" s="255"/>
      <c r="Q347" s="255">
        <f>Q346</f>
        <v>12</v>
      </c>
      <c r="R347" s="255"/>
      <c r="S347" s="255"/>
      <c r="T347" s="255"/>
      <c r="U347" s="255"/>
      <c r="V347" s="255"/>
      <c r="W347" s="255"/>
      <c r="X347" s="255"/>
      <c r="Y347" s="255"/>
      <c r="Z347" s="255"/>
      <c r="AA347" s="255"/>
      <c r="AB347" s="255"/>
      <c r="AC347" s="255"/>
      <c r="AD347" s="255"/>
      <c r="AE347" s="362">
        <v>0</v>
      </c>
      <c r="AF347" s="362">
        <v>0</v>
      </c>
      <c r="AG347" s="362">
        <v>0</v>
      </c>
      <c r="AH347" s="362">
        <v>0</v>
      </c>
      <c r="AI347" s="362">
        <v>0</v>
      </c>
      <c r="AJ347" s="362">
        <v>0</v>
      </c>
      <c r="AK347" s="362">
        <f t="shared" ref="AK347" si="822">AK346</f>
        <v>0</v>
      </c>
      <c r="AL347" s="362">
        <f t="shared" ref="AL347" si="823">AL346</f>
        <v>0</v>
      </c>
      <c r="AM347" s="362">
        <f t="shared" ref="AM347" si="824">AM346</f>
        <v>0</v>
      </c>
      <c r="AN347" s="362">
        <f t="shared" ref="AN347" si="825">AN346</f>
        <v>0</v>
      </c>
      <c r="AO347" s="362">
        <f t="shared" ref="AO347" si="826">AO346</f>
        <v>0</v>
      </c>
      <c r="AP347" s="362">
        <f t="shared" ref="AP347" si="827">AP346</f>
        <v>0</v>
      </c>
      <c r="AQ347" s="362">
        <f t="shared" ref="AQ347" si="828">AQ346</f>
        <v>0</v>
      </c>
      <c r="AR347" s="362">
        <f t="shared" ref="AR347" si="829">AR346</f>
        <v>0</v>
      </c>
      <c r="AS347" s="266"/>
    </row>
    <row r="348" spans="1:45" outlineLevel="1">
      <c r="B348" s="273"/>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363"/>
      <c r="AF348" s="376"/>
      <c r="AG348" s="376"/>
      <c r="AH348" s="376"/>
      <c r="AI348" s="376"/>
      <c r="AJ348" s="376"/>
      <c r="AK348" s="376"/>
      <c r="AL348" s="376"/>
      <c r="AM348" s="376"/>
      <c r="AN348" s="376"/>
      <c r="AO348" s="376"/>
      <c r="AP348" s="376"/>
      <c r="AQ348" s="376"/>
      <c r="AR348" s="376"/>
      <c r="AS348" s="266"/>
    </row>
    <row r="349" spans="1:45" outlineLevel="1">
      <c r="A349" s="457">
        <v>38</v>
      </c>
      <c r="B349" s="273" t="s">
        <v>130</v>
      </c>
      <c r="C349" s="251" t="s">
        <v>25</v>
      </c>
      <c r="D349" s="255"/>
      <c r="E349" s="255"/>
      <c r="F349" s="255"/>
      <c r="G349" s="255"/>
      <c r="H349" s="255"/>
      <c r="I349" s="255"/>
      <c r="J349" s="255"/>
      <c r="K349" s="255"/>
      <c r="L349" s="255"/>
      <c r="M349" s="255"/>
      <c r="N349" s="255"/>
      <c r="O349" s="255"/>
      <c r="P349" s="255"/>
      <c r="Q349" s="255">
        <v>12</v>
      </c>
      <c r="R349" s="255"/>
      <c r="S349" s="255"/>
      <c r="T349" s="255"/>
      <c r="U349" s="255"/>
      <c r="V349" s="255"/>
      <c r="W349" s="255"/>
      <c r="X349" s="255"/>
      <c r="Y349" s="255"/>
      <c r="Z349" s="255"/>
      <c r="AA349" s="255"/>
      <c r="AB349" s="255"/>
      <c r="AC349" s="255"/>
      <c r="AD349" s="255"/>
      <c r="AE349" s="377"/>
      <c r="AF349" s="361"/>
      <c r="AG349" s="361"/>
      <c r="AH349" s="361"/>
      <c r="AI349" s="361"/>
      <c r="AJ349" s="361"/>
      <c r="AK349" s="361"/>
      <c r="AL349" s="361"/>
      <c r="AM349" s="366"/>
      <c r="AN349" s="366"/>
      <c r="AO349" s="366"/>
      <c r="AP349" s="366"/>
      <c r="AQ349" s="366"/>
      <c r="AR349" s="366"/>
      <c r="AS349" s="256">
        <f>SUM(AE349:AR349)</f>
        <v>0</v>
      </c>
    </row>
    <row r="350" spans="1:45" outlineLevel="1">
      <c r="B350" s="254" t="s">
        <v>288</v>
      </c>
      <c r="C350" s="251" t="s">
        <v>163</v>
      </c>
      <c r="D350" s="255"/>
      <c r="E350" s="255"/>
      <c r="F350" s="255"/>
      <c r="G350" s="255"/>
      <c r="H350" s="255"/>
      <c r="I350" s="255"/>
      <c r="J350" s="255"/>
      <c r="K350" s="255"/>
      <c r="L350" s="255"/>
      <c r="M350" s="255"/>
      <c r="N350" s="255"/>
      <c r="O350" s="255"/>
      <c r="P350" s="255"/>
      <c r="Q350" s="255">
        <f>Q349</f>
        <v>12</v>
      </c>
      <c r="R350" s="255"/>
      <c r="S350" s="255"/>
      <c r="T350" s="255"/>
      <c r="U350" s="255"/>
      <c r="V350" s="255"/>
      <c r="W350" s="255"/>
      <c r="X350" s="255"/>
      <c r="Y350" s="255"/>
      <c r="Z350" s="255"/>
      <c r="AA350" s="255"/>
      <c r="AB350" s="255"/>
      <c r="AC350" s="255"/>
      <c r="AD350" s="255"/>
      <c r="AE350" s="362">
        <v>0</v>
      </c>
      <c r="AF350" s="362">
        <v>0</v>
      </c>
      <c r="AG350" s="362">
        <v>0</v>
      </c>
      <c r="AH350" s="362">
        <v>0</v>
      </c>
      <c r="AI350" s="362">
        <v>0</v>
      </c>
      <c r="AJ350" s="362">
        <v>0</v>
      </c>
      <c r="AK350" s="362">
        <f t="shared" ref="AK350" si="830">AK349</f>
        <v>0</v>
      </c>
      <c r="AL350" s="362">
        <f t="shared" ref="AL350" si="831">AL349</f>
        <v>0</v>
      </c>
      <c r="AM350" s="362">
        <f t="shared" ref="AM350" si="832">AM349</f>
        <v>0</v>
      </c>
      <c r="AN350" s="362">
        <f t="shared" ref="AN350" si="833">AN349</f>
        <v>0</v>
      </c>
      <c r="AO350" s="362">
        <f t="shared" ref="AO350" si="834">AO349</f>
        <v>0</v>
      </c>
      <c r="AP350" s="362">
        <f t="shared" ref="AP350" si="835">AP349</f>
        <v>0</v>
      </c>
      <c r="AQ350" s="362">
        <f t="shared" ref="AQ350" si="836">AQ349</f>
        <v>0</v>
      </c>
      <c r="AR350" s="362">
        <f t="shared" ref="AR350" si="837">AR349</f>
        <v>0</v>
      </c>
      <c r="AS350" s="266"/>
    </row>
    <row r="351" spans="1:45" outlineLevel="1">
      <c r="B351" s="273"/>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363"/>
      <c r="AF351" s="376"/>
      <c r="AG351" s="376"/>
      <c r="AH351" s="376"/>
      <c r="AI351" s="376"/>
      <c r="AJ351" s="376"/>
      <c r="AK351" s="376"/>
      <c r="AL351" s="376"/>
      <c r="AM351" s="376"/>
      <c r="AN351" s="376"/>
      <c r="AO351" s="376"/>
      <c r="AP351" s="376"/>
      <c r="AQ351" s="376"/>
      <c r="AR351" s="376"/>
      <c r="AS351" s="266"/>
    </row>
    <row r="352" spans="1:45" ht="30" outlineLevel="1">
      <c r="A352" s="457">
        <v>39</v>
      </c>
      <c r="B352" s="273" t="s">
        <v>131</v>
      </c>
      <c r="C352" s="251" t="s">
        <v>25</v>
      </c>
      <c r="D352" s="255"/>
      <c r="E352" s="255"/>
      <c r="F352" s="255"/>
      <c r="G352" s="255"/>
      <c r="H352" s="255"/>
      <c r="I352" s="255"/>
      <c r="J352" s="255"/>
      <c r="K352" s="255"/>
      <c r="L352" s="255"/>
      <c r="M352" s="255"/>
      <c r="N352" s="255"/>
      <c r="O352" s="255"/>
      <c r="P352" s="255"/>
      <c r="Q352" s="255">
        <v>12</v>
      </c>
      <c r="R352" s="255"/>
      <c r="S352" s="255"/>
      <c r="T352" s="255"/>
      <c r="U352" s="255"/>
      <c r="V352" s="255"/>
      <c r="W352" s="255"/>
      <c r="X352" s="255"/>
      <c r="Y352" s="255"/>
      <c r="Z352" s="255"/>
      <c r="AA352" s="255"/>
      <c r="AB352" s="255"/>
      <c r="AC352" s="255"/>
      <c r="AD352" s="255"/>
      <c r="AE352" s="377"/>
      <c r="AF352" s="361"/>
      <c r="AG352" s="361"/>
      <c r="AH352" s="361"/>
      <c r="AI352" s="361"/>
      <c r="AJ352" s="361"/>
      <c r="AK352" s="361"/>
      <c r="AL352" s="361"/>
      <c r="AM352" s="366"/>
      <c r="AN352" s="366"/>
      <c r="AO352" s="366"/>
      <c r="AP352" s="366"/>
      <c r="AQ352" s="366"/>
      <c r="AR352" s="366"/>
      <c r="AS352" s="256">
        <f>SUM(AE352:AR352)</f>
        <v>0</v>
      </c>
    </row>
    <row r="353" spans="1:45" outlineLevel="1">
      <c r="B353" s="254" t="s">
        <v>288</v>
      </c>
      <c r="C353" s="251" t="s">
        <v>163</v>
      </c>
      <c r="D353" s="255"/>
      <c r="E353" s="255"/>
      <c r="F353" s="255"/>
      <c r="G353" s="255"/>
      <c r="H353" s="255"/>
      <c r="I353" s="255"/>
      <c r="J353" s="255"/>
      <c r="K353" s="255"/>
      <c r="L353" s="255"/>
      <c r="M353" s="255"/>
      <c r="N353" s="255"/>
      <c r="O353" s="255"/>
      <c r="P353" s="255"/>
      <c r="Q353" s="255">
        <f>Q352</f>
        <v>12</v>
      </c>
      <c r="R353" s="255"/>
      <c r="S353" s="255"/>
      <c r="T353" s="255"/>
      <c r="U353" s="255"/>
      <c r="V353" s="255"/>
      <c r="W353" s="255"/>
      <c r="X353" s="255"/>
      <c r="Y353" s="255"/>
      <c r="Z353" s="255"/>
      <c r="AA353" s="255"/>
      <c r="AB353" s="255"/>
      <c r="AC353" s="255"/>
      <c r="AD353" s="255"/>
      <c r="AE353" s="362">
        <v>0</v>
      </c>
      <c r="AF353" s="362">
        <v>0</v>
      </c>
      <c r="AG353" s="362">
        <v>0</v>
      </c>
      <c r="AH353" s="362">
        <v>0</v>
      </c>
      <c r="AI353" s="362">
        <v>0</v>
      </c>
      <c r="AJ353" s="362">
        <v>0</v>
      </c>
      <c r="AK353" s="362">
        <f t="shared" ref="AK353" si="838">AK352</f>
        <v>0</v>
      </c>
      <c r="AL353" s="362">
        <f t="shared" ref="AL353" si="839">AL352</f>
        <v>0</v>
      </c>
      <c r="AM353" s="362">
        <f t="shared" ref="AM353" si="840">AM352</f>
        <v>0</v>
      </c>
      <c r="AN353" s="362">
        <f t="shared" ref="AN353" si="841">AN352</f>
        <v>0</v>
      </c>
      <c r="AO353" s="362">
        <f t="shared" ref="AO353" si="842">AO352</f>
        <v>0</v>
      </c>
      <c r="AP353" s="362">
        <f t="shared" ref="AP353" si="843">AP352</f>
        <v>0</v>
      </c>
      <c r="AQ353" s="362">
        <f t="shared" ref="AQ353" si="844">AQ352</f>
        <v>0</v>
      </c>
      <c r="AR353" s="362">
        <f t="shared" ref="AR353" si="845">AR352</f>
        <v>0</v>
      </c>
      <c r="AS353" s="266"/>
    </row>
    <row r="354" spans="1:45" outlineLevel="1">
      <c r="B354" s="273"/>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363"/>
      <c r="AF354" s="376"/>
      <c r="AG354" s="376"/>
      <c r="AH354" s="376"/>
      <c r="AI354" s="376"/>
      <c r="AJ354" s="376"/>
      <c r="AK354" s="376"/>
      <c r="AL354" s="376"/>
      <c r="AM354" s="376"/>
      <c r="AN354" s="376"/>
      <c r="AO354" s="376"/>
      <c r="AP354" s="376"/>
      <c r="AQ354" s="376"/>
      <c r="AR354" s="376"/>
      <c r="AS354" s="266"/>
    </row>
    <row r="355" spans="1:45" ht="30" outlineLevel="1">
      <c r="A355" s="457">
        <v>40</v>
      </c>
      <c r="B355" s="273" t="s">
        <v>132</v>
      </c>
      <c r="C355" s="251" t="s">
        <v>25</v>
      </c>
      <c r="D355" s="255"/>
      <c r="E355" s="255"/>
      <c r="F355" s="255"/>
      <c r="G355" s="255"/>
      <c r="H355" s="255"/>
      <c r="I355" s="255"/>
      <c r="J355" s="255"/>
      <c r="K355" s="255"/>
      <c r="L355" s="255"/>
      <c r="M355" s="255"/>
      <c r="N355" s="255"/>
      <c r="O355" s="255"/>
      <c r="P355" s="255"/>
      <c r="Q355" s="255">
        <v>12</v>
      </c>
      <c r="R355" s="255"/>
      <c r="S355" s="255"/>
      <c r="T355" s="255"/>
      <c r="U355" s="255"/>
      <c r="V355" s="255"/>
      <c r="W355" s="255"/>
      <c r="X355" s="255"/>
      <c r="Y355" s="255"/>
      <c r="Z355" s="255"/>
      <c r="AA355" s="255"/>
      <c r="AB355" s="255"/>
      <c r="AC355" s="255"/>
      <c r="AD355" s="255"/>
      <c r="AE355" s="377"/>
      <c r="AF355" s="361"/>
      <c r="AG355" s="361"/>
      <c r="AH355" s="361"/>
      <c r="AI355" s="361"/>
      <c r="AJ355" s="361"/>
      <c r="AK355" s="361"/>
      <c r="AL355" s="361"/>
      <c r="AM355" s="366"/>
      <c r="AN355" s="366"/>
      <c r="AO355" s="366"/>
      <c r="AP355" s="366"/>
      <c r="AQ355" s="366"/>
      <c r="AR355" s="366"/>
      <c r="AS355" s="256">
        <f>SUM(AE355:AR355)</f>
        <v>0</v>
      </c>
    </row>
    <row r="356" spans="1:45" outlineLevel="1">
      <c r="B356" s="254" t="s">
        <v>288</v>
      </c>
      <c r="C356" s="251" t="s">
        <v>163</v>
      </c>
      <c r="D356" s="255"/>
      <c r="E356" s="255"/>
      <c r="F356" s="255"/>
      <c r="G356" s="255"/>
      <c r="H356" s="255"/>
      <c r="I356" s="255"/>
      <c r="J356" s="255"/>
      <c r="K356" s="255"/>
      <c r="L356" s="255"/>
      <c r="M356" s="255"/>
      <c r="N356" s="255"/>
      <c r="O356" s="255"/>
      <c r="P356" s="255"/>
      <c r="Q356" s="255">
        <f>Q355</f>
        <v>12</v>
      </c>
      <c r="R356" s="255"/>
      <c r="S356" s="255"/>
      <c r="T356" s="255"/>
      <c r="U356" s="255"/>
      <c r="V356" s="255"/>
      <c r="W356" s="255"/>
      <c r="X356" s="255"/>
      <c r="Y356" s="255"/>
      <c r="Z356" s="255"/>
      <c r="AA356" s="255"/>
      <c r="AB356" s="255"/>
      <c r="AC356" s="255"/>
      <c r="AD356" s="255"/>
      <c r="AE356" s="362">
        <v>0</v>
      </c>
      <c r="AF356" s="362">
        <v>0</v>
      </c>
      <c r="AG356" s="362">
        <v>0</v>
      </c>
      <c r="AH356" s="362">
        <v>0</v>
      </c>
      <c r="AI356" s="362">
        <v>0</v>
      </c>
      <c r="AJ356" s="362">
        <v>0</v>
      </c>
      <c r="AK356" s="362">
        <f t="shared" ref="AK356" si="846">AK355</f>
        <v>0</v>
      </c>
      <c r="AL356" s="362">
        <f t="shared" ref="AL356" si="847">AL355</f>
        <v>0</v>
      </c>
      <c r="AM356" s="362">
        <f t="shared" ref="AM356" si="848">AM355</f>
        <v>0</v>
      </c>
      <c r="AN356" s="362">
        <f t="shared" ref="AN356" si="849">AN355</f>
        <v>0</v>
      </c>
      <c r="AO356" s="362">
        <f t="shared" ref="AO356" si="850">AO355</f>
        <v>0</v>
      </c>
      <c r="AP356" s="362">
        <f t="shared" ref="AP356" si="851">AP355</f>
        <v>0</v>
      </c>
      <c r="AQ356" s="362">
        <f t="shared" ref="AQ356" si="852">AQ355</f>
        <v>0</v>
      </c>
      <c r="AR356" s="362">
        <f t="shared" ref="AR356" si="853">AR355</f>
        <v>0</v>
      </c>
      <c r="AS356" s="266"/>
    </row>
    <row r="357" spans="1:45" outlineLevel="1">
      <c r="B357" s="273"/>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363"/>
      <c r="AF357" s="376"/>
      <c r="AG357" s="376"/>
      <c r="AH357" s="376"/>
      <c r="AI357" s="376"/>
      <c r="AJ357" s="376"/>
      <c r="AK357" s="376"/>
      <c r="AL357" s="376"/>
      <c r="AM357" s="376"/>
      <c r="AN357" s="376"/>
      <c r="AO357" s="376"/>
      <c r="AP357" s="376"/>
      <c r="AQ357" s="376"/>
      <c r="AR357" s="376"/>
      <c r="AS357" s="266"/>
    </row>
    <row r="358" spans="1:45" ht="30" outlineLevel="1">
      <c r="A358" s="457">
        <v>41</v>
      </c>
      <c r="B358" s="273" t="s">
        <v>133</v>
      </c>
      <c r="C358" s="251" t="s">
        <v>25</v>
      </c>
      <c r="D358" s="255"/>
      <c r="E358" s="255"/>
      <c r="F358" s="255"/>
      <c r="G358" s="255"/>
      <c r="H358" s="255"/>
      <c r="I358" s="255"/>
      <c r="J358" s="255"/>
      <c r="K358" s="255"/>
      <c r="L358" s="255"/>
      <c r="M358" s="255"/>
      <c r="N358" s="255"/>
      <c r="O358" s="255"/>
      <c r="P358" s="255"/>
      <c r="Q358" s="255">
        <v>12</v>
      </c>
      <c r="R358" s="255"/>
      <c r="S358" s="255"/>
      <c r="T358" s="255"/>
      <c r="U358" s="255"/>
      <c r="V358" s="255"/>
      <c r="W358" s="255"/>
      <c r="X358" s="255"/>
      <c r="Y358" s="255"/>
      <c r="Z358" s="255"/>
      <c r="AA358" s="255"/>
      <c r="AB358" s="255"/>
      <c r="AC358" s="255"/>
      <c r="AD358" s="255"/>
      <c r="AE358" s="377"/>
      <c r="AF358" s="361"/>
      <c r="AG358" s="361"/>
      <c r="AH358" s="361"/>
      <c r="AI358" s="361"/>
      <c r="AJ358" s="361"/>
      <c r="AK358" s="361"/>
      <c r="AL358" s="361"/>
      <c r="AM358" s="366"/>
      <c r="AN358" s="366"/>
      <c r="AO358" s="366"/>
      <c r="AP358" s="366"/>
      <c r="AQ358" s="366"/>
      <c r="AR358" s="366"/>
      <c r="AS358" s="256">
        <f>SUM(AE358:AR358)</f>
        <v>0</v>
      </c>
    </row>
    <row r="359" spans="1:45" outlineLevel="1">
      <c r="B359" s="254" t="s">
        <v>288</v>
      </c>
      <c r="C359" s="251" t="s">
        <v>163</v>
      </c>
      <c r="D359" s="255"/>
      <c r="E359" s="255"/>
      <c r="F359" s="255"/>
      <c r="G359" s="255"/>
      <c r="H359" s="255"/>
      <c r="I359" s="255"/>
      <c r="J359" s="255"/>
      <c r="K359" s="255"/>
      <c r="L359" s="255"/>
      <c r="M359" s="255"/>
      <c r="N359" s="255"/>
      <c r="O359" s="255"/>
      <c r="P359" s="255"/>
      <c r="Q359" s="255">
        <f>Q358</f>
        <v>12</v>
      </c>
      <c r="R359" s="255"/>
      <c r="S359" s="255"/>
      <c r="T359" s="255"/>
      <c r="U359" s="255"/>
      <c r="V359" s="255"/>
      <c r="W359" s="255"/>
      <c r="X359" s="255"/>
      <c r="Y359" s="255"/>
      <c r="Z359" s="255"/>
      <c r="AA359" s="255"/>
      <c r="AB359" s="255"/>
      <c r="AC359" s="255"/>
      <c r="AD359" s="255"/>
      <c r="AE359" s="362">
        <v>0</v>
      </c>
      <c r="AF359" s="362">
        <v>0</v>
      </c>
      <c r="AG359" s="362">
        <v>0</v>
      </c>
      <c r="AH359" s="362">
        <v>0</v>
      </c>
      <c r="AI359" s="362">
        <v>0</v>
      </c>
      <c r="AJ359" s="362">
        <v>0</v>
      </c>
      <c r="AK359" s="362">
        <f t="shared" ref="AK359" si="854">AK358</f>
        <v>0</v>
      </c>
      <c r="AL359" s="362">
        <f t="shared" ref="AL359" si="855">AL358</f>
        <v>0</v>
      </c>
      <c r="AM359" s="362">
        <f t="shared" ref="AM359" si="856">AM358</f>
        <v>0</v>
      </c>
      <c r="AN359" s="362">
        <f t="shared" ref="AN359" si="857">AN358</f>
        <v>0</v>
      </c>
      <c r="AO359" s="362">
        <f t="shared" ref="AO359" si="858">AO358</f>
        <v>0</v>
      </c>
      <c r="AP359" s="362">
        <f t="shared" ref="AP359" si="859">AP358</f>
        <v>0</v>
      </c>
      <c r="AQ359" s="362">
        <f t="shared" ref="AQ359" si="860">AQ358</f>
        <v>0</v>
      </c>
      <c r="AR359" s="362">
        <f t="shared" ref="AR359" si="861">AR358</f>
        <v>0</v>
      </c>
      <c r="AS359" s="266"/>
    </row>
    <row r="360" spans="1:45" outlineLevel="1">
      <c r="B360" s="273"/>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363"/>
      <c r="AF360" s="376"/>
      <c r="AG360" s="376"/>
      <c r="AH360" s="376"/>
      <c r="AI360" s="376"/>
      <c r="AJ360" s="376"/>
      <c r="AK360" s="376"/>
      <c r="AL360" s="376"/>
      <c r="AM360" s="376"/>
      <c r="AN360" s="376"/>
      <c r="AO360" s="376"/>
      <c r="AP360" s="376"/>
      <c r="AQ360" s="376"/>
      <c r="AR360" s="376"/>
      <c r="AS360" s="266"/>
    </row>
    <row r="361" spans="1:45" ht="30" outlineLevel="1">
      <c r="A361" s="457">
        <v>42</v>
      </c>
      <c r="B361" s="273" t="s">
        <v>134</v>
      </c>
      <c r="C361" s="251" t="s">
        <v>25</v>
      </c>
      <c r="D361" s="255"/>
      <c r="E361" s="255"/>
      <c r="F361" s="255"/>
      <c r="G361" s="255"/>
      <c r="H361" s="255"/>
      <c r="I361" s="255"/>
      <c r="J361" s="255"/>
      <c r="K361" s="255"/>
      <c r="L361" s="255"/>
      <c r="M361" s="255"/>
      <c r="N361" s="255"/>
      <c r="O361" s="255"/>
      <c r="P361" s="255"/>
      <c r="Q361" s="251"/>
      <c r="R361" s="255"/>
      <c r="S361" s="255"/>
      <c r="T361" s="255"/>
      <c r="U361" s="255"/>
      <c r="V361" s="255"/>
      <c r="W361" s="255"/>
      <c r="X361" s="255"/>
      <c r="Y361" s="255"/>
      <c r="Z361" s="255"/>
      <c r="AA361" s="255"/>
      <c r="AB361" s="255"/>
      <c r="AC361" s="255"/>
      <c r="AD361" s="255"/>
      <c r="AE361" s="377"/>
      <c r="AF361" s="361"/>
      <c r="AG361" s="361"/>
      <c r="AH361" s="361"/>
      <c r="AI361" s="361"/>
      <c r="AJ361" s="361"/>
      <c r="AK361" s="361"/>
      <c r="AL361" s="361"/>
      <c r="AM361" s="366"/>
      <c r="AN361" s="366"/>
      <c r="AO361" s="366"/>
      <c r="AP361" s="366"/>
      <c r="AQ361" s="366"/>
      <c r="AR361" s="366"/>
      <c r="AS361" s="256">
        <f>SUM(AE361:AR361)</f>
        <v>0</v>
      </c>
    </row>
    <row r="362" spans="1:45" outlineLevel="1">
      <c r="B362" s="254" t="s">
        <v>288</v>
      </c>
      <c r="C362" s="251" t="s">
        <v>163</v>
      </c>
      <c r="D362" s="255"/>
      <c r="E362" s="255"/>
      <c r="F362" s="255"/>
      <c r="G362" s="255"/>
      <c r="H362" s="255"/>
      <c r="I362" s="255"/>
      <c r="J362" s="255"/>
      <c r="K362" s="255"/>
      <c r="L362" s="255"/>
      <c r="M362" s="255"/>
      <c r="N362" s="255"/>
      <c r="O362" s="255"/>
      <c r="P362" s="255"/>
      <c r="Q362" s="414"/>
      <c r="R362" s="255"/>
      <c r="S362" s="255"/>
      <c r="T362" s="255"/>
      <c r="U362" s="255"/>
      <c r="V362" s="255"/>
      <c r="W362" s="255"/>
      <c r="X362" s="255"/>
      <c r="Y362" s="255"/>
      <c r="Z362" s="255"/>
      <c r="AA362" s="255"/>
      <c r="AB362" s="255"/>
      <c r="AC362" s="255"/>
      <c r="AD362" s="255"/>
      <c r="AE362" s="362">
        <v>0</v>
      </c>
      <c r="AF362" s="362">
        <v>0</v>
      </c>
      <c r="AG362" s="362">
        <v>0</v>
      </c>
      <c r="AH362" s="362">
        <v>0</v>
      </c>
      <c r="AI362" s="362">
        <v>0</v>
      </c>
      <c r="AJ362" s="362">
        <v>0</v>
      </c>
      <c r="AK362" s="362">
        <f t="shared" ref="AK362" si="862">AK361</f>
        <v>0</v>
      </c>
      <c r="AL362" s="362">
        <f t="shared" ref="AL362" si="863">AL361</f>
        <v>0</v>
      </c>
      <c r="AM362" s="362">
        <f t="shared" ref="AM362" si="864">AM361</f>
        <v>0</v>
      </c>
      <c r="AN362" s="362">
        <f t="shared" ref="AN362" si="865">AN361</f>
        <v>0</v>
      </c>
      <c r="AO362" s="362">
        <f t="shared" ref="AO362" si="866">AO361</f>
        <v>0</v>
      </c>
      <c r="AP362" s="362">
        <f t="shared" ref="AP362" si="867">AP361</f>
        <v>0</v>
      </c>
      <c r="AQ362" s="362">
        <f t="shared" ref="AQ362" si="868">AQ361</f>
        <v>0</v>
      </c>
      <c r="AR362" s="362">
        <f t="shared" ref="AR362" si="869">AR361</f>
        <v>0</v>
      </c>
      <c r="AS362" s="266"/>
    </row>
    <row r="363" spans="1:45" outlineLevel="1">
      <c r="B363" s="273"/>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363"/>
      <c r="AF363" s="376"/>
      <c r="AG363" s="376"/>
      <c r="AH363" s="376"/>
      <c r="AI363" s="376"/>
      <c r="AJ363" s="376"/>
      <c r="AK363" s="376"/>
      <c r="AL363" s="376"/>
      <c r="AM363" s="376"/>
      <c r="AN363" s="376"/>
      <c r="AO363" s="376"/>
      <c r="AP363" s="376"/>
      <c r="AQ363" s="376"/>
      <c r="AR363" s="376"/>
      <c r="AS363" s="266"/>
    </row>
    <row r="364" spans="1:45" outlineLevel="1">
      <c r="A364" s="457">
        <v>43</v>
      </c>
      <c r="B364" s="273" t="s">
        <v>135</v>
      </c>
      <c r="C364" s="251" t="s">
        <v>25</v>
      </c>
      <c r="D364" s="255"/>
      <c r="E364" s="255"/>
      <c r="F364" s="255"/>
      <c r="G364" s="255"/>
      <c r="H364" s="255"/>
      <c r="I364" s="255"/>
      <c r="J364" s="255"/>
      <c r="K364" s="255"/>
      <c r="L364" s="255"/>
      <c r="M364" s="255"/>
      <c r="N364" s="255"/>
      <c r="O364" s="255"/>
      <c r="P364" s="255"/>
      <c r="Q364" s="255">
        <v>12</v>
      </c>
      <c r="R364" s="255"/>
      <c r="S364" s="255"/>
      <c r="T364" s="255"/>
      <c r="U364" s="255"/>
      <c r="V364" s="255"/>
      <c r="W364" s="255"/>
      <c r="X364" s="255"/>
      <c r="Y364" s="255"/>
      <c r="Z364" s="255"/>
      <c r="AA364" s="255"/>
      <c r="AB364" s="255"/>
      <c r="AC364" s="255"/>
      <c r="AD364" s="255"/>
      <c r="AE364" s="377"/>
      <c r="AF364" s="361"/>
      <c r="AG364" s="361"/>
      <c r="AH364" s="361"/>
      <c r="AI364" s="361"/>
      <c r="AJ364" s="361"/>
      <c r="AK364" s="361"/>
      <c r="AL364" s="361"/>
      <c r="AM364" s="366"/>
      <c r="AN364" s="366"/>
      <c r="AO364" s="366"/>
      <c r="AP364" s="366"/>
      <c r="AQ364" s="366"/>
      <c r="AR364" s="366"/>
      <c r="AS364" s="256">
        <f>SUM(AE364:AR364)</f>
        <v>0</v>
      </c>
    </row>
    <row r="365" spans="1:45" outlineLevel="1">
      <c r="B365" s="254" t="s">
        <v>288</v>
      </c>
      <c r="C365" s="251" t="s">
        <v>163</v>
      </c>
      <c r="D365" s="255"/>
      <c r="E365" s="255"/>
      <c r="F365" s="255"/>
      <c r="G365" s="255"/>
      <c r="H365" s="255"/>
      <c r="I365" s="255"/>
      <c r="J365" s="255"/>
      <c r="K365" s="255"/>
      <c r="L365" s="255"/>
      <c r="M365" s="255"/>
      <c r="N365" s="255"/>
      <c r="O365" s="255"/>
      <c r="P365" s="255"/>
      <c r="Q365" s="255">
        <f>Q364</f>
        <v>12</v>
      </c>
      <c r="R365" s="255"/>
      <c r="S365" s="255"/>
      <c r="T365" s="255"/>
      <c r="U365" s="255"/>
      <c r="V365" s="255"/>
      <c r="W365" s="255"/>
      <c r="X365" s="255"/>
      <c r="Y365" s="255"/>
      <c r="Z365" s="255"/>
      <c r="AA365" s="255"/>
      <c r="AB365" s="255"/>
      <c r="AC365" s="255"/>
      <c r="AD365" s="255"/>
      <c r="AE365" s="362">
        <v>0</v>
      </c>
      <c r="AF365" s="362">
        <v>0</v>
      </c>
      <c r="AG365" s="362">
        <v>0</v>
      </c>
      <c r="AH365" s="362">
        <v>0</v>
      </c>
      <c r="AI365" s="362">
        <v>0</v>
      </c>
      <c r="AJ365" s="362">
        <v>0</v>
      </c>
      <c r="AK365" s="362">
        <f t="shared" ref="AK365" si="870">AK364</f>
        <v>0</v>
      </c>
      <c r="AL365" s="362">
        <f t="shared" ref="AL365" si="871">AL364</f>
        <v>0</v>
      </c>
      <c r="AM365" s="362">
        <f t="shared" ref="AM365" si="872">AM364</f>
        <v>0</v>
      </c>
      <c r="AN365" s="362">
        <f t="shared" ref="AN365" si="873">AN364</f>
        <v>0</v>
      </c>
      <c r="AO365" s="362">
        <f t="shared" ref="AO365" si="874">AO364</f>
        <v>0</v>
      </c>
      <c r="AP365" s="362">
        <f t="shared" ref="AP365" si="875">AP364</f>
        <v>0</v>
      </c>
      <c r="AQ365" s="362">
        <f t="shared" ref="AQ365" si="876">AQ364</f>
        <v>0</v>
      </c>
      <c r="AR365" s="362">
        <f t="shared" ref="AR365" si="877">AR364</f>
        <v>0</v>
      </c>
      <c r="AS365" s="266"/>
    </row>
    <row r="366" spans="1:45" outlineLevel="1">
      <c r="B366" s="273"/>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363"/>
      <c r="AF366" s="376"/>
      <c r="AG366" s="376"/>
      <c r="AH366" s="376"/>
      <c r="AI366" s="376"/>
      <c r="AJ366" s="376"/>
      <c r="AK366" s="376"/>
      <c r="AL366" s="376"/>
      <c r="AM366" s="376"/>
      <c r="AN366" s="376"/>
      <c r="AO366" s="376"/>
      <c r="AP366" s="376"/>
      <c r="AQ366" s="376"/>
      <c r="AR366" s="376"/>
      <c r="AS366" s="266"/>
    </row>
    <row r="367" spans="1:45" ht="30" outlineLevel="1">
      <c r="A367" s="457">
        <v>44</v>
      </c>
      <c r="B367" s="273" t="s">
        <v>136</v>
      </c>
      <c r="C367" s="251" t="s">
        <v>25</v>
      </c>
      <c r="D367" s="255"/>
      <c r="E367" s="255"/>
      <c r="F367" s="255"/>
      <c r="G367" s="255"/>
      <c r="H367" s="255"/>
      <c r="I367" s="255"/>
      <c r="J367" s="255"/>
      <c r="K367" s="255"/>
      <c r="L367" s="255"/>
      <c r="M367" s="255"/>
      <c r="N367" s="255"/>
      <c r="O367" s="255"/>
      <c r="P367" s="255"/>
      <c r="Q367" s="255">
        <v>12</v>
      </c>
      <c r="R367" s="255"/>
      <c r="S367" s="255"/>
      <c r="T367" s="255"/>
      <c r="U367" s="255"/>
      <c r="V367" s="255"/>
      <c r="W367" s="255"/>
      <c r="X367" s="255"/>
      <c r="Y367" s="255"/>
      <c r="Z367" s="255"/>
      <c r="AA367" s="255"/>
      <c r="AB367" s="255"/>
      <c r="AC367" s="255"/>
      <c r="AD367" s="255"/>
      <c r="AE367" s="377"/>
      <c r="AF367" s="361"/>
      <c r="AG367" s="361"/>
      <c r="AH367" s="361"/>
      <c r="AI367" s="361"/>
      <c r="AJ367" s="361"/>
      <c r="AK367" s="361"/>
      <c r="AL367" s="361"/>
      <c r="AM367" s="366"/>
      <c r="AN367" s="366"/>
      <c r="AO367" s="366"/>
      <c r="AP367" s="366"/>
      <c r="AQ367" s="366"/>
      <c r="AR367" s="366"/>
      <c r="AS367" s="256">
        <f>SUM(AE367:AR367)</f>
        <v>0</v>
      </c>
    </row>
    <row r="368" spans="1:45" outlineLevel="1">
      <c r="B368" s="254" t="s">
        <v>288</v>
      </c>
      <c r="C368" s="251" t="s">
        <v>163</v>
      </c>
      <c r="D368" s="255"/>
      <c r="E368" s="255"/>
      <c r="F368" s="255"/>
      <c r="G368" s="255"/>
      <c r="H368" s="255"/>
      <c r="I368" s="255"/>
      <c r="J368" s="255"/>
      <c r="K368" s="255"/>
      <c r="L368" s="255"/>
      <c r="M368" s="255"/>
      <c r="N368" s="255"/>
      <c r="O368" s="255"/>
      <c r="P368" s="255"/>
      <c r="Q368" s="255">
        <f>Q367</f>
        <v>12</v>
      </c>
      <c r="R368" s="255"/>
      <c r="S368" s="255"/>
      <c r="T368" s="255"/>
      <c r="U368" s="255"/>
      <c r="V368" s="255"/>
      <c r="W368" s="255"/>
      <c r="X368" s="255"/>
      <c r="Y368" s="255"/>
      <c r="Z368" s="255"/>
      <c r="AA368" s="255"/>
      <c r="AB368" s="255"/>
      <c r="AC368" s="255"/>
      <c r="AD368" s="255"/>
      <c r="AE368" s="362">
        <v>0</v>
      </c>
      <c r="AF368" s="362">
        <v>0</v>
      </c>
      <c r="AG368" s="362">
        <v>0</v>
      </c>
      <c r="AH368" s="362">
        <v>0</v>
      </c>
      <c r="AI368" s="362">
        <v>0</v>
      </c>
      <c r="AJ368" s="362">
        <v>0</v>
      </c>
      <c r="AK368" s="362">
        <f t="shared" ref="AK368" si="878">AK367</f>
        <v>0</v>
      </c>
      <c r="AL368" s="362">
        <f t="shared" ref="AL368" si="879">AL367</f>
        <v>0</v>
      </c>
      <c r="AM368" s="362">
        <f t="shared" ref="AM368" si="880">AM367</f>
        <v>0</v>
      </c>
      <c r="AN368" s="362">
        <f t="shared" ref="AN368" si="881">AN367</f>
        <v>0</v>
      </c>
      <c r="AO368" s="362">
        <f t="shared" ref="AO368" si="882">AO367</f>
        <v>0</v>
      </c>
      <c r="AP368" s="362">
        <f t="shared" ref="AP368" si="883">AP367</f>
        <v>0</v>
      </c>
      <c r="AQ368" s="362">
        <f t="shared" ref="AQ368" si="884">AQ367</f>
        <v>0</v>
      </c>
      <c r="AR368" s="362">
        <f t="shared" ref="AR368" si="885">AR367</f>
        <v>0</v>
      </c>
      <c r="AS368" s="266"/>
    </row>
    <row r="369" spans="1:45" outlineLevel="1">
      <c r="B369" s="273"/>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363"/>
      <c r="AF369" s="376"/>
      <c r="AG369" s="376"/>
      <c r="AH369" s="376"/>
      <c r="AI369" s="376"/>
      <c r="AJ369" s="376"/>
      <c r="AK369" s="376"/>
      <c r="AL369" s="376"/>
      <c r="AM369" s="376"/>
      <c r="AN369" s="376"/>
      <c r="AO369" s="376"/>
      <c r="AP369" s="376"/>
      <c r="AQ369" s="376"/>
      <c r="AR369" s="376"/>
      <c r="AS369" s="266"/>
    </row>
    <row r="370" spans="1:45" ht="30" outlineLevel="1">
      <c r="A370" s="457">
        <v>45</v>
      </c>
      <c r="B370" s="273" t="s">
        <v>137</v>
      </c>
      <c r="C370" s="251" t="s">
        <v>25</v>
      </c>
      <c r="D370" s="255"/>
      <c r="E370" s="255"/>
      <c r="F370" s="255"/>
      <c r="G370" s="255"/>
      <c r="H370" s="255"/>
      <c r="I370" s="255"/>
      <c r="J370" s="255"/>
      <c r="K370" s="255"/>
      <c r="L370" s="255"/>
      <c r="M370" s="255"/>
      <c r="N370" s="255"/>
      <c r="O370" s="255"/>
      <c r="P370" s="255"/>
      <c r="Q370" s="255">
        <v>12</v>
      </c>
      <c r="R370" s="255"/>
      <c r="S370" s="255"/>
      <c r="T370" s="255"/>
      <c r="U370" s="255"/>
      <c r="V370" s="255"/>
      <c r="W370" s="255"/>
      <c r="X370" s="255"/>
      <c r="Y370" s="255"/>
      <c r="Z370" s="255"/>
      <c r="AA370" s="255"/>
      <c r="AB370" s="255"/>
      <c r="AC370" s="255"/>
      <c r="AD370" s="255"/>
      <c r="AE370" s="377"/>
      <c r="AF370" s="361"/>
      <c r="AG370" s="361"/>
      <c r="AH370" s="361"/>
      <c r="AI370" s="361"/>
      <c r="AJ370" s="361"/>
      <c r="AK370" s="361"/>
      <c r="AL370" s="361"/>
      <c r="AM370" s="366"/>
      <c r="AN370" s="366"/>
      <c r="AO370" s="366"/>
      <c r="AP370" s="366"/>
      <c r="AQ370" s="366"/>
      <c r="AR370" s="366"/>
      <c r="AS370" s="256">
        <f>SUM(AE370:AR370)</f>
        <v>0</v>
      </c>
    </row>
    <row r="371" spans="1:45" outlineLevel="1">
      <c r="B371" s="254" t="s">
        <v>288</v>
      </c>
      <c r="C371" s="251" t="s">
        <v>163</v>
      </c>
      <c r="D371" s="255"/>
      <c r="E371" s="255"/>
      <c r="F371" s="255"/>
      <c r="G371" s="255"/>
      <c r="H371" s="255"/>
      <c r="I371" s="255"/>
      <c r="J371" s="255"/>
      <c r="K371" s="255"/>
      <c r="L371" s="255"/>
      <c r="M371" s="255"/>
      <c r="N371" s="255"/>
      <c r="O371" s="255"/>
      <c r="P371" s="255"/>
      <c r="Q371" s="255">
        <f>Q370</f>
        <v>12</v>
      </c>
      <c r="R371" s="255"/>
      <c r="S371" s="255"/>
      <c r="T371" s="255"/>
      <c r="U371" s="255"/>
      <c r="V371" s="255"/>
      <c r="W371" s="255"/>
      <c r="X371" s="255"/>
      <c r="Y371" s="255"/>
      <c r="Z371" s="255"/>
      <c r="AA371" s="255"/>
      <c r="AB371" s="255"/>
      <c r="AC371" s="255"/>
      <c r="AD371" s="255"/>
      <c r="AE371" s="362">
        <v>0</v>
      </c>
      <c r="AF371" s="362">
        <v>0</v>
      </c>
      <c r="AG371" s="362">
        <v>0</v>
      </c>
      <c r="AH371" s="362">
        <v>0</v>
      </c>
      <c r="AI371" s="362">
        <v>0</v>
      </c>
      <c r="AJ371" s="362">
        <v>0</v>
      </c>
      <c r="AK371" s="362">
        <f t="shared" ref="AK371" si="886">AK370</f>
        <v>0</v>
      </c>
      <c r="AL371" s="362">
        <f t="shared" ref="AL371" si="887">AL370</f>
        <v>0</v>
      </c>
      <c r="AM371" s="362">
        <f t="shared" ref="AM371" si="888">AM370</f>
        <v>0</v>
      </c>
      <c r="AN371" s="362">
        <f t="shared" ref="AN371" si="889">AN370</f>
        <v>0</v>
      </c>
      <c r="AO371" s="362">
        <f t="shared" ref="AO371" si="890">AO370</f>
        <v>0</v>
      </c>
      <c r="AP371" s="362">
        <f t="shared" ref="AP371" si="891">AP370</f>
        <v>0</v>
      </c>
      <c r="AQ371" s="362">
        <f t="shared" ref="AQ371" si="892">AQ370</f>
        <v>0</v>
      </c>
      <c r="AR371" s="362">
        <f t="shared" ref="AR371" si="893">AR370</f>
        <v>0</v>
      </c>
      <c r="AS371" s="266"/>
    </row>
    <row r="372" spans="1:45" outlineLevel="1">
      <c r="B372" s="273"/>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363"/>
      <c r="AF372" s="376"/>
      <c r="AG372" s="376"/>
      <c r="AH372" s="376"/>
      <c r="AI372" s="376"/>
      <c r="AJ372" s="376"/>
      <c r="AK372" s="376"/>
      <c r="AL372" s="376"/>
      <c r="AM372" s="376"/>
      <c r="AN372" s="376"/>
      <c r="AO372" s="376"/>
      <c r="AP372" s="376"/>
      <c r="AQ372" s="376"/>
      <c r="AR372" s="376"/>
      <c r="AS372" s="266"/>
    </row>
    <row r="373" spans="1:45" ht="30" outlineLevel="1">
      <c r="A373" s="457">
        <v>46</v>
      </c>
      <c r="B373" s="273" t="s">
        <v>138</v>
      </c>
      <c r="C373" s="251" t="s">
        <v>25</v>
      </c>
      <c r="D373" s="255"/>
      <c r="E373" s="255"/>
      <c r="F373" s="255"/>
      <c r="G373" s="255"/>
      <c r="H373" s="255"/>
      <c r="I373" s="255"/>
      <c r="J373" s="255"/>
      <c r="K373" s="255"/>
      <c r="L373" s="255"/>
      <c r="M373" s="255"/>
      <c r="N373" s="255"/>
      <c r="O373" s="255"/>
      <c r="P373" s="255"/>
      <c r="Q373" s="255">
        <v>12</v>
      </c>
      <c r="R373" s="255"/>
      <c r="S373" s="255"/>
      <c r="T373" s="255"/>
      <c r="U373" s="255"/>
      <c r="V373" s="255"/>
      <c r="W373" s="255"/>
      <c r="X373" s="255"/>
      <c r="Y373" s="255"/>
      <c r="Z373" s="255"/>
      <c r="AA373" s="255"/>
      <c r="AB373" s="255"/>
      <c r="AC373" s="255"/>
      <c r="AD373" s="255"/>
      <c r="AE373" s="377"/>
      <c r="AF373" s="361"/>
      <c r="AG373" s="361"/>
      <c r="AH373" s="361"/>
      <c r="AI373" s="361"/>
      <c r="AJ373" s="361"/>
      <c r="AK373" s="361"/>
      <c r="AL373" s="361"/>
      <c r="AM373" s="366"/>
      <c r="AN373" s="366"/>
      <c r="AO373" s="366"/>
      <c r="AP373" s="366"/>
      <c r="AQ373" s="366"/>
      <c r="AR373" s="366"/>
      <c r="AS373" s="256">
        <f>SUM(AE373:AR373)</f>
        <v>0</v>
      </c>
    </row>
    <row r="374" spans="1:45" outlineLevel="1">
      <c r="B374" s="254" t="s">
        <v>288</v>
      </c>
      <c r="C374" s="251" t="s">
        <v>163</v>
      </c>
      <c r="D374" s="255"/>
      <c r="E374" s="255"/>
      <c r="F374" s="255"/>
      <c r="G374" s="255"/>
      <c r="H374" s="255"/>
      <c r="I374" s="255"/>
      <c r="J374" s="255"/>
      <c r="K374" s="255"/>
      <c r="L374" s="255"/>
      <c r="M374" s="255"/>
      <c r="N374" s="255"/>
      <c r="O374" s="255"/>
      <c r="P374" s="255"/>
      <c r="Q374" s="255">
        <f>Q373</f>
        <v>12</v>
      </c>
      <c r="R374" s="255"/>
      <c r="S374" s="255"/>
      <c r="T374" s="255"/>
      <c r="U374" s="255"/>
      <c r="V374" s="255"/>
      <c r="W374" s="255"/>
      <c r="X374" s="255"/>
      <c r="Y374" s="255"/>
      <c r="Z374" s="255"/>
      <c r="AA374" s="255"/>
      <c r="AB374" s="255"/>
      <c r="AC374" s="255"/>
      <c r="AD374" s="255"/>
      <c r="AE374" s="362">
        <v>0</v>
      </c>
      <c r="AF374" s="362">
        <v>0</v>
      </c>
      <c r="AG374" s="362">
        <v>0</v>
      </c>
      <c r="AH374" s="362">
        <v>0</v>
      </c>
      <c r="AI374" s="362">
        <v>0</v>
      </c>
      <c r="AJ374" s="362">
        <v>0</v>
      </c>
      <c r="AK374" s="362">
        <f t="shared" ref="AK374" si="894">AK373</f>
        <v>0</v>
      </c>
      <c r="AL374" s="362">
        <f t="shared" ref="AL374" si="895">AL373</f>
        <v>0</v>
      </c>
      <c r="AM374" s="362">
        <f t="shared" ref="AM374" si="896">AM373</f>
        <v>0</v>
      </c>
      <c r="AN374" s="362">
        <f t="shared" ref="AN374" si="897">AN373</f>
        <v>0</v>
      </c>
      <c r="AO374" s="362">
        <f t="shared" ref="AO374" si="898">AO373</f>
        <v>0</v>
      </c>
      <c r="AP374" s="362">
        <f t="shared" ref="AP374" si="899">AP373</f>
        <v>0</v>
      </c>
      <c r="AQ374" s="362">
        <f t="shared" ref="AQ374" si="900">AQ373</f>
        <v>0</v>
      </c>
      <c r="AR374" s="362">
        <f t="shared" ref="AR374" si="901">AR373</f>
        <v>0</v>
      </c>
      <c r="AS374" s="266"/>
    </row>
    <row r="375" spans="1:45" outlineLevel="1">
      <c r="B375" s="273"/>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363"/>
      <c r="AF375" s="376"/>
      <c r="AG375" s="376"/>
      <c r="AH375" s="376"/>
      <c r="AI375" s="376"/>
      <c r="AJ375" s="376"/>
      <c r="AK375" s="376"/>
      <c r="AL375" s="376"/>
      <c r="AM375" s="376"/>
      <c r="AN375" s="376"/>
      <c r="AO375" s="376"/>
      <c r="AP375" s="376"/>
      <c r="AQ375" s="376"/>
      <c r="AR375" s="376"/>
      <c r="AS375" s="266"/>
    </row>
    <row r="376" spans="1:45" ht="30" outlineLevel="1">
      <c r="A376" s="457">
        <v>47</v>
      </c>
      <c r="B376" s="273" t="s">
        <v>139</v>
      </c>
      <c r="C376" s="251" t="s">
        <v>25</v>
      </c>
      <c r="D376" s="255"/>
      <c r="E376" s="255"/>
      <c r="F376" s="255"/>
      <c r="G376" s="255"/>
      <c r="H376" s="255"/>
      <c r="I376" s="255"/>
      <c r="J376" s="255"/>
      <c r="K376" s="255"/>
      <c r="L376" s="255"/>
      <c r="M376" s="255"/>
      <c r="N376" s="255"/>
      <c r="O376" s="255"/>
      <c r="P376" s="255"/>
      <c r="Q376" s="255">
        <v>12</v>
      </c>
      <c r="R376" s="255"/>
      <c r="S376" s="255"/>
      <c r="T376" s="255"/>
      <c r="U376" s="255"/>
      <c r="V376" s="255"/>
      <c r="W376" s="255"/>
      <c r="X376" s="255"/>
      <c r="Y376" s="255"/>
      <c r="Z376" s="255"/>
      <c r="AA376" s="255"/>
      <c r="AB376" s="255"/>
      <c r="AC376" s="255"/>
      <c r="AD376" s="255"/>
      <c r="AE376" s="377"/>
      <c r="AF376" s="361"/>
      <c r="AG376" s="361"/>
      <c r="AH376" s="361"/>
      <c r="AI376" s="361"/>
      <c r="AJ376" s="361"/>
      <c r="AK376" s="361"/>
      <c r="AL376" s="361"/>
      <c r="AM376" s="366"/>
      <c r="AN376" s="366"/>
      <c r="AO376" s="366"/>
      <c r="AP376" s="366"/>
      <c r="AQ376" s="366"/>
      <c r="AR376" s="366"/>
      <c r="AS376" s="256">
        <f>SUM(AE376:AR376)</f>
        <v>0</v>
      </c>
    </row>
    <row r="377" spans="1:45" outlineLevel="1">
      <c r="B377" s="254" t="s">
        <v>288</v>
      </c>
      <c r="C377" s="251" t="s">
        <v>163</v>
      </c>
      <c r="D377" s="255"/>
      <c r="E377" s="255"/>
      <c r="F377" s="255"/>
      <c r="G377" s="255"/>
      <c r="H377" s="255"/>
      <c r="I377" s="255"/>
      <c r="J377" s="255"/>
      <c r="K377" s="255"/>
      <c r="L377" s="255"/>
      <c r="M377" s="255"/>
      <c r="N377" s="255"/>
      <c r="O377" s="255"/>
      <c r="P377" s="255"/>
      <c r="Q377" s="255">
        <f>Q376</f>
        <v>12</v>
      </c>
      <c r="R377" s="255"/>
      <c r="S377" s="255"/>
      <c r="T377" s="255"/>
      <c r="U377" s="255"/>
      <c r="V377" s="255"/>
      <c r="W377" s="255"/>
      <c r="X377" s="255"/>
      <c r="Y377" s="255"/>
      <c r="Z377" s="255"/>
      <c r="AA377" s="255"/>
      <c r="AB377" s="255"/>
      <c r="AC377" s="255"/>
      <c r="AD377" s="255"/>
      <c r="AE377" s="362">
        <v>0</v>
      </c>
      <c r="AF377" s="362">
        <v>0</v>
      </c>
      <c r="AG377" s="362">
        <v>0</v>
      </c>
      <c r="AH377" s="362">
        <v>0</v>
      </c>
      <c r="AI377" s="362">
        <v>0</v>
      </c>
      <c r="AJ377" s="362">
        <v>0</v>
      </c>
      <c r="AK377" s="362">
        <f t="shared" ref="AK377" si="902">AK376</f>
        <v>0</v>
      </c>
      <c r="AL377" s="362">
        <f t="shared" ref="AL377" si="903">AL376</f>
        <v>0</v>
      </c>
      <c r="AM377" s="362">
        <f t="shared" ref="AM377" si="904">AM376</f>
        <v>0</v>
      </c>
      <c r="AN377" s="362">
        <f t="shared" ref="AN377" si="905">AN376</f>
        <v>0</v>
      </c>
      <c r="AO377" s="362">
        <f t="shared" ref="AO377" si="906">AO376</f>
        <v>0</v>
      </c>
      <c r="AP377" s="362">
        <f t="shared" ref="AP377" si="907">AP376</f>
        <v>0</v>
      </c>
      <c r="AQ377" s="362">
        <f t="shared" ref="AQ377" si="908">AQ376</f>
        <v>0</v>
      </c>
      <c r="AR377" s="362">
        <f t="shared" ref="AR377" si="909">AR376</f>
        <v>0</v>
      </c>
      <c r="AS377" s="266"/>
    </row>
    <row r="378" spans="1:45" outlineLevel="1">
      <c r="B378" s="273"/>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363"/>
      <c r="AF378" s="376"/>
      <c r="AG378" s="376"/>
      <c r="AH378" s="376"/>
      <c r="AI378" s="376"/>
      <c r="AJ378" s="376"/>
      <c r="AK378" s="376"/>
      <c r="AL378" s="376"/>
      <c r="AM378" s="376"/>
      <c r="AN378" s="376"/>
      <c r="AO378" s="376"/>
      <c r="AP378" s="376"/>
      <c r="AQ378" s="376"/>
      <c r="AR378" s="376"/>
      <c r="AS378" s="266"/>
    </row>
    <row r="379" spans="1:45" ht="30" outlineLevel="1">
      <c r="A379" s="457">
        <v>48</v>
      </c>
      <c r="B379" s="273" t="s">
        <v>140</v>
      </c>
      <c r="C379" s="251" t="s">
        <v>25</v>
      </c>
      <c r="D379" s="255"/>
      <c r="E379" s="255"/>
      <c r="F379" s="255"/>
      <c r="G379" s="255"/>
      <c r="H379" s="255"/>
      <c r="I379" s="255"/>
      <c r="J379" s="255"/>
      <c r="K379" s="255"/>
      <c r="L379" s="255"/>
      <c r="M379" s="255"/>
      <c r="N379" s="255"/>
      <c r="O379" s="255"/>
      <c r="P379" s="255"/>
      <c r="Q379" s="255">
        <v>12</v>
      </c>
      <c r="R379" s="255"/>
      <c r="S379" s="255"/>
      <c r="T379" s="255"/>
      <c r="U379" s="255"/>
      <c r="V379" s="255"/>
      <c r="W379" s="255"/>
      <c r="X379" s="255"/>
      <c r="Y379" s="255"/>
      <c r="Z379" s="255"/>
      <c r="AA379" s="255"/>
      <c r="AB379" s="255"/>
      <c r="AC379" s="255"/>
      <c r="AD379" s="255"/>
      <c r="AE379" s="377"/>
      <c r="AF379" s="361"/>
      <c r="AG379" s="361"/>
      <c r="AH379" s="361"/>
      <c r="AI379" s="361"/>
      <c r="AJ379" s="361"/>
      <c r="AK379" s="361"/>
      <c r="AL379" s="361"/>
      <c r="AM379" s="366"/>
      <c r="AN379" s="366"/>
      <c r="AO379" s="366"/>
      <c r="AP379" s="366"/>
      <c r="AQ379" s="366"/>
      <c r="AR379" s="366"/>
      <c r="AS379" s="256">
        <f>SUM(AE379:AR379)</f>
        <v>0</v>
      </c>
    </row>
    <row r="380" spans="1:45" outlineLevel="1">
      <c r="B380" s="254" t="s">
        <v>288</v>
      </c>
      <c r="C380" s="251" t="s">
        <v>163</v>
      </c>
      <c r="D380" s="255"/>
      <c r="E380" s="255"/>
      <c r="F380" s="255"/>
      <c r="G380" s="255"/>
      <c r="H380" s="255"/>
      <c r="I380" s="255"/>
      <c r="J380" s="255"/>
      <c r="K380" s="255"/>
      <c r="L380" s="255"/>
      <c r="M380" s="255"/>
      <c r="N380" s="255"/>
      <c r="O380" s="255"/>
      <c r="P380" s="255"/>
      <c r="Q380" s="255">
        <f>Q379</f>
        <v>12</v>
      </c>
      <c r="R380" s="255"/>
      <c r="S380" s="255"/>
      <c r="T380" s="255"/>
      <c r="U380" s="255"/>
      <c r="V380" s="255"/>
      <c r="W380" s="255"/>
      <c r="X380" s="255"/>
      <c r="Y380" s="255"/>
      <c r="Z380" s="255"/>
      <c r="AA380" s="255"/>
      <c r="AB380" s="255"/>
      <c r="AC380" s="255"/>
      <c r="AD380" s="255"/>
      <c r="AE380" s="362">
        <v>0</v>
      </c>
      <c r="AF380" s="362">
        <v>0</v>
      </c>
      <c r="AG380" s="362">
        <v>0</v>
      </c>
      <c r="AH380" s="362">
        <v>0</v>
      </c>
      <c r="AI380" s="362">
        <v>0</v>
      </c>
      <c r="AJ380" s="362">
        <v>0</v>
      </c>
      <c r="AK380" s="362">
        <f t="shared" ref="AK380" si="910">AK379</f>
        <v>0</v>
      </c>
      <c r="AL380" s="362">
        <f t="shared" ref="AL380" si="911">AL379</f>
        <v>0</v>
      </c>
      <c r="AM380" s="362">
        <f t="shared" ref="AM380" si="912">AM379</f>
        <v>0</v>
      </c>
      <c r="AN380" s="362">
        <f t="shared" ref="AN380" si="913">AN379</f>
        <v>0</v>
      </c>
      <c r="AO380" s="362">
        <f t="shared" ref="AO380" si="914">AO379</f>
        <v>0</v>
      </c>
      <c r="AP380" s="362">
        <f t="shared" ref="AP380" si="915">AP379</f>
        <v>0</v>
      </c>
      <c r="AQ380" s="362">
        <f t="shared" ref="AQ380" si="916">AQ379</f>
        <v>0</v>
      </c>
      <c r="AR380" s="362">
        <f t="shared" ref="AR380" si="917">AR379</f>
        <v>0</v>
      </c>
      <c r="AS380" s="266"/>
    </row>
    <row r="381" spans="1:45" outlineLevel="1">
      <c r="B381" s="273"/>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363"/>
      <c r="AF381" s="376"/>
      <c r="AG381" s="376"/>
      <c r="AH381" s="376"/>
      <c r="AI381" s="376"/>
      <c r="AJ381" s="376"/>
      <c r="AK381" s="376"/>
      <c r="AL381" s="376"/>
      <c r="AM381" s="376"/>
      <c r="AN381" s="376"/>
      <c r="AO381" s="376"/>
      <c r="AP381" s="376"/>
      <c r="AQ381" s="376"/>
      <c r="AR381" s="376"/>
      <c r="AS381" s="266"/>
    </row>
    <row r="382" spans="1:45" ht="30" outlineLevel="1">
      <c r="A382" s="457">
        <v>49</v>
      </c>
      <c r="B382" s="273" t="s">
        <v>141</v>
      </c>
      <c r="C382" s="251" t="s">
        <v>25</v>
      </c>
      <c r="D382" s="255"/>
      <c r="E382" s="255"/>
      <c r="F382" s="255"/>
      <c r="G382" s="255"/>
      <c r="H382" s="255"/>
      <c r="I382" s="255"/>
      <c r="J382" s="255"/>
      <c r="K382" s="255"/>
      <c r="L382" s="255"/>
      <c r="M382" s="255"/>
      <c r="N382" s="255"/>
      <c r="O382" s="255"/>
      <c r="P382" s="255"/>
      <c r="Q382" s="255">
        <v>12</v>
      </c>
      <c r="R382" s="255"/>
      <c r="S382" s="255"/>
      <c r="T382" s="255"/>
      <c r="U382" s="255"/>
      <c r="V382" s="255"/>
      <c r="W382" s="255"/>
      <c r="X382" s="255"/>
      <c r="Y382" s="255"/>
      <c r="Z382" s="255"/>
      <c r="AA382" s="255"/>
      <c r="AB382" s="255"/>
      <c r="AC382" s="255"/>
      <c r="AD382" s="255"/>
      <c r="AE382" s="377"/>
      <c r="AF382" s="361"/>
      <c r="AG382" s="361"/>
      <c r="AH382" s="361"/>
      <c r="AI382" s="361"/>
      <c r="AJ382" s="361"/>
      <c r="AK382" s="361"/>
      <c r="AL382" s="361"/>
      <c r="AM382" s="366"/>
      <c r="AN382" s="366"/>
      <c r="AO382" s="366"/>
      <c r="AP382" s="366"/>
      <c r="AQ382" s="366"/>
      <c r="AR382" s="366"/>
      <c r="AS382" s="256">
        <f>SUM(AE382:AR382)</f>
        <v>0</v>
      </c>
    </row>
    <row r="383" spans="1:45" outlineLevel="1">
      <c r="B383" s="254" t="s">
        <v>288</v>
      </c>
      <c r="C383" s="251" t="s">
        <v>163</v>
      </c>
      <c r="D383" s="255"/>
      <c r="E383" s="255"/>
      <c r="F383" s="255"/>
      <c r="G383" s="255"/>
      <c r="H383" s="255"/>
      <c r="I383" s="255"/>
      <c r="J383" s="255"/>
      <c r="K383" s="255"/>
      <c r="L383" s="255"/>
      <c r="M383" s="255"/>
      <c r="N383" s="255"/>
      <c r="O383" s="255"/>
      <c r="P383" s="255"/>
      <c r="Q383" s="255">
        <f>Q382</f>
        <v>12</v>
      </c>
      <c r="R383" s="255"/>
      <c r="S383" s="255"/>
      <c r="T383" s="255"/>
      <c r="U383" s="255"/>
      <c r="V383" s="255"/>
      <c r="W383" s="255"/>
      <c r="X383" s="255"/>
      <c r="Y383" s="255"/>
      <c r="Z383" s="255"/>
      <c r="AA383" s="255"/>
      <c r="AB383" s="255"/>
      <c r="AC383" s="255"/>
      <c r="AD383" s="255"/>
      <c r="AE383" s="362">
        <v>0</v>
      </c>
      <c r="AF383" s="362">
        <v>0</v>
      </c>
      <c r="AG383" s="362">
        <v>0</v>
      </c>
      <c r="AH383" s="362">
        <v>0</v>
      </c>
      <c r="AI383" s="362">
        <v>0</v>
      </c>
      <c r="AJ383" s="362">
        <v>0</v>
      </c>
      <c r="AK383" s="362">
        <f t="shared" ref="AK383" si="918">AK382</f>
        <v>0</v>
      </c>
      <c r="AL383" s="362">
        <f t="shared" ref="AL383" si="919">AL382</f>
        <v>0</v>
      </c>
      <c r="AM383" s="362">
        <f t="shared" ref="AM383" si="920">AM382</f>
        <v>0</v>
      </c>
      <c r="AN383" s="362">
        <f t="shared" ref="AN383" si="921">AN382</f>
        <v>0</v>
      </c>
      <c r="AO383" s="362">
        <f t="shared" ref="AO383" si="922">AO382</f>
        <v>0</v>
      </c>
      <c r="AP383" s="362">
        <f t="shared" ref="AP383" si="923">AP382</f>
        <v>0</v>
      </c>
      <c r="AQ383" s="362">
        <f t="shared" ref="AQ383" si="924">AQ382</f>
        <v>0</v>
      </c>
      <c r="AR383" s="362">
        <f t="shared" ref="AR383" si="925">AR382</f>
        <v>0</v>
      </c>
      <c r="AS383" s="266"/>
    </row>
    <row r="384" spans="1:45" outlineLevel="1">
      <c r="B384" s="388"/>
      <c r="C384" s="265"/>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61"/>
      <c r="AF384" s="261"/>
      <c r="AG384" s="261"/>
      <c r="AH384" s="261"/>
      <c r="AI384" s="261"/>
      <c r="AJ384" s="261"/>
      <c r="AK384" s="261"/>
      <c r="AL384" s="261"/>
      <c r="AM384" s="261"/>
      <c r="AN384" s="261"/>
      <c r="AO384" s="261"/>
      <c r="AP384" s="261"/>
      <c r="AQ384" s="261"/>
      <c r="AR384" s="261"/>
      <c r="AS384" s="266"/>
    </row>
    <row r="385" spans="2:48" ht="15.75">
      <c r="B385" s="286" t="s">
        <v>273</v>
      </c>
      <c r="C385" s="288"/>
      <c r="D385" s="288">
        <f>SUM(D228:D383)</f>
        <v>10147809.974052476</v>
      </c>
      <c r="E385" s="288"/>
      <c r="F385" s="288"/>
      <c r="G385" s="288"/>
      <c r="H385" s="288"/>
      <c r="I385" s="288"/>
      <c r="J385" s="288"/>
      <c r="K385" s="288"/>
      <c r="L385" s="288"/>
      <c r="M385" s="288"/>
      <c r="N385" s="288"/>
      <c r="O385" s="288"/>
      <c r="P385" s="288"/>
      <c r="Q385" s="288"/>
      <c r="R385" s="288">
        <f>SUM(R228:R383)</f>
        <v>637.27987649623549</v>
      </c>
      <c r="S385" s="288"/>
      <c r="T385" s="288"/>
      <c r="U385" s="288"/>
      <c r="V385" s="288"/>
      <c r="W385" s="288"/>
      <c r="X385" s="288"/>
      <c r="Y385" s="288"/>
      <c r="Z385" s="288"/>
      <c r="AA385" s="288"/>
      <c r="AB385" s="288"/>
      <c r="AC385" s="288"/>
      <c r="AD385" s="288"/>
      <c r="AE385" s="288">
        <f>IF(AE226="kWh",SUMPRODUCT(D228:D383,AE228:AE383))</f>
        <v>3660346.9540137341</v>
      </c>
      <c r="AF385" s="288">
        <f>IF(AF226="kWh",SUMPRODUCT(D228:D383,AF228:AF383))</f>
        <v>1298149.7540077483</v>
      </c>
      <c r="AG385" s="288">
        <f>IF(AG226="kw",SUMPRODUCT(Q228:Q383,R228:R383,AG228:AG383),SUMPRODUCT(D228:D383,AG228:AG383))</f>
        <v>606.67170359096531</v>
      </c>
      <c r="AH385" s="288">
        <f>IF(AH226="kw",SUMPRODUCT(Q228:Q383,R228:R383,AH228:AH383),SUMPRODUCT(D228:D383,AH228:AH383))</f>
        <v>0</v>
      </c>
      <c r="AI385" s="288">
        <f>IF(AI226="kw",SUMPRODUCT(Q228:Q383,R228:R383,AI228:AI383),SUMPRODUCT(D228:D383,AI228:AI383))</f>
        <v>0</v>
      </c>
      <c r="AJ385" s="288">
        <f>IF(AJ226="kw",SUMPRODUCT(Q228:Q383,R228:R383,AJ228:AJ383),SUMPRODUCT(D228:D383,AJ228:AJ383))</f>
        <v>1766.0151107728957</v>
      </c>
      <c r="AK385" s="288">
        <f>IF(AK226="kw",SUMPRODUCT(Q228:Q383,R228:R383,AK228:AK383),SUMPRODUCT(D228:D383,AK228:AK383))</f>
        <v>0</v>
      </c>
      <c r="AL385" s="288">
        <f>IF(AL226="kw",SUMPRODUCT(Q228:Q383,R228:R383,AL228:AL383),SUMPRODUCT(D228:D383,AL228:AL383))</f>
        <v>0</v>
      </c>
      <c r="AM385" s="288">
        <f>IF(AM226="kw",SUMPRODUCT(Q228:Q383,R228:R383,AM228:AM383),SUMPRODUCT(D228:D383,AM228:AM383))</f>
        <v>0</v>
      </c>
      <c r="AN385" s="288">
        <f>IF(AN226="kw",SUMPRODUCT(Q228:Q383,R228:R383,AN228:AN383),SUMPRODUCT(D228:D383,AN228:AN383))</f>
        <v>0</v>
      </c>
      <c r="AO385" s="288">
        <f>IF(AO226="kw",SUMPRODUCT(Q228:Q383,R228:R383,AO228:AO383),SUMPRODUCT(D228:D383,AO228:AO383))</f>
        <v>0</v>
      </c>
      <c r="AP385" s="288">
        <f>IF(AP226="kw",SUMPRODUCT(Q228:Q383,R228:R383,AP228:AP383),SUMPRODUCT(D228:D383,AP228:AP383))</f>
        <v>0</v>
      </c>
      <c r="AQ385" s="288">
        <f>IF(AQ226="kw",SUMPRODUCT(Q228:Q383,R228:R383,AQ228:AQ383),SUMPRODUCT(D228:D383,AQ228:AQ383))</f>
        <v>0</v>
      </c>
      <c r="AR385" s="288">
        <f>IF(AR226="kw",SUMPRODUCT(Q228:Q383,R228:R383,AR228:AR383),SUMPRODUCT(D228:D383,AR228:AR383))</f>
        <v>0</v>
      </c>
      <c r="AS385" s="289"/>
    </row>
    <row r="386" spans="2:48" ht="15.75">
      <c r="B386" s="343" t="s">
        <v>274</v>
      </c>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f>HLOOKUP(AE225,'2. LRAMVA Threshold'!$B$42:$Q$60,8,FALSE)</f>
        <v>0</v>
      </c>
      <c r="AF386" s="344">
        <f>HLOOKUP(AF225,'2. LRAMVA Threshold'!$B$42:$Q$53,8,FALSE)</f>
        <v>0</v>
      </c>
      <c r="AG386" s="344">
        <f>HLOOKUP(AG225,'2. LRAMVA Threshold'!$B$42:$Q$53,8,FALSE)</f>
        <v>0</v>
      </c>
      <c r="AH386" s="344">
        <f>HLOOKUP(AH225,'2. LRAMVA Threshold'!$B$42:$Q$53,8,FALSE)</f>
        <v>0</v>
      </c>
      <c r="AI386" s="344">
        <f>HLOOKUP(AI225,'2. LRAMVA Threshold'!$B$42:$Q$53,8,FALSE)</f>
        <v>0</v>
      </c>
      <c r="AJ386" s="344">
        <f>HLOOKUP(AJ225,'2. LRAMVA Threshold'!$B$42:$Q$53,8,FALSE)</f>
        <v>0</v>
      </c>
      <c r="AK386" s="344">
        <f>HLOOKUP(AK225,'2. LRAMVA Threshold'!$B$42:$Q$53,8,FALSE)</f>
        <v>0</v>
      </c>
      <c r="AL386" s="344">
        <f>HLOOKUP(AL225,'2. LRAMVA Threshold'!$B$42:$Q$53,8,FALSE)</f>
        <v>0</v>
      </c>
      <c r="AM386" s="344">
        <f>HLOOKUP(AM225,'2. LRAMVA Threshold'!$B$42:$Q$53,8,FALSE)</f>
        <v>0</v>
      </c>
      <c r="AN386" s="344">
        <f>HLOOKUP(AN225,'2. LRAMVA Threshold'!$B$42:$Q$53,8,FALSE)</f>
        <v>0</v>
      </c>
      <c r="AO386" s="344">
        <f>HLOOKUP(AO225,'2. LRAMVA Threshold'!$B$42:$Q$53,8,FALSE)</f>
        <v>0</v>
      </c>
      <c r="AP386" s="344">
        <f>HLOOKUP(AP225,'2. LRAMVA Threshold'!$B$42:$Q$53,8,FALSE)</f>
        <v>0</v>
      </c>
      <c r="AQ386" s="344">
        <f>HLOOKUP(AQ225,'2. LRAMVA Threshold'!$B$42:$Q$53,8,FALSE)</f>
        <v>0</v>
      </c>
      <c r="AR386" s="344">
        <f>HLOOKUP(AR225,'2. LRAMVA Threshold'!$B$42:$Q$53,8,FALSE)</f>
        <v>0</v>
      </c>
      <c r="AS386" s="345"/>
    </row>
    <row r="387" spans="2:48">
      <c r="B387" s="346"/>
      <c r="C387" s="383"/>
      <c r="D387" s="384"/>
      <c r="E387" s="384"/>
      <c r="F387" s="384"/>
      <c r="G387" s="384"/>
      <c r="H387" s="384"/>
      <c r="I387" s="384"/>
      <c r="J387" s="384"/>
      <c r="K387" s="384"/>
      <c r="L387" s="384"/>
      <c r="M387" s="384"/>
      <c r="N387" s="348"/>
      <c r="O387" s="348"/>
      <c r="P387" s="348"/>
      <c r="Q387" s="384"/>
      <c r="R387" s="385"/>
      <c r="S387" s="384"/>
      <c r="T387" s="384"/>
      <c r="U387" s="384"/>
      <c r="V387" s="386"/>
      <c r="W387" s="386"/>
      <c r="X387" s="386"/>
      <c r="Y387" s="386"/>
      <c r="Z387" s="384"/>
      <c r="AA387" s="384"/>
      <c r="AB387" s="348"/>
      <c r="AC387" s="348"/>
      <c r="AD387" s="348"/>
      <c r="AE387" s="387"/>
      <c r="AF387" s="387"/>
      <c r="AG387" s="387"/>
      <c r="AH387" s="387"/>
      <c r="AI387" s="387"/>
      <c r="AJ387" s="387"/>
      <c r="AK387" s="387"/>
      <c r="AL387" s="351"/>
      <c r="AM387" s="351"/>
      <c r="AN387" s="351"/>
      <c r="AO387" s="351"/>
      <c r="AP387" s="351"/>
      <c r="AQ387" s="351"/>
      <c r="AR387" s="351"/>
      <c r="AS387" s="352"/>
    </row>
    <row r="388" spans="2:48">
      <c r="B388" s="283" t="s">
        <v>275</v>
      </c>
      <c r="C388" s="296"/>
      <c r="D388" s="296"/>
      <c r="E388" s="329"/>
      <c r="F388" s="329"/>
      <c r="G388" s="329"/>
      <c r="H388" s="329"/>
      <c r="I388" s="329"/>
      <c r="J388" s="329"/>
      <c r="K388" s="329"/>
      <c r="L388" s="329"/>
      <c r="M388" s="329"/>
      <c r="N388" s="329"/>
      <c r="O388" s="329"/>
      <c r="P388" s="329"/>
      <c r="Q388" s="329"/>
      <c r="R388" s="251"/>
      <c r="S388" s="298"/>
      <c r="T388" s="298"/>
      <c r="U388" s="298"/>
      <c r="V388" s="297"/>
      <c r="W388" s="297"/>
      <c r="X388" s="297"/>
      <c r="Y388" s="297"/>
      <c r="Z388" s="298"/>
      <c r="AA388" s="298"/>
      <c r="AB388" s="298"/>
      <c r="AC388" s="298"/>
      <c r="AD388" s="298"/>
      <c r="AE388" s="732">
        <f>HLOOKUP(AE$35,'3.  Distribution Rates'!$C$122:$P$135,8,FALSE)</f>
        <v>7.7000000000000002E-3</v>
      </c>
      <c r="AF388" s="732">
        <f>HLOOKUP(AF$35,'3.  Distribution Rates'!$C$122:$P$135,8,FALSE)</f>
        <v>7.9000000000000008E-3</v>
      </c>
      <c r="AG388" s="299">
        <f>HLOOKUP(AG$35,'3.  Distribution Rates'!$C$122:$P$135,8,FALSE)</f>
        <v>1.4480999999999999</v>
      </c>
      <c r="AH388" s="299">
        <f>HLOOKUP(AH$35,'3.  Distribution Rates'!$C$122:$P$135,8,FALSE)</f>
        <v>0</v>
      </c>
      <c r="AI388" s="299">
        <f>HLOOKUP(AI$35,'3.  Distribution Rates'!$C$122:$P$135,8,FALSE)</f>
        <v>6.4158999999999997</v>
      </c>
      <c r="AJ388" s="299">
        <f>HLOOKUP(AJ$35,'3.  Distribution Rates'!$C$122:$P$135,8,FALSE)</f>
        <v>5.8578999999999999</v>
      </c>
      <c r="AK388" s="299">
        <f>HLOOKUP(AK$35,'3.  Distribution Rates'!$C$122:$P$135,8,FALSE)</f>
        <v>1.95E-2</v>
      </c>
      <c r="AL388" s="299">
        <f>HLOOKUP(AL$35,'3.  Distribution Rates'!$C$122:$P$135,8,FALSE)</f>
        <v>0</v>
      </c>
      <c r="AM388" s="299">
        <f>HLOOKUP(AM$35,'3.  Distribution Rates'!$C$122:$P$135,8,FALSE)</f>
        <v>0</v>
      </c>
      <c r="AN388" s="299">
        <f>HLOOKUP(AN$35,'3.  Distribution Rates'!$C$122:$P$135,8,FALSE)</f>
        <v>0</v>
      </c>
      <c r="AO388" s="299">
        <f>HLOOKUP(AO$35,'3.  Distribution Rates'!$C$122:$P$135,8,FALSE)</f>
        <v>0</v>
      </c>
      <c r="AP388" s="299">
        <f>HLOOKUP(AP$35,'3.  Distribution Rates'!$C$122:$P$135,8,FALSE)</f>
        <v>0</v>
      </c>
      <c r="AQ388" s="299">
        <f>HLOOKUP(AQ$35,'3.  Distribution Rates'!$C$122:$P$135,8,FALSE)</f>
        <v>0</v>
      </c>
      <c r="AR388" s="299">
        <f>HLOOKUP(AR$35,'3.  Distribution Rates'!$C$122:$P$135,8,FALSE)</f>
        <v>0</v>
      </c>
      <c r="AS388" s="330"/>
      <c r="AT388" s="299"/>
      <c r="AU388" s="299"/>
      <c r="AV388" s="299"/>
    </row>
    <row r="389" spans="2:48">
      <c r="B389" s="283" t="s">
        <v>276</v>
      </c>
      <c r="C389" s="301"/>
      <c r="D389" s="243"/>
      <c r="E389" s="240"/>
      <c r="F389" s="240"/>
      <c r="G389" s="240"/>
      <c r="H389" s="240"/>
      <c r="I389" s="240"/>
      <c r="J389" s="240"/>
      <c r="K389" s="240"/>
      <c r="L389" s="240"/>
      <c r="M389" s="240"/>
      <c r="N389" s="240"/>
      <c r="O389" s="240"/>
      <c r="P389" s="240"/>
      <c r="Q389" s="240"/>
      <c r="R389" s="251"/>
      <c r="S389" s="240"/>
      <c r="T389" s="240"/>
      <c r="U389" s="240"/>
      <c r="V389" s="243"/>
      <c r="W389" s="243"/>
      <c r="X389" s="243"/>
      <c r="Y389" s="243"/>
      <c r="Z389" s="240"/>
      <c r="AA389" s="240"/>
      <c r="AB389" s="240"/>
      <c r="AC389" s="240"/>
      <c r="AD389" s="240"/>
      <c r="AE389" s="331">
        <f>'4.  2011-2014 LRAM'!AM139*AE388</f>
        <v>0</v>
      </c>
      <c r="AF389" s="331">
        <f>'4.  2011-2014 LRAM'!AN139*AF388</f>
        <v>0</v>
      </c>
      <c r="AG389" s="331">
        <f>'4.  2011-2014 LRAM'!AO139*AG388</f>
        <v>0</v>
      </c>
      <c r="AH389" s="331">
        <f>'4.  2011-2014 LRAM'!AP139*AH388</f>
        <v>0</v>
      </c>
      <c r="AI389" s="331">
        <f>'4.  2011-2014 LRAM'!AQ139*AI388</f>
        <v>0</v>
      </c>
      <c r="AJ389" s="331">
        <f>'4.  2011-2014 LRAM'!AR139*AJ388</f>
        <v>0</v>
      </c>
      <c r="AK389" s="331">
        <f>'4.  2011-2014 LRAM'!AS139*AK388</f>
        <v>0</v>
      </c>
      <c r="AL389" s="331">
        <f>'4.  2011-2014 LRAM'!AT139*AL388</f>
        <v>0</v>
      </c>
      <c r="AM389" s="331">
        <f>'4.  2011-2014 LRAM'!AU139*AM388</f>
        <v>0</v>
      </c>
      <c r="AN389" s="331">
        <f>'4.  2011-2014 LRAM'!AV139*AN388</f>
        <v>0</v>
      </c>
      <c r="AO389" s="331">
        <f>'4.  2011-2014 LRAM'!AW139*AO388</f>
        <v>0</v>
      </c>
      <c r="AP389" s="331">
        <f>'4.  2011-2014 LRAM'!AX139*AP388</f>
        <v>0</v>
      </c>
      <c r="AQ389" s="331">
        <f>'4.  2011-2014 LRAM'!AY139*AQ388</f>
        <v>0</v>
      </c>
      <c r="AR389" s="331">
        <f>'4.  2011-2014 LRAM'!AZ139*AR388</f>
        <v>0</v>
      </c>
      <c r="AS389" s="543">
        <f>SUM(AE389:AR389)</f>
        <v>0</v>
      </c>
    </row>
    <row r="390" spans="2:48">
      <c r="B390" s="283" t="s">
        <v>277</v>
      </c>
      <c r="C390" s="301"/>
      <c r="D390" s="243"/>
      <c r="E390" s="240"/>
      <c r="F390" s="240"/>
      <c r="G390" s="240"/>
      <c r="H390" s="240"/>
      <c r="I390" s="240"/>
      <c r="J390" s="240"/>
      <c r="K390" s="240"/>
      <c r="L390" s="240"/>
      <c r="M390" s="240"/>
      <c r="N390" s="240"/>
      <c r="O390" s="240"/>
      <c r="P390" s="240"/>
      <c r="Q390" s="240"/>
      <c r="R390" s="251"/>
      <c r="S390" s="240"/>
      <c r="T390" s="240"/>
      <c r="U390" s="240"/>
      <c r="V390" s="243"/>
      <c r="W390" s="243"/>
      <c r="X390" s="243"/>
      <c r="Y390" s="243"/>
      <c r="Z390" s="240"/>
      <c r="AA390" s="240"/>
      <c r="AB390" s="240"/>
      <c r="AC390" s="240"/>
      <c r="AD390" s="240"/>
      <c r="AE390" s="331">
        <f>'4.  2011-2014 LRAM'!AM278*AE388</f>
        <v>0</v>
      </c>
      <c r="AF390" s="331">
        <f>'4.  2011-2014 LRAM'!AN278*AF388</f>
        <v>0</v>
      </c>
      <c r="AG390" s="331">
        <f>'4.  2011-2014 LRAM'!AO278*AG388</f>
        <v>0</v>
      </c>
      <c r="AH390" s="331">
        <f>'4.  2011-2014 LRAM'!AP278*AH388</f>
        <v>0</v>
      </c>
      <c r="AI390" s="331">
        <f>'4.  2011-2014 LRAM'!AQ278*AI388</f>
        <v>0</v>
      </c>
      <c r="AJ390" s="331">
        <f>'4.  2011-2014 LRAM'!AR278*AJ388</f>
        <v>0</v>
      </c>
      <c r="AK390" s="331">
        <f>'4.  2011-2014 LRAM'!AS278*AK388</f>
        <v>0</v>
      </c>
      <c r="AL390" s="331">
        <f>'4.  2011-2014 LRAM'!AT278*AL388</f>
        <v>0</v>
      </c>
      <c r="AM390" s="331">
        <f>'4.  2011-2014 LRAM'!AU278*AM388</f>
        <v>0</v>
      </c>
      <c r="AN390" s="331">
        <f>'4.  2011-2014 LRAM'!AV278*AN388</f>
        <v>0</v>
      </c>
      <c r="AO390" s="331">
        <f>'4.  2011-2014 LRAM'!AW278*AO388</f>
        <v>0</v>
      </c>
      <c r="AP390" s="331">
        <f>'4.  2011-2014 LRAM'!AX278*AP388</f>
        <v>0</v>
      </c>
      <c r="AQ390" s="331">
        <f>'4.  2011-2014 LRAM'!AY278*AQ388</f>
        <v>0</v>
      </c>
      <c r="AR390" s="331">
        <f>'4.  2011-2014 LRAM'!AZ278*AR388</f>
        <v>0</v>
      </c>
      <c r="AS390" s="543">
        <f>SUM(AE390:AR390)</f>
        <v>0</v>
      </c>
    </row>
    <row r="391" spans="2:48">
      <c r="B391" s="283" t="s">
        <v>278</v>
      </c>
      <c r="C391" s="301"/>
      <c r="D391" s="243"/>
      <c r="E391" s="240"/>
      <c r="F391" s="240"/>
      <c r="G391" s="240"/>
      <c r="H391" s="240"/>
      <c r="I391" s="240"/>
      <c r="J391" s="240"/>
      <c r="K391" s="240"/>
      <c r="L391" s="240"/>
      <c r="M391" s="240"/>
      <c r="N391" s="240"/>
      <c r="O391" s="240"/>
      <c r="P391" s="240"/>
      <c r="Q391" s="240"/>
      <c r="R391" s="251"/>
      <c r="S391" s="240"/>
      <c r="T391" s="240"/>
      <c r="U391" s="240"/>
      <c r="V391" s="243"/>
      <c r="W391" s="243"/>
      <c r="X391" s="243"/>
      <c r="Y391" s="243"/>
      <c r="Z391" s="240"/>
      <c r="AA391" s="240"/>
      <c r="AB391" s="240"/>
      <c r="AC391" s="240"/>
      <c r="AD391" s="240"/>
      <c r="AE391" s="331">
        <f>'4.  2011-2014 LRAM'!AM414*AE388</f>
        <v>0</v>
      </c>
      <c r="AF391" s="331">
        <f>'4.  2011-2014 LRAM'!AN414*AF388</f>
        <v>0</v>
      </c>
      <c r="AG391" s="331">
        <f>'4.  2011-2014 LRAM'!AO414*AG388</f>
        <v>0</v>
      </c>
      <c r="AH391" s="331">
        <f>'4.  2011-2014 LRAM'!AP414*AH388</f>
        <v>0</v>
      </c>
      <c r="AI391" s="331">
        <f>'4.  2011-2014 LRAM'!AQ414*AI388</f>
        <v>0</v>
      </c>
      <c r="AJ391" s="331">
        <f>'4.  2011-2014 LRAM'!AR414*AJ388</f>
        <v>0</v>
      </c>
      <c r="AK391" s="331">
        <f>'4.  2011-2014 LRAM'!AS414*AK388</f>
        <v>0</v>
      </c>
      <c r="AL391" s="331">
        <f>'4.  2011-2014 LRAM'!AT414*AL388</f>
        <v>0</v>
      </c>
      <c r="AM391" s="331">
        <f>'4.  2011-2014 LRAM'!AU414*AM388</f>
        <v>0</v>
      </c>
      <c r="AN391" s="331">
        <f>'4.  2011-2014 LRAM'!AV414*AN388</f>
        <v>0</v>
      </c>
      <c r="AO391" s="331">
        <f>'4.  2011-2014 LRAM'!AW414*AO388</f>
        <v>0</v>
      </c>
      <c r="AP391" s="331">
        <f>'4.  2011-2014 LRAM'!AX414*AP388</f>
        <v>0</v>
      </c>
      <c r="AQ391" s="331">
        <f>'4.  2011-2014 LRAM'!AY414*AQ388</f>
        <v>0</v>
      </c>
      <c r="AR391" s="331">
        <f>'4.  2011-2014 LRAM'!AZ414*AR388</f>
        <v>0</v>
      </c>
      <c r="AS391" s="543">
        <f>SUM(AE391:AR391)</f>
        <v>0</v>
      </c>
    </row>
    <row r="392" spans="2:48">
      <c r="B392" s="283" t="s">
        <v>279</v>
      </c>
      <c r="C392" s="301"/>
      <c r="D392" s="243"/>
      <c r="E392" s="240"/>
      <c r="F392" s="240"/>
      <c r="G392" s="240"/>
      <c r="H392" s="240"/>
      <c r="I392" s="240"/>
      <c r="J392" s="240"/>
      <c r="K392" s="240"/>
      <c r="L392" s="240"/>
      <c r="M392" s="240"/>
      <c r="N392" s="240"/>
      <c r="O392" s="240"/>
      <c r="P392" s="240"/>
      <c r="Q392" s="240"/>
      <c r="R392" s="251"/>
      <c r="S392" s="240"/>
      <c r="T392" s="240"/>
      <c r="U392" s="240"/>
      <c r="V392" s="243"/>
      <c r="W392" s="243"/>
      <c r="X392" s="243"/>
      <c r="Y392" s="243"/>
      <c r="Z392" s="240"/>
      <c r="AA392" s="240"/>
      <c r="AB392" s="240"/>
      <c r="AC392" s="240"/>
      <c r="AD392" s="240"/>
      <c r="AE392" s="331">
        <f>'4.  2011-2014 LRAM'!AM551*AE388</f>
        <v>0</v>
      </c>
      <c r="AF392" s="331">
        <f>'4.  2011-2014 LRAM'!AN551*AF388</f>
        <v>0</v>
      </c>
      <c r="AG392" s="331">
        <f>'4.  2011-2014 LRAM'!AO551*AG388</f>
        <v>0</v>
      </c>
      <c r="AH392" s="331">
        <f>'4.  2011-2014 LRAM'!AP551*AH388</f>
        <v>0</v>
      </c>
      <c r="AI392" s="331">
        <f>'4.  2011-2014 LRAM'!AQ551*AI388</f>
        <v>0</v>
      </c>
      <c r="AJ392" s="331">
        <f>'4.  2011-2014 LRAM'!AR551*AJ388</f>
        <v>0</v>
      </c>
      <c r="AK392" s="331">
        <f>'4.  2011-2014 LRAM'!AS551*AK388</f>
        <v>0</v>
      </c>
      <c r="AL392" s="331">
        <f>'4.  2011-2014 LRAM'!AT551*AL388</f>
        <v>0</v>
      </c>
      <c r="AM392" s="331">
        <f>'4.  2011-2014 LRAM'!AU551*AM388</f>
        <v>0</v>
      </c>
      <c r="AN392" s="331">
        <f>'4.  2011-2014 LRAM'!AV551*AN388</f>
        <v>0</v>
      </c>
      <c r="AO392" s="331">
        <f>'4.  2011-2014 LRAM'!AW551*AO388</f>
        <v>0</v>
      </c>
      <c r="AP392" s="331">
        <f>'4.  2011-2014 LRAM'!AX551*AP388</f>
        <v>0</v>
      </c>
      <c r="AQ392" s="331">
        <f>'4.  2011-2014 LRAM'!AY551*AQ388</f>
        <v>0</v>
      </c>
      <c r="AR392" s="331">
        <f>'4.  2011-2014 LRAM'!AZ551*AR388</f>
        <v>0</v>
      </c>
      <c r="AS392" s="543">
        <f t="shared" ref="AS392:AS394" si="926">SUM(AE392:AR392)</f>
        <v>0</v>
      </c>
    </row>
    <row r="393" spans="2:48">
      <c r="B393" s="283" t="s">
        <v>280</v>
      </c>
      <c r="C393" s="301"/>
      <c r="D393" s="243"/>
      <c r="E393" s="240"/>
      <c r="F393" s="240"/>
      <c r="G393" s="240"/>
      <c r="H393" s="240"/>
      <c r="I393" s="240"/>
      <c r="J393" s="240"/>
      <c r="K393" s="240"/>
      <c r="L393" s="240"/>
      <c r="M393" s="240"/>
      <c r="N393" s="240"/>
      <c r="O393" s="240"/>
      <c r="P393" s="240"/>
      <c r="Q393" s="240"/>
      <c r="R393" s="251"/>
      <c r="S393" s="240"/>
      <c r="T393" s="240"/>
      <c r="U393" s="240"/>
      <c r="V393" s="243"/>
      <c r="W393" s="243"/>
      <c r="X393" s="243"/>
      <c r="Y393" s="243"/>
      <c r="Z393" s="240"/>
      <c r="AA393" s="240"/>
      <c r="AB393" s="240"/>
      <c r="AC393" s="240"/>
      <c r="AD393" s="240"/>
      <c r="AE393" s="331">
        <f>AE208*AE388</f>
        <v>0</v>
      </c>
      <c r="AF393" s="331">
        <f t="shared" ref="AF393:AR393" si="927">AF208*AF388</f>
        <v>0</v>
      </c>
      <c r="AG393" s="331">
        <f t="shared" si="927"/>
        <v>0</v>
      </c>
      <c r="AH393" s="331">
        <f t="shared" si="927"/>
        <v>0</v>
      </c>
      <c r="AI393" s="331">
        <f t="shared" si="927"/>
        <v>0</v>
      </c>
      <c r="AJ393" s="331">
        <f t="shared" si="927"/>
        <v>0</v>
      </c>
      <c r="AK393" s="331">
        <f t="shared" si="927"/>
        <v>0</v>
      </c>
      <c r="AL393" s="331">
        <f t="shared" si="927"/>
        <v>0</v>
      </c>
      <c r="AM393" s="331">
        <f t="shared" si="927"/>
        <v>0</v>
      </c>
      <c r="AN393" s="331">
        <f t="shared" si="927"/>
        <v>0</v>
      </c>
      <c r="AO393" s="331">
        <f t="shared" si="927"/>
        <v>0</v>
      </c>
      <c r="AP393" s="331">
        <f t="shared" si="927"/>
        <v>0</v>
      </c>
      <c r="AQ393" s="331">
        <f t="shared" si="927"/>
        <v>0</v>
      </c>
      <c r="AR393" s="331">
        <f t="shared" si="927"/>
        <v>0</v>
      </c>
      <c r="AS393" s="543">
        <f t="shared" si="926"/>
        <v>0</v>
      </c>
    </row>
    <row r="394" spans="2:48">
      <c r="B394" s="283" t="s">
        <v>289</v>
      </c>
      <c r="C394" s="301"/>
      <c r="D394" s="243"/>
      <c r="E394" s="240"/>
      <c r="F394" s="240"/>
      <c r="G394" s="240"/>
      <c r="H394" s="240"/>
      <c r="I394" s="240"/>
      <c r="J394" s="240"/>
      <c r="K394" s="240"/>
      <c r="L394" s="240"/>
      <c r="M394" s="240"/>
      <c r="N394" s="240"/>
      <c r="O394" s="240"/>
      <c r="P394" s="240"/>
      <c r="Q394" s="240"/>
      <c r="R394" s="251"/>
      <c r="S394" s="240"/>
      <c r="T394" s="240"/>
      <c r="U394" s="240"/>
      <c r="V394" s="243"/>
      <c r="W394" s="243"/>
      <c r="X394" s="243"/>
      <c r="Y394" s="243"/>
      <c r="Z394" s="240"/>
      <c r="AA394" s="240"/>
      <c r="AB394" s="240"/>
      <c r="AC394" s="240"/>
      <c r="AD394" s="240"/>
      <c r="AE394" s="331">
        <f>AE385*AE388</f>
        <v>28184.671545905752</v>
      </c>
      <c r="AF394" s="331">
        <f t="shared" ref="AF394:AR394" si="928">AF385*AF388</f>
        <v>10255.383056661212</v>
      </c>
      <c r="AG394" s="331">
        <f t="shared" si="928"/>
        <v>878.52129397007684</v>
      </c>
      <c r="AH394" s="331">
        <f t="shared" si="928"/>
        <v>0</v>
      </c>
      <c r="AI394" s="331">
        <f t="shared" si="928"/>
        <v>0</v>
      </c>
      <c r="AJ394" s="331">
        <f t="shared" si="928"/>
        <v>10345.139917396546</v>
      </c>
      <c r="AK394" s="331">
        <f t="shared" si="928"/>
        <v>0</v>
      </c>
      <c r="AL394" s="331">
        <f t="shared" si="928"/>
        <v>0</v>
      </c>
      <c r="AM394" s="331">
        <f t="shared" si="928"/>
        <v>0</v>
      </c>
      <c r="AN394" s="331">
        <f t="shared" si="928"/>
        <v>0</v>
      </c>
      <c r="AO394" s="331">
        <f t="shared" si="928"/>
        <v>0</v>
      </c>
      <c r="AP394" s="331">
        <f t="shared" si="928"/>
        <v>0</v>
      </c>
      <c r="AQ394" s="331">
        <f t="shared" si="928"/>
        <v>0</v>
      </c>
      <c r="AR394" s="331">
        <f t="shared" si="928"/>
        <v>0</v>
      </c>
      <c r="AS394" s="543">
        <f t="shared" si="926"/>
        <v>49663.715813933588</v>
      </c>
    </row>
    <row r="395" spans="2:48" ht="15.75">
      <c r="B395" s="305" t="s">
        <v>281</v>
      </c>
      <c r="C395" s="301"/>
      <c r="D395" s="263"/>
      <c r="E395" s="293"/>
      <c r="F395" s="293"/>
      <c r="G395" s="293"/>
      <c r="H395" s="293"/>
      <c r="I395" s="293"/>
      <c r="J395" s="293"/>
      <c r="K395" s="293"/>
      <c r="L395" s="293"/>
      <c r="M395" s="293"/>
      <c r="N395" s="293"/>
      <c r="O395" s="293"/>
      <c r="P395" s="293"/>
      <c r="Q395" s="293"/>
      <c r="R395" s="260"/>
      <c r="S395" s="293"/>
      <c r="T395" s="293"/>
      <c r="U395" s="293"/>
      <c r="V395" s="263"/>
      <c r="W395" s="263"/>
      <c r="X395" s="263"/>
      <c r="Y395" s="263"/>
      <c r="Z395" s="293"/>
      <c r="AA395" s="293"/>
      <c r="AB395" s="293"/>
      <c r="AC395" s="293"/>
      <c r="AD395" s="293"/>
      <c r="AE395" s="302">
        <f>SUM(AE389:AE394)</f>
        <v>28184.671545905752</v>
      </c>
      <c r="AF395" s="302">
        <f t="shared" ref="AF395:AK395" si="929">SUM(AF389:AF394)</f>
        <v>10255.383056661212</v>
      </c>
      <c r="AG395" s="302">
        <f t="shared" si="929"/>
        <v>878.52129397007684</v>
      </c>
      <c r="AH395" s="302">
        <f t="shared" si="929"/>
        <v>0</v>
      </c>
      <c r="AI395" s="302">
        <f t="shared" si="929"/>
        <v>0</v>
      </c>
      <c r="AJ395" s="302">
        <f t="shared" si="929"/>
        <v>10345.139917396546</v>
      </c>
      <c r="AK395" s="302">
        <f t="shared" si="929"/>
        <v>0</v>
      </c>
      <c r="AL395" s="302">
        <f>SUM(AL389:AL394)</f>
        <v>0</v>
      </c>
      <c r="AM395" s="302">
        <f t="shared" ref="AM395:AR395" si="930">SUM(AM389:AM394)</f>
        <v>0</v>
      </c>
      <c r="AN395" s="302">
        <f t="shared" si="930"/>
        <v>0</v>
      </c>
      <c r="AO395" s="302">
        <f t="shared" si="930"/>
        <v>0</v>
      </c>
      <c r="AP395" s="302">
        <f t="shared" si="930"/>
        <v>0</v>
      </c>
      <c r="AQ395" s="302">
        <f t="shared" si="930"/>
        <v>0</v>
      </c>
      <c r="AR395" s="302">
        <f t="shared" si="930"/>
        <v>0</v>
      </c>
      <c r="AS395" s="359">
        <f>SUM(AS389:AS394)</f>
        <v>49663.715813933588</v>
      </c>
    </row>
    <row r="396" spans="2:48" ht="15.75">
      <c r="B396" s="305" t="s">
        <v>282</v>
      </c>
      <c r="C396" s="301"/>
      <c r="D396" s="306"/>
      <c r="E396" s="293"/>
      <c r="F396" s="293"/>
      <c r="G396" s="293"/>
      <c r="H396" s="293"/>
      <c r="I396" s="293"/>
      <c r="J396" s="293"/>
      <c r="K396" s="293"/>
      <c r="L396" s="293"/>
      <c r="M396" s="293"/>
      <c r="N396" s="293"/>
      <c r="O396" s="293"/>
      <c r="P396" s="293"/>
      <c r="Q396" s="293"/>
      <c r="R396" s="260"/>
      <c r="S396" s="293"/>
      <c r="T396" s="293"/>
      <c r="U396" s="293"/>
      <c r="V396" s="263"/>
      <c r="W396" s="263"/>
      <c r="X396" s="263"/>
      <c r="Y396" s="263"/>
      <c r="Z396" s="293"/>
      <c r="AA396" s="293"/>
      <c r="AB396" s="293"/>
      <c r="AC396" s="293"/>
      <c r="AD396" s="293"/>
      <c r="AE396" s="303">
        <f>AE386*AE388</f>
        <v>0</v>
      </c>
      <c r="AF396" s="303">
        <f t="shared" ref="AF396:AK396" si="931">AF386*AF388</f>
        <v>0</v>
      </c>
      <c r="AG396" s="303">
        <f t="shared" si="931"/>
        <v>0</v>
      </c>
      <c r="AH396" s="303">
        <f t="shared" si="931"/>
        <v>0</v>
      </c>
      <c r="AI396" s="303">
        <f t="shared" si="931"/>
        <v>0</v>
      </c>
      <c r="AJ396" s="303">
        <f t="shared" si="931"/>
        <v>0</v>
      </c>
      <c r="AK396" s="303">
        <f t="shared" si="931"/>
        <v>0</v>
      </c>
      <c r="AL396" s="303">
        <f>AL386*AL388</f>
        <v>0</v>
      </c>
      <c r="AM396" s="303">
        <f t="shared" ref="AM396:AR396" si="932">AM386*AM388</f>
        <v>0</v>
      </c>
      <c r="AN396" s="303">
        <f t="shared" si="932"/>
        <v>0</v>
      </c>
      <c r="AO396" s="303">
        <f t="shared" si="932"/>
        <v>0</v>
      </c>
      <c r="AP396" s="303">
        <f t="shared" si="932"/>
        <v>0</v>
      </c>
      <c r="AQ396" s="303">
        <f t="shared" si="932"/>
        <v>0</v>
      </c>
      <c r="AR396" s="303">
        <f t="shared" si="932"/>
        <v>0</v>
      </c>
      <c r="AS396" s="359">
        <f>SUM(AE396:AR396)</f>
        <v>0</v>
      </c>
    </row>
    <row r="397" spans="2:48" ht="15.75">
      <c r="B397" s="305" t="s">
        <v>283</v>
      </c>
      <c r="C397" s="301"/>
      <c r="D397" s="306"/>
      <c r="E397" s="293"/>
      <c r="F397" s="293"/>
      <c r="G397" s="293"/>
      <c r="H397" s="293"/>
      <c r="I397" s="293"/>
      <c r="J397" s="293"/>
      <c r="K397" s="293"/>
      <c r="L397" s="293"/>
      <c r="M397" s="293"/>
      <c r="N397" s="293"/>
      <c r="O397" s="293"/>
      <c r="P397" s="293"/>
      <c r="Q397" s="293"/>
      <c r="R397" s="260"/>
      <c r="S397" s="293"/>
      <c r="T397" s="293"/>
      <c r="U397" s="293"/>
      <c r="V397" s="306"/>
      <c r="W397" s="306"/>
      <c r="X397" s="306"/>
      <c r="Y397" s="306"/>
      <c r="Z397" s="293"/>
      <c r="AA397" s="293"/>
      <c r="AB397" s="293"/>
      <c r="AC397" s="293"/>
      <c r="AD397" s="293"/>
      <c r="AE397" s="307"/>
      <c r="AF397" s="307"/>
      <c r="AG397" s="307"/>
      <c r="AH397" s="307"/>
      <c r="AI397" s="307"/>
      <c r="AJ397" s="307"/>
      <c r="AK397" s="307"/>
      <c r="AL397" s="307"/>
      <c r="AM397" s="307"/>
      <c r="AN397" s="307"/>
      <c r="AO397" s="307"/>
      <c r="AP397" s="307"/>
      <c r="AQ397" s="307"/>
      <c r="AR397" s="307"/>
      <c r="AS397" s="359">
        <f>AS395-AS396</f>
        <v>49663.715813933588</v>
      </c>
    </row>
    <row r="398" spans="2:48">
      <c r="B398" s="283"/>
      <c r="C398" s="306"/>
      <c r="D398" s="306"/>
      <c r="E398" s="293"/>
      <c r="F398" s="293"/>
      <c r="G398" s="293"/>
      <c r="H398" s="293"/>
      <c r="I398" s="293"/>
      <c r="J398" s="293"/>
      <c r="K398" s="293"/>
      <c r="L398" s="293"/>
      <c r="M398" s="293"/>
      <c r="N398" s="293"/>
      <c r="O398" s="293"/>
      <c r="P398" s="293"/>
      <c r="Q398" s="293"/>
      <c r="R398" s="260"/>
      <c r="S398" s="293"/>
      <c r="T398" s="293"/>
      <c r="U398" s="293"/>
      <c r="V398" s="306"/>
      <c r="W398" s="301"/>
      <c r="X398" s="306"/>
      <c r="Y398" s="306"/>
      <c r="Z398" s="293"/>
      <c r="AA398" s="293"/>
      <c r="AB398" s="293"/>
      <c r="AC398" s="293"/>
      <c r="AD398" s="293"/>
      <c r="AE398" s="308"/>
      <c r="AF398" s="308"/>
      <c r="AG398" s="308"/>
      <c r="AH398" s="308"/>
      <c r="AI398" s="308"/>
      <c r="AJ398" s="308"/>
      <c r="AK398" s="308"/>
      <c r="AL398" s="308"/>
      <c r="AM398" s="308"/>
      <c r="AN398" s="308"/>
      <c r="AO398" s="308"/>
      <c r="AP398" s="308"/>
      <c r="AQ398" s="308"/>
      <c r="AR398" s="308"/>
      <c r="AS398" s="304"/>
    </row>
    <row r="399" spans="2:48">
      <c r="B399" s="390" t="s">
        <v>284</v>
      </c>
      <c r="C399" s="264"/>
      <c r="D399" s="240"/>
      <c r="E399" s="240"/>
      <c r="F399" s="240"/>
      <c r="G399" s="240"/>
      <c r="H399" s="240"/>
      <c r="I399" s="240"/>
      <c r="J399" s="240"/>
      <c r="K399" s="240"/>
      <c r="L399" s="240"/>
      <c r="M399" s="240"/>
      <c r="N399" s="240"/>
      <c r="O399" s="240"/>
      <c r="P399" s="240"/>
      <c r="Q399" s="240"/>
      <c r="R399" s="312"/>
      <c r="S399" s="240"/>
      <c r="T399" s="240"/>
      <c r="U399" s="240"/>
      <c r="V399" s="264"/>
      <c r="W399" s="243"/>
      <c r="X399" s="243"/>
      <c r="Y399" s="240"/>
      <c r="Z399" s="240"/>
      <c r="AA399" s="243"/>
      <c r="AB399" s="243"/>
      <c r="AC399" s="243"/>
      <c r="AD399" s="243"/>
      <c r="AE399" s="251">
        <f>SUMPRODUCT($E$228:$E$383,AE228:AE383)</f>
        <v>3660346.9540137341</v>
      </c>
      <c r="AF399" s="251">
        <f>SUMPRODUCT($E$228:$E$383,AF228:AF383)</f>
        <v>1294348.9540077485</v>
      </c>
      <c r="AG399" s="251">
        <f>IF(AG226="kw",SUMPRODUCT($Q$228:$Q$383,$S$228:$S$383,AG228:AG383),SUMPRODUCT($E$228:$E$383,AG228:AG383))</f>
        <v>595.33543414340556</v>
      </c>
      <c r="AH399" s="251">
        <f t="shared" ref="AH399:AR399" si="933">IF(AH226="kw",SUMPRODUCT($Q$228:$Q$383,$S$228:$S$383,AH228:AH383),SUMPRODUCT($E$228:$E$383,AH228:AH383))</f>
        <v>0</v>
      </c>
      <c r="AI399" s="251">
        <f t="shared" si="933"/>
        <v>0</v>
      </c>
      <c r="AJ399" s="251">
        <f t="shared" si="933"/>
        <v>1732.0063024302167</v>
      </c>
      <c r="AK399" s="251">
        <f t="shared" si="933"/>
        <v>0</v>
      </c>
      <c r="AL399" s="251">
        <f t="shared" si="933"/>
        <v>0</v>
      </c>
      <c r="AM399" s="251">
        <f t="shared" si="933"/>
        <v>0</v>
      </c>
      <c r="AN399" s="251">
        <f t="shared" si="933"/>
        <v>0</v>
      </c>
      <c r="AO399" s="251">
        <f t="shared" si="933"/>
        <v>0</v>
      </c>
      <c r="AP399" s="251">
        <f t="shared" si="933"/>
        <v>0</v>
      </c>
      <c r="AQ399" s="251">
        <f t="shared" si="933"/>
        <v>0</v>
      </c>
      <c r="AR399" s="251">
        <f t="shared" si="933"/>
        <v>0</v>
      </c>
      <c r="AS399" s="304"/>
    </row>
    <row r="400" spans="2:48">
      <c r="B400" s="390" t="s">
        <v>285</v>
      </c>
      <c r="C400" s="264"/>
      <c r="D400" s="240"/>
      <c r="E400" s="240"/>
      <c r="F400" s="240"/>
      <c r="G400" s="240"/>
      <c r="H400" s="240"/>
      <c r="I400" s="240"/>
      <c r="J400" s="240"/>
      <c r="K400" s="240"/>
      <c r="L400" s="240"/>
      <c r="M400" s="240"/>
      <c r="N400" s="240"/>
      <c r="O400" s="240"/>
      <c r="P400" s="240"/>
      <c r="Q400" s="240"/>
      <c r="R400" s="312"/>
      <c r="S400" s="240"/>
      <c r="T400" s="240"/>
      <c r="U400" s="240"/>
      <c r="V400" s="264"/>
      <c r="W400" s="243"/>
      <c r="X400" s="243"/>
      <c r="Y400" s="240"/>
      <c r="Z400" s="240"/>
      <c r="AA400" s="243"/>
      <c r="AB400" s="243"/>
      <c r="AC400" s="243"/>
      <c r="AD400" s="243"/>
      <c r="AE400" s="251">
        <f>SUMPRODUCT($F$228:$F$383,AE228:AE383)</f>
        <v>3660346.9540137341</v>
      </c>
      <c r="AF400" s="251">
        <f>SUMPRODUCT($F$228:$F$383,AF228:AF383)</f>
        <v>1294348.9540077485</v>
      </c>
      <c r="AG400" s="251">
        <f t="shared" ref="AG400" si="934">IF(AG226="kw",SUMPRODUCT($Q$228:$Q$383,$T$228:$T$383,AG228:AG383),SUMPRODUCT($F$228:$F$383,AG228:AG383))</f>
        <v>595.33543414340556</v>
      </c>
      <c r="AH400" s="251">
        <f t="shared" ref="AH400:AR400" si="935">IF(AH226="kw",SUMPRODUCT($Q$228:$Q$383,$T$228:$T$383,AH228:AH383),SUMPRODUCT($F$228:$F$383,AH228:AH383))</f>
        <v>0</v>
      </c>
      <c r="AI400" s="251">
        <f t="shared" si="935"/>
        <v>0</v>
      </c>
      <c r="AJ400" s="251">
        <f t="shared" si="935"/>
        <v>1732.0063024302167</v>
      </c>
      <c r="AK400" s="251">
        <f t="shared" si="935"/>
        <v>0</v>
      </c>
      <c r="AL400" s="251">
        <f t="shared" si="935"/>
        <v>0</v>
      </c>
      <c r="AM400" s="251">
        <f t="shared" si="935"/>
        <v>0</v>
      </c>
      <c r="AN400" s="251">
        <f t="shared" si="935"/>
        <v>0</v>
      </c>
      <c r="AO400" s="251">
        <f t="shared" si="935"/>
        <v>0</v>
      </c>
      <c r="AP400" s="251">
        <f t="shared" si="935"/>
        <v>0</v>
      </c>
      <c r="AQ400" s="251">
        <f t="shared" si="935"/>
        <v>0</v>
      </c>
      <c r="AR400" s="251">
        <f t="shared" si="935"/>
        <v>0</v>
      </c>
      <c r="AS400" s="295"/>
    </row>
    <row r="401" spans="1:45">
      <c r="B401" s="390" t="s">
        <v>286</v>
      </c>
      <c r="C401" s="264"/>
      <c r="D401" s="240"/>
      <c r="E401" s="240"/>
      <c r="F401" s="240"/>
      <c r="G401" s="240"/>
      <c r="H401" s="240"/>
      <c r="I401" s="240"/>
      <c r="J401" s="240"/>
      <c r="K401" s="240"/>
      <c r="L401" s="240"/>
      <c r="M401" s="240"/>
      <c r="N401" s="240"/>
      <c r="O401" s="240"/>
      <c r="P401" s="240"/>
      <c r="Q401" s="240"/>
      <c r="R401" s="312"/>
      <c r="S401" s="240"/>
      <c r="T401" s="240"/>
      <c r="U401" s="240"/>
      <c r="V401" s="264"/>
      <c r="W401" s="243"/>
      <c r="X401" s="243"/>
      <c r="Y401" s="240"/>
      <c r="Z401" s="240"/>
      <c r="AA401" s="243"/>
      <c r="AB401" s="243"/>
      <c r="AC401" s="243"/>
      <c r="AD401" s="243"/>
      <c r="AE401" s="251">
        <f>SUMPRODUCT($G$228:$G$383,AE228:AE383)</f>
        <v>3660346.9540137341</v>
      </c>
      <c r="AF401" s="251">
        <f>SUMPRODUCT($G$228:$G$383,AF228:AF383)</f>
        <v>1294348.9540077485</v>
      </c>
      <c r="AG401" s="251">
        <f t="shared" ref="AG401" si="936">IF(AG226="kw",SUMPRODUCT($Q$228:$Q$383,$U$228:$U$383,AG228:AG383),SUMPRODUCT($G$228:$G$383,AG228:AG383))</f>
        <v>595.33543414340556</v>
      </c>
      <c r="AH401" s="251">
        <f t="shared" ref="AH401:AR401" si="937">IF(AH226="kw",SUMPRODUCT($Q$228:$Q$383,$U$228:$U$383,AH228:AH383),SUMPRODUCT($G$228:$G$383,AH228:AH383))</f>
        <v>0</v>
      </c>
      <c r="AI401" s="251">
        <f t="shared" si="937"/>
        <v>0</v>
      </c>
      <c r="AJ401" s="251">
        <f t="shared" si="937"/>
        <v>1732.0063024302167</v>
      </c>
      <c r="AK401" s="251">
        <f t="shared" si="937"/>
        <v>0</v>
      </c>
      <c r="AL401" s="251">
        <f t="shared" si="937"/>
        <v>0</v>
      </c>
      <c r="AM401" s="251">
        <f t="shared" si="937"/>
        <v>0</v>
      </c>
      <c r="AN401" s="251">
        <f t="shared" si="937"/>
        <v>0</v>
      </c>
      <c r="AO401" s="251">
        <f t="shared" si="937"/>
        <v>0</v>
      </c>
      <c r="AP401" s="251">
        <f t="shared" si="937"/>
        <v>0</v>
      </c>
      <c r="AQ401" s="251">
        <f t="shared" si="937"/>
        <v>0</v>
      </c>
      <c r="AR401" s="251">
        <f t="shared" si="937"/>
        <v>0</v>
      </c>
      <c r="AS401" s="295"/>
    </row>
    <row r="402" spans="1:45">
      <c r="B402" s="390" t="s">
        <v>287</v>
      </c>
      <c r="C402" s="264"/>
      <c r="D402" s="240"/>
      <c r="E402" s="240"/>
      <c r="F402" s="240"/>
      <c r="G402" s="240"/>
      <c r="H402" s="240"/>
      <c r="I402" s="240"/>
      <c r="J402" s="240"/>
      <c r="K402" s="240"/>
      <c r="L402" s="240"/>
      <c r="M402" s="240"/>
      <c r="N402" s="240"/>
      <c r="O402" s="240"/>
      <c r="P402" s="240"/>
      <c r="Q402" s="240"/>
      <c r="R402" s="312"/>
      <c r="S402" s="240"/>
      <c r="T402" s="240"/>
      <c r="U402" s="240"/>
      <c r="V402" s="264"/>
      <c r="W402" s="243"/>
      <c r="X402" s="243"/>
      <c r="Y402" s="240"/>
      <c r="Z402" s="240"/>
      <c r="AA402" s="243"/>
      <c r="AB402" s="243"/>
      <c r="AC402" s="243"/>
      <c r="AD402" s="243"/>
      <c r="AE402" s="251">
        <f>SUMPRODUCT($H$228:$H$383,AE228:AE383)</f>
        <v>3660346.9540137341</v>
      </c>
      <c r="AF402" s="251">
        <f>SUMPRODUCT($H$228:$H$383,AF228:AF383)</f>
        <v>1298181.3319365766</v>
      </c>
      <c r="AG402" s="251">
        <f>IF(AG226="kw",SUMPRODUCT($Q$228:$Q$383,$V$228:$V$383,AG228:AG383),SUMPRODUCT($H$228:$H$383,AG228:AG383))</f>
        <v>597.0491903471866</v>
      </c>
      <c r="AH402" s="251">
        <f t="shared" ref="AH402:AR402" si="938">IF(AH226="kw",SUMPRODUCT($Q$228:$Q$383,$V$228:$V$383,AH228:AH383),SUMPRODUCT($H$228:$H$383,AH228:AH383))</f>
        <v>0</v>
      </c>
      <c r="AI402" s="251">
        <f t="shared" si="938"/>
        <v>0</v>
      </c>
      <c r="AJ402" s="251">
        <f t="shared" si="938"/>
        <v>1737.1475710415598</v>
      </c>
      <c r="AK402" s="251">
        <f t="shared" si="938"/>
        <v>0</v>
      </c>
      <c r="AL402" s="251">
        <f t="shared" si="938"/>
        <v>0</v>
      </c>
      <c r="AM402" s="251">
        <f t="shared" si="938"/>
        <v>0</v>
      </c>
      <c r="AN402" s="251">
        <f t="shared" si="938"/>
        <v>0</v>
      </c>
      <c r="AO402" s="251">
        <f t="shared" si="938"/>
        <v>0</v>
      </c>
      <c r="AP402" s="251">
        <f t="shared" si="938"/>
        <v>0</v>
      </c>
      <c r="AQ402" s="251">
        <f t="shared" si="938"/>
        <v>0</v>
      </c>
      <c r="AR402" s="251">
        <f t="shared" si="938"/>
        <v>0</v>
      </c>
      <c r="AS402" s="295"/>
    </row>
    <row r="403" spans="1:45">
      <c r="B403" s="390" t="s">
        <v>840</v>
      </c>
      <c r="C403" s="264"/>
      <c r="D403" s="240"/>
      <c r="E403" s="240"/>
      <c r="F403" s="240"/>
      <c r="G403" s="240"/>
      <c r="H403" s="240"/>
      <c r="I403" s="240"/>
      <c r="J403" s="240"/>
      <c r="K403" s="240"/>
      <c r="L403" s="240"/>
      <c r="M403" s="240"/>
      <c r="N403" s="240"/>
      <c r="O403" s="240"/>
      <c r="P403" s="240"/>
      <c r="Q403" s="240"/>
      <c r="R403" s="312"/>
      <c r="S403" s="240"/>
      <c r="T403" s="240"/>
      <c r="U403" s="240"/>
      <c r="V403" s="264"/>
      <c r="W403" s="243"/>
      <c r="X403" s="243"/>
      <c r="Y403" s="240"/>
      <c r="Z403" s="240"/>
      <c r="AA403" s="243"/>
      <c r="AB403" s="243"/>
      <c r="AC403" s="243"/>
      <c r="AD403" s="243"/>
      <c r="AE403" s="251">
        <f>SUMPRODUCT($I$228:$I$383,AE228:AE383)</f>
        <v>3660346.9540137341</v>
      </c>
      <c r="AF403" s="251">
        <f>SUMPRODUCT($I$228:$I$383,AF228:AF383)</f>
        <v>1297945.9319365765</v>
      </c>
      <c r="AG403" s="251">
        <f>IF(AG226="kw",SUMPRODUCT($Q$228:$Q$383,$W$228:$W$383,AG228:AG383),SUMPRODUCT($I$228:$I$383,AG228:AG383))</f>
        <v>592.90211221198388</v>
      </c>
      <c r="AH403" s="251">
        <f t="shared" ref="AH403:AR403" si="939">IF(AH226="kw",SUMPRODUCT($Q$228:$Q$383,$W$228:$W$383,AH228:AH383),SUMPRODUCT($I$228:$I$383,AH228:AH383))</f>
        <v>0</v>
      </c>
      <c r="AI403" s="251">
        <f t="shared" si="939"/>
        <v>0</v>
      </c>
      <c r="AJ403" s="251">
        <f t="shared" si="939"/>
        <v>1724.7063366359516</v>
      </c>
      <c r="AK403" s="251">
        <f t="shared" si="939"/>
        <v>0</v>
      </c>
      <c r="AL403" s="251">
        <f t="shared" si="939"/>
        <v>0</v>
      </c>
      <c r="AM403" s="251">
        <f t="shared" si="939"/>
        <v>0</v>
      </c>
      <c r="AN403" s="251">
        <f t="shared" si="939"/>
        <v>0</v>
      </c>
      <c r="AO403" s="251">
        <f t="shared" si="939"/>
        <v>0</v>
      </c>
      <c r="AP403" s="251">
        <f t="shared" si="939"/>
        <v>0</v>
      </c>
      <c r="AQ403" s="251">
        <f t="shared" si="939"/>
        <v>0</v>
      </c>
      <c r="AR403" s="251">
        <f t="shared" si="939"/>
        <v>0</v>
      </c>
      <c r="AS403" s="295"/>
    </row>
    <row r="404" spans="1:45">
      <c r="B404" s="390" t="s">
        <v>850</v>
      </c>
      <c r="C404" s="264"/>
      <c r="D404" s="240"/>
      <c r="E404" s="240"/>
      <c r="F404" s="240"/>
      <c r="G404" s="240"/>
      <c r="H404" s="240"/>
      <c r="I404" s="240"/>
      <c r="J404" s="240"/>
      <c r="K404" s="240"/>
      <c r="L404" s="240"/>
      <c r="M404" s="240"/>
      <c r="N404" s="240"/>
      <c r="O404" s="240"/>
      <c r="P404" s="240"/>
      <c r="Q404" s="240"/>
      <c r="R404" s="312"/>
      <c r="S404" s="240"/>
      <c r="T404" s="240"/>
      <c r="U404" s="240"/>
      <c r="V404" s="264"/>
      <c r="W404" s="243"/>
      <c r="X404" s="243"/>
      <c r="Y404" s="240"/>
      <c r="Z404" s="240"/>
      <c r="AA404" s="243"/>
      <c r="AB404" s="243"/>
      <c r="AC404" s="243"/>
      <c r="AD404" s="243"/>
      <c r="AE404" s="251">
        <f>SUMPRODUCT($J$228:$J$383,AE228:AE383)</f>
        <v>3660346.9540137341</v>
      </c>
      <c r="AF404" s="251">
        <f>SUMPRODUCT($J$228:$J$383,AF228:AF383)</f>
        <v>1297945.9319365765</v>
      </c>
      <c r="AG404" s="251">
        <f>IF(AG226="kw",SUMPRODUCT($Q$228:$Q$383,$X$228:$X$383,AG228:AG383),SUMPRODUCT($J$228:$J$383,AG228:AG383))</f>
        <v>592.90211221198388</v>
      </c>
      <c r="AH404" s="251">
        <f t="shared" ref="AH404:AR404" si="940">IF(AH226="kw",SUMPRODUCT($Q$228:$Q$383,$X$228:$X$383,AH228:AH383),SUMPRODUCT($J$228:$J$383,AH228:AH383))</f>
        <v>0</v>
      </c>
      <c r="AI404" s="251">
        <f t="shared" si="940"/>
        <v>0</v>
      </c>
      <c r="AJ404" s="251">
        <f t="shared" si="940"/>
        <v>1724.7063366359516</v>
      </c>
      <c r="AK404" s="251">
        <f t="shared" si="940"/>
        <v>0</v>
      </c>
      <c r="AL404" s="251">
        <f t="shared" si="940"/>
        <v>0</v>
      </c>
      <c r="AM404" s="251">
        <f t="shared" si="940"/>
        <v>0</v>
      </c>
      <c r="AN404" s="251">
        <f t="shared" si="940"/>
        <v>0</v>
      </c>
      <c r="AO404" s="251">
        <f t="shared" si="940"/>
        <v>0</v>
      </c>
      <c r="AP404" s="251">
        <f t="shared" si="940"/>
        <v>0</v>
      </c>
      <c r="AQ404" s="251">
        <f t="shared" si="940"/>
        <v>0</v>
      </c>
      <c r="AR404" s="251">
        <f t="shared" si="940"/>
        <v>0</v>
      </c>
      <c r="AS404" s="295"/>
    </row>
    <row r="405" spans="1:45">
      <c r="B405" s="390" t="s">
        <v>851</v>
      </c>
      <c r="C405" s="264"/>
      <c r="D405" s="240"/>
      <c r="E405" s="240"/>
      <c r="F405" s="240"/>
      <c r="G405" s="240"/>
      <c r="H405" s="240"/>
      <c r="I405" s="240"/>
      <c r="J405" s="240"/>
      <c r="K405" s="240"/>
      <c r="L405" s="240"/>
      <c r="M405" s="240"/>
      <c r="N405" s="240"/>
      <c r="O405" s="240"/>
      <c r="P405" s="240"/>
      <c r="Q405" s="240"/>
      <c r="R405" s="312"/>
      <c r="S405" s="240"/>
      <c r="T405" s="240"/>
      <c r="U405" s="240"/>
      <c r="V405" s="264"/>
      <c r="W405" s="243"/>
      <c r="X405" s="243"/>
      <c r="Y405" s="240"/>
      <c r="Z405" s="240"/>
      <c r="AA405" s="243"/>
      <c r="AB405" s="243"/>
      <c r="AC405" s="243"/>
      <c r="AD405" s="243"/>
      <c r="AE405" s="251">
        <f>SUMPRODUCT($K$228:$K$383,AE228:AE383)</f>
        <v>3659959.9540137341</v>
      </c>
      <c r="AF405" s="251">
        <f>SUMPRODUCT($K$228:$K$383,AF228:AF383)</f>
        <v>1297945.9319365765</v>
      </c>
      <c r="AG405" s="251">
        <f>IF(AG226="kw",SUMPRODUCT($Q$228:$Q$383,$Y$228:$Y$383,AG228:AG383),SUMPRODUCT($K$228:$K$383,AG228:AG383))</f>
        <v>592.90211221198388</v>
      </c>
      <c r="AH405" s="251">
        <f t="shared" ref="AH405:AR405" si="941">IF(AH226="kw",SUMPRODUCT($Q$228:$Q$383,$Y$228:$Y$383,AH228:AH383),SUMPRODUCT($K$228:$K$383,AH228:AH383))</f>
        <v>0</v>
      </c>
      <c r="AI405" s="251">
        <f t="shared" si="941"/>
        <v>0</v>
      </c>
      <c r="AJ405" s="251">
        <f t="shared" si="941"/>
        <v>1724.7063366359516</v>
      </c>
      <c r="AK405" s="251">
        <f t="shared" si="941"/>
        <v>0</v>
      </c>
      <c r="AL405" s="251">
        <f t="shared" si="941"/>
        <v>0</v>
      </c>
      <c r="AM405" s="251">
        <f t="shared" si="941"/>
        <v>0</v>
      </c>
      <c r="AN405" s="251">
        <f t="shared" si="941"/>
        <v>0</v>
      </c>
      <c r="AO405" s="251">
        <f t="shared" si="941"/>
        <v>0</v>
      </c>
      <c r="AP405" s="251">
        <f t="shared" si="941"/>
        <v>0</v>
      </c>
      <c r="AQ405" s="251">
        <f t="shared" si="941"/>
        <v>0</v>
      </c>
      <c r="AR405" s="251">
        <f t="shared" si="941"/>
        <v>0</v>
      </c>
      <c r="AS405" s="295"/>
    </row>
    <row r="406" spans="1:45">
      <c r="B406" s="390" t="s">
        <v>852</v>
      </c>
      <c r="C406" s="264"/>
      <c r="D406" s="240"/>
      <c r="E406" s="240"/>
      <c r="F406" s="240"/>
      <c r="G406" s="240"/>
      <c r="H406" s="240"/>
      <c r="I406" s="240"/>
      <c r="J406" s="240"/>
      <c r="K406" s="240"/>
      <c r="L406" s="240"/>
      <c r="M406" s="240"/>
      <c r="N406" s="240"/>
      <c r="O406" s="240"/>
      <c r="P406" s="240"/>
      <c r="Q406" s="240"/>
      <c r="R406" s="312"/>
      <c r="S406" s="240"/>
      <c r="T406" s="240"/>
      <c r="U406" s="240"/>
      <c r="V406" s="264"/>
      <c r="W406" s="243"/>
      <c r="X406" s="243"/>
      <c r="Y406" s="240"/>
      <c r="Z406" s="240"/>
      <c r="AA406" s="243"/>
      <c r="AB406" s="243"/>
      <c r="AC406" s="243"/>
      <c r="AD406" s="243"/>
      <c r="AE406" s="251">
        <f>SUMPRODUCT($L$228:$L$383,AE228:AE383)</f>
        <v>3659959.9540137341</v>
      </c>
      <c r="AF406" s="251">
        <f>SUMPRODUCT($L$228:$L$383,AF228:AF383)</f>
        <v>1297805.1319365767</v>
      </c>
      <c r="AG406" s="251">
        <f>IF(AG226="kw",SUMPRODUCT($Q$228:$Q$383,$Z$228:$Z$383,AG228:AG383),SUMPRODUCT($L$228:$L$383,AG228:AG383))</f>
        <v>592.94972283899278</v>
      </c>
      <c r="AH406" s="251">
        <f t="shared" ref="AH406:AR406" si="942">IF(AH226="kw",SUMPRODUCT($Q$228:$Q$383,$Z$228:$Z$383,AH228:AH383),SUMPRODUCT($L$228:$L$383,AH228:AH383))</f>
        <v>0</v>
      </c>
      <c r="AI406" s="251">
        <f t="shared" si="942"/>
        <v>0</v>
      </c>
      <c r="AJ406" s="251">
        <f t="shared" si="942"/>
        <v>1724.8491685169781</v>
      </c>
      <c r="AK406" s="251">
        <f t="shared" si="942"/>
        <v>0</v>
      </c>
      <c r="AL406" s="251">
        <f t="shared" si="942"/>
        <v>0</v>
      </c>
      <c r="AM406" s="251">
        <f t="shared" si="942"/>
        <v>0</v>
      </c>
      <c r="AN406" s="251">
        <f t="shared" si="942"/>
        <v>0</v>
      </c>
      <c r="AO406" s="251">
        <f t="shared" si="942"/>
        <v>0</v>
      </c>
      <c r="AP406" s="251">
        <f t="shared" si="942"/>
        <v>0</v>
      </c>
      <c r="AQ406" s="251">
        <f t="shared" si="942"/>
        <v>0</v>
      </c>
      <c r="AR406" s="251">
        <f t="shared" si="942"/>
        <v>0</v>
      </c>
      <c r="AS406" s="295"/>
    </row>
    <row r="407" spans="1:45">
      <c r="B407" s="390" t="s">
        <v>853</v>
      </c>
      <c r="C407" s="264"/>
      <c r="D407" s="240"/>
      <c r="E407" s="240"/>
      <c r="F407" s="240"/>
      <c r="G407" s="240"/>
      <c r="H407" s="240"/>
      <c r="I407" s="240"/>
      <c r="J407" s="240"/>
      <c r="K407" s="240"/>
      <c r="L407" s="240"/>
      <c r="M407" s="240"/>
      <c r="N407" s="240"/>
      <c r="O407" s="240"/>
      <c r="P407" s="240"/>
      <c r="Q407" s="240"/>
      <c r="R407" s="312"/>
      <c r="S407" s="240"/>
      <c r="T407" s="240"/>
      <c r="U407" s="240"/>
      <c r="V407" s="264"/>
      <c r="W407" s="243"/>
      <c r="X407" s="243"/>
      <c r="Y407" s="240"/>
      <c r="Z407" s="240"/>
      <c r="AA407" s="243"/>
      <c r="AB407" s="243"/>
      <c r="AC407" s="243"/>
      <c r="AD407" s="243"/>
      <c r="AE407" s="251">
        <f>SUMPRODUCT($M$228:$M$383,AE228:AE383)</f>
        <v>3637889.9540137341</v>
      </c>
      <c r="AF407" s="251">
        <f>SUMPRODUCT($M$228:$M$383,AF228:AF383)</f>
        <v>1297805.1319365767</v>
      </c>
      <c r="AG407" s="251">
        <f>IF(AG226="kw",SUMPRODUCT($Q$228:$Q$383,$AA$228:$AA$383,AG228:AG383),SUMPRODUCT($M$228:$M$383,AG228:AG383))</f>
        <v>592.94972283899278</v>
      </c>
      <c r="AH407" s="251">
        <f t="shared" ref="AH407:AR407" si="943">IF(AH226="kw",SUMPRODUCT($Q$228:$Q$383,$AA$228:$AA$383,AH228:AH383),SUMPRODUCT($M$228:$M$383,AH228:AH383))</f>
        <v>0</v>
      </c>
      <c r="AI407" s="251">
        <f t="shared" si="943"/>
        <v>0</v>
      </c>
      <c r="AJ407" s="251">
        <f t="shared" si="943"/>
        <v>1724.8491685169781</v>
      </c>
      <c r="AK407" s="251">
        <f t="shared" si="943"/>
        <v>0</v>
      </c>
      <c r="AL407" s="251">
        <f t="shared" si="943"/>
        <v>0</v>
      </c>
      <c r="AM407" s="251">
        <f t="shared" si="943"/>
        <v>0</v>
      </c>
      <c r="AN407" s="251">
        <f t="shared" si="943"/>
        <v>0</v>
      </c>
      <c r="AO407" s="251">
        <f t="shared" si="943"/>
        <v>0</v>
      </c>
      <c r="AP407" s="251">
        <f t="shared" si="943"/>
        <v>0</v>
      </c>
      <c r="AQ407" s="251">
        <f t="shared" si="943"/>
        <v>0</v>
      </c>
      <c r="AR407" s="251">
        <f t="shared" si="943"/>
        <v>0</v>
      </c>
      <c r="AS407" s="295"/>
    </row>
    <row r="408" spans="1:45">
      <c r="B408" s="390" t="s">
        <v>854</v>
      </c>
      <c r="C408" s="264"/>
      <c r="D408" s="240"/>
      <c r="E408" s="240"/>
      <c r="F408" s="240"/>
      <c r="G408" s="240"/>
      <c r="H408" s="240"/>
      <c r="I408" s="240"/>
      <c r="J408" s="240"/>
      <c r="K408" s="240"/>
      <c r="L408" s="240"/>
      <c r="M408" s="240"/>
      <c r="N408" s="240"/>
      <c r="O408" s="240"/>
      <c r="P408" s="240"/>
      <c r="Q408" s="240"/>
      <c r="R408" s="312"/>
      <c r="S408" s="240"/>
      <c r="T408" s="240"/>
      <c r="U408" s="240"/>
      <c r="V408" s="264"/>
      <c r="W408" s="243"/>
      <c r="X408" s="243"/>
      <c r="Y408" s="240"/>
      <c r="Z408" s="240"/>
      <c r="AA408" s="243"/>
      <c r="AB408" s="243"/>
      <c r="AC408" s="243"/>
      <c r="AD408" s="243"/>
      <c r="AE408" s="251">
        <f>SUMPRODUCT($N$228:$N$383,AE228:AE383)</f>
        <v>0</v>
      </c>
      <c r="AF408" s="251">
        <f>SUMPRODUCT($N$228:$N$383,AF228:AF383)</f>
        <v>0</v>
      </c>
      <c r="AG408" s="251">
        <f>IF(AG226="kw",SUMPRODUCT($Q$228:$Q$383,$AB$228:$AB$383,AG228:AG383),SUMPRODUCT($N$228:$N$383,AG228:AG383))</f>
        <v>0</v>
      </c>
      <c r="AH408" s="251">
        <f t="shared" ref="AH408:AR408" si="944">IF(AH226="kw",SUMPRODUCT($Q$228:$Q$383,$AB$228:$AB$383,AH228:AH383),SUMPRODUCT($N$228:$N$383,AH228:AH383))</f>
        <v>0</v>
      </c>
      <c r="AI408" s="251">
        <f t="shared" si="944"/>
        <v>0</v>
      </c>
      <c r="AJ408" s="251">
        <f t="shared" si="944"/>
        <v>0</v>
      </c>
      <c r="AK408" s="251">
        <f t="shared" si="944"/>
        <v>0</v>
      </c>
      <c r="AL408" s="251">
        <f t="shared" si="944"/>
        <v>0</v>
      </c>
      <c r="AM408" s="251">
        <f t="shared" si="944"/>
        <v>0</v>
      </c>
      <c r="AN408" s="251">
        <f t="shared" si="944"/>
        <v>0</v>
      </c>
      <c r="AO408" s="251">
        <f t="shared" si="944"/>
        <v>0</v>
      </c>
      <c r="AP408" s="251">
        <f t="shared" si="944"/>
        <v>0</v>
      </c>
      <c r="AQ408" s="251">
        <f t="shared" si="944"/>
        <v>0</v>
      </c>
      <c r="AR408" s="251">
        <f t="shared" si="944"/>
        <v>0</v>
      </c>
      <c r="AS408" s="295"/>
    </row>
    <row r="409" spans="1:45">
      <c r="B409" s="391" t="s">
        <v>855</v>
      </c>
      <c r="C409" s="319"/>
      <c r="D409" s="337"/>
      <c r="E409" s="337"/>
      <c r="F409" s="337"/>
      <c r="G409" s="337"/>
      <c r="H409" s="337"/>
      <c r="I409" s="337"/>
      <c r="J409" s="337"/>
      <c r="K409" s="337"/>
      <c r="L409" s="337"/>
      <c r="M409" s="337"/>
      <c r="N409" s="337"/>
      <c r="O409" s="337"/>
      <c r="P409" s="337"/>
      <c r="Q409" s="337"/>
      <c r="R409" s="336"/>
      <c r="S409" s="337"/>
      <c r="T409" s="337"/>
      <c r="U409" s="337"/>
      <c r="V409" s="319"/>
      <c r="W409" s="338"/>
      <c r="X409" s="338"/>
      <c r="Y409" s="337"/>
      <c r="Z409" s="337"/>
      <c r="AA409" s="338"/>
      <c r="AB409" s="338"/>
      <c r="AC409" s="338"/>
      <c r="AD409" s="338"/>
      <c r="AE409" s="285">
        <f>SUMPRODUCT($O$228:$O$383,AE228:AE383)</f>
        <v>0</v>
      </c>
      <c r="AF409" s="285">
        <f>SUMPRODUCT($O$228:$O$383,AF228:AF383)</f>
        <v>0</v>
      </c>
      <c r="AG409" s="285">
        <f>IF(AG226="kw",SUMPRODUCT($Q$228:$Q$383,$AC$228:$AC$383,AG228:AG383),SUMPRODUCT($O$228:$O$383,AG228:AG383))</f>
        <v>0</v>
      </c>
      <c r="AH409" s="285">
        <f t="shared" ref="AH409:AR409" si="945">IF(AH226="kw",SUMPRODUCT($Q$228:$Q$383,$AC$228:$AC$383,AH228:AH383),SUMPRODUCT($O$228:$O$383,AH228:AH383))</f>
        <v>0</v>
      </c>
      <c r="AI409" s="285">
        <f t="shared" si="945"/>
        <v>0</v>
      </c>
      <c r="AJ409" s="285">
        <f t="shared" si="945"/>
        <v>0</v>
      </c>
      <c r="AK409" s="285">
        <f t="shared" si="945"/>
        <v>0</v>
      </c>
      <c r="AL409" s="285">
        <f t="shared" si="945"/>
        <v>0</v>
      </c>
      <c r="AM409" s="285">
        <f t="shared" si="945"/>
        <v>0</v>
      </c>
      <c r="AN409" s="285">
        <f t="shared" si="945"/>
        <v>0</v>
      </c>
      <c r="AO409" s="285">
        <f t="shared" si="945"/>
        <v>0</v>
      </c>
      <c r="AP409" s="285">
        <f t="shared" si="945"/>
        <v>0</v>
      </c>
      <c r="AQ409" s="285">
        <f t="shared" si="945"/>
        <v>0</v>
      </c>
      <c r="AR409" s="285">
        <f t="shared" si="945"/>
        <v>0</v>
      </c>
      <c r="AS409" s="339"/>
    </row>
    <row r="410" spans="1:45" ht="21" customHeight="1">
      <c r="B410" s="322" t="s">
        <v>583</v>
      </c>
      <c r="C410" s="340"/>
      <c r="D410" s="341"/>
      <c r="E410" s="341"/>
      <c r="F410" s="341"/>
      <c r="G410" s="341"/>
      <c r="H410" s="341"/>
      <c r="I410" s="341"/>
      <c r="J410" s="341"/>
      <c r="K410" s="341"/>
      <c r="L410" s="341"/>
      <c r="M410" s="341"/>
      <c r="N410" s="341"/>
      <c r="O410" s="341"/>
      <c r="P410" s="341"/>
      <c r="Q410" s="341"/>
      <c r="R410" s="341"/>
      <c r="S410" s="341"/>
      <c r="T410" s="341"/>
      <c r="U410" s="341"/>
      <c r="V410" s="325"/>
      <c r="W410" s="326"/>
      <c r="X410" s="341"/>
      <c r="Y410" s="341"/>
      <c r="Z410" s="341"/>
      <c r="AA410" s="341"/>
      <c r="AB410" s="341"/>
      <c r="AC410" s="341"/>
      <c r="AD410" s="341"/>
      <c r="AE410" s="342"/>
      <c r="AF410" s="342"/>
      <c r="AG410" s="342"/>
      <c r="AH410" s="342"/>
      <c r="AI410" s="342"/>
      <c r="AJ410" s="342"/>
      <c r="AK410" s="342"/>
      <c r="AL410" s="342"/>
      <c r="AM410" s="342"/>
      <c r="AN410" s="342"/>
      <c r="AO410" s="342"/>
      <c r="AP410" s="342"/>
      <c r="AQ410" s="342"/>
      <c r="AR410" s="342"/>
      <c r="AS410" s="342"/>
    </row>
    <row r="413" spans="1:45" ht="15.75">
      <c r="B413" s="241" t="s">
        <v>290</v>
      </c>
      <c r="C413" s="242"/>
      <c r="D413" s="511" t="s">
        <v>522</v>
      </c>
      <c r="E413" s="217"/>
      <c r="F413" s="513"/>
      <c r="G413" s="217"/>
      <c r="H413" s="217"/>
      <c r="I413" s="217"/>
      <c r="J413" s="217"/>
      <c r="K413" s="217"/>
      <c r="L413" s="217"/>
      <c r="M413" s="217"/>
      <c r="N413" s="217"/>
      <c r="O413" s="217"/>
      <c r="P413" s="217"/>
      <c r="Q413" s="217"/>
      <c r="R413" s="242"/>
      <c r="S413" s="217"/>
      <c r="T413" s="217"/>
      <c r="U413" s="217"/>
      <c r="V413" s="217"/>
      <c r="W413" s="217"/>
      <c r="X413" s="217"/>
      <c r="Y413" s="217"/>
      <c r="Z413" s="217"/>
      <c r="AA413" s="217"/>
      <c r="AB413" s="217"/>
      <c r="AC413" s="217"/>
      <c r="AD413" s="217"/>
      <c r="AE413" s="231"/>
      <c r="AF413" s="229"/>
      <c r="AG413" s="229"/>
      <c r="AH413" s="229"/>
      <c r="AI413" s="229"/>
      <c r="AJ413" s="229"/>
      <c r="AK413" s="229"/>
      <c r="AL413" s="229"/>
      <c r="AM413" s="229"/>
      <c r="AN413" s="229"/>
      <c r="AO413" s="229"/>
      <c r="AP413" s="229"/>
      <c r="AQ413" s="229"/>
      <c r="AR413" s="229"/>
      <c r="AS413" s="229"/>
    </row>
    <row r="414" spans="1:45" ht="33.75" customHeight="1">
      <c r="B414" s="860" t="s">
        <v>211</v>
      </c>
      <c r="C414" s="862" t="s">
        <v>33</v>
      </c>
      <c r="D414" s="244" t="s">
        <v>420</v>
      </c>
      <c r="E414" s="871" t="s">
        <v>209</v>
      </c>
      <c r="F414" s="872"/>
      <c r="G414" s="872"/>
      <c r="H414" s="872"/>
      <c r="I414" s="872"/>
      <c r="J414" s="872"/>
      <c r="K414" s="872"/>
      <c r="L414" s="872"/>
      <c r="M414" s="872"/>
      <c r="N414" s="872"/>
      <c r="O414" s="872"/>
      <c r="P414" s="873"/>
      <c r="Q414" s="869" t="s">
        <v>213</v>
      </c>
      <c r="R414" s="244" t="s">
        <v>421</v>
      </c>
      <c r="S414" s="866" t="s">
        <v>212</v>
      </c>
      <c r="T414" s="867"/>
      <c r="U414" s="867"/>
      <c r="V414" s="867"/>
      <c r="W414" s="867"/>
      <c r="X414" s="867"/>
      <c r="Y414" s="867"/>
      <c r="Z414" s="867"/>
      <c r="AA414" s="867"/>
      <c r="AB414" s="867"/>
      <c r="AC414" s="867"/>
      <c r="AD414" s="874"/>
      <c r="AE414" s="866" t="s">
        <v>242</v>
      </c>
      <c r="AF414" s="867"/>
      <c r="AG414" s="867"/>
      <c r="AH414" s="867"/>
      <c r="AI414" s="867"/>
      <c r="AJ414" s="867"/>
      <c r="AK414" s="867"/>
      <c r="AL414" s="867"/>
      <c r="AM414" s="867"/>
      <c r="AN414" s="867"/>
      <c r="AO414" s="867"/>
      <c r="AP414" s="867"/>
      <c r="AQ414" s="867"/>
      <c r="AR414" s="867"/>
      <c r="AS414" s="868"/>
    </row>
    <row r="415" spans="1:45" ht="61.5" customHeight="1">
      <c r="B415" s="861"/>
      <c r="C415" s="863"/>
      <c r="D415" s="245">
        <v>2017</v>
      </c>
      <c r="E415" s="245">
        <v>2018</v>
      </c>
      <c r="F415" s="245">
        <v>2019</v>
      </c>
      <c r="G415" s="245">
        <v>2020</v>
      </c>
      <c r="H415" s="245">
        <v>2021</v>
      </c>
      <c r="I415" s="245">
        <v>2022</v>
      </c>
      <c r="J415" s="245">
        <v>2023</v>
      </c>
      <c r="K415" s="245">
        <v>2024</v>
      </c>
      <c r="L415" s="245">
        <v>2025</v>
      </c>
      <c r="M415" s="245">
        <v>2026</v>
      </c>
      <c r="N415" s="245">
        <v>2027</v>
      </c>
      <c r="O415" s="245">
        <v>2028</v>
      </c>
      <c r="P415" s="245">
        <v>2029</v>
      </c>
      <c r="Q415" s="870"/>
      <c r="R415" s="245">
        <v>2017</v>
      </c>
      <c r="S415" s="245">
        <v>2018</v>
      </c>
      <c r="T415" s="245">
        <v>2019</v>
      </c>
      <c r="U415" s="245">
        <v>2020</v>
      </c>
      <c r="V415" s="245">
        <v>2021</v>
      </c>
      <c r="W415" s="245">
        <v>2022</v>
      </c>
      <c r="X415" s="245">
        <v>2023</v>
      </c>
      <c r="Y415" s="245">
        <v>2024</v>
      </c>
      <c r="Z415" s="245">
        <v>2025</v>
      </c>
      <c r="AA415" s="245">
        <v>2026</v>
      </c>
      <c r="AB415" s="245">
        <v>2027</v>
      </c>
      <c r="AC415" s="245">
        <v>2028</v>
      </c>
      <c r="AD415" s="245">
        <v>2029</v>
      </c>
      <c r="AE415" s="245" t="str">
        <f>'1.  LRAMVA Summary'!$D$53</f>
        <v>Residential</v>
      </c>
      <c r="AF415" s="245" t="str">
        <f>'1.  LRAMVA Summary'!$E$53</f>
        <v>General Service &lt;50 kW</v>
      </c>
      <c r="AG415" s="245" t="str">
        <f>'1.  LRAMVA Summary'!$F$53</f>
        <v>General Service 50 - 4,999 kW</v>
      </c>
      <c r="AH415" s="245" t="str">
        <f>'1.  LRAMVA Summary'!$G$53</f>
        <v>Embedded Distributor</v>
      </c>
      <c r="AI415" s="245" t="str">
        <f>'1.  LRAMVA Summary'!$H$53</f>
        <v>Sentinel Lighting</v>
      </c>
      <c r="AJ415" s="245" t="str">
        <f>'1.  LRAMVA Summary'!$I$53</f>
        <v>Street Lighting</v>
      </c>
      <c r="AK415" s="245" t="str">
        <f>'1.  LRAMVA Summary'!$J$53</f>
        <v>Unmetered Scattered Load</v>
      </c>
      <c r="AL415" s="245" t="str">
        <f>'1.  LRAMVA Summary'!$K$53</f>
        <v/>
      </c>
      <c r="AM415" s="245" t="str">
        <f>'1.  LRAMVA Summary'!$L$53</f>
        <v/>
      </c>
      <c r="AN415" s="245" t="str">
        <f>'1.  LRAMVA Summary'!$M$53</f>
        <v/>
      </c>
      <c r="AO415" s="245" t="str">
        <f>'1.  LRAMVA Summary'!$N$53</f>
        <v/>
      </c>
      <c r="AP415" s="245" t="str">
        <f>'1.  LRAMVA Summary'!$O$53</f>
        <v/>
      </c>
      <c r="AQ415" s="245" t="str">
        <f>'1.  LRAMVA Summary'!$P$53</f>
        <v/>
      </c>
      <c r="AR415" s="245" t="str">
        <f>'1.  LRAMVA Summary'!$Q$53</f>
        <v/>
      </c>
      <c r="AS415" s="247" t="str">
        <f>'1.  LRAMVA Summary'!$R$53</f>
        <v>Total</v>
      </c>
    </row>
    <row r="416" spans="1:45" ht="15.75" customHeight="1">
      <c r="A416" s="464"/>
      <c r="B416" s="458" t="s">
        <v>500</v>
      </c>
      <c r="C416" s="249"/>
      <c r="D416" s="249"/>
      <c r="E416" s="249"/>
      <c r="F416" s="249"/>
      <c r="G416" s="249"/>
      <c r="H416" s="249"/>
      <c r="I416" s="249"/>
      <c r="J416" s="249"/>
      <c r="K416" s="249"/>
      <c r="L416" s="249"/>
      <c r="M416" s="249"/>
      <c r="N416" s="249"/>
      <c r="O416" s="249"/>
      <c r="P416" s="249"/>
      <c r="Q416" s="250"/>
      <c r="R416" s="249"/>
      <c r="S416" s="249"/>
      <c r="T416" s="249"/>
      <c r="U416" s="249"/>
      <c r="V416" s="249"/>
      <c r="W416" s="249"/>
      <c r="X416" s="249"/>
      <c r="Y416" s="249"/>
      <c r="Z416" s="249"/>
      <c r="AA416" s="249"/>
      <c r="AB416" s="249"/>
      <c r="AC416" s="249"/>
      <c r="AD416" s="249"/>
      <c r="AE416" s="251" t="str">
        <f>'1.  LRAMVA Summary'!$D$54</f>
        <v>kWh</v>
      </c>
      <c r="AF416" s="251" t="str">
        <f>'1.  LRAMVA Summary'!$E$54</f>
        <v>kWh</v>
      </c>
      <c r="AG416" s="251" t="str">
        <f>'1.  LRAMVA Summary'!$F$54</f>
        <v>kW</v>
      </c>
      <c r="AH416" s="251" t="str">
        <f>'1.  LRAMVA Summary'!$G$54</f>
        <v>kW</v>
      </c>
      <c r="AI416" s="251" t="str">
        <f>'1.  LRAMVA Summary'!$H$54</f>
        <v>kW</v>
      </c>
      <c r="AJ416" s="251" t="str">
        <f>'1.  LRAMVA Summary'!$I$54</f>
        <v>kW</v>
      </c>
      <c r="AK416" s="251" t="str">
        <f>'1.  LRAMVA Summary'!$J$54</f>
        <v>kWh</v>
      </c>
      <c r="AL416" s="251">
        <f>'1.  LRAMVA Summary'!$K$54</f>
        <v>0</v>
      </c>
      <c r="AM416" s="251">
        <f>'1.  LRAMVA Summary'!$L$54</f>
        <v>0</v>
      </c>
      <c r="AN416" s="251">
        <f>'1.  LRAMVA Summary'!$M$54</f>
        <v>0</v>
      </c>
      <c r="AO416" s="251">
        <f>'1.  LRAMVA Summary'!$N$54</f>
        <v>0</v>
      </c>
      <c r="AP416" s="251">
        <f>'1.  LRAMVA Summary'!$O$54</f>
        <v>0</v>
      </c>
      <c r="AQ416" s="251">
        <f>'1.  LRAMVA Summary'!$P$54</f>
        <v>0</v>
      </c>
      <c r="AR416" s="251">
        <f>'1.  LRAMVA Summary'!$Q$54</f>
        <v>0</v>
      </c>
      <c r="AS416" s="252"/>
    </row>
    <row r="417" spans="1:45" ht="15.75" outlineLevel="1">
      <c r="A417" s="464"/>
      <c r="B417" s="443" t="s">
        <v>493</v>
      </c>
      <c r="C417" s="249"/>
      <c r="D417" s="249"/>
      <c r="E417" s="249"/>
      <c r="F417" s="249"/>
      <c r="G417" s="249"/>
      <c r="H417" s="249"/>
      <c r="I417" s="249"/>
      <c r="J417" s="249"/>
      <c r="K417" s="249"/>
      <c r="L417" s="249"/>
      <c r="M417" s="249"/>
      <c r="N417" s="249"/>
      <c r="O417" s="249"/>
      <c r="P417" s="249"/>
      <c r="Q417" s="250"/>
      <c r="R417" s="249"/>
      <c r="S417" s="249"/>
      <c r="T417" s="249"/>
      <c r="U417" s="249"/>
      <c r="V417" s="249"/>
      <c r="W417" s="249"/>
      <c r="X417" s="249"/>
      <c r="Y417" s="249"/>
      <c r="Z417" s="249"/>
      <c r="AA417" s="249"/>
      <c r="AB417" s="249"/>
      <c r="AC417" s="249"/>
      <c r="AD417" s="249"/>
      <c r="AE417" s="251"/>
      <c r="AF417" s="251"/>
      <c r="AG417" s="251"/>
      <c r="AH417" s="251"/>
      <c r="AI417" s="251"/>
      <c r="AJ417" s="251"/>
      <c r="AK417" s="251"/>
      <c r="AL417" s="251"/>
      <c r="AM417" s="251"/>
      <c r="AN417" s="251"/>
      <c r="AO417" s="251"/>
      <c r="AP417" s="251"/>
      <c r="AQ417" s="251"/>
      <c r="AR417" s="251"/>
      <c r="AS417" s="252"/>
    </row>
    <row r="418" spans="1:45" outlineLevel="1">
      <c r="A418" s="464">
        <v>1</v>
      </c>
      <c r="B418" s="379" t="s">
        <v>95</v>
      </c>
      <c r="C418" s="251" t="s">
        <v>25</v>
      </c>
      <c r="D418" s="255"/>
      <c r="E418" s="255"/>
      <c r="F418" s="255"/>
      <c r="G418" s="255"/>
      <c r="H418" s="255"/>
      <c r="I418" s="255"/>
      <c r="J418" s="255"/>
      <c r="K418" s="255"/>
      <c r="L418" s="255"/>
      <c r="M418" s="255"/>
      <c r="N418" s="255"/>
      <c r="O418" s="255"/>
      <c r="P418" s="255"/>
      <c r="Q418" s="251"/>
      <c r="R418" s="255"/>
      <c r="S418" s="255"/>
      <c r="T418" s="255"/>
      <c r="U418" s="255"/>
      <c r="V418" s="255"/>
      <c r="W418" s="255"/>
      <c r="X418" s="255"/>
      <c r="Y418" s="255"/>
      <c r="Z418" s="255"/>
      <c r="AA418" s="255"/>
      <c r="AB418" s="255"/>
      <c r="AC418" s="255"/>
      <c r="AD418" s="255"/>
      <c r="AE418" s="361"/>
      <c r="AF418" s="361"/>
      <c r="AG418" s="361"/>
      <c r="AH418" s="361"/>
      <c r="AI418" s="361"/>
      <c r="AJ418" s="361"/>
      <c r="AK418" s="361"/>
      <c r="AL418" s="361"/>
      <c r="AM418" s="361"/>
      <c r="AN418" s="361"/>
      <c r="AO418" s="361"/>
      <c r="AP418" s="361"/>
      <c r="AQ418" s="361"/>
      <c r="AR418" s="361"/>
      <c r="AS418" s="256">
        <f>SUM(AE418:AR418)</f>
        <v>0</v>
      </c>
    </row>
    <row r="419" spans="1:45" outlineLevel="1">
      <c r="A419" s="464"/>
      <c r="B419" s="382" t="s">
        <v>307</v>
      </c>
      <c r="C419" s="251" t="s">
        <v>163</v>
      </c>
      <c r="D419" s="255"/>
      <c r="E419" s="255"/>
      <c r="F419" s="255"/>
      <c r="G419" s="255"/>
      <c r="H419" s="255"/>
      <c r="I419" s="255"/>
      <c r="J419" s="255"/>
      <c r="K419" s="255"/>
      <c r="L419" s="255"/>
      <c r="M419" s="255"/>
      <c r="N419" s="255"/>
      <c r="O419" s="255"/>
      <c r="P419" s="255"/>
      <c r="Q419" s="414"/>
      <c r="R419" s="255"/>
      <c r="S419" s="255"/>
      <c r="T419" s="255"/>
      <c r="U419" s="255"/>
      <c r="V419" s="255"/>
      <c r="W419" s="255"/>
      <c r="X419" s="255"/>
      <c r="Y419" s="255"/>
      <c r="Z419" s="255"/>
      <c r="AA419" s="255"/>
      <c r="AB419" s="255"/>
      <c r="AC419" s="255"/>
      <c r="AD419" s="255"/>
      <c r="AE419" s="362">
        <v>0</v>
      </c>
      <c r="AF419" s="362">
        <v>0</v>
      </c>
      <c r="AG419" s="362">
        <v>0</v>
      </c>
      <c r="AH419" s="362">
        <v>0</v>
      </c>
      <c r="AI419" s="362">
        <v>0</v>
      </c>
      <c r="AJ419" s="362">
        <v>0</v>
      </c>
      <c r="AK419" s="362">
        <v>0</v>
      </c>
      <c r="AL419" s="362">
        <f t="shared" ref="AL419" si="946">AL418</f>
        <v>0</v>
      </c>
      <c r="AM419" s="362">
        <f t="shared" ref="AM419" si="947">AM418</f>
        <v>0</v>
      </c>
      <c r="AN419" s="362">
        <f t="shared" ref="AN419" si="948">AN418</f>
        <v>0</v>
      </c>
      <c r="AO419" s="362">
        <f t="shared" ref="AO419" si="949">AO418</f>
        <v>0</v>
      </c>
      <c r="AP419" s="362">
        <f t="shared" ref="AP419" si="950">AP418</f>
        <v>0</v>
      </c>
      <c r="AQ419" s="362">
        <f t="shared" ref="AQ419" si="951">AQ418</f>
        <v>0</v>
      </c>
      <c r="AR419" s="362">
        <f t="shared" ref="AR419" si="952">AR418</f>
        <v>0</v>
      </c>
      <c r="AS419" s="257"/>
    </row>
    <row r="420" spans="1:45" ht="15.75" outlineLevel="1">
      <c r="A420" s="464"/>
      <c r="B420" s="459"/>
      <c r="C420" s="259"/>
      <c r="D420" s="259"/>
      <c r="E420" s="259"/>
      <c r="F420" s="259"/>
      <c r="G420" s="259"/>
      <c r="H420" s="259"/>
      <c r="I420" s="259"/>
      <c r="J420" s="259"/>
      <c r="K420" s="259"/>
      <c r="L420" s="259"/>
      <c r="M420" s="259"/>
      <c r="N420" s="259"/>
      <c r="O420" s="259"/>
      <c r="P420" s="259"/>
      <c r="Q420" s="260"/>
      <c r="R420" s="259"/>
      <c r="S420" s="259"/>
      <c r="T420" s="259"/>
      <c r="U420" s="259"/>
      <c r="V420" s="259"/>
      <c r="W420" s="259"/>
      <c r="X420" s="259"/>
      <c r="Y420" s="259"/>
      <c r="Z420" s="259"/>
      <c r="AA420" s="259"/>
      <c r="AB420" s="259"/>
      <c r="AC420" s="259"/>
      <c r="AD420" s="259"/>
      <c r="AE420" s="363"/>
      <c r="AF420" s="364"/>
      <c r="AG420" s="364"/>
      <c r="AH420" s="364"/>
      <c r="AI420" s="364"/>
      <c r="AJ420" s="364"/>
      <c r="AK420" s="364"/>
      <c r="AL420" s="364"/>
      <c r="AM420" s="364"/>
      <c r="AN420" s="364"/>
      <c r="AO420" s="364"/>
      <c r="AP420" s="364"/>
      <c r="AQ420" s="364"/>
      <c r="AR420" s="364"/>
      <c r="AS420" s="262"/>
    </row>
    <row r="421" spans="1:45" outlineLevel="1">
      <c r="A421" s="464">
        <v>2</v>
      </c>
      <c r="B421" s="379" t="s">
        <v>96</v>
      </c>
      <c r="C421" s="251" t="s">
        <v>25</v>
      </c>
      <c r="D421" s="255"/>
      <c r="E421" s="255"/>
      <c r="F421" s="255"/>
      <c r="G421" s="255"/>
      <c r="H421" s="255"/>
      <c r="I421" s="255"/>
      <c r="J421" s="255"/>
      <c r="K421" s="255"/>
      <c r="L421" s="255"/>
      <c r="M421" s="255"/>
      <c r="N421" s="255"/>
      <c r="O421" s="255"/>
      <c r="P421" s="255"/>
      <c r="Q421" s="251"/>
      <c r="R421" s="255"/>
      <c r="S421" s="255"/>
      <c r="T421" s="255"/>
      <c r="U421" s="255"/>
      <c r="V421" s="255"/>
      <c r="W421" s="255"/>
      <c r="X421" s="255"/>
      <c r="Y421" s="255"/>
      <c r="Z421" s="255"/>
      <c r="AA421" s="255"/>
      <c r="AB421" s="255"/>
      <c r="AC421" s="255"/>
      <c r="AD421" s="255"/>
      <c r="AE421" s="361"/>
      <c r="AF421" s="361"/>
      <c r="AG421" s="361"/>
      <c r="AH421" s="361"/>
      <c r="AI421" s="361"/>
      <c r="AJ421" s="361"/>
      <c r="AK421" s="361"/>
      <c r="AL421" s="361"/>
      <c r="AM421" s="361"/>
      <c r="AN421" s="361"/>
      <c r="AO421" s="361"/>
      <c r="AP421" s="361"/>
      <c r="AQ421" s="361"/>
      <c r="AR421" s="361"/>
      <c r="AS421" s="256">
        <f>SUM(AE421:AR421)</f>
        <v>0</v>
      </c>
    </row>
    <row r="422" spans="1:45" outlineLevel="1">
      <c r="A422" s="464"/>
      <c r="B422" s="382" t="s">
        <v>307</v>
      </c>
      <c r="C422" s="251" t="s">
        <v>163</v>
      </c>
      <c r="D422" s="255"/>
      <c r="E422" s="255"/>
      <c r="F422" s="255"/>
      <c r="G422" s="255"/>
      <c r="H422" s="255"/>
      <c r="I422" s="255"/>
      <c r="J422" s="255"/>
      <c r="K422" s="255"/>
      <c r="L422" s="255"/>
      <c r="M422" s="255"/>
      <c r="N422" s="255"/>
      <c r="O422" s="255"/>
      <c r="P422" s="255"/>
      <c r="Q422" s="414"/>
      <c r="R422" s="255"/>
      <c r="S422" s="255"/>
      <c r="T422" s="255"/>
      <c r="U422" s="255"/>
      <c r="V422" s="255"/>
      <c r="W422" s="255"/>
      <c r="X422" s="255"/>
      <c r="Y422" s="255"/>
      <c r="Z422" s="255"/>
      <c r="AA422" s="255"/>
      <c r="AB422" s="255"/>
      <c r="AC422" s="255"/>
      <c r="AD422" s="255"/>
      <c r="AE422" s="362">
        <v>0</v>
      </c>
      <c r="AF422" s="362">
        <v>0</v>
      </c>
      <c r="AG422" s="362">
        <v>0</v>
      </c>
      <c r="AH422" s="362">
        <v>0</v>
      </c>
      <c r="AI422" s="362">
        <v>0</v>
      </c>
      <c r="AJ422" s="362">
        <v>0</v>
      </c>
      <c r="AK422" s="362">
        <v>0</v>
      </c>
      <c r="AL422" s="362">
        <f t="shared" ref="AL422" si="953">AL421</f>
        <v>0</v>
      </c>
      <c r="AM422" s="362">
        <f t="shared" ref="AM422" si="954">AM421</f>
        <v>0</v>
      </c>
      <c r="AN422" s="362">
        <f t="shared" ref="AN422" si="955">AN421</f>
        <v>0</v>
      </c>
      <c r="AO422" s="362">
        <f t="shared" ref="AO422" si="956">AO421</f>
        <v>0</v>
      </c>
      <c r="AP422" s="362">
        <f t="shared" ref="AP422" si="957">AP421</f>
        <v>0</v>
      </c>
      <c r="AQ422" s="362">
        <f t="shared" ref="AQ422" si="958">AQ421</f>
        <v>0</v>
      </c>
      <c r="AR422" s="362">
        <f t="shared" ref="AR422" si="959">AR421</f>
        <v>0</v>
      </c>
      <c r="AS422" s="257"/>
    </row>
    <row r="423" spans="1:45" ht="15.75" outlineLevel="1">
      <c r="A423" s="464"/>
      <c r="B423" s="459"/>
      <c r="C423" s="259"/>
      <c r="D423" s="264"/>
      <c r="E423" s="264"/>
      <c r="F423" s="264"/>
      <c r="G423" s="264"/>
      <c r="H423" s="264"/>
      <c r="I423" s="264"/>
      <c r="J423" s="264"/>
      <c r="K423" s="264"/>
      <c r="L423" s="264"/>
      <c r="M423" s="264"/>
      <c r="N423" s="264"/>
      <c r="O423" s="264"/>
      <c r="P423" s="264"/>
      <c r="Q423" s="260"/>
      <c r="R423" s="264"/>
      <c r="S423" s="264"/>
      <c r="T423" s="264"/>
      <c r="U423" s="264"/>
      <c r="V423" s="264"/>
      <c r="W423" s="264"/>
      <c r="X423" s="264"/>
      <c r="Y423" s="264"/>
      <c r="Z423" s="264"/>
      <c r="AA423" s="264"/>
      <c r="AB423" s="264"/>
      <c r="AC423" s="264"/>
      <c r="AD423" s="264"/>
      <c r="AE423" s="363"/>
      <c r="AF423" s="364"/>
      <c r="AG423" s="364"/>
      <c r="AH423" s="364"/>
      <c r="AI423" s="364"/>
      <c r="AJ423" s="364"/>
      <c r="AK423" s="364"/>
      <c r="AL423" s="364"/>
      <c r="AM423" s="364"/>
      <c r="AN423" s="364"/>
      <c r="AO423" s="364"/>
      <c r="AP423" s="364"/>
      <c r="AQ423" s="364"/>
      <c r="AR423" s="364"/>
      <c r="AS423" s="262"/>
    </row>
    <row r="424" spans="1:45" outlineLevel="1">
      <c r="A424" s="464">
        <v>3</v>
      </c>
      <c r="B424" s="379" t="s">
        <v>97</v>
      </c>
      <c r="C424" s="251" t="s">
        <v>25</v>
      </c>
      <c r="D424" s="255"/>
      <c r="E424" s="255"/>
      <c r="F424" s="255"/>
      <c r="G424" s="255"/>
      <c r="H424" s="255"/>
      <c r="I424" s="255"/>
      <c r="J424" s="255"/>
      <c r="K424" s="255"/>
      <c r="L424" s="255"/>
      <c r="M424" s="255"/>
      <c r="N424" s="255"/>
      <c r="O424" s="255"/>
      <c r="P424" s="255"/>
      <c r="Q424" s="251"/>
      <c r="R424" s="255"/>
      <c r="S424" s="255"/>
      <c r="T424" s="255"/>
      <c r="U424" s="255"/>
      <c r="V424" s="255"/>
      <c r="W424" s="255"/>
      <c r="X424" s="255"/>
      <c r="Y424" s="255"/>
      <c r="Z424" s="255"/>
      <c r="AA424" s="255"/>
      <c r="AB424" s="255"/>
      <c r="AC424" s="255"/>
      <c r="AD424" s="255"/>
      <c r="AE424" s="361"/>
      <c r="AF424" s="361"/>
      <c r="AG424" s="361"/>
      <c r="AH424" s="361"/>
      <c r="AI424" s="361"/>
      <c r="AJ424" s="361"/>
      <c r="AK424" s="361"/>
      <c r="AL424" s="361"/>
      <c r="AM424" s="361"/>
      <c r="AN424" s="361"/>
      <c r="AO424" s="361"/>
      <c r="AP424" s="361"/>
      <c r="AQ424" s="361"/>
      <c r="AR424" s="361"/>
      <c r="AS424" s="256">
        <f>SUM(AE424:AR424)</f>
        <v>0</v>
      </c>
    </row>
    <row r="425" spans="1:45" outlineLevel="1">
      <c r="A425" s="464"/>
      <c r="B425" s="382" t="s">
        <v>307</v>
      </c>
      <c r="C425" s="251" t="s">
        <v>163</v>
      </c>
      <c r="D425" s="255"/>
      <c r="E425" s="255"/>
      <c r="F425" s="255"/>
      <c r="G425" s="255"/>
      <c r="H425" s="255"/>
      <c r="I425" s="255"/>
      <c r="J425" s="255"/>
      <c r="K425" s="255"/>
      <c r="L425" s="255"/>
      <c r="M425" s="255"/>
      <c r="N425" s="255"/>
      <c r="O425" s="255"/>
      <c r="P425" s="255"/>
      <c r="Q425" s="414"/>
      <c r="R425" s="255"/>
      <c r="S425" s="255"/>
      <c r="T425" s="255"/>
      <c r="U425" s="255"/>
      <c r="V425" s="255"/>
      <c r="W425" s="255"/>
      <c r="X425" s="255"/>
      <c r="Y425" s="255"/>
      <c r="Z425" s="255"/>
      <c r="AA425" s="255"/>
      <c r="AB425" s="255"/>
      <c r="AC425" s="255"/>
      <c r="AD425" s="255"/>
      <c r="AE425" s="362">
        <v>0</v>
      </c>
      <c r="AF425" s="362">
        <v>0</v>
      </c>
      <c r="AG425" s="362">
        <v>0</v>
      </c>
      <c r="AH425" s="362">
        <v>0</v>
      </c>
      <c r="AI425" s="362">
        <v>0</v>
      </c>
      <c r="AJ425" s="362">
        <v>0</v>
      </c>
      <c r="AK425" s="362">
        <v>0</v>
      </c>
      <c r="AL425" s="362">
        <f t="shared" ref="AL425" si="960">AL424</f>
        <v>0</v>
      </c>
      <c r="AM425" s="362">
        <f t="shared" ref="AM425" si="961">AM424</f>
        <v>0</v>
      </c>
      <c r="AN425" s="362">
        <f t="shared" ref="AN425" si="962">AN424</f>
        <v>0</v>
      </c>
      <c r="AO425" s="362">
        <f t="shared" ref="AO425" si="963">AO424</f>
        <v>0</v>
      </c>
      <c r="AP425" s="362">
        <f t="shared" ref="AP425" si="964">AP424</f>
        <v>0</v>
      </c>
      <c r="AQ425" s="362">
        <f t="shared" ref="AQ425" si="965">AQ424</f>
        <v>0</v>
      </c>
      <c r="AR425" s="362">
        <f t="shared" ref="AR425" si="966">AR424</f>
        <v>0</v>
      </c>
      <c r="AS425" s="257"/>
    </row>
    <row r="426" spans="1:45" outlineLevel="1">
      <c r="A426" s="464"/>
      <c r="B426" s="382"/>
      <c r="C426" s="265"/>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363"/>
      <c r="AF426" s="363"/>
      <c r="AG426" s="363"/>
      <c r="AH426" s="363"/>
      <c r="AI426" s="363"/>
      <c r="AJ426" s="363"/>
      <c r="AK426" s="363"/>
      <c r="AL426" s="363"/>
      <c r="AM426" s="363"/>
      <c r="AN426" s="363"/>
      <c r="AO426" s="363"/>
      <c r="AP426" s="363"/>
      <c r="AQ426" s="363"/>
      <c r="AR426" s="363"/>
      <c r="AS426" s="266"/>
    </row>
    <row r="427" spans="1:45" outlineLevel="1">
      <c r="A427" s="464">
        <v>4</v>
      </c>
      <c r="B427" s="273" t="s">
        <v>658</v>
      </c>
      <c r="C427" s="251" t="s">
        <v>25</v>
      </c>
      <c r="D427" s="255"/>
      <c r="E427" s="255"/>
      <c r="F427" s="255"/>
      <c r="G427" s="255"/>
      <c r="H427" s="255"/>
      <c r="I427" s="255"/>
      <c r="J427" s="255"/>
      <c r="K427" s="255"/>
      <c r="L427" s="255"/>
      <c r="M427" s="255"/>
      <c r="N427" s="255"/>
      <c r="O427" s="255"/>
      <c r="P427" s="255"/>
      <c r="Q427" s="251"/>
      <c r="R427" s="255"/>
      <c r="S427" s="255"/>
      <c r="T427" s="255"/>
      <c r="U427" s="255"/>
      <c r="V427" s="255"/>
      <c r="W427" s="255"/>
      <c r="X427" s="255"/>
      <c r="Y427" s="255"/>
      <c r="Z427" s="255"/>
      <c r="AA427" s="255"/>
      <c r="AB427" s="255"/>
      <c r="AC427" s="255"/>
      <c r="AD427" s="255"/>
      <c r="AE427" s="361"/>
      <c r="AF427" s="361"/>
      <c r="AG427" s="361"/>
      <c r="AH427" s="361"/>
      <c r="AI427" s="361"/>
      <c r="AJ427" s="361"/>
      <c r="AK427" s="361"/>
      <c r="AL427" s="361"/>
      <c r="AM427" s="361"/>
      <c r="AN427" s="361"/>
      <c r="AO427" s="361"/>
      <c r="AP427" s="361"/>
      <c r="AQ427" s="361"/>
      <c r="AR427" s="361"/>
      <c r="AS427" s="256">
        <f>SUM(AE427:AR427)</f>
        <v>0</v>
      </c>
    </row>
    <row r="428" spans="1:45" outlineLevel="1">
      <c r="A428" s="464"/>
      <c r="B428" s="382" t="s">
        <v>307</v>
      </c>
      <c r="C428" s="251" t="s">
        <v>163</v>
      </c>
      <c r="D428" s="255"/>
      <c r="E428" s="255"/>
      <c r="F428" s="255"/>
      <c r="G428" s="255"/>
      <c r="H428" s="255"/>
      <c r="I428" s="255"/>
      <c r="J428" s="255"/>
      <c r="K428" s="255"/>
      <c r="L428" s="255"/>
      <c r="M428" s="255"/>
      <c r="N428" s="255"/>
      <c r="O428" s="255"/>
      <c r="P428" s="255"/>
      <c r="Q428" s="414"/>
      <c r="R428" s="255"/>
      <c r="S428" s="255"/>
      <c r="T428" s="255"/>
      <c r="U428" s="255"/>
      <c r="V428" s="255"/>
      <c r="W428" s="255"/>
      <c r="X428" s="255"/>
      <c r="Y428" s="255"/>
      <c r="Z428" s="255"/>
      <c r="AA428" s="255"/>
      <c r="AB428" s="255"/>
      <c r="AC428" s="255"/>
      <c r="AD428" s="255"/>
      <c r="AE428" s="362">
        <v>0</v>
      </c>
      <c r="AF428" s="362">
        <v>0</v>
      </c>
      <c r="AG428" s="362">
        <v>0</v>
      </c>
      <c r="AH428" s="362">
        <v>0</v>
      </c>
      <c r="AI428" s="362">
        <v>0</v>
      </c>
      <c r="AJ428" s="362">
        <v>0</v>
      </c>
      <c r="AK428" s="362">
        <v>0</v>
      </c>
      <c r="AL428" s="362">
        <f t="shared" ref="AL428" si="967">AL427</f>
        <v>0</v>
      </c>
      <c r="AM428" s="362">
        <f t="shared" ref="AM428" si="968">AM427</f>
        <v>0</v>
      </c>
      <c r="AN428" s="362">
        <f t="shared" ref="AN428" si="969">AN427</f>
        <v>0</v>
      </c>
      <c r="AO428" s="362">
        <f t="shared" ref="AO428" si="970">AO427</f>
        <v>0</v>
      </c>
      <c r="AP428" s="362">
        <f t="shared" ref="AP428" si="971">AP427</f>
        <v>0</v>
      </c>
      <c r="AQ428" s="362">
        <f t="shared" ref="AQ428" si="972">AQ427</f>
        <v>0</v>
      </c>
      <c r="AR428" s="362">
        <f t="shared" ref="AR428" si="973">AR427</f>
        <v>0</v>
      </c>
      <c r="AS428" s="257"/>
    </row>
    <row r="429" spans="1:45" outlineLevel="1">
      <c r="A429" s="464"/>
      <c r="B429" s="382"/>
      <c r="C429" s="265"/>
      <c r="D429" s="264"/>
      <c r="E429" s="264"/>
      <c r="F429" s="264"/>
      <c r="G429" s="264"/>
      <c r="H429" s="264"/>
      <c r="I429" s="264"/>
      <c r="J429" s="264"/>
      <c r="K429" s="264"/>
      <c r="L429" s="264"/>
      <c r="M429" s="264"/>
      <c r="N429" s="264"/>
      <c r="O429" s="264"/>
      <c r="P429" s="264"/>
      <c r="Q429" s="251"/>
      <c r="R429" s="264"/>
      <c r="S429" s="264"/>
      <c r="T429" s="264"/>
      <c r="U429" s="264"/>
      <c r="V429" s="264"/>
      <c r="W429" s="264"/>
      <c r="X429" s="264"/>
      <c r="Y429" s="264"/>
      <c r="Z429" s="264"/>
      <c r="AA429" s="264"/>
      <c r="AB429" s="264"/>
      <c r="AC429" s="264"/>
      <c r="AD429" s="264"/>
      <c r="AE429" s="363"/>
      <c r="AF429" s="363"/>
      <c r="AG429" s="363"/>
      <c r="AH429" s="363"/>
      <c r="AI429" s="363"/>
      <c r="AJ429" s="363"/>
      <c r="AK429" s="363"/>
      <c r="AL429" s="363"/>
      <c r="AM429" s="363"/>
      <c r="AN429" s="363"/>
      <c r="AO429" s="363"/>
      <c r="AP429" s="363"/>
      <c r="AQ429" s="363"/>
      <c r="AR429" s="363"/>
      <c r="AS429" s="266"/>
    </row>
    <row r="430" spans="1:45" ht="30" outlineLevel="1">
      <c r="A430" s="464">
        <v>5</v>
      </c>
      <c r="B430" s="379" t="s">
        <v>98</v>
      </c>
      <c r="C430" s="251" t="s">
        <v>25</v>
      </c>
      <c r="D430" s="255"/>
      <c r="E430" s="255"/>
      <c r="F430" s="255"/>
      <c r="G430" s="255"/>
      <c r="H430" s="255"/>
      <c r="I430" s="255"/>
      <c r="J430" s="255"/>
      <c r="K430" s="255"/>
      <c r="L430" s="255"/>
      <c r="M430" s="255"/>
      <c r="N430" s="255"/>
      <c r="O430" s="255"/>
      <c r="P430" s="255"/>
      <c r="Q430" s="251"/>
      <c r="R430" s="255"/>
      <c r="S430" s="255"/>
      <c r="T430" s="255"/>
      <c r="U430" s="255"/>
      <c r="V430" s="255"/>
      <c r="W430" s="255"/>
      <c r="X430" s="255"/>
      <c r="Y430" s="255"/>
      <c r="Z430" s="255"/>
      <c r="AA430" s="255"/>
      <c r="AB430" s="255"/>
      <c r="AC430" s="255"/>
      <c r="AD430" s="255"/>
      <c r="AE430" s="361"/>
      <c r="AF430" s="361"/>
      <c r="AG430" s="361"/>
      <c r="AH430" s="361"/>
      <c r="AI430" s="361"/>
      <c r="AJ430" s="361"/>
      <c r="AK430" s="361"/>
      <c r="AL430" s="361"/>
      <c r="AM430" s="361"/>
      <c r="AN430" s="361"/>
      <c r="AO430" s="361"/>
      <c r="AP430" s="361"/>
      <c r="AQ430" s="361"/>
      <c r="AR430" s="361"/>
      <c r="AS430" s="256">
        <f>SUM(AE430:AR430)</f>
        <v>0</v>
      </c>
    </row>
    <row r="431" spans="1:45" outlineLevel="1">
      <c r="A431" s="464"/>
      <c r="B431" s="382" t="s">
        <v>307</v>
      </c>
      <c r="C431" s="251" t="s">
        <v>163</v>
      </c>
      <c r="D431" s="255"/>
      <c r="E431" s="255"/>
      <c r="F431" s="255"/>
      <c r="G431" s="255"/>
      <c r="H431" s="255"/>
      <c r="I431" s="255"/>
      <c r="J431" s="255"/>
      <c r="K431" s="255"/>
      <c r="L431" s="255"/>
      <c r="M431" s="255"/>
      <c r="N431" s="255"/>
      <c r="O431" s="255"/>
      <c r="P431" s="255"/>
      <c r="Q431" s="414"/>
      <c r="R431" s="255"/>
      <c r="S431" s="255"/>
      <c r="T431" s="255"/>
      <c r="U431" s="255"/>
      <c r="V431" s="255"/>
      <c r="W431" s="255"/>
      <c r="X431" s="255"/>
      <c r="Y431" s="255"/>
      <c r="Z431" s="255"/>
      <c r="AA431" s="255"/>
      <c r="AB431" s="255"/>
      <c r="AC431" s="255"/>
      <c r="AD431" s="255"/>
      <c r="AE431" s="362">
        <v>0</v>
      </c>
      <c r="AF431" s="362">
        <v>0</v>
      </c>
      <c r="AG431" s="362">
        <v>0</v>
      </c>
      <c r="AH431" s="362">
        <v>0</v>
      </c>
      <c r="AI431" s="362">
        <v>0</v>
      </c>
      <c r="AJ431" s="362">
        <v>0</v>
      </c>
      <c r="AK431" s="362">
        <v>0</v>
      </c>
      <c r="AL431" s="362">
        <f t="shared" ref="AL431" si="974">AL430</f>
        <v>0</v>
      </c>
      <c r="AM431" s="362">
        <f t="shared" ref="AM431" si="975">AM430</f>
        <v>0</v>
      </c>
      <c r="AN431" s="362">
        <f t="shared" ref="AN431" si="976">AN430</f>
        <v>0</v>
      </c>
      <c r="AO431" s="362">
        <f t="shared" ref="AO431" si="977">AO430</f>
        <v>0</v>
      </c>
      <c r="AP431" s="362">
        <f t="shared" ref="AP431" si="978">AP430</f>
        <v>0</v>
      </c>
      <c r="AQ431" s="362">
        <f t="shared" ref="AQ431" si="979">AQ430</f>
        <v>0</v>
      </c>
      <c r="AR431" s="362">
        <f t="shared" ref="AR431" si="980">AR430</f>
        <v>0</v>
      </c>
      <c r="AS431" s="257"/>
    </row>
    <row r="432" spans="1:45" outlineLevel="1">
      <c r="A432" s="464"/>
      <c r="B432" s="382"/>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373"/>
      <c r="AF432" s="374"/>
      <c r="AG432" s="374"/>
      <c r="AH432" s="374"/>
      <c r="AI432" s="374"/>
      <c r="AJ432" s="374"/>
      <c r="AK432" s="374"/>
      <c r="AL432" s="374"/>
      <c r="AM432" s="374"/>
      <c r="AN432" s="374"/>
      <c r="AO432" s="374"/>
      <c r="AP432" s="374"/>
      <c r="AQ432" s="374"/>
      <c r="AR432" s="374"/>
      <c r="AS432" s="257"/>
    </row>
    <row r="433" spans="1:45" ht="15.75" outlineLevel="1">
      <c r="A433" s="464"/>
      <c r="B433" s="451" t="s">
        <v>494</v>
      </c>
      <c r="C433" s="249"/>
      <c r="D433" s="249"/>
      <c r="E433" s="249"/>
      <c r="F433" s="249"/>
      <c r="G433" s="249"/>
      <c r="H433" s="249"/>
      <c r="I433" s="249"/>
      <c r="J433" s="249"/>
      <c r="K433" s="249"/>
      <c r="L433" s="249"/>
      <c r="M433" s="249"/>
      <c r="N433" s="249"/>
      <c r="O433" s="249"/>
      <c r="P433" s="249"/>
      <c r="Q433" s="250"/>
      <c r="R433" s="249"/>
      <c r="S433" s="249"/>
      <c r="T433" s="249"/>
      <c r="U433" s="249"/>
      <c r="V433" s="249"/>
      <c r="W433" s="249"/>
      <c r="X433" s="249"/>
      <c r="Y433" s="249"/>
      <c r="Z433" s="249"/>
      <c r="AA433" s="249"/>
      <c r="AB433" s="249"/>
      <c r="AC433" s="249"/>
      <c r="AD433" s="249"/>
      <c r="AE433" s="365"/>
      <c r="AF433" s="365"/>
      <c r="AG433" s="365"/>
      <c r="AH433" s="365"/>
      <c r="AI433" s="365"/>
      <c r="AJ433" s="365"/>
      <c r="AK433" s="365"/>
      <c r="AL433" s="365"/>
      <c r="AM433" s="365"/>
      <c r="AN433" s="365"/>
      <c r="AO433" s="365"/>
      <c r="AP433" s="365"/>
      <c r="AQ433" s="365"/>
      <c r="AR433" s="365"/>
      <c r="AS433" s="252"/>
    </row>
    <row r="434" spans="1:45" outlineLevel="1">
      <c r="A434" s="464">
        <v>6</v>
      </c>
      <c r="B434" s="379" t="s">
        <v>99</v>
      </c>
      <c r="C434" s="251" t="s">
        <v>25</v>
      </c>
      <c r="D434" s="255"/>
      <c r="E434" s="255"/>
      <c r="F434" s="255"/>
      <c r="G434" s="255"/>
      <c r="H434" s="255"/>
      <c r="I434" s="255"/>
      <c r="J434" s="255"/>
      <c r="K434" s="255"/>
      <c r="L434" s="255"/>
      <c r="M434" s="255"/>
      <c r="N434" s="255"/>
      <c r="O434" s="255"/>
      <c r="P434" s="255"/>
      <c r="Q434" s="255">
        <v>12</v>
      </c>
      <c r="R434" s="255"/>
      <c r="S434" s="255"/>
      <c r="T434" s="255"/>
      <c r="U434" s="255"/>
      <c r="V434" s="255"/>
      <c r="W434" s="255"/>
      <c r="X434" s="255"/>
      <c r="Y434" s="255"/>
      <c r="Z434" s="255"/>
      <c r="AA434" s="255"/>
      <c r="AB434" s="255"/>
      <c r="AC434" s="255"/>
      <c r="AD434" s="255"/>
      <c r="AE434" s="366"/>
      <c r="AF434" s="361"/>
      <c r="AG434" s="361"/>
      <c r="AH434" s="361"/>
      <c r="AI434" s="361"/>
      <c r="AJ434" s="361"/>
      <c r="AK434" s="361"/>
      <c r="AL434" s="366"/>
      <c r="AM434" s="366"/>
      <c r="AN434" s="366"/>
      <c r="AO434" s="366"/>
      <c r="AP434" s="366"/>
      <c r="AQ434" s="366"/>
      <c r="AR434" s="366"/>
      <c r="AS434" s="256">
        <f>SUM(AE434:AR434)</f>
        <v>0</v>
      </c>
    </row>
    <row r="435" spans="1:45" outlineLevel="1">
      <c r="A435" s="464"/>
      <c r="B435" s="382" t="s">
        <v>307</v>
      </c>
      <c r="C435" s="251" t="s">
        <v>163</v>
      </c>
      <c r="D435" s="255"/>
      <c r="E435" s="255"/>
      <c r="F435" s="255"/>
      <c r="G435" s="255"/>
      <c r="H435" s="255"/>
      <c r="I435" s="255"/>
      <c r="J435" s="255"/>
      <c r="K435" s="255"/>
      <c r="L435" s="255"/>
      <c r="M435" s="255"/>
      <c r="N435" s="255"/>
      <c r="O435" s="255"/>
      <c r="P435" s="255"/>
      <c r="Q435" s="255">
        <f>Q434</f>
        <v>12</v>
      </c>
      <c r="R435" s="255"/>
      <c r="S435" s="255"/>
      <c r="T435" s="255"/>
      <c r="U435" s="255"/>
      <c r="V435" s="255"/>
      <c r="W435" s="255"/>
      <c r="X435" s="255"/>
      <c r="Y435" s="255"/>
      <c r="Z435" s="255"/>
      <c r="AA435" s="255"/>
      <c r="AB435" s="255"/>
      <c r="AC435" s="255"/>
      <c r="AD435" s="255"/>
      <c r="AE435" s="362">
        <v>0</v>
      </c>
      <c r="AF435" s="362">
        <v>0</v>
      </c>
      <c r="AG435" s="362">
        <v>0</v>
      </c>
      <c r="AH435" s="362">
        <v>0</v>
      </c>
      <c r="AI435" s="362">
        <v>0</v>
      </c>
      <c r="AJ435" s="362">
        <v>0</v>
      </c>
      <c r="AK435" s="362">
        <v>0</v>
      </c>
      <c r="AL435" s="362">
        <f t="shared" ref="AL435" si="981">AL434</f>
        <v>0</v>
      </c>
      <c r="AM435" s="362">
        <f t="shared" ref="AM435" si="982">AM434</f>
        <v>0</v>
      </c>
      <c r="AN435" s="362">
        <f t="shared" ref="AN435" si="983">AN434</f>
        <v>0</v>
      </c>
      <c r="AO435" s="362">
        <f t="shared" ref="AO435" si="984">AO434</f>
        <v>0</v>
      </c>
      <c r="AP435" s="362">
        <f t="shared" ref="AP435" si="985">AP434</f>
        <v>0</v>
      </c>
      <c r="AQ435" s="362">
        <f t="shared" ref="AQ435" si="986">AQ434</f>
        <v>0</v>
      </c>
      <c r="AR435" s="362">
        <f t="shared" ref="AR435" si="987">AR434</f>
        <v>0</v>
      </c>
      <c r="AS435" s="270"/>
    </row>
    <row r="436" spans="1:45" outlineLevel="1">
      <c r="A436" s="464"/>
      <c r="B436" s="239"/>
      <c r="C436" s="27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367"/>
      <c r="AF436" s="367"/>
      <c r="AG436" s="367"/>
      <c r="AH436" s="367"/>
      <c r="AI436" s="367"/>
      <c r="AJ436" s="367"/>
      <c r="AK436" s="367"/>
      <c r="AL436" s="367"/>
      <c r="AM436" s="367"/>
      <c r="AN436" s="367"/>
      <c r="AO436" s="367"/>
      <c r="AP436" s="367"/>
      <c r="AQ436" s="367"/>
      <c r="AR436" s="367"/>
      <c r="AS436" s="272"/>
    </row>
    <row r="437" spans="1:45" ht="30" outlineLevel="1">
      <c r="A437" s="464">
        <v>7</v>
      </c>
      <c r="B437" s="379" t="s">
        <v>100</v>
      </c>
      <c r="C437" s="251" t="s">
        <v>25</v>
      </c>
      <c r="D437" s="255"/>
      <c r="E437" s="255"/>
      <c r="F437" s="255"/>
      <c r="G437" s="255"/>
      <c r="H437" s="255"/>
      <c r="I437" s="255"/>
      <c r="J437" s="255"/>
      <c r="K437" s="255"/>
      <c r="L437" s="255"/>
      <c r="M437" s="255"/>
      <c r="N437" s="255"/>
      <c r="O437" s="255"/>
      <c r="P437" s="255"/>
      <c r="Q437" s="255">
        <v>12</v>
      </c>
      <c r="R437" s="255"/>
      <c r="S437" s="255"/>
      <c r="T437" s="255"/>
      <c r="U437" s="255"/>
      <c r="V437" s="255"/>
      <c r="W437" s="255"/>
      <c r="X437" s="255"/>
      <c r="Y437" s="255"/>
      <c r="Z437" s="255"/>
      <c r="AA437" s="255"/>
      <c r="AB437" s="255"/>
      <c r="AC437" s="255"/>
      <c r="AD437" s="255"/>
      <c r="AE437" s="366"/>
      <c r="AF437" s="361"/>
      <c r="AG437" s="361"/>
      <c r="AH437" s="361"/>
      <c r="AI437" s="361"/>
      <c r="AJ437" s="361"/>
      <c r="AK437" s="361"/>
      <c r="AL437" s="366"/>
      <c r="AM437" s="366"/>
      <c r="AN437" s="366"/>
      <c r="AO437" s="366"/>
      <c r="AP437" s="366"/>
      <c r="AQ437" s="366"/>
      <c r="AR437" s="366"/>
      <c r="AS437" s="256">
        <f>SUM(AE437:AR437)</f>
        <v>0</v>
      </c>
    </row>
    <row r="438" spans="1:45" outlineLevel="1">
      <c r="A438" s="464"/>
      <c r="B438" s="382" t="s">
        <v>307</v>
      </c>
      <c r="C438" s="251" t="s">
        <v>163</v>
      </c>
      <c r="D438" s="255"/>
      <c r="E438" s="255"/>
      <c r="F438" s="255"/>
      <c r="G438" s="255"/>
      <c r="H438" s="255"/>
      <c r="I438" s="255"/>
      <c r="J438" s="255"/>
      <c r="K438" s="255"/>
      <c r="L438" s="255"/>
      <c r="M438" s="255"/>
      <c r="N438" s="255"/>
      <c r="O438" s="255"/>
      <c r="P438" s="255"/>
      <c r="Q438" s="255">
        <f>Q437</f>
        <v>12</v>
      </c>
      <c r="R438" s="255"/>
      <c r="S438" s="255"/>
      <c r="T438" s="255"/>
      <c r="U438" s="255"/>
      <c r="V438" s="255"/>
      <c r="W438" s="255"/>
      <c r="X438" s="255"/>
      <c r="Y438" s="255"/>
      <c r="Z438" s="255"/>
      <c r="AA438" s="255"/>
      <c r="AB438" s="255"/>
      <c r="AC438" s="255"/>
      <c r="AD438" s="255"/>
      <c r="AE438" s="362">
        <v>0</v>
      </c>
      <c r="AF438" s="362">
        <v>0</v>
      </c>
      <c r="AG438" s="362">
        <v>0</v>
      </c>
      <c r="AH438" s="362">
        <v>0</v>
      </c>
      <c r="AI438" s="362">
        <v>0</v>
      </c>
      <c r="AJ438" s="362">
        <v>0</v>
      </c>
      <c r="AK438" s="362">
        <v>0</v>
      </c>
      <c r="AL438" s="362">
        <f t="shared" ref="AL438" si="988">AL437</f>
        <v>0</v>
      </c>
      <c r="AM438" s="362">
        <f t="shared" ref="AM438" si="989">AM437</f>
        <v>0</v>
      </c>
      <c r="AN438" s="362">
        <f t="shared" ref="AN438" si="990">AN437</f>
        <v>0</v>
      </c>
      <c r="AO438" s="362">
        <f t="shared" ref="AO438" si="991">AO437</f>
        <v>0</v>
      </c>
      <c r="AP438" s="362">
        <f t="shared" ref="AP438" si="992">AP437</f>
        <v>0</v>
      </c>
      <c r="AQ438" s="362">
        <f t="shared" ref="AQ438" si="993">AQ437</f>
        <v>0</v>
      </c>
      <c r="AR438" s="362">
        <f t="shared" ref="AR438" si="994">AR437</f>
        <v>0</v>
      </c>
      <c r="AS438" s="270"/>
    </row>
    <row r="439" spans="1:45" outlineLevel="1">
      <c r="A439" s="464"/>
      <c r="B439" s="379"/>
      <c r="C439" s="27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367"/>
      <c r="AF439" s="368"/>
      <c r="AG439" s="367"/>
      <c r="AH439" s="367"/>
      <c r="AI439" s="367"/>
      <c r="AJ439" s="367"/>
      <c r="AK439" s="367"/>
      <c r="AL439" s="367"/>
      <c r="AM439" s="367"/>
      <c r="AN439" s="367"/>
      <c r="AO439" s="367"/>
      <c r="AP439" s="367"/>
      <c r="AQ439" s="367"/>
      <c r="AR439" s="367"/>
      <c r="AS439" s="272"/>
    </row>
    <row r="440" spans="1:45" outlineLevel="1">
      <c r="A440" s="464">
        <v>8</v>
      </c>
      <c r="B440" s="379" t="s">
        <v>101</v>
      </c>
      <c r="C440" s="251" t="s">
        <v>25</v>
      </c>
      <c r="D440" s="255"/>
      <c r="E440" s="255"/>
      <c r="F440" s="255"/>
      <c r="G440" s="255"/>
      <c r="H440" s="255"/>
      <c r="I440" s="255"/>
      <c r="J440" s="255"/>
      <c r="K440" s="255"/>
      <c r="L440" s="255"/>
      <c r="M440" s="255"/>
      <c r="N440" s="255"/>
      <c r="O440" s="255"/>
      <c r="P440" s="255"/>
      <c r="Q440" s="255">
        <v>12</v>
      </c>
      <c r="R440" s="255"/>
      <c r="S440" s="255"/>
      <c r="T440" s="255"/>
      <c r="U440" s="255"/>
      <c r="V440" s="255"/>
      <c r="W440" s="255"/>
      <c r="X440" s="255"/>
      <c r="Y440" s="255"/>
      <c r="Z440" s="255"/>
      <c r="AA440" s="255"/>
      <c r="AB440" s="255"/>
      <c r="AC440" s="255"/>
      <c r="AD440" s="255"/>
      <c r="AE440" s="366"/>
      <c r="AF440" s="361"/>
      <c r="AG440" s="361"/>
      <c r="AH440" s="361"/>
      <c r="AI440" s="361"/>
      <c r="AJ440" s="361"/>
      <c r="AK440" s="361"/>
      <c r="AL440" s="366"/>
      <c r="AM440" s="366"/>
      <c r="AN440" s="366"/>
      <c r="AO440" s="366"/>
      <c r="AP440" s="366"/>
      <c r="AQ440" s="366"/>
      <c r="AR440" s="366"/>
      <c r="AS440" s="256">
        <f>SUM(AE440:AR440)</f>
        <v>0</v>
      </c>
    </row>
    <row r="441" spans="1:45" outlineLevel="1">
      <c r="A441" s="464"/>
      <c r="B441" s="382" t="s">
        <v>307</v>
      </c>
      <c r="C441" s="251" t="s">
        <v>163</v>
      </c>
      <c r="D441" s="255"/>
      <c r="E441" s="255"/>
      <c r="F441" s="255"/>
      <c r="G441" s="255"/>
      <c r="H441" s="255"/>
      <c r="I441" s="255"/>
      <c r="J441" s="255"/>
      <c r="K441" s="255"/>
      <c r="L441" s="255"/>
      <c r="M441" s="255"/>
      <c r="N441" s="255"/>
      <c r="O441" s="255"/>
      <c r="P441" s="255"/>
      <c r="Q441" s="255">
        <f>Q440</f>
        <v>12</v>
      </c>
      <c r="R441" s="255"/>
      <c r="S441" s="255"/>
      <c r="T441" s="255"/>
      <c r="U441" s="255"/>
      <c r="V441" s="255"/>
      <c r="W441" s="255"/>
      <c r="X441" s="255"/>
      <c r="Y441" s="255"/>
      <c r="Z441" s="255"/>
      <c r="AA441" s="255"/>
      <c r="AB441" s="255"/>
      <c r="AC441" s="255"/>
      <c r="AD441" s="255"/>
      <c r="AE441" s="362">
        <v>0</v>
      </c>
      <c r="AF441" s="362">
        <v>0</v>
      </c>
      <c r="AG441" s="362">
        <v>0</v>
      </c>
      <c r="AH441" s="362">
        <v>0</v>
      </c>
      <c r="AI441" s="362">
        <v>0</v>
      </c>
      <c r="AJ441" s="362">
        <v>0</v>
      </c>
      <c r="AK441" s="362">
        <v>0</v>
      </c>
      <c r="AL441" s="362">
        <f t="shared" ref="AL441" si="995">AL440</f>
        <v>0</v>
      </c>
      <c r="AM441" s="362">
        <f t="shared" ref="AM441" si="996">AM440</f>
        <v>0</v>
      </c>
      <c r="AN441" s="362">
        <f t="shared" ref="AN441" si="997">AN440</f>
        <v>0</v>
      </c>
      <c r="AO441" s="362">
        <f t="shared" ref="AO441" si="998">AO440</f>
        <v>0</v>
      </c>
      <c r="AP441" s="362">
        <f t="shared" ref="AP441" si="999">AP440</f>
        <v>0</v>
      </c>
      <c r="AQ441" s="362">
        <f t="shared" ref="AQ441" si="1000">AQ440</f>
        <v>0</v>
      </c>
      <c r="AR441" s="362">
        <f t="shared" ref="AR441" si="1001">AR440</f>
        <v>0</v>
      </c>
      <c r="AS441" s="270"/>
    </row>
    <row r="442" spans="1:45" outlineLevel="1">
      <c r="A442" s="464"/>
      <c r="B442" s="379"/>
      <c r="C442" s="271"/>
      <c r="D442" s="275"/>
      <c r="E442" s="275"/>
      <c r="F442" s="275"/>
      <c r="G442" s="275"/>
      <c r="H442" s="275"/>
      <c r="I442" s="275"/>
      <c r="J442" s="275"/>
      <c r="K442" s="275"/>
      <c r="L442" s="275"/>
      <c r="M442" s="275"/>
      <c r="N442" s="275"/>
      <c r="O442" s="275"/>
      <c r="P442" s="275"/>
      <c r="Q442" s="251"/>
      <c r="R442" s="275"/>
      <c r="S442" s="275"/>
      <c r="T442" s="275"/>
      <c r="U442" s="275"/>
      <c r="V442" s="275"/>
      <c r="W442" s="275"/>
      <c r="X442" s="275"/>
      <c r="Y442" s="275"/>
      <c r="Z442" s="275"/>
      <c r="AA442" s="275"/>
      <c r="AB442" s="275"/>
      <c r="AC442" s="275"/>
      <c r="AD442" s="275"/>
      <c r="AE442" s="367"/>
      <c r="AF442" s="368"/>
      <c r="AG442" s="367"/>
      <c r="AH442" s="367"/>
      <c r="AI442" s="367"/>
      <c r="AJ442" s="367"/>
      <c r="AK442" s="367"/>
      <c r="AL442" s="367"/>
      <c r="AM442" s="367"/>
      <c r="AN442" s="367"/>
      <c r="AO442" s="367"/>
      <c r="AP442" s="367"/>
      <c r="AQ442" s="367"/>
      <c r="AR442" s="367"/>
      <c r="AS442" s="272"/>
    </row>
    <row r="443" spans="1:45" outlineLevel="1">
      <c r="A443" s="464">
        <v>9</v>
      </c>
      <c r="B443" s="379" t="s">
        <v>102</v>
      </c>
      <c r="C443" s="251" t="s">
        <v>25</v>
      </c>
      <c r="D443" s="255"/>
      <c r="E443" s="255"/>
      <c r="F443" s="255"/>
      <c r="G443" s="255"/>
      <c r="H443" s="255"/>
      <c r="I443" s="255"/>
      <c r="J443" s="255"/>
      <c r="K443" s="255"/>
      <c r="L443" s="255"/>
      <c r="M443" s="255"/>
      <c r="N443" s="255"/>
      <c r="O443" s="255"/>
      <c r="P443" s="255"/>
      <c r="Q443" s="255">
        <v>12</v>
      </c>
      <c r="R443" s="255"/>
      <c r="S443" s="255"/>
      <c r="T443" s="255"/>
      <c r="U443" s="255"/>
      <c r="V443" s="255"/>
      <c r="W443" s="255"/>
      <c r="X443" s="255"/>
      <c r="Y443" s="255"/>
      <c r="Z443" s="255"/>
      <c r="AA443" s="255"/>
      <c r="AB443" s="255"/>
      <c r="AC443" s="255"/>
      <c r="AD443" s="255"/>
      <c r="AE443" s="366"/>
      <c r="AF443" s="361"/>
      <c r="AG443" s="361"/>
      <c r="AH443" s="361"/>
      <c r="AI443" s="361"/>
      <c r="AJ443" s="361"/>
      <c r="AK443" s="361"/>
      <c r="AL443" s="366"/>
      <c r="AM443" s="366"/>
      <c r="AN443" s="366"/>
      <c r="AO443" s="366"/>
      <c r="AP443" s="366"/>
      <c r="AQ443" s="366"/>
      <c r="AR443" s="366"/>
      <c r="AS443" s="256">
        <f>SUM(AE443:AR443)</f>
        <v>0</v>
      </c>
    </row>
    <row r="444" spans="1:45" outlineLevel="1">
      <c r="A444" s="464"/>
      <c r="B444" s="382" t="s">
        <v>307</v>
      </c>
      <c r="C444" s="251" t="s">
        <v>163</v>
      </c>
      <c r="D444" s="255"/>
      <c r="E444" s="255"/>
      <c r="F444" s="255"/>
      <c r="G444" s="255"/>
      <c r="H444" s="255"/>
      <c r="I444" s="255"/>
      <c r="J444" s="255"/>
      <c r="K444" s="255"/>
      <c r="L444" s="255"/>
      <c r="M444" s="255"/>
      <c r="N444" s="255"/>
      <c r="O444" s="255"/>
      <c r="P444" s="255"/>
      <c r="Q444" s="255">
        <f>Q443</f>
        <v>12</v>
      </c>
      <c r="R444" s="255"/>
      <c r="S444" s="255"/>
      <c r="T444" s="255"/>
      <c r="U444" s="255"/>
      <c r="V444" s="255"/>
      <c r="W444" s="255"/>
      <c r="X444" s="255"/>
      <c r="Y444" s="255"/>
      <c r="Z444" s="255"/>
      <c r="AA444" s="255"/>
      <c r="AB444" s="255"/>
      <c r="AC444" s="255"/>
      <c r="AD444" s="255"/>
      <c r="AE444" s="362">
        <v>0</v>
      </c>
      <c r="AF444" s="362">
        <v>0</v>
      </c>
      <c r="AG444" s="362">
        <v>0</v>
      </c>
      <c r="AH444" s="362">
        <v>0</v>
      </c>
      <c r="AI444" s="362">
        <v>0</v>
      </c>
      <c r="AJ444" s="362">
        <v>0</v>
      </c>
      <c r="AK444" s="362">
        <v>0</v>
      </c>
      <c r="AL444" s="362">
        <f t="shared" ref="AL444" si="1002">AL443</f>
        <v>0</v>
      </c>
      <c r="AM444" s="362">
        <f t="shared" ref="AM444" si="1003">AM443</f>
        <v>0</v>
      </c>
      <c r="AN444" s="362">
        <f t="shared" ref="AN444" si="1004">AN443</f>
        <v>0</v>
      </c>
      <c r="AO444" s="362">
        <f t="shared" ref="AO444" si="1005">AO443</f>
        <v>0</v>
      </c>
      <c r="AP444" s="362">
        <f t="shared" ref="AP444" si="1006">AP443</f>
        <v>0</v>
      </c>
      <c r="AQ444" s="362">
        <f t="shared" ref="AQ444" si="1007">AQ443</f>
        <v>0</v>
      </c>
      <c r="AR444" s="362">
        <f t="shared" ref="AR444" si="1008">AR443</f>
        <v>0</v>
      </c>
      <c r="AS444" s="270"/>
    </row>
    <row r="445" spans="1:45" outlineLevel="1">
      <c r="A445" s="464"/>
      <c r="B445" s="379"/>
      <c r="C445" s="271"/>
      <c r="D445" s="275"/>
      <c r="E445" s="275"/>
      <c r="F445" s="275"/>
      <c r="G445" s="275"/>
      <c r="H445" s="275"/>
      <c r="I445" s="275"/>
      <c r="J445" s="275"/>
      <c r="K445" s="275"/>
      <c r="L445" s="275"/>
      <c r="M445" s="275"/>
      <c r="N445" s="275"/>
      <c r="O445" s="275"/>
      <c r="P445" s="275"/>
      <c r="Q445" s="251"/>
      <c r="R445" s="275"/>
      <c r="S445" s="275"/>
      <c r="T445" s="275"/>
      <c r="U445" s="275"/>
      <c r="V445" s="275"/>
      <c r="W445" s="275"/>
      <c r="X445" s="275"/>
      <c r="Y445" s="275"/>
      <c r="Z445" s="275"/>
      <c r="AA445" s="275"/>
      <c r="AB445" s="275"/>
      <c r="AC445" s="275"/>
      <c r="AD445" s="275"/>
      <c r="AE445" s="367"/>
      <c r="AF445" s="367"/>
      <c r="AG445" s="367"/>
      <c r="AH445" s="367"/>
      <c r="AI445" s="367"/>
      <c r="AJ445" s="367"/>
      <c r="AK445" s="367"/>
      <c r="AL445" s="367"/>
      <c r="AM445" s="367"/>
      <c r="AN445" s="367"/>
      <c r="AO445" s="367"/>
      <c r="AP445" s="367"/>
      <c r="AQ445" s="367"/>
      <c r="AR445" s="367"/>
      <c r="AS445" s="272"/>
    </row>
    <row r="446" spans="1:45" outlineLevel="1">
      <c r="A446" s="464">
        <v>10</v>
      </c>
      <c r="B446" s="379" t="s">
        <v>103</v>
      </c>
      <c r="C446" s="251" t="s">
        <v>25</v>
      </c>
      <c r="D446" s="255"/>
      <c r="E446" s="255"/>
      <c r="F446" s="255"/>
      <c r="G446" s="255"/>
      <c r="H446" s="255"/>
      <c r="I446" s="255"/>
      <c r="J446" s="255"/>
      <c r="K446" s="255"/>
      <c r="L446" s="255"/>
      <c r="M446" s="255"/>
      <c r="N446" s="255"/>
      <c r="O446" s="255"/>
      <c r="P446" s="255"/>
      <c r="Q446" s="255">
        <v>3</v>
      </c>
      <c r="R446" s="255"/>
      <c r="S446" s="255"/>
      <c r="T446" s="255"/>
      <c r="U446" s="255"/>
      <c r="V446" s="255"/>
      <c r="W446" s="255"/>
      <c r="X446" s="255"/>
      <c r="Y446" s="255"/>
      <c r="Z446" s="255"/>
      <c r="AA446" s="255"/>
      <c r="AB446" s="255"/>
      <c r="AC446" s="255"/>
      <c r="AD446" s="255"/>
      <c r="AE446" s="366"/>
      <c r="AF446" s="361"/>
      <c r="AG446" s="361"/>
      <c r="AH446" s="361"/>
      <c r="AI446" s="361"/>
      <c r="AJ446" s="361"/>
      <c r="AK446" s="361"/>
      <c r="AL446" s="366"/>
      <c r="AM446" s="366"/>
      <c r="AN446" s="366"/>
      <c r="AO446" s="366"/>
      <c r="AP446" s="366"/>
      <c r="AQ446" s="366"/>
      <c r="AR446" s="366"/>
      <c r="AS446" s="256">
        <f>SUM(AE446:AR446)</f>
        <v>0</v>
      </c>
    </row>
    <row r="447" spans="1:45" outlineLevel="1">
      <c r="A447" s="464"/>
      <c r="B447" s="382" t="s">
        <v>307</v>
      </c>
      <c r="C447" s="251" t="s">
        <v>163</v>
      </c>
      <c r="D447" s="255"/>
      <c r="E447" s="255"/>
      <c r="F447" s="255"/>
      <c r="G447" s="255"/>
      <c r="H447" s="255"/>
      <c r="I447" s="255"/>
      <c r="J447" s="255"/>
      <c r="K447" s="255"/>
      <c r="L447" s="255"/>
      <c r="M447" s="255"/>
      <c r="N447" s="255"/>
      <c r="O447" s="255"/>
      <c r="P447" s="255"/>
      <c r="Q447" s="255">
        <f>Q446</f>
        <v>3</v>
      </c>
      <c r="R447" s="255"/>
      <c r="S447" s="255"/>
      <c r="T447" s="255"/>
      <c r="U447" s="255"/>
      <c r="V447" s="255"/>
      <c r="W447" s="255"/>
      <c r="X447" s="255"/>
      <c r="Y447" s="255"/>
      <c r="Z447" s="255"/>
      <c r="AA447" s="255"/>
      <c r="AB447" s="255"/>
      <c r="AC447" s="255"/>
      <c r="AD447" s="255"/>
      <c r="AE447" s="362">
        <v>0</v>
      </c>
      <c r="AF447" s="362">
        <v>0</v>
      </c>
      <c r="AG447" s="362">
        <v>0</v>
      </c>
      <c r="AH447" s="362">
        <v>0</v>
      </c>
      <c r="AI447" s="362">
        <v>0</v>
      </c>
      <c r="AJ447" s="362">
        <v>0</v>
      </c>
      <c r="AK447" s="362">
        <v>0</v>
      </c>
      <c r="AL447" s="362">
        <f t="shared" ref="AL447" si="1009">AL446</f>
        <v>0</v>
      </c>
      <c r="AM447" s="362">
        <f t="shared" ref="AM447" si="1010">AM446</f>
        <v>0</v>
      </c>
      <c r="AN447" s="362">
        <f t="shared" ref="AN447" si="1011">AN446</f>
        <v>0</v>
      </c>
      <c r="AO447" s="362">
        <f t="shared" ref="AO447" si="1012">AO446</f>
        <v>0</v>
      </c>
      <c r="AP447" s="362">
        <f t="shared" ref="AP447" si="1013">AP446</f>
        <v>0</v>
      </c>
      <c r="AQ447" s="362">
        <f t="shared" ref="AQ447" si="1014">AQ446</f>
        <v>0</v>
      </c>
      <c r="AR447" s="362">
        <f t="shared" ref="AR447" si="1015">AR446</f>
        <v>0</v>
      </c>
      <c r="AS447" s="270"/>
    </row>
    <row r="448" spans="1:45" outlineLevel="1">
      <c r="A448" s="464"/>
      <c r="B448" s="379"/>
      <c r="C448" s="271"/>
      <c r="D448" s="275"/>
      <c r="E448" s="275"/>
      <c r="F448" s="275"/>
      <c r="G448" s="275"/>
      <c r="H448" s="275"/>
      <c r="I448" s="275"/>
      <c r="J448" s="275"/>
      <c r="K448" s="275"/>
      <c r="L448" s="275"/>
      <c r="M448" s="275"/>
      <c r="N448" s="275"/>
      <c r="O448" s="275"/>
      <c r="P448" s="275"/>
      <c r="Q448" s="251"/>
      <c r="R448" s="275"/>
      <c r="S448" s="275"/>
      <c r="T448" s="275"/>
      <c r="U448" s="275"/>
      <c r="V448" s="275"/>
      <c r="W448" s="275"/>
      <c r="X448" s="275"/>
      <c r="Y448" s="275"/>
      <c r="Z448" s="275"/>
      <c r="AA448" s="275"/>
      <c r="AB448" s="275"/>
      <c r="AC448" s="275"/>
      <c r="AD448" s="275"/>
      <c r="AE448" s="367"/>
      <c r="AF448" s="368"/>
      <c r="AG448" s="367"/>
      <c r="AH448" s="367"/>
      <c r="AI448" s="367"/>
      <c r="AJ448" s="367"/>
      <c r="AK448" s="367"/>
      <c r="AL448" s="367"/>
      <c r="AM448" s="367"/>
      <c r="AN448" s="367"/>
      <c r="AO448" s="367"/>
      <c r="AP448" s="367"/>
      <c r="AQ448" s="367"/>
      <c r="AR448" s="367"/>
      <c r="AS448" s="272"/>
    </row>
    <row r="449" spans="1:46" ht="15.75" outlineLevel="1">
      <c r="A449" s="464"/>
      <c r="B449" s="443" t="s">
        <v>10</v>
      </c>
      <c r="C449" s="249"/>
      <c r="D449" s="249"/>
      <c r="E449" s="249"/>
      <c r="F449" s="249"/>
      <c r="G449" s="249"/>
      <c r="H449" s="249"/>
      <c r="I449" s="249"/>
      <c r="J449" s="249"/>
      <c r="K449" s="249"/>
      <c r="L449" s="249"/>
      <c r="M449" s="249"/>
      <c r="N449" s="249"/>
      <c r="O449" s="249"/>
      <c r="P449" s="249"/>
      <c r="Q449" s="250"/>
      <c r="R449" s="249"/>
      <c r="S449" s="249"/>
      <c r="T449" s="249"/>
      <c r="U449" s="249"/>
      <c r="V449" s="249"/>
      <c r="W449" s="249"/>
      <c r="X449" s="249"/>
      <c r="Y449" s="249"/>
      <c r="Z449" s="249"/>
      <c r="AA449" s="249"/>
      <c r="AB449" s="249"/>
      <c r="AC449" s="249"/>
      <c r="AD449" s="249"/>
      <c r="AE449" s="365"/>
      <c r="AF449" s="365"/>
      <c r="AG449" s="365"/>
      <c r="AH449" s="365"/>
      <c r="AI449" s="365"/>
      <c r="AJ449" s="365"/>
      <c r="AK449" s="365"/>
      <c r="AL449" s="365"/>
      <c r="AM449" s="365"/>
      <c r="AN449" s="365"/>
      <c r="AO449" s="365"/>
      <c r="AP449" s="365"/>
      <c r="AQ449" s="365"/>
      <c r="AR449" s="365"/>
      <c r="AS449" s="252"/>
    </row>
    <row r="450" spans="1:46" ht="30" outlineLevel="1">
      <c r="A450" s="464">
        <v>11</v>
      </c>
      <c r="B450" s="379" t="s">
        <v>104</v>
      </c>
      <c r="C450" s="251" t="s">
        <v>25</v>
      </c>
      <c r="D450" s="255"/>
      <c r="E450" s="255"/>
      <c r="F450" s="255"/>
      <c r="G450" s="255"/>
      <c r="H450" s="255"/>
      <c r="I450" s="255"/>
      <c r="J450" s="255"/>
      <c r="K450" s="255"/>
      <c r="L450" s="255"/>
      <c r="M450" s="255"/>
      <c r="N450" s="255"/>
      <c r="O450" s="255"/>
      <c r="P450" s="255"/>
      <c r="Q450" s="255">
        <v>12</v>
      </c>
      <c r="R450" s="255"/>
      <c r="S450" s="255"/>
      <c r="T450" s="255"/>
      <c r="U450" s="255"/>
      <c r="V450" s="255"/>
      <c r="W450" s="255"/>
      <c r="X450" s="255"/>
      <c r="Y450" s="255"/>
      <c r="Z450" s="255"/>
      <c r="AA450" s="255"/>
      <c r="AB450" s="255"/>
      <c r="AC450" s="255"/>
      <c r="AD450" s="255"/>
      <c r="AE450" s="377"/>
      <c r="AF450" s="361"/>
      <c r="AG450" s="361"/>
      <c r="AH450" s="361"/>
      <c r="AI450" s="361"/>
      <c r="AJ450" s="361"/>
      <c r="AK450" s="361"/>
      <c r="AL450" s="366"/>
      <c r="AM450" s="366"/>
      <c r="AN450" s="366"/>
      <c r="AO450" s="366"/>
      <c r="AP450" s="366"/>
      <c r="AQ450" s="366"/>
      <c r="AR450" s="366"/>
      <c r="AS450" s="256">
        <f>SUM(AE450:AR450)</f>
        <v>0</v>
      </c>
    </row>
    <row r="451" spans="1:46" outlineLevel="1">
      <c r="A451" s="464"/>
      <c r="B451" s="382" t="s">
        <v>307</v>
      </c>
      <c r="C451" s="251" t="s">
        <v>163</v>
      </c>
      <c r="D451" s="255"/>
      <c r="E451" s="255"/>
      <c r="F451" s="255"/>
      <c r="G451" s="255"/>
      <c r="H451" s="255"/>
      <c r="I451" s="255"/>
      <c r="J451" s="255"/>
      <c r="K451" s="255"/>
      <c r="L451" s="255"/>
      <c r="M451" s="255"/>
      <c r="N451" s="255"/>
      <c r="O451" s="255"/>
      <c r="P451" s="255"/>
      <c r="Q451" s="255">
        <f>Q450</f>
        <v>12</v>
      </c>
      <c r="R451" s="255"/>
      <c r="S451" s="255"/>
      <c r="T451" s="255"/>
      <c r="U451" s="255"/>
      <c r="V451" s="255"/>
      <c r="W451" s="255"/>
      <c r="X451" s="255"/>
      <c r="Y451" s="255"/>
      <c r="Z451" s="255"/>
      <c r="AA451" s="255"/>
      <c r="AB451" s="255"/>
      <c r="AC451" s="255"/>
      <c r="AD451" s="255"/>
      <c r="AE451" s="362">
        <v>0</v>
      </c>
      <c r="AF451" s="362">
        <v>0</v>
      </c>
      <c r="AG451" s="362">
        <v>0</v>
      </c>
      <c r="AH451" s="362">
        <v>0</v>
      </c>
      <c r="AI451" s="362">
        <v>0</v>
      </c>
      <c r="AJ451" s="362">
        <v>0</v>
      </c>
      <c r="AK451" s="362">
        <v>0</v>
      </c>
      <c r="AL451" s="362">
        <f t="shared" ref="AL451" si="1016">AL450</f>
        <v>0</v>
      </c>
      <c r="AM451" s="362">
        <f t="shared" ref="AM451" si="1017">AM450</f>
        <v>0</v>
      </c>
      <c r="AN451" s="362">
        <f t="shared" ref="AN451" si="1018">AN450</f>
        <v>0</v>
      </c>
      <c r="AO451" s="362">
        <f t="shared" ref="AO451" si="1019">AO450</f>
        <v>0</v>
      </c>
      <c r="AP451" s="362">
        <f t="shared" ref="AP451" si="1020">AP450</f>
        <v>0</v>
      </c>
      <c r="AQ451" s="362">
        <f t="shared" ref="AQ451" si="1021">AQ450</f>
        <v>0</v>
      </c>
      <c r="AR451" s="362">
        <f t="shared" ref="AR451" si="1022">AR450</f>
        <v>0</v>
      </c>
      <c r="AS451" s="257"/>
    </row>
    <row r="452" spans="1:46" outlineLevel="1">
      <c r="A452" s="464"/>
      <c r="B452" s="460"/>
      <c r="C452" s="265"/>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363"/>
      <c r="AF452" s="372"/>
      <c r="AG452" s="372"/>
      <c r="AH452" s="372"/>
      <c r="AI452" s="372"/>
      <c r="AJ452" s="372"/>
      <c r="AK452" s="372"/>
      <c r="AL452" s="372"/>
      <c r="AM452" s="372"/>
      <c r="AN452" s="372"/>
      <c r="AO452" s="372"/>
      <c r="AP452" s="372"/>
      <c r="AQ452" s="372"/>
      <c r="AR452" s="372"/>
      <c r="AS452" s="266"/>
    </row>
    <row r="453" spans="1:46" ht="30" outlineLevel="1">
      <c r="A453" s="464">
        <v>12</v>
      </c>
      <c r="B453" s="379" t="s">
        <v>105</v>
      </c>
      <c r="C453" s="251" t="s">
        <v>25</v>
      </c>
      <c r="D453" s="255"/>
      <c r="E453" s="255"/>
      <c r="F453" s="255"/>
      <c r="G453" s="255"/>
      <c r="H453" s="255"/>
      <c r="I453" s="255"/>
      <c r="J453" s="255"/>
      <c r="K453" s="255"/>
      <c r="L453" s="255"/>
      <c r="M453" s="255"/>
      <c r="N453" s="255"/>
      <c r="O453" s="255"/>
      <c r="P453" s="255"/>
      <c r="Q453" s="255">
        <v>12</v>
      </c>
      <c r="R453" s="255"/>
      <c r="S453" s="255"/>
      <c r="T453" s="255"/>
      <c r="U453" s="255"/>
      <c r="V453" s="255"/>
      <c r="W453" s="255"/>
      <c r="X453" s="255"/>
      <c r="Y453" s="255"/>
      <c r="Z453" s="255"/>
      <c r="AA453" s="255"/>
      <c r="AB453" s="255"/>
      <c r="AC453" s="255"/>
      <c r="AD453" s="255"/>
      <c r="AE453" s="361"/>
      <c r="AF453" s="361"/>
      <c r="AG453" s="361"/>
      <c r="AH453" s="361"/>
      <c r="AI453" s="361"/>
      <c r="AJ453" s="361"/>
      <c r="AK453" s="361"/>
      <c r="AL453" s="366"/>
      <c r="AM453" s="366"/>
      <c r="AN453" s="366"/>
      <c r="AO453" s="366"/>
      <c r="AP453" s="366"/>
      <c r="AQ453" s="366"/>
      <c r="AR453" s="366"/>
      <c r="AS453" s="256">
        <f>SUM(AE453:AR453)</f>
        <v>0</v>
      </c>
    </row>
    <row r="454" spans="1:46" outlineLevel="1">
      <c r="A454" s="464"/>
      <c r="B454" s="382" t="s">
        <v>307</v>
      </c>
      <c r="C454" s="251" t="s">
        <v>163</v>
      </c>
      <c r="D454" s="255"/>
      <c r="E454" s="255"/>
      <c r="F454" s="255"/>
      <c r="G454" s="255"/>
      <c r="H454" s="255"/>
      <c r="I454" s="255"/>
      <c r="J454" s="255"/>
      <c r="K454" s="255"/>
      <c r="L454" s="255"/>
      <c r="M454" s="255"/>
      <c r="N454" s="255"/>
      <c r="O454" s="255"/>
      <c r="P454" s="255"/>
      <c r="Q454" s="255">
        <f>Q453</f>
        <v>12</v>
      </c>
      <c r="R454" s="255"/>
      <c r="S454" s="255"/>
      <c r="T454" s="255"/>
      <c r="U454" s="255"/>
      <c r="V454" s="255"/>
      <c r="W454" s="255"/>
      <c r="X454" s="255"/>
      <c r="Y454" s="255"/>
      <c r="Z454" s="255"/>
      <c r="AA454" s="255"/>
      <c r="AB454" s="255"/>
      <c r="AC454" s="255"/>
      <c r="AD454" s="255"/>
      <c r="AE454" s="362">
        <v>0</v>
      </c>
      <c r="AF454" s="362">
        <v>0</v>
      </c>
      <c r="AG454" s="362">
        <v>0</v>
      </c>
      <c r="AH454" s="362">
        <v>0</v>
      </c>
      <c r="AI454" s="362">
        <v>0</v>
      </c>
      <c r="AJ454" s="362">
        <v>0</v>
      </c>
      <c r="AK454" s="362">
        <v>0</v>
      </c>
      <c r="AL454" s="362">
        <f t="shared" ref="AL454" si="1023">AL453</f>
        <v>0</v>
      </c>
      <c r="AM454" s="362">
        <f t="shared" ref="AM454" si="1024">AM453</f>
        <v>0</v>
      </c>
      <c r="AN454" s="362">
        <f t="shared" ref="AN454" si="1025">AN453</f>
        <v>0</v>
      </c>
      <c r="AO454" s="362">
        <f t="shared" ref="AO454" si="1026">AO453</f>
        <v>0</v>
      </c>
      <c r="AP454" s="362">
        <f t="shared" ref="AP454" si="1027">AP453</f>
        <v>0</v>
      </c>
      <c r="AQ454" s="362">
        <f t="shared" ref="AQ454" si="1028">AQ453</f>
        <v>0</v>
      </c>
      <c r="AR454" s="362">
        <f t="shared" ref="AR454" si="1029">AR453</f>
        <v>0</v>
      </c>
      <c r="AS454" s="257"/>
    </row>
    <row r="455" spans="1:46" outlineLevel="1">
      <c r="A455" s="464"/>
      <c r="B455" s="460"/>
      <c r="C455" s="265"/>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373"/>
      <c r="AF455" s="373"/>
      <c r="AG455" s="363"/>
      <c r="AH455" s="363"/>
      <c r="AI455" s="363"/>
      <c r="AJ455" s="363"/>
      <c r="AK455" s="363"/>
      <c r="AL455" s="363"/>
      <c r="AM455" s="363"/>
      <c r="AN455" s="363"/>
      <c r="AO455" s="363"/>
      <c r="AP455" s="363"/>
      <c r="AQ455" s="363"/>
      <c r="AR455" s="363"/>
      <c r="AS455" s="266"/>
    </row>
    <row r="456" spans="1:46" ht="30" outlineLevel="1">
      <c r="A456" s="464">
        <v>13</v>
      </c>
      <c r="B456" s="379" t="s">
        <v>106</v>
      </c>
      <c r="C456" s="251" t="s">
        <v>25</v>
      </c>
      <c r="D456" s="255"/>
      <c r="E456" s="255"/>
      <c r="F456" s="255"/>
      <c r="G456" s="255"/>
      <c r="H456" s="255"/>
      <c r="I456" s="255"/>
      <c r="J456" s="255"/>
      <c r="K456" s="255"/>
      <c r="L456" s="255"/>
      <c r="M456" s="255"/>
      <c r="N456" s="255"/>
      <c r="O456" s="255"/>
      <c r="P456" s="255"/>
      <c r="Q456" s="255">
        <v>12</v>
      </c>
      <c r="R456" s="255"/>
      <c r="S456" s="255"/>
      <c r="T456" s="255"/>
      <c r="U456" s="255"/>
      <c r="V456" s="255"/>
      <c r="W456" s="255"/>
      <c r="X456" s="255"/>
      <c r="Y456" s="255"/>
      <c r="Z456" s="255"/>
      <c r="AA456" s="255"/>
      <c r="AB456" s="255"/>
      <c r="AC456" s="255"/>
      <c r="AD456" s="255"/>
      <c r="AE456" s="361"/>
      <c r="AF456" s="361"/>
      <c r="AG456" s="361"/>
      <c r="AH456" s="361"/>
      <c r="AI456" s="361"/>
      <c r="AJ456" s="361"/>
      <c r="AK456" s="361"/>
      <c r="AL456" s="366"/>
      <c r="AM456" s="366"/>
      <c r="AN456" s="366"/>
      <c r="AO456" s="366"/>
      <c r="AP456" s="366"/>
      <c r="AQ456" s="366"/>
      <c r="AR456" s="366"/>
      <c r="AS456" s="256">
        <f>SUM(AE456:AR456)</f>
        <v>0</v>
      </c>
    </row>
    <row r="457" spans="1:46" outlineLevel="1">
      <c r="A457" s="464"/>
      <c r="B457" s="382" t="s">
        <v>307</v>
      </c>
      <c r="C457" s="251" t="s">
        <v>163</v>
      </c>
      <c r="D457" s="255"/>
      <c r="E457" s="255"/>
      <c r="F457" s="255"/>
      <c r="G457" s="255"/>
      <c r="H457" s="255"/>
      <c r="I457" s="255"/>
      <c r="J457" s="255"/>
      <c r="K457" s="255"/>
      <c r="L457" s="255"/>
      <c r="M457" s="255"/>
      <c r="N457" s="255"/>
      <c r="O457" s="255"/>
      <c r="P457" s="255"/>
      <c r="Q457" s="255">
        <f>Q456</f>
        <v>12</v>
      </c>
      <c r="R457" s="255"/>
      <c r="S457" s="255"/>
      <c r="T457" s="255"/>
      <c r="U457" s="255"/>
      <c r="V457" s="255"/>
      <c r="W457" s="255"/>
      <c r="X457" s="255"/>
      <c r="Y457" s="255"/>
      <c r="Z457" s="255"/>
      <c r="AA457" s="255"/>
      <c r="AB457" s="255"/>
      <c r="AC457" s="255"/>
      <c r="AD457" s="255"/>
      <c r="AE457" s="362">
        <v>0</v>
      </c>
      <c r="AF457" s="362">
        <v>0</v>
      </c>
      <c r="AG457" s="362">
        <v>0</v>
      </c>
      <c r="AH457" s="362">
        <v>0</v>
      </c>
      <c r="AI457" s="362">
        <v>0</v>
      </c>
      <c r="AJ457" s="362">
        <v>0</v>
      </c>
      <c r="AK457" s="362">
        <v>0</v>
      </c>
      <c r="AL457" s="362">
        <f t="shared" ref="AL457" si="1030">AL456</f>
        <v>0</v>
      </c>
      <c r="AM457" s="362">
        <f t="shared" ref="AM457" si="1031">AM456</f>
        <v>0</v>
      </c>
      <c r="AN457" s="362">
        <f t="shared" ref="AN457" si="1032">AN456</f>
        <v>0</v>
      </c>
      <c r="AO457" s="362">
        <f t="shared" ref="AO457" si="1033">AO456</f>
        <v>0</v>
      </c>
      <c r="AP457" s="362">
        <f t="shared" ref="AP457" si="1034">AP456</f>
        <v>0</v>
      </c>
      <c r="AQ457" s="362">
        <f t="shared" ref="AQ457" si="1035">AQ456</f>
        <v>0</v>
      </c>
      <c r="AR457" s="362">
        <f t="shared" ref="AR457" si="1036">AR456</f>
        <v>0</v>
      </c>
      <c r="AS457" s="266"/>
    </row>
    <row r="458" spans="1:46" outlineLevel="1">
      <c r="A458" s="464"/>
      <c r="B458" s="460"/>
      <c r="C458" s="265"/>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363"/>
      <c r="AF458" s="363"/>
      <c r="AG458" s="363"/>
      <c r="AH458" s="363"/>
      <c r="AI458" s="363"/>
      <c r="AJ458" s="363"/>
      <c r="AK458" s="363"/>
      <c r="AL458" s="363"/>
      <c r="AM458" s="363"/>
      <c r="AN458" s="363"/>
      <c r="AO458" s="363"/>
      <c r="AP458" s="363"/>
      <c r="AQ458" s="363"/>
      <c r="AR458" s="363"/>
      <c r="AS458" s="266"/>
    </row>
    <row r="459" spans="1:46" ht="15.75" outlineLevel="1">
      <c r="A459" s="464"/>
      <c r="B459" s="443" t="s">
        <v>107</v>
      </c>
      <c r="C459" s="249"/>
      <c r="D459" s="250"/>
      <c r="E459" s="250"/>
      <c r="F459" s="250"/>
      <c r="G459" s="250"/>
      <c r="H459" s="250"/>
      <c r="I459" s="250"/>
      <c r="J459" s="250"/>
      <c r="K459" s="250"/>
      <c r="L459" s="250"/>
      <c r="M459" s="250"/>
      <c r="N459" s="250"/>
      <c r="O459" s="250"/>
      <c r="P459" s="250"/>
      <c r="Q459" s="250"/>
      <c r="R459" s="250"/>
      <c r="S459" s="249"/>
      <c r="T459" s="249"/>
      <c r="U459" s="249"/>
      <c r="V459" s="249"/>
      <c r="W459" s="249"/>
      <c r="X459" s="249"/>
      <c r="Y459" s="249"/>
      <c r="Z459" s="249"/>
      <c r="AA459" s="249"/>
      <c r="AB459" s="249"/>
      <c r="AC459" s="249"/>
      <c r="AD459" s="249"/>
      <c r="AE459" s="365"/>
      <c r="AF459" s="365"/>
      <c r="AG459" s="365"/>
      <c r="AH459" s="365"/>
      <c r="AI459" s="365"/>
      <c r="AJ459" s="365"/>
      <c r="AK459" s="365"/>
      <c r="AL459" s="365"/>
      <c r="AM459" s="365"/>
      <c r="AN459" s="365"/>
      <c r="AO459" s="365"/>
      <c r="AP459" s="365"/>
      <c r="AQ459" s="365"/>
      <c r="AR459" s="365"/>
      <c r="AS459" s="252"/>
    </row>
    <row r="460" spans="1:46" outlineLevel="1">
      <c r="A460" s="464">
        <v>14</v>
      </c>
      <c r="B460" s="460" t="s">
        <v>108</v>
      </c>
      <c r="C460" s="251" t="s">
        <v>25</v>
      </c>
      <c r="D460" s="255"/>
      <c r="E460" s="255"/>
      <c r="F460" s="255"/>
      <c r="G460" s="255"/>
      <c r="H460" s="255"/>
      <c r="I460" s="255"/>
      <c r="J460" s="255"/>
      <c r="K460" s="255"/>
      <c r="L460" s="255"/>
      <c r="M460" s="255"/>
      <c r="N460" s="255"/>
      <c r="O460" s="255"/>
      <c r="P460" s="255"/>
      <c r="Q460" s="255">
        <v>12</v>
      </c>
      <c r="R460" s="255"/>
      <c r="S460" s="255"/>
      <c r="T460" s="255"/>
      <c r="U460" s="255"/>
      <c r="V460" s="255"/>
      <c r="W460" s="255"/>
      <c r="X460" s="255"/>
      <c r="Y460" s="255"/>
      <c r="Z460" s="255"/>
      <c r="AA460" s="255"/>
      <c r="AB460" s="255"/>
      <c r="AC460" s="255"/>
      <c r="AD460" s="255"/>
      <c r="AE460" s="361"/>
      <c r="AF460" s="361"/>
      <c r="AG460" s="361"/>
      <c r="AH460" s="361"/>
      <c r="AI460" s="361"/>
      <c r="AJ460" s="361"/>
      <c r="AK460" s="361"/>
      <c r="AL460" s="361"/>
      <c r="AM460" s="361"/>
      <c r="AN460" s="361"/>
      <c r="AO460" s="361"/>
      <c r="AP460" s="361"/>
      <c r="AQ460" s="361"/>
      <c r="AR460" s="361"/>
      <c r="AS460" s="256">
        <f>SUM(AE460:AR460)</f>
        <v>0</v>
      </c>
    </row>
    <row r="461" spans="1:46" outlineLevel="1">
      <c r="A461" s="464"/>
      <c r="B461" s="382" t="s">
        <v>307</v>
      </c>
      <c r="C461" s="251" t="s">
        <v>163</v>
      </c>
      <c r="D461" s="255"/>
      <c r="E461" s="255"/>
      <c r="F461" s="255"/>
      <c r="G461" s="255"/>
      <c r="H461" s="255"/>
      <c r="I461" s="255"/>
      <c r="J461" s="255"/>
      <c r="K461" s="255"/>
      <c r="L461" s="255"/>
      <c r="M461" s="255"/>
      <c r="N461" s="255"/>
      <c r="O461" s="255"/>
      <c r="P461" s="255"/>
      <c r="Q461" s="255">
        <f>Q460</f>
        <v>12</v>
      </c>
      <c r="R461" s="255"/>
      <c r="S461" s="255"/>
      <c r="T461" s="255"/>
      <c r="U461" s="255"/>
      <c r="V461" s="255"/>
      <c r="W461" s="255"/>
      <c r="X461" s="255"/>
      <c r="Y461" s="255"/>
      <c r="Z461" s="255"/>
      <c r="AA461" s="255"/>
      <c r="AB461" s="255"/>
      <c r="AC461" s="255"/>
      <c r="AD461" s="255"/>
      <c r="AE461" s="362">
        <v>0</v>
      </c>
      <c r="AF461" s="362">
        <v>0</v>
      </c>
      <c r="AG461" s="362">
        <v>0</v>
      </c>
      <c r="AH461" s="362">
        <v>0</v>
      </c>
      <c r="AI461" s="362">
        <v>0</v>
      </c>
      <c r="AJ461" s="362">
        <v>0</v>
      </c>
      <c r="AK461" s="362">
        <v>0</v>
      </c>
      <c r="AL461" s="362">
        <f t="shared" ref="AL461" si="1037">AL460</f>
        <v>0</v>
      </c>
      <c r="AM461" s="362">
        <f t="shared" ref="AM461" si="1038">AM460</f>
        <v>0</v>
      </c>
      <c r="AN461" s="362">
        <f t="shared" ref="AN461" si="1039">AN460</f>
        <v>0</v>
      </c>
      <c r="AO461" s="362">
        <f t="shared" ref="AO461" si="1040">AO460</f>
        <v>0</v>
      </c>
      <c r="AP461" s="362">
        <f t="shared" ref="AP461" si="1041">AP460</f>
        <v>0</v>
      </c>
      <c r="AQ461" s="362">
        <f t="shared" ref="AQ461" si="1042">AQ460</f>
        <v>0</v>
      </c>
      <c r="AR461" s="362">
        <f t="shared" ref="AR461" si="1043">AR460</f>
        <v>0</v>
      </c>
      <c r="AS461" s="257"/>
    </row>
    <row r="462" spans="1:46" outlineLevel="1">
      <c r="A462" s="464"/>
      <c r="B462" s="460"/>
      <c r="C462" s="265"/>
      <c r="D462" s="251"/>
      <c r="E462" s="251"/>
      <c r="F462" s="251"/>
      <c r="G462" s="251"/>
      <c r="H462" s="251"/>
      <c r="I462" s="251"/>
      <c r="J462" s="251"/>
      <c r="K462" s="251"/>
      <c r="L462" s="251"/>
      <c r="M462" s="251"/>
      <c r="N462" s="251"/>
      <c r="O462" s="251"/>
      <c r="P462" s="251"/>
      <c r="Q462" s="414"/>
      <c r="R462" s="251"/>
      <c r="S462" s="251"/>
      <c r="T462" s="251"/>
      <c r="U462" s="251"/>
      <c r="V462" s="251"/>
      <c r="W462" s="251"/>
      <c r="X462" s="251"/>
      <c r="Y462" s="251"/>
      <c r="Z462" s="251"/>
      <c r="AA462" s="251"/>
      <c r="AB462" s="251"/>
      <c r="AC462" s="251"/>
      <c r="AD462" s="251"/>
      <c r="AE462" s="363"/>
      <c r="AF462" s="363"/>
      <c r="AG462" s="363"/>
      <c r="AH462" s="363"/>
      <c r="AI462" s="363"/>
      <c r="AJ462" s="363"/>
      <c r="AK462" s="363"/>
      <c r="AL462" s="363"/>
      <c r="AM462" s="363"/>
      <c r="AN462" s="363"/>
      <c r="AO462" s="363"/>
      <c r="AP462" s="363"/>
      <c r="AQ462" s="363"/>
      <c r="AR462" s="363"/>
      <c r="AS462" s="261"/>
      <c r="AT462" s="544"/>
    </row>
    <row r="463" spans="1:46" s="243" customFormat="1" ht="15.75" outlineLevel="1">
      <c r="A463" s="464"/>
      <c r="B463" s="443" t="s">
        <v>486</v>
      </c>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363"/>
      <c r="AF463" s="363"/>
      <c r="AG463" s="363"/>
      <c r="AH463" s="363"/>
      <c r="AI463" s="363"/>
      <c r="AJ463" s="363"/>
      <c r="AK463" s="367"/>
      <c r="AL463" s="367"/>
      <c r="AM463" s="367"/>
      <c r="AN463" s="367"/>
      <c r="AO463" s="367"/>
      <c r="AP463" s="367"/>
      <c r="AQ463" s="367"/>
      <c r="AR463" s="367"/>
      <c r="AS463" s="453"/>
      <c r="AT463" s="545"/>
    </row>
    <row r="464" spans="1:46" outlineLevel="1">
      <c r="A464" s="464">
        <v>15</v>
      </c>
      <c r="B464" s="382" t="s">
        <v>491</v>
      </c>
      <c r="C464" s="251" t="s">
        <v>25</v>
      </c>
      <c r="D464" s="255"/>
      <c r="E464" s="255"/>
      <c r="F464" s="255"/>
      <c r="G464" s="255"/>
      <c r="H464" s="255"/>
      <c r="I464" s="255"/>
      <c r="J464" s="255"/>
      <c r="K464" s="255"/>
      <c r="L464" s="255"/>
      <c r="M464" s="255"/>
      <c r="N464" s="255"/>
      <c r="O464" s="255"/>
      <c r="P464" s="255"/>
      <c r="Q464" s="255">
        <v>0</v>
      </c>
      <c r="R464" s="255"/>
      <c r="S464" s="255"/>
      <c r="T464" s="255"/>
      <c r="U464" s="255"/>
      <c r="V464" s="255"/>
      <c r="W464" s="255"/>
      <c r="X464" s="255"/>
      <c r="Y464" s="255"/>
      <c r="Z464" s="255"/>
      <c r="AA464" s="255"/>
      <c r="AB464" s="255"/>
      <c r="AC464" s="255"/>
      <c r="AD464" s="255"/>
      <c r="AE464" s="361"/>
      <c r="AF464" s="361"/>
      <c r="AG464" s="361"/>
      <c r="AH464" s="361"/>
      <c r="AI464" s="361"/>
      <c r="AJ464" s="361"/>
      <c r="AK464" s="361"/>
      <c r="AL464" s="361"/>
      <c r="AM464" s="361"/>
      <c r="AN464" s="361"/>
      <c r="AO464" s="361"/>
      <c r="AP464" s="361"/>
      <c r="AQ464" s="361"/>
      <c r="AR464" s="361"/>
      <c r="AS464" s="256">
        <f>SUM(AE464:AR464)</f>
        <v>0</v>
      </c>
    </row>
    <row r="465" spans="1:45" outlineLevel="1">
      <c r="A465" s="464"/>
      <c r="B465" s="382" t="s">
        <v>307</v>
      </c>
      <c r="C465" s="251" t="s">
        <v>163</v>
      </c>
      <c r="D465" s="255"/>
      <c r="E465" s="255"/>
      <c r="F465" s="255"/>
      <c r="G465" s="255"/>
      <c r="H465" s="255"/>
      <c r="I465" s="255"/>
      <c r="J465" s="255"/>
      <c r="K465" s="255"/>
      <c r="L465" s="255"/>
      <c r="M465" s="255"/>
      <c r="N465" s="255"/>
      <c r="O465" s="255"/>
      <c r="P465" s="255"/>
      <c r="Q465" s="255">
        <f>Q464</f>
        <v>0</v>
      </c>
      <c r="R465" s="255"/>
      <c r="S465" s="255"/>
      <c r="T465" s="255"/>
      <c r="U465" s="255"/>
      <c r="V465" s="255"/>
      <c r="W465" s="255"/>
      <c r="X465" s="255"/>
      <c r="Y465" s="255"/>
      <c r="Z465" s="255"/>
      <c r="AA465" s="255"/>
      <c r="AB465" s="255"/>
      <c r="AC465" s="255"/>
      <c r="AD465" s="255"/>
      <c r="AE465" s="362">
        <v>0</v>
      </c>
      <c r="AF465" s="362">
        <v>0</v>
      </c>
      <c r="AG465" s="362">
        <v>0</v>
      </c>
      <c r="AH465" s="362">
        <v>0</v>
      </c>
      <c r="AI465" s="362">
        <v>0</v>
      </c>
      <c r="AJ465" s="362">
        <v>0</v>
      </c>
      <c r="AK465" s="362">
        <v>0</v>
      </c>
      <c r="AL465" s="362">
        <f t="shared" ref="AL465:AR465" si="1044">AL464</f>
        <v>0</v>
      </c>
      <c r="AM465" s="362">
        <f t="shared" si="1044"/>
        <v>0</v>
      </c>
      <c r="AN465" s="362">
        <f t="shared" si="1044"/>
        <v>0</v>
      </c>
      <c r="AO465" s="362">
        <f t="shared" si="1044"/>
        <v>0</v>
      </c>
      <c r="AP465" s="362">
        <f t="shared" si="1044"/>
        <v>0</v>
      </c>
      <c r="AQ465" s="362">
        <f t="shared" si="1044"/>
        <v>0</v>
      </c>
      <c r="AR465" s="362">
        <f t="shared" si="1044"/>
        <v>0</v>
      </c>
      <c r="AS465" s="257"/>
    </row>
    <row r="466" spans="1:45" outlineLevel="1">
      <c r="A466" s="464"/>
      <c r="B466" s="460"/>
      <c r="C466" s="265"/>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363"/>
      <c r="AF466" s="363"/>
      <c r="AG466" s="363"/>
      <c r="AH466" s="363"/>
      <c r="AI466" s="363"/>
      <c r="AJ466" s="363"/>
      <c r="AK466" s="363"/>
      <c r="AL466" s="363"/>
      <c r="AM466" s="363"/>
      <c r="AN466" s="363"/>
      <c r="AO466" s="363"/>
      <c r="AP466" s="363"/>
      <c r="AQ466" s="363"/>
      <c r="AR466" s="363"/>
      <c r="AS466" s="266"/>
    </row>
    <row r="467" spans="1:45" s="243" customFormat="1" outlineLevel="1">
      <c r="A467" s="464">
        <v>16</v>
      </c>
      <c r="B467" s="461" t="s">
        <v>487</v>
      </c>
      <c r="C467" s="251" t="s">
        <v>25</v>
      </c>
      <c r="D467" s="255"/>
      <c r="E467" s="255"/>
      <c r="F467" s="255"/>
      <c r="G467" s="255"/>
      <c r="H467" s="255"/>
      <c r="I467" s="255"/>
      <c r="J467" s="255"/>
      <c r="K467" s="255"/>
      <c r="L467" s="255"/>
      <c r="M467" s="255"/>
      <c r="N467" s="255"/>
      <c r="O467" s="255"/>
      <c r="P467" s="255"/>
      <c r="Q467" s="255">
        <v>0</v>
      </c>
      <c r="R467" s="255"/>
      <c r="S467" s="255"/>
      <c r="T467" s="255"/>
      <c r="U467" s="255"/>
      <c r="V467" s="255"/>
      <c r="W467" s="255"/>
      <c r="X467" s="255"/>
      <c r="Y467" s="255"/>
      <c r="Z467" s="255"/>
      <c r="AA467" s="255"/>
      <c r="AB467" s="255"/>
      <c r="AC467" s="255"/>
      <c r="AD467" s="255"/>
      <c r="AE467" s="361"/>
      <c r="AF467" s="361"/>
      <c r="AG467" s="361"/>
      <c r="AH467" s="361"/>
      <c r="AI467" s="361"/>
      <c r="AJ467" s="361"/>
      <c r="AK467" s="361"/>
      <c r="AL467" s="361"/>
      <c r="AM467" s="361"/>
      <c r="AN467" s="361"/>
      <c r="AO467" s="361"/>
      <c r="AP467" s="361"/>
      <c r="AQ467" s="361"/>
      <c r="AR467" s="361"/>
      <c r="AS467" s="256">
        <f>SUM(AE467:AR467)</f>
        <v>0</v>
      </c>
    </row>
    <row r="468" spans="1:45" s="243" customFormat="1" outlineLevel="1">
      <c r="A468" s="464"/>
      <c r="B468" s="461" t="s">
        <v>307</v>
      </c>
      <c r="C468" s="251" t="s">
        <v>163</v>
      </c>
      <c r="D468" s="255"/>
      <c r="E468" s="255"/>
      <c r="F468" s="255"/>
      <c r="G468" s="255"/>
      <c r="H468" s="255"/>
      <c r="I468" s="255"/>
      <c r="J468" s="255"/>
      <c r="K468" s="255"/>
      <c r="L468" s="255"/>
      <c r="M468" s="255"/>
      <c r="N468" s="255"/>
      <c r="O468" s="255"/>
      <c r="P468" s="255"/>
      <c r="Q468" s="255">
        <f>Q467</f>
        <v>0</v>
      </c>
      <c r="R468" s="255"/>
      <c r="S468" s="255"/>
      <c r="T468" s="255"/>
      <c r="U468" s="255"/>
      <c r="V468" s="255"/>
      <c r="W468" s="255"/>
      <c r="X468" s="255"/>
      <c r="Y468" s="255"/>
      <c r="Z468" s="255"/>
      <c r="AA468" s="255"/>
      <c r="AB468" s="255"/>
      <c r="AC468" s="255"/>
      <c r="AD468" s="255"/>
      <c r="AE468" s="362">
        <v>0</v>
      </c>
      <c r="AF468" s="362">
        <v>0</v>
      </c>
      <c r="AG468" s="362">
        <v>0</v>
      </c>
      <c r="AH468" s="362">
        <v>0</v>
      </c>
      <c r="AI468" s="362">
        <v>0</v>
      </c>
      <c r="AJ468" s="362">
        <v>0</v>
      </c>
      <c r="AK468" s="362">
        <v>0</v>
      </c>
      <c r="AL468" s="362">
        <f t="shared" ref="AL468:AR468" si="1045">AL467</f>
        <v>0</v>
      </c>
      <c r="AM468" s="362">
        <f t="shared" si="1045"/>
        <v>0</v>
      </c>
      <c r="AN468" s="362">
        <f t="shared" si="1045"/>
        <v>0</v>
      </c>
      <c r="AO468" s="362">
        <f t="shared" si="1045"/>
        <v>0</v>
      </c>
      <c r="AP468" s="362">
        <f t="shared" si="1045"/>
        <v>0</v>
      </c>
      <c r="AQ468" s="362">
        <f t="shared" si="1045"/>
        <v>0</v>
      </c>
      <c r="AR468" s="362">
        <f t="shared" si="1045"/>
        <v>0</v>
      </c>
      <c r="AS468" s="257"/>
    </row>
    <row r="469" spans="1:45" s="243" customFormat="1" outlineLevel="1">
      <c r="A469" s="464"/>
      <c r="B469" s="46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363"/>
      <c r="AF469" s="363"/>
      <c r="AG469" s="363"/>
      <c r="AH469" s="363"/>
      <c r="AI469" s="363"/>
      <c r="AJ469" s="363"/>
      <c r="AK469" s="367"/>
      <c r="AL469" s="367"/>
      <c r="AM469" s="367"/>
      <c r="AN469" s="367"/>
      <c r="AO469" s="367"/>
      <c r="AP469" s="367"/>
      <c r="AQ469" s="367"/>
      <c r="AR469" s="367"/>
      <c r="AS469" s="272"/>
    </row>
    <row r="470" spans="1:45" ht="15.75" outlineLevel="1">
      <c r="A470" s="464"/>
      <c r="B470" s="462" t="s">
        <v>492</v>
      </c>
      <c r="C470" s="279"/>
      <c r="D470" s="250"/>
      <c r="E470" s="249"/>
      <c r="F470" s="249"/>
      <c r="G470" s="249"/>
      <c r="H470" s="249"/>
      <c r="I470" s="249"/>
      <c r="J470" s="249"/>
      <c r="K470" s="249"/>
      <c r="L470" s="249"/>
      <c r="M470" s="249"/>
      <c r="N470" s="249"/>
      <c r="O470" s="249"/>
      <c r="P470" s="249"/>
      <c r="Q470" s="250"/>
      <c r="R470" s="249"/>
      <c r="S470" s="249"/>
      <c r="T470" s="249"/>
      <c r="U470" s="249"/>
      <c r="V470" s="249"/>
      <c r="W470" s="249"/>
      <c r="X470" s="249"/>
      <c r="Y470" s="249"/>
      <c r="Z470" s="249"/>
      <c r="AA470" s="249"/>
      <c r="AB470" s="249"/>
      <c r="AC470" s="249"/>
      <c r="AD470" s="249"/>
      <c r="AE470" s="365"/>
      <c r="AF470" s="365"/>
      <c r="AG470" s="365"/>
      <c r="AH470" s="365"/>
      <c r="AI470" s="365"/>
      <c r="AJ470" s="365"/>
      <c r="AK470" s="365"/>
      <c r="AL470" s="365"/>
      <c r="AM470" s="365"/>
      <c r="AN470" s="365"/>
      <c r="AO470" s="365"/>
      <c r="AP470" s="365"/>
      <c r="AQ470" s="365"/>
      <c r="AR470" s="365"/>
      <c r="AS470" s="252"/>
    </row>
    <row r="471" spans="1:45" outlineLevel="1">
      <c r="A471" s="464">
        <v>17</v>
      </c>
      <c r="B471" s="379" t="s">
        <v>112</v>
      </c>
      <c r="C471" s="251" t="s">
        <v>25</v>
      </c>
      <c r="D471" s="255"/>
      <c r="E471" s="255"/>
      <c r="F471" s="255"/>
      <c r="G471" s="255"/>
      <c r="H471" s="255"/>
      <c r="I471" s="255"/>
      <c r="J471" s="255"/>
      <c r="K471" s="255"/>
      <c r="L471" s="255"/>
      <c r="M471" s="255"/>
      <c r="N471" s="255"/>
      <c r="O471" s="255"/>
      <c r="P471" s="255"/>
      <c r="Q471" s="255">
        <v>12</v>
      </c>
      <c r="R471" s="255"/>
      <c r="S471" s="255"/>
      <c r="T471" s="255"/>
      <c r="U471" s="255"/>
      <c r="V471" s="255"/>
      <c r="W471" s="255"/>
      <c r="X471" s="255"/>
      <c r="Y471" s="255"/>
      <c r="Z471" s="255"/>
      <c r="AA471" s="255"/>
      <c r="AB471" s="255"/>
      <c r="AC471" s="255"/>
      <c r="AD471" s="255"/>
      <c r="AE471" s="377"/>
      <c r="AF471" s="361"/>
      <c r="AG471" s="361"/>
      <c r="AH471" s="361"/>
      <c r="AI471" s="361"/>
      <c r="AJ471" s="361"/>
      <c r="AK471" s="361"/>
      <c r="AL471" s="366"/>
      <c r="AM471" s="366"/>
      <c r="AN471" s="366"/>
      <c r="AO471" s="366"/>
      <c r="AP471" s="366"/>
      <c r="AQ471" s="366"/>
      <c r="AR471" s="366"/>
      <c r="AS471" s="256">
        <f>SUM(AE471:AR471)</f>
        <v>0</v>
      </c>
    </row>
    <row r="472" spans="1:45" outlineLevel="1">
      <c r="A472" s="464"/>
      <c r="B472" s="382" t="s">
        <v>307</v>
      </c>
      <c r="C472" s="251" t="s">
        <v>163</v>
      </c>
      <c r="D472" s="255"/>
      <c r="E472" s="255"/>
      <c r="F472" s="255"/>
      <c r="G472" s="255"/>
      <c r="H472" s="255"/>
      <c r="I472" s="255"/>
      <c r="J472" s="255"/>
      <c r="K472" s="255"/>
      <c r="L472" s="255"/>
      <c r="M472" s="255"/>
      <c r="N472" s="255"/>
      <c r="O472" s="255"/>
      <c r="P472" s="255"/>
      <c r="Q472" s="255">
        <f>Q471</f>
        <v>12</v>
      </c>
      <c r="R472" s="255"/>
      <c r="S472" s="255"/>
      <c r="T472" s="255"/>
      <c r="U472" s="255"/>
      <c r="V472" s="255"/>
      <c r="W472" s="255"/>
      <c r="X472" s="255"/>
      <c r="Y472" s="255"/>
      <c r="Z472" s="255"/>
      <c r="AA472" s="255"/>
      <c r="AB472" s="255"/>
      <c r="AC472" s="255"/>
      <c r="AD472" s="255"/>
      <c r="AE472" s="362">
        <v>0</v>
      </c>
      <c r="AF472" s="362">
        <v>0</v>
      </c>
      <c r="AG472" s="362">
        <v>0</v>
      </c>
      <c r="AH472" s="362">
        <v>0</v>
      </c>
      <c r="AI472" s="362">
        <v>0</v>
      </c>
      <c r="AJ472" s="362">
        <v>0</v>
      </c>
      <c r="AK472" s="362">
        <v>0</v>
      </c>
      <c r="AL472" s="362">
        <f t="shared" ref="AL472:AR472" si="1046">AL471</f>
        <v>0</v>
      </c>
      <c r="AM472" s="362">
        <f t="shared" si="1046"/>
        <v>0</v>
      </c>
      <c r="AN472" s="362">
        <f t="shared" si="1046"/>
        <v>0</v>
      </c>
      <c r="AO472" s="362">
        <f t="shared" si="1046"/>
        <v>0</v>
      </c>
      <c r="AP472" s="362">
        <f t="shared" si="1046"/>
        <v>0</v>
      </c>
      <c r="AQ472" s="362">
        <f t="shared" si="1046"/>
        <v>0</v>
      </c>
      <c r="AR472" s="362">
        <f t="shared" si="1046"/>
        <v>0</v>
      </c>
      <c r="AS472" s="266"/>
    </row>
    <row r="473" spans="1:45" outlineLevel="1">
      <c r="A473" s="464"/>
      <c r="B473" s="382"/>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373"/>
      <c r="AF473" s="376"/>
      <c r="AG473" s="376"/>
      <c r="AH473" s="376"/>
      <c r="AI473" s="376"/>
      <c r="AJ473" s="376"/>
      <c r="AK473" s="376"/>
      <c r="AL473" s="376"/>
      <c r="AM473" s="376"/>
      <c r="AN473" s="376"/>
      <c r="AO473" s="376"/>
      <c r="AP473" s="376"/>
      <c r="AQ473" s="376"/>
      <c r="AR473" s="376"/>
      <c r="AS473" s="266"/>
    </row>
    <row r="474" spans="1:45" outlineLevel="1">
      <c r="A474" s="464">
        <v>18</v>
      </c>
      <c r="B474" s="379" t="s">
        <v>109</v>
      </c>
      <c r="C474" s="251" t="s">
        <v>25</v>
      </c>
      <c r="D474" s="255"/>
      <c r="E474" s="255"/>
      <c r="F474" s="255"/>
      <c r="G474" s="255"/>
      <c r="H474" s="255"/>
      <c r="I474" s="255"/>
      <c r="J474" s="255"/>
      <c r="K474" s="255"/>
      <c r="L474" s="255"/>
      <c r="M474" s="255"/>
      <c r="N474" s="255"/>
      <c r="O474" s="255"/>
      <c r="P474" s="255"/>
      <c r="Q474" s="255">
        <v>12</v>
      </c>
      <c r="R474" s="255"/>
      <c r="S474" s="255"/>
      <c r="T474" s="255"/>
      <c r="U474" s="255"/>
      <c r="V474" s="255"/>
      <c r="W474" s="255"/>
      <c r="X474" s="255"/>
      <c r="Y474" s="255"/>
      <c r="Z474" s="255"/>
      <c r="AA474" s="255"/>
      <c r="AB474" s="255"/>
      <c r="AC474" s="255"/>
      <c r="AD474" s="255"/>
      <c r="AE474" s="377"/>
      <c r="AF474" s="361"/>
      <c r="AG474" s="361"/>
      <c r="AH474" s="361"/>
      <c r="AI474" s="361"/>
      <c r="AJ474" s="361"/>
      <c r="AK474" s="361"/>
      <c r="AL474" s="366"/>
      <c r="AM474" s="366"/>
      <c r="AN474" s="366"/>
      <c r="AO474" s="366"/>
      <c r="AP474" s="366"/>
      <c r="AQ474" s="366"/>
      <c r="AR474" s="366"/>
      <c r="AS474" s="256">
        <f>SUM(AE474:AR474)</f>
        <v>0</v>
      </c>
    </row>
    <row r="475" spans="1:45" outlineLevel="1">
      <c r="A475" s="464"/>
      <c r="B475" s="382" t="s">
        <v>307</v>
      </c>
      <c r="C475" s="251" t="s">
        <v>163</v>
      </c>
      <c r="D475" s="255"/>
      <c r="E475" s="255"/>
      <c r="F475" s="255"/>
      <c r="G475" s="255"/>
      <c r="H475" s="255"/>
      <c r="I475" s="255"/>
      <c r="J475" s="255"/>
      <c r="K475" s="255"/>
      <c r="L475" s="255"/>
      <c r="M475" s="255"/>
      <c r="N475" s="255"/>
      <c r="O475" s="255"/>
      <c r="P475" s="255"/>
      <c r="Q475" s="255">
        <f>Q474</f>
        <v>12</v>
      </c>
      <c r="R475" s="255"/>
      <c r="S475" s="255"/>
      <c r="T475" s="255"/>
      <c r="U475" s="255"/>
      <c r="V475" s="255"/>
      <c r="W475" s="255"/>
      <c r="X475" s="255"/>
      <c r="Y475" s="255"/>
      <c r="Z475" s="255"/>
      <c r="AA475" s="255"/>
      <c r="AB475" s="255"/>
      <c r="AC475" s="255"/>
      <c r="AD475" s="255"/>
      <c r="AE475" s="362">
        <v>0</v>
      </c>
      <c r="AF475" s="362">
        <v>0</v>
      </c>
      <c r="AG475" s="362">
        <v>0</v>
      </c>
      <c r="AH475" s="362">
        <v>0</v>
      </c>
      <c r="AI475" s="362">
        <v>0</v>
      </c>
      <c r="AJ475" s="362">
        <v>0</v>
      </c>
      <c r="AK475" s="362">
        <v>0</v>
      </c>
      <c r="AL475" s="362">
        <f t="shared" ref="AL475:AR475" si="1047">AL474</f>
        <v>0</v>
      </c>
      <c r="AM475" s="362">
        <f t="shared" si="1047"/>
        <v>0</v>
      </c>
      <c r="AN475" s="362">
        <f t="shared" si="1047"/>
        <v>0</v>
      </c>
      <c r="AO475" s="362">
        <f t="shared" si="1047"/>
        <v>0</v>
      </c>
      <c r="AP475" s="362">
        <f t="shared" si="1047"/>
        <v>0</v>
      </c>
      <c r="AQ475" s="362">
        <f t="shared" si="1047"/>
        <v>0</v>
      </c>
      <c r="AR475" s="362">
        <f t="shared" si="1047"/>
        <v>0</v>
      </c>
      <c r="AS475" s="266"/>
    </row>
    <row r="476" spans="1:45" outlineLevel="1">
      <c r="A476" s="464"/>
      <c r="B476" s="38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374"/>
      <c r="AF476" s="375"/>
      <c r="AG476" s="375"/>
      <c r="AH476" s="375"/>
      <c r="AI476" s="375"/>
      <c r="AJ476" s="375"/>
      <c r="AK476" s="375"/>
      <c r="AL476" s="375"/>
      <c r="AM476" s="375"/>
      <c r="AN476" s="375"/>
      <c r="AO476" s="375"/>
      <c r="AP476" s="375"/>
      <c r="AQ476" s="375"/>
      <c r="AR476" s="375"/>
      <c r="AS476" s="257"/>
    </row>
    <row r="477" spans="1:45" outlineLevel="1">
      <c r="A477" s="464">
        <v>19</v>
      </c>
      <c r="B477" s="379" t="s">
        <v>111</v>
      </c>
      <c r="C477" s="251" t="s">
        <v>25</v>
      </c>
      <c r="D477" s="255"/>
      <c r="E477" s="255"/>
      <c r="F477" s="255"/>
      <c r="G477" s="255"/>
      <c r="H477" s="255"/>
      <c r="I477" s="255"/>
      <c r="J477" s="255"/>
      <c r="K477" s="255"/>
      <c r="L477" s="255"/>
      <c r="M477" s="255"/>
      <c r="N477" s="255"/>
      <c r="O477" s="255"/>
      <c r="P477" s="255"/>
      <c r="Q477" s="255">
        <v>12</v>
      </c>
      <c r="R477" s="255"/>
      <c r="S477" s="255"/>
      <c r="T477" s="255"/>
      <c r="U477" s="255"/>
      <c r="V477" s="255"/>
      <c r="W477" s="255"/>
      <c r="X477" s="255"/>
      <c r="Y477" s="255"/>
      <c r="Z477" s="255"/>
      <c r="AA477" s="255"/>
      <c r="AB477" s="255"/>
      <c r="AC477" s="255"/>
      <c r="AD477" s="255"/>
      <c r="AE477" s="377"/>
      <c r="AF477" s="361"/>
      <c r="AG477" s="361"/>
      <c r="AH477" s="361"/>
      <c r="AI477" s="361"/>
      <c r="AJ477" s="361"/>
      <c r="AK477" s="361"/>
      <c r="AL477" s="366"/>
      <c r="AM477" s="366"/>
      <c r="AN477" s="366"/>
      <c r="AO477" s="366"/>
      <c r="AP477" s="366"/>
      <c r="AQ477" s="366"/>
      <c r="AR477" s="366"/>
      <c r="AS477" s="256">
        <f>SUM(AE477:AR477)</f>
        <v>0</v>
      </c>
    </row>
    <row r="478" spans="1:45" outlineLevel="1">
      <c r="A478" s="464"/>
      <c r="B478" s="382" t="s">
        <v>307</v>
      </c>
      <c r="C478" s="251" t="s">
        <v>163</v>
      </c>
      <c r="D478" s="255"/>
      <c r="E478" s="255"/>
      <c r="F478" s="255"/>
      <c r="G478" s="255"/>
      <c r="H478" s="255"/>
      <c r="I478" s="255"/>
      <c r="J478" s="255"/>
      <c r="K478" s="255"/>
      <c r="L478" s="255"/>
      <c r="M478" s="255"/>
      <c r="N478" s="255"/>
      <c r="O478" s="255"/>
      <c r="P478" s="255"/>
      <c r="Q478" s="255">
        <f>Q477</f>
        <v>12</v>
      </c>
      <c r="R478" s="255"/>
      <c r="S478" s="255"/>
      <c r="T478" s="255"/>
      <c r="U478" s="255"/>
      <c r="V478" s="255"/>
      <c r="W478" s="255"/>
      <c r="X478" s="255"/>
      <c r="Y478" s="255"/>
      <c r="Z478" s="255"/>
      <c r="AA478" s="255"/>
      <c r="AB478" s="255"/>
      <c r="AC478" s="255"/>
      <c r="AD478" s="255"/>
      <c r="AE478" s="362">
        <v>0</v>
      </c>
      <c r="AF478" s="362">
        <v>0</v>
      </c>
      <c r="AG478" s="362">
        <v>0</v>
      </c>
      <c r="AH478" s="362">
        <v>0</v>
      </c>
      <c r="AI478" s="362">
        <v>0</v>
      </c>
      <c r="AJ478" s="362">
        <v>0</v>
      </c>
      <c r="AK478" s="362">
        <v>0</v>
      </c>
      <c r="AL478" s="362">
        <f t="shared" ref="AL478:AR478" si="1048">AL477</f>
        <v>0</v>
      </c>
      <c r="AM478" s="362">
        <f t="shared" si="1048"/>
        <v>0</v>
      </c>
      <c r="AN478" s="362">
        <f t="shared" si="1048"/>
        <v>0</v>
      </c>
      <c r="AO478" s="362">
        <f t="shared" si="1048"/>
        <v>0</v>
      </c>
      <c r="AP478" s="362">
        <f t="shared" si="1048"/>
        <v>0</v>
      </c>
      <c r="AQ478" s="362">
        <f t="shared" si="1048"/>
        <v>0</v>
      </c>
      <c r="AR478" s="362">
        <f t="shared" si="1048"/>
        <v>0</v>
      </c>
      <c r="AS478" s="257"/>
    </row>
    <row r="479" spans="1:45" outlineLevel="1">
      <c r="A479" s="464"/>
      <c r="B479" s="38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363"/>
      <c r="AF479" s="363"/>
      <c r="AG479" s="363"/>
      <c r="AH479" s="363"/>
      <c r="AI479" s="363"/>
      <c r="AJ479" s="363"/>
      <c r="AK479" s="363"/>
      <c r="AL479" s="363"/>
      <c r="AM479" s="363"/>
      <c r="AN479" s="363"/>
      <c r="AO479" s="363"/>
      <c r="AP479" s="363"/>
      <c r="AQ479" s="363"/>
      <c r="AR479" s="363"/>
      <c r="AS479" s="266"/>
    </row>
    <row r="480" spans="1:45" outlineLevel="1">
      <c r="A480" s="464">
        <v>20</v>
      </c>
      <c r="B480" s="379" t="s">
        <v>110</v>
      </c>
      <c r="C480" s="251" t="s">
        <v>25</v>
      </c>
      <c r="D480" s="255"/>
      <c r="E480" s="255"/>
      <c r="F480" s="255"/>
      <c r="G480" s="255"/>
      <c r="H480" s="255"/>
      <c r="I480" s="255"/>
      <c r="J480" s="255"/>
      <c r="K480" s="255"/>
      <c r="L480" s="255"/>
      <c r="M480" s="255"/>
      <c r="N480" s="255"/>
      <c r="O480" s="255"/>
      <c r="P480" s="255"/>
      <c r="Q480" s="255">
        <v>12</v>
      </c>
      <c r="R480" s="255"/>
      <c r="S480" s="255"/>
      <c r="T480" s="255"/>
      <c r="U480" s="255"/>
      <c r="V480" s="255"/>
      <c r="W480" s="255"/>
      <c r="X480" s="255"/>
      <c r="Y480" s="255"/>
      <c r="Z480" s="255"/>
      <c r="AA480" s="255"/>
      <c r="AB480" s="255"/>
      <c r="AC480" s="255"/>
      <c r="AD480" s="255"/>
      <c r="AE480" s="377"/>
      <c r="AF480" s="361"/>
      <c r="AG480" s="361"/>
      <c r="AH480" s="361"/>
      <c r="AI480" s="361"/>
      <c r="AJ480" s="361"/>
      <c r="AK480" s="361"/>
      <c r="AL480" s="366"/>
      <c r="AM480" s="366"/>
      <c r="AN480" s="366"/>
      <c r="AO480" s="366"/>
      <c r="AP480" s="366"/>
      <c r="AQ480" s="366"/>
      <c r="AR480" s="366"/>
      <c r="AS480" s="256">
        <f>SUM(AE480:AR480)</f>
        <v>0</v>
      </c>
    </row>
    <row r="481" spans="1:45" outlineLevel="1">
      <c r="A481" s="464"/>
      <c r="B481" s="382" t="s">
        <v>307</v>
      </c>
      <c r="C481" s="251" t="s">
        <v>163</v>
      </c>
      <c r="D481" s="255"/>
      <c r="E481" s="255"/>
      <c r="F481" s="255"/>
      <c r="G481" s="255"/>
      <c r="H481" s="255"/>
      <c r="I481" s="255"/>
      <c r="J481" s="255"/>
      <c r="K481" s="255"/>
      <c r="L481" s="255"/>
      <c r="M481" s="255"/>
      <c r="N481" s="255"/>
      <c r="O481" s="255"/>
      <c r="P481" s="255"/>
      <c r="Q481" s="255">
        <f>Q480</f>
        <v>12</v>
      </c>
      <c r="R481" s="255"/>
      <c r="S481" s="255"/>
      <c r="T481" s="255"/>
      <c r="U481" s="255"/>
      <c r="V481" s="255"/>
      <c r="W481" s="255"/>
      <c r="X481" s="255"/>
      <c r="Y481" s="255"/>
      <c r="Z481" s="255"/>
      <c r="AA481" s="255"/>
      <c r="AB481" s="255"/>
      <c r="AC481" s="255"/>
      <c r="AD481" s="255"/>
      <c r="AE481" s="362">
        <v>0</v>
      </c>
      <c r="AF481" s="362">
        <v>0</v>
      </c>
      <c r="AG481" s="362">
        <v>0</v>
      </c>
      <c r="AH481" s="362">
        <v>0</v>
      </c>
      <c r="AI481" s="362">
        <v>0</v>
      </c>
      <c r="AJ481" s="362">
        <v>0</v>
      </c>
      <c r="AK481" s="362">
        <v>0</v>
      </c>
      <c r="AL481" s="362">
        <f t="shared" ref="AL481:AR481" si="1049">AL480</f>
        <v>0</v>
      </c>
      <c r="AM481" s="362">
        <f t="shared" si="1049"/>
        <v>0</v>
      </c>
      <c r="AN481" s="362">
        <f t="shared" si="1049"/>
        <v>0</v>
      </c>
      <c r="AO481" s="362">
        <f t="shared" si="1049"/>
        <v>0</v>
      </c>
      <c r="AP481" s="362">
        <f t="shared" si="1049"/>
        <v>0</v>
      </c>
      <c r="AQ481" s="362">
        <f t="shared" si="1049"/>
        <v>0</v>
      </c>
      <c r="AR481" s="362">
        <f t="shared" si="1049"/>
        <v>0</v>
      </c>
      <c r="AS481" s="266"/>
    </row>
    <row r="482" spans="1:45" ht="15.75" outlineLevel="1">
      <c r="A482" s="464"/>
      <c r="B482" s="463"/>
      <c r="C482" s="260"/>
      <c r="D482" s="251"/>
      <c r="E482" s="251"/>
      <c r="F482" s="251"/>
      <c r="G482" s="251"/>
      <c r="H482" s="251"/>
      <c r="I482" s="251"/>
      <c r="J482" s="251"/>
      <c r="K482" s="251"/>
      <c r="L482" s="251"/>
      <c r="M482" s="251"/>
      <c r="N482" s="251"/>
      <c r="O482" s="251"/>
      <c r="P482" s="251"/>
      <c r="Q482" s="260"/>
      <c r="R482" s="251"/>
      <c r="S482" s="251"/>
      <c r="T482" s="251"/>
      <c r="U482" s="251"/>
      <c r="V482" s="251"/>
      <c r="W482" s="251"/>
      <c r="X482" s="251"/>
      <c r="Y482" s="251"/>
      <c r="Z482" s="251"/>
      <c r="AA482" s="251"/>
      <c r="AB482" s="251"/>
      <c r="AC482" s="251"/>
      <c r="AD482" s="251"/>
      <c r="AE482" s="363"/>
      <c r="AF482" s="363"/>
      <c r="AG482" s="363"/>
      <c r="AH482" s="363"/>
      <c r="AI482" s="363"/>
      <c r="AJ482" s="363"/>
      <c r="AK482" s="363"/>
      <c r="AL482" s="363"/>
      <c r="AM482" s="363"/>
      <c r="AN482" s="363"/>
      <c r="AO482" s="363"/>
      <c r="AP482" s="363"/>
      <c r="AQ482" s="363"/>
      <c r="AR482" s="363"/>
      <c r="AS482" s="266"/>
    </row>
    <row r="483" spans="1:45" ht="15.75" outlineLevel="1">
      <c r="A483" s="464"/>
      <c r="B483" s="458" t="s">
        <v>499</v>
      </c>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373"/>
      <c r="AF483" s="376"/>
      <c r="AG483" s="376"/>
      <c r="AH483" s="376"/>
      <c r="AI483" s="376"/>
      <c r="AJ483" s="376"/>
      <c r="AK483" s="376"/>
      <c r="AL483" s="376"/>
      <c r="AM483" s="376"/>
      <c r="AN483" s="376"/>
      <c r="AO483" s="376"/>
      <c r="AP483" s="376"/>
      <c r="AQ483" s="376"/>
      <c r="AR483" s="376"/>
      <c r="AS483" s="266"/>
    </row>
    <row r="484" spans="1:45" ht="15.75" outlineLevel="1">
      <c r="A484" s="464"/>
      <c r="B484" s="443" t="s">
        <v>495</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373"/>
      <c r="AF484" s="376"/>
      <c r="AG484" s="376"/>
      <c r="AH484" s="376"/>
      <c r="AI484" s="376"/>
      <c r="AJ484" s="376"/>
      <c r="AK484" s="376"/>
      <c r="AL484" s="376"/>
      <c r="AM484" s="376"/>
      <c r="AN484" s="376"/>
      <c r="AO484" s="376"/>
      <c r="AP484" s="376"/>
      <c r="AQ484" s="376"/>
      <c r="AR484" s="376"/>
      <c r="AS484" s="266"/>
    </row>
    <row r="485" spans="1:45" outlineLevel="1">
      <c r="A485" s="464">
        <v>21</v>
      </c>
      <c r="B485" s="379" t="s">
        <v>113</v>
      </c>
      <c r="C485" s="251" t="s">
        <v>25</v>
      </c>
      <c r="D485" s="255">
        <v>4265441</v>
      </c>
      <c r="E485" s="255">
        <v>4265441</v>
      </c>
      <c r="F485" s="255">
        <v>4265441</v>
      </c>
      <c r="G485" s="255">
        <v>4265441</v>
      </c>
      <c r="H485" s="255">
        <v>4265441</v>
      </c>
      <c r="I485" s="255">
        <v>4265441</v>
      </c>
      <c r="J485" s="255">
        <v>4265441</v>
      </c>
      <c r="K485" s="255">
        <v>4257406</v>
      </c>
      <c r="L485" s="255">
        <v>4257406</v>
      </c>
      <c r="M485" s="255">
        <v>4251724</v>
      </c>
      <c r="N485" s="255"/>
      <c r="O485" s="255"/>
      <c r="P485" s="255"/>
      <c r="Q485" s="251"/>
      <c r="R485" s="255">
        <v>299</v>
      </c>
      <c r="S485" s="255">
        <v>299</v>
      </c>
      <c r="T485" s="255">
        <v>299</v>
      </c>
      <c r="U485" s="255">
        <v>299</v>
      </c>
      <c r="V485" s="255">
        <v>299</v>
      </c>
      <c r="W485" s="255">
        <v>299</v>
      </c>
      <c r="X485" s="255">
        <v>299</v>
      </c>
      <c r="Y485" s="255">
        <v>299</v>
      </c>
      <c r="Z485" s="255">
        <v>299</v>
      </c>
      <c r="AA485" s="255">
        <v>299</v>
      </c>
      <c r="AB485" s="255"/>
      <c r="AC485" s="255"/>
      <c r="AD485" s="255"/>
      <c r="AE485" s="361">
        <v>1</v>
      </c>
      <c r="AF485" s="361"/>
      <c r="AG485" s="361"/>
      <c r="AH485" s="361"/>
      <c r="AI485" s="361"/>
      <c r="AJ485" s="361"/>
      <c r="AK485" s="361"/>
      <c r="AL485" s="361"/>
      <c r="AM485" s="361"/>
      <c r="AN485" s="361"/>
      <c r="AO485" s="361"/>
      <c r="AP485" s="361"/>
      <c r="AQ485" s="361"/>
      <c r="AR485" s="361"/>
      <c r="AS485" s="256">
        <f>SUM(AE485:AR485)</f>
        <v>1</v>
      </c>
    </row>
    <row r="486" spans="1:45" outlineLevel="1">
      <c r="A486" s="464"/>
      <c r="B486" s="382" t="s">
        <v>307</v>
      </c>
      <c r="C486" s="251" t="s">
        <v>163</v>
      </c>
      <c r="D486" s="255">
        <v>1299938.1197842974</v>
      </c>
      <c r="E486" s="255">
        <f>D486+($G$486-$D$486)/3</f>
        <v>867946.54176120507</v>
      </c>
      <c r="F486" s="255">
        <f>E486+($G$486-$D$486)/3</f>
        <v>435954.96373811271</v>
      </c>
      <c r="G486" s="255">
        <v>3963.3857150203221</v>
      </c>
      <c r="H486" s="255"/>
      <c r="I486" s="255"/>
      <c r="J486" s="255"/>
      <c r="K486" s="255"/>
      <c r="L486" s="255"/>
      <c r="M486" s="255"/>
      <c r="N486" s="255"/>
      <c r="O486" s="255"/>
      <c r="P486" s="255"/>
      <c r="Q486" s="251"/>
      <c r="R486" s="255"/>
      <c r="S486" s="255"/>
      <c r="T486" s="255"/>
      <c r="U486" s="255"/>
      <c r="V486" s="255"/>
      <c r="W486" s="255"/>
      <c r="X486" s="255"/>
      <c r="Y486" s="255"/>
      <c r="Z486" s="255"/>
      <c r="AA486" s="255"/>
      <c r="AB486" s="255"/>
      <c r="AC486" s="255"/>
      <c r="AD486" s="255"/>
      <c r="AE486" s="362">
        <v>1</v>
      </c>
      <c r="AF486" s="362">
        <v>0</v>
      </c>
      <c r="AG486" s="362">
        <v>0</v>
      </c>
      <c r="AH486" s="362">
        <v>0</v>
      </c>
      <c r="AI486" s="362">
        <v>0</v>
      </c>
      <c r="AJ486" s="362">
        <v>0</v>
      </c>
      <c r="AK486" s="362">
        <v>0</v>
      </c>
      <c r="AL486" s="362">
        <f t="shared" ref="AL486" si="1050">AL485</f>
        <v>0</v>
      </c>
      <c r="AM486" s="362">
        <f t="shared" ref="AM486" si="1051">AM485</f>
        <v>0</v>
      </c>
      <c r="AN486" s="362">
        <f t="shared" ref="AN486" si="1052">AN485</f>
        <v>0</v>
      </c>
      <c r="AO486" s="362">
        <f t="shared" ref="AO486" si="1053">AO485</f>
        <v>0</v>
      </c>
      <c r="AP486" s="362">
        <f t="shared" ref="AP486" si="1054">AP485</f>
        <v>0</v>
      </c>
      <c r="AQ486" s="362">
        <f t="shared" ref="AQ486" si="1055">AQ485</f>
        <v>0</v>
      </c>
      <c r="AR486" s="362">
        <f t="shared" ref="AR486" si="1056">AR485</f>
        <v>0</v>
      </c>
      <c r="AS486" s="266"/>
    </row>
    <row r="487" spans="1:45" outlineLevel="1">
      <c r="A487" s="464"/>
      <c r="B487" s="382"/>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373"/>
      <c r="AF487" s="376"/>
      <c r="AG487" s="376"/>
      <c r="AH487" s="376"/>
      <c r="AI487" s="376"/>
      <c r="AJ487" s="376"/>
      <c r="AK487" s="376"/>
      <c r="AL487" s="376"/>
      <c r="AM487" s="376"/>
      <c r="AN487" s="376"/>
      <c r="AO487" s="376"/>
      <c r="AP487" s="376"/>
      <c r="AQ487" s="376"/>
      <c r="AR487" s="376"/>
      <c r="AS487" s="266"/>
    </row>
    <row r="488" spans="1:45" outlineLevel="1">
      <c r="A488" s="464">
        <v>22</v>
      </c>
      <c r="B488" s="379" t="s">
        <v>114</v>
      </c>
      <c r="C488" s="251" t="s">
        <v>25</v>
      </c>
      <c r="D488" s="255">
        <v>496283</v>
      </c>
      <c r="E488" s="255">
        <v>496283</v>
      </c>
      <c r="F488" s="255">
        <v>496283</v>
      </c>
      <c r="G488" s="255">
        <v>496283</v>
      </c>
      <c r="H488" s="255">
        <v>496283</v>
      </c>
      <c r="I488" s="255">
        <v>496283</v>
      </c>
      <c r="J488" s="255">
        <v>496283</v>
      </c>
      <c r="K488" s="255">
        <v>496283</v>
      </c>
      <c r="L488" s="255">
        <v>496283</v>
      </c>
      <c r="M488" s="255">
        <v>496283</v>
      </c>
      <c r="N488" s="255"/>
      <c r="O488" s="255"/>
      <c r="P488" s="255"/>
      <c r="Q488" s="251"/>
      <c r="R488" s="255">
        <v>144</v>
      </c>
      <c r="S488" s="255">
        <v>144</v>
      </c>
      <c r="T488" s="255">
        <v>144</v>
      </c>
      <c r="U488" s="255">
        <v>144</v>
      </c>
      <c r="V488" s="255">
        <v>144</v>
      </c>
      <c r="W488" s="255">
        <v>144</v>
      </c>
      <c r="X488" s="255">
        <v>144</v>
      </c>
      <c r="Y488" s="255">
        <v>144</v>
      </c>
      <c r="Z488" s="255">
        <v>144</v>
      </c>
      <c r="AA488" s="255">
        <v>144</v>
      </c>
      <c r="AB488" s="255"/>
      <c r="AC488" s="255"/>
      <c r="AD488" s="255"/>
      <c r="AE488" s="361">
        <v>1</v>
      </c>
      <c r="AF488" s="361"/>
      <c r="AG488" s="361"/>
      <c r="AH488" s="361"/>
      <c r="AI488" s="361"/>
      <c r="AJ488" s="361"/>
      <c r="AK488" s="361"/>
      <c r="AL488" s="361"/>
      <c r="AM488" s="361"/>
      <c r="AN488" s="361"/>
      <c r="AO488" s="361"/>
      <c r="AP488" s="361"/>
      <c r="AQ488" s="361"/>
      <c r="AR488" s="361"/>
      <c r="AS488" s="256">
        <f>SUM(AE488:AR488)</f>
        <v>1</v>
      </c>
    </row>
    <row r="489" spans="1:45" outlineLevel="1">
      <c r="A489" s="464"/>
      <c r="B489" s="382" t="s">
        <v>307</v>
      </c>
      <c r="C489" s="251" t="s">
        <v>163</v>
      </c>
      <c r="D489" s="255">
        <v>51988.115951723907</v>
      </c>
      <c r="E489" s="255">
        <f>D489</f>
        <v>51988.115951723907</v>
      </c>
      <c r="F489" s="255">
        <f>E489</f>
        <v>51988.115951723907</v>
      </c>
      <c r="G489" s="255">
        <v>51988.115951723907</v>
      </c>
      <c r="H489" s="255">
        <f>G489</f>
        <v>51988.115951723907</v>
      </c>
      <c r="I489" s="255">
        <f t="shared" ref="I489:M489" si="1057">H489</f>
        <v>51988.115951723907</v>
      </c>
      <c r="J489" s="255">
        <f t="shared" si="1057"/>
        <v>51988.115951723907</v>
      </c>
      <c r="K489" s="255">
        <f t="shared" si="1057"/>
        <v>51988.115951723907</v>
      </c>
      <c r="L489" s="255">
        <f t="shared" si="1057"/>
        <v>51988.115951723907</v>
      </c>
      <c r="M489" s="255">
        <f t="shared" si="1057"/>
        <v>51988.115951723907</v>
      </c>
      <c r="N489" s="255"/>
      <c r="O489" s="255"/>
      <c r="P489" s="255"/>
      <c r="Q489" s="251"/>
      <c r="R489" s="255"/>
      <c r="S489" s="255"/>
      <c r="T489" s="255"/>
      <c r="U489" s="255"/>
      <c r="V489" s="255"/>
      <c r="W489" s="255"/>
      <c r="X489" s="255"/>
      <c r="Y489" s="255"/>
      <c r="Z489" s="255"/>
      <c r="AA489" s="255"/>
      <c r="AB489" s="255"/>
      <c r="AC489" s="255"/>
      <c r="AD489" s="255"/>
      <c r="AE489" s="362">
        <v>1</v>
      </c>
      <c r="AF489" s="362">
        <v>0</v>
      </c>
      <c r="AG489" s="362">
        <v>0</v>
      </c>
      <c r="AH489" s="362">
        <v>0</v>
      </c>
      <c r="AI489" s="362">
        <v>0</v>
      </c>
      <c r="AJ489" s="362">
        <v>0</v>
      </c>
      <c r="AK489" s="362">
        <v>0</v>
      </c>
      <c r="AL489" s="362">
        <f t="shared" ref="AL489" si="1058">AL488</f>
        <v>0</v>
      </c>
      <c r="AM489" s="362">
        <f t="shared" ref="AM489" si="1059">AM488</f>
        <v>0</v>
      </c>
      <c r="AN489" s="362">
        <f t="shared" ref="AN489" si="1060">AN488</f>
        <v>0</v>
      </c>
      <c r="AO489" s="362">
        <f t="shared" ref="AO489" si="1061">AO488</f>
        <v>0</v>
      </c>
      <c r="AP489" s="362">
        <f t="shared" ref="AP489" si="1062">AP488</f>
        <v>0</v>
      </c>
      <c r="AQ489" s="362">
        <f t="shared" ref="AQ489" si="1063">AQ488</f>
        <v>0</v>
      </c>
      <c r="AR489" s="362">
        <f t="shared" ref="AR489" si="1064">AR488</f>
        <v>0</v>
      </c>
      <c r="AS489" s="266"/>
    </row>
    <row r="490" spans="1:45" outlineLevel="1">
      <c r="A490" s="464"/>
      <c r="B490" s="382"/>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373"/>
      <c r="AF490" s="376"/>
      <c r="AG490" s="376"/>
      <c r="AH490" s="376"/>
      <c r="AI490" s="376"/>
      <c r="AJ490" s="376"/>
      <c r="AK490" s="376"/>
      <c r="AL490" s="376"/>
      <c r="AM490" s="376"/>
      <c r="AN490" s="376"/>
      <c r="AO490" s="376"/>
      <c r="AP490" s="376"/>
      <c r="AQ490" s="376"/>
      <c r="AR490" s="376"/>
      <c r="AS490" s="266"/>
    </row>
    <row r="491" spans="1:45" outlineLevel="1">
      <c r="A491" s="464">
        <v>23</v>
      </c>
      <c r="B491" s="379" t="s">
        <v>115</v>
      </c>
      <c r="C491" s="251" t="s">
        <v>25</v>
      </c>
      <c r="D491" s="255">
        <v>41793</v>
      </c>
      <c r="E491" s="255">
        <v>41793</v>
      </c>
      <c r="F491" s="255">
        <v>41793</v>
      </c>
      <c r="G491" s="255">
        <v>41793</v>
      </c>
      <c r="H491" s="255">
        <v>41793</v>
      </c>
      <c r="I491" s="255">
        <v>41793</v>
      </c>
      <c r="J491" s="255">
        <v>41793</v>
      </c>
      <c r="K491" s="255">
        <v>41793</v>
      </c>
      <c r="L491" s="255">
        <v>41793</v>
      </c>
      <c r="M491" s="255">
        <v>41793</v>
      </c>
      <c r="N491" s="255"/>
      <c r="O491" s="255"/>
      <c r="P491" s="255"/>
      <c r="Q491" s="251"/>
      <c r="R491" s="255">
        <v>22</v>
      </c>
      <c r="S491" s="255">
        <v>22</v>
      </c>
      <c r="T491" s="255">
        <v>22</v>
      </c>
      <c r="U491" s="255">
        <v>22</v>
      </c>
      <c r="V491" s="255">
        <v>22</v>
      </c>
      <c r="W491" s="255">
        <v>22</v>
      </c>
      <c r="X491" s="255">
        <v>22</v>
      </c>
      <c r="Y491" s="255">
        <v>22</v>
      </c>
      <c r="Z491" s="255">
        <v>22</v>
      </c>
      <c r="AA491" s="255">
        <v>22</v>
      </c>
      <c r="AB491" s="255"/>
      <c r="AC491" s="255"/>
      <c r="AD491" s="255"/>
      <c r="AE491" s="361">
        <v>1</v>
      </c>
      <c r="AF491" s="361"/>
      <c r="AG491" s="361"/>
      <c r="AH491" s="361"/>
      <c r="AI491" s="361"/>
      <c r="AJ491" s="361"/>
      <c r="AK491" s="361"/>
      <c r="AL491" s="361"/>
      <c r="AM491" s="361"/>
      <c r="AN491" s="361"/>
      <c r="AO491" s="361"/>
      <c r="AP491" s="361"/>
      <c r="AQ491" s="361"/>
      <c r="AR491" s="361"/>
      <c r="AS491" s="256">
        <f>SUM(AE491:AR491)</f>
        <v>1</v>
      </c>
    </row>
    <row r="492" spans="1:45" outlineLevel="1">
      <c r="A492" s="464"/>
      <c r="B492" s="382" t="s">
        <v>307</v>
      </c>
      <c r="C492" s="251" t="s">
        <v>163</v>
      </c>
      <c r="D492" s="255">
        <v>3963.2877550317371</v>
      </c>
      <c r="E492" s="255">
        <f>D492</f>
        <v>3963.2877550317371</v>
      </c>
      <c r="F492" s="255">
        <f>E492</f>
        <v>3963.2877550317371</v>
      </c>
      <c r="G492" s="255">
        <v>3963.2877550317371</v>
      </c>
      <c r="H492" s="255">
        <f>G492</f>
        <v>3963.2877550317371</v>
      </c>
      <c r="I492" s="255">
        <f>H492</f>
        <v>3963.2877550317371</v>
      </c>
      <c r="J492" s="255">
        <f t="shared" ref="J492:M492" si="1065">I492</f>
        <v>3963.2877550317371</v>
      </c>
      <c r="K492" s="255">
        <f t="shared" si="1065"/>
        <v>3963.2877550317371</v>
      </c>
      <c r="L492" s="255">
        <f t="shared" si="1065"/>
        <v>3963.2877550317371</v>
      </c>
      <c r="M492" s="255">
        <f t="shared" si="1065"/>
        <v>3963.2877550317371</v>
      </c>
      <c r="N492" s="255"/>
      <c r="O492" s="255"/>
      <c r="P492" s="255"/>
      <c r="Q492" s="251"/>
      <c r="R492" s="255"/>
      <c r="S492" s="255"/>
      <c r="T492" s="255"/>
      <c r="U492" s="255"/>
      <c r="V492" s="255"/>
      <c r="W492" s="255"/>
      <c r="X492" s="255"/>
      <c r="Y492" s="255"/>
      <c r="Z492" s="255"/>
      <c r="AA492" s="255"/>
      <c r="AB492" s="255"/>
      <c r="AC492" s="255"/>
      <c r="AD492" s="255"/>
      <c r="AE492" s="362">
        <v>1</v>
      </c>
      <c r="AF492" s="362">
        <v>0</v>
      </c>
      <c r="AG492" s="362">
        <v>0</v>
      </c>
      <c r="AH492" s="362">
        <v>0</v>
      </c>
      <c r="AI492" s="362">
        <v>0</v>
      </c>
      <c r="AJ492" s="362">
        <v>0</v>
      </c>
      <c r="AK492" s="362">
        <v>0</v>
      </c>
      <c r="AL492" s="362">
        <f t="shared" ref="AL492" si="1066">AL491</f>
        <v>0</v>
      </c>
      <c r="AM492" s="362">
        <f t="shared" ref="AM492" si="1067">AM491</f>
        <v>0</v>
      </c>
      <c r="AN492" s="362">
        <f t="shared" ref="AN492" si="1068">AN491</f>
        <v>0</v>
      </c>
      <c r="AO492" s="362">
        <f t="shared" ref="AO492" si="1069">AO491</f>
        <v>0</v>
      </c>
      <c r="AP492" s="362">
        <f t="shared" ref="AP492" si="1070">AP491</f>
        <v>0</v>
      </c>
      <c r="AQ492" s="362">
        <f t="shared" ref="AQ492" si="1071">AQ491</f>
        <v>0</v>
      </c>
      <c r="AR492" s="362">
        <f t="shared" ref="AR492" si="1072">AR491</f>
        <v>0</v>
      </c>
      <c r="AS492" s="266"/>
    </row>
    <row r="493" spans="1:45" outlineLevel="1">
      <c r="A493" s="464"/>
      <c r="B493" s="38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373"/>
      <c r="AF493" s="376"/>
      <c r="AG493" s="376"/>
      <c r="AH493" s="376"/>
      <c r="AI493" s="376"/>
      <c r="AJ493" s="376"/>
      <c r="AK493" s="376"/>
      <c r="AL493" s="376"/>
      <c r="AM493" s="376"/>
      <c r="AN493" s="376"/>
      <c r="AO493" s="376"/>
      <c r="AP493" s="376"/>
      <c r="AQ493" s="376"/>
      <c r="AR493" s="376"/>
      <c r="AS493" s="266"/>
    </row>
    <row r="494" spans="1:45" outlineLevel="1">
      <c r="A494" s="464">
        <v>24</v>
      </c>
      <c r="B494" s="379" t="s">
        <v>116</v>
      </c>
      <c r="C494" s="251" t="s">
        <v>25</v>
      </c>
      <c r="D494" s="255">
        <v>21627</v>
      </c>
      <c r="E494" s="255">
        <v>21627</v>
      </c>
      <c r="F494" s="255">
        <v>21627</v>
      </c>
      <c r="G494" s="255">
        <v>21627</v>
      </c>
      <c r="H494" s="255">
        <v>21627</v>
      </c>
      <c r="I494" s="255">
        <v>21627</v>
      </c>
      <c r="J494" s="255">
        <v>21627</v>
      </c>
      <c r="K494" s="255">
        <v>21627</v>
      </c>
      <c r="L494" s="255">
        <v>21627</v>
      </c>
      <c r="M494" s="255">
        <v>21627</v>
      </c>
      <c r="N494" s="255"/>
      <c r="O494" s="255"/>
      <c r="P494" s="255"/>
      <c r="Q494" s="251"/>
      <c r="R494" s="255">
        <v>3</v>
      </c>
      <c r="S494" s="255">
        <v>3</v>
      </c>
      <c r="T494" s="255">
        <v>3</v>
      </c>
      <c r="U494" s="255">
        <v>3</v>
      </c>
      <c r="V494" s="255">
        <v>3</v>
      </c>
      <c r="W494" s="255">
        <v>3</v>
      </c>
      <c r="X494" s="255">
        <v>3</v>
      </c>
      <c r="Y494" s="255">
        <v>3</v>
      </c>
      <c r="Z494" s="255">
        <v>3</v>
      </c>
      <c r="AA494" s="255">
        <v>3</v>
      </c>
      <c r="AB494" s="255"/>
      <c r="AC494" s="255"/>
      <c r="AD494" s="255"/>
      <c r="AE494" s="361">
        <v>1</v>
      </c>
      <c r="AF494" s="361"/>
      <c r="AG494" s="361"/>
      <c r="AH494" s="361"/>
      <c r="AI494" s="361"/>
      <c r="AJ494" s="361"/>
      <c r="AK494" s="361"/>
      <c r="AL494" s="361"/>
      <c r="AM494" s="361"/>
      <c r="AN494" s="361"/>
      <c r="AO494" s="361"/>
      <c r="AP494" s="361"/>
      <c r="AQ494" s="361"/>
      <c r="AR494" s="361"/>
      <c r="AS494" s="256">
        <f>SUM(AE494:AR494)</f>
        <v>1</v>
      </c>
    </row>
    <row r="495" spans="1:45" outlineLevel="1">
      <c r="A495" s="464"/>
      <c r="B495" s="382" t="s">
        <v>307</v>
      </c>
      <c r="C495" s="251" t="s">
        <v>163</v>
      </c>
      <c r="D495" s="255">
        <v>118614.3</v>
      </c>
      <c r="E495" s="255">
        <f>D495</f>
        <v>118614.3</v>
      </c>
      <c r="F495" s="255">
        <f>E495</f>
        <v>118614.3</v>
      </c>
      <c r="G495" s="255">
        <v>118614.3</v>
      </c>
      <c r="H495" s="255">
        <f>G495</f>
        <v>118614.3</v>
      </c>
      <c r="I495" s="255">
        <f>H495</f>
        <v>118614.3</v>
      </c>
      <c r="J495" s="255">
        <f t="shared" ref="J495:M495" si="1073">I495</f>
        <v>118614.3</v>
      </c>
      <c r="K495" s="255">
        <f t="shared" si="1073"/>
        <v>118614.3</v>
      </c>
      <c r="L495" s="255">
        <f t="shared" si="1073"/>
        <v>118614.3</v>
      </c>
      <c r="M495" s="255">
        <f t="shared" si="1073"/>
        <v>118614.3</v>
      </c>
      <c r="N495" s="255"/>
      <c r="O495" s="255"/>
      <c r="P495" s="255"/>
      <c r="Q495" s="251"/>
      <c r="R495" s="255"/>
      <c r="S495" s="255"/>
      <c r="T495" s="255"/>
      <c r="U495" s="255"/>
      <c r="V495" s="255"/>
      <c r="W495" s="255"/>
      <c r="X495" s="255"/>
      <c r="Y495" s="255"/>
      <c r="Z495" s="255"/>
      <c r="AA495" s="255"/>
      <c r="AB495" s="255"/>
      <c r="AC495" s="255"/>
      <c r="AD495" s="255"/>
      <c r="AE495" s="362">
        <v>1</v>
      </c>
      <c r="AF495" s="362">
        <v>0</v>
      </c>
      <c r="AG495" s="362">
        <v>0</v>
      </c>
      <c r="AH495" s="362">
        <v>0</v>
      </c>
      <c r="AI495" s="362">
        <v>0</v>
      </c>
      <c r="AJ495" s="362">
        <v>0</v>
      </c>
      <c r="AK495" s="362">
        <v>0</v>
      </c>
      <c r="AL495" s="362">
        <f t="shared" ref="AL495" si="1074">AL494</f>
        <v>0</v>
      </c>
      <c r="AM495" s="362">
        <f t="shared" ref="AM495" si="1075">AM494</f>
        <v>0</v>
      </c>
      <c r="AN495" s="362">
        <f t="shared" ref="AN495" si="1076">AN494</f>
        <v>0</v>
      </c>
      <c r="AO495" s="362">
        <f t="shared" ref="AO495" si="1077">AO494</f>
        <v>0</v>
      </c>
      <c r="AP495" s="362">
        <f t="shared" ref="AP495" si="1078">AP494</f>
        <v>0</v>
      </c>
      <c r="AQ495" s="362">
        <f t="shared" ref="AQ495" si="1079">AQ494</f>
        <v>0</v>
      </c>
      <c r="AR495" s="362">
        <f t="shared" ref="AR495" si="1080">AR494</f>
        <v>0</v>
      </c>
      <c r="AS495" s="266"/>
    </row>
    <row r="496" spans="1:45" outlineLevel="1">
      <c r="A496" s="464"/>
      <c r="B496" s="382"/>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363"/>
      <c r="AF496" s="376"/>
      <c r="AG496" s="376"/>
      <c r="AH496" s="376"/>
      <c r="AI496" s="376"/>
      <c r="AJ496" s="376"/>
      <c r="AK496" s="376"/>
      <c r="AL496" s="376"/>
      <c r="AM496" s="376"/>
      <c r="AN496" s="376"/>
      <c r="AO496" s="376"/>
      <c r="AP496" s="376"/>
      <c r="AQ496" s="376"/>
      <c r="AR496" s="376"/>
      <c r="AS496" s="266"/>
    </row>
    <row r="497" spans="1:45" ht="15.75" outlineLevel="1">
      <c r="A497" s="464"/>
      <c r="B497" s="443" t="s">
        <v>496</v>
      </c>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363"/>
      <c r="AF497" s="376"/>
      <c r="AG497" s="376"/>
      <c r="AH497" s="376"/>
      <c r="AI497" s="376"/>
      <c r="AJ497" s="376"/>
      <c r="AK497" s="376"/>
      <c r="AL497" s="376"/>
      <c r="AM497" s="376"/>
      <c r="AN497" s="376"/>
      <c r="AO497" s="376"/>
      <c r="AP497" s="376"/>
      <c r="AQ497" s="376"/>
      <c r="AR497" s="376"/>
      <c r="AS497" s="266"/>
    </row>
    <row r="498" spans="1:45" outlineLevel="1">
      <c r="A498" s="464">
        <v>25</v>
      </c>
      <c r="B498" s="379" t="s">
        <v>117</v>
      </c>
      <c r="C498" s="251" t="s">
        <v>25</v>
      </c>
      <c r="D498" s="255"/>
      <c r="E498" s="255"/>
      <c r="F498" s="255"/>
      <c r="G498" s="255"/>
      <c r="H498" s="255"/>
      <c r="I498" s="255"/>
      <c r="J498" s="255"/>
      <c r="K498" s="255"/>
      <c r="L498" s="255"/>
      <c r="M498" s="255"/>
      <c r="N498" s="255"/>
      <c r="O498" s="255"/>
      <c r="P498" s="255"/>
      <c r="Q498" s="255">
        <v>12</v>
      </c>
      <c r="R498" s="255"/>
      <c r="S498" s="255"/>
      <c r="T498" s="255"/>
      <c r="U498" s="255"/>
      <c r="V498" s="255"/>
      <c r="W498" s="255"/>
      <c r="X498" s="255"/>
      <c r="Y498" s="255"/>
      <c r="Z498" s="255"/>
      <c r="AA498" s="255"/>
      <c r="AB498" s="255"/>
      <c r="AC498" s="255"/>
      <c r="AD498" s="255"/>
      <c r="AE498" s="377"/>
      <c r="AF498" s="361"/>
      <c r="AG498" s="361"/>
      <c r="AH498" s="361"/>
      <c r="AI498" s="361"/>
      <c r="AJ498" s="361"/>
      <c r="AK498" s="361"/>
      <c r="AL498" s="366"/>
      <c r="AM498" s="366"/>
      <c r="AN498" s="366"/>
      <c r="AO498" s="366"/>
      <c r="AP498" s="366"/>
      <c r="AQ498" s="366"/>
      <c r="AR498" s="366"/>
      <c r="AS498" s="256">
        <f>SUM(AE498:AR498)</f>
        <v>0</v>
      </c>
    </row>
    <row r="499" spans="1:45" outlineLevel="1">
      <c r="A499" s="464"/>
      <c r="B499" s="382" t="s">
        <v>307</v>
      </c>
      <c r="C499" s="251" t="s">
        <v>163</v>
      </c>
      <c r="D499" s="255"/>
      <c r="E499" s="255"/>
      <c r="F499" s="255"/>
      <c r="G499" s="255"/>
      <c r="H499" s="255"/>
      <c r="I499" s="255"/>
      <c r="J499" s="255"/>
      <c r="K499" s="255"/>
      <c r="L499" s="255"/>
      <c r="M499" s="255"/>
      <c r="N499" s="255"/>
      <c r="O499" s="255"/>
      <c r="P499" s="255"/>
      <c r="Q499" s="255">
        <f>Q498</f>
        <v>12</v>
      </c>
      <c r="R499" s="255"/>
      <c r="S499" s="255"/>
      <c r="T499" s="255"/>
      <c r="U499" s="255"/>
      <c r="V499" s="255"/>
      <c r="W499" s="255"/>
      <c r="X499" s="255"/>
      <c r="Y499" s="255"/>
      <c r="Z499" s="255"/>
      <c r="AA499" s="255"/>
      <c r="AB499" s="255"/>
      <c r="AC499" s="255"/>
      <c r="AD499" s="255"/>
      <c r="AE499" s="362">
        <v>0</v>
      </c>
      <c r="AF499" s="362">
        <v>0</v>
      </c>
      <c r="AG499" s="362">
        <v>0</v>
      </c>
      <c r="AH499" s="362">
        <v>0</v>
      </c>
      <c r="AI499" s="362">
        <v>0</v>
      </c>
      <c r="AJ499" s="362">
        <v>0</v>
      </c>
      <c r="AK499" s="362">
        <v>0</v>
      </c>
      <c r="AL499" s="362">
        <f t="shared" ref="AL499" si="1081">AL498</f>
        <v>0</v>
      </c>
      <c r="AM499" s="362">
        <f t="shared" ref="AM499" si="1082">AM498</f>
        <v>0</v>
      </c>
      <c r="AN499" s="362">
        <f t="shared" ref="AN499" si="1083">AN498</f>
        <v>0</v>
      </c>
      <c r="AO499" s="362">
        <f t="shared" ref="AO499" si="1084">AO498</f>
        <v>0</v>
      </c>
      <c r="AP499" s="362">
        <f t="shared" ref="AP499" si="1085">AP498</f>
        <v>0</v>
      </c>
      <c r="AQ499" s="362">
        <f t="shared" ref="AQ499" si="1086">AQ498</f>
        <v>0</v>
      </c>
      <c r="AR499" s="362">
        <f t="shared" ref="AR499" si="1087">AR498</f>
        <v>0</v>
      </c>
      <c r="AS499" s="266"/>
    </row>
    <row r="500" spans="1:45" outlineLevel="1">
      <c r="A500" s="464"/>
      <c r="B500" s="38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363"/>
      <c r="AF500" s="376"/>
      <c r="AG500" s="376"/>
      <c r="AH500" s="376"/>
      <c r="AI500" s="376"/>
      <c r="AJ500" s="376"/>
      <c r="AK500" s="376"/>
      <c r="AL500" s="376"/>
      <c r="AM500" s="376"/>
      <c r="AN500" s="376"/>
      <c r="AO500" s="376"/>
      <c r="AP500" s="376"/>
      <c r="AQ500" s="376"/>
      <c r="AR500" s="376"/>
      <c r="AS500" s="266"/>
    </row>
    <row r="501" spans="1:45" outlineLevel="1">
      <c r="A501" s="464">
        <v>26</v>
      </c>
      <c r="B501" s="379" t="s">
        <v>118</v>
      </c>
      <c r="C501" s="251" t="s">
        <v>25</v>
      </c>
      <c r="D501" s="255">
        <v>1644699</v>
      </c>
      <c r="E501" s="255">
        <v>1644699</v>
      </c>
      <c r="F501" s="255">
        <v>1644699</v>
      </c>
      <c r="G501" s="255">
        <v>1644699</v>
      </c>
      <c r="H501" s="255">
        <v>1644699</v>
      </c>
      <c r="I501" s="255">
        <v>1534138</v>
      </c>
      <c r="J501" s="255">
        <v>1534138</v>
      </c>
      <c r="K501" s="255">
        <v>1534138</v>
      </c>
      <c r="L501" s="255">
        <v>1534138</v>
      </c>
      <c r="M501" s="255">
        <v>1534138</v>
      </c>
      <c r="N501" s="255"/>
      <c r="O501" s="255"/>
      <c r="P501" s="255"/>
      <c r="Q501" s="255">
        <v>12</v>
      </c>
      <c r="R501" s="255">
        <v>373</v>
      </c>
      <c r="S501" s="255">
        <v>373</v>
      </c>
      <c r="T501" s="255">
        <v>373</v>
      </c>
      <c r="U501" s="255">
        <v>373</v>
      </c>
      <c r="V501" s="255">
        <v>373</v>
      </c>
      <c r="W501" s="255">
        <v>355</v>
      </c>
      <c r="X501" s="255">
        <v>355</v>
      </c>
      <c r="Y501" s="255">
        <v>355</v>
      </c>
      <c r="Z501" s="255">
        <v>355</v>
      </c>
      <c r="AA501" s="255">
        <v>355</v>
      </c>
      <c r="AB501" s="255"/>
      <c r="AC501" s="255"/>
      <c r="AD501" s="255"/>
      <c r="AE501" s="377"/>
      <c r="AF501" s="361">
        <v>0.5</v>
      </c>
      <c r="AG501" s="361">
        <v>0.5</v>
      </c>
      <c r="AH501" s="361"/>
      <c r="AI501" s="361"/>
      <c r="AJ501" s="361"/>
      <c r="AK501" s="361"/>
      <c r="AL501" s="366"/>
      <c r="AM501" s="366"/>
      <c r="AN501" s="366"/>
      <c r="AO501" s="366"/>
      <c r="AP501" s="366"/>
      <c r="AQ501" s="366"/>
      <c r="AR501" s="366"/>
      <c r="AS501" s="256">
        <f>SUM(AE501:AR501)</f>
        <v>1</v>
      </c>
    </row>
    <row r="502" spans="1:45" outlineLevel="1">
      <c r="A502" s="464"/>
      <c r="B502" s="382" t="s">
        <v>307</v>
      </c>
      <c r="C502" s="251" t="s">
        <v>163</v>
      </c>
      <c r="D502" s="255">
        <v>750368.86251369584</v>
      </c>
      <c r="E502" s="255">
        <f>D502+($G$502-$D$502)/3</f>
        <v>784513.86451989191</v>
      </c>
      <c r="F502" s="255">
        <f>E502+($G$502-$D$502)/3</f>
        <v>818658.86652608798</v>
      </c>
      <c r="G502" s="255">
        <v>852803.86853228416</v>
      </c>
      <c r="H502" s="255">
        <f>H501/$G$501*G502</f>
        <v>852803.86853228416</v>
      </c>
      <c r="I502" s="255">
        <f>I501/$G$501*H502</f>
        <v>795476.14564268687</v>
      </c>
      <c r="J502" s="255">
        <f t="shared" ref="J502:M502" si="1088">J501/$G$501*I502</f>
        <v>742002.14332469366</v>
      </c>
      <c r="K502" s="255">
        <f t="shared" si="1088"/>
        <v>692122.80432824418</v>
      </c>
      <c r="L502" s="255">
        <f t="shared" si="1088"/>
        <v>645596.48591415444</v>
      </c>
      <c r="M502" s="255">
        <f t="shared" si="1088"/>
        <v>602197.78920481447</v>
      </c>
      <c r="N502" s="255"/>
      <c r="O502" s="255"/>
      <c r="P502" s="255"/>
      <c r="Q502" s="255">
        <f>Q501</f>
        <v>12</v>
      </c>
      <c r="R502" s="255">
        <f>R501/D501*D502</f>
        <v>170.17556751576342</v>
      </c>
      <c r="S502" s="255">
        <f t="shared" ref="S502:AA502" si="1089">S501/E501*E502</f>
        <v>177.91928581820727</v>
      </c>
      <c r="T502" s="255">
        <f t="shared" si="1089"/>
        <v>185.66300412065115</v>
      </c>
      <c r="U502" s="255">
        <f t="shared" si="1089"/>
        <v>193.40672242309506</v>
      </c>
      <c r="V502" s="255">
        <f t="shared" si="1089"/>
        <v>193.40672242309506</v>
      </c>
      <c r="W502" s="255">
        <f t="shared" si="1089"/>
        <v>184.07342214530493</v>
      </c>
      <c r="X502" s="255">
        <f t="shared" si="1089"/>
        <v>171.69952173811367</v>
      </c>
      <c r="Y502" s="255">
        <f t="shared" si="1089"/>
        <v>160.1574275172942</v>
      </c>
      <c r="Z502" s="255">
        <f t="shared" si="1089"/>
        <v>149.39122327947342</v>
      </c>
      <c r="AA502" s="255">
        <f t="shared" si="1089"/>
        <v>139.34875165578919</v>
      </c>
      <c r="AB502" s="255"/>
      <c r="AC502" s="255"/>
      <c r="AD502" s="255"/>
      <c r="AE502" s="362">
        <v>0</v>
      </c>
      <c r="AF502" s="362">
        <v>0.5</v>
      </c>
      <c r="AG502" s="362">
        <v>0.5</v>
      </c>
      <c r="AH502" s="362">
        <v>0</v>
      </c>
      <c r="AI502" s="362">
        <v>0</v>
      </c>
      <c r="AJ502" s="362">
        <v>0</v>
      </c>
      <c r="AK502" s="362">
        <v>0</v>
      </c>
      <c r="AL502" s="362">
        <f t="shared" ref="AL502" si="1090">AL501</f>
        <v>0</v>
      </c>
      <c r="AM502" s="362">
        <f t="shared" ref="AM502" si="1091">AM501</f>
        <v>0</v>
      </c>
      <c r="AN502" s="362">
        <f t="shared" ref="AN502" si="1092">AN501</f>
        <v>0</v>
      </c>
      <c r="AO502" s="362">
        <f t="shared" ref="AO502" si="1093">AO501</f>
        <v>0</v>
      </c>
      <c r="AP502" s="362">
        <f t="shared" ref="AP502" si="1094">AP501</f>
        <v>0</v>
      </c>
      <c r="AQ502" s="362">
        <f t="shared" ref="AQ502" si="1095">AQ501</f>
        <v>0</v>
      </c>
      <c r="AR502" s="362">
        <f t="shared" ref="AR502" si="1096">AR501</f>
        <v>0</v>
      </c>
      <c r="AS502" s="266"/>
    </row>
    <row r="503" spans="1:45" outlineLevel="1">
      <c r="A503" s="464"/>
      <c r="B503" s="382"/>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363"/>
      <c r="AF503" s="376"/>
      <c r="AG503" s="376"/>
      <c r="AH503" s="376"/>
      <c r="AI503" s="376"/>
      <c r="AJ503" s="376"/>
      <c r="AK503" s="376"/>
      <c r="AL503" s="376"/>
      <c r="AM503" s="376"/>
      <c r="AN503" s="376"/>
      <c r="AO503" s="376"/>
      <c r="AP503" s="376"/>
      <c r="AQ503" s="376"/>
      <c r="AR503" s="376"/>
      <c r="AS503" s="266"/>
    </row>
    <row r="504" spans="1:45" outlineLevel="1">
      <c r="A504" s="464">
        <v>27</v>
      </c>
      <c r="B504" s="379" t="s">
        <v>119</v>
      </c>
      <c r="C504" s="251" t="s">
        <v>25</v>
      </c>
      <c r="D504" s="255">
        <v>375528</v>
      </c>
      <c r="E504" s="255">
        <v>375528</v>
      </c>
      <c r="F504" s="255">
        <v>368001</v>
      </c>
      <c r="G504" s="255">
        <v>324688</v>
      </c>
      <c r="H504" s="255">
        <v>320513</v>
      </c>
      <c r="I504" s="255">
        <v>277355</v>
      </c>
      <c r="J504" s="255">
        <v>200695</v>
      </c>
      <c r="K504" s="255">
        <v>160223</v>
      </c>
      <c r="L504" s="255">
        <v>117843</v>
      </c>
      <c r="M504" s="255">
        <v>46653</v>
      </c>
      <c r="N504" s="255"/>
      <c r="O504" s="255"/>
      <c r="P504" s="255"/>
      <c r="Q504" s="255">
        <v>12</v>
      </c>
      <c r="R504" s="255">
        <v>71</v>
      </c>
      <c r="S504" s="255">
        <v>76</v>
      </c>
      <c r="T504" s="255">
        <v>75</v>
      </c>
      <c r="U504" s="255">
        <v>71</v>
      </c>
      <c r="V504" s="255">
        <v>71</v>
      </c>
      <c r="W504" s="255">
        <v>65</v>
      </c>
      <c r="X504" s="255">
        <v>54</v>
      </c>
      <c r="Y504" s="255">
        <v>45</v>
      </c>
      <c r="Z504" s="255">
        <v>35</v>
      </c>
      <c r="AA504" s="255">
        <v>15</v>
      </c>
      <c r="AB504" s="255"/>
      <c r="AC504" s="255"/>
      <c r="AD504" s="255"/>
      <c r="AE504" s="377"/>
      <c r="AF504" s="361">
        <v>1</v>
      </c>
      <c r="AG504" s="361"/>
      <c r="AH504" s="361"/>
      <c r="AI504" s="361"/>
      <c r="AJ504" s="361"/>
      <c r="AK504" s="361"/>
      <c r="AL504" s="366"/>
      <c r="AM504" s="366"/>
      <c r="AN504" s="366"/>
      <c r="AO504" s="366"/>
      <c r="AP504" s="366"/>
      <c r="AQ504" s="366"/>
      <c r="AR504" s="366"/>
      <c r="AS504" s="256">
        <f>SUM(AE504:AR504)</f>
        <v>1</v>
      </c>
    </row>
    <row r="505" spans="1:45" outlineLevel="1">
      <c r="A505" s="464"/>
      <c r="B505" s="382" t="s">
        <v>307</v>
      </c>
      <c r="C505" s="251" t="s">
        <v>163</v>
      </c>
      <c r="D505" s="255"/>
      <c r="E505" s="255"/>
      <c r="F505" s="255"/>
      <c r="G505" s="255"/>
      <c r="H505" s="255"/>
      <c r="I505" s="255"/>
      <c r="J505" s="255"/>
      <c r="K505" s="255"/>
      <c r="L505" s="255"/>
      <c r="M505" s="255"/>
      <c r="N505" s="255"/>
      <c r="O505" s="255"/>
      <c r="P505" s="255"/>
      <c r="Q505" s="255">
        <f>Q504</f>
        <v>12</v>
      </c>
      <c r="R505" s="255"/>
      <c r="S505" s="255"/>
      <c r="T505" s="255"/>
      <c r="U505" s="255"/>
      <c r="V505" s="255"/>
      <c r="W505" s="255"/>
      <c r="X505" s="255"/>
      <c r="Y505" s="255"/>
      <c r="Z505" s="255"/>
      <c r="AA505" s="255"/>
      <c r="AB505" s="255"/>
      <c r="AC505" s="255"/>
      <c r="AD505" s="255"/>
      <c r="AE505" s="362">
        <v>0</v>
      </c>
      <c r="AF505" s="362">
        <v>1</v>
      </c>
      <c r="AG505" s="362">
        <v>0</v>
      </c>
      <c r="AH505" s="362">
        <v>0</v>
      </c>
      <c r="AI505" s="362">
        <v>0</v>
      </c>
      <c r="AJ505" s="362">
        <v>0</v>
      </c>
      <c r="AK505" s="362">
        <v>0</v>
      </c>
      <c r="AL505" s="362">
        <f t="shared" ref="AL505" si="1097">AL504</f>
        <v>0</v>
      </c>
      <c r="AM505" s="362">
        <f t="shared" ref="AM505" si="1098">AM504</f>
        <v>0</v>
      </c>
      <c r="AN505" s="362">
        <f t="shared" ref="AN505" si="1099">AN504</f>
        <v>0</v>
      </c>
      <c r="AO505" s="362">
        <f t="shared" ref="AO505" si="1100">AO504</f>
        <v>0</v>
      </c>
      <c r="AP505" s="362">
        <f t="shared" ref="AP505" si="1101">AP504</f>
        <v>0</v>
      </c>
      <c r="AQ505" s="362">
        <f t="shared" ref="AQ505" si="1102">AQ504</f>
        <v>0</v>
      </c>
      <c r="AR505" s="362">
        <f t="shared" ref="AR505" si="1103">AR504</f>
        <v>0</v>
      </c>
      <c r="AS505" s="266"/>
    </row>
    <row r="506" spans="1:45" outlineLevel="1">
      <c r="A506" s="464"/>
      <c r="B506" s="382"/>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363"/>
      <c r="AF506" s="376"/>
      <c r="AG506" s="376"/>
      <c r="AH506" s="376"/>
      <c r="AI506" s="376"/>
      <c r="AJ506" s="376"/>
      <c r="AK506" s="376"/>
      <c r="AL506" s="376"/>
      <c r="AM506" s="376"/>
      <c r="AN506" s="376"/>
      <c r="AO506" s="376"/>
      <c r="AP506" s="376"/>
      <c r="AQ506" s="376"/>
      <c r="AR506" s="376"/>
      <c r="AS506" s="266"/>
    </row>
    <row r="507" spans="1:45" ht="30" outlineLevel="1">
      <c r="A507" s="464">
        <v>28</v>
      </c>
      <c r="B507" s="379" t="s">
        <v>120</v>
      </c>
      <c r="C507" s="251" t="s">
        <v>25</v>
      </c>
      <c r="D507" s="255"/>
      <c r="E507" s="255"/>
      <c r="F507" s="255"/>
      <c r="G507" s="255"/>
      <c r="H507" s="255"/>
      <c r="I507" s="255"/>
      <c r="J507" s="255"/>
      <c r="K507" s="255"/>
      <c r="L507" s="255"/>
      <c r="M507" s="255"/>
      <c r="N507" s="255"/>
      <c r="O507" s="255"/>
      <c r="P507" s="255"/>
      <c r="Q507" s="255">
        <v>12</v>
      </c>
      <c r="R507" s="255"/>
      <c r="S507" s="255"/>
      <c r="T507" s="255"/>
      <c r="U507" s="255"/>
      <c r="V507" s="255"/>
      <c r="W507" s="255"/>
      <c r="X507" s="255"/>
      <c r="Y507" s="255"/>
      <c r="Z507" s="255"/>
      <c r="AA507" s="255"/>
      <c r="AB507" s="255"/>
      <c r="AC507" s="255"/>
      <c r="AD507" s="255"/>
      <c r="AE507" s="377"/>
      <c r="AF507" s="361"/>
      <c r="AG507" s="361">
        <v>1</v>
      </c>
      <c r="AH507" s="361"/>
      <c r="AI507" s="361"/>
      <c r="AJ507" s="361"/>
      <c r="AK507" s="361"/>
      <c r="AL507" s="366"/>
      <c r="AM507" s="366"/>
      <c r="AN507" s="366"/>
      <c r="AO507" s="366"/>
      <c r="AP507" s="366"/>
      <c r="AQ507" s="366"/>
      <c r="AR507" s="366"/>
      <c r="AS507" s="256">
        <f>SUM(AE507:AR507)</f>
        <v>1</v>
      </c>
    </row>
    <row r="508" spans="1:45" outlineLevel="1">
      <c r="A508" s="464"/>
      <c r="B508" s="382" t="s">
        <v>307</v>
      </c>
      <c r="C508" s="251" t="s">
        <v>163</v>
      </c>
      <c r="D508" s="255">
        <v>187611.60620266479</v>
      </c>
      <c r="E508" s="255">
        <f>D508+($G$508-$D$508)/3</f>
        <v>186991.0036818138</v>
      </c>
      <c r="F508" s="255">
        <f>E508+($G$508-$D$508)/3</f>
        <v>186370.40116096282</v>
      </c>
      <c r="G508" s="255">
        <v>185749.79864011181</v>
      </c>
      <c r="H508" s="255">
        <f>G508+($G$508-$D$508)/3</f>
        <v>185129.19611926083</v>
      </c>
      <c r="I508" s="255">
        <f t="shared" ref="I508:M508" si="1104">H508+($G$508-$D$508)/3</f>
        <v>184508.59359840985</v>
      </c>
      <c r="J508" s="255">
        <f t="shared" si="1104"/>
        <v>183887.99107755887</v>
      </c>
      <c r="K508" s="255">
        <f t="shared" si="1104"/>
        <v>183267.38855670788</v>
      </c>
      <c r="L508" s="255">
        <f t="shared" si="1104"/>
        <v>182646.7860358569</v>
      </c>
      <c r="M508" s="255">
        <f t="shared" si="1104"/>
        <v>182026.18351500592</v>
      </c>
      <c r="N508" s="255"/>
      <c r="O508" s="255"/>
      <c r="P508" s="255"/>
      <c r="Q508" s="255">
        <f>Q507</f>
        <v>12</v>
      </c>
      <c r="R508" s="255">
        <f>(15949/78633298)*D508</f>
        <v>38.052804389894732</v>
      </c>
      <c r="S508" s="255">
        <f t="shared" ref="S508:AA508" si="1105">(15949/78633298)*E508</f>
        <v>37.926929094608852</v>
      </c>
      <c r="T508" s="255">
        <f t="shared" si="1105"/>
        <v>37.801053799322979</v>
      </c>
      <c r="U508" s="255">
        <f t="shared" si="1105"/>
        <v>37.675178504037092</v>
      </c>
      <c r="V508" s="255">
        <f t="shared" si="1105"/>
        <v>37.549303208751219</v>
      </c>
      <c r="W508" s="255">
        <f t="shared" si="1105"/>
        <v>37.423427913465346</v>
      </c>
      <c r="X508" s="255">
        <f t="shared" si="1105"/>
        <v>37.297552618179466</v>
      </c>
      <c r="Y508" s="255">
        <f t="shared" si="1105"/>
        <v>37.171677322893593</v>
      </c>
      <c r="Z508" s="255">
        <f t="shared" si="1105"/>
        <v>37.045802027607714</v>
      </c>
      <c r="AA508" s="255">
        <f t="shared" si="1105"/>
        <v>36.919926732321841</v>
      </c>
      <c r="AB508" s="255"/>
      <c r="AC508" s="255"/>
      <c r="AD508" s="255"/>
      <c r="AE508" s="362">
        <v>0</v>
      </c>
      <c r="AF508" s="362">
        <v>0</v>
      </c>
      <c r="AG508" s="362">
        <v>0</v>
      </c>
      <c r="AH508" s="362">
        <v>0</v>
      </c>
      <c r="AI508" s="362">
        <v>0</v>
      </c>
      <c r="AJ508" s="362">
        <v>0</v>
      </c>
      <c r="AK508" s="362">
        <v>0</v>
      </c>
      <c r="AL508" s="362">
        <f t="shared" ref="AL508" si="1106">AL507</f>
        <v>0</v>
      </c>
      <c r="AM508" s="362">
        <f t="shared" ref="AM508" si="1107">AM507</f>
        <v>0</v>
      </c>
      <c r="AN508" s="362">
        <f t="shared" ref="AN508" si="1108">AN507</f>
        <v>0</v>
      </c>
      <c r="AO508" s="362">
        <f t="shared" ref="AO508" si="1109">AO507</f>
        <v>0</v>
      </c>
      <c r="AP508" s="362">
        <f t="shared" ref="AP508" si="1110">AP507</f>
        <v>0</v>
      </c>
      <c r="AQ508" s="362">
        <f t="shared" ref="AQ508" si="1111">AQ507</f>
        <v>0</v>
      </c>
      <c r="AR508" s="362">
        <f t="shared" ref="AR508" si="1112">AR507</f>
        <v>0</v>
      </c>
      <c r="AS508" s="266"/>
    </row>
    <row r="509" spans="1:45" outlineLevel="1">
      <c r="A509" s="464"/>
      <c r="B509" s="382"/>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363"/>
      <c r="AF509" s="376"/>
      <c r="AG509" s="376"/>
      <c r="AH509" s="376"/>
      <c r="AI509" s="376"/>
      <c r="AJ509" s="376"/>
      <c r="AK509" s="376"/>
      <c r="AL509" s="376"/>
      <c r="AM509" s="376"/>
      <c r="AN509" s="376"/>
      <c r="AO509" s="376"/>
      <c r="AP509" s="376"/>
      <c r="AQ509" s="376"/>
      <c r="AR509" s="376"/>
      <c r="AS509" s="266"/>
    </row>
    <row r="510" spans="1:45" ht="30" outlineLevel="1">
      <c r="A510" s="464">
        <v>29</v>
      </c>
      <c r="B510" s="379" t="s">
        <v>121</v>
      </c>
      <c r="C510" s="251" t="s">
        <v>25</v>
      </c>
      <c r="D510" s="255"/>
      <c r="E510" s="255"/>
      <c r="F510" s="255"/>
      <c r="G510" s="255"/>
      <c r="H510" s="255"/>
      <c r="I510" s="255"/>
      <c r="J510" s="255"/>
      <c r="K510" s="255"/>
      <c r="L510" s="255"/>
      <c r="M510" s="255"/>
      <c r="N510" s="255"/>
      <c r="O510" s="255"/>
      <c r="P510" s="255"/>
      <c r="Q510" s="255">
        <v>3</v>
      </c>
      <c r="R510" s="255"/>
      <c r="S510" s="255"/>
      <c r="T510" s="255"/>
      <c r="U510" s="255"/>
      <c r="V510" s="255"/>
      <c r="W510" s="255"/>
      <c r="X510" s="255"/>
      <c r="Y510" s="255"/>
      <c r="Z510" s="255"/>
      <c r="AA510" s="255"/>
      <c r="AB510" s="255"/>
      <c r="AC510" s="255"/>
      <c r="AD510" s="255"/>
      <c r="AE510" s="377"/>
      <c r="AF510" s="361"/>
      <c r="AG510" s="361"/>
      <c r="AH510" s="361"/>
      <c r="AI510" s="361"/>
      <c r="AJ510" s="361"/>
      <c r="AK510" s="361"/>
      <c r="AL510" s="366"/>
      <c r="AM510" s="366"/>
      <c r="AN510" s="366"/>
      <c r="AO510" s="366"/>
      <c r="AP510" s="366"/>
      <c r="AQ510" s="366"/>
      <c r="AR510" s="366"/>
      <c r="AS510" s="256">
        <f>SUM(AE510:AR510)</f>
        <v>0</v>
      </c>
    </row>
    <row r="511" spans="1:45" outlineLevel="1">
      <c r="A511" s="464"/>
      <c r="B511" s="382" t="s">
        <v>307</v>
      </c>
      <c r="C511" s="251" t="s">
        <v>163</v>
      </c>
      <c r="D511" s="255"/>
      <c r="E511" s="255"/>
      <c r="F511" s="255"/>
      <c r="G511" s="255"/>
      <c r="H511" s="255"/>
      <c r="I511" s="255"/>
      <c r="J511" s="255"/>
      <c r="K511" s="255"/>
      <c r="L511" s="255"/>
      <c r="M511" s="255"/>
      <c r="N511" s="255"/>
      <c r="O511" s="255"/>
      <c r="P511" s="255"/>
      <c r="Q511" s="255">
        <f>Q510</f>
        <v>3</v>
      </c>
      <c r="R511" s="255"/>
      <c r="S511" s="255"/>
      <c r="T511" s="255"/>
      <c r="U511" s="255"/>
      <c r="V511" s="255"/>
      <c r="W511" s="255"/>
      <c r="X511" s="255"/>
      <c r="Y511" s="255"/>
      <c r="Z511" s="255"/>
      <c r="AA511" s="255"/>
      <c r="AB511" s="255"/>
      <c r="AC511" s="255"/>
      <c r="AD511" s="255"/>
      <c r="AE511" s="362">
        <v>0</v>
      </c>
      <c r="AF511" s="362">
        <v>0</v>
      </c>
      <c r="AG511" s="362">
        <v>0</v>
      </c>
      <c r="AH511" s="362">
        <v>0</v>
      </c>
      <c r="AI511" s="362">
        <v>0</v>
      </c>
      <c r="AJ511" s="362">
        <v>0</v>
      </c>
      <c r="AK511" s="362">
        <v>0</v>
      </c>
      <c r="AL511" s="362">
        <f t="shared" ref="AL511" si="1113">AL510</f>
        <v>0</v>
      </c>
      <c r="AM511" s="362">
        <f t="shared" ref="AM511" si="1114">AM510</f>
        <v>0</v>
      </c>
      <c r="AN511" s="362">
        <f t="shared" ref="AN511" si="1115">AN510</f>
        <v>0</v>
      </c>
      <c r="AO511" s="362">
        <f t="shared" ref="AO511" si="1116">AO510</f>
        <v>0</v>
      </c>
      <c r="AP511" s="362">
        <f t="shared" ref="AP511" si="1117">AP510</f>
        <v>0</v>
      </c>
      <c r="AQ511" s="362">
        <f t="shared" ref="AQ511" si="1118">AQ510</f>
        <v>0</v>
      </c>
      <c r="AR511" s="362">
        <f t="shared" ref="AR511" si="1119">AR510</f>
        <v>0</v>
      </c>
      <c r="AS511" s="266"/>
    </row>
    <row r="512" spans="1:45" outlineLevel="1">
      <c r="A512" s="464"/>
      <c r="B512" s="382"/>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363"/>
      <c r="AF512" s="376"/>
      <c r="AG512" s="376"/>
      <c r="AH512" s="376"/>
      <c r="AI512" s="376"/>
      <c r="AJ512" s="376"/>
      <c r="AK512" s="376"/>
      <c r="AL512" s="376"/>
      <c r="AM512" s="376"/>
      <c r="AN512" s="376"/>
      <c r="AO512" s="376"/>
      <c r="AP512" s="376"/>
      <c r="AQ512" s="376"/>
      <c r="AR512" s="376"/>
      <c r="AS512" s="266"/>
    </row>
    <row r="513" spans="1:45" ht="30" outlineLevel="1">
      <c r="A513" s="464">
        <v>30</v>
      </c>
      <c r="B513" s="379" t="s">
        <v>122</v>
      </c>
      <c r="C513" s="251" t="s">
        <v>25</v>
      </c>
      <c r="D513" s="255"/>
      <c r="E513" s="255"/>
      <c r="F513" s="255"/>
      <c r="G513" s="255"/>
      <c r="H513" s="255"/>
      <c r="I513" s="255"/>
      <c r="J513" s="255"/>
      <c r="K513" s="255"/>
      <c r="L513" s="255"/>
      <c r="M513" s="255"/>
      <c r="N513" s="255"/>
      <c r="O513" s="255"/>
      <c r="P513" s="255"/>
      <c r="Q513" s="255">
        <v>12</v>
      </c>
      <c r="R513" s="255"/>
      <c r="S513" s="255"/>
      <c r="T513" s="255"/>
      <c r="U513" s="255"/>
      <c r="V513" s="255"/>
      <c r="W513" s="255"/>
      <c r="X513" s="255"/>
      <c r="Y513" s="255"/>
      <c r="Z513" s="255"/>
      <c r="AA513" s="255"/>
      <c r="AB513" s="255"/>
      <c r="AC513" s="255"/>
      <c r="AD513" s="255"/>
      <c r="AE513" s="377"/>
      <c r="AF513" s="361"/>
      <c r="AG513" s="361"/>
      <c r="AH513" s="361"/>
      <c r="AI513" s="361"/>
      <c r="AJ513" s="361"/>
      <c r="AK513" s="361"/>
      <c r="AL513" s="366"/>
      <c r="AM513" s="366"/>
      <c r="AN513" s="366"/>
      <c r="AO513" s="366"/>
      <c r="AP513" s="366"/>
      <c r="AQ513" s="366"/>
      <c r="AR513" s="366"/>
      <c r="AS513" s="256">
        <f>SUM(AE513:AR513)</f>
        <v>0</v>
      </c>
    </row>
    <row r="514" spans="1:45" outlineLevel="1">
      <c r="A514" s="464"/>
      <c r="B514" s="382" t="s">
        <v>307</v>
      </c>
      <c r="C514" s="251" t="s">
        <v>163</v>
      </c>
      <c r="D514" s="255"/>
      <c r="E514" s="255"/>
      <c r="F514" s="255"/>
      <c r="G514" s="255"/>
      <c r="H514" s="255"/>
      <c r="I514" s="255"/>
      <c r="J514" s="255"/>
      <c r="K514" s="255"/>
      <c r="L514" s="255"/>
      <c r="M514" s="255"/>
      <c r="N514" s="255"/>
      <c r="O514" s="255"/>
      <c r="P514" s="255"/>
      <c r="Q514" s="255">
        <f>Q513</f>
        <v>12</v>
      </c>
      <c r="R514" s="255"/>
      <c r="S514" s="255"/>
      <c r="T514" s="255"/>
      <c r="U514" s="255"/>
      <c r="V514" s="255"/>
      <c r="W514" s="255"/>
      <c r="X514" s="255"/>
      <c r="Y514" s="255"/>
      <c r="Z514" s="255"/>
      <c r="AA514" s="255"/>
      <c r="AB514" s="255"/>
      <c r="AC514" s="255"/>
      <c r="AD514" s="255"/>
      <c r="AE514" s="362">
        <v>0</v>
      </c>
      <c r="AF514" s="362">
        <v>0</v>
      </c>
      <c r="AG514" s="362">
        <v>0</v>
      </c>
      <c r="AH514" s="362">
        <v>0</v>
      </c>
      <c r="AI514" s="362">
        <v>0</v>
      </c>
      <c r="AJ514" s="362">
        <v>0</v>
      </c>
      <c r="AK514" s="362">
        <v>0</v>
      </c>
      <c r="AL514" s="362">
        <f t="shared" ref="AL514" si="1120">AL513</f>
        <v>0</v>
      </c>
      <c r="AM514" s="362">
        <f t="shared" ref="AM514" si="1121">AM513</f>
        <v>0</v>
      </c>
      <c r="AN514" s="362">
        <f t="shared" ref="AN514" si="1122">AN513</f>
        <v>0</v>
      </c>
      <c r="AO514" s="362">
        <f t="shared" ref="AO514" si="1123">AO513</f>
        <v>0</v>
      </c>
      <c r="AP514" s="362">
        <f t="shared" ref="AP514" si="1124">AP513</f>
        <v>0</v>
      </c>
      <c r="AQ514" s="362">
        <f t="shared" ref="AQ514" si="1125">AQ513</f>
        <v>0</v>
      </c>
      <c r="AR514" s="362">
        <f t="shared" ref="AR514" si="1126">AR513</f>
        <v>0</v>
      </c>
      <c r="AS514" s="266"/>
    </row>
    <row r="515" spans="1:45" outlineLevel="1">
      <c r="A515" s="464"/>
      <c r="B515" s="382"/>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363"/>
      <c r="AF515" s="376"/>
      <c r="AG515" s="376"/>
      <c r="AH515" s="376"/>
      <c r="AI515" s="376"/>
      <c r="AJ515" s="376"/>
      <c r="AK515" s="376"/>
      <c r="AL515" s="376"/>
      <c r="AM515" s="376"/>
      <c r="AN515" s="376"/>
      <c r="AO515" s="376"/>
      <c r="AP515" s="376"/>
      <c r="AQ515" s="376"/>
      <c r="AR515" s="376"/>
      <c r="AS515" s="266"/>
    </row>
    <row r="516" spans="1:45" outlineLevel="1">
      <c r="A516" s="464">
        <v>31</v>
      </c>
      <c r="B516" s="379" t="s">
        <v>123</v>
      </c>
      <c r="C516" s="251" t="s">
        <v>25</v>
      </c>
      <c r="D516" s="255"/>
      <c r="E516" s="255"/>
      <c r="F516" s="255"/>
      <c r="G516" s="255"/>
      <c r="H516" s="255"/>
      <c r="I516" s="255"/>
      <c r="J516" s="255"/>
      <c r="K516" s="255"/>
      <c r="L516" s="255"/>
      <c r="M516" s="255"/>
      <c r="N516" s="255"/>
      <c r="O516" s="255"/>
      <c r="P516" s="255"/>
      <c r="Q516" s="255">
        <v>12</v>
      </c>
      <c r="R516" s="255"/>
      <c r="S516" s="255"/>
      <c r="T516" s="255"/>
      <c r="U516" s="255"/>
      <c r="V516" s="255"/>
      <c r="W516" s="255"/>
      <c r="X516" s="255"/>
      <c r="Y516" s="255"/>
      <c r="Z516" s="255"/>
      <c r="AA516" s="255"/>
      <c r="AB516" s="255"/>
      <c r="AC516" s="255"/>
      <c r="AD516" s="255"/>
      <c r="AE516" s="377"/>
      <c r="AF516" s="361"/>
      <c r="AG516" s="361"/>
      <c r="AH516" s="361"/>
      <c r="AI516" s="361"/>
      <c r="AJ516" s="361"/>
      <c r="AK516" s="361"/>
      <c r="AL516" s="366"/>
      <c r="AM516" s="366"/>
      <c r="AN516" s="366"/>
      <c r="AO516" s="366"/>
      <c r="AP516" s="366"/>
      <c r="AQ516" s="366"/>
      <c r="AR516" s="366"/>
      <c r="AS516" s="256">
        <f>SUM(AE516:AR516)</f>
        <v>0</v>
      </c>
    </row>
    <row r="517" spans="1:45" outlineLevel="1">
      <c r="A517" s="464"/>
      <c r="B517" s="382" t="s">
        <v>307</v>
      </c>
      <c r="C517" s="251" t="s">
        <v>163</v>
      </c>
      <c r="D517" s="255"/>
      <c r="E517" s="255"/>
      <c r="F517" s="255"/>
      <c r="G517" s="255"/>
      <c r="H517" s="255"/>
      <c r="I517" s="255"/>
      <c r="J517" s="255"/>
      <c r="K517" s="255"/>
      <c r="L517" s="255"/>
      <c r="M517" s="255"/>
      <c r="N517" s="255"/>
      <c r="O517" s="255"/>
      <c r="P517" s="255"/>
      <c r="Q517" s="255">
        <f>Q516</f>
        <v>12</v>
      </c>
      <c r="R517" s="255"/>
      <c r="S517" s="255"/>
      <c r="T517" s="255"/>
      <c r="U517" s="255"/>
      <c r="V517" s="255"/>
      <c r="W517" s="255"/>
      <c r="X517" s="255"/>
      <c r="Y517" s="255"/>
      <c r="Z517" s="255"/>
      <c r="AA517" s="255"/>
      <c r="AB517" s="255"/>
      <c r="AC517" s="255"/>
      <c r="AD517" s="255"/>
      <c r="AE517" s="362">
        <v>0</v>
      </c>
      <c r="AF517" s="362">
        <v>0</v>
      </c>
      <c r="AG517" s="362">
        <v>0</v>
      </c>
      <c r="AH517" s="362">
        <v>0</v>
      </c>
      <c r="AI517" s="362">
        <v>0</v>
      </c>
      <c r="AJ517" s="362">
        <v>0</v>
      </c>
      <c r="AK517" s="362">
        <v>0</v>
      </c>
      <c r="AL517" s="362">
        <f t="shared" ref="AL517" si="1127">AL516</f>
        <v>0</v>
      </c>
      <c r="AM517" s="362">
        <f t="shared" ref="AM517" si="1128">AM516</f>
        <v>0</v>
      </c>
      <c r="AN517" s="362">
        <f t="shared" ref="AN517" si="1129">AN516</f>
        <v>0</v>
      </c>
      <c r="AO517" s="362">
        <f t="shared" ref="AO517" si="1130">AO516</f>
        <v>0</v>
      </c>
      <c r="AP517" s="362">
        <f t="shared" ref="AP517" si="1131">AP516</f>
        <v>0</v>
      </c>
      <c r="AQ517" s="362">
        <f t="shared" ref="AQ517" si="1132">AQ516</f>
        <v>0</v>
      </c>
      <c r="AR517" s="362">
        <f t="shared" ref="AR517" si="1133">AR516</f>
        <v>0</v>
      </c>
      <c r="AS517" s="266"/>
    </row>
    <row r="518" spans="1:45" outlineLevel="1">
      <c r="A518" s="464"/>
      <c r="B518" s="379"/>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363"/>
      <c r="AF518" s="376"/>
      <c r="AG518" s="376"/>
      <c r="AH518" s="376"/>
      <c r="AI518" s="376"/>
      <c r="AJ518" s="376"/>
      <c r="AK518" s="376"/>
      <c r="AL518" s="376"/>
      <c r="AM518" s="376"/>
      <c r="AN518" s="376"/>
      <c r="AO518" s="376"/>
      <c r="AP518" s="376"/>
      <c r="AQ518" s="376"/>
      <c r="AR518" s="376"/>
      <c r="AS518" s="266"/>
    </row>
    <row r="519" spans="1:45" outlineLevel="1">
      <c r="A519" s="464">
        <v>32</v>
      </c>
      <c r="B519" s="379" t="s">
        <v>124</v>
      </c>
      <c r="C519" s="251" t="s">
        <v>25</v>
      </c>
      <c r="D519" s="255">
        <v>404162.44771414768</v>
      </c>
      <c r="E519" s="255">
        <f>D519</f>
        <v>404162.44771414768</v>
      </c>
      <c r="F519" s="255">
        <f>E519</f>
        <v>404162.44771414768</v>
      </c>
      <c r="G519" s="255">
        <v>404162.44771414768</v>
      </c>
      <c r="H519" s="255">
        <f>G519</f>
        <v>404162.44771414768</v>
      </c>
      <c r="I519" s="255">
        <f>H519</f>
        <v>404162.44771414768</v>
      </c>
      <c r="J519" s="255">
        <f t="shared" ref="J519:M519" si="1134">I519</f>
        <v>404162.44771414768</v>
      </c>
      <c r="K519" s="255">
        <f t="shared" si="1134"/>
        <v>404162.44771414768</v>
      </c>
      <c r="L519" s="255">
        <f t="shared" si="1134"/>
        <v>404162.44771414768</v>
      </c>
      <c r="M519" s="255">
        <f t="shared" si="1134"/>
        <v>404162.44771414768</v>
      </c>
      <c r="N519" s="255"/>
      <c r="O519" s="255"/>
      <c r="P519" s="255"/>
      <c r="Q519" s="255">
        <v>12</v>
      </c>
      <c r="R519" s="255">
        <f>(6139/47804249)*D519</f>
        <v>51.90235843924988</v>
      </c>
      <c r="S519" s="255">
        <f t="shared" ref="S519:Z519" si="1135">(6139/47804249)*E519</f>
        <v>51.90235843924988</v>
      </c>
      <c r="T519" s="255">
        <f t="shared" si="1135"/>
        <v>51.90235843924988</v>
      </c>
      <c r="U519" s="255">
        <f t="shared" si="1135"/>
        <v>51.90235843924988</v>
      </c>
      <c r="V519" s="255">
        <f t="shared" si="1135"/>
        <v>51.90235843924988</v>
      </c>
      <c r="W519" s="255">
        <f t="shared" si="1135"/>
        <v>51.90235843924988</v>
      </c>
      <c r="X519" s="255">
        <f t="shared" si="1135"/>
        <v>51.90235843924988</v>
      </c>
      <c r="Y519" s="255">
        <f t="shared" si="1135"/>
        <v>51.90235843924988</v>
      </c>
      <c r="Z519" s="255">
        <f t="shared" si="1135"/>
        <v>51.90235843924988</v>
      </c>
      <c r="AA519" s="255"/>
      <c r="AB519" s="255"/>
      <c r="AC519" s="255"/>
      <c r="AD519" s="255"/>
      <c r="AE519" s="377"/>
      <c r="AF519" s="361"/>
      <c r="AG519" s="361">
        <v>1</v>
      </c>
      <c r="AH519" s="361"/>
      <c r="AI519" s="361"/>
      <c r="AJ519" s="361"/>
      <c r="AK519" s="361"/>
      <c r="AL519" s="366"/>
      <c r="AM519" s="366"/>
      <c r="AN519" s="366"/>
      <c r="AO519" s="366"/>
      <c r="AP519" s="366"/>
      <c r="AQ519" s="366"/>
      <c r="AR519" s="366"/>
      <c r="AS519" s="256">
        <f>SUM(AE519:AR519)</f>
        <v>1</v>
      </c>
    </row>
    <row r="520" spans="1:45" outlineLevel="1">
      <c r="A520" s="464"/>
      <c r="B520" s="382" t="s">
        <v>307</v>
      </c>
      <c r="C520" s="251" t="s">
        <v>163</v>
      </c>
      <c r="D520" s="255"/>
      <c r="E520" s="255"/>
      <c r="F520" s="255"/>
      <c r="G520" s="255"/>
      <c r="H520" s="255"/>
      <c r="I520" s="255"/>
      <c r="J520" s="255"/>
      <c r="K520" s="255"/>
      <c r="L520" s="255"/>
      <c r="M520" s="255"/>
      <c r="N520" s="255"/>
      <c r="O520" s="255"/>
      <c r="P520" s="255"/>
      <c r="Q520" s="255">
        <f>Q519</f>
        <v>12</v>
      </c>
      <c r="R520" s="255"/>
      <c r="S520" s="255"/>
      <c r="T520" s="255"/>
      <c r="U520" s="255"/>
      <c r="V520" s="255"/>
      <c r="W520" s="255"/>
      <c r="X520" s="255"/>
      <c r="Y520" s="255"/>
      <c r="Z520" s="255"/>
      <c r="AA520" s="255"/>
      <c r="AB520" s="255"/>
      <c r="AC520" s="255"/>
      <c r="AD520" s="255"/>
      <c r="AE520" s="362">
        <v>0</v>
      </c>
      <c r="AF520" s="362">
        <v>0</v>
      </c>
      <c r="AG520" s="362">
        <v>0</v>
      </c>
      <c r="AH520" s="362">
        <v>0</v>
      </c>
      <c r="AI520" s="362">
        <v>0</v>
      </c>
      <c r="AJ520" s="362">
        <v>0</v>
      </c>
      <c r="AK520" s="362">
        <v>0</v>
      </c>
      <c r="AL520" s="362">
        <f t="shared" ref="AL520" si="1136">AL519</f>
        <v>0</v>
      </c>
      <c r="AM520" s="362">
        <f t="shared" ref="AM520" si="1137">AM519</f>
        <v>0</v>
      </c>
      <c r="AN520" s="362">
        <f t="shared" ref="AN520" si="1138">AN519</f>
        <v>0</v>
      </c>
      <c r="AO520" s="362">
        <f t="shared" ref="AO520" si="1139">AO519</f>
        <v>0</v>
      </c>
      <c r="AP520" s="362">
        <f t="shared" ref="AP520" si="1140">AP519</f>
        <v>0</v>
      </c>
      <c r="AQ520" s="362">
        <f t="shared" ref="AQ520" si="1141">AQ519</f>
        <v>0</v>
      </c>
      <c r="AR520" s="362">
        <f t="shared" ref="AR520" si="1142">AR519</f>
        <v>0</v>
      </c>
      <c r="AS520" s="266"/>
    </row>
    <row r="521" spans="1:45" outlineLevel="1">
      <c r="A521" s="464"/>
      <c r="B521" s="379"/>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363"/>
      <c r="AF521" s="376"/>
      <c r="AG521" s="376"/>
      <c r="AH521" s="376"/>
      <c r="AI521" s="376"/>
      <c r="AJ521" s="376"/>
      <c r="AK521" s="376"/>
      <c r="AL521" s="376"/>
      <c r="AM521" s="376"/>
      <c r="AN521" s="376"/>
      <c r="AO521" s="376"/>
      <c r="AP521" s="376"/>
      <c r="AQ521" s="376"/>
      <c r="AR521" s="376"/>
      <c r="AS521" s="266"/>
    </row>
    <row r="522" spans="1:45" ht="15.75" outlineLevel="1">
      <c r="A522" s="464"/>
      <c r="B522" s="443" t="s">
        <v>497</v>
      </c>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363"/>
      <c r="AF522" s="376"/>
      <c r="AG522" s="376"/>
      <c r="AH522" s="376"/>
      <c r="AI522" s="376"/>
      <c r="AJ522" s="376"/>
      <c r="AK522" s="376"/>
      <c r="AL522" s="376"/>
      <c r="AM522" s="376"/>
      <c r="AN522" s="376"/>
      <c r="AO522" s="376"/>
      <c r="AP522" s="376"/>
      <c r="AQ522" s="376"/>
      <c r="AR522" s="376"/>
      <c r="AS522" s="266"/>
    </row>
    <row r="523" spans="1:45" outlineLevel="1">
      <c r="A523" s="464">
        <v>33</v>
      </c>
      <c r="B523" s="379" t="s">
        <v>125</v>
      </c>
      <c r="C523" s="251" t="s">
        <v>25</v>
      </c>
      <c r="D523" s="255"/>
      <c r="E523" s="255"/>
      <c r="F523" s="255"/>
      <c r="G523" s="255"/>
      <c r="H523" s="255"/>
      <c r="I523" s="255"/>
      <c r="J523" s="255"/>
      <c r="K523" s="255"/>
      <c r="L523" s="255"/>
      <c r="M523" s="255"/>
      <c r="N523" s="255"/>
      <c r="O523" s="255"/>
      <c r="P523" s="255"/>
      <c r="Q523" s="255">
        <v>0</v>
      </c>
      <c r="R523" s="255"/>
      <c r="S523" s="255"/>
      <c r="T523" s="255"/>
      <c r="U523" s="255"/>
      <c r="V523" s="255"/>
      <c r="W523" s="255"/>
      <c r="X523" s="255"/>
      <c r="Y523" s="255"/>
      <c r="Z523" s="255"/>
      <c r="AA523" s="255"/>
      <c r="AB523" s="255"/>
      <c r="AC523" s="255"/>
      <c r="AD523" s="255"/>
      <c r="AE523" s="377"/>
      <c r="AF523" s="361"/>
      <c r="AG523" s="361"/>
      <c r="AH523" s="361"/>
      <c r="AI523" s="361"/>
      <c r="AJ523" s="361"/>
      <c r="AK523" s="361"/>
      <c r="AL523" s="366"/>
      <c r="AM523" s="366"/>
      <c r="AN523" s="366"/>
      <c r="AO523" s="366"/>
      <c r="AP523" s="366"/>
      <c r="AQ523" s="366"/>
      <c r="AR523" s="366"/>
      <c r="AS523" s="256">
        <f>SUM(AE523:AR523)</f>
        <v>0</v>
      </c>
    </row>
    <row r="524" spans="1:45" outlineLevel="1">
      <c r="A524" s="464"/>
      <c r="B524" s="382" t="s">
        <v>307</v>
      </c>
      <c r="C524" s="251" t="s">
        <v>163</v>
      </c>
      <c r="D524" s="255"/>
      <c r="E524" s="255"/>
      <c r="F524" s="255"/>
      <c r="G524" s="255"/>
      <c r="H524" s="255"/>
      <c r="I524" s="255"/>
      <c r="J524" s="255"/>
      <c r="K524" s="255"/>
      <c r="L524" s="255"/>
      <c r="M524" s="255"/>
      <c r="N524" s="255"/>
      <c r="O524" s="255"/>
      <c r="P524" s="255"/>
      <c r="Q524" s="255">
        <f>Q523</f>
        <v>0</v>
      </c>
      <c r="R524" s="255"/>
      <c r="S524" s="255"/>
      <c r="T524" s="255"/>
      <c r="U524" s="255"/>
      <c r="V524" s="255"/>
      <c r="W524" s="255"/>
      <c r="X524" s="255"/>
      <c r="Y524" s="255"/>
      <c r="Z524" s="255"/>
      <c r="AA524" s="255"/>
      <c r="AB524" s="255"/>
      <c r="AC524" s="255"/>
      <c r="AD524" s="255"/>
      <c r="AE524" s="362">
        <v>0</v>
      </c>
      <c r="AF524" s="362">
        <v>0</v>
      </c>
      <c r="AG524" s="362">
        <v>0</v>
      </c>
      <c r="AH524" s="362">
        <v>0</v>
      </c>
      <c r="AI524" s="362">
        <v>0</v>
      </c>
      <c r="AJ524" s="362">
        <v>0</v>
      </c>
      <c r="AK524" s="362">
        <v>0</v>
      </c>
      <c r="AL524" s="362">
        <f t="shared" ref="AL524" si="1143">AL523</f>
        <v>0</v>
      </c>
      <c r="AM524" s="362">
        <f t="shared" ref="AM524" si="1144">AM523</f>
        <v>0</v>
      </c>
      <c r="AN524" s="362">
        <f t="shared" ref="AN524" si="1145">AN523</f>
        <v>0</v>
      </c>
      <c r="AO524" s="362">
        <f t="shared" ref="AO524" si="1146">AO523</f>
        <v>0</v>
      </c>
      <c r="AP524" s="362">
        <f t="shared" ref="AP524" si="1147">AP523</f>
        <v>0</v>
      </c>
      <c r="AQ524" s="362">
        <f t="shared" ref="AQ524" si="1148">AQ523</f>
        <v>0</v>
      </c>
      <c r="AR524" s="362">
        <f t="shared" ref="AR524" si="1149">AR523</f>
        <v>0</v>
      </c>
      <c r="AS524" s="266"/>
    </row>
    <row r="525" spans="1:45" outlineLevel="1">
      <c r="A525" s="464"/>
      <c r="B525" s="379"/>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363"/>
      <c r="AF525" s="376"/>
      <c r="AG525" s="376"/>
      <c r="AH525" s="376"/>
      <c r="AI525" s="376"/>
      <c r="AJ525" s="376"/>
      <c r="AK525" s="376"/>
      <c r="AL525" s="376"/>
      <c r="AM525" s="376"/>
      <c r="AN525" s="376"/>
      <c r="AO525" s="376"/>
      <c r="AP525" s="376"/>
      <c r="AQ525" s="376"/>
      <c r="AR525" s="376"/>
      <c r="AS525" s="266"/>
    </row>
    <row r="526" spans="1:45" outlineLevel="1">
      <c r="A526" s="464">
        <v>34</v>
      </c>
      <c r="B526" s="379" t="s">
        <v>126</v>
      </c>
      <c r="C526" s="251" t="s">
        <v>25</v>
      </c>
      <c r="D526" s="255"/>
      <c r="E526" s="255"/>
      <c r="F526" s="255"/>
      <c r="G526" s="255"/>
      <c r="H526" s="255"/>
      <c r="I526" s="255"/>
      <c r="J526" s="255"/>
      <c r="K526" s="255"/>
      <c r="L526" s="255"/>
      <c r="M526" s="255"/>
      <c r="N526" s="255"/>
      <c r="O526" s="255"/>
      <c r="P526" s="255"/>
      <c r="Q526" s="255">
        <v>0</v>
      </c>
      <c r="R526" s="255"/>
      <c r="S526" s="255"/>
      <c r="T526" s="255"/>
      <c r="U526" s="255"/>
      <c r="V526" s="255"/>
      <c r="W526" s="255"/>
      <c r="X526" s="255"/>
      <c r="Y526" s="255"/>
      <c r="Z526" s="255"/>
      <c r="AA526" s="255"/>
      <c r="AB526" s="255"/>
      <c r="AC526" s="255"/>
      <c r="AD526" s="255"/>
      <c r="AE526" s="377"/>
      <c r="AF526" s="361"/>
      <c r="AG526" s="361"/>
      <c r="AH526" s="361"/>
      <c r="AI526" s="361"/>
      <c r="AJ526" s="361"/>
      <c r="AK526" s="361"/>
      <c r="AL526" s="366"/>
      <c r="AM526" s="366"/>
      <c r="AN526" s="366"/>
      <c r="AO526" s="366"/>
      <c r="AP526" s="366"/>
      <c r="AQ526" s="366"/>
      <c r="AR526" s="366"/>
      <c r="AS526" s="256">
        <f>SUM(AE526:AR526)</f>
        <v>0</v>
      </c>
    </row>
    <row r="527" spans="1:45" outlineLevel="1">
      <c r="A527" s="464"/>
      <c r="B527" s="382" t="s">
        <v>307</v>
      </c>
      <c r="C527" s="251" t="s">
        <v>163</v>
      </c>
      <c r="D527" s="255"/>
      <c r="E527" s="255"/>
      <c r="F527" s="255"/>
      <c r="G527" s="255"/>
      <c r="H527" s="255"/>
      <c r="I527" s="255"/>
      <c r="J527" s="255"/>
      <c r="K527" s="255"/>
      <c r="L527" s="255"/>
      <c r="M527" s="255"/>
      <c r="N527" s="255"/>
      <c r="O527" s="255"/>
      <c r="P527" s="255"/>
      <c r="Q527" s="255">
        <f>Q526</f>
        <v>0</v>
      </c>
      <c r="R527" s="255"/>
      <c r="S527" s="255"/>
      <c r="T527" s="255"/>
      <c r="U527" s="255"/>
      <c r="V527" s="255"/>
      <c r="W527" s="255"/>
      <c r="X527" s="255"/>
      <c r="Y527" s="255"/>
      <c r="Z527" s="255"/>
      <c r="AA527" s="255"/>
      <c r="AB527" s="255"/>
      <c r="AC527" s="255"/>
      <c r="AD527" s="255"/>
      <c r="AE527" s="362">
        <v>0</v>
      </c>
      <c r="AF527" s="362">
        <v>0</v>
      </c>
      <c r="AG527" s="362">
        <v>0</v>
      </c>
      <c r="AH527" s="362">
        <v>0</v>
      </c>
      <c r="AI527" s="362">
        <v>0</v>
      </c>
      <c r="AJ527" s="362">
        <v>0</v>
      </c>
      <c r="AK527" s="362">
        <v>0</v>
      </c>
      <c r="AL527" s="362">
        <f t="shared" ref="AL527" si="1150">AL526</f>
        <v>0</v>
      </c>
      <c r="AM527" s="362">
        <f t="shared" ref="AM527" si="1151">AM526</f>
        <v>0</v>
      </c>
      <c r="AN527" s="362">
        <f t="shared" ref="AN527" si="1152">AN526</f>
        <v>0</v>
      </c>
      <c r="AO527" s="362">
        <f t="shared" ref="AO527" si="1153">AO526</f>
        <v>0</v>
      </c>
      <c r="AP527" s="362">
        <f t="shared" ref="AP527" si="1154">AP526</f>
        <v>0</v>
      </c>
      <c r="AQ527" s="362">
        <f t="shared" ref="AQ527" si="1155">AQ526</f>
        <v>0</v>
      </c>
      <c r="AR527" s="362">
        <f t="shared" ref="AR527" si="1156">AR526</f>
        <v>0</v>
      </c>
      <c r="AS527" s="266"/>
    </row>
    <row r="528" spans="1:45" outlineLevel="1">
      <c r="A528" s="464"/>
      <c r="B528" s="379"/>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363"/>
      <c r="AF528" s="376"/>
      <c r="AG528" s="376"/>
      <c r="AH528" s="376"/>
      <c r="AI528" s="376"/>
      <c r="AJ528" s="376"/>
      <c r="AK528" s="376"/>
      <c r="AL528" s="376"/>
      <c r="AM528" s="376"/>
      <c r="AN528" s="376"/>
      <c r="AO528" s="376"/>
      <c r="AP528" s="376"/>
      <c r="AQ528" s="376"/>
      <c r="AR528" s="376"/>
      <c r="AS528" s="266"/>
    </row>
    <row r="529" spans="1:45" outlineLevel="1">
      <c r="A529" s="464">
        <v>35</v>
      </c>
      <c r="B529" s="379" t="s">
        <v>127</v>
      </c>
      <c r="C529" s="251" t="s">
        <v>25</v>
      </c>
      <c r="D529" s="255">
        <v>516925</v>
      </c>
      <c r="E529" s="255">
        <v>516925</v>
      </c>
      <c r="F529" s="255">
        <v>516925</v>
      </c>
      <c r="G529" s="255">
        <v>516925</v>
      </c>
      <c r="H529" s="255">
        <v>515947</v>
      </c>
      <c r="I529" s="255">
        <v>403571</v>
      </c>
      <c r="J529" s="255">
        <v>403571</v>
      </c>
      <c r="K529" s="255">
        <v>403571</v>
      </c>
      <c r="L529" s="255">
        <v>110446</v>
      </c>
      <c r="M529" s="255">
        <v>110446</v>
      </c>
      <c r="N529" s="255"/>
      <c r="O529" s="255"/>
      <c r="P529" s="255"/>
      <c r="Q529" s="255">
        <v>0</v>
      </c>
      <c r="R529" s="255">
        <v>20</v>
      </c>
      <c r="S529" s="255">
        <v>20</v>
      </c>
      <c r="T529" s="255">
        <v>20</v>
      </c>
      <c r="U529" s="255">
        <v>20</v>
      </c>
      <c r="V529" s="255">
        <v>19</v>
      </c>
      <c r="W529" s="255">
        <v>19</v>
      </c>
      <c r="X529" s="255">
        <v>19</v>
      </c>
      <c r="Y529" s="255">
        <v>19</v>
      </c>
      <c r="Z529" s="255">
        <v>19</v>
      </c>
      <c r="AA529" s="255">
        <v>19</v>
      </c>
      <c r="AB529" s="255"/>
      <c r="AC529" s="255"/>
      <c r="AD529" s="255"/>
      <c r="AE529" s="377">
        <v>1</v>
      </c>
      <c r="AF529" s="361"/>
      <c r="AG529" s="361"/>
      <c r="AH529" s="361"/>
      <c r="AI529" s="361"/>
      <c r="AJ529" s="361"/>
      <c r="AK529" s="361"/>
      <c r="AL529" s="366"/>
      <c r="AM529" s="366"/>
      <c r="AN529" s="366"/>
      <c r="AO529" s="366"/>
      <c r="AP529" s="366"/>
      <c r="AQ529" s="366"/>
      <c r="AR529" s="366"/>
      <c r="AS529" s="256">
        <f>SUM(AE529:AR529)</f>
        <v>1</v>
      </c>
    </row>
    <row r="530" spans="1:45" outlineLevel="1">
      <c r="A530" s="464"/>
      <c r="B530" s="382" t="s">
        <v>307</v>
      </c>
      <c r="C530" s="251" t="s">
        <v>163</v>
      </c>
      <c r="D530" s="255"/>
      <c r="E530" s="255"/>
      <c r="F530" s="255"/>
      <c r="G530" s="255"/>
      <c r="H530" s="255"/>
      <c r="I530" s="255"/>
      <c r="J530" s="255"/>
      <c r="K530" s="255"/>
      <c r="L530" s="255"/>
      <c r="M530" s="255"/>
      <c r="N530" s="255"/>
      <c r="O530" s="255"/>
      <c r="P530" s="255"/>
      <c r="Q530" s="255">
        <f>Q529</f>
        <v>0</v>
      </c>
      <c r="R530" s="255"/>
      <c r="S530" s="255"/>
      <c r="T530" s="255"/>
      <c r="U530" s="255"/>
      <c r="V530" s="255"/>
      <c r="W530" s="255"/>
      <c r="X530" s="255"/>
      <c r="Y530" s="255"/>
      <c r="Z530" s="255"/>
      <c r="AA530" s="255"/>
      <c r="AB530" s="255"/>
      <c r="AC530" s="255"/>
      <c r="AD530" s="255"/>
      <c r="AE530" s="362">
        <v>1</v>
      </c>
      <c r="AF530" s="362">
        <v>0</v>
      </c>
      <c r="AG530" s="362">
        <v>0</v>
      </c>
      <c r="AH530" s="362">
        <v>0</v>
      </c>
      <c r="AI530" s="362">
        <v>0</v>
      </c>
      <c r="AJ530" s="362">
        <v>0</v>
      </c>
      <c r="AK530" s="362">
        <v>0</v>
      </c>
      <c r="AL530" s="362">
        <f t="shared" ref="AL530" si="1157">AL529</f>
        <v>0</v>
      </c>
      <c r="AM530" s="362">
        <f t="shared" ref="AM530" si="1158">AM529</f>
        <v>0</v>
      </c>
      <c r="AN530" s="362">
        <f t="shared" ref="AN530" si="1159">AN529</f>
        <v>0</v>
      </c>
      <c r="AO530" s="362">
        <f t="shared" ref="AO530" si="1160">AO529</f>
        <v>0</v>
      </c>
      <c r="AP530" s="362">
        <f t="shared" ref="AP530" si="1161">AP529</f>
        <v>0</v>
      </c>
      <c r="AQ530" s="362">
        <f t="shared" ref="AQ530" si="1162">AQ529</f>
        <v>0</v>
      </c>
      <c r="AR530" s="362">
        <f t="shared" ref="AR530" si="1163">AR529</f>
        <v>0</v>
      </c>
      <c r="AS530" s="266"/>
    </row>
    <row r="531" spans="1:45" outlineLevel="1">
      <c r="A531" s="464"/>
      <c r="B531" s="382"/>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363"/>
      <c r="AF531" s="376"/>
      <c r="AG531" s="376"/>
      <c r="AH531" s="376"/>
      <c r="AI531" s="376"/>
      <c r="AJ531" s="376"/>
      <c r="AK531" s="376"/>
      <c r="AL531" s="376"/>
      <c r="AM531" s="376"/>
      <c r="AN531" s="376"/>
      <c r="AO531" s="376"/>
      <c r="AP531" s="376"/>
      <c r="AQ531" s="376"/>
      <c r="AR531" s="376"/>
      <c r="AS531" s="266"/>
    </row>
    <row r="532" spans="1:45" ht="15.75" outlineLevel="1">
      <c r="A532" s="464"/>
      <c r="B532" s="443" t="s">
        <v>498</v>
      </c>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363"/>
      <c r="AF532" s="376"/>
      <c r="AG532" s="376"/>
      <c r="AH532" s="376"/>
      <c r="AI532" s="376"/>
      <c r="AJ532" s="376"/>
      <c r="AK532" s="376"/>
      <c r="AL532" s="376"/>
      <c r="AM532" s="376"/>
      <c r="AN532" s="376"/>
      <c r="AO532" s="376"/>
      <c r="AP532" s="376"/>
      <c r="AQ532" s="376"/>
      <c r="AR532" s="376"/>
      <c r="AS532" s="266"/>
    </row>
    <row r="533" spans="1:45" ht="45" outlineLevel="1">
      <c r="A533" s="464">
        <v>36</v>
      </c>
      <c r="B533" s="379" t="s">
        <v>128</v>
      </c>
      <c r="C533" s="251" t="s">
        <v>25</v>
      </c>
      <c r="D533" s="255"/>
      <c r="E533" s="255"/>
      <c r="F533" s="255"/>
      <c r="G533" s="255"/>
      <c r="H533" s="255"/>
      <c r="I533" s="255"/>
      <c r="J533" s="255"/>
      <c r="K533" s="255"/>
      <c r="L533" s="255"/>
      <c r="M533" s="255"/>
      <c r="N533" s="255"/>
      <c r="O533" s="255"/>
      <c r="P533" s="255"/>
      <c r="Q533" s="255">
        <v>12</v>
      </c>
      <c r="R533" s="255"/>
      <c r="S533" s="255"/>
      <c r="T533" s="255"/>
      <c r="U533" s="255"/>
      <c r="V533" s="255"/>
      <c r="W533" s="255"/>
      <c r="X533" s="255"/>
      <c r="Y533" s="255"/>
      <c r="Z533" s="255"/>
      <c r="AA533" s="255"/>
      <c r="AB533" s="255"/>
      <c r="AC533" s="255"/>
      <c r="AD533" s="255"/>
      <c r="AE533" s="377"/>
      <c r="AF533" s="361"/>
      <c r="AG533" s="361"/>
      <c r="AH533" s="361"/>
      <c r="AI533" s="361"/>
      <c r="AJ533" s="361"/>
      <c r="AK533" s="361"/>
      <c r="AL533" s="366"/>
      <c r="AM533" s="366"/>
      <c r="AN533" s="366"/>
      <c r="AO533" s="366"/>
      <c r="AP533" s="366"/>
      <c r="AQ533" s="366"/>
      <c r="AR533" s="366"/>
      <c r="AS533" s="256">
        <f>SUM(AE533:AR533)</f>
        <v>0</v>
      </c>
    </row>
    <row r="534" spans="1:45" outlineLevel="1">
      <c r="A534" s="464"/>
      <c r="B534" s="382" t="s">
        <v>307</v>
      </c>
      <c r="C534" s="251" t="s">
        <v>163</v>
      </c>
      <c r="D534" s="255"/>
      <c r="E534" s="255"/>
      <c r="F534" s="255"/>
      <c r="G534" s="255"/>
      <c r="H534" s="255"/>
      <c r="I534" s="255"/>
      <c r="J534" s="255"/>
      <c r="K534" s="255"/>
      <c r="L534" s="255"/>
      <c r="M534" s="255"/>
      <c r="N534" s="255"/>
      <c r="O534" s="255"/>
      <c r="P534" s="255"/>
      <c r="Q534" s="255">
        <f>Q533</f>
        <v>12</v>
      </c>
      <c r="R534" s="255"/>
      <c r="S534" s="255"/>
      <c r="T534" s="255"/>
      <c r="U534" s="255"/>
      <c r="V534" s="255"/>
      <c r="W534" s="255"/>
      <c r="X534" s="255"/>
      <c r="Y534" s="255"/>
      <c r="Z534" s="255"/>
      <c r="AA534" s="255"/>
      <c r="AB534" s="255"/>
      <c r="AC534" s="255"/>
      <c r="AD534" s="255"/>
      <c r="AE534" s="362">
        <v>0</v>
      </c>
      <c r="AF534" s="362">
        <v>0</v>
      </c>
      <c r="AG534" s="362">
        <v>0</v>
      </c>
      <c r="AH534" s="362">
        <v>0</v>
      </c>
      <c r="AI534" s="362">
        <v>0</v>
      </c>
      <c r="AJ534" s="362">
        <v>0</v>
      </c>
      <c r="AK534" s="362">
        <v>0</v>
      </c>
      <c r="AL534" s="362">
        <f t="shared" ref="AL534" si="1164">AL533</f>
        <v>0</v>
      </c>
      <c r="AM534" s="362">
        <f t="shared" ref="AM534" si="1165">AM533</f>
        <v>0</v>
      </c>
      <c r="AN534" s="362">
        <f t="shared" ref="AN534" si="1166">AN533</f>
        <v>0</v>
      </c>
      <c r="AO534" s="362">
        <f t="shared" ref="AO534" si="1167">AO533</f>
        <v>0</v>
      </c>
      <c r="AP534" s="362">
        <f t="shared" ref="AP534" si="1168">AP533</f>
        <v>0</v>
      </c>
      <c r="AQ534" s="362">
        <f t="shared" ref="AQ534" si="1169">AQ533</f>
        <v>0</v>
      </c>
      <c r="AR534" s="362">
        <f t="shared" ref="AR534" si="1170">AR533</f>
        <v>0</v>
      </c>
      <c r="AS534" s="266"/>
    </row>
    <row r="535" spans="1:45" outlineLevel="1">
      <c r="A535" s="464"/>
      <c r="B535" s="379"/>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363"/>
      <c r="AF535" s="376"/>
      <c r="AG535" s="376"/>
      <c r="AH535" s="376"/>
      <c r="AI535" s="376"/>
      <c r="AJ535" s="376"/>
      <c r="AK535" s="376"/>
      <c r="AL535" s="376"/>
      <c r="AM535" s="376"/>
      <c r="AN535" s="376"/>
      <c r="AO535" s="376"/>
      <c r="AP535" s="376"/>
      <c r="AQ535" s="376"/>
      <c r="AR535" s="376"/>
      <c r="AS535" s="266"/>
    </row>
    <row r="536" spans="1:45" outlineLevel="1">
      <c r="A536" s="464">
        <v>37</v>
      </c>
      <c r="B536" s="379" t="s">
        <v>129</v>
      </c>
      <c r="C536" s="251" t="s">
        <v>25</v>
      </c>
      <c r="D536" s="255"/>
      <c r="E536" s="255"/>
      <c r="F536" s="255"/>
      <c r="G536" s="255"/>
      <c r="H536" s="255"/>
      <c r="I536" s="255"/>
      <c r="J536" s="255"/>
      <c r="K536" s="255"/>
      <c r="L536" s="255"/>
      <c r="M536" s="255"/>
      <c r="N536" s="255"/>
      <c r="O536" s="255"/>
      <c r="P536" s="255"/>
      <c r="Q536" s="255">
        <v>12</v>
      </c>
      <c r="R536" s="255"/>
      <c r="S536" s="255"/>
      <c r="T536" s="255"/>
      <c r="U536" s="255"/>
      <c r="V536" s="255"/>
      <c r="W536" s="255"/>
      <c r="X536" s="255"/>
      <c r="Y536" s="255"/>
      <c r="Z536" s="255"/>
      <c r="AA536" s="255"/>
      <c r="AB536" s="255"/>
      <c r="AC536" s="255"/>
      <c r="AD536" s="255"/>
      <c r="AE536" s="377"/>
      <c r="AF536" s="361"/>
      <c r="AG536" s="361"/>
      <c r="AH536" s="361"/>
      <c r="AI536" s="361"/>
      <c r="AJ536" s="361"/>
      <c r="AK536" s="361"/>
      <c r="AL536" s="366"/>
      <c r="AM536" s="366"/>
      <c r="AN536" s="366"/>
      <c r="AO536" s="366"/>
      <c r="AP536" s="366"/>
      <c r="AQ536" s="366"/>
      <c r="AR536" s="366"/>
      <c r="AS536" s="256">
        <f>SUM(AE536:AR536)</f>
        <v>0</v>
      </c>
    </row>
    <row r="537" spans="1:45" outlineLevel="1">
      <c r="A537" s="464"/>
      <c r="B537" s="382" t="s">
        <v>307</v>
      </c>
      <c r="C537" s="251" t="s">
        <v>163</v>
      </c>
      <c r="D537" s="255"/>
      <c r="E537" s="255"/>
      <c r="F537" s="255"/>
      <c r="G537" s="255"/>
      <c r="H537" s="255"/>
      <c r="I537" s="255"/>
      <c r="J537" s="255"/>
      <c r="K537" s="255"/>
      <c r="L537" s="255"/>
      <c r="M537" s="255"/>
      <c r="N537" s="255"/>
      <c r="O537" s="255"/>
      <c r="P537" s="255"/>
      <c r="Q537" s="255">
        <f>Q536</f>
        <v>12</v>
      </c>
      <c r="R537" s="255"/>
      <c r="S537" s="255"/>
      <c r="T537" s="255"/>
      <c r="U537" s="255"/>
      <c r="V537" s="255"/>
      <c r="W537" s="255"/>
      <c r="X537" s="255"/>
      <c r="Y537" s="255"/>
      <c r="Z537" s="255"/>
      <c r="AA537" s="255"/>
      <c r="AB537" s="255"/>
      <c r="AC537" s="255"/>
      <c r="AD537" s="255"/>
      <c r="AE537" s="362">
        <v>0</v>
      </c>
      <c r="AF537" s="362">
        <v>0</v>
      </c>
      <c r="AG537" s="362">
        <v>0</v>
      </c>
      <c r="AH537" s="362">
        <v>0</v>
      </c>
      <c r="AI537" s="362">
        <v>0</v>
      </c>
      <c r="AJ537" s="362">
        <v>0</v>
      </c>
      <c r="AK537" s="362">
        <v>0</v>
      </c>
      <c r="AL537" s="362">
        <f t="shared" ref="AL537" si="1171">AL536</f>
        <v>0</v>
      </c>
      <c r="AM537" s="362">
        <f t="shared" ref="AM537" si="1172">AM536</f>
        <v>0</v>
      </c>
      <c r="AN537" s="362">
        <f t="shared" ref="AN537" si="1173">AN536</f>
        <v>0</v>
      </c>
      <c r="AO537" s="362">
        <f t="shared" ref="AO537" si="1174">AO536</f>
        <v>0</v>
      </c>
      <c r="AP537" s="362">
        <f t="shared" ref="AP537" si="1175">AP536</f>
        <v>0</v>
      </c>
      <c r="AQ537" s="362">
        <f t="shared" ref="AQ537" si="1176">AQ536</f>
        <v>0</v>
      </c>
      <c r="AR537" s="362">
        <f t="shared" ref="AR537" si="1177">AR536</f>
        <v>0</v>
      </c>
      <c r="AS537" s="266"/>
    </row>
    <row r="538" spans="1:45" outlineLevel="1">
      <c r="A538" s="464"/>
      <c r="B538" s="379"/>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363"/>
      <c r="AF538" s="376"/>
      <c r="AG538" s="376"/>
      <c r="AH538" s="376"/>
      <c r="AI538" s="376"/>
      <c r="AJ538" s="376"/>
      <c r="AK538" s="376"/>
      <c r="AL538" s="376"/>
      <c r="AM538" s="376"/>
      <c r="AN538" s="376"/>
      <c r="AO538" s="376"/>
      <c r="AP538" s="376"/>
      <c r="AQ538" s="376"/>
      <c r="AR538" s="376"/>
      <c r="AS538" s="266"/>
    </row>
    <row r="539" spans="1:45" outlineLevel="1">
      <c r="A539" s="464">
        <v>38</v>
      </c>
      <c r="B539" s="379" t="s">
        <v>130</v>
      </c>
      <c r="C539" s="251" t="s">
        <v>25</v>
      </c>
      <c r="D539" s="255"/>
      <c r="E539" s="255"/>
      <c r="F539" s="255"/>
      <c r="G539" s="255"/>
      <c r="H539" s="255"/>
      <c r="I539" s="255"/>
      <c r="J539" s="255"/>
      <c r="K539" s="255"/>
      <c r="L539" s="255"/>
      <c r="M539" s="255"/>
      <c r="N539" s="255"/>
      <c r="O539" s="255"/>
      <c r="P539" s="255"/>
      <c r="Q539" s="255">
        <v>12</v>
      </c>
      <c r="R539" s="255"/>
      <c r="S539" s="255"/>
      <c r="T539" s="255"/>
      <c r="U539" s="255"/>
      <c r="V539" s="255"/>
      <c r="W539" s="255"/>
      <c r="X539" s="255"/>
      <c r="Y539" s="255"/>
      <c r="Z539" s="255"/>
      <c r="AA539" s="255"/>
      <c r="AB539" s="255"/>
      <c r="AC539" s="255"/>
      <c r="AD539" s="255"/>
      <c r="AE539" s="377"/>
      <c r="AF539" s="361"/>
      <c r="AG539" s="361"/>
      <c r="AH539" s="361"/>
      <c r="AI539" s="361"/>
      <c r="AJ539" s="361"/>
      <c r="AK539" s="361"/>
      <c r="AL539" s="366"/>
      <c r="AM539" s="366"/>
      <c r="AN539" s="366"/>
      <c r="AO539" s="366"/>
      <c r="AP539" s="366"/>
      <c r="AQ539" s="366"/>
      <c r="AR539" s="366"/>
      <c r="AS539" s="256">
        <f>SUM(AE539:AR539)</f>
        <v>0</v>
      </c>
    </row>
    <row r="540" spans="1:45" outlineLevel="1">
      <c r="A540" s="464"/>
      <c r="B540" s="382" t="s">
        <v>307</v>
      </c>
      <c r="C540" s="251" t="s">
        <v>163</v>
      </c>
      <c r="D540" s="255"/>
      <c r="E540" s="255"/>
      <c r="F540" s="255"/>
      <c r="G540" s="255"/>
      <c r="H540" s="255"/>
      <c r="I540" s="255"/>
      <c r="J540" s="255"/>
      <c r="K540" s="255"/>
      <c r="L540" s="255"/>
      <c r="M540" s="255"/>
      <c r="N540" s="255"/>
      <c r="O540" s="255"/>
      <c r="P540" s="255"/>
      <c r="Q540" s="255">
        <f>Q539</f>
        <v>12</v>
      </c>
      <c r="R540" s="255"/>
      <c r="S540" s="255"/>
      <c r="T540" s="255"/>
      <c r="U540" s="255"/>
      <c r="V540" s="255"/>
      <c r="W540" s="255"/>
      <c r="X540" s="255"/>
      <c r="Y540" s="255"/>
      <c r="Z540" s="255"/>
      <c r="AA540" s="255"/>
      <c r="AB540" s="255"/>
      <c r="AC540" s="255"/>
      <c r="AD540" s="255"/>
      <c r="AE540" s="362">
        <v>0</v>
      </c>
      <c r="AF540" s="362">
        <v>0</v>
      </c>
      <c r="AG540" s="362">
        <v>0</v>
      </c>
      <c r="AH540" s="362">
        <v>0</v>
      </c>
      <c r="AI540" s="362">
        <v>0</v>
      </c>
      <c r="AJ540" s="362">
        <v>0</v>
      </c>
      <c r="AK540" s="362">
        <v>0</v>
      </c>
      <c r="AL540" s="362">
        <f t="shared" ref="AL540" si="1178">AL539</f>
        <v>0</v>
      </c>
      <c r="AM540" s="362">
        <f t="shared" ref="AM540" si="1179">AM539</f>
        <v>0</v>
      </c>
      <c r="AN540" s="362">
        <f t="shared" ref="AN540" si="1180">AN539</f>
        <v>0</v>
      </c>
      <c r="AO540" s="362">
        <f t="shared" ref="AO540" si="1181">AO539</f>
        <v>0</v>
      </c>
      <c r="AP540" s="362">
        <f t="shared" ref="AP540" si="1182">AP539</f>
        <v>0</v>
      </c>
      <c r="AQ540" s="362">
        <f t="shared" ref="AQ540" si="1183">AQ539</f>
        <v>0</v>
      </c>
      <c r="AR540" s="362">
        <f t="shared" ref="AR540" si="1184">AR539</f>
        <v>0</v>
      </c>
      <c r="AS540" s="266"/>
    </row>
    <row r="541" spans="1:45" outlineLevel="1">
      <c r="A541" s="464"/>
      <c r="B541" s="379"/>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363"/>
      <c r="AF541" s="376"/>
      <c r="AG541" s="376"/>
      <c r="AH541" s="376"/>
      <c r="AI541" s="376"/>
      <c r="AJ541" s="376"/>
      <c r="AK541" s="376"/>
      <c r="AL541" s="376"/>
      <c r="AM541" s="376"/>
      <c r="AN541" s="376"/>
      <c r="AO541" s="376"/>
      <c r="AP541" s="376"/>
      <c r="AQ541" s="376"/>
      <c r="AR541" s="376"/>
      <c r="AS541" s="266"/>
    </row>
    <row r="542" spans="1:45" ht="30" outlineLevel="1">
      <c r="A542" s="464">
        <v>39</v>
      </c>
      <c r="B542" s="379" t="s">
        <v>131</v>
      </c>
      <c r="C542" s="251" t="s">
        <v>25</v>
      </c>
      <c r="D542" s="255"/>
      <c r="E542" s="255"/>
      <c r="F542" s="255"/>
      <c r="G542" s="255"/>
      <c r="H542" s="255"/>
      <c r="I542" s="255"/>
      <c r="J542" s="255"/>
      <c r="K542" s="255"/>
      <c r="L542" s="255"/>
      <c r="M542" s="255"/>
      <c r="N542" s="255"/>
      <c r="O542" s="255"/>
      <c r="P542" s="255"/>
      <c r="Q542" s="255">
        <v>12</v>
      </c>
      <c r="R542" s="255"/>
      <c r="S542" s="255"/>
      <c r="T542" s="255"/>
      <c r="U542" s="255"/>
      <c r="V542" s="255"/>
      <c r="W542" s="255"/>
      <c r="X542" s="255"/>
      <c r="Y542" s="255"/>
      <c r="Z542" s="255"/>
      <c r="AA542" s="255"/>
      <c r="AB542" s="255"/>
      <c r="AC542" s="255"/>
      <c r="AD542" s="255"/>
      <c r="AE542" s="377"/>
      <c r="AF542" s="361"/>
      <c r="AG542" s="361"/>
      <c r="AH542" s="361"/>
      <c r="AI542" s="361"/>
      <c r="AJ542" s="361"/>
      <c r="AK542" s="361"/>
      <c r="AL542" s="366"/>
      <c r="AM542" s="366"/>
      <c r="AN542" s="366"/>
      <c r="AO542" s="366"/>
      <c r="AP542" s="366"/>
      <c r="AQ542" s="366"/>
      <c r="AR542" s="366"/>
      <c r="AS542" s="256">
        <f>SUM(AE542:AR542)</f>
        <v>0</v>
      </c>
    </row>
    <row r="543" spans="1:45" outlineLevel="1">
      <c r="A543" s="464"/>
      <c r="B543" s="382" t="s">
        <v>307</v>
      </c>
      <c r="C543" s="251" t="s">
        <v>163</v>
      </c>
      <c r="D543" s="255"/>
      <c r="E543" s="255"/>
      <c r="F543" s="255"/>
      <c r="G543" s="255"/>
      <c r="H543" s="255"/>
      <c r="I543" s="255"/>
      <c r="J543" s="255"/>
      <c r="K543" s="255"/>
      <c r="L543" s="255"/>
      <c r="M543" s="255"/>
      <c r="N543" s="255"/>
      <c r="O543" s="255"/>
      <c r="P543" s="255"/>
      <c r="Q543" s="255">
        <f>Q542</f>
        <v>12</v>
      </c>
      <c r="R543" s="255"/>
      <c r="S543" s="255"/>
      <c r="T543" s="255"/>
      <c r="U543" s="255"/>
      <c r="V543" s="255"/>
      <c r="W543" s="255"/>
      <c r="X543" s="255"/>
      <c r="Y543" s="255"/>
      <c r="Z543" s="255"/>
      <c r="AA543" s="255"/>
      <c r="AB543" s="255"/>
      <c r="AC543" s="255"/>
      <c r="AD543" s="255"/>
      <c r="AE543" s="362">
        <v>0</v>
      </c>
      <c r="AF543" s="362">
        <v>0</v>
      </c>
      <c r="AG543" s="362">
        <v>0</v>
      </c>
      <c r="AH543" s="362">
        <v>0</v>
      </c>
      <c r="AI543" s="362">
        <v>0</v>
      </c>
      <c r="AJ543" s="362">
        <v>0</v>
      </c>
      <c r="AK543" s="362">
        <v>0</v>
      </c>
      <c r="AL543" s="362">
        <f t="shared" ref="AL543" si="1185">AL542</f>
        <v>0</v>
      </c>
      <c r="AM543" s="362">
        <f t="shared" ref="AM543" si="1186">AM542</f>
        <v>0</v>
      </c>
      <c r="AN543" s="362">
        <f t="shared" ref="AN543" si="1187">AN542</f>
        <v>0</v>
      </c>
      <c r="AO543" s="362">
        <f t="shared" ref="AO543" si="1188">AO542</f>
        <v>0</v>
      </c>
      <c r="AP543" s="362">
        <f t="shared" ref="AP543" si="1189">AP542</f>
        <v>0</v>
      </c>
      <c r="AQ543" s="362">
        <f t="shared" ref="AQ543" si="1190">AQ542</f>
        <v>0</v>
      </c>
      <c r="AR543" s="362">
        <f t="shared" ref="AR543" si="1191">AR542</f>
        <v>0</v>
      </c>
      <c r="AS543" s="266"/>
    </row>
    <row r="544" spans="1:45" outlineLevel="1">
      <c r="A544" s="464"/>
      <c r="B544" s="379"/>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363"/>
      <c r="AF544" s="376"/>
      <c r="AG544" s="376"/>
      <c r="AH544" s="376"/>
      <c r="AI544" s="376"/>
      <c r="AJ544" s="376"/>
      <c r="AK544" s="376"/>
      <c r="AL544" s="376"/>
      <c r="AM544" s="376"/>
      <c r="AN544" s="376"/>
      <c r="AO544" s="376"/>
      <c r="AP544" s="376"/>
      <c r="AQ544" s="376"/>
      <c r="AR544" s="376"/>
      <c r="AS544" s="266"/>
    </row>
    <row r="545" spans="1:45" ht="30" outlineLevel="1">
      <c r="A545" s="464">
        <v>40</v>
      </c>
      <c r="B545" s="379" t="s">
        <v>132</v>
      </c>
      <c r="C545" s="251" t="s">
        <v>25</v>
      </c>
      <c r="D545" s="255"/>
      <c r="E545" s="255"/>
      <c r="F545" s="255"/>
      <c r="G545" s="255"/>
      <c r="H545" s="255"/>
      <c r="I545" s="255"/>
      <c r="J545" s="255"/>
      <c r="K545" s="255"/>
      <c r="L545" s="255"/>
      <c r="M545" s="255"/>
      <c r="N545" s="255"/>
      <c r="O545" s="255"/>
      <c r="P545" s="255"/>
      <c r="Q545" s="255">
        <v>12</v>
      </c>
      <c r="R545" s="255"/>
      <c r="S545" s="255"/>
      <c r="T545" s="255"/>
      <c r="U545" s="255"/>
      <c r="V545" s="255"/>
      <c r="W545" s="255"/>
      <c r="X545" s="255"/>
      <c r="Y545" s="255"/>
      <c r="Z545" s="255"/>
      <c r="AA545" s="255"/>
      <c r="AB545" s="255"/>
      <c r="AC545" s="255"/>
      <c r="AD545" s="255"/>
      <c r="AE545" s="377"/>
      <c r="AF545" s="361"/>
      <c r="AG545" s="361"/>
      <c r="AH545" s="361"/>
      <c r="AI545" s="361"/>
      <c r="AJ545" s="361"/>
      <c r="AK545" s="361"/>
      <c r="AL545" s="366"/>
      <c r="AM545" s="366"/>
      <c r="AN545" s="366"/>
      <c r="AO545" s="366"/>
      <c r="AP545" s="366"/>
      <c r="AQ545" s="366"/>
      <c r="AR545" s="366"/>
      <c r="AS545" s="256">
        <f>SUM(AE545:AR545)</f>
        <v>0</v>
      </c>
    </row>
    <row r="546" spans="1:45" outlineLevel="1">
      <c r="A546" s="464"/>
      <c r="B546" s="382" t="s">
        <v>307</v>
      </c>
      <c r="C546" s="251" t="s">
        <v>163</v>
      </c>
      <c r="D546" s="255"/>
      <c r="E546" s="255"/>
      <c r="F546" s="255"/>
      <c r="G546" s="255"/>
      <c r="H546" s="255"/>
      <c r="I546" s="255"/>
      <c r="J546" s="255"/>
      <c r="K546" s="255"/>
      <c r="L546" s="255"/>
      <c r="M546" s="255"/>
      <c r="N546" s="255"/>
      <c r="O546" s="255"/>
      <c r="P546" s="255"/>
      <c r="Q546" s="255">
        <f>Q545</f>
        <v>12</v>
      </c>
      <c r="R546" s="255"/>
      <c r="S546" s="255"/>
      <c r="T546" s="255"/>
      <c r="U546" s="255"/>
      <c r="V546" s="255"/>
      <c r="W546" s="255"/>
      <c r="X546" s="255"/>
      <c r="Y546" s="255"/>
      <c r="Z546" s="255"/>
      <c r="AA546" s="255"/>
      <c r="AB546" s="255"/>
      <c r="AC546" s="255"/>
      <c r="AD546" s="255"/>
      <c r="AE546" s="362">
        <v>0</v>
      </c>
      <c r="AF546" s="362">
        <v>0</v>
      </c>
      <c r="AG546" s="362">
        <v>0</v>
      </c>
      <c r="AH546" s="362">
        <v>0</v>
      </c>
      <c r="AI546" s="362">
        <v>0</v>
      </c>
      <c r="AJ546" s="362">
        <v>0</v>
      </c>
      <c r="AK546" s="362">
        <v>0</v>
      </c>
      <c r="AL546" s="362">
        <f t="shared" ref="AL546" si="1192">AL545</f>
        <v>0</v>
      </c>
      <c r="AM546" s="362">
        <f t="shared" ref="AM546" si="1193">AM545</f>
        <v>0</v>
      </c>
      <c r="AN546" s="362">
        <f t="shared" ref="AN546" si="1194">AN545</f>
        <v>0</v>
      </c>
      <c r="AO546" s="362">
        <f t="shared" ref="AO546" si="1195">AO545</f>
        <v>0</v>
      </c>
      <c r="AP546" s="362">
        <f t="shared" ref="AP546" si="1196">AP545</f>
        <v>0</v>
      </c>
      <c r="AQ546" s="362">
        <f t="shared" ref="AQ546" si="1197">AQ545</f>
        <v>0</v>
      </c>
      <c r="AR546" s="362">
        <f t="shared" ref="AR546" si="1198">AR545</f>
        <v>0</v>
      </c>
      <c r="AS546" s="266"/>
    </row>
    <row r="547" spans="1:45" outlineLevel="1">
      <c r="A547" s="464"/>
      <c r="B547" s="379"/>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363"/>
      <c r="AF547" s="376"/>
      <c r="AG547" s="376"/>
      <c r="AH547" s="376"/>
      <c r="AI547" s="376"/>
      <c r="AJ547" s="376"/>
      <c r="AK547" s="376"/>
      <c r="AL547" s="376"/>
      <c r="AM547" s="376"/>
      <c r="AN547" s="376"/>
      <c r="AO547" s="376"/>
      <c r="AP547" s="376"/>
      <c r="AQ547" s="376"/>
      <c r="AR547" s="376"/>
      <c r="AS547" s="266"/>
    </row>
    <row r="548" spans="1:45" ht="30" outlineLevel="1">
      <c r="A548" s="464">
        <v>41</v>
      </c>
      <c r="B548" s="379" t="s">
        <v>133</v>
      </c>
      <c r="C548" s="251" t="s">
        <v>25</v>
      </c>
      <c r="D548" s="255"/>
      <c r="E548" s="255"/>
      <c r="F548" s="255"/>
      <c r="G548" s="255"/>
      <c r="H548" s="255"/>
      <c r="I548" s="255"/>
      <c r="J548" s="255"/>
      <c r="K548" s="255"/>
      <c r="L548" s="255"/>
      <c r="M548" s="255"/>
      <c r="N548" s="255"/>
      <c r="O548" s="255"/>
      <c r="P548" s="255"/>
      <c r="Q548" s="255">
        <v>12</v>
      </c>
      <c r="R548" s="255"/>
      <c r="S548" s="255"/>
      <c r="T548" s="255"/>
      <c r="U548" s="255"/>
      <c r="V548" s="255"/>
      <c r="W548" s="255"/>
      <c r="X548" s="255"/>
      <c r="Y548" s="255"/>
      <c r="Z548" s="255"/>
      <c r="AA548" s="255"/>
      <c r="AB548" s="255"/>
      <c r="AC548" s="255"/>
      <c r="AD548" s="255"/>
      <c r="AE548" s="377"/>
      <c r="AF548" s="361"/>
      <c r="AG548" s="361"/>
      <c r="AH548" s="361"/>
      <c r="AI548" s="361"/>
      <c r="AJ548" s="361"/>
      <c r="AK548" s="361"/>
      <c r="AL548" s="366"/>
      <c r="AM548" s="366"/>
      <c r="AN548" s="366"/>
      <c r="AO548" s="366"/>
      <c r="AP548" s="366"/>
      <c r="AQ548" s="366"/>
      <c r="AR548" s="366"/>
      <c r="AS548" s="256">
        <f>SUM(AE548:AR548)</f>
        <v>0</v>
      </c>
    </row>
    <row r="549" spans="1:45" outlineLevel="1">
      <c r="A549" s="464"/>
      <c r="B549" s="382" t="s">
        <v>307</v>
      </c>
      <c r="C549" s="251" t="s">
        <v>163</v>
      </c>
      <c r="D549" s="255"/>
      <c r="E549" s="255"/>
      <c r="F549" s="255"/>
      <c r="G549" s="255"/>
      <c r="H549" s="255"/>
      <c r="I549" s="255"/>
      <c r="J549" s="255"/>
      <c r="K549" s="255"/>
      <c r="L549" s="255"/>
      <c r="M549" s="255"/>
      <c r="N549" s="255"/>
      <c r="O549" s="255"/>
      <c r="P549" s="255"/>
      <c r="Q549" s="255">
        <f>Q548</f>
        <v>12</v>
      </c>
      <c r="R549" s="255"/>
      <c r="S549" s="255"/>
      <c r="T549" s="255"/>
      <c r="U549" s="255"/>
      <c r="V549" s="255"/>
      <c r="W549" s="255"/>
      <c r="X549" s="255"/>
      <c r="Y549" s="255"/>
      <c r="Z549" s="255"/>
      <c r="AA549" s="255"/>
      <c r="AB549" s="255"/>
      <c r="AC549" s="255"/>
      <c r="AD549" s="255"/>
      <c r="AE549" s="362">
        <v>0</v>
      </c>
      <c r="AF549" s="362">
        <v>0</v>
      </c>
      <c r="AG549" s="362">
        <v>0</v>
      </c>
      <c r="AH549" s="362">
        <v>0</v>
      </c>
      <c r="AI549" s="362">
        <v>0</v>
      </c>
      <c r="AJ549" s="362">
        <v>0</v>
      </c>
      <c r="AK549" s="362">
        <v>0</v>
      </c>
      <c r="AL549" s="362">
        <f t="shared" ref="AL549" si="1199">AL548</f>
        <v>0</v>
      </c>
      <c r="AM549" s="362">
        <f t="shared" ref="AM549" si="1200">AM548</f>
        <v>0</v>
      </c>
      <c r="AN549" s="362">
        <f t="shared" ref="AN549" si="1201">AN548</f>
        <v>0</v>
      </c>
      <c r="AO549" s="362">
        <f t="shared" ref="AO549" si="1202">AO548</f>
        <v>0</v>
      </c>
      <c r="AP549" s="362">
        <f t="shared" ref="AP549" si="1203">AP548</f>
        <v>0</v>
      </c>
      <c r="AQ549" s="362">
        <f t="shared" ref="AQ549" si="1204">AQ548</f>
        <v>0</v>
      </c>
      <c r="AR549" s="362">
        <f t="shared" ref="AR549" si="1205">AR548</f>
        <v>0</v>
      </c>
      <c r="AS549" s="266"/>
    </row>
    <row r="550" spans="1:45" outlineLevel="1">
      <c r="A550" s="464"/>
      <c r="B550" s="379"/>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363"/>
      <c r="AF550" s="376"/>
      <c r="AG550" s="376"/>
      <c r="AH550" s="376"/>
      <c r="AI550" s="376"/>
      <c r="AJ550" s="376"/>
      <c r="AK550" s="376"/>
      <c r="AL550" s="376"/>
      <c r="AM550" s="376"/>
      <c r="AN550" s="376"/>
      <c r="AO550" s="376"/>
      <c r="AP550" s="376"/>
      <c r="AQ550" s="376"/>
      <c r="AR550" s="376"/>
      <c r="AS550" s="266"/>
    </row>
    <row r="551" spans="1:45" ht="30" outlineLevel="1">
      <c r="A551" s="464">
        <v>42</v>
      </c>
      <c r="B551" s="379" t="s">
        <v>134</v>
      </c>
      <c r="C551" s="251" t="s">
        <v>25</v>
      </c>
      <c r="D551" s="255"/>
      <c r="E551" s="255"/>
      <c r="F551" s="255"/>
      <c r="G551" s="255"/>
      <c r="H551" s="255"/>
      <c r="I551" s="255"/>
      <c r="J551" s="255"/>
      <c r="K551" s="255"/>
      <c r="L551" s="255"/>
      <c r="M551" s="255"/>
      <c r="N551" s="255"/>
      <c r="O551" s="255"/>
      <c r="P551" s="255"/>
      <c r="Q551" s="251"/>
      <c r="R551" s="255"/>
      <c r="S551" s="255"/>
      <c r="T551" s="255"/>
      <c r="U551" s="255"/>
      <c r="V551" s="255"/>
      <c r="W551" s="255"/>
      <c r="X551" s="255"/>
      <c r="Y551" s="255"/>
      <c r="Z551" s="255"/>
      <c r="AA551" s="255"/>
      <c r="AB551" s="255"/>
      <c r="AC551" s="255"/>
      <c r="AD551" s="255"/>
      <c r="AE551" s="377"/>
      <c r="AF551" s="361"/>
      <c r="AG551" s="361"/>
      <c r="AH551" s="361"/>
      <c r="AI551" s="361"/>
      <c r="AJ551" s="361"/>
      <c r="AK551" s="361"/>
      <c r="AL551" s="366"/>
      <c r="AM551" s="366"/>
      <c r="AN551" s="366"/>
      <c r="AO551" s="366"/>
      <c r="AP551" s="366"/>
      <c r="AQ551" s="366"/>
      <c r="AR551" s="366"/>
      <c r="AS551" s="256">
        <f>SUM(AE551:AR551)</f>
        <v>0</v>
      </c>
    </row>
    <row r="552" spans="1:45" outlineLevel="1">
      <c r="A552" s="464"/>
      <c r="B552" s="382" t="s">
        <v>307</v>
      </c>
      <c r="C552" s="251" t="s">
        <v>163</v>
      </c>
      <c r="D552" s="255"/>
      <c r="E552" s="255"/>
      <c r="F552" s="255"/>
      <c r="G552" s="255"/>
      <c r="H552" s="255"/>
      <c r="I552" s="255"/>
      <c r="J552" s="255"/>
      <c r="K552" s="255"/>
      <c r="L552" s="255"/>
      <c r="M552" s="255"/>
      <c r="N552" s="255"/>
      <c r="O552" s="255"/>
      <c r="P552" s="255"/>
      <c r="Q552" s="414"/>
      <c r="R552" s="255"/>
      <c r="S552" s="255"/>
      <c r="T552" s="255"/>
      <c r="U552" s="255"/>
      <c r="V552" s="255"/>
      <c r="W552" s="255"/>
      <c r="X552" s="255"/>
      <c r="Y552" s="255"/>
      <c r="Z552" s="255"/>
      <c r="AA552" s="255"/>
      <c r="AB552" s="255"/>
      <c r="AC552" s="255"/>
      <c r="AD552" s="255"/>
      <c r="AE552" s="362">
        <v>0</v>
      </c>
      <c r="AF552" s="362">
        <v>0</v>
      </c>
      <c r="AG552" s="362">
        <v>0</v>
      </c>
      <c r="AH552" s="362">
        <v>0</v>
      </c>
      <c r="AI552" s="362">
        <v>0</v>
      </c>
      <c r="AJ552" s="362">
        <v>0</v>
      </c>
      <c r="AK552" s="362">
        <v>0</v>
      </c>
      <c r="AL552" s="362">
        <f t="shared" ref="AL552" si="1206">AL551</f>
        <v>0</v>
      </c>
      <c r="AM552" s="362">
        <f t="shared" ref="AM552" si="1207">AM551</f>
        <v>0</v>
      </c>
      <c r="AN552" s="362">
        <f t="shared" ref="AN552" si="1208">AN551</f>
        <v>0</v>
      </c>
      <c r="AO552" s="362">
        <f t="shared" ref="AO552" si="1209">AO551</f>
        <v>0</v>
      </c>
      <c r="AP552" s="362">
        <f t="shared" ref="AP552" si="1210">AP551</f>
        <v>0</v>
      </c>
      <c r="AQ552" s="362">
        <f t="shared" ref="AQ552" si="1211">AQ551</f>
        <v>0</v>
      </c>
      <c r="AR552" s="362">
        <f t="shared" ref="AR552" si="1212">AR551</f>
        <v>0</v>
      </c>
      <c r="AS552" s="266"/>
    </row>
    <row r="553" spans="1:45" outlineLevel="1">
      <c r="A553" s="464"/>
      <c r="B553" s="379"/>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363"/>
      <c r="AF553" s="376"/>
      <c r="AG553" s="376"/>
      <c r="AH553" s="376"/>
      <c r="AI553" s="376"/>
      <c r="AJ553" s="376"/>
      <c r="AK553" s="376"/>
      <c r="AL553" s="376"/>
      <c r="AM553" s="376"/>
      <c r="AN553" s="376"/>
      <c r="AO553" s="376"/>
      <c r="AP553" s="376"/>
      <c r="AQ553" s="376"/>
      <c r="AR553" s="376"/>
      <c r="AS553" s="266"/>
    </row>
    <row r="554" spans="1:45" outlineLevel="1">
      <c r="A554" s="464">
        <v>43</v>
      </c>
      <c r="B554" s="379" t="s">
        <v>135</v>
      </c>
      <c r="C554" s="251" t="s">
        <v>25</v>
      </c>
      <c r="D554" s="255"/>
      <c r="E554" s="255"/>
      <c r="F554" s="255"/>
      <c r="G554" s="255"/>
      <c r="H554" s="255"/>
      <c r="I554" s="255"/>
      <c r="J554" s="255"/>
      <c r="K554" s="255"/>
      <c r="L554" s="255"/>
      <c r="M554" s="255"/>
      <c r="N554" s="255"/>
      <c r="O554" s="255"/>
      <c r="P554" s="255"/>
      <c r="Q554" s="255">
        <v>12</v>
      </c>
      <c r="R554" s="255"/>
      <c r="S554" s="255"/>
      <c r="T554" s="255"/>
      <c r="U554" s="255"/>
      <c r="V554" s="255"/>
      <c r="W554" s="255"/>
      <c r="X554" s="255"/>
      <c r="Y554" s="255"/>
      <c r="Z554" s="255"/>
      <c r="AA554" s="255"/>
      <c r="AB554" s="255"/>
      <c r="AC554" s="255"/>
      <c r="AD554" s="255"/>
      <c r="AE554" s="377"/>
      <c r="AF554" s="361"/>
      <c r="AG554" s="361"/>
      <c r="AH554" s="361"/>
      <c r="AI554" s="361"/>
      <c r="AJ554" s="361"/>
      <c r="AK554" s="361"/>
      <c r="AL554" s="366"/>
      <c r="AM554" s="366"/>
      <c r="AN554" s="366"/>
      <c r="AO554" s="366"/>
      <c r="AP554" s="366"/>
      <c r="AQ554" s="366"/>
      <c r="AR554" s="366"/>
      <c r="AS554" s="256">
        <f>SUM(AE554:AR554)</f>
        <v>0</v>
      </c>
    </row>
    <row r="555" spans="1:45" outlineLevel="1">
      <c r="A555" s="464"/>
      <c r="B555" s="382" t="s">
        <v>307</v>
      </c>
      <c r="C555" s="251" t="s">
        <v>163</v>
      </c>
      <c r="D555" s="255"/>
      <c r="E555" s="255"/>
      <c r="F555" s="255"/>
      <c r="G555" s="255"/>
      <c r="H555" s="255"/>
      <c r="I555" s="255"/>
      <c r="J555" s="255"/>
      <c r="K555" s="255"/>
      <c r="L555" s="255"/>
      <c r="M555" s="255"/>
      <c r="N555" s="255"/>
      <c r="O555" s="255"/>
      <c r="P555" s="255"/>
      <c r="Q555" s="255">
        <f>Q554</f>
        <v>12</v>
      </c>
      <c r="R555" s="255"/>
      <c r="S555" s="255"/>
      <c r="T555" s="255"/>
      <c r="U555" s="255"/>
      <c r="V555" s="255"/>
      <c r="W555" s="255"/>
      <c r="X555" s="255"/>
      <c r="Y555" s="255"/>
      <c r="Z555" s="255"/>
      <c r="AA555" s="255"/>
      <c r="AB555" s="255"/>
      <c r="AC555" s="255"/>
      <c r="AD555" s="255"/>
      <c r="AE555" s="362">
        <v>0</v>
      </c>
      <c r="AF555" s="362">
        <v>0</v>
      </c>
      <c r="AG555" s="362">
        <v>0</v>
      </c>
      <c r="AH555" s="362">
        <v>0</v>
      </c>
      <c r="AI555" s="362">
        <v>0</v>
      </c>
      <c r="AJ555" s="362">
        <v>0</v>
      </c>
      <c r="AK555" s="362">
        <v>0</v>
      </c>
      <c r="AL555" s="362">
        <f t="shared" ref="AL555" si="1213">AL554</f>
        <v>0</v>
      </c>
      <c r="AM555" s="362">
        <f t="shared" ref="AM555" si="1214">AM554</f>
        <v>0</v>
      </c>
      <c r="AN555" s="362">
        <f t="shared" ref="AN555" si="1215">AN554</f>
        <v>0</v>
      </c>
      <c r="AO555" s="362">
        <f t="shared" ref="AO555" si="1216">AO554</f>
        <v>0</v>
      </c>
      <c r="AP555" s="362">
        <f t="shared" ref="AP555" si="1217">AP554</f>
        <v>0</v>
      </c>
      <c r="AQ555" s="362">
        <f t="shared" ref="AQ555" si="1218">AQ554</f>
        <v>0</v>
      </c>
      <c r="AR555" s="362">
        <f t="shared" ref="AR555" si="1219">AR554</f>
        <v>0</v>
      </c>
      <c r="AS555" s="266"/>
    </row>
    <row r="556" spans="1:45" outlineLevel="1">
      <c r="A556" s="464"/>
      <c r="B556" s="379"/>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363"/>
      <c r="AF556" s="376"/>
      <c r="AG556" s="376"/>
      <c r="AH556" s="376"/>
      <c r="AI556" s="376"/>
      <c r="AJ556" s="376"/>
      <c r="AK556" s="376"/>
      <c r="AL556" s="376"/>
      <c r="AM556" s="376"/>
      <c r="AN556" s="376"/>
      <c r="AO556" s="376"/>
      <c r="AP556" s="376"/>
      <c r="AQ556" s="376"/>
      <c r="AR556" s="376"/>
      <c r="AS556" s="266"/>
    </row>
    <row r="557" spans="1:45" ht="30" outlineLevel="1">
      <c r="A557" s="464">
        <v>44</v>
      </c>
      <c r="B557" s="379" t="s">
        <v>136</v>
      </c>
      <c r="C557" s="251" t="s">
        <v>25</v>
      </c>
      <c r="D557" s="255"/>
      <c r="E557" s="255"/>
      <c r="F557" s="255"/>
      <c r="G557" s="255"/>
      <c r="H557" s="255"/>
      <c r="I557" s="255"/>
      <c r="J557" s="255"/>
      <c r="K557" s="255"/>
      <c r="L557" s="255"/>
      <c r="M557" s="255"/>
      <c r="N557" s="255"/>
      <c r="O557" s="255"/>
      <c r="P557" s="255"/>
      <c r="Q557" s="255">
        <v>12</v>
      </c>
      <c r="R557" s="255"/>
      <c r="S557" s="255"/>
      <c r="T557" s="255"/>
      <c r="U557" s="255"/>
      <c r="V557" s="255"/>
      <c r="W557" s="255"/>
      <c r="X557" s="255"/>
      <c r="Y557" s="255"/>
      <c r="Z557" s="255"/>
      <c r="AA557" s="255"/>
      <c r="AB557" s="255"/>
      <c r="AC557" s="255"/>
      <c r="AD557" s="255"/>
      <c r="AE557" s="377"/>
      <c r="AF557" s="361"/>
      <c r="AG557" s="361"/>
      <c r="AH557" s="361"/>
      <c r="AI557" s="361"/>
      <c r="AJ557" s="361"/>
      <c r="AK557" s="361"/>
      <c r="AL557" s="366"/>
      <c r="AM557" s="366"/>
      <c r="AN557" s="366"/>
      <c r="AO557" s="366"/>
      <c r="AP557" s="366"/>
      <c r="AQ557" s="366"/>
      <c r="AR557" s="366"/>
      <c r="AS557" s="256">
        <f>SUM(AE557:AR557)</f>
        <v>0</v>
      </c>
    </row>
    <row r="558" spans="1:45" outlineLevel="1">
      <c r="A558" s="464"/>
      <c r="B558" s="382" t="s">
        <v>307</v>
      </c>
      <c r="C558" s="251" t="s">
        <v>163</v>
      </c>
      <c r="D558" s="255"/>
      <c r="E558" s="255"/>
      <c r="F558" s="255"/>
      <c r="G558" s="255"/>
      <c r="H558" s="255"/>
      <c r="I558" s="255"/>
      <c r="J558" s="255"/>
      <c r="K558" s="255"/>
      <c r="L558" s="255"/>
      <c r="M558" s="255"/>
      <c r="N558" s="255"/>
      <c r="O558" s="255"/>
      <c r="P558" s="255"/>
      <c r="Q558" s="255">
        <f>Q557</f>
        <v>12</v>
      </c>
      <c r="R558" s="255"/>
      <c r="S558" s="255"/>
      <c r="T558" s="255"/>
      <c r="U558" s="255"/>
      <c r="V558" s="255"/>
      <c r="W558" s="255"/>
      <c r="X558" s="255"/>
      <c r="Y558" s="255"/>
      <c r="Z558" s="255"/>
      <c r="AA558" s="255"/>
      <c r="AB558" s="255"/>
      <c r="AC558" s="255"/>
      <c r="AD558" s="255"/>
      <c r="AE558" s="362">
        <v>0</v>
      </c>
      <c r="AF558" s="362">
        <v>0</v>
      </c>
      <c r="AG558" s="362">
        <v>0</v>
      </c>
      <c r="AH558" s="362">
        <v>0</v>
      </c>
      <c r="AI558" s="362">
        <v>0</v>
      </c>
      <c r="AJ558" s="362">
        <v>0</v>
      </c>
      <c r="AK558" s="362">
        <v>0</v>
      </c>
      <c r="AL558" s="362">
        <f t="shared" ref="AL558" si="1220">AL557</f>
        <v>0</v>
      </c>
      <c r="AM558" s="362">
        <f t="shared" ref="AM558" si="1221">AM557</f>
        <v>0</v>
      </c>
      <c r="AN558" s="362">
        <f t="shared" ref="AN558" si="1222">AN557</f>
        <v>0</v>
      </c>
      <c r="AO558" s="362">
        <f t="shared" ref="AO558" si="1223">AO557</f>
        <v>0</v>
      </c>
      <c r="AP558" s="362">
        <f t="shared" ref="AP558" si="1224">AP557</f>
        <v>0</v>
      </c>
      <c r="AQ558" s="362">
        <f t="shared" ref="AQ558" si="1225">AQ557</f>
        <v>0</v>
      </c>
      <c r="AR558" s="362">
        <f t="shared" ref="AR558" si="1226">AR557</f>
        <v>0</v>
      </c>
      <c r="AS558" s="266"/>
    </row>
    <row r="559" spans="1:45" outlineLevel="1">
      <c r="A559" s="464"/>
      <c r="B559" s="379"/>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363"/>
      <c r="AF559" s="376"/>
      <c r="AG559" s="376"/>
      <c r="AH559" s="376"/>
      <c r="AI559" s="376"/>
      <c r="AJ559" s="376"/>
      <c r="AK559" s="376"/>
      <c r="AL559" s="376"/>
      <c r="AM559" s="376"/>
      <c r="AN559" s="376"/>
      <c r="AO559" s="376"/>
      <c r="AP559" s="376"/>
      <c r="AQ559" s="376"/>
      <c r="AR559" s="376"/>
      <c r="AS559" s="266"/>
    </row>
    <row r="560" spans="1:45" ht="30" outlineLevel="1">
      <c r="A560" s="464">
        <v>45</v>
      </c>
      <c r="B560" s="379" t="s">
        <v>137</v>
      </c>
      <c r="C560" s="251" t="s">
        <v>25</v>
      </c>
      <c r="D560" s="255"/>
      <c r="E560" s="255"/>
      <c r="F560" s="255"/>
      <c r="G560" s="255"/>
      <c r="H560" s="255"/>
      <c r="I560" s="255"/>
      <c r="J560" s="255"/>
      <c r="K560" s="255"/>
      <c r="L560" s="255"/>
      <c r="M560" s="255"/>
      <c r="N560" s="255"/>
      <c r="O560" s="255"/>
      <c r="P560" s="255"/>
      <c r="Q560" s="255">
        <v>12</v>
      </c>
      <c r="R560" s="255"/>
      <c r="S560" s="255"/>
      <c r="T560" s="255"/>
      <c r="U560" s="255"/>
      <c r="V560" s="255"/>
      <c r="W560" s="255"/>
      <c r="X560" s="255"/>
      <c r="Y560" s="255"/>
      <c r="Z560" s="255"/>
      <c r="AA560" s="255"/>
      <c r="AB560" s="255"/>
      <c r="AC560" s="255"/>
      <c r="AD560" s="255"/>
      <c r="AE560" s="377"/>
      <c r="AF560" s="361"/>
      <c r="AG560" s="361"/>
      <c r="AH560" s="361"/>
      <c r="AI560" s="361"/>
      <c r="AJ560" s="361"/>
      <c r="AK560" s="361"/>
      <c r="AL560" s="366"/>
      <c r="AM560" s="366"/>
      <c r="AN560" s="366"/>
      <c r="AO560" s="366"/>
      <c r="AP560" s="366"/>
      <c r="AQ560" s="366"/>
      <c r="AR560" s="366"/>
      <c r="AS560" s="256">
        <f>SUM(AE560:AR560)</f>
        <v>0</v>
      </c>
    </row>
    <row r="561" spans="1:45" outlineLevel="1">
      <c r="A561" s="464"/>
      <c r="B561" s="382" t="s">
        <v>307</v>
      </c>
      <c r="C561" s="251" t="s">
        <v>163</v>
      </c>
      <c r="D561" s="255"/>
      <c r="E561" s="255"/>
      <c r="F561" s="255"/>
      <c r="G561" s="255"/>
      <c r="H561" s="255"/>
      <c r="I561" s="255"/>
      <c r="J561" s="255"/>
      <c r="K561" s="255"/>
      <c r="L561" s="255"/>
      <c r="M561" s="255"/>
      <c r="N561" s="255"/>
      <c r="O561" s="255"/>
      <c r="P561" s="255"/>
      <c r="Q561" s="255">
        <f>Q560</f>
        <v>12</v>
      </c>
      <c r="R561" s="255"/>
      <c r="S561" s="255"/>
      <c r="T561" s="255"/>
      <c r="U561" s="255"/>
      <c r="V561" s="255"/>
      <c r="W561" s="255"/>
      <c r="X561" s="255"/>
      <c r="Y561" s="255"/>
      <c r="Z561" s="255"/>
      <c r="AA561" s="255"/>
      <c r="AB561" s="255"/>
      <c r="AC561" s="255"/>
      <c r="AD561" s="255"/>
      <c r="AE561" s="362">
        <v>0</v>
      </c>
      <c r="AF561" s="362">
        <v>0</v>
      </c>
      <c r="AG561" s="362">
        <v>0</v>
      </c>
      <c r="AH561" s="362">
        <v>0</v>
      </c>
      <c r="AI561" s="362">
        <v>0</v>
      </c>
      <c r="AJ561" s="362">
        <v>0</v>
      </c>
      <c r="AK561" s="362">
        <v>0</v>
      </c>
      <c r="AL561" s="362">
        <f t="shared" ref="AL561" si="1227">AL560</f>
        <v>0</v>
      </c>
      <c r="AM561" s="362">
        <f t="shared" ref="AM561" si="1228">AM560</f>
        <v>0</v>
      </c>
      <c r="AN561" s="362">
        <f t="shared" ref="AN561" si="1229">AN560</f>
        <v>0</v>
      </c>
      <c r="AO561" s="362">
        <f t="shared" ref="AO561" si="1230">AO560</f>
        <v>0</v>
      </c>
      <c r="AP561" s="362">
        <f t="shared" ref="AP561" si="1231">AP560</f>
        <v>0</v>
      </c>
      <c r="AQ561" s="362">
        <f t="shared" ref="AQ561" si="1232">AQ560</f>
        <v>0</v>
      </c>
      <c r="AR561" s="362">
        <f t="shared" ref="AR561" si="1233">AR560</f>
        <v>0</v>
      </c>
      <c r="AS561" s="266"/>
    </row>
    <row r="562" spans="1:45" outlineLevel="1">
      <c r="A562" s="464"/>
      <c r="B562" s="379"/>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363"/>
      <c r="AF562" s="376"/>
      <c r="AG562" s="376"/>
      <c r="AH562" s="376"/>
      <c r="AI562" s="376"/>
      <c r="AJ562" s="376"/>
      <c r="AK562" s="376"/>
      <c r="AL562" s="376"/>
      <c r="AM562" s="376"/>
      <c r="AN562" s="376"/>
      <c r="AO562" s="376"/>
      <c r="AP562" s="376"/>
      <c r="AQ562" s="376"/>
      <c r="AR562" s="376"/>
      <c r="AS562" s="266"/>
    </row>
    <row r="563" spans="1:45" ht="30" outlineLevel="1">
      <c r="A563" s="464">
        <v>46</v>
      </c>
      <c r="B563" s="379" t="s">
        <v>138</v>
      </c>
      <c r="C563" s="251" t="s">
        <v>25</v>
      </c>
      <c r="D563" s="255"/>
      <c r="E563" s="255"/>
      <c r="F563" s="255"/>
      <c r="G563" s="255"/>
      <c r="H563" s="255"/>
      <c r="I563" s="255"/>
      <c r="J563" s="255"/>
      <c r="K563" s="255"/>
      <c r="L563" s="255"/>
      <c r="M563" s="255"/>
      <c r="N563" s="255"/>
      <c r="O563" s="255"/>
      <c r="P563" s="255"/>
      <c r="Q563" s="255">
        <v>12</v>
      </c>
      <c r="R563" s="255"/>
      <c r="S563" s="255"/>
      <c r="T563" s="255"/>
      <c r="U563" s="255"/>
      <c r="V563" s="255"/>
      <c r="W563" s="255"/>
      <c r="X563" s="255"/>
      <c r="Y563" s="255"/>
      <c r="Z563" s="255"/>
      <c r="AA563" s="255"/>
      <c r="AB563" s="255"/>
      <c r="AC563" s="255"/>
      <c r="AD563" s="255"/>
      <c r="AE563" s="377"/>
      <c r="AF563" s="361"/>
      <c r="AG563" s="361"/>
      <c r="AH563" s="361"/>
      <c r="AI563" s="361"/>
      <c r="AJ563" s="361"/>
      <c r="AK563" s="361"/>
      <c r="AL563" s="366"/>
      <c r="AM563" s="366"/>
      <c r="AN563" s="366"/>
      <c r="AO563" s="366"/>
      <c r="AP563" s="366"/>
      <c r="AQ563" s="366"/>
      <c r="AR563" s="366"/>
      <c r="AS563" s="256">
        <f>SUM(AE563:AR563)</f>
        <v>0</v>
      </c>
    </row>
    <row r="564" spans="1:45" outlineLevel="1">
      <c r="A564" s="464"/>
      <c r="B564" s="382" t="s">
        <v>307</v>
      </c>
      <c r="C564" s="251" t="s">
        <v>163</v>
      </c>
      <c r="D564" s="255"/>
      <c r="E564" s="255"/>
      <c r="F564" s="255"/>
      <c r="G564" s="255"/>
      <c r="H564" s="255"/>
      <c r="I564" s="255"/>
      <c r="J564" s="255"/>
      <c r="K564" s="255"/>
      <c r="L564" s="255"/>
      <c r="M564" s="255"/>
      <c r="N564" s="255"/>
      <c r="O564" s="255"/>
      <c r="P564" s="255"/>
      <c r="Q564" s="255">
        <f>Q563</f>
        <v>12</v>
      </c>
      <c r="R564" s="255"/>
      <c r="S564" s="255"/>
      <c r="T564" s="255"/>
      <c r="U564" s="255"/>
      <c r="V564" s="255"/>
      <c r="W564" s="255"/>
      <c r="X564" s="255"/>
      <c r="Y564" s="255"/>
      <c r="Z564" s="255"/>
      <c r="AA564" s="255"/>
      <c r="AB564" s="255"/>
      <c r="AC564" s="255"/>
      <c r="AD564" s="255"/>
      <c r="AE564" s="362">
        <v>0</v>
      </c>
      <c r="AF564" s="362">
        <v>0</v>
      </c>
      <c r="AG564" s="362">
        <v>0</v>
      </c>
      <c r="AH564" s="362">
        <v>0</v>
      </c>
      <c r="AI564" s="362">
        <v>0</v>
      </c>
      <c r="AJ564" s="362">
        <v>0</v>
      </c>
      <c r="AK564" s="362">
        <v>0</v>
      </c>
      <c r="AL564" s="362">
        <f t="shared" ref="AL564" si="1234">AL563</f>
        <v>0</v>
      </c>
      <c r="AM564" s="362">
        <f t="shared" ref="AM564" si="1235">AM563</f>
        <v>0</v>
      </c>
      <c r="AN564" s="362">
        <f t="shared" ref="AN564" si="1236">AN563</f>
        <v>0</v>
      </c>
      <c r="AO564" s="362">
        <f t="shared" ref="AO564" si="1237">AO563</f>
        <v>0</v>
      </c>
      <c r="AP564" s="362">
        <f t="shared" ref="AP564" si="1238">AP563</f>
        <v>0</v>
      </c>
      <c r="AQ564" s="362">
        <f t="shared" ref="AQ564" si="1239">AQ563</f>
        <v>0</v>
      </c>
      <c r="AR564" s="362">
        <f t="shared" ref="AR564" si="1240">AR563</f>
        <v>0</v>
      </c>
      <c r="AS564" s="266"/>
    </row>
    <row r="565" spans="1:45" outlineLevel="1">
      <c r="A565" s="464"/>
      <c r="B565" s="379"/>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363"/>
      <c r="AF565" s="376"/>
      <c r="AG565" s="376"/>
      <c r="AH565" s="376"/>
      <c r="AI565" s="376"/>
      <c r="AJ565" s="376"/>
      <c r="AK565" s="376"/>
      <c r="AL565" s="376"/>
      <c r="AM565" s="376"/>
      <c r="AN565" s="376"/>
      <c r="AO565" s="376"/>
      <c r="AP565" s="376"/>
      <c r="AQ565" s="376"/>
      <c r="AR565" s="376"/>
      <c r="AS565" s="266"/>
    </row>
    <row r="566" spans="1:45" ht="30" outlineLevel="1">
      <c r="A566" s="464">
        <v>47</v>
      </c>
      <c r="B566" s="379" t="s">
        <v>139</v>
      </c>
      <c r="C566" s="251" t="s">
        <v>25</v>
      </c>
      <c r="D566" s="255"/>
      <c r="E566" s="255"/>
      <c r="F566" s="255"/>
      <c r="G566" s="255"/>
      <c r="H566" s="255"/>
      <c r="I566" s="255"/>
      <c r="J566" s="255"/>
      <c r="K566" s="255"/>
      <c r="L566" s="255"/>
      <c r="M566" s="255"/>
      <c r="N566" s="255"/>
      <c r="O566" s="255"/>
      <c r="P566" s="255"/>
      <c r="Q566" s="255">
        <v>12</v>
      </c>
      <c r="R566" s="255"/>
      <c r="S566" s="255"/>
      <c r="T566" s="255"/>
      <c r="U566" s="255"/>
      <c r="V566" s="255"/>
      <c r="W566" s="255"/>
      <c r="X566" s="255"/>
      <c r="Y566" s="255"/>
      <c r="Z566" s="255"/>
      <c r="AA566" s="255"/>
      <c r="AB566" s="255"/>
      <c r="AC566" s="255"/>
      <c r="AD566" s="255"/>
      <c r="AE566" s="377"/>
      <c r="AF566" s="361"/>
      <c r="AG566" s="361"/>
      <c r="AH566" s="361"/>
      <c r="AI566" s="361"/>
      <c r="AJ566" s="361"/>
      <c r="AK566" s="361"/>
      <c r="AL566" s="366"/>
      <c r="AM566" s="366"/>
      <c r="AN566" s="366"/>
      <c r="AO566" s="366"/>
      <c r="AP566" s="366"/>
      <c r="AQ566" s="366"/>
      <c r="AR566" s="366"/>
      <c r="AS566" s="256">
        <f>SUM(AE566:AR566)</f>
        <v>0</v>
      </c>
    </row>
    <row r="567" spans="1:45" outlineLevel="1">
      <c r="A567" s="464"/>
      <c r="B567" s="382" t="s">
        <v>307</v>
      </c>
      <c r="C567" s="251" t="s">
        <v>163</v>
      </c>
      <c r="D567" s="255"/>
      <c r="E567" s="255"/>
      <c r="F567" s="255"/>
      <c r="G567" s="255"/>
      <c r="H567" s="255"/>
      <c r="I567" s="255"/>
      <c r="J567" s="255"/>
      <c r="K567" s="255"/>
      <c r="L567" s="255"/>
      <c r="M567" s="255"/>
      <c r="N567" s="255"/>
      <c r="O567" s="255"/>
      <c r="P567" s="255"/>
      <c r="Q567" s="255">
        <f>Q566</f>
        <v>12</v>
      </c>
      <c r="R567" s="255"/>
      <c r="S567" s="255"/>
      <c r="T567" s="255"/>
      <c r="U567" s="255"/>
      <c r="V567" s="255"/>
      <c r="W567" s="255"/>
      <c r="X567" s="255"/>
      <c r="Y567" s="255"/>
      <c r="Z567" s="255"/>
      <c r="AA567" s="255"/>
      <c r="AB567" s="255"/>
      <c r="AC567" s="255"/>
      <c r="AD567" s="255"/>
      <c r="AE567" s="362">
        <v>0</v>
      </c>
      <c r="AF567" s="362">
        <v>0</v>
      </c>
      <c r="AG567" s="362">
        <v>0</v>
      </c>
      <c r="AH567" s="362">
        <v>0</v>
      </c>
      <c r="AI567" s="362">
        <v>0</v>
      </c>
      <c r="AJ567" s="362">
        <v>0</v>
      </c>
      <c r="AK567" s="362">
        <v>0</v>
      </c>
      <c r="AL567" s="362">
        <f t="shared" ref="AL567" si="1241">AL566</f>
        <v>0</v>
      </c>
      <c r="AM567" s="362">
        <f t="shared" ref="AM567" si="1242">AM566</f>
        <v>0</v>
      </c>
      <c r="AN567" s="362">
        <f t="shared" ref="AN567" si="1243">AN566</f>
        <v>0</v>
      </c>
      <c r="AO567" s="362">
        <f t="shared" ref="AO567" si="1244">AO566</f>
        <v>0</v>
      </c>
      <c r="AP567" s="362">
        <f t="shared" ref="AP567" si="1245">AP566</f>
        <v>0</v>
      </c>
      <c r="AQ567" s="362">
        <f t="shared" ref="AQ567" si="1246">AQ566</f>
        <v>0</v>
      </c>
      <c r="AR567" s="362">
        <f t="shared" ref="AR567" si="1247">AR566</f>
        <v>0</v>
      </c>
      <c r="AS567" s="266"/>
    </row>
    <row r="568" spans="1:45" outlineLevel="1">
      <c r="A568" s="464"/>
      <c r="B568" s="379"/>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363"/>
      <c r="AF568" s="376"/>
      <c r="AG568" s="376"/>
      <c r="AH568" s="376"/>
      <c r="AI568" s="376"/>
      <c r="AJ568" s="376"/>
      <c r="AK568" s="376"/>
      <c r="AL568" s="376"/>
      <c r="AM568" s="376"/>
      <c r="AN568" s="376"/>
      <c r="AO568" s="376"/>
      <c r="AP568" s="376"/>
      <c r="AQ568" s="376"/>
      <c r="AR568" s="376"/>
      <c r="AS568" s="266"/>
    </row>
    <row r="569" spans="1:45" ht="30" outlineLevel="1">
      <c r="A569" s="464">
        <v>48</v>
      </c>
      <c r="B569" s="379" t="s">
        <v>140</v>
      </c>
      <c r="C569" s="251" t="s">
        <v>25</v>
      </c>
      <c r="D569" s="255"/>
      <c r="E569" s="255"/>
      <c r="F569" s="255"/>
      <c r="G569" s="255"/>
      <c r="H569" s="255"/>
      <c r="I569" s="255"/>
      <c r="J569" s="255"/>
      <c r="K569" s="255"/>
      <c r="L569" s="255"/>
      <c r="M569" s="255"/>
      <c r="N569" s="255"/>
      <c r="O569" s="255"/>
      <c r="P569" s="255"/>
      <c r="Q569" s="255">
        <v>12</v>
      </c>
      <c r="R569" s="255"/>
      <c r="S569" s="255"/>
      <c r="T569" s="255"/>
      <c r="U569" s="255"/>
      <c r="V569" s="255"/>
      <c r="W569" s="255"/>
      <c r="X569" s="255"/>
      <c r="Y569" s="255"/>
      <c r="Z569" s="255"/>
      <c r="AA569" s="255"/>
      <c r="AB569" s="255"/>
      <c r="AC569" s="255"/>
      <c r="AD569" s="255"/>
      <c r="AE569" s="377"/>
      <c r="AF569" s="361"/>
      <c r="AG569" s="361"/>
      <c r="AH569" s="361"/>
      <c r="AI569" s="361"/>
      <c r="AJ569" s="361"/>
      <c r="AK569" s="361"/>
      <c r="AL569" s="366"/>
      <c r="AM569" s="366"/>
      <c r="AN569" s="366"/>
      <c r="AO569" s="366"/>
      <c r="AP569" s="366"/>
      <c r="AQ569" s="366"/>
      <c r="AR569" s="366"/>
      <c r="AS569" s="256">
        <f>SUM(AE569:AR569)</f>
        <v>0</v>
      </c>
    </row>
    <row r="570" spans="1:45" outlineLevel="1">
      <c r="A570" s="464"/>
      <c r="B570" s="382" t="s">
        <v>307</v>
      </c>
      <c r="C570" s="251" t="s">
        <v>163</v>
      </c>
      <c r="D570" s="255"/>
      <c r="E570" s="255"/>
      <c r="F570" s="255"/>
      <c r="G570" s="255"/>
      <c r="H570" s="255"/>
      <c r="I570" s="255"/>
      <c r="J570" s="255"/>
      <c r="K570" s="255"/>
      <c r="L570" s="255"/>
      <c r="M570" s="255"/>
      <c r="N570" s="255"/>
      <c r="O570" s="255"/>
      <c r="P570" s="255"/>
      <c r="Q570" s="255">
        <f>Q569</f>
        <v>12</v>
      </c>
      <c r="R570" s="255"/>
      <c r="S570" s="255"/>
      <c r="T570" s="255"/>
      <c r="U570" s="255"/>
      <c r="V570" s="255"/>
      <c r="W570" s="255"/>
      <c r="X570" s="255"/>
      <c r="Y570" s="255"/>
      <c r="Z570" s="255"/>
      <c r="AA570" s="255"/>
      <c r="AB570" s="255"/>
      <c r="AC570" s="255"/>
      <c r="AD570" s="255"/>
      <c r="AE570" s="362">
        <v>0</v>
      </c>
      <c r="AF570" s="362">
        <v>0</v>
      </c>
      <c r="AG570" s="362">
        <v>0</v>
      </c>
      <c r="AH570" s="362">
        <v>0</v>
      </c>
      <c r="AI570" s="362">
        <v>0</v>
      </c>
      <c r="AJ570" s="362">
        <v>0</v>
      </c>
      <c r="AK570" s="362">
        <v>0</v>
      </c>
      <c r="AL570" s="362">
        <f t="shared" ref="AL570" si="1248">AL569</f>
        <v>0</v>
      </c>
      <c r="AM570" s="362">
        <f t="shared" ref="AM570" si="1249">AM569</f>
        <v>0</v>
      </c>
      <c r="AN570" s="362">
        <f t="shared" ref="AN570" si="1250">AN569</f>
        <v>0</v>
      </c>
      <c r="AO570" s="362">
        <f t="shared" ref="AO570" si="1251">AO569</f>
        <v>0</v>
      </c>
      <c r="AP570" s="362">
        <f t="shared" ref="AP570" si="1252">AP569</f>
        <v>0</v>
      </c>
      <c r="AQ570" s="362">
        <f t="shared" ref="AQ570" si="1253">AQ569</f>
        <v>0</v>
      </c>
      <c r="AR570" s="362">
        <f t="shared" ref="AR570" si="1254">AR569</f>
        <v>0</v>
      </c>
      <c r="AS570" s="266"/>
    </row>
    <row r="571" spans="1:45" outlineLevel="1">
      <c r="A571" s="464"/>
      <c r="B571" s="379"/>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363"/>
      <c r="AF571" s="376"/>
      <c r="AG571" s="376"/>
      <c r="AH571" s="376"/>
      <c r="AI571" s="376"/>
      <c r="AJ571" s="376"/>
      <c r="AK571" s="376"/>
      <c r="AL571" s="376"/>
      <c r="AM571" s="376"/>
      <c r="AN571" s="376"/>
      <c r="AO571" s="376"/>
      <c r="AP571" s="376"/>
      <c r="AQ571" s="376"/>
      <c r="AR571" s="376"/>
      <c r="AS571" s="266"/>
    </row>
    <row r="572" spans="1:45" ht="30" outlineLevel="1">
      <c r="A572" s="464">
        <v>49</v>
      </c>
      <c r="B572" s="379" t="s">
        <v>141</v>
      </c>
      <c r="C572" s="251" t="s">
        <v>25</v>
      </c>
      <c r="D572" s="255"/>
      <c r="E572" s="255"/>
      <c r="F572" s="255"/>
      <c r="G572" s="255"/>
      <c r="H572" s="255"/>
      <c r="I572" s="255"/>
      <c r="J572" s="255"/>
      <c r="K572" s="255"/>
      <c r="L572" s="255"/>
      <c r="M572" s="255"/>
      <c r="N572" s="255"/>
      <c r="O572" s="255"/>
      <c r="P572" s="255"/>
      <c r="Q572" s="255">
        <v>12</v>
      </c>
      <c r="R572" s="255"/>
      <c r="S572" s="255"/>
      <c r="T572" s="255"/>
      <c r="U572" s="255"/>
      <c r="V572" s="255"/>
      <c r="W572" s="255"/>
      <c r="X572" s="255"/>
      <c r="Y572" s="255"/>
      <c r="Z572" s="255"/>
      <c r="AA572" s="255"/>
      <c r="AB572" s="255"/>
      <c r="AC572" s="255"/>
      <c r="AD572" s="255"/>
      <c r="AE572" s="377"/>
      <c r="AF572" s="361"/>
      <c r="AG572" s="361"/>
      <c r="AH572" s="361"/>
      <c r="AI572" s="361"/>
      <c r="AJ572" s="361"/>
      <c r="AK572" s="361"/>
      <c r="AL572" s="366"/>
      <c r="AM572" s="366"/>
      <c r="AN572" s="366"/>
      <c r="AO572" s="366"/>
      <c r="AP572" s="366"/>
      <c r="AQ572" s="366"/>
      <c r="AR572" s="366"/>
      <c r="AS572" s="256">
        <f>SUM(AE572:AR572)</f>
        <v>0</v>
      </c>
    </row>
    <row r="573" spans="1:45" outlineLevel="1">
      <c r="A573" s="464"/>
      <c r="B573" s="382" t="s">
        <v>307</v>
      </c>
      <c r="C573" s="251" t="s">
        <v>163</v>
      </c>
      <c r="D573" s="255"/>
      <c r="E573" s="255"/>
      <c r="F573" s="255"/>
      <c r="G573" s="255"/>
      <c r="H573" s="255"/>
      <c r="I573" s="255"/>
      <c r="J573" s="255"/>
      <c r="K573" s="255"/>
      <c r="L573" s="255"/>
      <c r="M573" s="255"/>
      <c r="N573" s="255"/>
      <c r="O573" s="255"/>
      <c r="P573" s="255"/>
      <c r="Q573" s="255">
        <f>Q572</f>
        <v>12</v>
      </c>
      <c r="R573" s="255"/>
      <c r="S573" s="255"/>
      <c r="T573" s="255"/>
      <c r="U573" s="255"/>
      <c r="V573" s="255"/>
      <c r="W573" s="255"/>
      <c r="X573" s="255"/>
      <c r="Y573" s="255"/>
      <c r="Z573" s="255"/>
      <c r="AA573" s="255"/>
      <c r="AB573" s="255"/>
      <c r="AC573" s="255"/>
      <c r="AD573" s="255"/>
      <c r="AE573" s="362">
        <v>0</v>
      </c>
      <c r="AF573" s="362">
        <v>0</v>
      </c>
      <c r="AG573" s="362">
        <v>0</v>
      </c>
      <c r="AH573" s="362">
        <v>0</v>
      </c>
      <c r="AI573" s="362">
        <v>0</v>
      </c>
      <c r="AJ573" s="362">
        <v>0</v>
      </c>
      <c r="AK573" s="362">
        <v>0</v>
      </c>
      <c r="AL573" s="362">
        <f t="shared" ref="AL573" si="1255">AL572</f>
        <v>0</v>
      </c>
      <c r="AM573" s="362">
        <f t="shared" ref="AM573" si="1256">AM572</f>
        <v>0</v>
      </c>
      <c r="AN573" s="362">
        <f t="shared" ref="AN573" si="1257">AN572</f>
        <v>0</v>
      </c>
      <c r="AO573" s="362">
        <f t="shared" ref="AO573" si="1258">AO572</f>
        <v>0</v>
      </c>
      <c r="AP573" s="362">
        <f t="shared" ref="AP573" si="1259">AP572</f>
        <v>0</v>
      </c>
      <c r="AQ573" s="362">
        <f t="shared" ref="AQ573" si="1260">AQ572</f>
        <v>0</v>
      </c>
      <c r="AR573" s="362">
        <f t="shared" ref="AR573" si="1261">AR572</f>
        <v>0</v>
      </c>
      <c r="AS573" s="266"/>
    </row>
    <row r="574" spans="1:45" outlineLevel="1">
      <c r="A574" s="464"/>
      <c r="B574" s="382"/>
      <c r="C574" s="265"/>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251"/>
      <c r="AE574" s="261"/>
      <c r="AF574" s="261"/>
      <c r="AG574" s="261"/>
      <c r="AH574" s="261"/>
      <c r="AI574" s="261"/>
      <c r="AJ574" s="261"/>
      <c r="AK574" s="261"/>
      <c r="AL574" s="261"/>
      <c r="AM574" s="261"/>
      <c r="AN574" s="261"/>
      <c r="AO574" s="261"/>
      <c r="AP574" s="261"/>
      <c r="AQ574" s="261"/>
      <c r="AR574" s="261"/>
      <c r="AS574" s="266"/>
    </row>
    <row r="575" spans="1:45" ht="15.75">
      <c r="B575" s="286" t="s">
        <v>291</v>
      </c>
      <c r="C575" s="288"/>
      <c r="D575" s="288">
        <f>SUM(D418:D573)</f>
        <v>10178942.739921564</v>
      </c>
      <c r="E575" s="288"/>
      <c r="F575" s="288"/>
      <c r="G575" s="288"/>
      <c r="H575" s="288"/>
      <c r="I575" s="288"/>
      <c r="J575" s="288"/>
      <c r="K575" s="288"/>
      <c r="L575" s="288"/>
      <c r="M575" s="288"/>
      <c r="N575" s="288"/>
      <c r="O575" s="288"/>
      <c r="P575" s="288"/>
      <c r="Q575" s="288"/>
      <c r="R575" s="288">
        <f>SUM(R418:R573)</f>
        <v>1192.130730344908</v>
      </c>
      <c r="S575" s="288"/>
      <c r="T575" s="288"/>
      <c r="U575" s="288"/>
      <c r="V575" s="288"/>
      <c r="W575" s="288"/>
      <c r="X575" s="288"/>
      <c r="Y575" s="288"/>
      <c r="Z575" s="288"/>
      <c r="AA575" s="288"/>
      <c r="AB575" s="288"/>
      <c r="AC575" s="288"/>
      <c r="AD575" s="288"/>
      <c r="AE575" s="288">
        <f>IF(AE416="kWh",SUMPRODUCT(D418:D573,AE418:AE573))</f>
        <v>6816572.8234910537</v>
      </c>
      <c r="AF575" s="288">
        <f>IF(AF416="kWh",SUMPRODUCT(D418:D573,AF418:AF573))</f>
        <v>1573061.9312568479</v>
      </c>
      <c r="AG575" s="288">
        <f>IF(AG416="kw",SUMPRODUCT(Q418:Q573,R418:R573,AG418:AG573),SUMPRODUCT(D418:D573,AG418:AG573))</f>
        <v>3881.8817063655792</v>
      </c>
      <c r="AH575" s="288">
        <f>IF(AH416="kw",SUMPRODUCT(Q418:Q573,R418:R573,AH418:AH573),SUMPRODUCT(D418:D573,AH418:AH573))</f>
        <v>0</v>
      </c>
      <c r="AI575" s="288">
        <f>IF(AI416="kw",SUMPRODUCT(Q418:Q573,R418:R573,AI418:AI573),SUMPRODUCT(D418:D573,AI418:AI573))</f>
        <v>0</v>
      </c>
      <c r="AJ575" s="288">
        <f>IF(AJ416="kw",SUMPRODUCT(Q418:Q573,R418:R573,AJ418:AJ573),SUMPRODUCT(D418:D573,AJ418:AJ573))</f>
        <v>0</v>
      </c>
      <c r="AK575" s="288">
        <f>IF(AK416="kw",SUMPRODUCT(Q418:Q573,R418:R573,AK418:AK573),SUMPRODUCT(D418:D573,AK418:AK573))</f>
        <v>0</v>
      </c>
      <c r="AL575" s="288">
        <f>IF(AL416="kw",SUMPRODUCT(Q418:Q573,R418:R573,AL418:AL573),SUMPRODUCT(D418:D573,AL418:AL573))</f>
        <v>0</v>
      </c>
      <c r="AM575" s="288">
        <f>IF(AM416="kw",SUMPRODUCT(Q418:Q573,R418:R573,AM418:AM573),SUMPRODUCT(D418:D573,AM418:AM573))</f>
        <v>0</v>
      </c>
      <c r="AN575" s="288">
        <f>IF(AN416="kw",SUMPRODUCT(Q418:Q573,R418:R573,AN418:AN573),SUMPRODUCT(D418:D573,AN418:AN573))</f>
        <v>0</v>
      </c>
      <c r="AO575" s="288">
        <f>IF(AO416="kw",SUMPRODUCT(Q418:Q573,R418:R573,AO418:AO573),SUMPRODUCT(D418:D573,AO418:AO573))</f>
        <v>0</v>
      </c>
      <c r="AP575" s="288">
        <f>IF(AP416="kw",SUMPRODUCT(Q418:Q573,R418:R573,AP418:AP573),SUMPRODUCT(D418:D573,AP418:AP573))</f>
        <v>0</v>
      </c>
      <c r="AQ575" s="288">
        <f>IF(AQ416="kw",SUMPRODUCT(Q418:Q573,R418:R573,AQ418:AQ573),SUMPRODUCT(D418:D573,AQ418:AQ573))</f>
        <v>0</v>
      </c>
      <c r="AR575" s="288">
        <f>IF(AR416="kw",SUMPRODUCT(Q418:Q573,R418:R573,AR418:AR573),SUMPRODUCT(D418:D573,AR418:AR573))</f>
        <v>0</v>
      </c>
      <c r="AS575" s="289"/>
    </row>
    <row r="576" spans="1:45" ht="15.75">
      <c r="B576" s="343" t="s">
        <v>292</v>
      </c>
      <c r="C576" s="344"/>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f>HLOOKUP(AE415,'2. LRAMVA Threshold'!$B$42:$Q$60,9,FALSE)</f>
        <v>0</v>
      </c>
      <c r="AF576" s="344">
        <f>HLOOKUP(AF415,'2. LRAMVA Threshold'!$B$42:$Q$53,9,FALSE)</f>
        <v>0</v>
      </c>
      <c r="AG576" s="344">
        <f>HLOOKUP(AG225,'2. LRAMVA Threshold'!$B$42:$Q$53,9,FALSE)</f>
        <v>0</v>
      </c>
      <c r="AH576" s="344">
        <f>HLOOKUP(AH225,'2. LRAMVA Threshold'!$B$42:$Q$53,9,FALSE)</f>
        <v>0</v>
      </c>
      <c r="AI576" s="344">
        <f>HLOOKUP(AI225,'2. LRAMVA Threshold'!$B$42:$Q$53,9,FALSE)</f>
        <v>0</v>
      </c>
      <c r="AJ576" s="344">
        <f>HLOOKUP(AJ225,'2. LRAMVA Threshold'!$B$42:$Q$53,9,FALSE)</f>
        <v>0</v>
      </c>
      <c r="AK576" s="344">
        <f>HLOOKUP(AK225,'2. LRAMVA Threshold'!$B$42:$Q$53,9,FALSE)</f>
        <v>0</v>
      </c>
      <c r="AL576" s="344">
        <f>HLOOKUP(AL225,'2. LRAMVA Threshold'!$B$42:$Q$53,9,FALSE)</f>
        <v>0</v>
      </c>
      <c r="AM576" s="344">
        <f>HLOOKUP(AM225,'2. LRAMVA Threshold'!$B$42:$Q$53,9,FALSE)</f>
        <v>0</v>
      </c>
      <c r="AN576" s="344">
        <f>HLOOKUP(AN225,'2. LRAMVA Threshold'!$B$42:$Q$53,9,FALSE)</f>
        <v>0</v>
      </c>
      <c r="AO576" s="344">
        <f>HLOOKUP(AO225,'2. LRAMVA Threshold'!$B$42:$Q$53,9,FALSE)</f>
        <v>0</v>
      </c>
      <c r="AP576" s="344">
        <f>HLOOKUP(AP225,'2. LRAMVA Threshold'!$B$42:$Q$53,9,FALSE)</f>
        <v>0</v>
      </c>
      <c r="AQ576" s="344">
        <f>HLOOKUP(AQ225,'2. LRAMVA Threshold'!$B$42:$Q$53,9,FALSE)</f>
        <v>0</v>
      </c>
      <c r="AR576" s="344">
        <f>HLOOKUP(AR225,'2. LRAMVA Threshold'!$B$42:$Q$53,9,FALSE)</f>
        <v>0</v>
      </c>
      <c r="AS576" s="345"/>
    </row>
    <row r="577" spans="2:45">
      <c r="B577" s="346"/>
      <c r="C577" s="383"/>
      <c r="D577" s="384"/>
      <c r="E577" s="384"/>
      <c r="F577" s="384"/>
      <c r="G577" s="384"/>
      <c r="H577" s="384"/>
      <c r="I577" s="384"/>
      <c r="J577" s="384"/>
      <c r="K577" s="384"/>
      <c r="L577" s="384"/>
      <c r="M577" s="384"/>
      <c r="N577" s="348"/>
      <c r="O577" s="348"/>
      <c r="P577" s="348"/>
      <c r="Q577" s="384"/>
      <c r="R577" s="385"/>
      <c r="S577" s="384"/>
      <c r="T577" s="384"/>
      <c r="U577" s="384"/>
      <c r="V577" s="386"/>
      <c r="W577" s="386"/>
      <c r="X577" s="386"/>
      <c r="Y577" s="386"/>
      <c r="Z577" s="384"/>
      <c r="AA577" s="384"/>
      <c r="AB577" s="348"/>
      <c r="AC577" s="348"/>
      <c r="AD577" s="348"/>
      <c r="AE577" s="387"/>
      <c r="AF577" s="387"/>
      <c r="AG577" s="387"/>
      <c r="AH577" s="387"/>
      <c r="AI577" s="387"/>
      <c r="AJ577" s="387"/>
      <c r="AK577" s="387"/>
      <c r="AL577" s="351"/>
      <c r="AM577" s="351"/>
      <c r="AN577" s="351"/>
      <c r="AO577" s="351"/>
      <c r="AP577" s="351"/>
      <c r="AQ577" s="351"/>
      <c r="AR577" s="351"/>
      <c r="AS577" s="352"/>
    </row>
    <row r="578" spans="2:45">
      <c r="B578" s="283" t="s">
        <v>293</v>
      </c>
      <c r="C578" s="296"/>
      <c r="D578" s="296"/>
      <c r="E578" s="329"/>
      <c r="F578" s="329"/>
      <c r="G578" s="329"/>
      <c r="H578" s="329"/>
      <c r="I578" s="329"/>
      <c r="J578" s="329"/>
      <c r="K578" s="329"/>
      <c r="L578" s="329"/>
      <c r="M578" s="329"/>
      <c r="N578" s="329"/>
      <c r="O578" s="329"/>
      <c r="P578" s="329"/>
      <c r="Q578" s="329"/>
      <c r="R578" s="251"/>
      <c r="S578" s="298"/>
      <c r="T578" s="298"/>
      <c r="U578" s="298"/>
      <c r="V578" s="297"/>
      <c r="W578" s="297"/>
      <c r="X578" s="297"/>
      <c r="Y578" s="297"/>
      <c r="Z578" s="298"/>
      <c r="AA578" s="298"/>
      <c r="AB578" s="298"/>
      <c r="AC578" s="298"/>
      <c r="AD578" s="298"/>
      <c r="AE578" s="732">
        <f>HLOOKUP(AE$35,'3.  Distribution Rates'!$C$122:$P$135,9,FALSE)</f>
        <v>9.1000000000000004E-3</v>
      </c>
      <c r="AF578" s="732">
        <f>HLOOKUP(AF$35,'3.  Distribution Rates'!$C$122:$P$135,9,FALSE)</f>
        <v>1.1900000000000001E-2</v>
      </c>
      <c r="AG578" s="299">
        <f>HLOOKUP(AG$35,'3.  Distribution Rates'!$C$122:$P$135,9,FALSE)</f>
        <v>2.1974</v>
      </c>
      <c r="AH578" s="299">
        <f>HLOOKUP(AH$35,'3.  Distribution Rates'!$C$122:$P$135,9,FALSE)</f>
        <v>0</v>
      </c>
      <c r="AI578" s="299">
        <f>HLOOKUP(AI$35,'3.  Distribution Rates'!$C$122:$P$135,9,FALSE)</f>
        <v>9.7361000000000004</v>
      </c>
      <c r="AJ578" s="299">
        <f>HLOOKUP(AJ$35,'3.  Distribution Rates'!$C$122:$P$135,9,FALSE)</f>
        <v>8.8894000000000002</v>
      </c>
      <c r="AK578" s="299">
        <f>HLOOKUP(AK$35,'3.  Distribution Rates'!$C$122:$P$135,9,FALSE)</f>
        <v>2.9499999999999998E-2</v>
      </c>
      <c r="AL578" s="299">
        <f>HLOOKUP(AL$35,'3.  Distribution Rates'!$C$122:$P$135,9,FALSE)</f>
        <v>0</v>
      </c>
      <c r="AM578" s="299">
        <f>HLOOKUP(AM$35,'3.  Distribution Rates'!$C$122:$P$135,9,FALSE)</f>
        <v>0</v>
      </c>
      <c r="AN578" s="299">
        <f>HLOOKUP(AN$35,'3.  Distribution Rates'!$C$122:$P$135,9,FALSE)</f>
        <v>0</v>
      </c>
      <c r="AO578" s="299">
        <f>HLOOKUP(AO$35,'3.  Distribution Rates'!$C$122:$P$135,9,FALSE)</f>
        <v>0</v>
      </c>
      <c r="AP578" s="299">
        <f>HLOOKUP(AP$35,'3.  Distribution Rates'!$C$122:$P$135,9,FALSE)</f>
        <v>0</v>
      </c>
      <c r="AQ578" s="299">
        <f>HLOOKUP(AQ$35,'3.  Distribution Rates'!$C$122:$P$135,9,FALSE)</f>
        <v>0</v>
      </c>
      <c r="AR578" s="299">
        <f>HLOOKUP(AR$35,'3.  Distribution Rates'!$C$122:$P$135,9,FALSE)</f>
        <v>0</v>
      </c>
      <c r="AS578" s="392"/>
    </row>
    <row r="579" spans="2:45">
      <c r="B579" s="283" t="s">
        <v>294</v>
      </c>
      <c r="C579" s="301"/>
      <c r="D579" s="243"/>
      <c r="E579" s="240"/>
      <c r="F579" s="240"/>
      <c r="G579" s="240"/>
      <c r="H579" s="240"/>
      <c r="I579" s="240"/>
      <c r="J579" s="240"/>
      <c r="K579" s="240"/>
      <c r="L579" s="240"/>
      <c r="M579" s="240"/>
      <c r="N579" s="240"/>
      <c r="O579" s="240"/>
      <c r="P579" s="240"/>
      <c r="Q579" s="240"/>
      <c r="R579" s="251"/>
      <c r="S579" s="240"/>
      <c r="T579" s="240"/>
      <c r="U579" s="240"/>
      <c r="V579" s="243"/>
      <c r="W579" s="243"/>
      <c r="X579" s="243"/>
      <c r="Y579" s="243"/>
      <c r="Z579" s="240"/>
      <c r="AA579" s="240"/>
      <c r="AB579" s="240"/>
      <c r="AC579" s="240"/>
      <c r="AD579" s="240"/>
      <c r="AE579" s="331">
        <f>'4.  2011-2014 LRAM'!AM140*AE578</f>
        <v>0</v>
      </c>
      <c r="AF579" s="331">
        <f>'4.  2011-2014 LRAM'!AN140*AF578</f>
        <v>0</v>
      </c>
      <c r="AG579" s="331">
        <f>'4.  2011-2014 LRAM'!AO140*AG578</f>
        <v>0</v>
      </c>
      <c r="AH579" s="331">
        <f>'4.  2011-2014 LRAM'!AP140*AH578</f>
        <v>0</v>
      </c>
      <c r="AI579" s="331">
        <f>'4.  2011-2014 LRAM'!AQ140*AI578</f>
        <v>0</v>
      </c>
      <c r="AJ579" s="331">
        <f>'4.  2011-2014 LRAM'!AR140*AJ578</f>
        <v>0</v>
      </c>
      <c r="AK579" s="331">
        <f>'4.  2011-2014 LRAM'!AS140*AK578</f>
        <v>0</v>
      </c>
      <c r="AL579" s="331">
        <f>'4.  2011-2014 LRAM'!AT140*AL578</f>
        <v>0</v>
      </c>
      <c r="AM579" s="331">
        <f>'4.  2011-2014 LRAM'!AU140*AM578</f>
        <v>0</v>
      </c>
      <c r="AN579" s="331">
        <f>'4.  2011-2014 LRAM'!AV140*AN578</f>
        <v>0</v>
      </c>
      <c r="AO579" s="331">
        <f>'4.  2011-2014 LRAM'!AW140*AO578</f>
        <v>0</v>
      </c>
      <c r="AP579" s="331">
        <f>'4.  2011-2014 LRAM'!AX140*AP578</f>
        <v>0</v>
      </c>
      <c r="AQ579" s="331">
        <f>'4.  2011-2014 LRAM'!AY140*AQ578</f>
        <v>0</v>
      </c>
      <c r="AR579" s="331">
        <f>'4.  2011-2014 LRAM'!AZ140*AR578</f>
        <v>0</v>
      </c>
      <c r="AS579" s="543">
        <f t="shared" ref="AS579:AS584" si="1262">SUM(AE579:AR579)</f>
        <v>0</v>
      </c>
    </row>
    <row r="580" spans="2:45">
      <c r="B580" s="283" t="s">
        <v>295</v>
      </c>
      <c r="C580" s="301"/>
      <c r="D580" s="243"/>
      <c r="E580" s="240"/>
      <c r="F580" s="240"/>
      <c r="G580" s="240"/>
      <c r="H580" s="240"/>
      <c r="I580" s="240"/>
      <c r="J580" s="240"/>
      <c r="K580" s="240"/>
      <c r="L580" s="240"/>
      <c r="M580" s="240"/>
      <c r="N580" s="240"/>
      <c r="O580" s="240"/>
      <c r="P580" s="240"/>
      <c r="Q580" s="240"/>
      <c r="R580" s="251"/>
      <c r="S580" s="240"/>
      <c r="T580" s="240"/>
      <c r="U580" s="240"/>
      <c r="V580" s="243"/>
      <c r="W580" s="243"/>
      <c r="X580" s="243"/>
      <c r="Y580" s="243"/>
      <c r="Z580" s="240"/>
      <c r="AA580" s="240"/>
      <c r="AB580" s="240"/>
      <c r="AC580" s="240"/>
      <c r="AD580" s="240"/>
      <c r="AE580" s="331">
        <f>'4.  2011-2014 LRAM'!AM279*AE578</f>
        <v>0</v>
      </c>
      <c r="AF580" s="331">
        <f>'4.  2011-2014 LRAM'!AN279*AF578</f>
        <v>0</v>
      </c>
      <c r="AG580" s="331">
        <f>'4.  2011-2014 LRAM'!AO279*AG578</f>
        <v>0</v>
      </c>
      <c r="AH580" s="331">
        <f>'4.  2011-2014 LRAM'!AP279*AH578</f>
        <v>0</v>
      </c>
      <c r="AI580" s="331">
        <f>'4.  2011-2014 LRAM'!AQ279*AI578</f>
        <v>0</v>
      </c>
      <c r="AJ580" s="331">
        <f>'4.  2011-2014 LRAM'!AR279*AJ578</f>
        <v>0</v>
      </c>
      <c r="AK580" s="331">
        <f>'4.  2011-2014 LRAM'!AS279*AK578</f>
        <v>0</v>
      </c>
      <c r="AL580" s="331">
        <f>'4.  2011-2014 LRAM'!AT279*AL578</f>
        <v>0</v>
      </c>
      <c r="AM580" s="331">
        <f>'4.  2011-2014 LRAM'!AU279*AM578</f>
        <v>0</v>
      </c>
      <c r="AN580" s="331">
        <f>'4.  2011-2014 LRAM'!AV279*AN578</f>
        <v>0</v>
      </c>
      <c r="AO580" s="331">
        <f>'4.  2011-2014 LRAM'!AW279*AO578</f>
        <v>0</v>
      </c>
      <c r="AP580" s="331">
        <f>'4.  2011-2014 LRAM'!AX279*AP578</f>
        <v>0</v>
      </c>
      <c r="AQ580" s="331">
        <f>'4.  2011-2014 LRAM'!AY279*AQ578</f>
        <v>0</v>
      </c>
      <c r="AR580" s="331">
        <f>'4.  2011-2014 LRAM'!AZ279*AR578</f>
        <v>0</v>
      </c>
      <c r="AS580" s="543">
        <f t="shared" si="1262"/>
        <v>0</v>
      </c>
    </row>
    <row r="581" spans="2:45">
      <c r="B581" s="283" t="s">
        <v>296</v>
      </c>
      <c r="C581" s="301"/>
      <c r="D581" s="243"/>
      <c r="E581" s="240"/>
      <c r="F581" s="240"/>
      <c r="G581" s="240"/>
      <c r="H581" s="240"/>
      <c r="I581" s="240"/>
      <c r="J581" s="240"/>
      <c r="K581" s="240"/>
      <c r="L581" s="240"/>
      <c r="M581" s="240"/>
      <c r="N581" s="240"/>
      <c r="O581" s="240"/>
      <c r="P581" s="240"/>
      <c r="Q581" s="240"/>
      <c r="R581" s="251"/>
      <c r="S581" s="240"/>
      <c r="T581" s="240"/>
      <c r="U581" s="240"/>
      <c r="V581" s="243"/>
      <c r="W581" s="243"/>
      <c r="X581" s="243"/>
      <c r="Y581" s="243"/>
      <c r="Z581" s="240"/>
      <c r="AA581" s="240"/>
      <c r="AB581" s="240"/>
      <c r="AC581" s="240"/>
      <c r="AD581" s="240"/>
      <c r="AE581" s="331">
        <f>'4.  2011-2014 LRAM'!AM415*AE578</f>
        <v>0</v>
      </c>
      <c r="AF581" s="331">
        <f>'4.  2011-2014 LRAM'!AN415*AF578</f>
        <v>0</v>
      </c>
      <c r="AG581" s="331">
        <f>'4.  2011-2014 LRAM'!AO415*AG578</f>
        <v>0</v>
      </c>
      <c r="AH581" s="331">
        <f>'4.  2011-2014 LRAM'!AP415*AH578</f>
        <v>0</v>
      </c>
      <c r="AI581" s="331">
        <f>'4.  2011-2014 LRAM'!AQ415*AI578</f>
        <v>0</v>
      </c>
      <c r="AJ581" s="331">
        <f>'4.  2011-2014 LRAM'!AR415*AJ578</f>
        <v>0</v>
      </c>
      <c r="AK581" s="331">
        <f>'4.  2011-2014 LRAM'!AS415*AK578</f>
        <v>0</v>
      </c>
      <c r="AL581" s="331">
        <f>'4.  2011-2014 LRAM'!AT415*AL578</f>
        <v>0</v>
      </c>
      <c r="AM581" s="331">
        <f>'4.  2011-2014 LRAM'!AU415*AM578</f>
        <v>0</v>
      </c>
      <c r="AN581" s="331">
        <f>'4.  2011-2014 LRAM'!AV415*AN578</f>
        <v>0</v>
      </c>
      <c r="AO581" s="331">
        <f>'4.  2011-2014 LRAM'!AW415*AO578</f>
        <v>0</v>
      </c>
      <c r="AP581" s="331">
        <f>'4.  2011-2014 LRAM'!AX415*AP578</f>
        <v>0</v>
      </c>
      <c r="AQ581" s="331">
        <f>'4.  2011-2014 LRAM'!AY415*AQ578</f>
        <v>0</v>
      </c>
      <c r="AR581" s="331">
        <f>'4.  2011-2014 LRAM'!AZ415*AR578</f>
        <v>0</v>
      </c>
      <c r="AS581" s="543">
        <f t="shared" si="1262"/>
        <v>0</v>
      </c>
    </row>
    <row r="582" spans="2:45">
      <c r="B582" s="283" t="s">
        <v>297</v>
      </c>
      <c r="C582" s="301"/>
      <c r="D582" s="243"/>
      <c r="E582" s="240"/>
      <c r="F582" s="240"/>
      <c r="G582" s="240"/>
      <c r="H582" s="240"/>
      <c r="I582" s="240"/>
      <c r="J582" s="240"/>
      <c r="K582" s="240"/>
      <c r="L582" s="240"/>
      <c r="M582" s="240"/>
      <c r="N582" s="240"/>
      <c r="O582" s="240"/>
      <c r="P582" s="240"/>
      <c r="Q582" s="240"/>
      <c r="R582" s="251"/>
      <c r="S582" s="240"/>
      <c r="T582" s="240"/>
      <c r="U582" s="240"/>
      <c r="V582" s="243"/>
      <c r="W582" s="243"/>
      <c r="X582" s="243"/>
      <c r="Y582" s="243"/>
      <c r="Z582" s="240"/>
      <c r="AA582" s="240"/>
      <c r="AB582" s="240"/>
      <c r="AC582" s="240"/>
      <c r="AD582" s="240"/>
      <c r="AE582" s="331">
        <f>'4.  2011-2014 LRAM'!AM552*AE578</f>
        <v>0</v>
      </c>
      <c r="AF582" s="331">
        <f>'4.  2011-2014 LRAM'!AN552*AF578</f>
        <v>0</v>
      </c>
      <c r="AG582" s="331">
        <f>'4.  2011-2014 LRAM'!AO552*AG578</f>
        <v>0</v>
      </c>
      <c r="AH582" s="331">
        <f>'4.  2011-2014 LRAM'!AP552*AH578</f>
        <v>0</v>
      </c>
      <c r="AI582" s="331">
        <f>'4.  2011-2014 LRAM'!AQ552*AI578</f>
        <v>0</v>
      </c>
      <c r="AJ582" s="331">
        <f>'4.  2011-2014 LRAM'!AR552*AJ578</f>
        <v>0</v>
      </c>
      <c r="AK582" s="331">
        <f>'4.  2011-2014 LRAM'!AS552*AK578</f>
        <v>0</v>
      </c>
      <c r="AL582" s="331">
        <f>'4.  2011-2014 LRAM'!AT552*AL578</f>
        <v>0</v>
      </c>
      <c r="AM582" s="331">
        <f>'4.  2011-2014 LRAM'!AU552*AM578</f>
        <v>0</v>
      </c>
      <c r="AN582" s="331">
        <f>'4.  2011-2014 LRAM'!AV552*AN578</f>
        <v>0</v>
      </c>
      <c r="AO582" s="331">
        <f>'4.  2011-2014 LRAM'!AW552*AO578</f>
        <v>0</v>
      </c>
      <c r="AP582" s="331">
        <f>'4.  2011-2014 LRAM'!AX552*AP578</f>
        <v>0</v>
      </c>
      <c r="AQ582" s="331">
        <f>'4.  2011-2014 LRAM'!AY552*AQ578</f>
        <v>0</v>
      </c>
      <c r="AR582" s="331">
        <f>'4.  2011-2014 LRAM'!AZ552*AR578</f>
        <v>0</v>
      </c>
      <c r="AS582" s="543">
        <f t="shared" si="1262"/>
        <v>0</v>
      </c>
    </row>
    <row r="583" spans="2:45">
      <c r="B583" s="283" t="s">
        <v>298</v>
      </c>
      <c r="C583" s="301"/>
      <c r="D583" s="243"/>
      <c r="E583" s="240"/>
      <c r="F583" s="240"/>
      <c r="G583" s="240"/>
      <c r="H583" s="240"/>
      <c r="I583" s="240"/>
      <c r="J583" s="240"/>
      <c r="K583" s="240"/>
      <c r="L583" s="240"/>
      <c r="M583" s="240"/>
      <c r="N583" s="240"/>
      <c r="O583" s="240"/>
      <c r="P583" s="240"/>
      <c r="Q583" s="240"/>
      <c r="R583" s="251"/>
      <c r="S583" s="240"/>
      <c r="T583" s="240"/>
      <c r="U583" s="240"/>
      <c r="V583" s="243"/>
      <c r="W583" s="243"/>
      <c r="X583" s="243"/>
      <c r="Y583" s="243"/>
      <c r="Z583" s="240"/>
      <c r="AA583" s="240"/>
      <c r="AB583" s="240"/>
      <c r="AC583" s="240"/>
      <c r="AD583" s="240"/>
      <c r="AE583" s="331">
        <f>AE209*AE578</f>
        <v>0</v>
      </c>
      <c r="AF583" s="331">
        <f t="shared" ref="AF583:AR583" si="1263">AF209*AF578</f>
        <v>0</v>
      </c>
      <c r="AG583" s="331">
        <f t="shared" si="1263"/>
        <v>0</v>
      </c>
      <c r="AH583" s="331">
        <f t="shared" si="1263"/>
        <v>0</v>
      </c>
      <c r="AI583" s="331">
        <f t="shared" si="1263"/>
        <v>0</v>
      </c>
      <c r="AJ583" s="331">
        <f t="shared" si="1263"/>
        <v>0</v>
      </c>
      <c r="AK583" s="331">
        <f t="shared" si="1263"/>
        <v>0</v>
      </c>
      <c r="AL583" s="331">
        <f t="shared" si="1263"/>
        <v>0</v>
      </c>
      <c r="AM583" s="331">
        <f t="shared" si="1263"/>
        <v>0</v>
      </c>
      <c r="AN583" s="331">
        <f t="shared" si="1263"/>
        <v>0</v>
      </c>
      <c r="AO583" s="331">
        <f t="shared" si="1263"/>
        <v>0</v>
      </c>
      <c r="AP583" s="331">
        <f t="shared" si="1263"/>
        <v>0</v>
      </c>
      <c r="AQ583" s="331">
        <f t="shared" si="1263"/>
        <v>0</v>
      </c>
      <c r="AR583" s="331">
        <f t="shared" si="1263"/>
        <v>0</v>
      </c>
      <c r="AS583" s="543">
        <f t="shared" si="1262"/>
        <v>0</v>
      </c>
    </row>
    <row r="584" spans="2:45">
      <c r="B584" s="283" t="s">
        <v>299</v>
      </c>
      <c r="C584" s="301"/>
      <c r="D584" s="243"/>
      <c r="E584" s="240"/>
      <c r="F584" s="240"/>
      <c r="G584" s="240"/>
      <c r="H584" s="240"/>
      <c r="I584" s="240"/>
      <c r="J584" s="240"/>
      <c r="K584" s="240"/>
      <c r="L584" s="240"/>
      <c r="M584" s="240"/>
      <c r="N584" s="240"/>
      <c r="O584" s="240"/>
      <c r="P584" s="240"/>
      <c r="Q584" s="240"/>
      <c r="R584" s="251"/>
      <c r="S584" s="240"/>
      <c r="T584" s="240"/>
      <c r="U584" s="240"/>
      <c r="V584" s="243"/>
      <c r="W584" s="243"/>
      <c r="X584" s="243"/>
      <c r="Y584" s="243"/>
      <c r="Z584" s="240"/>
      <c r="AA584" s="240"/>
      <c r="AB584" s="240"/>
      <c r="AC584" s="240"/>
      <c r="AD584" s="240"/>
      <c r="AE584" s="331">
        <f>AE399*AE578</f>
        <v>33309.157281524982</v>
      </c>
      <c r="AF584" s="331">
        <f t="shared" ref="AF584:AR584" si="1264">AF399*AF578</f>
        <v>15402.752552692209</v>
      </c>
      <c r="AG584" s="331">
        <f t="shared" si="1264"/>
        <v>1308.1900829867193</v>
      </c>
      <c r="AH584" s="331">
        <f t="shared" si="1264"/>
        <v>0</v>
      </c>
      <c r="AI584" s="331">
        <f t="shared" si="1264"/>
        <v>0</v>
      </c>
      <c r="AJ584" s="331">
        <f t="shared" si="1264"/>
        <v>15396.496824823169</v>
      </c>
      <c r="AK584" s="331">
        <f t="shared" si="1264"/>
        <v>0</v>
      </c>
      <c r="AL584" s="331">
        <f t="shared" si="1264"/>
        <v>0</v>
      </c>
      <c r="AM584" s="331">
        <f t="shared" si="1264"/>
        <v>0</v>
      </c>
      <c r="AN584" s="331">
        <f t="shared" si="1264"/>
        <v>0</v>
      </c>
      <c r="AO584" s="331">
        <f t="shared" si="1264"/>
        <v>0</v>
      </c>
      <c r="AP584" s="331">
        <f t="shared" si="1264"/>
        <v>0</v>
      </c>
      <c r="AQ584" s="331">
        <f t="shared" si="1264"/>
        <v>0</v>
      </c>
      <c r="AR584" s="331">
        <f t="shared" si="1264"/>
        <v>0</v>
      </c>
      <c r="AS584" s="543">
        <f t="shared" si="1262"/>
        <v>65416.596742027083</v>
      </c>
    </row>
    <row r="585" spans="2:45">
      <c r="B585" s="283" t="s">
        <v>300</v>
      </c>
      <c r="C585" s="301"/>
      <c r="D585" s="243"/>
      <c r="E585" s="240"/>
      <c r="F585" s="240"/>
      <c r="G585" s="240"/>
      <c r="H585" s="240"/>
      <c r="I585" s="240"/>
      <c r="J585" s="240"/>
      <c r="K585" s="240"/>
      <c r="L585" s="240"/>
      <c r="M585" s="240"/>
      <c r="N585" s="240"/>
      <c r="O585" s="240"/>
      <c r="P585" s="240"/>
      <c r="Q585" s="240"/>
      <c r="R585" s="251"/>
      <c r="S585" s="240"/>
      <c r="T585" s="240"/>
      <c r="U585" s="240"/>
      <c r="V585" s="243"/>
      <c r="W585" s="243"/>
      <c r="X585" s="243"/>
      <c r="Y585" s="243"/>
      <c r="Z585" s="240"/>
      <c r="AA585" s="240"/>
      <c r="AB585" s="240"/>
      <c r="AC585" s="240"/>
      <c r="AD585" s="240"/>
      <c r="AE585" s="331">
        <f>AE575*AE578</f>
        <v>62030.812693768588</v>
      </c>
      <c r="AF585" s="331">
        <f t="shared" ref="AF585:AR585" si="1265">AF575*AF578</f>
        <v>18719.436981956493</v>
      </c>
      <c r="AG585" s="331">
        <f t="shared" si="1265"/>
        <v>8530.0468615677237</v>
      </c>
      <c r="AH585" s="331">
        <f t="shared" si="1265"/>
        <v>0</v>
      </c>
      <c r="AI585" s="331">
        <f t="shared" si="1265"/>
        <v>0</v>
      </c>
      <c r="AJ585" s="331">
        <f t="shared" si="1265"/>
        <v>0</v>
      </c>
      <c r="AK585" s="331">
        <f t="shared" si="1265"/>
        <v>0</v>
      </c>
      <c r="AL585" s="331">
        <f t="shared" si="1265"/>
        <v>0</v>
      </c>
      <c r="AM585" s="331">
        <f t="shared" si="1265"/>
        <v>0</v>
      </c>
      <c r="AN585" s="331">
        <f t="shared" si="1265"/>
        <v>0</v>
      </c>
      <c r="AO585" s="331">
        <f t="shared" si="1265"/>
        <v>0</v>
      </c>
      <c r="AP585" s="331">
        <f t="shared" si="1265"/>
        <v>0</v>
      </c>
      <c r="AQ585" s="331">
        <f t="shared" si="1265"/>
        <v>0</v>
      </c>
      <c r="AR585" s="331">
        <f t="shared" si="1265"/>
        <v>0</v>
      </c>
      <c r="AS585" s="543">
        <f>SUM(AE585:AR585)</f>
        <v>89280.296537292801</v>
      </c>
    </row>
    <row r="586" spans="2:45" ht="15.75">
      <c r="B586" s="305" t="s">
        <v>301</v>
      </c>
      <c r="C586" s="301"/>
      <c r="D586" s="263"/>
      <c r="E586" s="293"/>
      <c r="F586" s="293"/>
      <c r="G586" s="293"/>
      <c r="H586" s="293"/>
      <c r="I586" s="293"/>
      <c r="J586" s="293"/>
      <c r="K586" s="293"/>
      <c r="L586" s="293"/>
      <c r="M586" s="293"/>
      <c r="N586" s="293"/>
      <c r="O586" s="293"/>
      <c r="P586" s="293"/>
      <c r="Q586" s="293"/>
      <c r="R586" s="260"/>
      <c r="S586" s="293"/>
      <c r="T586" s="293"/>
      <c r="U586" s="293"/>
      <c r="V586" s="263"/>
      <c r="W586" s="263"/>
      <c r="X586" s="263"/>
      <c r="Y586" s="263"/>
      <c r="Z586" s="293"/>
      <c r="AA586" s="293"/>
      <c r="AB586" s="293"/>
      <c r="AC586" s="293"/>
      <c r="AD586" s="293"/>
      <c r="AE586" s="302">
        <f>SUM(AE579:AE585)</f>
        <v>95339.96997529357</v>
      </c>
      <c r="AF586" s="302">
        <f>SUM(AF579:AF585)</f>
        <v>34122.1895346487</v>
      </c>
      <c r="AG586" s="302">
        <f t="shared" ref="AG586:AK586" si="1266">SUM(AG579:AG585)</f>
        <v>9838.2369445544427</v>
      </c>
      <c r="AH586" s="302">
        <f t="shared" si="1266"/>
        <v>0</v>
      </c>
      <c r="AI586" s="302">
        <f t="shared" si="1266"/>
        <v>0</v>
      </c>
      <c r="AJ586" s="302">
        <f>SUM(AJ579:AJ585)</f>
        <v>15396.496824823169</v>
      </c>
      <c r="AK586" s="302">
        <f t="shared" si="1266"/>
        <v>0</v>
      </c>
      <c r="AL586" s="302">
        <f>SUM(AL579:AL585)</f>
        <v>0</v>
      </c>
      <c r="AM586" s="302">
        <f>SUM(AM579:AM585)</f>
        <v>0</v>
      </c>
      <c r="AN586" s="302">
        <f t="shared" ref="AN586:AR586" si="1267">SUM(AN579:AN585)</f>
        <v>0</v>
      </c>
      <c r="AO586" s="302">
        <f t="shared" si="1267"/>
        <v>0</v>
      </c>
      <c r="AP586" s="302">
        <f>SUM(AP579:AP585)</f>
        <v>0</v>
      </c>
      <c r="AQ586" s="302">
        <f t="shared" si="1267"/>
        <v>0</v>
      </c>
      <c r="AR586" s="302">
        <f t="shared" si="1267"/>
        <v>0</v>
      </c>
      <c r="AS586" s="359">
        <f>SUM(AS579:AS585)</f>
        <v>154696.89327931989</v>
      </c>
    </row>
    <row r="587" spans="2:45" ht="15.75">
      <c r="B587" s="305" t="s">
        <v>302</v>
      </c>
      <c r="C587" s="301"/>
      <c r="D587" s="306"/>
      <c r="E587" s="293"/>
      <c r="F587" s="293"/>
      <c r="G587" s="293"/>
      <c r="H587" s="293"/>
      <c r="I587" s="293"/>
      <c r="J587" s="293"/>
      <c r="K587" s="293"/>
      <c r="L587" s="293"/>
      <c r="M587" s="293"/>
      <c r="N587" s="293"/>
      <c r="O587" s="293"/>
      <c r="P587" s="293"/>
      <c r="Q587" s="293"/>
      <c r="R587" s="260"/>
      <c r="S587" s="293"/>
      <c r="T587" s="293"/>
      <c r="U587" s="293"/>
      <c r="V587" s="263"/>
      <c r="W587" s="263"/>
      <c r="X587" s="263"/>
      <c r="Y587" s="263"/>
      <c r="Z587" s="293"/>
      <c r="AA587" s="293"/>
      <c r="AB587" s="293"/>
      <c r="AC587" s="293"/>
      <c r="AD587" s="293"/>
      <c r="AE587" s="303">
        <f>AE576*AE578</f>
        <v>0</v>
      </c>
      <c r="AF587" s="303">
        <f t="shared" ref="AF587:AK587" si="1268">AF576*AF578</f>
        <v>0</v>
      </c>
      <c r="AG587" s="303">
        <f t="shared" si="1268"/>
        <v>0</v>
      </c>
      <c r="AH587" s="303">
        <f t="shared" si="1268"/>
        <v>0</v>
      </c>
      <c r="AI587" s="303">
        <f t="shared" si="1268"/>
        <v>0</v>
      </c>
      <c r="AJ587" s="303">
        <f>AJ576*AJ578</f>
        <v>0</v>
      </c>
      <c r="AK587" s="303">
        <f t="shared" si="1268"/>
        <v>0</v>
      </c>
      <c r="AL587" s="303">
        <f>AL576*AL578</f>
        <v>0</v>
      </c>
      <c r="AM587" s="303">
        <f t="shared" ref="AM587:AR587" si="1269">AM576*AM578</f>
        <v>0</v>
      </c>
      <c r="AN587" s="303">
        <f t="shared" si="1269"/>
        <v>0</v>
      </c>
      <c r="AO587" s="303">
        <f t="shared" si="1269"/>
        <v>0</v>
      </c>
      <c r="AP587" s="303">
        <f>AP576*AP578</f>
        <v>0</v>
      </c>
      <c r="AQ587" s="303">
        <f>AQ576*AQ578</f>
        <v>0</v>
      </c>
      <c r="AR587" s="303">
        <f t="shared" si="1269"/>
        <v>0</v>
      </c>
      <c r="AS587" s="359">
        <f>SUM(AE587:AR587)</f>
        <v>0</v>
      </c>
    </row>
    <row r="588" spans="2:45" ht="15.75">
      <c r="B588" s="305" t="s">
        <v>303</v>
      </c>
      <c r="C588" s="301"/>
      <c r="D588" s="306"/>
      <c r="E588" s="293"/>
      <c r="F588" s="293"/>
      <c r="G588" s="293"/>
      <c r="H588" s="293"/>
      <c r="I588" s="293"/>
      <c r="J588" s="293"/>
      <c r="K588" s="293"/>
      <c r="L588" s="293"/>
      <c r="M588" s="293"/>
      <c r="N588" s="293"/>
      <c r="O588" s="293"/>
      <c r="P588" s="293"/>
      <c r="Q588" s="293"/>
      <c r="R588" s="260"/>
      <c r="S588" s="293"/>
      <c r="T588" s="293"/>
      <c r="U588" s="293"/>
      <c r="V588" s="306"/>
      <c r="W588" s="306"/>
      <c r="X588" s="306"/>
      <c r="Y588" s="306"/>
      <c r="Z588" s="293"/>
      <c r="AA588" s="293"/>
      <c r="AB588" s="293"/>
      <c r="AC588" s="293"/>
      <c r="AD588" s="293"/>
      <c r="AE588" s="307"/>
      <c r="AF588" s="307"/>
      <c r="AG588" s="307"/>
      <c r="AH588" s="307"/>
      <c r="AI588" s="307"/>
      <c r="AJ588" s="307"/>
      <c r="AK588" s="307"/>
      <c r="AL588" s="307"/>
      <c r="AM588" s="307"/>
      <c r="AN588" s="307"/>
      <c r="AO588" s="307"/>
      <c r="AP588" s="307"/>
      <c r="AQ588" s="307"/>
      <c r="AR588" s="307"/>
      <c r="AS588" s="359">
        <f>AS586-AS587</f>
        <v>154696.89327931989</v>
      </c>
    </row>
    <row r="589" spans="2:45">
      <c r="B589" s="283"/>
      <c r="C589" s="306"/>
      <c r="D589" s="306"/>
      <c r="E589" s="293"/>
      <c r="F589" s="293"/>
      <c r="G589" s="293"/>
      <c r="H589" s="293"/>
      <c r="I589" s="293"/>
      <c r="J589" s="293"/>
      <c r="K589" s="293"/>
      <c r="L589" s="293"/>
      <c r="M589" s="293"/>
      <c r="N589" s="293"/>
      <c r="O589" s="293"/>
      <c r="P589" s="293"/>
      <c r="Q589" s="293"/>
      <c r="R589" s="260"/>
      <c r="S589" s="293"/>
      <c r="T589" s="293"/>
      <c r="U589" s="293"/>
      <c r="V589" s="306"/>
      <c r="W589" s="301"/>
      <c r="X589" s="306"/>
      <c r="Y589" s="306"/>
      <c r="Z589" s="293"/>
      <c r="AA589" s="293"/>
      <c r="AB589" s="293"/>
      <c r="AC589" s="293"/>
      <c r="AD589" s="293"/>
      <c r="AE589" s="308"/>
      <c r="AF589" s="308"/>
      <c r="AG589" s="308"/>
      <c r="AH589" s="308"/>
      <c r="AI589" s="308"/>
      <c r="AJ589" s="308"/>
      <c r="AK589" s="308"/>
      <c r="AL589" s="308"/>
      <c r="AM589" s="308"/>
      <c r="AN589" s="308"/>
      <c r="AO589" s="308"/>
      <c r="AP589" s="308"/>
      <c r="AQ589" s="308"/>
      <c r="AR589" s="308"/>
      <c r="AS589" s="304"/>
    </row>
    <row r="590" spans="2:45">
      <c r="B590" s="390" t="s">
        <v>304</v>
      </c>
      <c r="C590" s="264"/>
      <c r="D590" s="240"/>
      <c r="E590" s="240"/>
      <c r="F590" s="240"/>
      <c r="G590" s="240"/>
      <c r="H590" s="240"/>
      <c r="I590" s="240"/>
      <c r="J590" s="240"/>
      <c r="K590" s="240"/>
      <c r="L590" s="240"/>
      <c r="M590" s="240"/>
      <c r="N590" s="240"/>
      <c r="O590" s="240"/>
      <c r="P590" s="240"/>
      <c r="Q590" s="240"/>
      <c r="R590" s="312"/>
      <c r="S590" s="240"/>
      <c r="T590" s="240"/>
      <c r="U590" s="240"/>
      <c r="V590" s="264"/>
      <c r="W590" s="243"/>
      <c r="X590" s="243"/>
      <c r="Y590" s="240"/>
      <c r="Z590" s="240"/>
      <c r="AA590" s="243"/>
      <c r="AB590" s="243"/>
      <c r="AC590" s="243"/>
      <c r="AD590" s="243"/>
      <c r="AE590" s="251">
        <f>SUMPRODUCT($E$418:$E$573,AE418:AE573)</f>
        <v>6384581.2454679608</v>
      </c>
      <c r="AF590" s="251">
        <f>SUMPRODUCT($E$418:$E$573,AF418:AF573)</f>
        <v>1590134.4322599459</v>
      </c>
      <c r="AG590" s="251">
        <f>IF(AG416="kw",SUMPRODUCT($Q$418:$Q$573,$S$418:$S$573,AG418:AG573),SUMPRODUCT($E$418:$E$573,AG418:AG573))</f>
        <v>3928.3440161802423</v>
      </c>
      <c r="AH590" s="251">
        <f t="shared" ref="AH590:AR590" si="1270">IF(AH416="kw",SUMPRODUCT($Q$418:$Q$573,$S$418:$S$573,AH418:AH573),SUMPRODUCT($E$418:$E$573,AH418:AH573))</f>
        <v>0</v>
      </c>
      <c r="AI590" s="251">
        <f t="shared" si="1270"/>
        <v>0</v>
      </c>
      <c r="AJ590" s="251">
        <f t="shared" si="1270"/>
        <v>0</v>
      </c>
      <c r="AK590" s="251">
        <f t="shared" si="1270"/>
        <v>0</v>
      </c>
      <c r="AL590" s="251">
        <f t="shared" si="1270"/>
        <v>0</v>
      </c>
      <c r="AM590" s="251">
        <f t="shared" si="1270"/>
        <v>0</v>
      </c>
      <c r="AN590" s="251">
        <f t="shared" si="1270"/>
        <v>0</v>
      </c>
      <c r="AO590" s="251">
        <f t="shared" si="1270"/>
        <v>0</v>
      </c>
      <c r="AP590" s="251">
        <f t="shared" si="1270"/>
        <v>0</v>
      </c>
      <c r="AQ590" s="251">
        <f t="shared" si="1270"/>
        <v>0</v>
      </c>
      <c r="AR590" s="251">
        <f t="shared" si="1270"/>
        <v>0</v>
      </c>
      <c r="AS590" s="295"/>
    </row>
    <row r="591" spans="2:45">
      <c r="B591" s="390" t="s">
        <v>305</v>
      </c>
      <c r="C591" s="264"/>
      <c r="D591" s="240"/>
      <c r="E591" s="240"/>
      <c r="F591" s="240"/>
      <c r="G591" s="240"/>
      <c r="H591" s="240"/>
      <c r="I591" s="240"/>
      <c r="J591" s="240"/>
      <c r="K591" s="240"/>
      <c r="L591" s="240"/>
      <c r="M591" s="240"/>
      <c r="N591" s="240"/>
      <c r="O591" s="240"/>
      <c r="P591" s="240"/>
      <c r="Q591" s="240"/>
      <c r="R591" s="312"/>
      <c r="S591" s="240"/>
      <c r="T591" s="240"/>
      <c r="U591" s="240"/>
      <c r="V591" s="264"/>
      <c r="W591" s="243"/>
      <c r="X591" s="243"/>
      <c r="Y591" s="240"/>
      <c r="Z591" s="240"/>
      <c r="AA591" s="243"/>
      <c r="AB591" s="243"/>
      <c r="AC591" s="243"/>
      <c r="AD591" s="243"/>
      <c r="AE591" s="251">
        <f>SUMPRODUCT($F$418:$F$573,AE418:AE573)</f>
        <v>5952589.6674448689</v>
      </c>
      <c r="AF591" s="251">
        <f>SUMPRODUCT($F$418:$F$573,AF418:AF573)</f>
        <v>1599679.9332630439</v>
      </c>
      <c r="AG591" s="251">
        <f>IF(AG416="kw",SUMPRODUCT($Q$418:$Q$573,$T$418:$T$573,AG418:AG573),SUMPRODUCT($F$418:$F$573,AG418:AG573))</f>
        <v>3974.8063259949054</v>
      </c>
      <c r="AH591" s="251">
        <f t="shared" ref="AH591:AR591" si="1271">IF(AH416="kw",SUMPRODUCT($Q$418:$Q$573,$T$418:$T$573,AH418:AH573),SUMPRODUCT($F$418:$F$573,AH418:AH573))</f>
        <v>0</v>
      </c>
      <c r="AI591" s="251">
        <f t="shared" si="1271"/>
        <v>0</v>
      </c>
      <c r="AJ591" s="251">
        <f t="shared" si="1271"/>
        <v>0</v>
      </c>
      <c r="AK591" s="251">
        <f t="shared" si="1271"/>
        <v>0</v>
      </c>
      <c r="AL591" s="251">
        <f t="shared" si="1271"/>
        <v>0</v>
      </c>
      <c r="AM591" s="251">
        <f t="shared" si="1271"/>
        <v>0</v>
      </c>
      <c r="AN591" s="251">
        <f t="shared" si="1271"/>
        <v>0</v>
      </c>
      <c r="AO591" s="251">
        <f t="shared" si="1271"/>
        <v>0</v>
      </c>
      <c r="AP591" s="251">
        <f t="shared" si="1271"/>
        <v>0</v>
      </c>
      <c r="AQ591" s="251">
        <f t="shared" si="1271"/>
        <v>0</v>
      </c>
      <c r="AR591" s="251">
        <f t="shared" si="1271"/>
        <v>0</v>
      </c>
      <c r="AS591" s="295"/>
    </row>
    <row r="592" spans="2:45">
      <c r="B592" s="390" t="s">
        <v>306</v>
      </c>
      <c r="C592" s="264"/>
      <c r="D592" s="240"/>
      <c r="E592" s="240"/>
      <c r="F592" s="240"/>
      <c r="G592" s="240"/>
      <c r="H592" s="240"/>
      <c r="I592" s="240"/>
      <c r="J592" s="240"/>
      <c r="K592" s="240"/>
      <c r="L592" s="240"/>
      <c r="M592" s="240"/>
      <c r="N592" s="240"/>
      <c r="O592" s="240"/>
      <c r="P592" s="240"/>
      <c r="Q592" s="240"/>
      <c r="R592" s="312"/>
      <c r="S592" s="240"/>
      <c r="T592" s="240"/>
      <c r="U592" s="240"/>
      <c r="V592" s="264"/>
      <c r="W592" s="243"/>
      <c r="X592" s="243"/>
      <c r="Y592" s="240"/>
      <c r="Z592" s="240"/>
      <c r="AA592" s="243"/>
      <c r="AB592" s="243"/>
      <c r="AC592" s="243"/>
      <c r="AD592" s="243"/>
      <c r="AE592" s="251">
        <f>SUMPRODUCT($G$418:$G$573,AE418:AE573)</f>
        <v>5520598.0894217761</v>
      </c>
      <c r="AF592" s="251">
        <f>SUMPRODUCT($G$418:$G$573,AF418:AF573)</f>
        <v>1573439.4342661421</v>
      </c>
      <c r="AG592" s="251">
        <f>IF(AG416="kw",SUMPRODUCT($Q$418:$Q$573,$U$418:$U$573,AG418:AG573),SUMPRODUCT($G$418:$G$573,AG418:AG573))</f>
        <v>4021.2686358095689</v>
      </c>
      <c r="AH592" s="251">
        <f t="shared" ref="AH592:AR592" si="1272">IF(AH416="kw",SUMPRODUCT($Q$418:$Q$573,$U$418:$U$573,AH418:AH573),SUMPRODUCT($G$418:$G$573,AH418:AH573))</f>
        <v>0</v>
      </c>
      <c r="AI592" s="251">
        <f t="shared" si="1272"/>
        <v>0</v>
      </c>
      <c r="AJ592" s="251">
        <f t="shared" si="1272"/>
        <v>0</v>
      </c>
      <c r="AK592" s="251">
        <f t="shared" si="1272"/>
        <v>0</v>
      </c>
      <c r="AL592" s="251">
        <f t="shared" si="1272"/>
        <v>0</v>
      </c>
      <c r="AM592" s="251">
        <f t="shared" si="1272"/>
        <v>0</v>
      </c>
      <c r="AN592" s="251">
        <f t="shared" si="1272"/>
        <v>0</v>
      </c>
      <c r="AO592" s="251">
        <f t="shared" si="1272"/>
        <v>0</v>
      </c>
      <c r="AP592" s="251">
        <f t="shared" si="1272"/>
        <v>0</v>
      </c>
      <c r="AQ592" s="251">
        <f t="shared" si="1272"/>
        <v>0</v>
      </c>
      <c r="AR592" s="251">
        <f t="shared" si="1272"/>
        <v>0</v>
      </c>
      <c r="AS592" s="295"/>
    </row>
    <row r="593" spans="1:45">
      <c r="B593" s="390" t="s">
        <v>841</v>
      </c>
      <c r="C593" s="264"/>
      <c r="D593" s="240"/>
      <c r="E593" s="240"/>
      <c r="F593" s="240"/>
      <c r="G593" s="240"/>
      <c r="H593" s="240"/>
      <c r="I593" s="240"/>
      <c r="J593" s="240"/>
      <c r="K593" s="240"/>
      <c r="L593" s="240"/>
      <c r="M593" s="240"/>
      <c r="N593" s="240"/>
      <c r="O593" s="240"/>
      <c r="P593" s="240"/>
      <c r="Q593" s="240"/>
      <c r="R593" s="312"/>
      <c r="S593" s="240"/>
      <c r="T593" s="240"/>
      <c r="U593" s="240"/>
      <c r="V593" s="264"/>
      <c r="W593" s="243"/>
      <c r="X593" s="243"/>
      <c r="Y593" s="240"/>
      <c r="Z593" s="240"/>
      <c r="AA593" s="243"/>
      <c r="AB593" s="243"/>
      <c r="AC593" s="243"/>
      <c r="AD593" s="243"/>
      <c r="AE593" s="251">
        <f>SUMPRODUCT($H$418:$H$573,AE418:AE573)</f>
        <v>5515656.7037067562</v>
      </c>
      <c r="AF593" s="251">
        <f>SUMPRODUCT($H$418:$H$573,AF418:AF573)</f>
        <v>1569264.4342661421</v>
      </c>
      <c r="AG593" s="251">
        <f>IF(AG416="kw",SUMPRODUCT($Q$418:$Q$573,$V$418:$V$573,AG418:AG573),SUMPRODUCT($H$418:$H$573,AG418:AG573))</f>
        <v>4021.2686358095689</v>
      </c>
      <c r="AH593" s="251">
        <f t="shared" ref="AH593:AR593" si="1273">IF(AH416="kw",SUMPRODUCT($Q$418:$Q$573,$V$418:$V$573,AH418:AH573),SUMPRODUCT($H$418:$H$573,AH418:AH573))</f>
        <v>0</v>
      </c>
      <c r="AI593" s="251">
        <f t="shared" si="1273"/>
        <v>0</v>
      </c>
      <c r="AJ593" s="251">
        <f t="shared" si="1273"/>
        <v>0</v>
      </c>
      <c r="AK593" s="251">
        <f t="shared" si="1273"/>
        <v>0</v>
      </c>
      <c r="AL593" s="251">
        <f t="shared" si="1273"/>
        <v>0</v>
      </c>
      <c r="AM593" s="251">
        <f t="shared" si="1273"/>
        <v>0</v>
      </c>
      <c r="AN593" s="251">
        <f t="shared" si="1273"/>
        <v>0</v>
      </c>
      <c r="AO593" s="251">
        <f t="shared" si="1273"/>
        <v>0</v>
      </c>
      <c r="AP593" s="251">
        <f t="shared" si="1273"/>
        <v>0</v>
      </c>
      <c r="AQ593" s="251">
        <f t="shared" si="1273"/>
        <v>0</v>
      </c>
      <c r="AR593" s="251">
        <f t="shared" si="1273"/>
        <v>0</v>
      </c>
      <c r="AS593" s="295"/>
    </row>
    <row r="594" spans="1:45">
      <c r="B594" s="390" t="s">
        <v>856</v>
      </c>
      <c r="C594" s="264"/>
      <c r="D594" s="240"/>
      <c r="E594" s="240"/>
      <c r="F594" s="240"/>
      <c r="G594" s="240"/>
      <c r="H594" s="240"/>
      <c r="I594" s="240"/>
      <c r="J594" s="240"/>
      <c r="K594" s="240"/>
      <c r="L594" s="240"/>
      <c r="M594" s="240"/>
      <c r="N594" s="240"/>
      <c r="O594" s="240"/>
      <c r="P594" s="240"/>
      <c r="Q594" s="240"/>
      <c r="R594" s="312"/>
      <c r="S594" s="240"/>
      <c r="T594" s="240"/>
      <c r="U594" s="240"/>
      <c r="V594" s="264"/>
      <c r="W594" s="243"/>
      <c r="X594" s="243"/>
      <c r="Y594" s="240"/>
      <c r="Z594" s="240"/>
      <c r="AA594" s="243"/>
      <c r="AB594" s="243"/>
      <c r="AC594" s="243"/>
      <c r="AD594" s="243"/>
      <c r="AE594" s="251">
        <f>SUMPRODUCT($I$418:$I$573,AE418:AE573)</f>
        <v>5403280.7037067562</v>
      </c>
      <c r="AF594" s="251">
        <f>SUMPRODUCT($I$418:$I$573,AF418:AF573)</f>
        <v>1442162.0728213433</v>
      </c>
      <c r="AG594" s="251">
        <f>IF(AG416="kw",SUMPRODUCT($Q$418:$Q$573,$W$418:$W$573,AG418:AG573),SUMPRODUCT($I$418:$I$573,AG418:AG573))</f>
        <v>3857.2688341428279</v>
      </c>
      <c r="AH594" s="251">
        <f t="shared" ref="AH594:AR594" si="1274">IF(AH416="kw",SUMPRODUCT($Q$418:$Q$573,$W$418:$W$573,AH418:AH573),SUMPRODUCT($I$418:$I$573,AH418:AH573))</f>
        <v>0</v>
      </c>
      <c r="AI594" s="251">
        <f t="shared" si="1274"/>
        <v>0</v>
      </c>
      <c r="AJ594" s="251">
        <f t="shared" si="1274"/>
        <v>0</v>
      </c>
      <c r="AK594" s="251">
        <f t="shared" si="1274"/>
        <v>0</v>
      </c>
      <c r="AL594" s="251">
        <f t="shared" si="1274"/>
        <v>0</v>
      </c>
      <c r="AM594" s="251">
        <f t="shared" si="1274"/>
        <v>0</v>
      </c>
      <c r="AN594" s="251">
        <f t="shared" si="1274"/>
        <v>0</v>
      </c>
      <c r="AO594" s="251">
        <f t="shared" si="1274"/>
        <v>0</v>
      </c>
      <c r="AP594" s="251">
        <f t="shared" si="1274"/>
        <v>0</v>
      </c>
      <c r="AQ594" s="251">
        <f t="shared" si="1274"/>
        <v>0</v>
      </c>
      <c r="AR594" s="251">
        <f t="shared" si="1274"/>
        <v>0</v>
      </c>
      <c r="AS594" s="295"/>
    </row>
    <row r="595" spans="1:45">
      <c r="B595" s="390" t="s">
        <v>857</v>
      </c>
      <c r="C595" s="264"/>
      <c r="D595" s="240"/>
      <c r="E595" s="240"/>
      <c r="F595" s="240"/>
      <c r="G595" s="240"/>
      <c r="H595" s="240"/>
      <c r="I595" s="240"/>
      <c r="J595" s="240"/>
      <c r="K595" s="240"/>
      <c r="L595" s="240"/>
      <c r="M595" s="240"/>
      <c r="N595" s="240"/>
      <c r="O595" s="240"/>
      <c r="P595" s="240"/>
      <c r="Q595" s="240"/>
      <c r="R595" s="312"/>
      <c r="S595" s="240"/>
      <c r="T595" s="240"/>
      <c r="U595" s="240"/>
      <c r="V595" s="264"/>
      <c r="W595" s="243"/>
      <c r="X595" s="243"/>
      <c r="Y595" s="240"/>
      <c r="Z595" s="240"/>
      <c r="AA595" s="243"/>
      <c r="AB595" s="243"/>
      <c r="AC595" s="243"/>
      <c r="AD595" s="243"/>
      <c r="AE595" s="251">
        <f>SUMPRODUCT($J$418:$J$573,AE418:AE573)</f>
        <v>5403280.7037067562</v>
      </c>
      <c r="AF595" s="251">
        <f>SUMPRODUCT($J$418:$J$573,AF418:AF573)</f>
        <v>1338765.0716623468</v>
      </c>
      <c r="AG595" s="251">
        <f>IF(AG416="kw",SUMPRODUCT($Q$418:$Q$573,$X$418:$X$573,AG418:AG573),SUMPRODUCT($J$418:$J$573,AG418:AG573))</f>
        <v>3783.0254316996807</v>
      </c>
      <c r="AH595" s="251">
        <f t="shared" ref="AH595:AR595" si="1275">IF(AH416="kw",SUMPRODUCT($Q$418:$Q$573,$X$418:$X$573,AH418:AH573),SUMPRODUCT($J$418:$J$573,AH418:AH573))</f>
        <v>0</v>
      </c>
      <c r="AI595" s="251">
        <f t="shared" si="1275"/>
        <v>0</v>
      </c>
      <c r="AJ595" s="251">
        <f t="shared" si="1275"/>
        <v>0</v>
      </c>
      <c r="AK595" s="251">
        <f t="shared" si="1275"/>
        <v>0</v>
      </c>
      <c r="AL595" s="251">
        <f t="shared" si="1275"/>
        <v>0</v>
      </c>
      <c r="AM595" s="251">
        <f t="shared" si="1275"/>
        <v>0</v>
      </c>
      <c r="AN595" s="251">
        <f t="shared" si="1275"/>
        <v>0</v>
      </c>
      <c r="AO595" s="251">
        <f t="shared" si="1275"/>
        <v>0</v>
      </c>
      <c r="AP595" s="251">
        <f t="shared" si="1275"/>
        <v>0</v>
      </c>
      <c r="AQ595" s="251">
        <f t="shared" si="1275"/>
        <v>0</v>
      </c>
      <c r="AR595" s="251">
        <f t="shared" si="1275"/>
        <v>0</v>
      </c>
      <c r="AS595" s="295"/>
    </row>
    <row r="596" spans="1:45">
      <c r="B596" s="390" t="s">
        <v>858</v>
      </c>
      <c r="C596" s="264"/>
      <c r="D596" s="240"/>
      <c r="E596" s="240"/>
      <c r="F596" s="240"/>
      <c r="G596" s="240"/>
      <c r="H596" s="240"/>
      <c r="I596" s="240"/>
      <c r="J596" s="240"/>
      <c r="K596" s="240"/>
      <c r="L596" s="240"/>
      <c r="M596" s="240"/>
      <c r="N596" s="240"/>
      <c r="O596" s="240"/>
      <c r="P596" s="240"/>
      <c r="Q596" s="240"/>
      <c r="R596" s="312"/>
      <c r="S596" s="240"/>
      <c r="T596" s="240"/>
      <c r="U596" s="240"/>
      <c r="V596" s="264"/>
      <c r="W596" s="243"/>
      <c r="X596" s="243"/>
      <c r="Y596" s="240"/>
      <c r="Z596" s="240"/>
      <c r="AA596" s="243"/>
      <c r="AB596" s="243"/>
      <c r="AC596" s="243"/>
      <c r="AD596" s="243"/>
      <c r="AE596" s="251">
        <f>SUMPRODUCT($K$418:$K$573,AE418:AE573)</f>
        <v>5395245.7037067562</v>
      </c>
      <c r="AF596" s="251">
        <f>SUMPRODUCT($K$418:$K$573,AF418:AF573)</f>
        <v>1273353.4021641221</v>
      </c>
      <c r="AG596" s="251">
        <f>IF(AG416="kw",SUMPRODUCT($Q$418:$Q$573,$Y$418:$Y$573,AG418:AG573),SUMPRODUCT($K$418:$K$573,AG418:AG573))</f>
        <v>3713.7728663747635</v>
      </c>
      <c r="AH596" s="251">
        <f t="shared" ref="AH596:AR596" si="1276">IF(AH416="kw",SUMPRODUCT($Q$418:$Q$573,$Y$418:$Y$573,AH418:AH573),SUMPRODUCT($K$418:$K$573,AH418:AH573))</f>
        <v>0</v>
      </c>
      <c r="AI596" s="251">
        <f t="shared" si="1276"/>
        <v>0</v>
      </c>
      <c r="AJ596" s="251">
        <f t="shared" si="1276"/>
        <v>0</v>
      </c>
      <c r="AK596" s="251">
        <f t="shared" si="1276"/>
        <v>0</v>
      </c>
      <c r="AL596" s="251">
        <f t="shared" si="1276"/>
        <v>0</v>
      </c>
      <c r="AM596" s="251">
        <f t="shared" si="1276"/>
        <v>0</v>
      </c>
      <c r="AN596" s="251">
        <f t="shared" si="1276"/>
        <v>0</v>
      </c>
      <c r="AO596" s="251">
        <f t="shared" si="1276"/>
        <v>0</v>
      </c>
      <c r="AP596" s="251">
        <f t="shared" si="1276"/>
        <v>0</v>
      </c>
      <c r="AQ596" s="251">
        <f t="shared" si="1276"/>
        <v>0</v>
      </c>
      <c r="AR596" s="251">
        <f t="shared" si="1276"/>
        <v>0</v>
      </c>
      <c r="AS596" s="295"/>
    </row>
    <row r="597" spans="1:45">
      <c r="B597" s="390" t="s">
        <v>859</v>
      </c>
      <c r="C597" s="264"/>
      <c r="D597" s="240"/>
      <c r="E597" s="240"/>
      <c r="F597" s="240"/>
      <c r="G597" s="240"/>
      <c r="H597" s="240"/>
      <c r="I597" s="240"/>
      <c r="J597" s="240"/>
      <c r="K597" s="240"/>
      <c r="L597" s="240"/>
      <c r="M597" s="240"/>
      <c r="N597" s="240"/>
      <c r="O597" s="240"/>
      <c r="P597" s="240"/>
      <c r="Q597" s="240"/>
      <c r="R597" s="312"/>
      <c r="S597" s="240"/>
      <c r="T597" s="240"/>
      <c r="U597" s="240"/>
      <c r="V597" s="264"/>
      <c r="W597" s="243"/>
      <c r="X597" s="243"/>
      <c r="Y597" s="240"/>
      <c r="Z597" s="240"/>
      <c r="AA597" s="243"/>
      <c r="AB597" s="243"/>
      <c r="AC597" s="243"/>
      <c r="AD597" s="243"/>
      <c r="AE597" s="251">
        <f>SUMPRODUCT($L$418:$L$573,AE418:AE573)</f>
        <v>5102120.7037067562</v>
      </c>
      <c r="AF597" s="251">
        <f>SUMPRODUCT($L$418:$L$573,AF418:AF573)</f>
        <v>1207710.2429570772</v>
      </c>
      <c r="AG597" s="251">
        <f>IF(AG416="kw",SUMPRODUCT($Q$418:$Q$573,$Z$418:$Z$573,AG418:AG573),SUMPRODUCT($L$418:$L$573,AG418:AG573))</f>
        <v>3649.1756409478389</v>
      </c>
      <c r="AH597" s="251">
        <f t="shared" ref="AH597:AR597" si="1277">IF(AH416="kw",SUMPRODUCT($Q$418:$Q$573,$Z$418:$Z$573,AH418:AH573),SUMPRODUCT($L$418:$L$573,AH418:AH573))</f>
        <v>0</v>
      </c>
      <c r="AI597" s="251">
        <f t="shared" si="1277"/>
        <v>0</v>
      </c>
      <c r="AJ597" s="251">
        <f t="shared" si="1277"/>
        <v>0</v>
      </c>
      <c r="AK597" s="251">
        <f t="shared" si="1277"/>
        <v>0</v>
      </c>
      <c r="AL597" s="251">
        <f t="shared" si="1277"/>
        <v>0</v>
      </c>
      <c r="AM597" s="251">
        <f t="shared" si="1277"/>
        <v>0</v>
      </c>
      <c r="AN597" s="251">
        <f t="shared" si="1277"/>
        <v>0</v>
      </c>
      <c r="AO597" s="251">
        <f t="shared" si="1277"/>
        <v>0</v>
      </c>
      <c r="AP597" s="251">
        <f t="shared" si="1277"/>
        <v>0</v>
      </c>
      <c r="AQ597" s="251">
        <f t="shared" si="1277"/>
        <v>0</v>
      </c>
      <c r="AR597" s="251">
        <f t="shared" si="1277"/>
        <v>0</v>
      </c>
      <c r="AS597" s="295"/>
    </row>
    <row r="598" spans="1:45">
      <c r="B598" s="390" t="s">
        <v>860</v>
      </c>
      <c r="C598" s="264"/>
      <c r="D598" s="240"/>
      <c r="E598" s="240"/>
      <c r="F598" s="240"/>
      <c r="G598" s="240"/>
      <c r="H598" s="240"/>
      <c r="I598" s="240"/>
      <c r="J598" s="240"/>
      <c r="K598" s="240"/>
      <c r="L598" s="240"/>
      <c r="M598" s="240"/>
      <c r="N598" s="240"/>
      <c r="O598" s="240"/>
      <c r="P598" s="240"/>
      <c r="Q598" s="240"/>
      <c r="R598" s="312"/>
      <c r="S598" s="240"/>
      <c r="T598" s="240"/>
      <c r="U598" s="240"/>
      <c r="V598" s="264"/>
      <c r="W598" s="243"/>
      <c r="X598" s="243"/>
      <c r="Y598" s="240"/>
      <c r="Z598" s="240"/>
      <c r="AA598" s="243"/>
      <c r="AB598" s="243"/>
      <c r="AC598" s="243"/>
      <c r="AD598" s="243"/>
      <c r="AE598" s="251">
        <f>SUMPRODUCT($M$418:$M$573,AE418:AE573)</f>
        <v>5096438.7037067562</v>
      </c>
      <c r="AF598" s="251">
        <f>SUMPRODUCT($M$418:$M$573,AF418:AF573)</f>
        <v>1114820.8946024072</v>
      </c>
      <c r="AG598" s="251">
        <f t="shared" ref="AG598:AR598" si="1278">IF(AG416="kw",SUMPRODUCT($Q$418:$Q$573,$AA$418:$AA$573,AG418:AG573),SUMPRODUCT($M$418:$M$573,AG418:AG573))</f>
        <v>2966.0925099347351</v>
      </c>
      <c r="AH598" s="251">
        <f t="shared" si="1278"/>
        <v>0</v>
      </c>
      <c r="AI598" s="251">
        <f t="shared" si="1278"/>
        <v>0</v>
      </c>
      <c r="AJ598" s="251">
        <f t="shared" si="1278"/>
        <v>0</v>
      </c>
      <c r="AK598" s="251">
        <f t="shared" si="1278"/>
        <v>0</v>
      </c>
      <c r="AL598" s="251">
        <f t="shared" si="1278"/>
        <v>0</v>
      </c>
      <c r="AM598" s="251">
        <f t="shared" si="1278"/>
        <v>0</v>
      </c>
      <c r="AN598" s="251">
        <f t="shared" si="1278"/>
        <v>0</v>
      </c>
      <c r="AO598" s="251">
        <f t="shared" si="1278"/>
        <v>0</v>
      </c>
      <c r="AP598" s="251">
        <f t="shared" si="1278"/>
        <v>0</v>
      </c>
      <c r="AQ598" s="251">
        <f t="shared" si="1278"/>
        <v>0</v>
      </c>
      <c r="AR598" s="251">
        <f t="shared" si="1278"/>
        <v>0</v>
      </c>
      <c r="AS598" s="295"/>
    </row>
    <row r="599" spans="1:45">
      <c r="B599" s="391" t="s">
        <v>861</v>
      </c>
      <c r="C599" s="319"/>
      <c r="D599" s="337"/>
      <c r="E599" s="337"/>
      <c r="F599" s="337"/>
      <c r="G599" s="337"/>
      <c r="H599" s="337"/>
      <c r="I599" s="337"/>
      <c r="J599" s="337"/>
      <c r="K599" s="337"/>
      <c r="L599" s="337"/>
      <c r="M599" s="337"/>
      <c r="N599" s="337"/>
      <c r="O599" s="337"/>
      <c r="P599" s="337"/>
      <c r="Q599" s="337"/>
      <c r="R599" s="336"/>
      <c r="S599" s="337"/>
      <c r="T599" s="337"/>
      <c r="U599" s="337"/>
      <c r="V599" s="319"/>
      <c r="W599" s="338"/>
      <c r="X599" s="338"/>
      <c r="Y599" s="337"/>
      <c r="Z599" s="337"/>
      <c r="AA599" s="338"/>
      <c r="AB599" s="338"/>
      <c r="AC599" s="338"/>
      <c r="AD599" s="338"/>
      <c r="AE599" s="285">
        <f>SUMPRODUCT($N$418:$N$573,AE418:AE573)</f>
        <v>0</v>
      </c>
      <c r="AF599" s="285">
        <f>SUMPRODUCT($N$418:$N$573,AF418:AF573)</f>
        <v>0</v>
      </c>
      <c r="AG599" s="733">
        <f>IF(AG416="kw",SUMPRODUCT($Q$418:$Q$573,$AB$418:$AB$573,AG418:AG573),SUMPRODUCT($N$418:$N$573,AG418:AG573))</f>
        <v>0</v>
      </c>
      <c r="AH599" s="733">
        <f t="shared" ref="AH599:AR599" si="1279">IF(AH416="kw",SUMPRODUCT($Q$418:$Q$573,$AB$418:$AB$573,AH418:AH573),SUMPRODUCT($N$418:$N$573,AH418:AH573))</f>
        <v>0</v>
      </c>
      <c r="AI599" s="733">
        <f t="shared" si="1279"/>
        <v>0</v>
      </c>
      <c r="AJ599" s="733">
        <f t="shared" si="1279"/>
        <v>0</v>
      </c>
      <c r="AK599" s="733">
        <f t="shared" si="1279"/>
        <v>0</v>
      </c>
      <c r="AL599" s="733">
        <f t="shared" si="1279"/>
        <v>0</v>
      </c>
      <c r="AM599" s="733">
        <f t="shared" si="1279"/>
        <v>0</v>
      </c>
      <c r="AN599" s="733">
        <f t="shared" si="1279"/>
        <v>0</v>
      </c>
      <c r="AO599" s="733">
        <f t="shared" si="1279"/>
        <v>0</v>
      </c>
      <c r="AP599" s="733">
        <f t="shared" si="1279"/>
        <v>0</v>
      </c>
      <c r="AQ599" s="733">
        <f t="shared" si="1279"/>
        <v>0</v>
      </c>
      <c r="AR599" s="733">
        <f t="shared" si="1279"/>
        <v>0</v>
      </c>
      <c r="AS599" s="339"/>
    </row>
    <row r="600" spans="1:45" ht="22.5" customHeight="1">
      <c r="B600" s="322" t="s">
        <v>583</v>
      </c>
      <c r="C600" s="340"/>
      <c r="D600" s="341"/>
      <c r="E600" s="341"/>
      <c r="F600" s="341"/>
      <c r="G600" s="341"/>
      <c r="H600" s="341"/>
      <c r="I600" s="341"/>
      <c r="J600" s="341"/>
      <c r="K600" s="341"/>
      <c r="L600" s="341"/>
      <c r="M600" s="341"/>
      <c r="N600" s="341"/>
      <c r="O600" s="341"/>
      <c r="P600" s="341"/>
      <c r="Q600" s="341"/>
      <c r="R600" s="341"/>
      <c r="S600" s="341"/>
      <c r="T600" s="341"/>
      <c r="U600" s="341"/>
      <c r="V600" s="325"/>
      <c r="W600" s="326"/>
      <c r="X600" s="341"/>
      <c r="Y600" s="341"/>
      <c r="Z600" s="341"/>
      <c r="AA600" s="341"/>
      <c r="AB600" s="341"/>
      <c r="AC600" s="341"/>
      <c r="AD600" s="341"/>
      <c r="AE600" s="342"/>
      <c r="AF600" s="342"/>
      <c r="AG600" s="342"/>
      <c r="AH600" s="342"/>
      <c r="AI600" s="342"/>
      <c r="AJ600" s="342"/>
      <c r="AK600" s="342"/>
      <c r="AL600" s="342"/>
      <c r="AM600" s="342"/>
      <c r="AN600" s="342"/>
      <c r="AO600" s="342"/>
      <c r="AP600" s="342"/>
      <c r="AQ600" s="342"/>
      <c r="AR600" s="342"/>
      <c r="AS600" s="342"/>
    </row>
    <row r="603" spans="1:45" ht="15.75">
      <c r="B603" s="241" t="s">
        <v>308</v>
      </c>
      <c r="C603" s="242"/>
      <c r="D603" s="511" t="s">
        <v>522</v>
      </c>
      <c r="E603" s="217"/>
      <c r="F603" s="511"/>
      <c r="G603" s="217"/>
      <c r="H603" s="217"/>
      <c r="I603" s="217"/>
      <c r="J603" s="217"/>
      <c r="K603" s="217"/>
      <c r="L603" s="217"/>
      <c r="M603" s="217"/>
      <c r="N603" s="217"/>
      <c r="O603" s="217"/>
      <c r="P603" s="217"/>
      <c r="Q603" s="217"/>
      <c r="R603" s="242"/>
      <c r="S603" s="217"/>
      <c r="T603" s="217"/>
      <c r="U603" s="217"/>
      <c r="V603" s="217"/>
      <c r="W603" s="217"/>
      <c r="X603" s="217"/>
      <c r="Y603" s="217"/>
      <c r="Z603" s="217"/>
      <c r="AA603" s="217"/>
      <c r="AB603" s="217"/>
      <c r="AC603" s="217"/>
      <c r="AD603" s="217"/>
      <c r="AE603" s="231"/>
      <c r="AF603" s="229"/>
      <c r="AG603" s="229"/>
      <c r="AH603" s="229"/>
      <c r="AI603" s="229"/>
      <c r="AJ603" s="229"/>
      <c r="AK603" s="229"/>
      <c r="AL603" s="229"/>
      <c r="AM603" s="229"/>
      <c r="AN603" s="229"/>
      <c r="AO603" s="229"/>
      <c r="AP603" s="229"/>
      <c r="AQ603" s="229"/>
      <c r="AR603" s="229"/>
    </row>
    <row r="604" spans="1:45" ht="33.75" customHeight="1">
      <c r="B604" s="860" t="s">
        <v>211</v>
      </c>
      <c r="C604" s="862" t="s">
        <v>33</v>
      </c>
      <c r="D604" s="244" t="s">
        <v>420</v>
      </c>
      <c r="E604" s="666" t="s">
        <v>209</v>
      </c>
      <c r="F604" s="667"/>
      <c r="G604" s="667"/>
      <c r="H604" s="667"/>
      <c r="I604" s="667"/>
      <c r="J604" s="667"/>
      <c r="K604" s="667"/>
      <c r="L604" s="667"/>
      <c r="M604" s="668"/>
      <c r="N604" s="658"/>
      <c r="O604" s="658"/>
      <c r="P604" s="658"/>
      <c r="Q604" s="869" t="s">
        <v>213</v>
      </c>
      <c r="R604" s="244" t="s">
        <v>421</v>
      </c>
      <c r="S604" s="866" t="s">
        <v>212</v>
      </c>
      <c r="T604" s="867"/>
      <c r="U604" s="867"/>
      <c r="V604" s="867"/>
      <c r="W604" s="867"/>
      <c r="X604" s="867"/>
      <c r="Y604" s="867"/>
      <c r="Z604" s="867"/>
      <c r="AA604" s="867"/>
      <c r="AB604" s="867"/>
      <c r="AC604" s="867"/>
      <c r="AD604" s="874"/>
      <c r="AE604" s="866" t="s">
        <v>242</v>
      </c>
      <c r="AF604" s="867"/>
      <c r="AG604" s="867"/>
      <c r="AH604" s="867"/>
      <c r="AI604" s="867"/>
      <c r="AJ604" s="867"/>
      <c r="AK604" s="867"/>
      <c r="AL604" s="867"/>
      <c r="AM604" s="867"/>
      <c r="AN604" s="867"/>
      <c r="AO604" s="867"/>
      <c r="AP604" s="867"/>
      <c r="AQ604" s="867"/>
      <c r="AR604" s="867"/>
      <c r="AS604" s="868"/>
    </row>
    <row r="605" spans="1:45" ht="68.25" customHeight="1">
      <c r="B605" s="861"/>
      <c r="C605" s="863"/>
      <c r="D605" s="245">
        <v>2018</v>
      </c>
      <c r="E605" s="245">
        <v>2019</v>
      </c>
      <c r="F605" s="245">
        <v>2020</v>
      </c>
      <c r="G605" s="245">
        <v>2021</v>
      </c>
      <c r="H605" s="245">
        <v>2022</v>
      </c>
      <c r="I605" s="245">
        <v>2023</v>
      </c>
      <c r="J605" s="245">
        <v>2024</v>
      </c>
      <c r="K605" s="245">
        <v>2025</v>
      </c>
      <c r="L605" s="245">
        <v>2026</v>
      </c>
      <c r="M605" s="245">
        <v>2027</v>
      </c>
      <c r="N605" s="245">
        <v>2028</v>
      </c>
      <c r="O605" s="245">
        <v>2029</v>
      </c>
      <c r="P605" s="245">
        <v>2030</v>
      </c>
      <c r="Q605" s="870"/>
      <c r="R605" s="245">
        <v>2018</v>
      </c>
      <c r="S605" s="245">
        <v>2019</v>
      </c>
      <c r="T605" s="245">
        <v>2020</v>
      </c>
      <c r="U605" s="245">
        <v>2021</v>
      </c>
      <c r="V605" s="245">
        <v>2022</v>
      </c>
      <c r="W605" s="245">
        <v>2023</v>
      </c>
      <c r="X605" s="245">
        <v>2024</v>
      </c>
      <c r="Y605" s="245">
        <v>2025</v>
      </c>
      <c r="Z605" s="245">
        <v>2026</v>
      </c>
      <c r="AA605" s="245">
        <v>2027</v>
      </c>
      <c r="AB605" s="245">
        <v>2028</v>
      </c>
      <c r="AC605" s="245">
        <v>2029</v>
      </c>
      <c r="AD605" s="245">
        <v>2030</v>
      </c>
      <c r="AE605" s="245" t="str">
        <f>'1.  LRAMVA Summary'!$D$53</f>
        <v>Residential</v>
      </c>
      <c r="AF605" s="245" t="str">
        <f>'1.  LRAMVA Summary'!$E$53</f>
        <v>General Service &lt;50 kW</v>
      </c>
      <c r="AG605" s="245" t="str">
        <f>'1.  LRAMVA Summary'!$F$53</f>
        <v>General Service 50 - 4,999 kW</v>
      </c>
      <c r="AH605" s="245" t="str">
        <f>'1.  LRAMVA Summary'!$G$53</f>
        <v>Embedded Distributor</v>
      </c>
      <c r="AI605" s="245" t="str">
        <f>'1.  LRAMVA Summary'!$H$53</f>
        <v>Sentinel Lighting</v>
      </c>
      <c r="AJ605" s="245" t="str">
        <f>'1.  LRAMVA Summary'!$I$53</f>
        <v>Street Lighting</v>
      </c>
      <c r="AK605" s="245" t="str">
        <f>'1.  LRAMVA Summary'!$J$53</f>
        <v>Unmetered Scattered Load</v>
      </c>
      <c r="AL605" s="245" t="str">
        <f>'1.  LRAMVA Summary'!$K$53</f>
        <v/>
      </c>
      <c r="AM605" s="245" t="str">
        <f>'1.  LRAMVA Summary'!$L$53</f>
        <v/>
      </c>
      <c r="AN605" s="245" t="str">
        <f>'1.  LRAMVA Summary'!$M$53</f>
        <v/>
      </c>
      <c r="AO605" s="245" t="str">
        <f>'1.  LRAMVA Summary'!$N$53</f>
        <v/>
      </c>
      <c r="AP605" s="245" t="str">
        <f>'1.  LRAMVA Summary'!$O$53</f>
        <v/>
      </c>
      <c r="AQ605" s="245" t="str">
        <f>'1.  LRAMVA Summary'!$P$53</f>
        <v/>
      </c>
      <c r="AR605" s="245" t="str">
        <f>'1.  LRAMVA Summary'!$Q$53</f>
        <v/>
      </c>
      <c r="AS605" s="247" t="str">
        <f>'1.  LRAMVA Summary'!$R$53</f>
        <v>Total</v>
      </c>
    </row>
    <row r="606" spans="1:45" ht="15.75" customHeight="1">
      <c r="A606" s="464"/>
      <c r="B606" s="454" t="s">
        <v>500</v>
      </c>
      <c r="C606" s="249"/>
      <c r="D606" s="249"/>
      <c r="E606" s="249"/>
      <c r="F606" s="249"/>
      <c r="G606" s="249"/>
      <c r="H606" s="249"/>
      <c r="I606" s="249"/>
      <c r="J606" s="249"/>
      <c r="K606" s="249"/>
      <c r="L606" s="249"/>
      <c r="M606" s="249"/>
      <c r="N606" s="249"/>
      <c r="O606" s="249"/>
      <c r="P606" s="249"/>
      <c r="Q606" s="250"/>
      <c r="R606" s="249"/>
      <c r="S606" s="249"/>
      <c r="T606" s="249"/>
      <c r="U606" s="249"/>
      <c r="V606" s="249"/>
      <c r="W606" s="249"/>
      <c r="X606" s="249"/>
      <c r="Y606" s="249"/>
      <c r="Z606" s="249"/>
      <c r="AA606" s="249"/>
      <c r="AB606" s="249"/>
      <c r="AC606" s="249"/>
      <c r="AD606" s="249"/>
      <c r="AE606" s="251" t="str">
        <f>'1.  LRAMVA Summary'!$D$54</f>
        <v>kWh</v>
      </c>
      <c r="AF606" s="251" t="str">
        <f>'1.  LRAMVA Summary'!$E$54</f>
        <v>kWh</v>
      </c>
      <c r="AG606" s="251" t="str">
        <f>'1.  LRAMVA Summary'!$F$54</f>
        <v>kW</v>
      </c>
      <c r="AH606" s="251" t="str">
        <f>'1.  LRAMVA Summary'!$G$54</f>
        <v>kW</v>
      </c>
      <c r="AI606" s="251" t="str">
        <f>'1.  LRAMVA Summary'!$H$54</f>
        <v>kW</v>
      </c>
      <c r="AJ606" s="251" t="str">
        <f>'1.  LRAMVA Summary'!$I$54</f>
        <v>kW</v>
      </c>
      <c r="AK606" s="251" t="str">
        <f>'1.  LRAMVA Summary'!$J$54</f>
        <v>kWh</v>
      </c>
      <c r="AL606" s="251">
        <f>'1.  LRAMVA Summary'!$K$54</f>
        <v>0</v>
      </c>
      <c r="AM606" s="251">
        <f>'1.  LRAMVA Summary'!$L$54</f>
        <v>0</v>
      </c>
      <c r="AN606" s="251">
        <f>'1.  LRAMVA Summary'!$M$54</f>
        <v>0</v>
      </c>
      <c r="AO606" s="251">
        <f>'1.  LRAMVA Summary'!$N$54</f>
        <v>0</v>
      </c>
      <c r="AP606" s="251">
        <f>'1.  LRAMVA Summary'!$O$54</f>
        <v>0</v>
      </c>
      <c r="AQ606" s="251">
        <f>'1.  LRAMVA Summary'!$P$54</f>
        <v>0</v>
      </c>
      <c r="AR606" s="251">
        <f>'1.  LRAMVA Summary'!$Q$54</f>
        <v>0</v>
      </c>
      <c r="AS606" s="252"/>
    </row>
    <row r="607" spans="1:45" ht="15.75" outlineLevel="1">
      <c r="A607" s="464"/>
      <c r="B607" s="443" t="s">
        <v>493</v>
      </c>
      <c r="C607" s="249"/>
      <c r="D607" s="249"/>
      <c r="E607" s="249"/>
      <c r="F607" s="249"/>
      <c r="G607" s="249"/>
      <c r="H607" s="249"/>
      <c r="I607" s="249"/>
      <c r="J607" s="249"/>
      <c r="K607" s="249"/>
      <c r="L607" s="249"/>
      <c r="M607" s="249"/>
      <c r="N607" s="249"/>
      <c r="O607" s="249"/>
      <c r="P607" s="249"/>
      <c r="Q607" s="250"/>
      <c r="R607" s="249"/>
      <c r="S607" s="249"/>
      <c r="T607" s="249"/>
      <c r="U607" s="249"/>
      <c r="V607" s="249"/>
      <c r="W607" s="249"/>
      <c r="X607" s="249"/>
      <c r="Y607" s="249"/>
      <c r="Z607" s="249"/>
      <c r="AA607" s="249"/>
      <c r="AB607" s="249"/>
      <c r="AC607" s="249"/>
      <c r="AD607" s="249"/>
      <c r="AE607" s="251"/>
      <c r="AF607" s="251"/>
      <c r="AG607" s="251"/>
      <c r="AH607" s="251"/>
      <c r="AI607" s="251"/>
      <c r="AJ607" s="251"/>
      <c r="AK607" s="251"/>
      <c r="AL607" s="251"/>
      <c r="AM607" s="251"/>
      <c r="AN607" s="251"/>
      <c r="AO607" s="251"/>
      <c r="AP607" s="251"/>
      <c r="AQ607" s="251"/>
      <c r="AR607" s="251"/>
      <c r="AS607" s="252"/>
    </row>
    <row r="608" spans="1:45" outlineLevel="1">
      <c r="A608" s="464">
        <v>1</v>
      </c>
      <c r="B608" s="379" t="s">
        <v>95</v>
      </c>
      <c r="C608" s="251" t="s">
        <v>25</v>
      </c>
      <c r="D608" s="255"/>
      <c r="E608" s="255"/>
      <c r="F608" s="255"/>
      <c r="G608" s="255"/>
      <c r="H608" s="255"/>
      <c r="I608" s="255"/>
      <c r="J608" s="255"/>
      <c r="K608" s="255"/>
      <c r="L608" s="255"/>
      <c r="M608" s="255"/>
      <c r="N608" s="255"/>
      <c r="O608" s="255"/>
      <c r="P608" s="255"/>
      <c r="Q608" s="251"/>
      <c r="R608" s="255"/>
      <c r="S608" s="255"/>
      <c r="T608" s="255"/>
      <c r="U608" s="255"/>
      <c r="V608" s="255"/>
      <c r="W608" s="255"/>
      <c r="X608" s="255"/>
      <c r="Y608" s="255"/>
      <c r="Z608" s="255"/>
      <c r="AA608" s="255"/>
      <c r="AB608" s="255"/>
      <c r="AC608" s="255"/>
      <c r="AD608" s="255"/>
      <c r="AE608" s="361"/>
      <c r="AF608" s="361"/>
      <c r="AG608" s="361"/>
      <c r="AH608" s="361"/>
      <c r="AI608" s="361"/>
      <c r="AJ608" s="361"/>
      <c r="AK608" s="361"/>
      <c r="AL608" s="361"/>
      <c r="AM608" s="361"/>
      <c r="AN608" s="361"/>
      <c r="AO608" s="361"/>
      <c r="AP608" s="361"/>
      <c r="AQ608" s="361"/>
      <c r="AR608" s="361"/>
      <c r="AS608" s="256">
        <f>SUM(AE608:AR608)</f>
        <v>0</v>
      </c>
    </row>
    <row r="609" spans="1:45" outlineLevel="1">
      <c r="A609" s="464"/>
      <c r="B609" s="254" t="s">
        <v>309</v>
      </c>
      <c r="C609" s="251" t="s">
        <v>163</v>
      </c>
      <c r="D609" s="255"/>
      <c r="E609" s="255"/>
      <c r="F609" s="255"/>
      <c r="G609" s="255"/>
      <c r="H609" s="255"/>
      <c r="I609" s="255"/>
      <c r="J609" s="255"/>
      <c r="K609" s="255"/>
      <c r="L609" s="255"/>
      <c r="M609" s="255"/>
      <c r="N609" s="255"/>
      <c r="O609" s="255"/>
      <c r="P609" s="255"/>
      <c r="Q609" s="414"/>
      <c r="R609" s="255"/>
      <c r="S609" s="255"/>
      <c r="T609" s="255"/>
      <c r="U609" s="255"/>
      <c r="V609" s="255"/>
      <c r="W609" s="255"/>
      <c r="X609" s="255"/>
      <c r="Y609" s="255"/>
      <c r="Z609" s="255"/>
      <c r="AA609" s="255"/>
      <c r="AB609" s="255"/>
      <c r="AC609" s="255"/>
      <c r="AD609" s="255"/>
      <c r="AE609" s="362">
        <v>0</v>
      </c>
      <c r="AF609" s="362">
        <v>0</v>
      </c>
      <c r="AG609" s="362">
        <v>0</v>
      </c>
      <c r="AH609" s="362">
        <v>0</v>
      </c>
      <c r="AI609" s="362">
        <v>0</v>
      </c>
      <c r="AJ609" s="362">
        <v>0</v>
      </c>
      <c r="AK609" s="362">
        <v>0</v>
      </c>
      <c r="AL609" s="362">
        <f t="shared" ref="AL609" si="1280">AL608</f>
        <v>0</v>
      </c>
      <c r="AM609" s="362">
        <f t="shared" ref="AM609" si="1281">AM608</f>
        <v>0</v>
      </c>
      <c r="AN609" s="362">
        <f t="shared" ref="AN609" si="1282">AN608</f>
        <v>0</v>
      </c>
      <c r="AO609" s="362">
        <f t="shared" ref="AO609" si="1283">AO608</f>
        <v>0</v>
      </c>
      <c r="AP609" s="362">
        <f t="shared" ref="AP609" si="1284">AP608</f>
        <v>0</v>
      </c>
      <c r="AQ609" s="362">
        <f t="shared" ref="AQ609" si="1285">AQ608</f>
        <v>0</v>
      </c>
      <c r="AR609" s="362">
        <f t="shared" ref="AR609" si="1286">AR608</f>
        <v>0</v>
      </c>
      <c r="AS609" s="257"/>
    </row>
    <row r="610" spans="1:45" ht="15.75" outlineLevel="1">
      <c r="A610" s="464"/>
      <c r="B610" s="258"/>
      <c r="C610" s="259"/>
      <c r="D610" s="259"/>
      <c r="E610" s="259"/>
      <c r="F610" s="259"/>
      <c r="G610" s="259"/>
      <c r="H610" s="259"/>
      <c r="I610" s="259"/>
      <c r="J610" s="659"/>
      <c r="K610" s="259"/>
      <c r="L610" s="259"/>
      <c r="M610" s="259"/>
      <c r="N610" s="259"/>
      <c r="O610" s="259"/>
      <c r="P610" s="259"/>
      <c r="Q610" s="260"/>
      <c r="R610" s="259"/>
      <c r="S610" s="259"/>
      <c r="T610" s="259"/>
      <c r="U610" s="259"/>
      <c r="V610" s="259"/>
      <c r="W610" s="259"/>
      <c r="X610" s="259"/>
      <c r="Y610" s="259"/>
      <c r="Z610" s="259"/>
      <c r="AA610" s="259"/>
      <c r="AB610" s="259"/>
      <c r="AC610" s="259"/>
      <c r="AD610" s="259"/>
      <c r="AE610" s="363"/>
      <c r="AF610" s="364"/>
      <c r="AG610" s="364"/>
      <c r="AH610" s="364"/>
      <c r="AI610" s="364"/>
      <c r="AJ610" s="364"/>
      <c r="AK610" s="364"/>
      <c r="AL610" s="364"/>
      <c r="AM610" s="364"/>
      <c r="AN610" s="364"/>
      <c r="AO610" s="364"/>
      <c r="AP610" s="364"/>
      <c r="AQ610" s="364"/>
      <c r="AR610" s="364"/>
      <c r="AS610" s="262"/>
    </row>
    <row r="611" spans="1:45" outlineLevel="1">
      <c r="A611" s="464">
        <v>2</v>
      </c>
      <c r="B611" s="379" t="s">
        <v>96</v>
      </c>
      <c r="C611" s="251" t="s">
        <v>25</v>
      </c>
      <c r="D611" s="255"/>
      <c r="E611" s="255"/>
      <c r="F611" s="255"/>
      <c r="G611" s="255"/>
      <c r="H611" s="255"/>
      <c r="I611" s="255"/>
      <c r="J611" s="255"/>
      <c r="K611" s="255"/>
      <c r="L611" s="255"/>
      <c r="M611" s="255"/>
      <c r="N611" s="255"/>
      <c r="O611" s="255"/>
      <c r="P611" s="255"/>
      <c r="Q611" s="251"/>
      <c r="R611" s="255"/>
      <c r="S611" s="255"/>
      <c r="T611" s="255"/>
      <c r="U611" s="255"/>
      <c r="V611" s="255"/>
      <c r="W611" s="255"/>
      <c r="X611" s="255"/>
      <c r="Y611" s="255"/>
      <c r="Z611" s="255"/>
      <c r="AA611" s="255"/>
      <c r="AB611" s="255"/>
      <c r="AC611" s="255"/>
      <c r="AD611" s="255"/>
      <c r="AE611" s="361"/>
      <c r="AF611" s="361"/>
      <c r="AG611" s="361"/>
      <c r="AH611" s="361"/>
      <c r="AI611" s="361"/>
      <c r="AJ611" s="361"/>
      <c r="AK611" s="361"/>
      <c r="AL611" s="361"/>
      <c r="AM611" s="361"/>
      <c r="AN611" s="361"/>
      <c r="AO611" s="361"/>
      <c r="AP611" s="361"/>
      <c r="AQ611" s="361"/>
      <c r="AR611" s="361"/>
      <c r="AS611" s="256">
        <f>SUM(AE611:AR611)</f>
        <v>0</v>
      </c>
    </row>
    <row r="612" spans="1:45" outlineLevel="1">
      <c r="A612" s="464"/>
      <c r="B612" s="254" t="s">
        <v>309</v>
      </c>
      <c r="C612" s="251" t="s">
        <v>163</v>
      </c>
      <c r="D612" s="255"/>
      <c r="E612" s="255"/>
      <c r="F612" s="255"/>
      <c r="G612" s="255"/>
      <c r="H612" s="255"/>
      <c r="I612" s="255"/>
      <c r="J612" s="255"/>
      <c r="K612" s="255"/>
      <c r="L612" s="255"/>
      <c r="M612" s="255"/>
      <c r="N612" s="255"/>
      <c r="O612" s="255"/>
      <c r="P612" s="255"/>
      <c r="Q612" s="414"/>
      <c r="R612" s="255"/>
      <c r="S612" s="255"/>
      <c r="T612" s="255"/>
      <c r="U612" s="255"/>
      <c r="V612" s="255"/>
      <c r="W612" s="255"/>
      <c r="X612" s="255"/>
      <c r="Y612" s="255"/>
      <c r="Z612" s="255"/>
      <c r="AA612" s="255"/>
      <c r="AB612" s="255"/>
      <c r="AC612" s="255"/>
      <c r="AD612" s="255"/>
      <c r="AE612" s="362">
        <v>0</v>
      </c>
      <c r="AF612" s="362">
        <v>0</v>
      </c>
      <c r="AG612" s="362">
        <v>0</v>
      </c>
      <c r="AH612" s="362">
        <v>0</v>
      </c>
      <c r="AI612" s="362">
        <v>0</v>
      </c>
      <c r="AJ612" s="362">
        <v>0</v>
      </c>
      <c r="AK612" s="362">
        <v>0</v>
      </c>
      <c r="AL612" s="362">
        <f t="shared" ref="AL612" si="1287">AL611</f>
        <v>0</v>
      </c>
      <c r="AM612" s="362">
        <f t="shared" ref="AM612" si="1288">AM611</f>
        <v>0</v>
      </c>
      <c r="AN612" s="362">
        <f t="shared" ref="AN612" si="1289">AN611</f>
        <v>0</v>
      </c>
      <c r="AO612" s="362">
        <f t="shared" ref="AO612" si="1290">AO611</f>
        <v>0</v>
      </c>
      <c r="AP612" s="362">
        <f t="shared" ref="AP612" si="1291">AP611</f>
        <v>0</v>
      </c>
      <c r="AQ612" s="362">
        <f t="shared" ref="AQ612" si="1292">AQ611</f>
        <v>0</v>
      </c>
      <c r="AR612" s="362">
        <f t="shared" ref="AR612" si="1293">AR611</f>
        <v>0</v>
      </c>
      <c r="AS612" s="257"/>
    </row>
    <row r="613" spans="1:45" ht="15.75" outlineLevel="1">
      <c r="A613" s="464"/>
      <c r="B613" s="258"/>
      <c r="C613" s="259"/>
      <c r="D613" s="264"/>
      <c r="E613" s="264"/>
      <c r="F613" s="264"/>
      <c r="G613" s="264"/>
      <c r="H613" s="264"/>
      <c r="I613" s="264"/>
      <c r="J613" s="264"/>
      <c r="K613" s="264"/>
      <c r="L613" s="264"/>
      <c r="M613" s="264"/>
      <c r="N613" s="264"/>
      <c r="O613" s="264"/>
      <c r="P613" s="264"/>
      <c r="Q613" s="260"/>
      <c r="R613" s="264"/>
      <c r="S613" s="264"/>
      <c r="T613" s="264"/>
      <c r="U613" s="264"/>
      <c r="V613" s="264"/>
      <c r="W613" s="264"/>
      <c r="X613" s="264"/>
      <c r="Y613" s="264"/>
      <c r="Z613" s="264"/>
      <c r="AA613" s="264"/>
      <c r="AB613" s="264"/>
      <c r="AC613" s="264"/>
      <c r="AD613" s="264"/>
      <c r="AE613" s="363"/>
      <c r="AF613" s="364"/>
      <c r="AG613" s="364"/>
      <c r="AH613" s="364"/>
      <c r="AI613" s="364"/>
      <c r="AJ613" s="364"/>
      <c r="AK613" s="364"/>
      <c r="AL613" s="364"/>
      <c r="AM613" s="364"/>
      <c r="AN613" s="364"/>
      <c r="AO613" s="364"/>
      <c r="AP613" s="364"/>
      <c r="AQ613" s="364"/>
      <c r="AR613" s="364"/>
      <c r="AS613" s="262"/>
    </row>
    <row r="614" spans="1:45" outlineLevel="1">
      <c r="A614" s="464">
        <v>3</v>
      </c>
      <c r="B614" s="379" t="s">
        <v>97</v>
      </c>
      <c r="C614" s="251" t="s">
        <v>25</v>
      </c>
      <c r="D614" s="255"/>
      <c r="E614" s="255"/>
      <c r="F614" s="255"/>
      <c r="G614" s="255"/>
      <c r="H614" s="255"/>
      <c r="I614" s="255"/>
      <c r="J614" s="255"/>
      <c r="K614" s="255"/>
      <c r="L614" s="255"/>
      <c r="M614" s="255"/>
      <c r="N614" s="255"/>
      <c r="O614" s="255"/>
      <c r="P614" s="255"/>
      <c r="Q614" s="251"/>
      <c r="R614" s="255"/>
      <c r="S614" s="255"/>
      <c r="T614" s="255"/>
      <c r="U614" s="255"/>
      <c r="V614" s="255"/>
      <c r="W614" s="255"/>
      <c r="X614" s="255"/>
      <c r="Y614" s="255"/>
      <c r="Z614" s="255"/>
      <c r="AA614" s="255"/>
      <c r="AB614" s="255"/>
      <c r="AC614" s="255"/>
      <c r="AD614" s="255"/>
      <c r="AE614" s="361"/>
      <c r="AF614" s="361"/>
      <c r="AG614" s="361"/>
      <c r="AH614" s="361"/>
      <c r="AI614" s="361"/>
      <c r="AJ614" s="361"/>
      <c r="AK614" s="361"/>
      <c r="AL614" s="361"/>
      <c r="AM614" s="361"/>
      <c r="AN614" s="361"/>
      <c r="AO614" s="361"/>
      <c r="AP614" s="361"/>
      <c r="AQ614" s="361"/>
      <c r="AR614" s="361"/>
      <c r="AS614" s="256">
        <f>SUM(AE614:AR614)</f>
        <v>0</v>
      </c>
    </row>
    <row r="615" spans="1:45" outlineLevel="1">
      <c r="A615" s="464"/>
      <c r="B615" s="254" t="s">
        <v>309</v>
      </c>
      <c r="C615" s="251" t="s">
        <v>163</v>
      </c>
      <c r="D615" s="255"/>
      <c r="E615" s="255"/>
      <c r="F615" s="255"/>
      <c r="G615" s="255"/>
      <c r="H615" s="255"/>
      <c r="I615" s="255"/>
      <c r="J615" s="255"/>
      <c r="K615" s="255"/>
      <c r="L615" s="255"/>
      <c r="M615" s="255"/>
      <c r="N615" s="255"/>
      <c r="O615" s="255"/>
      <c r="P615" s="255"/>
      <c r="Q615" s="414"/>
      <c r="R615" s="255"/>
      <c r="S615" s="255"/>
      <c r="T615" s="255"/>
      <c r="U615" s="255"/>
      <c r="V615" s="255"/>
      <c r="W615" s="255"/>
      <c r="X615" s="255"/>
      <c r="Y615" s="255"/>
      <c r="Z615" s="255"/>
      <c r="AA615" s="255"/>
      <c r="AB615" s="255"/>
      <c r="AC615" s="255"/>
      <c r="AD615" s="255"/>
      <c r="AE615" s="362">
        <v>0</v>
      </c>
      <c r="AF615" s="362">
        <v>0</v>
      </c>
      <c r="AG615" s="362">
        <v>0</v>
      </c>
      <c r="AH615" s="362">
        <v>0</v>
      </c>
      <c r="AI615" s="362">
        <v>0</v>
      </c>
      <c r="AJ615" s="362">
        <v>0</v>
      </c>
      <c r="AK615" s="362">
        <v>0</v>
      </c>
      <c r="AL615" s="362">
        <f t="shared" ref="AL615" si="1294">AL614</f>
        <v>0</v>
      </c>
      <c r="AM615" s="362">
        <f t="shared" ref="AM615" si="1295">AM614</f>
        <v>0</v>
      </c>
      <c r="AN615" s="362">
        <f t="shared" ref="AN615" si="1296">AN614</f>
        <v>0</v>
      </c>
      <c r="AO615" s="362">
        <f t="shared" ref="AO615" si="1297">AO614</f>
        <v>0</v>
      </c>
      <c r="AP615" s="362">
        <f t="shared" ref="AP615" si="1298">AP614</f>
        <v>0</v>
      </c>
      <c r="AQ615" s="362">
        <f t="shared" ref="AQ615" si="1299">AQ614</f>
        <v>0</v>
      </c>
      <c r="AR615" s="362">
        <f t="shared" ref="AR615" si="1300">AR614</f>
        <v>0</v>
      </c>
      <c r="AS615" s="257"/>
    </row>
    <row r="616" spans="1:45" outlineLevel="1">
      <c r="A616" s="464"/>
      <c r="B616" s="254"/>
      <c r="C616" s="265"/>
      <c r="D616" s="251"/>
      <c r="E616" s="251"/>
      <c r="F616" s="251"/>
      <c r="G616" s="251"/>
      <c r="H616" s="251"/>
      <c r="I616" s="251"/>
      <c r="J616" s="251"/>
      <c r="K616" s="251"/>
      <c r="L616" s="251"/>
      <c r="M616" s="251"/>
      <c r="N616" s="251"/>
      <c r="O616" s="251"/>
      <c r="P616" s="251"/>
      <c r="Q616" s="251"/>
      <c r="R616" s="251"/>
      <c r="S616" s="251"/>
      <c r="T616" s="251"/>
      <c r="U616" s="251"/>
      <c r="V616" s="251"/>
      <c r="W616" s="251"/>
      <c r="X616" s="251"/>
      <c r="Y616" s="251"/>
      <c r="Z616" s="251"/>
      <c r="AA616" s="251"/>
      <c r="AB616" s="251"/>
      <c r="AC616" s="251"/>
      <c r="AD616" s="251"/>
      <c r="AE616" s="363"/>
      <c r="AF616" s="363"/>
      <c r="AG616" s="363"/>
      <c r="AH616" s="363"/>
      <c r="AI616" s="363"/>
      <c r="AJ616" s="363"/>
      <c r="AK616" s="363"/>
      <c r="AL616" s="363"/>
      <c r="AM616" s="363"/>
      <c r="AN616" s="363"/>
      <c r="AO616" s="363"/>
      <c r="AP616" s="363"/>
      <c r="AQ616" s="363"/>
      <c r="AR616" s="363"/>
      <c r="AS616" s="266"/>
    </row>
    <row r="617" spans="1:45" outlineLevel="1">
      <c r="A617" s="464">
        <v>4</v>
      </c>
      <c r="B617" s="273" t="s">
        <v>658</v>
      </c>
      <c r="C617" s="251" t="s">
        <v>25</v>
      </c>
      <c r="D617" s="255"/>
      <c r="E617" s="255"/>
      <c r="F617" s="255"/>
      <c r="G617" s="255"/>
      <c r="H617" s="255"/>
      <c r="I617" s="255"/>
      <c r="J617" s="255"/>
      <c r="K617" s="255"/>
      <c r="L617" s="255"/>
      <c r="M617" s="255"/>
      <c r="N617" s="255"/>
      <c r="O617" s="255"/>
      <c r="P617" s="255"/>
      <c r="Q617" s="251"/>
      <c r="R617" s="255"/>
      <c r="S617" s="255"/>
      <c r="T617" s="255"/>
      <c r="U617" s="255"/>
      <c r="V617" s="255"/>
      <c r="W617" s="255"/>
      <c r="X617" s="255"/>
      <c r="Y617" s="255"/>
      <c r="Z617" s="255"/>
      <c r="AA617" s="255"/>
      <c r="AB617" s="255"/>
      <c r="AC617" s="255"/>
      <c r="AD617" s="255"/>
      <c r="AE617" s="361"/>
      <c r="AF617" s="361"/>
      <c r="AG617" s="361"/>
      <c r="AH617" s="361"/>
      <c r="AI617" s="361"/>
      <c r="AJ617" s="361"/>
      <c r="AK617" s="361"/>
      <c r="AL617" s="361"/>
      <c r="AM617" s="361"/>
      <c r="AN617" s="361"/>
      <c r="AO617" s="361"/>
      <c r="AP617" s="361"/>
      <c r="AQ617" s="361"/>
      <c r="AR617" s="361"/>
      <c r="AS617" s="256">
        <f>SUM(AE617:AR617)</f>
        <v>0</v>
      </c>
    </row>
    <row r="618" spans="1:45" outlineLevel="1">
      <c r="A618" s="464"/>
      <c r="B618" s="254" t="s">
        <v>309</v>
      </c>
      <c r="C618" s="251" t="s">
        <v>163</v>
      </c>
      <c r="D618" s="255"/>
      <c r="E618" s="255"/>
      <c r="F618" s="255"/>
      <c r="G618" s="255"/>
      <c r="H618" s="255"/>
      <c r="I618" s="255"/>
      <c r="J618" s="255"/>
      <c r="K618" s="255"/>
      <c r="L618" s="255"/>
      <c r="M618" s="255"/>
      <c r="N618" s="255"/>
      <c r="O618" s="255"/>
      <c r="P618" s="255"/>
      <c r="Q618" s="414"/>
      <c r="R618" s="255"/>
      <c r="S618" s="255"/>
      <c r="T618" s="255"/>
      <c r="U618" s="255"/>
      <c r="V618" s="255"/>
      <c r="W618" s="255"/>
      <c r="X618" s="255"/>
      <c r="Y618" s="255"/>
      <c r="Z618" s="255"/>
      <c r="AA618" s="255"/>
      <c r="AB618" s="255"/>
      <c r="AC618" s="255"/>
      <c r="AD618" s="255"/>
      <c r="AE618" s="362">
        <v>0</v>
      </c>
      <c r="AF618" s="362">
        <v>0</v>
      </c>
      <c r="AG618" s="362">
        <v>0</v>
      </c>
      <c r="AH618" s="362">
        <v>0</v>
      </c>
      <c r="AI618" s="362">
        <v>0</v>
      </c>
      <c r="AJ618" s="362">
        <v>0</v>
      </c>
      <c r="AK618" s="362">
        <v>0</v>
      </c>
      <c r="AL618" s="362">
        <f t="shared" ref="AL618" si="1301">AL617</f>
        <v>0</v>
      </c>
      <c r="AM618" s="362">
        <f t="shared" ref="AM618" si="1302">AM617</f>
        <v>0</v>
      </c>
      <c r="AN618" s="362">
        <f t="shared" ref="AN618" si="1303">AN617</f>
        <v>0</v>
      </c>
      <c r="AO618" s="362">
        <f t="shared" ref="AO618" si="1304">AO617</f>
        <v>0</v>
      </c>
      <c r="AP618" s="362">
        <f t="shared" ref="AP618" si="1305">AP617</f>
        <v>0</v>
      </c>
      <c r="AQ618" s="362">
        <f t="shared" ref="AQ618" si="1306">AQ617</f>
        <v>0</v>
      </c>
      <c r="AR618" s="362">
        <f t="shared" ref="AR618" si="1307">AR617</f>
        <v>0</v>
      </c>
      <c r="AS618" s="257"/>
    </row>
    <row r="619" spans="1:45" outlineLevel="1">
      <c r="A619" s="464"/>
      <c r="B619" s="254"/>
      <c r="C619" s="265"/>
      <c r="D619" s="264"/>
      <c r="E619" s="264"/>
      <c r="F619" s="264"/>
      <c r="G619" s="264"/>
      <c r="H619" s="264"/>
      <c r="I619" s="264"/>
      <c r="J619" s="264"/>
      <c r="K619" s="264"/>
      <c r="L619" s="264"/>
      <c r="M619" s="264"/>
      <c r="N619" s="264"/>
      <c r="O619" s="264"/>
      <c r="P619" s="264"/>
      <c r="Q619" s="251"/>
      <c r="R619" s="264"/>
      <c r="S619" s="264"/>
      <c r="T619" s="264"/>
      <c r="U619" s="264"/>
      <c r="V619" s="264"/>
      <c r="W619" s="264"/>
      <c r="X619" s="264"/>
      <c r="Y619" s="264"/>
      <c r="Z619" s="264"/>
      <c r="AA619" s="264"/>
      <c r="AB619" s="264"/>
      <c r="AC619" s="264"/>
      <c r="AD619" s="264"/>
      <c r="AE619" s="363"/>
      <c r="AF619" s="363"/>
      <c r="AG619" s="363"/>
      <c r="AH619" s="363"/>
      <c r="AI619" s="363"/>
      <c r="AJ619" s="363"/>
      <c r="AK619" s="363"/>
      <c r="AL619" s="363"/>
      <c r="AM619" s="363"/>
      <c r="AN619" s="363"/>
      <c r="AO619" s="363"/>
      <c r="AP619" s="363"/>
      <c r="AQ619" s="363"/>
      <c r="AR619" s="363"/>
      <c r="AS619" s="266"/>
    </row>
    <row r="620" spans="1:45" ht="15.75" customHeight="1" outlineLevel="1">
      <c r="A620" s="464">
        <v>5</v>
      </c>
      <c r="B620" s="379" t="s">
        <v>98</v>
      </c>
      <c r="C620" s="251" t="s">
        <v>25</v>
      </c>
      <c r="D620" s="255"/>
      <c r="E620" s="255"/>
      <c r="F620" s="255"/>
      <c r="G620" s="255"/>
      <c r="H620" s="255"/>
      <c r="I620" s="255"/>
      <c r="J620" s="255"/>
      <c r="K620" s="255"/>
      <c r="L620" s="255"/>
      <c r="M620" s="255"/>
      <c r="N620" s="255"/>
      <c r="O620" s="255"/>
      <c r="P620" s="255"/>
      <c r="Q620" s="251"/>
      <c r="R620" s="255"/>
      <c r="S620" s="255"/>
      <c r="T620" s="255"/>
      <c r="U620" s="255"/>
      <c r="V620" s="255"/>
      <c r="W620" s="255"/>
      <c r="X620" s="255"/>
      <c r="Y620" s="255"/>
      <c r="Z620" s="255"/>
      <c r="AA620" s="255"/>
      <c r="AB620" s="255"/>
      <c r="AC620" s="255"/>
      <c r="AD620" s="255"/>
      <c r="AE620" s="361"/>
      <c r="AF620" s="361"/>
      <c r="AG620" s="361"/>
      <c r="AH620" s="361"/>
      <c r="AI620" s="361"/>
      <c r="AJ620" s="361"/>
      <c r="AK620" s="361"/>
      <c r="AL620" s="361"/>
      <c r="AM620" s="361"/>
      <c r="AN620" s="361"/>
      <c r="AO620" s="361"/>
      <c r="AP620" s="361"/>
      <c r="AQ620" s="361"/>
      <c r="AR620" s="361"/>
      <c r="AS620" s="256">
        <f>SUM(AE620:AR620)</f>
        <v>0</v>
      </c>
    </row>
    <row r="621" spans="1:45" outlineLevel="1">
      <c r="A621" s="464"/>
      <c r="B621" s="254" t="s">
        <v>309</v>
      </c>
      <c r="C621" s="251" t="s">
        <v>163</v>
      </c>
      <c r="D621" s="255"/>
      <c r="E621" s="255"/>
      <c r="F621" s="255"/>
      <c r="G621" s="255"/>
      <c r="H621" s="255"/>
      <c r="I621" s="255"/>
      <c r="J621" s="255"/>
      <c r="K621" s="255"/>
      <c r="L621" s="255"/>
      <c r="M621" s="255"/>
      <c r="N621" s="255"/>
      <c r="O621" s="255"/>
      <c r="P621" s="255"/>
      <c r="Q621" s="414"/>
      <c r="R621" s="255"/>
      <c r="S621" s="255"/>
      <c r="T621" s="255"/>
      <c r="U621" s="255"/>
      <c r="V621" s="255"/>
      <c r="W621" s="255"/>
      <c r="X621" s="255"/>
      <c r="Y621" s="255"/>
      <c r="Z621" s="255"/>
      <c r="AA621" s="255"/>
      <c r="AB621" s="255"/>
      <c r="AC621" s="255"/>
      <c r="AD621" s="255"/>
      <c r="AE621" s="362">
        <v>0</v>
      </c>
      <c r="AF621" s="362">
        <v>0</v>
      </c>
      <c r="AG621" s="362">
        <v>0</v>
      </c>
      <c r="AH621" s="362">
        <v>0</v>
      </c>
      <c r="AI621" s="362">
        <v>0</v>
      </c>
      <c r="AJ621" s="362">
        <v>0</v>
      </c>
      <c r="AK621" s="362">
        <v>0</v>
      </c>
      <c r="AL621" s="362">
        <f t="shared" ref="AL621" si="1308">AL620</f>
        <v>0</v>
      </c>
      <c r="AM621" s="362">
        <f t="shared" ref="AM621" si="1309">AM620</f>
        <v>0</v>
      </c>
      <c r="AN621" s="362">
        <f t="shared" ref="AN621" si="1310">AN620</f>
        <v>0</v>
      </c>
      <c r="AO621" s="362">
        <f t="shared" ref="AO621" si="1311">AO620</f>
        <v>0</v>
      </c>
      <c r="AP621" s="362">
        <f t="shared" ref="AP621" si="1312">AP620</f>
        <v>0</v>
      </c>
      <c r="AQ621" s="362">
        <f t="shared" ref="AQ621" si="1313">AQ620</f>
        <v>0</v>
      </c>
      <c r="AR621" s="362">
        <f t="shared" ref="AR621" si="1314">AR620</f>
        <v>0</v>
      </c>
      <c r="AS621" s="257"/>
    </row>
    <row r="622" spans="1:45" outlineLevel="1">
      <c r="A622" s="464"/>
      <c r="B622" s="254"/>
      <c r="C622" s="251"/>
      <c r="D622" s="251"/>
      <c r="E622" s="251"/>
      <c r="F622" s="251"/>
      <c r="G622" s="251"/>
      <c r="H622" s="251"/>
      <c r="I622" s="251"/>
      <c r="J622" s="251"/>
      <c r="K622" s="251"/>
      <c r="L622" s="251"/>
      <c r="M622" s="251"/>
      <c r="N622" s="251"/>
      <c r="O622" s="251"/>
      <c r="P622" s="251"/>
      <c r="Q622" s="251"/>
      <c r="R622" s="251"/>
      <c r="S622" s="251"/>
      <c r="T622" s="251"/>
      <c r="U622" s="251"/>
      <c r="V622" s="251"/>
      <c r="W622" s="251"/>
      <c r="X622" s="251"/>
      <c r="Y622" s="251"/>
      <c r="Z622" s="251"/>
      <c r="AA622" s="251"/>
      <c r="AB622" s="251"/>
      <c r="AC622" s="251"/>
      <c r="AD622" s="251"/>
      <c r="AE622" s="373"/>
      <c r="AF622" s="374"/>
      <c r="AG622" s="374"/>
      <c r="AH622" s="374"/>
      <c r="AI622" s="374"/>
      <c r="AJ622" s="374"/>
      <c r="AK622" s="374"/>
      <c r="AL622" s="374"/>
      <c r="AM622" s="374"/>
      <c r="AN622" s="374"/>
      <c r="AO622" s="374"/>
      <c r="AP622" s="374"/>
      <c r="AQ622" s="374"/>
      <c r="AR622" s="374"/>
      <c r="AS622" s="257"/>
    </row>
    <row r="623" spans="1:45" ht="15.75" outlineLevel="1">
      <c r="A623" s="464"/>
      <c r="B623" s="278" t="s">
        <v>494</v>
      </c>
      <c r="C623" s="249"/>
      <c r="D623" s="249"/>
      <c r="E623" s="249"/>
      <c r="F623" s="249"/>
      <c r="G623" s="249"/>
      <c r="H623" s="249"/>
      <c r="I623" s="249"/>
      <c r="J623" s="249"/>
      <c r="K623" s="249"/>
      <c r="L623" s="249"/>
      <c r="M623" s="249"/>
      <c r="N623" s="249"/>
      <c r="O623" s="249"/>
      <c r="P623" s="249"/>
      <c r="Q623" s="250"/>
      <c r="R623" s="249"/>
      <c r="S623" s="249"/>
      <c r="T623" s="249"/>
      <c r="U623" s="249"/>
      <c r="V623" s="249"/>
      <c r="W623" s="249"/>
      <c r="X623" s="249"/>
      <c r="Y623" s="249"/>
      <c r="Z623" s="249"/>
      <c r="AA623" s="249"/>
      <c r="AB623" s="249"/>
      <c r="AC623" s="249"/>
      <c r="AD623" s="249"/>
      <c r="AE623" s="365"/>
      <c r="AF623" s="365"/>
      <c r="AG623" s="365"/>
      <c r="AH623" s="365"/>
      <c r="AI623" s="365"/>
      <c r="AJ623" s="365"/>
      <c r="AK623" s="365"/>
      <c r="AL623" s="365"/>
      <c r="AM623" s="365"/>
      <c r="AN623" s="365"/>
      <c r="AO623" s="365"/>
      <c r="AP623" s="365"/>
      <c r="AQ623" s="365"/>
      <c r="AR623" s="365"/>
      <c r="AS623" s="252"/>
    </row>
    <row r="624" spans="1:45" outlineLevel="1">
      <c r="A624" s="464">
        <v>6</v>
      </c>
      <c r="B624" s="379" t="s">
        <v>99</v>
      </c>
      <c r="C624" s="251" t="s">
        <v>25</v>
      </c>
      <c r="D624" s="255"/>
      <c r="E624" s="255"/>
      <c r="F624" s="255"/>
      <c r="G624" s="255"/>
      <c r="H624" s="255"/>
      <c r="I624" s="255"/>
      <c r="J624" s="255"/>
      <c r="K624" s="255"/>
      <c r="L624" s="255"/>
      <c r="M624" s="255"/>
      <c r="N624" s="255"/>
      <c r="O624" s="255"/>
      <c r="P624" s="255"/>
      <c r="Q624" s="255">
        <v>12</v>
      </c>
      <c r="R624" s="255"/>
      <c r="S624" s="255"/>
      <c r="T624" s="255"/>
      <c r="U624" s="255"/>
      <c r="V624" s="255"/>
      <c r="W624" s="255"/>
      <c r="X624" s="255"/>
      <c r="Y624" s="255"/>
      <c r="Z624" s="255"/>
      <c r="AA624" s="255"/>
      <c r="AB624" s="255"/>
      <c r="AC624" s="255"/>
      <c r="AD624" s="255"/>
      <c r="AE624" s="366"/>
      <c r="AF624" s="361"/>
      <c r="AG624" s="361"/>
      <c r="AH624" s="361"/>
      <c r="AI624" s="361"/>
      <c r="AJ624" s="361"/>
      <c r="AK624" s="361"/>
      <c r="AL624" s="366"/>
      <c r="AM624" s="366"/>
      <c r="AN624" s="366"/>
      <c r="AO624" s="366"/>
      <c r="AP624" s="366"/>
      <c r="AQ624" s="366"/>
      <c r="AR624" s="366"/>
      <c r="AS624" s="256">
        <f>SUM(AE624:AR624)</f>
        <v>0</v>
      </c>
    </row>
    <row r="625" spans="1:45" outlineLevel="1">
      <c r="A625" s="464"/>
      <c r="B625" s="254" t="s">
        <v>309</v>
      </c>
      <c r="C625" s="251" t="s">
        <v>163</v>
      </c>
      <c r="D625" s="255"/>
      <c r="E625" s="255"/>
      <c r="F625" s="255"/>
      <c r="G625" s="255"/>
      <c r="H625" s="255"/>
      <c r="I625" s="255"/>
      <c r="J625" s="255"/>
      <c r="K625" s="255"/>
      <c r="L625" s="255"/>
      <c r="M625" s="255"/>
      <c r="N625" s="255"/>
      <c r="O625" s="255"/>
      <c r="P625" s="255"/>
      <c r="Q625" s="255">
        <f>Q624</f>
        <v>12</v>
      </c>
      <c r="R625" s="255"/>
      <c r="S625" s="255"/>
      <c r="T625" s="255"/>
      <c r="U625" s="255"/>
      <c r="V625" s="255"/>
      <c r="W625" s="255"/>
      <c r="X625" s="255"/>
      <c r="Y625" s="255"/>
      <c r="Z625" s="255"/>
      <c r="AA625" s="255"/>
      <c r="AB625" s="255"/>
      <c r="AC625" s="255"/>
      <c r="AD625" s="255"/>
      <c r="AE625" s="362">
        <v>0</v>
      </c>
      <c r="AF625" s="362">
        <v>0</v>
      </c>
      <c r="AG625" s="362">
        <v>0</v>
      </c>
      <c r="AH625" s="362">
        <v>0</v>
      </c>
      <c r="AI625" s="362">
        <v>0</v>
      </c>
      <c r="AJ625" s="362">
        <v>0</v>
      </c>
      <c r="AK625" s="362">
        <v>0</v>
      </c>
      <c r="AL625" s="362">
        <f t="shared" ref="AL625" si="1315">AL624</f>
        <v>0</v>
      </c>
      <c r="AM625" s="362">
        <f t="shared" ref="AM625" si="1316">AM624</f>
        <v>0</v>
      </c>
      <c r="AN625" s="362">
        <f t="shared" ref="AN625" si="1317">AN624</f>
        <v>0</v>
      </c>
      <c r="AO625" s="362">
        <f t="shared" ref="AO625" si="1318">AO624</f>
        <v>0</v>
      </c>
      <c r="AP625" s="362">
        <f t="shared" ref="AP625" si="1319">AP624</f>
        <v>0</v>
      </c>
      <c r="AQ625" s="362">
        <f t="shared" ref="AQ625" si="1320">AQ624</f>
        <v>0</v>
      </c>
      <c r="AR625" s="362">
        <f t="shared" ref="AR625" si="1321">AR624</f>
        <v>0</v>
      </c>
      <c r="AS625" s="270"/>
    </row>
    <row r="626" spans="1:45" outlineLevel="1">
      <c r="A626" s="464"/>
      <c r="B626" s="269"/>
      <c r="C626" s="271"/>
      <c r="D626" s="251"/>
      <c r="E626" s="251"/>
      <c r="F626" s="251"/>
      <c r="G626" s="251"/>
      <c r="H626" s="251"/>
      <c r="I626" s="251"/>
      <c r="J626" s="251"/>
      <c r="K626" s="251"/>
      <c r="L626" s="251"/>
      <c r="M626" s="251"/>
      <c r="N626" s="251"/>
      <c r="O626" s="251"/>
      <c r="P626" s="251"/>
      <c r="Q626" s="251"/>
      <c r="R626" s="251"/>
      <c r="S626" s="251"/>
      <c r="T626" s="251"/>
      <c r="U626" s="251"/>
      <c r="V626" s="251"/>
      <c r="W626" s="251"/>
      <c r="X626" s="251"/>
      <c r="Y626" s="251"/>
      <c r="Z626" s="251"/>
      <c r="AA626" s="251"/>
      <c r="AB626" s="251"/>
      <c r="AC626" s="251"/>
      <c r="AD626" s="251"/>
      <c r="AE626" s="367"/>
      <c r="AF626" s="367"/>
      <c r="AG626" s="367"/>
      <c r="AH626" s="367"/>
      <c r="AI626" s="367"/>
      <c r="AJ626" s="367"/>
      <c r="AK626" s="367"/>
      <c r="AL626" s="367"/>
      <c r="AM626" s="367"/>
      <c r="AN626" s="367"/>
      <c r="AO626" s="367"/>
      <c r="AP626" s="367"/>
      <c r="AQ626" s="367"/>
      <c r="AR626" s="367"/>
      <c r="AS626" s="272"/>
    </row>
    <row r="627" spans="1:45" ht="30" outlineLevel="1">
      <c r="A627" s="464">
        <v>7</v>
      </c>
      <c r="B627" s="379" t="s">
        <v>100</v>
      </c>
      <c r="C627" s="251" t="s">
        <v>25</v>
      </c>
      <c r="D627" s="255"/>
      <c r="E627" s="255"/>
      <c r="F627" s="255"/>
      <c r="G627" s="255"/>
      <c r="H627" s="255"/>
      <c r="I627" s="255"/>
      <c r="J627" s="255"/>
      <c r="K627" s="255"/>
      <c r="L627" s="255"/>
      <c r="M627" s="255"/>
      <c r="N627" s="255"/>
      <c r="O627" s="255"/>
      <c r="P627" s="255"/>
      <c r="Q627" s="255">
        <v>12</v>
      </c>
      <c r="R627" s="255"/>
      <c r="S627" s="255"/>
      <c r="T627" s="255"/>
      <c r="U627" s="255"/>
      <c r="V627" s="255"/>
      <c r="W627" s="255"/>
      <c r="X627" s="255"/>
      <c r="Y627" s="255"/>
      <c r="Z627" s="255"/>
      <c r="AA627" s="255"/>
      <c r="AB627" s="255"/>
      <c r="AC627" s="255"/>
      <c r="AD627" s="255"/>
      <c r="AE627" s="366"/>
      <c r="AF627" s="361"/>
      <c r="AG627" s="361"/>
      <c r="AH627" s="361"/>
      <c r="AI627" s="361"/>
      <c r="AJ627" s="361"/>
      <c r="AK627" s="361"/>
      <c r="AL627" s="366"/>
      <c r="AM627" s="366"/>
      <c r="AN627" s="366"/>
      <c r="AO627" s="366"/>
      <c r="AP627" s="366"/>
      <c r="AQ627" s="366"/>
      <c r="AR627" s="366"/>
      <c r="AS627" s="256">
        <f>SUM(AE627:AR627)</f>
        <v>0</v>
      </c>
    </row>
    <row r="628" spans="1:45" outlineLevel="1">
      <c r="A628" s="464"/>
      <c r="B628" s="254" t="s">
        <v>309</v>
      </c>
      <c r="C628" s="251" t="s">
        <v>163</v>
      </c>
      <c r="D628" s="255"/>
      <c r="E628" s="255"/>
      <c r="F628" s="255"/>
      <c r="G628" s="255"/>
      <c r="H628" s="255"/>
      <c r="I628" s="255"/>
      <c r="J628" s="255"/>
      <c r="K628" s="255"/>
      <c r="L628" s="255"/>
      <c r="M628" s="255"/>
      <c r="N628" s="255"/>
      <c r="O628" s="255"/>
      <c r="P628" s="255"/>
      <c r="Q628" s="255">
        <f>Q627</f>
        <v>12</v>
      </c>
      <c r="R628" s="255"/>
      <c r="S628" s="255"/>
      <c r="T628" s="255"/>
      <c r="U628" s="255"/>
      <c r="V628" s="255"/>
      <c r="W628" s="255"/>
      <c r="X628" s="255"/>
      <c r="Y628" s="255"/>
      <c r="Z628" s="255"/>
      <c r="AA628" s="255"/>
      <c r="AB628" s="255"/>
      <c r="AC628" s="255"/>
      <c r="AD628" s="255"/>
      <c r="AE628" s="362">
        <v>0</v>
      </c>
      <c r="AF628" s="362">
        <v>0</v>
      </c>
      <c r="AG628" s="362">
        <v>0</v>
      </c>
      <c r="AH628" s="362">
        <v>0</v>
      </c>
      <c r="AI628" s="362">
        <v>0</v>
      </c>
      <c r="AJ628" s="362">
        <v>0</v>
      </c>
      <c r="AK628" s="362">
        <v>0</v>
      </c>
      <c r="AL628" s="362">
        <f t="shared" ref="AL628" si="1322">AL627</f>
        <v>0</v>
      </c>
      <c r="AM628" s="362">
        <f t="shared" ref="AM628" si="1323">AM627</f>
        <v>0</v>
      </c>
      <c r="AN628" s="362">
        <f t="shared" ref="AN628" si="1324">AN627</f>
        <v>0</v>
      </c>
      <c r="AO628" s="362">
        <f t="shared" ref="AO628" si="1325">AO627</f>
        <v>0</v>
      </c>
      <c r="AP628" s="362">
        <f t="shared" ref="AP628" si="1326">AP627</f>
        <v>0</v>
      </c>
      <c r="AQ628" s="362">
        <f t="shared" ref="AQ628" si="1327">AQ627</f>
        <v>0</v>
      </c>
      <c r="AR628" s="362">
        <f t="shared" ref="AR628" si="1328">AR627</f>
        <v>0</v>
      </c>
      <c r="AS628" s="270"/>
    </row>
    <row r="629" spans="1:45" outlineLevel="1">
      <c r="A629" s="464"/>
      <c r="B629" s="273"/>
      <c r="C629" s="271"/>
      <c r="D629" s="251"/>
      <c r="E629" s="251"/>
      <c r="F629" s="251"/>
      <c r="G629" s="251"/>
      <c r="H629" s="251"/>
      <c r="I629" s="251"/>
      <c r="J629" s="251"/>
      <c r="K629" s="251"/>
      <c r="L629" s="251"/>
      <c r="M629" s="251"/>
      <c r="N629" s="251"/>
      <c r="O629" s="251"/>
      <c r="P629" s="251"/>
      <c r="Q629" s="251"/>
      <c r="R629" s="251"/>
      <c r="S629" s="251"/>
      <c r="T629" s="251"/>
      <c r="U629" s="251"/>
      <c r="V629" s="251"/>
      <c r="W629" s="251"/>
      <c r="X629" s="251"/>
      <c r="Y629" s="251"/>
      <c r="Z629" s="251"/>
      <c r="AA629" s="251"/>
      <c r="AB629" s="251"/>
      <c r="AC629" s="251"/>
      <c r="AD629" s="251"/>
      <c r="AE629" s="367"/>
      <c r="AF629" s="368"/>
      <c r="AG629" s="367"/>
      <c r="AH629" s="367"/>
      <c r="AI629" s="367"/>
      <c r="AJ629" s="367"/>
      <c r="AK629" s="367"/>
      <c r="AL629" s="367"/>
      <c r="AM629" s="367"/>
      <c r="AN629" s="367"/>
      <c r="AO629" s="367"/>
      <c r="AP629" s="367"/>
      <c r="AQ629" s="367"/>
      <c r="AR629" s="367"/>
      <c r="AS629" s="272"/>
    </row>
    <row r="630" spans="1:45" outlineLevel="1">
      <c r="A630" s="464">
        <v>8</v>
      </c>
      <c r="B630" s="379" t="s">
        <v>101</v>
      </c>
      <c r="C630" s="251" t="s">
        <v>25</v>
      </c>
      <c r="D630" s="255"/>
      <c r="E630" s="255"/>
      <c r="F630" s="255"/>
      <c r="G630" s="255"/>
      <c r="H630" s="255"/>
      <c r="I630" s="255"/>
      <c r="J630" s="255"/>
      <c r="K630" s="255"/>
      <c r="L630" s="255"/>
      <c r="M630" s="255"/>
      <c r="N630" s="255"/>
      <c r="O630" s="255"/>
      <c r="P630" s="255"/>
      <c r="Q630" s="255">
        <v>12</v>
      </c>
      <c r="R630" s="255"/>
      <c r="S630" s="255"/>
      <c r="T630" s="255"/>
      <c r="U630" s="255"/>
      <c r="V630" s="255"/>
      <c r="W630" s="255"/>
      <c r="X630" s="255"/>
      <c r="Y630" s="255"/>
      <c r="Z630" s="255"/>
      <c r="AA630" s="255"/>
      <c r="AB630" s="255"/>
      <c r="AC630" s="255"/>
      <c r="AD630" s="255"/>
      <c r="AE630" s="366"/>
      <c r="AF630" s="361"/>
      <c r="AG630" s="361"/>
      <c r="AH630" s="361"/>
      <c r="AI630" s="361"/>
      <c r="AJ630" s="361"/>
      <c r="AK630" s="361"/>
      <c r="AL630" s="366"/>
      <c r="AM630" s="366"/>
      <c r="AN630" s="366"/>
      <c r="AO630" s="366"/>
      <c r="AP630" s="366"/>
      <c r="AQ630" s="366"/>
      <c r="AR630" s="366"/>
      <c r="AS630" s="256">
        <f>SUM(AE630:AR630)</f>
        <v>0</v>
      </c>
    </row>
    <row r="631" spans="1:45" outlineLevel="1">
      <c r="A631" s="464"/>
      <c r="B631" s="254" t="s">
        <v>309</v>
      </c>
      <c r="C631" s="251" t="s">
        <v>163</v>
      </c>
      <c r="D631" s="255"/>
      <c r="E631" s="255"/>
      <c r="F631" s="255"/>
      <c r="G631" s="255"/>
      <c r="H631" s="255"/>
      <c r="I631" s="255"/>
      <c r="J631" s="255"/>
      <c r="K631" s="255"/>
      <c r="L631" s="255"/>
      <c r="M631" s="255"/>
      <c r="N631" s="255"/>
      <c r="O631" s="255"/>
      <c r="P631" s="255"/>
      <c r="Q631" s="255">
        <f>Q630</f>
        <v>12</v>
      </c>
      <c r="R631" s="255"/>
      <c r="S631" s="255"/>
      <c r="T631" s="255"/>
      <c r="U631" s="255"/>
      <c r="V631" s="255"/>
      <c r="W631" s="255"/>
      <c r="X631" s="255"/>
      <c r="Y631" s="255"/>
      <c r="Z631" s="255"/>
      <c r="AA631" s="255"/>
      <c r="AB631" s="255"/>
      <c r="AC631" s="255"/>
      <c r="AD631" s="255"/>
      <c r="AE631" s="362">
        <v>0</v>
      </c>
      <c r="AF631" s="362">
        <v>0</v>
      </c>
      <c r="AG631" s="362">
        <v>0</v>
      </c>
      <c r="AH631" s="362">
        <v>0</v>
      </c>
      <c r="AI631" s="362">
        <v>0</v>
      </c>
      <c r="AJ631" s="362">
        <v>0</v>
      </c>
      <c r="AK631" s="362">
        <v>0</v>
      </c>
      <c r="AL631" s="362">
        <f t="shared" ref="AL631" si="1329">AL630</f>
        <v>0</v>
      </c>
      <c r="AM631" s="362">
        <f t="shared" ref="AM631" si="1330">AM630</f>
        <v>0</v>
      </c>
      <c r="AN631" s="362">
        <f t="shared" ref="AN631" si="1331">AN630</f>
        <v>0</v>
      </c>
      <c r="AO631" s="362">
        <f t="shared" ref="AO631" si="1332">AO630</f>
        <v>0</v>
      </c>
      <c r="AP631" s="362">
        <f t="shared" ref="AP631" si="1333">AP630</f>
        <v>0</v>
      </c>
      <c r="AQ631" s="362">
        <f t="shared" ref="AQ631" si="1334">AQ630</f>
        <v>0</v>
      </c>
      <c r="AR631" s="362">
        <f t="shared" ref="AR631" si="1335">AR630</f>
        <v>0</v>
      </c>
      <c r="AS631" s="270"/>
    </row>
    <row r="632" spans="1:45" outlineLevel="1">
      <c r="A632" s="464"/>
      <c r="B632" s="273"/>
      <c r="C632" s="271"/>
      <c r="D632" s="275"/>
      <c r="E632" s="275"/>
      <c r="F632" s="275"/>
      <c r="G632" s="275"/>
      <c r="H632" s="275"/>
      <c r="I632" s="275"/>
      <c r="J632" s="275"/>
      <c r="K632" s="275"/>
      <c r="L632" s="275"/>
      <c r="M632" s="275"/>
      <c r="N632" s="275"/>
      <c r="O632" s="275"/>
      <c r="P632" s="275"/>
      <c r="Q632" s="251"/>
      <c r="R632" s="275"/>
      <c r="S632" s="275"/>
      <c r="T632" s="275"/>
      <c r="U632" s="275"/>
      <c r="V632" s="275"/>
      <c r="W632" s="275"/>
      <c r="X632" s="275"/>
      <c r="Y632" s="275"/>
      <c r="Z632" s="275"/>
      <c r="AA632" s="275"/>
      <c r="AB632" s="275"/>
      <c r="AC632" s="275"/>
      <c r="AD632" s="275"/>
      <c r="AE632" s="367"/>
      <c r="AF632" s="368"/>
      <c r="AG632" s="367"/>
      <c r="AH632" s="367"/>
      <c r="AI632" s="367"/>
      <c r="AJ632" s="367"/>
      <c r="AK632" s="367"/>
      <c r="AL632" s="367"/>
      <c r="AM632" s="367"/>
      <c r="AN632" s="367"/>
      <c r="AO632" s="367"/>
      <c r="AP632" s="367"/>
      <c r="AQ632" s="367"/>
      <c r="AR632" s="367"/>
      <c r="AS632" s="272"/>
    </row>
    <row r="633" spans="1:45" outlineLevel="1">
      <c r="A633" s="464">
        <v>9</v>
      </c>
      <c r="B633" s="379" t="s">
        <v>102</v>
      </c>
      <c r="C633" s="251" t="s">
        <v>25</v>
      </c>
      <c r="D633" s="255"/>
      <c r="E633" s="255"/>
      <c r="F633" s="255"/>
      <c r="G633" s="255"/>
      <c r="H633" s="255"/>
      <c r="I633" s="255"/>
      <c r="J633" s="255"/>
      <c r="K633" s="255"/>
      <c r="L633" s="255"/>
      <c r="M633" s="255"/>
      <c r="N633" s="255"/>
      <c r="O633" s="255"/>
      <c r="P633" s="255"/>
      <c r="Q633" s="255">
        <v>12</v>
      </c>
      <c r="R633" s="255"/>
      <c r="S633" s="255"/>
      <c r="T633" s="255"/>
      <c r="U633" s="255"/>
      <c r="V633" s="255"/>
      <c r="W633" s="255"/>
      <c r="X633" s="255"/>
      <c r="Y633" s="255"/>
      <c r="Z633" s="255"/>
      <c r="AA633" s="255"/>
      <c r="AB633" s="255"/>
      <c r="AC633" s="255"/>
      <c r="AD633" s="255"/>
      <c r="AE633" s="366"/>
      <c r="AF633" s="361"/>
      <c r="AG633" s="361"/>
      <c r="AH633" s="361"/>
      <c r="AI633" s="361"/>
      <c r="AJ633" s="361"/>
      <c r="AK633" s="361"/>
      <c r="AL633" s="366"/>
      <c r="AM633" s="366"/>
      <c r="AN633" s="366"/>
      <c r="AO633" s="366"/>
      <c r="AP633" s="366"/>
      <c r="AQ633" s="366"/>
      <c r="AR633" s="366"/>
      <c r="AS633" s="256">
        <f>SUM(AE633:AR633)</f>
        <v>0</v>
      </c>
    </row>
    <row r="634" spans="1:45" outlineLevel="1">
      <c r="A634" s="464"/>
      <c r="B634" s="254" t="s">
        <v>309</v>
      </c>
      <c r="C634" s="251" t="s">
        <v>163</v>
      </c>
      <c r="D634" s="255"/>
      <c r="E634" s="255"/>
      <c r="F634" s="255"/>
      <c r="G634" s="255"/>
      <c r="H634" s="255"/>
      <c r="I634" s="255"/>
      <c r="J634" s="255"/>
      <c r="K634" s="255"/>
      <c r="L634" s="255"/>
      <c r="M634" s="255"/>
      <c r="N634" s="255"/>
      <c r="O634" s="255"/>
      <c r="P634" s="255"/>
      <c r="Q634" s="255">
        <f>Q633</f>
        <v>12</v>
      </c>
      <c r="R634" s="255"/>
      <c r="S634" s="255"/>
      <c r="T634" s="255"/>
      <c r="U634" s="255"/>
      <c r="V634" s="255"/>
      <c r="W634" s="255"/>
      <c r="X634" s="255"/>
      <c r="Y634" s="255"/>
      <c r="Z634" s="255"/>
      <c r="AA634" s="255"/>
      <c r="AB634" s="255"/>
      <c r="AC634" s="255"/>
      <c r="AD634" s="255"/>
      <c r="AE634" s="362">
        <v>0</v>
      </c>
      <c r="AF634" s="362">
        <v>0</v>
      </c>
      <c r="AG634" s="362">
        <v>0</v>
      </c>
      <c r="AH634" s="362">
        <v>0</v>
      </c>
      <c r="AI634" s="362">
        <v>0</v>
      </c>
      <c r="AJ634" s="362">
        <v>0</v>
      </c>
      <c r="AK634" s="362">
        <v>0</v>
      </c>
      <c r="AL634" s="362">
        <f t="shared" ref="AL634" si="1336">AL633</f>
        <v>0</v>
      </c>
      <c r="AM634" s="362">
        <f t="shared" ref="AM634" si="1337">AM633</f>
        <v>0</v>
      </c>
      <c r="AN634" s="362">
        <f t="shared" ref="AN634" si="1338">AN633</f>
        <v>0</v>
      </c>
      <c r="AO634" s="362">
        <f t="shared" ref="AO634" si="1339">AO633</f>
        <v>0</v>
      </c>
      <c r="AP634" s="362">
        <f t="shared" ref="AP634" si="1340">AP633</f>
        <v>0</v>
      </c>
      <c r="AQ634" s="362">
        <f t="shared" ref="AQ634" si="1341">AQ633</f>
        <v>0</v>
      </c>
      <c r="AR634" s="362">
        <f t="shared" ref="AR634" si="1342">AR633</f>
        <v>0</v>
      </c>
      <c r="AS634" s="270"/>
    </row>
    <row r="635" spans="1:45" outlineLevel="1">
      <c r="A635" s="464"/>
      <c r="B635" s="273"/>
      <c r="C635" s="271"/>
      <c r="D635" s="275"/>
      <c r="E635" s="275"/>
      <c r="F635" s="275"/>
      <c r="G635" s="275"/>
      <c r="H635" s="275"/>
      <c r="I635" s="275"/>
      <c r="J635" s="275"/>
      <c r="K635" s="275"/>
      <c r="L635" s="275"/>
      <c r="M635" s="275"/>
      <c r="N635" s="275"/>
      <c r="O635" s="275"/>
      <c r="P635" s="275"/>
      <c r="Q635" s="251"/>
      <c r="R635" s="275"/>
      <c r="S635" s="275"/>
      <c r="T635" s="275"/>
      <c r="U635" s="275"/>
      <c r="V635" s="275"/>
      <c r="W635" s="275"/>
      <c r="X635" s="275"/>
      <c r="Y635" s="275"/>
      <c r="Z635" s="275"/>
      <c r="AA635" s="275"/>
      <c r="AB635" s="275"/>
      <c r="AC635" s="275"/>
      <c r="AD635" s="275"/>
      <c r="AE635" s="367"/>
      <c r="AF635" s="367"/>
      <c r="AG635" s="367"/>
      <c r="AH635" s="367"/>
      <c r="AI635" s="367"/>
      <c r="AJ635" s="367"/>
      <c r="AK635" s="367"/>
      <c r="AL635" s="367"/>
      <c r="AM635" s="367"/>
      <c r="AN635" s="367"/>
      <c r="AO635" s="367"/>
      <c r="AP635" s="367"/>
      <c r="AQ635" s="367"/>
      <c r="AR635" s="367"/>
      <c r="AS635" s="272"/>
    </row>
    <row r="636" spans="1:45" outlineLevel="1">
      <c r="A636" s="464">
        <v>10</v>
      </c>
      <c r="B636" s="379" t="s">
        <v>103</v>
      </c>
      <c r="C636" s="251" t="s">
        <v>25</v>
      </c>
      <c r="D636" s="255"/>
      <c r="E636" s="255"/>
      <c r="F636" s="255"/>
      <c r="G636" s="255"/>
      <c r="H636" s="255"/>
      <c r="I636" s="255"/>
      <c r="J636" s="255"/>
      <c r="K636" s="255"/>
      <c r="L636" s="255"/>
      <c r="M636" s="255"/>
      <c r="N636" s="255"/>
      <c r="O636" s="255"/>
      <c r="P636" s="255"/>
      <c r="Q636" s="255">
        <v>3</v>
      </c>
      <c r="R636" s="255"/>
      <c r="S636" s="255"/>
      <c r="T636" s="255"/>
      <c r="U636" s="255"/>
      <c r="V636" s="255"/>
      <c r="W636" s="255"/>
      <c r="X636" s="255"/>
      <c r="Y636" s="255"/>
      <c r="Z636" s="255"/>
      <c r="AA636" s="255"/>
      <c r="AB636" s="255"/>
      <c r="AC636" s="255"/>
      <c r="AD636" s="255"/>
      <c r="AE636" s="366"/>
      <c r="AF636" s="361"/>
      <c r="AG636" s="361"/>
      <c r="AH636" s="361"/>
      <c r="AI636" s="361"/>
      <c r="AJ636" s="361"/>
      <c r="AK636" s="361"/>
      <c r="AL636" s="366"/>
      <c r="AM636" s="366"/>
      <c r="AN636" s="366"/>
      <c r="AO636" s="366"/>
      <c r="AP636" s="366"/>
      <c r="AQ636" s="366"/>
      <c r="AR636" s="366"/>
      <c r="AS636" s="256">
        <f>SUM(AE636:AR636)</f>
        <v>0</v>
      </c>
    </row>
    <row r="637" spans="1:45" outlineLevel="1">
      <c r="A637" s="464"/>
      <c r="B637" s="254" t="s">
        <v>309</v>
      </c>
      <c r="C637" s="251" t="s">
        <v>163</v>
      </c>
      <c r="D637" s="255"/>
      <c r="E637" s="255"/>
      <c r="F637" s="255"/>
      <c r="G637" s="255"/>
      <c r="H637" s="255"/>
      <c r="I637" s="255"/>
      <c r="J637" s="255"/>
      <c r="K637" s="255"/>
      <c r="L637" s="255"/>
      <c r="M637" s="255"/>
      <c r="N637" s="255"/>
      <c r="O637" s="255"/>
      <c r="P637" s="255"/>
      <c r="Q637" s="255">
        <f>Q636</f>
        <v>3</v>
      </c>
      <c r="R637" s="255"/>
      <c r="S637" s="255"/>
      <c r="T637" s="255"/>
      <c r="U637" s="255"/>
      <c r="V637" s="255"/>
      <c r="W637" s="255"/>
      <c r="X637" s="255"/>
      <c r="Y637" s="255"/>
      <c r="Z637" s="255"/>
      <c r="AA637" s="255"/>
      <c r="AB637" s="255"/>
      <c r="AC637" s="255"/>
      <c r="AD637" s="255"/>
      <c r="AE637" s="362">
        <v>0</v>
      </c>
      <c r="AF637" s="362">
        <v>0</v>
      </c>
      <c r="AG637" s="362">
        <v>0</v>
      </c>
      <c r="AH637" s="362">
        <v>0</v>
      </c>
      <c r="AI637" s="362">
        <v>0</v>
      </c>
      <c r="AJ637" s="362">
        <v>0</v>
      </c>
      <c r="AK637" s="362">
        <v>0</v>
      </c>
      <c r="AL637" s="362">
        <f t="shared" ref="AL637" si="1343">AL636</f>
        <v>0</v>
      </c>
      <c r="AM637" s="362">
        <f t="shared" ref="AM637" si="1344">AM636</f>
        <v>0</v>
      </c>
      <c r="AN637" s="362">
        <f t="shared" ref="AN637" si="1345">AN636</f>
        <v>0</v>
      </c>
      <c r="AO637" s="362">
        <f t="shared" ref="AO637" si="1346">AO636</f>
        <v>0</v>
      </c>
      <c r="AP637" s="362">
        <f t="shared" ref="AP637" si="1347">AP636</f>
        <v>0</v>
      </c>
      <c r="AQ637" s="362">
        <f t="shared" ref="AQ637" si="1348">AQ636</f>
        <v>0</v>
      </c>
      <c r="AR637" s="362">
        <f t="shared" ref="AR637" si="1349">AR636</f>
        <v>0</v>
      </c>
      <c r="AS637" s="270"/>
    </row>
    <row r="638" spans="1:45" outlineLevel="1">
      <c r="A638" s="464"/>
      <c r="B638" s="273"/>
      <c r="C638" s="271"/>
      <c r="D638" s="275"/>
      <c r="E638" s="275"/>
      <c r="F638" s="275"/>
      <c r="G638" s="275"/>
      <c r="H638" s="275"/>
      <c r="I638" s="275"/>
      <c r="J638" s="275"/>
      <c r="K638" s="275"/>
      <c r="L638" s="275"/>
      <c r="M638" s="275"/>
      <c r="N638" s="275"/>
      <c r="O638" s="275"/>
      <c r="P638" s="275"/>
      <c r="Q638" s="251"/>
      <c r="R638" s="275"/>
      <c r="S638" s="275"/>
      <c r="T638" s="275"/>
      <c r="U638" s="275"/>
      <c r="V638" s="275"/>
      <c r="W638" s="275"/>
      <c r="X638" s="275"/>
      <c r="Y638" s="275"/>
      <c r="Z638" s="275"/>
      <c r="AA638" s="275"/>
      <c r="AB638" s="275"/>
      <c r="AC638" s="275"/>
      <c r="AD638" s="275"/>
      <c r="AE638" s="367"/>
      <c r="AF638" s="368"/>
      <c r="AG638" s="367"/>
      <c r="AH638" s="367"/>
      <c r="AI638" s="367"/>
      <c r="AJ638" s="367"/>
      <c r="AK638" s="367"/>
      <c r="AL638" s="367"/>
      <c r="AM638" s="367"/>
      <c r="AN638" s="367"/>
      <c r="AO638" s="367"/>
      <c r="AP638" s="367"/>
      <c r="AQ638" s="367"/>
      <c r="AR638" s="367"/>
      <c r="AS638" s="272"/>
    </row>
    <row r="639" spans="1:45" ht="15.75" outlineLevel="1">
      <c r="A639" s="464"/>
      <c r="B639" s="248" t="s">
        <v>10</v>
      </c>
      <c r="C639" s="249"/>
      <c r="D639" s="249"/>
      <c r="E639" s="249"/>
      <c r="F639" s="249"/>
      <c r="G639" s="249"/>
      <c r="H639" s="249"/>
      <c r="I639" s="249"/>
      <c r="J639" s="249"/>
      <c r="K639" s="249"/>
      <c r="L639" s="249"/>
      <c r="M639" s="249"/>
      <c r="N639" s="249"/>
      <c r="O639" s="249"/>
      <c r="P639" s="249"/>
      <c r="Q639" s="250"/>
      <c r="R639" s="249"/>
      <c r="S639" s="249"/>
      <c r="T639" s="249"/>
      <c r="U639" s="249"/>
      <c r="V639" s="249"/>
      <c r="W639" s="249"/>
      <c r="X639" s="249"/>
      <c r="Y639" s="249"/>
      <c r="Z639" s="249"/>
      <c r="AA639" s="249"/>
      <c r="AB639" s="249"/>
      <c r="AC639" s="249"/>
      <c r="AD639" s="249"/>
      <c r="AE639" s="365"/>
      <c r="AF639" s="365"/>
      <c r="AG639" s="365"/>
      <c r="AH639" s="365"/>
      <c r="AI639" s="365"/>
      <c r="AJ639" s="365"/>
      <c r="AK639" s="365"/>
      <c r="AL639" s="365"/>
      <c r="AM639" s="365"/>
      <c r="AN639" s="365"/>
      <c r="AO639" s="365"/>
      <c r="AP639" s="365"/>
      <c r="AQ639" s="365"/>
      <c r="AR639" s="365"/>
      <c r="AS639" s="252"/>
    </row>
    <row r="640" spans="1:45" ht="30" outlineLevel="1">
      <c r="A640" s="464">
        <v>11</v>
      </c>
      <c r="B640" s="379" t="s">
        <v>104</v>
      </c>
      <c r="C640" s="251" t="s">
        <v>25</v>
      </c>
      <c r="D640" s="255"/>
      <c r="E640" s="255"/>
      <c r="F640" s="255"/>
      <c r="G640" s="255"/>
      <c r="H640" s="255"/>
      <c r="I640" s="255"/>
      <c r="J640" s="255"/>
      <c r="K640" s="255"/>
      <c r="L640" s="255"/>
      <c r="M640" s="255"/>
      <c r="N640" s="255"/>
      <c r="O640" s="255"/>
      <c r="P640" s="255"/>
      <c r="Q640" s="255">
        <v>12</v>
      </c>
      <c r="R640" s="255"/>
      <c r="S640" s="255"/>
      <c r="T640" s="255"/>
      <c r="U640" s="255"/>
      <c r="V640" s="255"/>
      <c r="W640" s="255"/>
      <c r="X640" s="255"/>
      <c r="Y640" s="255"/>
      <c r="Z640" s="255"/>
      <c r="AA640" s="255"/>
      <c r="AB640" s="255"/>
      <c r="AC640" s="255"/>
      <c r="AD640" s="255"/>
      <c r="AE640" s="377"/>
      <c r="AF640" s="361"/>
      <c r="AG640" s="361"/>
      <c r="AH640" s="361"/>
      <c r="AI640" s="361"/>
      <c r="AJ640" s="361"/>
      <c r="AK640" s="361"/>
      <c r="AL640" s="366"/>
      <c r="AM640" s="366"/>
      <c r="AN640" s="366"/>
      <c r="AO640" s="366"/>
      <c r="AP640" s="366"/>
      <c r="AQ640" s="366"/>
      <c r="AR640" s="366"/>
      <c r="AS640" s="256">
        <f>SUM(AE640:AR640)</f>
        <v>0</v>
      </c>
    </row>
    <row r="641" spans="1:46" outlineLevel="1">
      <c r="A641" s="464"/>
      <c r="B641" s="254" t="s">
        <v>309</v>
      </c>
      <c r="C641" s="251" t="s">
        <v>163</v>
      </c>
      <c r="D641" s="255"/>
      <c r="E641" s="255"/>
      <c r="F641" s="255"/>
      <c r="G641" s="255"/>
      <c r="H641" s="255"/>
      <c r="I641" s="255"/>
      <c r="J641" s="255"/>
      <c r="K641" s="255"/>
      <c r="L641" s="255"/>
      <c r="M641" s="255"/>
      <c r="N641" s="255"/>
      <c r="O641" s="255"/>
      <c r="P641" s="255"/>
      <c r="Q641" s="255">
        <f>Q640</f>
        <v>12</v>
      </c>
      <c r="R641" s="255"/>
      <c r="S641" s="255"/>
      <c r="T641" s="255"/>
      <c r="U641" s="255"/>
      <c r="V641" s="255"/>
      <c r="W641" s="255"/>
      <c r="X641" s="255"/>
      <c r="Y641" s="255"/>
      <c r="Z641" s="255"/>
      <c r="AA641" s="255"/>
      <c r="AB641" s="255"/>
      <c r="AC641" s="255"/>
      <c r="AD641" s="255"/>
      <c r="AE641" s="362">
        <v>0</v>
      </c>
      <c r="AF641" s="362">
        <v>0</v>
      </c>
      <c r="AG641" s="362">
        <v>0</v>
      </c>
      <c r="AH641" s="362">
        <v>0</v>
      </c>
      <c r="AI641" s="362">
        <v>0</v>
      </c>
      <c r="AJ641" s="362">
        <v>0</v>
      </c>
      <c r="AK641" s="362">
        <v>0</v>
      </c>
      <c r="AL641" s="362">
        <f t="shared" ref="AL641" si="1350">AL640</f>
        <v>0</v>
      </c>
      <c r="AM641" s="362">
        <f t="shared" ref="AM641" si="1351">AM640</f>
        <v>0</v>
      </c>
      <c r="AN641" s="362">
        <f t="shared" ref="AN641" si="1352">AN640</f>
        <v>0</v>
      </c>
      <c r="AO641" s="362">
        <f t="shared" ref="AO641" si="1353">AO640</f>
        <v>0</v>
      </c>
      <c r="AP641" s="362">
        <f t="shared" ref="AP641" si="1354">AP640</f>
        <v>0</v>
      </c>
      <c r="AQ641" s="362">
        <f t="shared" ref="AQ641" si="1355">AQ640</f>
        <v>0</v>
      </c>
      <c r="AR641" s="362">
        <f t="shared" ref="AR641" si="1356">AR640</f>
        <v>0</v>
      </c>
      <c r="AS641" s="257"/>
    </row>
    <row r="642" spans="1:46" outlineLevel="1">
      <c r="A642" s="464"/>
      <c r="B642" s="274"/>
      <c r="C642" s="265"/>
      <c r="D642" s="251"/>
      <c r="E642" s="251"/>
      <c r="F642" s="251"/>
      <c r="G642" s="251"/>
      <c r="H642" s="251"/>
      <c r="I642" s="251"/>
      <c r="J642" s="251"/>
      <c r="K642" s="251"/>
      <c r="L642" s="251"/>
      <c r="M642" s="251"/>
      <c r="N642" s="251"/>
      <c r="O642" s="251"/>
      <c r="P642" s="251"/>
      <c r="Q642" s="251"/>
      <c r="R642" s="251"/>
      <c r="S642" s="251"/>
      <c r="T642" s="251"/>
      <c r="U642" s="251"/>
      <c r="V642" s="251"/>
      <c r="W642" s="251"/>
      <c r="X642" s="251"/>
      <c r="Y642" s="251"/>
      <c r="Z642" s="251"/>
      <c r="AA642" s="251"/>
      <c r="AB642" s="251"/>
      <c r="AC642" s="251"/>
      <c r="AD642" s="251"/>
      <c r="AE642" s="363"/>
      <c r="AF642" s="372"/>
      <c r="AG642" s="372"/>
      <c r="AH642" s="372"/>
      <c r="AI642" s="372"/>
      <c r="AJ642" s="372"/>
      <c r="AK642" s="372"/>
      <c r="AL642" s="372"/>
      <c r="AM642" s="372"/>
      <c r="AN642" s="372"/>
      <c r="AO642" s="372"/>
      <c r="AP642" s="372"/>
      <c r="AQ642" s="372"/>
      <c r="AR642" s="372"/>
      <c r="AS642" s="266"/>
    </row>
    <row r="643" spans="1:46" ht="30" outlineLevel="1">
      <c r="A643" s="464">
        <v>12</v>
      </c>
      <c r="B643" s="379" t="s">
        <v>105</v>
      </c>
      <c r="C643" s="251" t="s">
        <v>25</v>
      </c>
      <c r="D643" s="255"/>
      <c r="E643" s="255"/>
      <c r="F643" s="255"/>
      <c r="G643" s="255"/>
      <c r="H643" s="255"/>
      <c r="I643" s="255"/>
      <c r="J643" s="255"/>
      <c r="K643" s="255"/>
      <c r="L643" s="255"/>
      <c r="M643" s="255"/>
      <c r="N643" s="255"/>
      <c r="O643" s="255"/>
      <c r="P643" s="255"/>
      <c r="Q643" s="255">
        <v>12</v>
      </c>
      <c r="R643" s="255"/>
      <c r="S643" s="255"/>
      <c r="T643" s="255"/>
      <c r="U643" s="255"/>
      <c r="V643" s="255"/>
      <c r="W643" s="255"/>
      <c r="X643" s="255"/>
      <c r="Y643" s="255"/>
      <c r="Z643" s="255"/>
      <c r="AA643" s="255"/>
      <c r="AB643" s="255"/>
      <c r="AC643" s="255"/>
      <c r="AD643" s="255"/>
      <c r="AE643" s="361"/>
      <c r="AF643" s="361"/>
      <c r="AG643" s="361"/>
      <c r="AH643" s="361"/>
      <c r="AI643" s="361"/>
      <c r="AJ643" s="361"/>
      <c r="AK643" s="361"/>
      <c r="AL643" s="366"/>
      <c r="AM643" s="366"/>
      <c r="AN643" s="366"/>
      <c r="AO643" s="366"/>
      <c r="AP643" s="366"/>
      <c r="AQ643" s="366"/>
      <c r="AR643" s="366"/>
      <c r="AS643" s="256">
        <f>SUM(AE643:AR643)</f>
        <v>0</v>
      </c>
    </row>
    <row r="644" spans="1:46" outlineLevel="1">
      <c r="A644" s="464"/>
      <c r="B644" s="254" t="s">
        <v>309</v>
      </c>
      <c r="C644" s="251" t="s">
        <v>163</v>
      </c>
      <c r="D644" s="255"/>
      <c r="E644" s="255"/>
      <c r="F644" s="255"/>
      <c r="G644" s="255"/>
      <c r="H644" s="255"/>
      <c r="I644" s="255"/>
      <c r="J644" s="255"/>
      <c r="K644" s="255"/>
      <c r="L644" s="255"/>
      <c r="M644" s="255"/>
      <c r="N644" s="255"/>
      <c r="O644" s="255"/>
      <c r="P644" s="255"/>
      <c r="Q644" s="255">
        <f>Q643</f>
        <v>12</v>
      </c>
      <c r="R644" s="255"/>
      <c r="S644" s="255"/>
      <c r="T644" s="255"/>
      <c r="U644" s="255"/>
      <c r="V644" s="255"/>
      <c r="W644" s="255"/>
      <c r="X644" s="255"/>
      <c r="Y644" s="255"/>
      <c r="Z644" s="255"/>
      <c r="AA644" s="255"/>
      <c r="AB644" s="255"/>
      <c r="AC644" s="255"/>
      <c r="AD644" s="255"/>
      <c r="AE644" s="362">
        <v>0</v>
      </c>
      <c r="AF644" s="362">
        <v>0</v>
      </c>
      <c r="AG644" s="362">
        <v>0</v>
      </c>
      <c r="AH644" s="362">
        <v>0</v>
      </c>
      <c r="AI644" s="362">
        <v>0</v>
      </c>
      <c r="AJ644" s="362">
        <v>0</v>
      </c>
      <c r="AK644" s="362">
        <v>0</v>
      </c>
      <c r="AL644" s="362">
        <f t="shared" ref="AL644" si="1357">AL643</f>
        <v>0</v>
      </c>
      <c r="AM644" s="362">
        <f t="shared" ref="AM644" si="1358">AM643</f>
        <v>0</v>
      </c>
      <c r="AN644" s="362">
        <f t="shared" ref="AN644" si="1359">AN643</f>
        <v>0</v>
      </c>
      <c r="AO644" s="362">
        <f t="shared" ref="AO644" si="1360">AO643</f>
        <v>0</v>
      </c>
      <c r="AP644" s="362">
        <f t="shared" ref="AP644" si="1361">AP643</f>
        <v>0</v>
      </c>
      <c r="AQ644" s="362">
        <f t="shared" ref="AQ644" si="1362">AQ643</f>
        <v>0</v>
      </c>
      <c r="AR644" s="362">
        <f t="shared" ref="AR644" si="1363">AR643</f>
        <v>0</v>
      </c>
      <c r="AS644" s="257"/>
    </row>
    <row r="645" spans="1:46" outlineLevel="1">
      <c r="A645" s="464"/>
      <c r="B645" s="274"/>
      <c r="C645" s="265"/>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373"/>
      <c r="AF645" s="373"/>
      <c r="AG645" s="363"/>
      <c r="AH645" s="363"/>
      <c r="AI645" s="363"/>
      <c r="AJ645" s="363"/>
      <c r="AK645" s="363"/>
      <c r="AL645" s="363"/>
      <c r="AM645" s="363"/>
      <c r="AN645" s="363"/>
      <c r="AO645" s="363"/>
      <c r="AP645" s="363"/>
      <c r="AQ645" s="363"/>
      <c r="AR645" s="363"/>
      <c r="AS645" s="266"/>
    </row>
    <row r="646" spans="1:46" ht="30" outlineLevel="1">
      <c r="A646" s="464">
        <v>13</v>
      </c>
      <c r="B646" s="379" t="s">
        <v>106</v>
      </c>
      <c r="C646" s="251" t="s">
        <v>25</v>
      </c>
      <c r="D646" s="255"/>
      <c r="E646" s="255"/>
      <c r="F646" s="255"/>
      <c r="G646" s="255"/>
      <c r="H646" s="255"/>
      <c r="I646" s="255"/>
      <c r="J646" s="255"/>
      <c r="K646" s="255"/>
      <c r="L646" s="255"/>
      <c r="M646" s="255"/>
      <c r="N646" s="255"/>
      <c r="O646" s="255"/>
      <c r="P646" s="255"/>
      <c r="Q646" s="255">
        <v>12</v>
      </c>
      <c r="R646" s="255"/>
      <c r="S646" s="255"/>
      <c r="T646" s="255"/>
      <c r="U646" s="255"/>
      <c r="V646" s="255"/>
      <c r="W646" s="255"/>
      <c r="X646" s="255"/>
      <c r="Y646" s="255"/>
      <c r="Z646" s="255"/>
      <c r="AA646" s="255"/>
      <c r="AB646" s="255"/>
      <c r="AC646" s="255"/>
      <c r="AD646" s="255"/>
      <c r="AE646" s="361"/>
      <c r="AF646" s="361"/>
      <c r="AG646" s="361"/>
      <c r="AH646" s="361"/>
      <c r="AI646" s="361"/>
      <c r="AJ646" s="361"/>
      <c r="AK646" s="361"/>
      <c r="AL646" s="366"/>
      <c r="AM646" s="366"/>
      <c r="AN646" s="366"/>
      <c r="AO646" s="366"/>
      <c r="AP646" s="366"/>
      <c r="AQ646" s="366"/>
      <c r="AR646" s="366"/>
      <c r="AS646" s="256">
        <f>SUM(AE646:AR646)</f>
        <v>0</v>
      </c>
    </row>
    <row r="647" spans="1:46" outlineLevel="1">
      <c r="A647" s="464"/>
      <c r="B647" s="254" t="s">
        <v>309</v>
      </c>
      <c r="C647" s="251" t="s">
        <v>163</v>
      </c>
      <c r="D647" s="255"/>
      <c r="E647" s="255"/>
      <c r="F647" s="255"/>
      <c r="G647" s="255"/>
      <c r="H647" s="255"/>
      <c r="I647" s="255"/>
      <c r="J647" s="255"/>
      <c r="K647" s="255"/>
      <c r="L647" s="255"/>
      <c r="M647" s="255"/>
      <c r="N647" s="255"/>
      <c r="O647" s="255"/>
      <c r="P647" s="255"/>
      <c r="Q647" s="255">
        <f>Q646</f>
        <v>12</v>
      </c>
      <c r="R647" s="255"/>
      <c r="S647" s="255"/>
      <c r="T647" s="255"/>
      <c r="U647" s="255"/>
      <c r="V647" s="255"/>
      <c r="W647" s="255"/>
      <c r="X647" s="255"/>
      <c r="Y647" s="255"/>
      <c r="Z647" s="255"/>
      <c r="AA647" s="255"/>
      <c r="AB647" s="255"/>
      <c r="AC647" s="255"/>
      <c r="AD647" s="255"/>
      <c r="AE647" s="362">
        <v>0</v>
      </c>
      <c r="AF647" s="362">
        <v>0</v>
      </c>
      <c r="AG647" s="362">
        <v>0</v>
      </c>
      <c r="AH647" s="362">
        <v>0</v>
      </c>
      <c r="AI647" s="362">
        <v>0</v>
      </c>
      <c r="AJ647" s="362">
        <v>0</v>
      </c>
      <c r="AK647" s="362">
        <v>0</v>
      </c>
      <c r="AL647" s="362">
        <f t="shared" ref="AL647" si="1364">AL646</f>
        <v>0</v>
      </c>
      <c r="AM647" s="362">
        <f t="shared" ref="AM647" si="1365">AM646</f>
        <v>0</v>
      </c>
      <c r="AN647" s="362">
        <f t="shared" ref="AN647" si="1366">AN646</f>
        <v>0</v>
      </c>
      <c r="AO647" s="362">
        <f t="shared" ref="AO647" si="1367">AO646</f>
        <v>0</v>
      </c>
      <c r="AP647" s="362">
        <f t="shared" ref="AP647" si="1368">AP646</f>
        <v>0</v>
      </c>
      <c r="AQ647" s="362">
        <f t="shared" ref="AQ647" si="1369">AQ646</f>
        <v>0</v>
      </c>
      <c r="AR647" s="362">
        <f t="shared" ref="AR647" si="1370">AR646</f>
        <v>0</v>
      </c>
      <c r="AS647" s="266"/>
    </row>
    <row r="648" spans="1:46" outlineLevel="1">
      <c r="A648" s="464"/>
      <c r="B648" s="274"/>
      <c r="C648" s="265"/>
      <c r="D648" s="251"/>
      <c r="E648" s="251"/>
      <c r="F648" s="251"/>
      <c r="G648" s="251"/>
      <c r="H648" s="251"/>
      <c r="I648" s="251"/>
      <c r="J648" s="251"/>
      <c r="K648" s="251"/>
      <c r="L648" s="251"/>
      <c r="M648" s="251"/>
      <c r="N648" s="251"/>
      <c r="O648" s="251"/>
      <c r="P648" s="251"/>
      <c r="Q648" s="251"/>
      <c r="R648" s="251"/>
      <c r="S648" s="251"/>
      <c r="T648" s="251"/>
      <c r="U648" s="251"/>
      <c r="V648" s="251"/>
      <c r="W648" s="251"/>
      <c r="X648" s="251"/>
      <c r="Y648" s="251"/>
      <c r="Z648" s="251"/>
      <c r="AA648" s="251"/>
      <c r="AB648" s="251"/>
      <c r="AC648" s="251"/>
      <c r="AD648" s="251"/>
      <c r="AE648" s="363"/>
      <c r="AF648" s="363"/>
      <c r="AG648" s="363"/>
      <c r="AH648" s="363"/>
      <c r="AI648" s="363"/>
      <c r="AJ648" s="363"/>
      <c r="AK648" s="363"/>
      <c r="AL648" s="363"/>
      <c r="AM648" s="363"/>
      <c r="AN648" s="363"/>
      <c r="AO648" s="363"/>
      <c r="AP648" s="363"/>
      <c r="AQ648" s="363"/>
      <c r="AR648" s="363"/>
      <c r="AS648" s="266"/>
    </row>
    <row r="649" spans="1:46" ht="15.75" outlineLevel="1">
      <c r="A649" s="464"/>
      <c r="B649" s="248" t="s">
        <v>107</v>
      </c>
      <c r="C649" s="249"/>
      <c r="D649" s="250"/>
      <c r="E649" s="250"/>
      <c r="F649" s="250"/>
      <c r="G649" s="250"/>
      <c r="H649" s="250"/>
      <c r="I649" s="250"/>
      <c r="J649" s="250"/>
      <c r="K649" s="250"/>
      <c r="L649" s="250"/>
      <c r="M649" s="250"/>
      <c r="N649" s="250"/>
      <c r="O649" s="250"/>
      <c r="P649" s="250"/>
      <c r="Q649" s="250"/>
      <c r="R649" s="250"/>
      <c r="S649" s="249"/>
      <c r="T649" s="249"/>
      <c r="U649" s="249"/>
      <c r="V649" s="249"/>
      <c r="W649" s="249"/>
      <c r="X649" s="249"/>
      <c r="Y649" s="249"/>
      <c r="Z649" s="249"/>
      <c r="AA649" s="249"/>
      <c r="AB649" s="249"/>
      <c r="AC649" s="249"/>
      <c r="AD649" s="249"/>
      <c r="AE649" s="365"/>
      <c r="AF649" s="365"/>
      <c r="AG649" s="365"/>
      <c r="AH649" s="365"/>
      <c r="AI649" s="365"/>
      <c r="AJ649" s="365"/>
      <c r="AK649" s="365"/>
      <c r="AL649" s="365"/>
      <c r="AM649" s="365"/>
      <c r="AN649" s="365"/>
      <c r="AO649" s="365"/>
      <c r="AP649" s="365"/>
      <c r="AQ649" s="365"/>
      <c r="AR649" s="365"/>
      <c r="AS649" s="252"/>
    </row>
    <row r="650" spans="1:46" outlineLevel="1">
      <c r="A650" s="464">
        <v>14</v>
      </c>
      <c r="B650" s="274" t="s">
        <v>108</v>
      </c>
      <c r="C650" s="251" t="s">
        <v>25</v>
      </c>
      <c r="D650" s="255"/>
      <c r="E650" s="255"/>
      <c r="F650" s="255"/>
      <c r="G650" s="255"/>
      <c r="H650" s="255"/>
      <c r="I650" s="255"/>
      <c r="J650" s="255"/>
      <c r="K650" s="255"/>
      <c r="L650" s="255"/>
      <c r="M650" s="255"/>
      <c r="N650" s="255"/>
      <c r="O650" s="255"/>
      <c r="P650" s="255"/>
      <c r="Q650" s="255">
        <v>12</v>
      </c>
      <c r="R650" s="255"/>
      <c r="S650" s="255"/>
      <c r="T650" s="255"/>
      <c r="U650" s="255"/>
      <c r="V650" s="255"/>
      <c r="W650" s="255"/>
      <c r="X650" s="255"/>
      <c r="Y650" s="255"/>
      <c r="Z650" s="255"/>
      <c r="AA650" s="255"/>
      <c r="AB650" s="255"/>
      <c r="AC650" s="255"/>
      <c r="AD650" s="255"/>
      <c r="AE650" s="361"/>
      <c r="AF650" s="361"/>
      <c r="AG650" s="361"/>
      <c r="AH650" s="361"/>
      <c r="AI650" s="361"/>
      <c r="AJ650" s="361"/>
      <c r="AK650" s="361"/>
      <c r="AL650" s="361"/>
      <c r="AM650" s="361"/>
      <c r="AN650" s="361"/>
      <c r="AO650" s="361"/>
      <c r="AP650" s="361"/>
      <c r="AQ650" s="361"/>
      <c r="AR650" s="361"/>
      <c r="AS650" s="256">
        <f>SUM(AE650:AR650)</f>
        <v>0</v>
      </c>
    </row>
    <row r="651" spans="1:46" outlineLevel="1">
      <c r="A651" s="464"/>
      <c r="B651" s="254" t="s">
        <v>309</v>
      </c>
      <c r="C651" s="251" t="s">
        <v>163</v>
      </c>
      <c r="D651" s="255"/>
      <c r="E651" s="255"/>
      <c r="F651" s="255"/>
      <c r="G651" s="255"/>
      <c r="H651" s="255"/>
      <c r="I651" s="255"/>
      <c r="J651" s="255"/>
      <c r="K651" s="255"/>
      <c r="L651" s="255"/>
      <c r="M651" s="255"/>
      <c r="N651" s="255"/>
      <c r="O651" s="255"/>
      <c r="P651" s="255"/>
      <c r="Q651" s="255">
        <f>Q650</f>
        <v>12</v>
      </c>
      <c r="R651" s="255"/>
      <c r="S651" s="255"/>
      <c r="T651" s="255"/>
      <c r="U651" s="255"/>
      <c r="V651" s="255"/>
      <c r="W651" s="255"/>
      <c r="X651" s="255"/>
      <c r="Y651" s="255"/>
      <c r="Z651" s="255"/>
      <c r="AA651" s="255"/>
      <c r="AB651" s="255"/>
      <c r="AC651" s="255"/>
      <c r="AD651" s="255"/>
      <c r="AE651" s="362">
        <v>0</v>
      </c>
      <c r="AF651" s="362">
        <v>0</v>
      </c>
      <c r="AG651" s="362">
        <v>0</v>
      </c>
      <c r="AH651" s="362">
        <v>0</v>
      </c>
      <c r="AI651" s="362">
        <v>0</v>
      </c>
      <c r="AJ651" s="362">
        <v>0</v>
      </c>
      <c r="AK651" s="362">
        <v>0</v>
      </c>
      <c r="AL651" s="362">
        <f t="shared" ref="AL651" si="1371">AL650</f>
        <v>0</v>
      </c>
      <c r="AM651" s="362">
        <f t="shared" ref="AM651" si="1372">AM650</f>
        <v>0</v>
      </c>
      <c r="AN651" s="362">
        <f t="shared" ref="AN651" si="1373">AN650</f>
        <v>0</v>
      </c>
      <c r="AO651" s="362">
        <f t="shared" ref="AO651" si="1374">AO650</f>
        <v>0</v>
      </c>
      <c r="AP651" s="362">
        <f t="shared" ref="AP651" si="1375">AP650</f>
        <v>0</v>
      </c>
      <c r="AQ651" s="362">
        <f t="shared" ref="AQ651" si="1376">AQ650</f>
        <v>0</v>
      </c>
      <c r="AR651" s="362">
        <f t="shared" ref="AR651" si="1377">AR650</f>
        <v>0</v>
      </c>
      <c r="AS651" s="452"/>
      <c r="AT651" s="544"/>
    </row>
    <row r="652" spans="1:46" outlineLevel="1">
      <c r="A652" s="464"/>
      <c r="B652" s="274"/>
      <c r="C652" s="265"/>
      <c r="D652" s="251"/>
      <c r="E652" s="251"/>
      <c r="F652" s="251"/>
      <c r="G652" s="251"/>
      <c r="H652" s="251"/>
      <c r="I652" s="251"/>
      <c r="J652" s="251"/>
      <c r="K652" s="251"/>
      <c r="L652" s="251"/>
      <c r="M652" s="251"/>
      <c r="N652" s="251"/>
      <c r="O652" s="251"/>
      <c r="P652" s="251"/>
      <c r="Q652" s="414"/>
      <c r="R652" s="251"/>
      <c r="S652" s="251"/>
      <c r="T652" s="251"/>
      <c r="U652" s="251"/>
      <c r="V652" s="251"/>
      <c r="W652" s="251"/>
      <c r="X652" s="251"/>
      <c r="Y652" s="251"/>
      <c r="Z652" s="251"/>
      <c r="AA652" s="251"/>
      <c r="AB652" s="251"/>
      <c r="AC652" s="251"/>
      <c r="AD652" s="251"/>
      <c r="AE652" s="363"/>
      <c r="AF652" s="363"/>
      <c r="AG652" s="363"/>
      <c r="AH652" s="363"/>
      <c r="AI652" s="363"/>
      <c r="AJ652" s="363"/>
      <c r="AK652" s="363"/>
      <c r="AL652" s="363"/>
      <c r="AM652" s="363"/>
      <c r="AN652" s="363"/>
      <c r="AO652" s="363"/>
      <c r="AP652" s="363"/>
      <c r="AQ652" s="363"/>
      <c r="AR652" s="363"/>
      <c r="AS652" s="261"/>
      <c r="AT652" s="544"/>
    </row>
    <row r="653" spans="1:46" s="243" customFormat="1" ht="15.75" outlineLevel="1">
      <c r="A653" s="464"/>
      <c r="B653" s="248" t="s">
        <v>486</v>
      </c>
      <c r="C653" s="251"/>
      <c r="D653" s="251"/>
      <c r="E653" s="251"/>
      <c r="F653" s="251"/>
      <c r="G653" s="251"/>
      <c r="H653" s="251"/>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363"/>
      <c r="AF653" s="363"/>
      <c r="AG653" s="363"/>
      <c r="AH653" s="363"/>
      <c r="AI653" s="363"/>
      <c r="AJ653" s="363"/>
      <c r="AK653" s="367"/>
      <c r="AL653" s="367"/>
      <c r="AM653" s="367"/>
      <c r="AN653" s="367"/>
      <c r="AO653" s="367"/>
      <c r="AP653" s="367"/>
      <c r="AQ653" s="367"/>
      <c r="AR653" s="367"/>
      <c r="AS653" s="453"/>
      <c r="AT653" s="545"/>
    </row>
    <row r="654" spans="1:46" outlineLevel="1">
      <c r="A654" s="464">
        <v>15</v>
      </c>
      <c r="B654" s="254" t="s">
        <v>491</v>
      </c>
      <c r="C654" s="251" t="s">
        <v>25</v>
      </c>
      <c r="D654" s="255"/>
      <c r="E654" s="255"/>
      <c r="F654" s="255"/>
      <c r="G654" s="255"/>
      <c r="H654" s="255"/>
      <c r="I654" s="255"/>
      <c r="J654" s="255"/>
      <c r="K654" s="255"/>
      <c r="L654" s="255"/>
      <c r="M654" s="255"/>
      <c r="N654" s="255"/>
      <c r="O654" s="255"/>
      <c r="P654" s="255"/>
      <c r="Q654" s="255">
        <v>0</v>
      </c>
      <c r="R654" s="255"/>
      <c r="S654" s="255"/>
      <c r="T654" s="255"/>
      <c r="U654" s="255"/>
      <c r="V654" s="255"/>
      <c r="W654" s="255"/>
      <c r="X654" s="255"/>
      <c r="Y654" s="255"/>
      <c r="Z654" s="255"/>
      <c r="AA654" s="255"/>
      <c r="AB654" s="255"/>
      <c r="AC654" s="255"/>
      <c r="AD654" s="255"/>
      <c r="AE654" s="361"/>
      <c r="AF654" s="361"/>
      <c r="AG654" s="361"/>
      <c r="AH654" s="361"/>
      <c r="AI654" s="361"/>
      <c r="AJ654" s="361"/>
      <c r="AK654" s="361"/>
      <c r="AL654" s="361"/>
      <c r="AM654" s="361"/>
      <c r="AN654" s="361"/>
      <c r="AO654" s="361"/>
      <c r="AP654" s="361"/>
      <c r="AQ654" s="361"/>
      <c r="AR654" s="361"/>
      <c r="AS654" s="256">
        <f>SUM(AE654:AR654)</f>
        <v>0</v>
      </c>
    </row>
    <row r="655" spans="1:46" outlineLevel="1">
      <c r="A655" s="464"/>
      <c r="B655" s="254" t="s">
        <v>309</v>
      </c>
      <c r="C655" s="251" t="s">
        <v>163</v>
      </c>
      <c r="D655" s="255"/>
      <c r="E655" s="255"/>
      <c r="F655" s="255"/>
      <c r="G655" s="255"/>
      <c r="H655" s="255"/>
      <c r="I655" s="255"/>
      <c r="J655" s="255"/>
      <c r="K655" s="255"/>
      <c r="L655" s="255"/>
      <c r="M655" s="255"/>
      <c r="N655" s="255"/>
      <c r="O655" s="255"/>
      <c r="P655" s="255"/>
      <c r="Q655" s="255">
        <f>Q654</f>
        <v>0</v>
      </c>
      <c r="R655" s="255"/>
      <c r="S655" s="255"/>
      <c r="T655" s="255"/>
      <c r="U655" s="255"/>
      <c r="V655" s="255"/>
      <c r="W655" s="255"/>
      <c r="X655" s="255"/>
      <c r="Y655" s="255"/>
      <c r="Z655" s="255"/>
      <c r="AA655" s="255"/>
      <c r="AB655" s="255"/>
      <c r="AC655" s="255"/>
      <c r="AD655" s="255"/>
      <c r="AE655" s="362">
        <v>0</v>
      </c>
      <c r="AF655" s="362">
        <v>0</v>
      </c>
      <c r="AG655" s="362">
        <v>0</v>
      </c>
      <c r="AH655" s="362">
        <v>0</v>
      </c>
      <c r="AI655" s="362">
        <v>0</v>
      </c>
      <c r="AJ655" s="362">
        <v>0</v>
      </c>
      <c r="AK655" s="362">
        <v>0</v>
      </c>
      <c r="AL655" s="362">
        <f t="shared" ref="AL655:AR655" si="1378">AL654</f>
        <v>0</v>
      </c>
      <c r="AM655" s="362">
        <f t="shared" si="1378"/>
        <v>0</v>
      </c>
      <c r="AN655" s="362">
        <f t="shared" si="1378"/>
        <v>0</v>
      </c>
      <c r="AO655" s="362">
        <f t="shared" si="1378"/>
        <v>0</v>
      </c>
      <c r="AP655" s="362">
        <f t="shared" si="1378"/>
        <v>0</v>
      </c>
      <c r="AQ655" s="362">
        <f t="shared" si="1378"/>
        <v>0</v>
      </c>
      <c r="AR655" s="362">
        <f t="shared" si="1378"/>
        <v>0</v>
      </c>
      <c r="AS655" s="257"/>
    </row>
    <row r="656" spans="1:46" outlineLevel="1">
      <c r="A656" s="464"/>
      <c r="B656" s="274"/>
      <c r="C656" s="265"/>
      <c r="D656" s="251"/>
      <c r="E656" s="251"/>
      <c r="F656" s="251"/>
      <c r="G656" s="251"/>
      <c r="H656" s="251"/>
      <c r="I656" s="251"/>
      <c r="J656" s="251"/>
      <c r="K656" s="251"/>
      <c r="L656" s="251"/>
      <c r="M656" s="251"/>
      <c r="N656" s="251"/>
      <c r="O656" s="251"/>
      <c r="P656" s="251"/>
      <c r="Q656" s="251"/>
      <c r="R656" s="251"/>
      <c r="S656" s="251"/>
      <c r="T656" s="251"/>
      <c r="U656" s="251"/>
      <c r="V656" s="251"/>
      <c r="W656" s="251"/>
      <c r="X656" s="251"/>
      <c r="Y656" s="251"/>
      <c r="Z656" s="251"/>
      <c r="AA656" s="251"/>
      <c r="AB656" s="251"/>
      <c r="AC656" s="251"/>
      <c r="AD656" s="251"/>
      <c r="AE656" s="363"/>
      <c r="AF656" s="363"/>
      <c r="AG656" s="363"/>
      <c r="AH656" s="363"/>
      <c r="AI656" s="363"/>
      <c r="AJ656" s="363"/>
      <c r="AK656" s="363"/>
      <c r="AL656" s="363"/>
      <c r="AM656" s="363"/>
      <c r="AN656" s="363"/>
      <c r="AO656" s="363"/>
      <c r="AP656" s="363"/>
      <c r="AQ656" s="363"/>
      <c r="AR656" s="363"/>
      <c r="AS656" s="266"/>
    </row>
    <row r="657" spans="1:45" s="243" customFormat="1" outlineLevel="1">
      <c r="A657" s="464">
        <v>16</v>
      </c>
      <c r="B657" s="283" t="s">
        <v>487</v>
      </c>
      <c r="C657" s="251" t="s">
        <v>25</v>
      </c>
      <c r="D657" s="255"/>
      <c r="E657" s="255"/>
      <c r="F657" s="255"/>
      <c r="G657" s="255"/>
      <c r="H657" s="255"/>
      <c r="I657" s="255"/>
      <c r="J657" s="255"/>
      <c r="K657" s="255"/>
      <c r="L657" s="255"/>
      <c r="M657" s="255"/>
      <c r="N657" s="255"/>
      <c r="O657" s="255"/>
      <c r="P657" s="255"/>
      <c r="Q657" s="255">
        <v>0</v>
      </c>
      <c r="R657" s="255"/>
      <c r="S657" s="255"/>
      <c r="T657" s="255"/>
      <c r="U657" s="255"/>
      <c r="V657" s="255"/>
      <c r="W657" s="255"/>
      <c r="X657" s="255"/>
      <c r="Y657" s="255"/>
      <c r="Z657" s="255"/>
      <c r="AA657" s="255"/>
      <c r="AB657" s="255"/>
      <c r="AC657" s="255"/>
      <c r="AD657" s="255"/>
      <c r="AE657" s="361"/>
      <c r="AF657" s="361"/>
      <c r="AG657" s="361"/>
      <c r="AH657" s="361"/>
      <c r="AI657" s="361"/>
      <c r="AJ657" s="361"/>
      <c r="AK657" s="361"/>
      <c r="AL657" s="361"/>
      <c r="AM657" s="361"/>
      <c r="AN657" s="361"/>
      <c r="AO657" s="361"/>
      <c r="AP657" s="361"/>
      <c r="AQ657" s="361"/>
      <c r="AR657" s="361"/>
      <c r="AS657" s="256">
        <f>SUM(AE657:AR657)</f>
        <v>0</v>
      </c>
    </row>
    <row r="658" spans="1:45" s="243" customFormat="1" outlineLevel="1">
      <c r="A658" s="464"/>
      <c r="B658" s="254" t="s">
        <v>309</v>
      </c>
      <c r="C658" s="251" t="s">
        <v>163</v>
      </c>
      <c r="D658" s="255"/>
      <c r="E658" s="255"/>
      <c r="F658" s="255"/>
      <c r="G658" s="255"/>
      <c r="H658" s="255"/>
      <c r="I658" s="255"/>
      <c r="J658" s="255"/>
      <c r="K658" s="255"/>
      <c r="L658" s="255"/>
      <c r="M658" s="255"/>
      <c r="N658" s="255"/>
      <c r="O658" s="255"/>
      <c r="P658" s="255"/>
      <c r="Q658" s="255">
        <f>Q657</f>
        <v>0</v>
      </c>
      <c r="R658" s="255"/>
      <c r="S658" s="255"/>
      <c r="T658" s="255"/>
      <c r="U658" s="255"/>
      <c r="V658" s="255"/>
      <c r="W658" s="255"/>
      <c r="X658" s="255"/>
      <c r="Y658" s="255"/>
      <c r="Z658" s="255"/>
      <c r="AA658" s="255"/>
      <c r="AB658" s="255"/>
      <c r="AC658" s="255"/>
      <c r="AD658" s="255"/>
      <c r="AE658" s="362">
        <v>0</v>
      </c>
      <c r="AF658" s="362">
        <v>0</v>
      </c>
      <c r="AG658" s="362">
        <v>0</v>
      </c>
      <c r="AH658" s="362">
        <v>0</v>
      </c>
      <c r="AI658" s="362">
        <v>0</v>
      </c>
      <c r="AJ658" s="362">
        <v>0</v>
      </c>
      <c r="AK658" s="362">
        <v>0</v>
      </c>
      <c r="AL658" s="362">
        <f t="shared" ref="AL658:AR658" si="1379">AL657</f>
        <v>0</v>
      </c>
      <c r="AM658" s="362">
        <f t="shared" si="1379"/>
        <v>0</v>
      </c>
      <c r="AN658" s="362">
        <f t="shared" si="1379"/>
        <v>0</v>
      </c>
      <c r="AO658" s="362">
        <f t="shared" si="1379"/>
        <v>0</v>
      </c>
      <c r="AP658" s="362">
        <f t="shared" si="1379"/>
        <v>0</v>
      </c>
      <c r="AQ658" s="362">
        <f t="shared" si="1379"/>
        <v>0</v>
      </c>
      <c r="AR658" s="362">
        <f t="shared" si="1379"/>
        <v>0</v>
      </c>
      <c r="AS658" s="257"/>
    </row>
    <row r="659" spans="1:45" s="243" customFormat="1" outlineLevel="1">
      <c r="A659" s="464"/>
      <c r="B659" s="283"/>
      <c r="C659" s="251"/>
      <c r="D659" s="251"/>
      <c r="E659" s="251"/>
      <c r="F659" s="251"/>
      <c r="G659" s="251"/>
      <c r="H659" s="251"/>
      <c r="I659" s="251"/>
      <c r="J659" s="251"/>
      <c r="K659" s="251"/>
      <c r="L659" s="251"/>
      <c r="M659" s="251"/>
      <c r="N659" s="251"/>
      <c r="O659" s="251"/>
      <c r="P659" s="251"/>
      <c r="Q659" s="251"/>
      <c r="R659" s="251"/>
      <c r="S659" s="251"/>
      <c r="T659" s="251"/>
      <c r="U659" s="251"/>
      <c r="V659" s="251"/>
      <c r="W659" s="251"/>
      <c r="X659" s="251"/>
      <c r="Y659" s="251"/>
      <c r="Z659" s="251"/>
      <c r="AA659" s="251"/>
      <c r="AB659" s="251"/>
      <c r="AC659" s="251"/>
      <c r="AD659" s="251"/>
      <c r="AE659" s="363"/>
      <c r="AF659" s="363"/>
      <c r="AG659" s="363"/>
      <c r="AH659" s="363"/>
      <c r="AI659" s="363"/>
      <c r="AJ659" s="363"/>
      <c r="AK659" s="367"/>
      <c r="AL659" s="367"/>
      <c r="AM659" s="367"/>
      <c r="AN659" s="367"/>
      <c r="AO659" s="367"/>
      <c r="AP659" s="367"/>
      <c r="AQ659" s="367"/>
      <c r="AR659" s="367"/>
      <c r="AS659" s="272"/>
    </row>
    <row r="660" spans="1:45" ht="15.75" outlineLevel="1">
      <c r="A660" s="464"/>
      <c r="B660" s="455" t="s">
        <v>492</v>
      </c>
      <c r="C660" s="279"/>
      <c r="D660" s="250"/>
      <c r="E660" s="249"/>
      <c r="F660" s="249"/>
      <c r="G660" s="249"/>
      <c r="H660" s="249"/>
      <c r="I660" s="249"/>
      <c r="J660" s="249"/>
      <c r="K660" s="249"/>
      <c r="L660" s="249"/>
      <c r="M660" s="249"/>
      <c r="N660" s="249"/>
      <c r="O660" s="249"/>
      <c r="P660" s="249"/>
      <c r="Q660" s="250"/>
      <c r="R660" s="249"/>
      <c r="S660" s="249"/>
      <c r="T660" s="249"/>
      <c r="U660" s="249"/>
      <c r="V660" s="249"/>
      <c r="W660" s="249"/>
      <c r="X660" s="249"/>
      <c r="Y660" s="249"/>
      <c r="Z660" s="249"/>
      <c r="AA660" s="249"/>
      <c r="AB660" s="249"/>
      <c r="AC660" s="249"/>
      <c r="AD660" s="249"/>
      <c r="AE660" s="365"/>
      <c r="AF660" s="365"/>
      <c r="AG660" s="365"/>
      <c r="AH660" s="365"/>
      <c r="AI660" s="365"/>
      <c r="AJ660" s="365"/>
      <c r="AK660" s="365"/>
      <c r="AL660" s="365"/>
      <c r="AM660" s="365"/>
      <c r="AN660" s="365"/>
      <c r="AO660" s="365"/>
      <c r="AP660" s="365"/>
      <c r="AQ660" s="365"/>
      <c r="AR660" s="365"/>
      <c r="AS660" s="252"/>
    </row>
    <row r="661" spans="1:45" outlineLevel="1">
      <c r="A661" s="464">
        <v>17</v>
      </c>
      <c r="B661" s="379" t="s">
        <v>112</v>
      </c>
      <c r="C661" s="251" t="s">
        <v>25</v>
      </c>
      <c r="D661" s="255"/>
      <c r="E661" s="255"/>
      <c r="F661" s="255"/>
      <c r="G661" s="255"/>
      <c r="H661" s="255"/>
      <c r="I661" s="255"/>
      <c r="J661" s="255"/>
      <c r="K661" s="255"/>
      <c r="L661" s="255"/>
      <c r="M661" s="255"/>
      <c r="N661" s="255"/>
      <c r="O661" s="255"/>
      <c r="P661" s="255"/>
      <c r="Q661" s="255">
        <v>12</v>
      </c>
      <c r="R661" s="255"/>
      <c r="S661" s="255"/>
      <c r="T661" s="255"/>
      <c r="U661" s="255"/>
      <c r="V661" s="255"/>
      <c r="W661" s="255"/>
      <c r="X661" s="255"/>
      <c r="Y661" s="255"/>
      <c r="Z661" s="255"/>
      <c r="AA661" s="255"/>
      <c r="AB661" s="255"/>
      <c r="AC661" s="255"/>
      <c r="AD661" s="255"/>
      <c r="AE661" s="377"/>
      <c r="AF661" s="361"/>
      <c r="AG661" s="361"/>
      <c r="AH661" s="361"/>
      <c r="AI661" s="361"/>
      <c r="AJ661" s="361"/>
      <c r="AK661" s="361"/>
      <c r="AL661" s="366"/>
      <c r="AM661" s="366"/>
      <c r="AN661" s="366"/>
      <c r="AO661" s="366"/>
      <c r="AP661" s="366"/>
      <c r="AQ661" s="366"/>
      <c r="AR661" s="366"/>
      <c r="AS661" s="256">
        <f>SUM(AE661:AR661)</f>
        <v>0</v>
      </c>
    </row>
    <row r="662" spans="1:45" outlineLevel="1">
      <c r="A662" s="464"/>
      <c r="B662" s="254" t="s">
        <v>309</v>
      </c>
      <c r="C662" s="251" t="s">
        <v>163</v>
      </c>
      <c r="D662" s="255"/>
      <c r="E662" s="255"/>
      <c r="F662" s="255"/>
      <c r="G662" s="255"/>
      <c r="H662" s="255"/>
      <c r="I662" s="255"/>
      <c r="J662" s="255"/>
      <c r="K662" s="255"/>
      <c r="L662" s="255"/>
      <c r="M662" s="255"/>
      <c r="N662" s="255"/>
      <c r="O662" s="255"/>
      <c r="P662" s="255"/>
      <c r="Q662" s="255">
        <f>Q661</f>
        <v>12</v>
      </c>
      <c r="R662" s="255"/>
      <c r="S662" s="255"/>
      <c r="T662" s="255"/>
      <c r="U662" s="255"/>
      <c r="V662" s="255"/>
      <c r="W662" s="255"/>
      <c r="X662" s="255"/>
      <c r="Y662" s="255"/>
      <c r="Z662" s="255"/>
      <c r="AA662" s="255"/>
      <c r="AB662" s="255"/>
      <c r="AC662" s="255"/>
      <c r="AD662" s="255"/>
      <c r="AE662" s="362">
        <v>0</v>
      </c>
      <c r="AF662" s="362">
        <v>0</v>
      </c>
      <c r="AG662" s="362">
        <v>0</v>
      </c>
      <c r="AH662" s="362">
        <v>0</v>
      </c>
      <c r="AI662" s="362">
        <v>0</v>
      </c>
      <c r="AJ662" s="362">
        <v>0</v>
      </c>
      <c r="AK662" s="362">
        <v>0</v>
      </c>
      <c r="AL662" s="362">
        <f t="shared" ref="AL662:AR662" si="1380">AL661</f>
        <v>0</v>
      </c>
      <c r="AM662" s="362">
        <f t="shared" si="1380"/>
        <v>0</v>
      </c>
      <c r="AN662" s="362">
        <f t="shared" si="1380"/>
        <v>0</v>
      </c>
      <c r="AO662" s="362">
        <f t="shared" si="1380"/>
        <v>0</v>
      </c>
      <c r="AP662" s="362">
        <f t="shared" si="1380"/>
        <v>0</v>
      </c>
      <c r="AQ662" s="362">
        <f t="shared" si="1380"/>
        <v>0</v>
      </c>
      <c r="AR662" s="362">
        <f t="shared" si="1380"/>
        <v>0</v>
      </c>
      <c r="AS662" s="266"/>
    </row>
    <row r="663" spans="1:45" outlineLevel="1">
      <c r="A663" s="464"/>
      <c r="B663" s="254"/>
      <c r="C663" s="251"/>
      <c r="D663" s="251"/>
      <c r="E663" s="251"/>
      <c r="F663" s="251"/>
      <c r="G663" s="251"/>
      <c r="H663" s="251"/>
      <c r="I663" s="251"/>
      <c r="J663" s="251"/>
      <c r="K663" s="251"/>
      <c r="L663" s="251"/>
      <c r="M663" s="251"/>
      <c r="N663" s="251"/>
      <c r="O663" s="251"/>
      <c r="P663" s="251"/>
      <c r="Q663" s="251"/>
      <c r="R663" s="251"/>
      <c r="S663" s="251"/>
      <c r="T663" s="251"/>
      <c r="U663" s="251"/>
      <c r="V663" s="251"/>
      <c r="W663" s="251"/>
      <c r="X663" s="251"/>
      <c r="Y663" s="251"/>
      <c r="Z663" s="251"/>
      <c r="AA663" s="251"/>
      <c r="AB663" s="251"/>
      <c r="AC663" s="251"/>
      <c r="AD663" s="251"/>
      <c r="AE663" s="373"/>
      <c r="AF663" s="376"/>
      <c r="AG663" s="376"/>
      <c r="AH663" s="376"/>
      <c r="AI663" s="376"/>
      <c r="AJ663" s="376"/>
      <c r="AK663" s="376"/>
      <c r="AL663" s="376"/>
      <c r="AM663" s="376"/>
      <c r="AN663" s="376"/>
      <c r="AO663" s="376"/>
      <c r="AP663" s="376"/>
      <c r="AQ663" s="376"/>
      <c r="AR663" s="376"/>
      <c r="AS663" s="266"/>
    </row>
    <row r="664" spans="1:45" outlineLevel="1">
      <c r="A664" s="464">
        <v>18</v>
      </c>
      <c r="B664" s="379" t="s">
        <v>109</v>
      </c>
      <c r="C664" s="251" t="s">
        <v>25</v>
      </c>
      <c r="D664" s="255"/>
      <c r="E664" s="255"/>
      <c r="F664" s="255"/>
      <c r="G664" s="255"/>
      <c r="H664" s="255"/>
      <c r="I664" s="255"/>
      <c r="J664" s="255"/>
      <c r="K664" s="255"/>
      <c r="L664" s="255"/>
      <c r="M664" s="255"/>
      <c r="N664" s="255"/>
      <c r="O664" s="255"/>
      <c r="P664" s="255"/>
      <c r="Q664" s="255">
        <v>12</v>
      </c>
      <c r="R664" s="255"/>
      <c r="S664" s="255"/>
      <c r="T664" s="255"/>
      <c r="U664" s="255"/>
      <c r="V664" s="255"/>
      <c r="W664" s="255"/>
      <c r="X664" s="255"/>
      <c r="Y664" s="255"/>
      <c r="Z664" s="255"/>
      <c r="AA664" s="255"/>
      <c r="AB664" s="255"/>
      <c r="AC664" s="255"/>
      <c r="AD664" s="255"/>
      <c r="AE664" s="377"/>
      <c r="AF664" s="361"/>
      <c r="AG664" s="361"/>
      <c r="AH664" s="361"/>
      <c r="AI664" s="361"/>
      <c r="AJ664" s="361"/>
      <c r="AK664" s="361"/>
      <c r="AL664" s="366"/>
      <c r="AM664" s="366"/>
      <c r="AN664" s="366"/>
      <c r="AO664" s="366"/>
      <c r="AP664" s="366"/>
      <c r="AQ664" s="366"/>
      <c r="AR664" s="366"/>
      <c r="AS664" s="256">
        <f>SUM(AE664:AR664)</f>
        <v>0</v>
      </c>
    </row>
    <row r="665" spans="1:45" outlineLevel="1">
      <c r="A665" s="464"/>
      <c r="B665" s="254" t="s">
        <v>309</v>
      </c>
      <c r="C665" s="251" t="s">
        <v>163</v>
      </c>
      <c r="D665" s="255"/>
      <c r="E665" s="255"/>
      <c r="F665" s="255"/>
      <c r="G665" s="255"/>
      <c r="H665" s="255"/>
      <c r="I665" s="255"/>
      <c r="J665" s="255"/>
      <c r="K665" s="255"/>
      <c r="L665" s="255"/>
      <c r="M665" s="255"/>
      <c r="N665" s="255"/>
      <c r="O665" s="255"/>
      <c r="P665" s="255"/>
      <c r="Q665" s="255">
        <f>Q664</f>
        <v>12</v>
      </c>
      <c r="R665" s="255"/>
      <c r="S665" s="255"/>
      <c r="T665" s="255"/>
      <c r="U665" s="255"/>
      <c r="V665" s="255"/>
      <c r="W665" s="255"/>
      <c r="X665" s="255"/>
      <c r="Y665" s="255"/>
      <c r="Z665" s="255"/>
      <c r="AA665" s="255"/>
      <c r="AB665" s="255"/>
      <c r="AC665" s="255"/>
      <c r="AD665" s="255"/>
      <c r="AE665" s="362">
        <v>0</v>
      </c>
      <c r="AF665" s="362">
        <v>0</v>
      </c>
      <c r="AG665" s="362">
        <v>0</v>
      </c>
      <c r="AH665" s="362">
        <v>0</v>
      </c>
      <c r="AI665" s="362">
        <v>0</v>
      </c>
      <c r="AJ665" s="362">
        <v>0</v>
      </c>
      <c r="AK665" s="362">
        <v>0</v>
      </c>
      <c r="AL665" s="362">
        <f t="shared" ref="AL665:AR665" si="1381">AL664</f>
        <v>0</v>
      </c>
      <c r="AM665" s="362">
        <f t="shared" si="1381"/>
        <v>0</v>
      </c>
      <c r="AN665" s="362">
        <f t="shared" si="1381"/>
        <v>0</v>
      </c>
      <c r="AO665" s="362">
        <f t="shared" si="1381"/>
        <v>0</v>
      </c>
      <c r="AP665" s="362">
        <f t="shared" si="1381"/>
        <v>0</v>
      </c>
      <c r="AQ665" s="362">
        <f t="shared" si="1381"/>
        <v>0</v>
      </c>
      <c r="AR665" s="362">
        <f t="shared" si="1381"/>
        <v>0</v>
      </c>
      <c r="AS665" s="266"/>
    </row>
    <row r="666" spans="1:45" outlineLevel="1">
      <c r="A666" s="464"/>
      <c r="B666" s="28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c r="Z666" s="251"/>
      <c r="AA666" s="251"/>
      <c r="AB666" s="251"/>
      <c r="AC666" s="251"/>
      <c r="AD666" s="251"/>
      <c r="AE666" s="374"/>
      <c r="AF666" s="375"/>
      <c r="AG666" s="375"/>
      <c r="AH666" s="375"/>
      <c r="AI666" s="375"/>
      <c r="AJ666" s="375"/>
      <c r="AK666" s="375"/>
      <c r="AL666" s="375"/>
      <c r="AM666" s="375"/>
      <c r="AN666" s="375"/>
      <c r="AO666" s="375"/>
      <c r="AP666" s="375"/>
      <c r="AQ666" s="375"/>
      <c r="AR666" s="375"/>
      <c r="AS666" s="257"/>
    </row>
    <row r="667" spans="1:45" outlineLevel="1">
      <c r="A667" s="464">
        <v>19</v>
      </c>
      <c r="B667" s="379" t="s">
        <v>111</v>
      </c>
      <c r="C667" s="251" t="s">
        <v>25</v>
      </c>
      <c r="D667" s="255"/>
      <c r="E667" s="255"/>
      <c r="F667" s="255"/>
      <c r="G667" s="255"/>
      <c r="H667" s="255"/>
      <c r="I667" s="255"/>
      <c r="J667" s="255"/>
      <c r="K667" s="255"/>
      <c r="L667" s="255"/>
      <c r="M667" s="255"/>
      <c r="N667" s="255"/>
      <c r="O667" s="255"/>
      <c r="P667" s="255"/>
      <c r="Q667" s="255">
        <v>12</v>
      </c>
      <c r="R667" s="255"/>
      <c r="S667" s="255"/>
      <c r="T667" s="255"/>
      <c r="U667" s="255"/>
      <c r="V667" s="255"/>
      <c r="W667" s="255"/>
      <c r="X667" s="255"/>
      <c r="Y667" s="255"/>
      <c r="Z667" s="255"/>
      <c r="AA667" s="255"/>
      <c r="AB667" s="255"/>
      <c r="AC667" s="255"/>
      <c r="AD667" s="255"/>
      <c r="AE667" s="377"/>
      <c r="AF667" s="361"/>
      <c r="AG667" s="361"/>
      <c r="AH667" s="361"/>
      <c r="AI667" s="361"/>
      <c r="AJ667" s="361"/>
      <c r="AK667" s="361"/>
      <c r="AL667" s="366"/>
      <c r="AM667" s="366"/>
      <c r="AN667" s="366"/>
      <c r="AO667" s="366"/>
      <c r="AP667" s="366"/>
      <c r="AQ667" s="366"/>
      <c r="AR667" s="366"/>
      <c r="AS667" s="256">
        <f>SUM(AE667:AR667)</f>
        <v>0</v>
      </c>
    </row>
    <row r="668" spans="1:45" outlineLevel="1">
      <c r="A668" s="464"/>
      <c r="B668" s="254" t="s">
        <v>309</v>
      </c>
      <c r="C668" s="251" t="s">
        <v>163</v>
      </c>
      <c r="D668" s="255"/>
      <c r="E668" s="255"/>
      <c r="F668" s="255"/>
      <c r="G668" s="255"/>
      <c r="H668" s="255"/>
      <c r="I668" s="255"/>
      <c r="J668" s="255"/>
      <c r="K668" s="255"/>
      <c r="L668" s="255"/>
      <c r="M668" s="255"/>
      <c r="N668" s="255"/>
      <c r="O668" s="255"/>
      <c r="P668" s="255"/>
      <c r="Q668" s="255">
        <f>Q667</f>
        <v>12</v>
      </c>
      <c r="R668" s="255"/>
      <c r="S668" s="255"/>
      <c r="T668" s="255"/>
      <c r="U668" s="255"/>
      <c r="V668" s="255"/>
      <c r="W668" s="255"/>
      <c r="X668" s="255"/>
      <c r="Y668" s="255"/>
      <c r="Z668" s="255"/>
      <c r="AA668" s="255"/>
      <c r="AB668" s="255"/>
      <c r="AC668" s="255"/>
      <c r="AD668" s="255"/>
      <c r="AE668" s="362">
        <v>0</v>
      </c>
      <c r="AF668" s="362">
        <v>0</v>
      </c>
      <c r="AG668" s="362">
        <v>0</v>
      </c>
      <c r="AH668" s="362">
        <v>0</v>
      </c>
      <c r="AI668" s="362">
        <v>0</v>
      </c>
      <c r="AJ668" s="362">
        <v>0</v>
      </c>
      <c r="AK668" s="362">
        <v>0</v>
      </c>
      <c r="AL668" s="362">
        <f t="shared" ref="AL668:AR668" si="1382">AL667</f>
        <v>0</v>
      </c>
      <c r="AM668" s="362">
        <f t="shared" si="1382"/>
        <v>0</v>
      </c>
      <c r="AN668" s="362">
        <f t="shared" si="1382"/>
        <v>0</v>
      </c>
      <c r="AO668" s="362">
        <f t="shared" si="1382"/>
        <v>0</v>
      </c>
      <c r="AP668" s="362">
        <f t="shared" si="1382"/>
        <v>0</v>
      </c>
      <c r="AQ668" s="362">
        <f t="shared" si="1382"/>
        <v>0</v>
      </c>
      <c r="AR668" s="362">
        <f t="shared" si="1382"/>
        <v>0</v>
      </c>
      <c r="AS668" s="257"/>
    </row>
    <row r="669" spans="1:45" outlineLevel="1">
      <c r="A669" s="464"/>
      <c r="B669" s="281"/>
      <c r="C669" s="251"/>
      <c r="D669" s="251"/>
      <c r="E669" s="251"/>
      <c r="F669" s="251"/>
      <c r="G669" s="251"/>
      <c r="H669" s="251"/>
      <c r="I669" s="251"/>
      <c r="J669" s="251"/>
      <c r="K669" s="251"/>
      <c r="L669" s="251"/>
      <c r="M669" s="251"/>
      <c r="N669" s="251"/>
      <c r="O669" s="251"/>
      <c r="P669" s="251"/>
      <c r="Q669" s="251"/>
      <c r="R669" s="251"/>
      <c r="S669" s="251"/>
      <c r="T669" s="251"/>
      <c r="U669" s="251"/>
      <c r="V669" s="251"/>
      <c r="W669" s="251"/>
      <c r="X669" s="251"/>
      <c r="Y669" s="251"/>
      <c r="Z669" s="251"/>
      <c r="AA669" s="251"/>
      <c r="AB669" s="251"/>
      <c r="AC669" s="251"/>
      <c r="AD669" s="251"/>
      <c r="AE669" s="363"/>
      <c r="AF669" s="363"/>
      <c r="AG669" s="363"/>
      <c r="AH669" s="363"/>
      <c r="AI669" s="363"/>
      <c r="AJ669" s="363"/>
      <c r="AK669" s="363"/>
      <c r="AL669" s="363"/>
      <c r="AM669" s="363"/>
      <c r="AN669" s="363"/>
      <c r="AO669" s="363"/>
      <c r="AP669" s="363"/>
      <c r="AQ669" s="363"/>
      <c r="AR669" s="363"/>
      <c r="AS669" s="266"/>
    </row>
    <row r="670" spans="1:45" outlineLevel="1">
      <c r="A670" s="464">
        <v>20</v>
      </c>
      <c r="B670" s="379" t="s">
        <v>110</v>
      </c>
      <c r="C670" s="251" t="s">
        <v>25</v>
      </c>
      <c r="D670" s="255"/>
      <c r="E670" s="255"/>
      <c r="F670" s="255"/>
      <c r="G670" s="255"/>
      <c r="H670" s="255"/>
      <c r="I670" s="255"/>
      <c r="J670" s="255"/>
      <c r="K670" s="255"/>
      <c r="L670" s="255"/>
      <c r="M670" s="255"/>
      <c r="N670" s="255"/>
      <c r="O670" s="255"/>
      <c r="P670" s="255"/>
      <c r="Q670" s="255">
        <v>12</v>
      </c>
      <c r="R670" s="255"/>
      <c r="S670" s="255"/>
      <c r="T670" s="255"/>
      <c r="U670" s="255"/>
      <c r="V670" s="255"/>
      <c r="W670" s="255"/>
      <c r="X670" s="255"/>
      <c r="Y670" s="255"/>
      <c r="Z670" s="255"/>
      <c r="AA670" s="255"/>
      <c r="AB670" s="255"/>
      <c r="AC670" s="255"/>
      <c r="AD670" s="255"/>
      <c r="AE670" s="377"/>
      <c r="AF670" s="361"/>
      <c r="AG670" s="361"/>
      <c r="AH670" s="361"/>
      <c r="AI670" s="361"/>
      <c r="AJ670" s="361"/>
      <c r="AK670" s="361"/>
      <c r="AL670" s="366"/>
      <c r="AM670" s="366"/>
      <c r="AN670" s="366"/>
      <c r="AO670" s="366"/>
      <c r="AP670" s="366"/>
      <c r="AQ670" s="366"/>
      <c r="AR670" s="366"/>
      <c r="AS670" s="256">
        <f>SUM(AE670:AR670)</f>
        <v>0</v>
      </c>
    </row>
    <row r="671" spans="1:45" outlineLevel="1">
      <c r="A671" s="464"/>
      <c r="B671" s="254" t="s">
        <v>309</v>
      </c>
      <c r="C671" s="251" t="s">
        <v>163</v>
      </c>
      <c r="D671" s="255"/>
      <c r="E671" s="255"/>
      <c r="F671" s="255"/>
      <c r="G671" s="255"/>
      <c r="H671" s="255"/>
      <c r="I671" s="255"/>
      <c r="J671" s="255"/>
      <c r="K671" s="255"/>
      <c r="L671" s="255"/>
      <c r="M671" s="255"/>
      <c r="N671" s="255"/>
      <c r="O671" s="255"/>
      <c r="P671" s="255"/>
      <c r="Q671" s="255">
        <f>Q670</f>
        <v>12</v>
      </c>
      <c r="R671" s="255"/>
      <c r="S671" s="255"/>
      <c r="T671" s="255"/>
      <c r="U671" s="255"/>
      <c r="V671" s="255"/>
      <c r="W671" s="255"/>
      <c r="X671" s="255"/>
      <c r="Y671" s="255"/>
      <c r="Z671" s="255"/>
      <c r="AA671" s="255"/>
      <c r="AB671" s="255"/>
      <c r="AC671" s="255"/>
      <c r="AD671" s="255"/>
      <c r="AE671" s="362">
        <v>0</v>
      </c>
      <c r="AF671" s="362">
        <v>0</v>
      </c>
      <c r="AG671" s="362">
        <v>0</v>
      </c>
      <c r="AH671" s="362">
        <v>0</v>
      </c>
      <c r="AI671" s="362">
        <v>0</v>
      </c>
      <c r="AJ671" s="362">
        <v>0</v>
      </c>
      <c r="AK671" s="362">
        <v>0</v>
      </c>
      <c r="AL671" s="362">
        <f t="shared" ref="AL671:AR671" si="1383">AL670</f>
        <v>0</v>
      </c>
      <c r="AM671" s="362">
        <f t="shared" si="1383"/>
        <v>0</v>
      </c>
      <c r="AN671" s="362">
        <f t="shared" si="1383"/>
        <v>0</v>
      </c>
      <c r="AO671" s="362">
        <f t="shared" si="1383"/>
        <v>0</v>
      </c>
      <c r="AP671" s="362">
        <f t="shared" si="1383"/>
        <v>0</v>
      </c>
      <c r="AQ671" s="362">
        <f t="shared" si="1383"/>
        <v>0</v>
      </c>
      <c r="AR671" s="362">
        <f t="shared" si="1383"/>
        <v>0</v>
      </c>
      <c r="AS671" s="266"/>
    </row>
    <row r="672" spans="1:45" ht="15.75" outlineLevel="1">
      <c r="A672" s="464"/>
      <c r="B672" s="282"/>
      <c r="C672" s="260"/>
      <c r="D672" s="251"/>
      <c r="E672" s="251"/>
      <c r="F672" s="251"/>
      <c r="G672" s="251"/>
      <c r="H672" s="251"/>
      <c r="I672" s="251"/>
      <c r="J672" s="251"/>
      <c r="K672" s="251"/>
      <c r="L672" s="251"/>
      <c r="M672" s="251"/>
      <c r="N672" s="251"/>
      <c r="O672" s="251"/>
      <c r="P672" s="251"/>
      <c r="Q672" s="260"/>
      <c r="R672" s="251"/>
      <c r="S672" s="251"/>
      <c r="T672" s="251"/>
      <c r="U672" s="251"/>
      <c r="V672" s="251"/>
      <c r="W672" s="251"/>
      <c r="X672" s="251"/>
      <c r="Y672" s="251"/>
      <c r="Z672" s="251"/>
      <c r="AA672" s="251"/>
      <c r="AB672" s="251"/>
      <c r="AC672" s="251"/>
      <c r="AD672" s="251"/>
      <c r="AE672" s="363"/>
      <c r="AF672" s="363"/>
      <c r="AG672" s="363"/>
      <c r="AH672" s="363"/>
      <c r="AI672" s="363"/>
      <c r="AJ672" s="363"/>
      <c r="AK672" s="363"/>
      <c r="AL672" s="363"/>
      <c r="AM672" s="363"/>
      <c r="AN672" s="363"/>
      <c r="AO672" s="363"/>
      <c r="AP672" s="363"/>
      <c r="AQ672" s="363"/>
      <c r="AR672" s="363"/>
      <c r="AS672" s="266"/>
    </row>
    <row r="673" spans="1:45" ht="15.75" outlineLevel="1">
      <c r="A673" s="464"/>
      <c r="B673" s="454" t="s">
        <v>499</v>
      </c>
      <c r="C673" s="251"/>
      <c r="D673" s="251"/>
      <c r="E673" s="251"/>
      <c r="F673" s="251"/>
      <c r="G673" s="251"/>
      <c r="H673" s="251"/>
      <c r="I673" s="251"/>
      <c r="J673" s="251"/>
      <c r="K673" s="251"/>
      <c r="L673" s="251"/>
      <c r="M673" s="251"/>
      <c r="N673" s="251"/>
      <c r="O673" s="251"/>
      <c r="P673" s="251"/>
      <c r="Q673" s="251"/>
      <c r="R673" s="251"/>
      <c r="S673" s="251"/>
      <c r="T673" s="251"/>
      <c r="U673" s="251"/>
      <c r="V673" s="251"/>
      <c r="W673" s="251"/>
      <c r="X673" s="251"/>
      <c r="Y673" s="251"/>
      <c r="Z673" s="251"/>
      <c r="AA673" s="251"/>
      <c r="AB673" s="251"/>
      <c r="AC673" s="251"/>
      <c r="AD673" s="251"/>
      <c r="AE673" s="373"/>
      <c r="AF673" s="376"/>
      <c r="AG673" s="376"/>
      <c r="AH673" s="376"/>
      <c r="AI673" s="376"/>
      <c r="AJ673" s="376"/>
      <c r="AK673" s="376"/>
      <c r="AL673" s="376"/>
      <c r="AM673" s="376"/>
      <c r="AN673" s="376"/>
      <c r="AO673" s="376"/>
      <c r="AP673" s="376"/>
      <c r="AQ673" s="376"/>
      <c r="AR673" s="376"/>
      <c r="AS673" s="266"/>
    </row>
    <row r="674" spans="1:45" ht="15.75" outlineLevel="1">
      <c r="A674" s="464"/>
      <c r="B674" s="443" t="s">
        <v>495</v>
      </c>
      <c r="C674" s="251"/>
      <c r="D674" s="251"/>
      <c r="E674" s="251"/>
      <c r="F674" s="251"/>
      <c r="G674" s="251"/>
      <c r="H674" s="251"/>
      <c r="I674" s="251"/>
      <c r="J674" s="251"/>
      <c r="K674" s="251"/>
      <c r="L674" s="251"/>
      <c r="M674" s="251"/>
      <c r="N674" s="251"/>
      <c r="O674" s="251"/>
      <c r="P674" s="251"/>
      <c r="Q674" s="251"/>
      <c r="R674" s="251"/>
      <c r="S674" s="251"/>
      <c r="T674" s="251"/>
      <c r="U674" s="251"/>
      <c r="V674" s="251"/>
      <c r="W674" s="251"/>
      <c r="X674" s="251"/>
      <c r="Y674" s="251"/>
      <c r="Z674" s="251"/>
      <c r="AA674" s="251"/>
      <c r="AB674" s="251"/>
      <c r="AC674" s="251"/>
      <c r="AD674" s="251"/>
      <c r="AE674" s="373"/>
      <c r="AF674" s="376"/>
      <c r="AG674" s="376"/>
      <c r="AH674" s="376"/>
      <c r="AI674" s="376"/>
      <c r="AJ674" s="376"/>
      <c r="AK674" s="376"/>
      <c r="AL674" s="376"/>
      <c r="AM674" s="376"/>
      <c r="AN674" s="376"/>
      <c r="AO674" s="376"/>
      <c r="AP674" s="376"/>
      <c r="AQ674" s="376"/>
      <c r="AR674" s="376"/>
      <c r="AS674" s="266"/>
    </row>
    <row r="675" spans="1:45" outlineLevel="1">
      <c r="A675" s="464">
        <v>21</v>
      </c>
      <c r="B675" s="379" t="s">
        <v>113</v>
      </c>
      <c r="C675" s="251" t="s">
        <v>25</v>
      </c>
      <c r="D675" s="255">
        <v>1218956</v>
      </c>
      <c r="E675" s="255">
        <v>1209500</v>
      </c>
      <c r="F675" s="255">
        <v>1209500</v>
      </c>
      <c r="G675" s="255">
        <v>1209500</v>
      </c>
      <c r="H675" s="255">
        <v>1209500</v>
      </c>
      <c r="I675" s="255">
        <v>1209500</v>
      </c>
      <c r="J675" s="255">
        <v>1209500</v>
      </c>
      <c r="K675" s="255">
        <v>1209500</v>
      </c>
      <c r="L675" s="255">
        <v>1209500</v>
      </c>
      <c r="M675" s="255">
        <v>1209500</v>
      </c>
      <c r="N675" s="255"/>
      <c r="O675" s="255"/>
      <c r="P675" s="255"/>
      <c r="Q675" s="251"/>
      <c r="R675" s="255"/>
      <c r="S675" s="255"/>
      <c r="T675" s="255"/>
      <c r="U675" s="255"/>
      <c r="V675" s="255"/>
      <c r="W675" s="255"/>
      <c r="X675" s="255"/>
      <c r="Y675" s="255"/>
      <c r="Z675" s="255"/>
      <c r="AA675" s="255"/>
      <c r="AB675" s="255"/>
      <c r="AC675" s="255"/>
      <c r="AD675" s="255"/>
      <c r="AE675" s="361">
        <v>1</v>
      </c>
      <c r="AF675" s="361"/>
      <c r="AG675" s="361"/>
      <c r="AH675" s="361"/>
      <c r="AI675" s="361"/>
      <c r="AJ675" s="361"/>
      <c r="AK675" s="361"/>
      <c r="AL675" s="361"/>
      <c r="AM675" s="361"/>
      <c r="AN675" s="361"/>
      <c r="AO675" s="361"/>
      <c r="AP675" s="361"/>
      <c r="AQ675" s="361"/>
      <c r="AR675" s="361"/>
      <c r="AS675" s="256">
        <f>SUM(AE675:AR675)</f>
        <v>1</v>
      </c>
    </row>
    <row r="676" spans="1:45" outlineLevel="1">
      <c r="A676" s="464"/>
      <c r="B676" s="254" t="s">
        <v>309</v>
      </c>
      <c r="C676" s="251" t="s">
        <v>163</v>
      </c>
      <c r="D676" s="255"/>
      <c r="E676" s="255"/>
      <c r="F676" s="255"/>
      <c r="G676" s="255"/>
      <c r="H676" s="255"/>
      <c r="I676" s="255"/>
      <c r="J676" s="255"/>
      <c r="K676" s="255"/>
      <c r="L676" s="255"/>
      <c r="M676" s="255"/>
      <c r="N676" s="255"/>
      <c r="O676" s="255"/>
      <c r="P676" s="255"/>
      <c r="Q676" s="251"/>
      <c r="R676" s="255"/>
      <c r="S676" s="255"/>
      <c r="T676" s="255"/>
      <c r="U676" s="255"/>
      <c r="V676" s="255"/>
      <c r="W676" s="255"/>
      <c r="X676" s="255"/>
      <c r="Y676" s="255"/>
      <c r="Z676" s="255"/>
      <c r="AA676" s="255"/>
      <c r="AB676" s="255"/>
      <c r="AC676" s="255"/>
      <c r="AD676" s="255"/>
      <c r="AE676" s="362">
        <v>1</v>
      </c>
      <c r="AF676" s="362">
        <v>0</v>
      </c>
      <c r="AG676" s="362">
        <v>0</v>
      </c>
      <c r="AH676" s="362">
        <v>0</v>
      </c>
      <c r="AI676" s="362">
        <v>0</v>
      </c>
      <c r="AJ676" s="362">
        <v>0</v>
      </c>
      <c r="AK676" s="362">
        <v>0</v>
      </c>
      <c r="AL676" s="362">
        <f t="shared" ref="AL676" si="1384">AL675</f>
        <v>0</v>
      </c>
      <c r="AM676" s="362">
        <f t="shared" ref="AM676" si="1385">AM675</f>
        <v>0</v>
      </c>
      <c r="AN676" s="362">
        <f t="shared" ref="AN676" si="1386">AN675</f>
        <v>0</v>
      </c>
      <c r="AO676" s="362">
        <f t="shared" ref="AO676" si="1387">AO675</f>
        <v>0</v>
      </c>
      <c r="AP676" s="362">
        <f t="shared" ref="AP676" si="1388">AP675</f>
        <v>0</v>
      </c>
      <c r="AQ676" s="362">
        <f t="shared" ref="AQ676" si="1389">AQ675</f>
        <v>0</v>
      </c>
      <c r="AR676" s="362">
        <f t="shared" ref="AR676" si="1390">AR675</f>
        <v>0</v>
      </c>
      <c r="AS676" s="266"/>
    </row>
    <row r="677" spans="1:45" outlineLevel="1">
      <c r="A677" s="464"/>
      <c r="B677" s="254"/>
      <c r="C677" s="251"/>
      <c r="D677" s="251"/>
      <c r="E677" s="251"/>
      <c r="F677" s="251"/>
      <c r="G677" s="251"/>
      <c r="H677" s="251"/>
      <c r="I677" s="251"/>
      <c r="J677" s="251"/>
      <c r="K677" s="251"/>
      <c r="L677" s="251"/>
      <c r="M677" s="251"/>
      <c r="N677" s="251"/>
      <c r="O677" s="251"/>
      <c r="P677" s="251"/>
      <c r="Q677" s="251"/>
      <c r="R677" s="251"/>
      <c r="S677" s="251"/>
      <c r="T677" s="251"/>
      <c r="U677" s="251"/>
      <c r="V677" s="251"/>
      <c r="W677" s="251"/>
      <c r="X677" s="251"/>
      <c r="Y677" s="251"/>
      <c r="Z677" s="251"/>
      <c r="AA677" s="251"/>
      <c r="AB677" s="251"/>
      <c r="AC677" s="251"/>
      <c r="AD677" s="251"/>
      <c r="AE677" s="373"/>
      <c r="AF677" s="376"/>
      <c r="AG677" s="376"/>
      <c r="AH677" s="376"/>
      <c r="AI677" s="376"/>
      <c r="AJ677" s="376"/>
      <c r="AK677" s="376"/>
      <c r="AL677" s="376"/>
      <c r="AM677" s="376"/>
      <c r="AN677" s="376"/>
      <c r="AO677" s="376"/>
      <c r="AP677" s="376"/>
      <c r="AQ677" s="376"/>
      <c r="AR677" s="376"/>
      <c r="AS677" s="266"/>
    </row>
    <row r="678" spans="1:45" outlineLevel="1">
      <c r="A678" s="464">
        <v>22</v>
      </c>
      <c r="B678" s="379" t="s">
        <v>114</v>
      </c>
      <c r="C678" s="251" t="s">
        <v>25</v>
      </c>
      <c r="D678" s="255">
        <v>202927</v>
      </c>
      <c r="E678" s="255">
        <v>202927</v>
      </c>
      <c r="F678" s="255">
        <v>202927</v>
      </c>
      <c r="G678" s="255">
        <v>202927</v>
      </c>
      <c r="H678" s="255">
        <v>202927</v>
      </c>
      <c r="I678" s="255">
        <v>202927</v>
      </c>
      <c r="J678" s="255">
        <v>202927</v>
      </c>
      <c r="K678" s="255">
        <v>202927</v>
      </c>
      <c r="L678" s="255">
        <v>202927</v>
      </c>
      <c r="M678" s="255">
        <v>202927</v>
      </c>
      <c r="N678" s="255"/>
      <c r="O678" s="255"/>
      <c r="P678" s="255"/>
      <c r="Q678" s="251"/>
      <c r="R678" s="255"/>
      <c r="S678" s="255"/>
      <c r="T678" s="255"/>
      <c r="U678" s="255"/>
      <c r="V678" s="255"/>
      <c r="W678" s="255"/>
      <c r="X678" s="255"/>
      <c r="Y678" s="255"/>
      <c r="Z678" s="255"/>
      <c r="AA678" s="255"/>
      <c r="AB678" s="255"/>
      <c r="AC678" s="255"/>
      <c r="AD678" s="255"/>
      <c r="AE678" s="361">
        <v>1</v>
      </c>
      <c r="AF678" s="361"/>
      <c r="AG678" s="361"/>
      <c r="AH678" s="361"/>
      <c r="AI678" s="361"/>
      <c r="AJ678" s="361"/>
      <c r="AK678" s="361"/>
      <c r="AL678" s="361"/>
      <c r="AM678" s="361"/>
      <c r="AN678" s="361"/>
      <c r="AO678" s="361"/>
      <c r="AP678" s="361"/>
      <c r="AQ678" s="361"/>
      <c r="AR678" s="361"/>
      <c r="AS678" s="256">
        <f>SUM(AE678:AR678)</f>
        <v>1</v>
      </c>
    </row>
    <row r="679" spans="1:45" outlineLevel="1">
      <c r="A679" s="464"/>
      <c r="B679" s="254" t="s">
        <v>309</v>
      </c>
      <c r="C679" s="251" t="s">
        <v>163</v>
      </c>
      <c r="D679" s="255">
        <v>28922.392523750052</v>
      </c>
      <c r="E679" s="255">
        <f>D679</f>
        <v>28922.392523750052</v>
      </c>
      <c r="F679" s="255">
        <v>28922.392523750052</v>
      </c>
      <c r="G679" s="255">
        <f>F679</f>
        <v>28922.392523750052</v>
      </c>
      <c r="H679" s="255">
        <f t="shared" ref="H679:M679" si="1391">G679</f>
        <v>28922.392523750052</v>
      </c>
      <c r="I679" s="255">
        <f t="shared" si="1391"/>
        <v>28922.392523750052</v>
      </c>
      <c r="J679" s="255">
        <f t="shared" si="1391"/>
        <v>28922.392523750052</v>
      </c>
      <c r="K679" s="255">
        <f t="shared" si="1391"/>
        <v>28922.392523750052</v>
      </c>
      <c r="L679" s="255">
        <f t="shared" si="1391"/>
        <v>28922.392523750052</v>
      </c>
      <c r="M679" s="255">
        <f t="shared" si="1391"/>
        <v>28922.392523750052</v>
      </c>
      <c r="N679" s="255"/>
      <c r="O679" s="255"/>
      <c r="P679" s="255"/>
      <c r="Q679" s="251"/>
      <c r="R679" s="255"/>
      <c r="S679" s="255"/>
      <c r="T679" s="255"/>
      <c r="U679" s="255"/>
      <c r="V679" s="255"/>
      <c r="W679" s="255"/>
      <c r="X679" s="255"/>
      <c r="Y679" s="255"/>
      <c r="Z679" s="255"/>
      <c r="AA679" s="255"/>
      <c r="AB679" s="255"/>
      <c r="AC679" s="255"/>
      <c r="AD679" s="255"/>
      <c r="AE679" s="362">
        <v>1</v>
      </c>
      <c r="AF679" s="362">
        <v>0</v>
      </c>
      <c r="AG679" s="362">
        <v>0</v>
      </c>
      <c r="AH679" s="362">
        <v>0</v>
      </c>
      <c r="AI679" s="362">
        <v>0</v>
      </c>
      <c r="AJ679" s="362">
        <v>0</v>
      </c>
      <c r="AK679" s="362">
        <v>0</v>
      </c>
      <c r="AL679" s="362">
        <f t="shared" ref="AL679" si="1392">AL678</f>
        <v>0</v>
      </c>
      <c r="AM679" s="362">
        <f t="shared" ref="AM679" si="1393">AM678</f>
        <v>0</v>
      </c>
      <c r="AN679" s="362">
        <f t="shared" ref="AN679" si="1394">AN678</f>
        <v>0</v>
      </c>
      <c r="AO679" s="362">
        <f t="shared" ref="AO679" si="1395">AO678</f>
        <v>0</v>
      </c>
      <c r="AP679" s="362">
        <f t="shared" ref="AP679" si="1396">AP678</f>
        <v>0</v>
      </c>
      <c r="AQ679" s="362">
        <f t="shared" ref="AQ679" si="1397">AQ678</f>
        <v>0</v>
      </c>
      <c r="AR679" s="362">
        <f t="shared" ref="AR679" si="1398">AR678</f>
        <v>0</v>
      </c>
      <c r="AS679" s="266"/>
    </row>
    <row r="680" spans="1:45" outlineLevel="1">
      <c r="A680" s="464"/>
      <c r="B680" s="254"/>
      <c r="C680" s="251"/>
      <c r="D680" s="251"/>
      <c r="E680" s="251"/>
      <c r="F680" s="251"/>
      <c r="G680" s="251"/>
      <c r="H680" s="251"/>
      <c r="I680" s="251"/>
      <c r="J680" s="251"/>
      <c r="K680" s="251"/>
      <c r="L680" s="251"/>
      <c r="M680" s="251"/>
      <c r="N680" s="251"/>
      <c r="O680" s="251"/>
      <c r="P680" s="251"/>
      <c r="Q680" s="251"/>
      <c r="R680" s="251"/>
      <c r="S680" s="251"/>
      <c r="T680" s="251"/>
      <c r="U680" s="251"/>
      <c r="V680" s="251"/>
      <c r="W680" s="251"/>
      <c r="X680" s="251"/>
      <c r="Y680" s="251"/>
      <c r="Z680" s="251"/>
      <c r="AA680" s="251"/>
      <c r="AB680" s="251"/>
      <c r="AC680" s="251"/>
      <c r="AD680" s="251"/>
      <c r="AE680" s="373"/>
      <c r="AF680" s="376"/>
      <c r="AG680" s="376"/>
      <c r="AH680" s="376"/>
      <c r="AI680" s="376"/>
      <c r="AJ680" s="376"/>
      <c r="AK680" s="376"/>
      <c r="AL680" s="376"/>
      <c r="AM680" s="376"/>
      <c r="AN680" s="376"/>
      <c r="AO680" s="376"/>
      <c r="AP680" s="376"/>
      <c r="AQ680" s="376"/>
      <c r="AR680" s="376"/>
      <c r="AS680" s="266"/>
    </row>
    <row r="681" spans="1:45" outlineLevel="1">
      <c r="A681" s="464">
        <v>23</v>
      </c>
      <c r="B681" s="379" t="s">
        <v>115</v>
      </c>
      <c r="C681" s="251" t="s">
        <v>25</v>
      </c>
      <c r="D681" s="255">
        <v>30486</v>
      </c>
      <c r="E681" s="255">
        <v>30486</v>
      </c>
      <c r="F681" s="255">
        <v>30486</v>
      </c>
      <c r="G681" s="255">
        <v>30486</v>
      </c>
      <c r="H681" s="255">
        <v>30486</v>
      </c>
      <c r="I681" s="255">
        <v>30486</v>
      </c>
      <c r="J681" s="255">
        <v>30486</v>
      </c>
      <c r="K681" s="255">
        <v>30486</v>
      </c>
      <c r="L681" s="255">
        <v>30486</v>
      </c>
      <c r="M681" s="255">
        <v>30486</v>
      </c>
      <c r="N681" s="255"/>
      <c r="O681" s="255"/>
      <c r="P681" s="255"/>
      <c r="Q681" s="251"/>
      <c r="R681" s="255"/>
      <c r="S681" s="255"/>
      <c r="T681" s="255"/>
      <c r="U681" s="255"/>
      <c r="V681" s="255"/>
      <c r="W681" s="255"/>
      <c r="X681" s="255"/>
      <c r="Y681" s="255"/>
      <c r="Z681" s="255"/>
      <c r="AA681" s="255"/>
      <c r="AB681" s="255"/>
      <c r="AC681" s="255"/>
      <c r="AD681" s="255"/>
      <c r="AE681" s="361">
        <v>1</v>
      </c>
      <c r="AF681" s="361"/>
      <c r="AG681" s="361"/>
      <c r="AH681" s="361"/>
      <c r="AI681" s="361"/>
      <c r="AJ681" s="361"/>
      <c r="AK681" s="361"/>
      <c r="AL681" s="361"/>
      <c r="AM681" s="361"/>
      <c r="AN681" s="361"/>
      <c r="AO681" s="361"/>
      <c r="AP681" s="361"/>
      <c r="AQ681" s="361"/>
      <c r="AR681" s="361"/>
      <c r="AS681" s="256">
        <f>SUM(AE681:AR681)</f>
        <v>1</v>
      </c>
    </row>
    <row r="682" spans="1:45" outlineLevel="1">
      <c r="A682" s="464"/>
      <c r="B682" s="254" t="s">
        <v>309</v>
      </c>
      <c r="C682" s="251" t="s">
        <v>163</v>
      </c>
      <c r="D682" s="255"/>
      <c r="E682" s="255"/>
      <c r="F682" s="255"/>
      <c r="G682" s="255"/>
      <c r="H682" s="255"/>
      <c r="I682" s="255"/>
      <c r="J682" s="255"/>
      <c r="K682" s="255"/>
      <c r="L682" s="255"/>
      <c r="M682" s="255"/>
      <c r="N682" s="255"/>
      <c r="O682" s="255"/>
      <c r="P682" s="255"/>
      <c r="Q682" s="251"/>
      <c r="R682" s="255"/>
      <c r="S682" s="255"/>
      <c r="T682" s="255"/>
      <c r="U682" s="255"/>
      <c r="V682" s="255"/>
      <c r="W682" s="255"/>
      <c r="X682" s="255"/>
      <c r="Y682" s="255"/>
      <c r="Z682" s="255"/>
      <c r="AA682" s="255"/>
      <c r="AB682" s="255"/>
      <c r="AC682" s="255"/>
      <c r="AD682" s="255"/>
      <c r="AE682" s="362">
        <v>1</v>
      </c>
      <c r="AF682" s="362">
        <v>0</v>
      </c>
      <c r="AG682" s="362">
        <v>0</v>
      </c>
      <c r="AH682" s="362">
        <v>0</v>
      </c>
      <c r="AI682" s="362">
        <v>0</v>
      </c>
      <c r="AJ682" s="362">
        <v>0</v>
      </c>
      <c r="AK682" s="362">
        <v>0</v>
      </c>
      <c r="AL682" s="362">
        <f t="shared" ref="AL682" si="1399">AL681</f>
        <v>0</v>
      </c>
      <c r="AM682" s="362">
        <f t="shared" ref="AM682" si="1400">AM681</f>
        <v>0</v>
      </c>
      <c r="AN682" s="362">
        <f t="shared" ref="AN682" si="1401">AN681</f>
        <v>0</v>
      </c>
      <c r="AO682" s="362">
        <f t="shared" ref="AO682" si="1402">AO681</f>
        <v>0</v>
      </c>
      <c r="AP682" s="362">
        <f t="shared" ref="AP682" si="1403">AP681</f>
        <v>0</v>
      </c>
      <c r="AQ682" s="362">
        <f t="shared" ref="AQ682" si="1404">AQ681</f>
        <v>0</v>
      </c>
      <c r="AR682" s="362">
        <f t="shared" ref="AR682" si="1405">AR681</f>
        <v>0</v>
      </c>
      <c r="AS682" s="266"/>
    </row>
    <row r="683" spans="1:45" outlineLevel="1">
      <c r="A683" s="464"/>
      <c r="B683" s="381"/>
      <c r="C683" s="251"/>
      <c r="D683" s="251"/>
      <c r="E683" s="251"/>
      <c r="F683" s="251"/>
      <c r="G683" s="251"/>
      <c r="H683" s="251"/>
      <c r="I683" s="251"/>
      <c r="J683" s="251"/>
      <c r="K683" s="251"/>
      <c r="L683" s="251"/>
      <c r="M683" s="251"/>
      <c r="N683" s="251"/>
      <c r="O683" s="251"/>
      <c r="P683" s="251"/>
      <c r="Q683" s="251"/>
      <c r="R683" s="251"/>
      <c r="S683" s="251"/>
      <c r="T683" s="251"/>
      <c r="U683" s="251"/>
      <c r="V683" s="251"/>
      <c r="W683" s="251"/>
      <c r="X683" s="251"/>
      <c r="Y683" s="251"/>
      <c r="Z683" s="251"/>
      <c r="AA683" s="251"/>
      <c r="AB683" s="251"/>
      <c r="AC683" s="251"/>
      <c r="AD683" s="251"/>
      <c r="AE683" s="373"/>
      <c r="AF683" s="376"/>
      <c r="AG683" s="376"/>
      <c r="AH683" s="376"/>
      <c r="AI683" s="376"/>
      <c r="AJ683" s="376"/>
      <c r="AK683" s="376"/>
      <c r="AL683" s="376"/>
      <c r="AM683" s="376"/>
      <c r="AN683" s="376"/>
      <c r="AO683" s="376"/>
      <c r="AP683" s="376"/>
      <c r="AQ683" s="376"/>
      <c r="AR683" s="376"/>
      <c r="AS683" s="266"/>
    </row>
    <row r="684" spans="1:45" outlineLevel="1">
      <c r="A684" s="464">
        <v>24</v>
      </c>
      <c r="B684" s="379" t="s">
        <v>116</v>
      </c>
      <c r="C684" s="251" t="s">
        <v>25</v>
      </c>
      <c r="D684" s="255"/>
      <c r="E684" s="255"/>
      <c r="F684" s="255"/>
      <c r="G684" s="255"/>
      <c r="H684" s="255"/>
      <c r="I684" s="255"/>
      <c r="J684" s="255"/>
      <c r="K684" s="255"/>
      <c r="L684" s="255"/>
      <c r="M684" s="255"/>
      <c r="N684" s="255"/>
      <c r="O684" s="255"/>
      <c r="P684" s="255"/>
      <c r="Q684" s="251"/>
      <c r="R684" s="255"/>
      <c r="S684" s="255"/>
      <c r="T684" s="255"/>
      <c r="U684" s="255"/>
      <c r="V684" s="255"/>
      <c r="W684" s="255"/>
      <c r="X684" s="255"/>
      <c r="Y684" s="255"/>
      <c r="Z684" s="255"/>
      <c r="AA684" s="255"/>
      <c r="AB684" s="255"/>
      <c r="AC684" s="255"/>
      <c r="AD684" s="255"/>
      <c r="AE684" s="361"/>
      <c r="AF684" s="361"/>
      <c r="AG684" s="361"/>
      <c r="AH684" s="361"/>
      <c r="AI684" s="361"/>
      <c r="AJ684" s="361"/>
      <c r="AK684" s="361"/>
      <c r="AL684" s="361"/>
      <c r="AM684" s="361"/>
      <c r="AN684" s="361"/>
      <c r="AO684" s="361"/>
      <c r="AP684" s="361"/>
      <c r="AQ684" s="361"/>
      <c r="AR684" s="361"/>
      <c r="AS684" s="256">
        <f>SUM(AE684:AR684)</f>
        <v>0</v>
      </c>
    </row>
    <row r="685" spans="1:45" outlineLevel="1">
      <c r="A685" s="464"/>
      <c r="B685" s="254" t="s">
        <v>309</v>
      </c>
      <c r="C685" s="251" t="s">
        <v>163</v>
      </c>
      <c r="D685" s="255"/>
      <c r="E685" s="255"/>
      <c r="F685" s="255"/>
      <c r="G685" s="255"/>
      <c r="H685" s="255"/>
      <c r="I685" s="255"/>
      <c r="J685" s="255"/>
      <c r="K685" s="255"/>
      <c r="L685" s="255"/>
      <c r="M685" s="255"/>
      <c r="N685" s="255"/>
      <c r="O685" s="255"/>
      <c r="P685" s="255"/>
      <c r="Q685" s="251"/>
      <c r="R685" s="255"/>
      <c r="S685" s="255"/>
      <c r="T685" s="255"/>
      <c r="U685" s="255"/>
      <c r="V685" s="255"/>
      <c r="W685" s="255"/>
      <c r="X685" s="255"/>
      <c r="Y685" s="255"/>
      <c r="Z685" s="255"/>
      <c r="AA685" s="255"/>
      <c r="AB685" s="255"/>
      <c r="AC685" s="255"/>
      <c r="AD685" s="255"/>
      <c r="AE685" s="362">
        <v>0</v>
      </c>
      <c r="AF685" s="362">
        <v>0</v>
      </c>
      <c r="AG685" s="362">
        <v>0</v>
      </c>
      <c r="AH685" s="362">
        <v>0</v>
      </c>
      <c r="AI685" s="362">
        <v>0</v>
      </c>
      <c r="AJ685" s="362">
        <v>0</v>
      </c>
      <c r="AK685" s="362">
        <v>0</v>
      </c>
      <c r="AL685" s="362">
        <f t="shared" ref="AL685" si="1406">AL684</f>
        <v>0</v>
      </c>
      <c r="AM685" s="362">
        <f t="shared" ref="AM685" si="1407">AM684</f>
        <v>0</v>
      </c>
      <c r="AN685" s="362">
        <f t="shared" ref="AN685" si="1408">AN684</f>
        <v>0</v>
      </c>
      <c r="AO685" s="362">
        <f t="shared" ref="AO685" si="1409">AO684</f>
        <v>0</v>
      </c>
      <c r="AP685" s="362">
        <f t="shared" ref="AP685" si="1410">AP684</f>
        <v>0</v>
      </c>
      <c r="AQ685" s="362">
        <f t="shared" ref="AQ685" si="1411">AQ684</f>
        <v>0</v>
      </c>
      <c r="AR685" s="362">
        <f t="shared" ref="AR685" si="1412">AR684</f>
        <v>0</v>
      </c>
      <c r="AS685" s="266"/>
    </row>
    <row r="686" spans="1:45" outlineLevel="1">
      <c r="A686" s="464"/>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363"/>
      <c r="AF686" s="376"/>
      <c r="AG686" s="376"/>
      <c r="AH686" s="376"/>
      <c r="AI686" s="376"/>
      <c r="AJ686" s="376"/>
      <c r="AK686" s="376"/>
      <c r="AL686" s="376"/>
      <c r="AM686" s="376"/>
      <c r="AN686" s="376"/>
      <c r="AO686" s="376"/>
      <c r="AP686" s="376"/>
      <c r="AQ686" s="376"/>
      <c r="AR686" s="376"/>
      <c r="AS686" s="266"/>
    </row>
    <row r="687" spans="1:45" ht="15.75" outlineLevel="1">
      <c r="A687" s="464"/>
      <c r="B687" s="248" t="s">
        <v>496</v>
      </c>
      <c r="C687" s="251"/>
      <c r="D687" s="251"/>
      <c r="E687" s="251"/>
      <c r="F687" s="251"/>
      <c r="G687" s="251"/>
      <c r="H687" s="251"/>
      <c r="I687" s="251"/>
      <c r="J687" s="251"/>
      <c r="K687" s="251"/>
      <c r="L687" s="251"/>
      <c r="M687" s="251"/>
      <c r="N687" s="251"/>
      <c r="O687" s="251"/>
      <c r="P687" s="251"/>
      <c r="Q687" s="251"/>
      <c r="R687" s="251"/>
      <c r="S687" s="251"/>
      <c r="T687" s="251"/>
      <c r="U687" s="251"/>
      <c r="V687" s="251"/>
      <c r="W687" s="251"/>
      <c r="X687" s="251"/>
      <c r="Y687" s="251"/>
      <c r="Z687" s="251"/>
      <c r="AA687" s="251"/>
      <c r="AB687" s="251"/>
      <c r="AC687" s="251"/>
      <c r="AD687" s="251"/>
      <c r="AE687" s="363"/>
      <c r="AF687" s="376"/>
      <c r="AG687" s="376"/>
      <c r="AH687" s="376"/>
      <c r="AI687" s="376"/>
      <c r="AJ687" s="376"/>
      <c r="AK687" s="376"/>
      <c r="AL687" s="376"/>
      <c r="AM687" s="376"/>
      <c r="AN687" s="376"/>
      <c r="AO687" s="376"/>
      <c r="AP687" s="376"/>
      <c r="AQ687" s="376"/>
      <c r="AR687" s="376"/>
      <c r="AS687" s="266"/>
    </row>
    <row r="688" spans="1:45" outlineLevel="1">
      <c r="A688" s="464">
        <v>25</v>
      </c>
      <c r="B688" s="379" t="s">
        <v>117</v>
      </c>
      <c r="C688" s="251" t="s">
        <v>25</v>
      </c>
      <c r="D688" s="255"/>
      <c r="E688" s="255"/>
      <c r="F688" s="255"/>
      <c r="G688" s="255"/>
      <c r="H688" s="255"/>
      <c r="I688" s="255"/>
      <c r="J688" s="255"/>
      <c r="K688" s="255"/>
      <c r="L688" s="255"/>
      <c r="M688" s="255"/>
      <c r="N688" s="255"/>
      <c r="O688" s="255"/>
      <c r="P688" s="255"/>
      <c r="Q688" s="255">
        <v>12</v>
      </c>
      <c r="R688" s="255"/>
      <c r="S688" s="255"/>
      <c r="T688" s="255"/>
      <c r="U688" s="255"/>
      <c r="V688" s="255"/>
      <c r="W688" s="255"/>
      <c r="X688" s="255"/>
      <c r="Y688" s="255"/>
      <c r="Z688" s="255"/>
      <c r="AA688" s="255"/>
      <c r="AB688" s="255"/>
      <c r="AC688" s="255"/>
      <c r="AD688" s="255"/>
      <c r="AE688" s="377"/>
      <c r="AF688" s="361"/>
      <c r="AG688" s="361"/>
      <c r="AH688" s="361"/>
      <c r="AI688" s="361"/>
      <c r="AJ688" s="361"/>
      <c r="AK688" s="361"/>
      <c r="AL688" s="366"/>
      <c r="AM688" s="366"/>
      <c r="AN688" s="366"/>
      <c r="AO688" s="366"/>
      <c r="AP688" s="366"/>
      <c r="AQ688" s="366"/>
      <c r="AR688" s="366"/>
      <c r="AS688" s="256">
        <f>SUM(AE688:AR688)</f>
        <v>0</v>
      </c>
    </row>
    <row r="689" spans="1:45" outlineLevel="1">
      <c r="A689" s="464"/>
      <c r="B689" s="254" t="s">
        <v>309</v>
      </c>
      <c r="C689" s="251" t="s">
        <v>163</v>
      </c>
      <c r="D689" s="255"/>
      <c r="E689" s="255"/>
      <c r="F689" s="255"/>
      <c r="G689" s="255"/>
      <c r="H689" s="255"/>
      <c r="I689" s="255"/>
      <c r="J689" s="255"/>
      <c r="K689" s="255"/>
      <c r="L689" s="255"/>
      <c r="M689" s="255"/>
      <c r="N689" s="255"/>
      <c r="O689" s="255"/>
      <c r="P689" s="255"/>
      <c r="Q689" s="255">
        <f>Q688</f>
        <v>12</v>
      </c>
      <c r="R689" s="255"/>
      <c r="S689" s="255"/>
      <c r="T689" s="255"/>
      <c r="U689" s="255"/>
      <c r="V689" s="255"/>
      <c r="W689" s="255"/>
      <c r="X689" s="255"/>
      <c r="Y689" s="255"/>
      <c r="Z689" s="255"/>
      <c r="AA689" s="255"/>
      <c r="AB689" s="255"/>
      <c r="AC689" s="255"/>
      <c r="AD689" s="255"/>
      <c r="AE689" s="362">
        <v>0</v>
      </c>
      <c r="AF689" s="362">
        <v>0</v>
      </c>
      <c r="AG689" s="362">
        <v>0</v>
      </c>
      <c r="AH689" s="362">
        <v>0</v>
      </c>
      <c r="AI689" s="362">
        <v>0</v>
      </c>
      <c r="AJ689" s="362">
        <v>0</v>
      </c>
      <c r="AK689" s="362">
        <v>0</v>
      </c>
      <c r="AL689" s="362">
        <f t="shared" ref="AL689" si="1413">AL688</f>
        <v>0</v>
      </c>
      <c r="AM689" s="362">
        <f t="shared" ref="AM689" si="1414">AM688</f>
        <v>0</v>
      </c>
      <c r="AN689" s="362">
        <f t="shared" ref="AN689" si="1415">AN688</f>
        <v>0</v>
      </c>
      <c r="AO689" s="362">
        <f t="shared" ref="AO689" si="1416">AO688</f>
        <v>0</v>
      </c>
      <c r="AP689" s="362">
        <f t="shared" ref="AP689" si="1417">AP688</f>
        <v>0</v>
      </c>
      <c r="AQ689" s="362">
        <f t="shared" ref="AQ689" si="1418">AQ688</f>
        <v>0</v>
      </c>
      <c r="AR689" s="362">
        <f t="shared" ref="AR689" si="1419">AR688</f>
        <v>0</v>
      </c>
      <c r="AS689" s="266"/>
    </row>
    <row r="690" spans="1:45" outlineLevel="1">
      <c r="A690" s="464"/>
      <c r="B690" s="254"/>
      <c r="C690" s="251"/>
      <c r="D690" s="251"/>
      <c r="E690" s="251"/>
      <c r="F690" s="251"/>
      <c r="G690" s="251"/>
      <c r="H690" s="251"/>
      <c r="I690" s="251"/>
      <c r="J690" s="251"/>
      <c r="K690" s="251"/>
      <c r="L690" s="251"/>
      <c r="M690" s="251"/>
      <c r="N690" s="251"/>
      <c r="O690" s="251"/>
      <c r="P690" s="251"/>
      <c r="Q690" s="251"/>
      <c r="R690" s="251"/>
      <c r="S690" s="251"/>
      <c r="T690" s="251"/>
      <c r="U690" s="251"/>
      <c r="V690" s="251"/>
      <c r="W690" s="251"/>
      <c r="X690" s="251"/>
      <c r="Y690" s="251"/>
      <c r="Z690" s="251"/>
      <c r="AA690" s="251"/>
      <c r="AB690" s="251"/>
      <c r="AC690" s="251"/>
      <c r="AD690" s="251"/>
      <c r="AE690" s="363"/>
      <c r="AF690" s="376"/>
      <c r="AG690" s="376"/>
      <c r="AH690" s="376"/>
      <c r="AI690" s="376"/>
      <c r="AJ690" s="376"/>
      <c r="AK690" s="376"/>
      <c r="AL690" s="376"/>
      <c r="AM690" s="376"/>
      <c r="AN690" s="376"/>
      <c r="AO690" s="376"/>
      <c r="AP690" s="376"/>
      <c r="AQ690" s="376"/>
      <c r="AR690" s="376"/>
      <c r="AS690" s="266"/>
    </row>
    <row r="691" spans="1:45" outlineLevel="1">
      <c r="A691" s="464">
        <v>26</v>
      </c>
      <c r="B691" s="379" t="s">
        <v>118</v>
      </c>
      <c r="C691" s="251" t="s">
        <v>25</v>
      </c>
      <c r="D691" s="255">
        <v>981875</v>
      </c>
      <c r="E691" s="255">
        <v>977020</v>
      </c>
      <c r="F691" s="255">
        <v>977020</v>
      </c>
      <c r="G691" s="255">
        <v>977020</v>
      </c>
      <c r="H691" s="255">
        <v>977020</v>
      </c>
      <c r="I691" s="255">
        <v>977020</v>
      </c>
      <c r="J691" s="255">
        <v>977020</v>
      </c>
      <c r="K691" s="255">
        <v>977020</v>
      </c>
      <c r="L691" s="255">
        <v>977020</v>
      </c>
      <c r="M691" s="255">
        <v>977020</v>
      </c>
      <c r="N691" s="255"/>
      <c r="O691" s="255"/>
      <c r="P691" s="255"/>
      <c r="Q691" s="255">
        <v>12</v>
      </c>
      <c r="R691" s="255">
        <v>460</v>
      </c>
      <c r="S691" s="255">
        <v>460</v>
      </c>
      <c r="T691" s="255">
        <v>460</v>
      </c>
      <c r="U691" s="255">
        <v>460</v>
      </c>
      <c r="V691" s="255">
        <v>460</v>
      </c>
      <c r="W691" s="255">
        <v>437</v>
      </c>
      <c r="X691" s="255">
        <v>437</v>
      </c>
      <c r="Y691" s="255">
        <v>437</v>
      </c>
      <c r="Z691" s="255">
        <v>437</v>
      </c>
      <c r="AA691" s="255">
        <v>437</v>
      </c>
      <c r="AB691" s="255"/>
      <c r="AC691" s="255"/>
      <c r="AD691" s="255"/>
      <c r="AE691" s="377"/>
      <c r="AF691" s="361">
        <v>0.5</v>
      </c>
      <c r="AG691" s="361">
        <v>0.5</v>
      </c>
      <c r="AH691" s="361"/>
      <c r="AI691" s="361"/>
      <c r="AJ691" s="361"/>
      <c r="AK691" s="361"/>
      <c r="AL691" s="366"/>
      <c r="AM691" s="366"/>
      <c r="AN691" s="366"/>
      <c r="AO691" s="366"/>
      <c r="AP691" s="366"/>
      <c r="AQ691" s="366"/>
      <c r="AR691" s="366"/>
      <c r="AS691" s="256">
        <f>SUM(AE691:AR691)</f>
        <v>1</v>
      </c>
    </row>
    <row r="692" spans="1:45" outlineLevel="1">
      <c r="A692" s="464"/>
      <c r="B692" s="254" t="s">
        <v>309</v>
      </c>
      <c r="C692" s="251" t="s">
        <v>163</v>
      </c>
      <c r="D692" s="255">
        <v>141266.0233419165</v>
      </c>
      <c r="E692" s="255">
        <f>F692</f>
        <v>140566.97401967156</v>
      </c>
      <c r="F692" s="255">
        <v>140566.97401967156</v>
      </c>
      <c r="G692" s="255">
        <f>F692</f>
        <v>140566.97401967156</v>
      </c>
      <c r="H692" s="255">
        <f t="shared" ref="H692:M692" si="1420">G692</f>
        <v>140566.97401967156</v>
      </c>
      <c r="I692" s="255">
        <f t="shared" si="1420"/>
        <v>140566.97401967156</v>
      </c>
      <c r="J692" s="255">
        <f t="shared" si="1420"/>
        <v>140566.97401967156</v>
      </c>
      <c r="K692" s="255">
        <f t="shared" si="1420"/>
        <v>140566.97401967156</v>
      </c>
      <c r="L692" s="255">
        <f t="shared" si="1420"/>
        <v>140566.97401967156</v>
      </c>
      <c r="M692" s="255">
        <f t="shared" si="1420"/>
        <v>140566.97401967156</v>
      </c>
      <c r="N692" s="255"/>
      <c r="O692" s="255"/>
      <c r="P692" s="255"/>
      <c r="Q692" s="255">
        <f>Q691</f>
        <v>12</v>
      </c>
      <c r="R692" s="255">
        <f>R691/D691*D692</f>
        <v>66.181918001050633</v>
      </c>
      <c r="S692" s="255">
        <f t="shared" ref="S692:AA692" si="1421">S691/E691*E692</f>
        <v>66.181662656904578</v>
      </c>
      <c r="T692" s="255">
        <f t="shared" si="1421"/>
        <v>66.181662656904578</v>
      </c>
      <c r="U692" s="255">
        <f t="shared" si="1421"/>
        <v>66.181662656904578</v>
      </c>
      <c r="V692" s="255">
        <f t="shared" si="1421"/>
        <v>66.181662656904578</v>
      </c>
      <c r="W692" s="255">
        <f t="shared" si="1421"/>
        <v>62.872579524059354</v>
      </c>
      <c r="X692" s="255">
        <f t="shared" si="1421"/>
        <v>62.872579524059354</v>
      </c>
      <c r="Y692" s="255">
        <f t="shared" si="1421"/>
        <v>62.872579524059354</v>
      </c>
      <c r="Z692" s="255">
        <f t="shared" si="1421"/>
        <v>62.872579524059354</v>
      </c>
      <c r="AA692" s="255">
        <f t="shared" si="1421"/>
        <v>62.872579524059354</v>
      </c>
      <c r="AB692" s="255"/>
      <c r="AC692" s="255"/>
      <c r="AD692" s="255"/>
      <c r="AE692" s="362">
        <v>0</v>
      </c>
      <c r="AF692" s="362">
        <v>0.5</v>
      </c>
      <c r="AG692" s="362">
        <v>0.5</v>
      </c>
      <c r="AH692" s="362">
        <v>0</v>
      </c>
      <c r="AI692" s="362">
        <v>0</v>
      </c>
      <c r="AJ692" s="362">
        <v>0</v>
      </c>
      <c r="AK692" s="362">
        <v>0</v>
      </c>
      <c r="AL692" s="362">
        <f t="shared" ref="AL692" si="1422">AL691</f>
        <v>0</v>
      </c>
      <c r="AM692" s="362">
        <f t="shared" ref="AM692" si="1423">AM691</f>
        <v>0</v>
      </c>
      <c r="AN692" s="362">
        <f t="shared" ref="AN692" si="1424">AN691</f>
        <v>0</v>
      </c>
      <c r="AO692" s="362">
        <f t="shared" ref="AO692" si="1425">AO691</f>
        <v>0</v>
      </c>
      <c r="AP692" s="362">
        <f t="shared" ref="AP692" si="1426">AP691</f>
        <v>0</v>
      </c>
      <c r="AQ692" s="362">
        <f t="shared" ref="AQ692" si="1427">AQ691</f>
        <v>0</v>
      </c>
      <c r="AR692" s="362">
        <f t="shared" ref="AR692" si="1428">AR691</f>
        <v>0</v>
      </c>
      <c r="AS692" s="266"/>
    </row>
    <row r="693" spans="1:45" outlineLevel="1">
      <c r="A693" s="464"/>
      <c r="B693" s="254"/>
      <c r="C693" s="251"/>
      <c r="D693" s="251"/>
      <c r="E693" s="251"/>
      <c r="F693" s="251"/>
      <c r="G693" s="251"/>
      <c r="H693" s="251"/>
      <c r="I693" s="251"/>
      <c r="J693" s="251"/>
      <c r="K693" s="251"/>
      <c r="L693" s="251"/>
      <c r="M693" s="251"/>
      <c r="N693" s="251"/>
      <c r="O693" s="251"/>
      <c r="P693" s="251"/>
      <c r="Q693" s="251"/>
      <c r="R693" s="251"/>
      <c r="S693" s="251"/>
      <c r="T693" s="251"/>
      <c r="U693" s="251"/>
      <c r="V693" s="251"/>
      <c r="W693" s="251"/>
      <c r="X693" s="251"/>
      <c r="Y693" s="251"/>
      <c r="Z693" s="251"/>
      <c r="AA693" s="251"/>
      <c r="AB693" s="251"/>
      <c r="AC693" s="251"/>
      <c r="AD693" s="251"/>
      <c r="AE693" s="363"/>
      <c r="AF693" s="376"/>
      <c r="AG693" s="376"/>
      <c r="AH693" s="376"/>
      <c r="AI693" s="376"/>
      <c r="AJ693" s="376"/>
      <c r="AK693" s="376"/>
      <c r="AL693" s="376"/>
      <c r="AM693" s="376"/>
      <c r="AN693" s="376"/>
      <c r="AO693" s="376"/>
      <c r="AP693" s="376"/>
      <c r="AQ693" s="376"/>
      <c r="AR693" s="376"/>
      <c r="AS693" s="266"/>
    </row>
    <row r="694" spans="1:45" outlineLevel="1">
      <c r="A694" s="464">
        <v>27</v>
      </c>
      <c r="B694" s="379" t="s">
        <v>119</v>
      </c>
      <c r="C694" s="251" t="s">
        <v>25</v>
      </c>
      <c r="D694" s="255">
        <v>70882</v>
      </c>
      <c r="E694" s="255">
        <v>45576</v>
      </c>
      <c r="F694" s="255">
        <v>45576</v>
      </c>
      <c r="G694" s="255">
        <v>45576</v>
      </c>
      <c r="H694" s="255">
        <v>45576</v>
      </c>
      <c r="I694" s="255">
        <v>45576</v>
      </c>
      <c r="J694" s="255">
        <v>45576</v>
      </c>
      <c r="K694" s="255">
        <v>45576</v>
      </c>
      <c r="L694" s="255">
        <v>45576</v>
      </c>
      <c r="M694" s="255">
        <v>45576</v>
      </c>
      <c r="N694" s="255"/>
      <c r="O694" s="255"/>
      <c r="P694" s="255"/>
      <c r="Q694" s="255">
        <v>12</v>
      </c>
      <c r="R694" s="255">
        <f>$R$504/$D$504*D694</f>
        <v>13.401456083168233</v>
      </c>
      <c r="S694" s="255">
        <f t="shared" ref="S694:AA694" si="1429">$R$504/$D$504*E694</f>
        <v>8.6169233718923763</v>
      </c>
      <c r="T694" s="255">
        <f t="shared" si="1429"/>
        <v>8.6169233718923763</v>
      </c>
      <c r="U694" s="255">
        <f t="shared" si="1429"/>
        <v>8.6169233718923763</v>
      </c>
      <c r="V694" s="255">
        <f t="shared" si="1429"/>
        <v>8.6169233718923763</v>
      </c>
      <c r="W694" s="255">
        <f t="shared" si="1429"/>
        <v>8.6169233718923763</v>
      </c>
      <c r="X694" s="255">
        <f t="shared" si="1429"/>
        <v>8.6169233718923763</v>
      </c>
      <c r="Y694" s="255">
        <f t="shared" si="1429"/>
        <v>8.6169233718923763</v>
      </c>
      <c r="Z694" s="255">
        <f t="shared" si="1429"/>
        <v>8.6169233718923763</v>
      </c>
      <c r="AA694" s="255">
        <f t="shared" si="1429"/>
        <v>8.6169233718923763</v>
      </c>
      <c r="AB694" s="255"/>
      <c r="AC694" s="255"/>
      <c r="AD694" s="255"/>
      <c r="AE694" s="377"/>
      <c r="AF694" s="361">
        <v>1</v>
      </c>
      <c r="AG694" s="361"/>
      <c r="AH694" s="361"/>
      <c r="AI694" s="361"/>
      <c r="AJ694" s="361"/>
      <c r="AK694" s="361"/>
      <c r="AL694" s="366"/>
      <c r="AM694" s="366"/>
      <c r="AN694" s="366"/>
      <c r="AO694" s="366"/>
      <c r="AP694" s="366"/>
      <c r="AQ694" s="366"/>
      <c r="AR694" s="366"/>
      <c r="AS694" s="256">
        <f>SUM(AE694:AR694)</f>
        <v>1</v>
      </c>
    </row>
    <row r="695" spans="1:45" outlineLevel="1">
      <c r="A695" s="464"/>
      <c r="B695" s="254" t="s">
        <v>309</v>
      </c>
      <c r="C695" s="251" t="s">
        <v>163</v>
      </c>
      <c r="D695" s="255">
        <v>68638.50118552483</v>
      </c>
      <c r="E695" s="255">
        <f>F695</f>
        <v>44134.067844936086</v>
      </c>
      <c r="F695" s="255">
        <v>44134.067844936086</v>
      </c>
      <c r="G695" s="255">
        <f>F695</f>
        <v>44134.067844936086</v>
      </c>
      <c r="H695" s="255">
        <f t="shared" ref="H695:M695" si="1430">G695</f>
        <v>44134.067844936086</v>
      </c>
      <c r="I695" s="255">
        <f t="shared" si="1430"/>
        <v>44134.067844936086</v>
      </c>
      <c r="J695" s="255">
        <f t="shared" si="1430"/>
        <v>44134.067844936086</v>
      </c>
      <c r="K695" s="255">
        <f t="shared" si="1430"/>
        <v>44134.067844936086</v>
      </c>
      <c r="L695" s="255">
        <f t="shared" si="1430"/>
        <v>44134.067844936086</v>
      </c>
      <c r="M695" s="255">
        <f t="shared" si="1430"/>
        <v>44134.067844936086</v>
      </c>
      <c r="N695" s="255"/>
      <c r="O695" s="255"/>
      <c r="P695" s="255"/>
      <c r="Q695" s="255">
        <f>Q694</f>
        <v>12</v>
      </c>
      <c r="R695" s="255"/>
      <c r="S695" s="255"/>
      <c r="T695" s="255"/>
      <c r="U695" s="255"/>
      <c r="V695" s="255"/>
      <c r="W695" s="255"/>
      <c r="X695" s="255"/>
      <c r="Y695" s="255"/>
      <c r="Z695" s="255"/>
      <c r="AA695" s="255"/>
      <c r="AB695" s="255"/>
      <c r="AC695" s="255"/>
      <c r="AD695" s="255"/>
      <c r="AE695" s="362">
        <v>0</v>
      </c>
      <c r="AF695" s="362">
        <v>1</v>
      </c>
      <c r="AG695" s="362">
        <v>0</v>
      </c>
      <c r="AH695" s="362">
        <v>0</v>
      </c>
      <c r="AI695" s="362">
        <v>0</v>
      </c>
      <c r="AJ695" s="362">
        <v>0</v>
      </c>
      <c r="AK695" s="362">
        <v>0</v>
      </c>
      <c r="AL695" s="362">
        <f t="shared" ref="AL695" si="1431">AL694</f>
        <v>0</v>
      </c>
      <c r="AM695" s="362">
        <f t="shared" ref="AM695" si="1432">AM694</f>
        <v>0</v>
      </c>
      <c r="AN695" s="362">
        <f t="shared" ref="AN695" si="1433">AN694</f>
        <v>0</v>
      </c>
      <c r="AO695" s="362">
        <f t="shared" ref="AO695" si="1434">AO694</f>
        <v>0</v>
      </c>
      <c r="AP695" s="362">
        <f t="shared" ref="AP695" si="1435">AP694</f>
        <v>0</v>
      </c>
      <c r="AQ695" s="362">
        <f t="shared" ref="AQ695" si="1436">AQ694</f>
        <v>0</v>
      </c>
      <c r="AR695" s="362">
        <f t="shared" ref="AR695" si="1437">AR694</f>
        <v>0</v>
      </c>
      <c r="AS695" s="266"/>
    </row>
    <row r="696" spans="1:45" outlineLevel="1">
      <c r="A696" s="464"/>
      <c r="B696" s="254"/>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363"/>
      <c r="AF696" s="376"/>
      <c r="AG696" s="376"/>
      <c r="AH696" s="376"/>
      <c r="AI696" s="376"/>
      <c r="AJ696" s="376"/>
      <c r="AK696" s="376"/>
      <c r="AL696" s="376"/>
      <c r="AM696" s="376"/>
      <c r="AN696" s="376"/>
      <c r="AO696" s="376"/>
      <c r="AP696" s="376"/>
      <c r="AQ696" s="376"/>
      <c r="AR696" s="376"/>
      <c r="AS696" s="266"/>
    </row>
    <row r="697" spans="1:45" ht="30" outlineLevel="1">
      <c r="A697" s="464">
        <v>28</v>
      </c>
      <c r="B697" s="379" t="s">
        <v>120</v>
      </c>
      <c r="C697" s="251" t="s">
        <v>25</v>
      </c>
      <c r="D697" s="255"/>
      <c r="E697" s="255"/>
      <c r="F697" s="255"/>
      <c r="G697" s="255"/>
      <c r="H697" s="255"/>
      <c r="I697" s="255"/>
      <c r="J697" s="255"/>
      <c r="K697" s="255"/>
      <c r="L697" s="255"/>
      <c r="M697" s="255"/>
      <c r="N697" s="255"/>
      <c r="O697" s="255"/>
      <c r="P697" s="255"/>
      <c r="Q697" s="255">
        <v>12</v>
      </c>
      <c r="R697" s="255"/>
      <c r="S697" s="255"/>
      <c r="T697" s="255"/>
      <c r="U697" s="255"/>
      <c r="V697" s="255"/>
      <c r="W697" s="255"/>
      <c r="X697" s="255"/>
      <c r="Y697" s="255"/>
      <c r="Z697" s="255"/>
      <c r="AA697" s="255"/>
      <c r="AB697" s="255"/>
      <c r="AC697" s="255"/>
      <c r="AD697" s="255"/>
      <c r="AE697" s="377"/>
      <c r="AF697" s="361"/>
      <c r="AG697" s="361"/>
      <c r="AH697" s="361"/>
      <c r="AI697" s="361"/>
      <c r="AJ697" s="361"/>
      <c r="AK697" s="361"/>
      <c r="AL697" s="366"/>
      <c r="AM697" s="366"/>
      <c r="AN697" s="366"/>
      <c r="AO697" s="366"/>
      <c r="AP697" s="366"/>
      <c r="AQ697" s="366"/>
      <c r="AR697" s="366"/>
      <c r="AS697" s="256">
        <f>SUM(AE697:AR697)</f>
        <v>0</v>
      </c>
    </row>
    <row r="698" spans="1:45" outlineLevel="1">
      <c r="A698" s="464"/>
      <c r="B698" s="254" t="s">
        <v>309</v>
      </c>
      <c r="C698" s="251" t="s">
        <v>163</v>
      </c>
      <c r="D698" s="255"/>
      <c r="E698" s="255"/>
      <c r="F698" s="255"/>
      <c r="G698" s="255"/>
      <c r="H698" s="255"/>
      <c r="I698" s="255"/>
      <c r="J698" s="255"/>
      <c r="K698" s="255"/>
      <c r="L698" s="255"/>
      <c r="M698" s="255"/>
      <c r="N698" s="255"/>
      <c r="O698" s="255"/>
      <c r="P698" s="255"/>
      <c r="Q698" s="255">
        <f>Q697</f>
        <v>12</v>
      </c>
      <c r="R698" s="255"/>
      <c r="S698" s="255"/>
      <c r="T698" s="255"/>
      <c r="U698" s="255"/>
      <c r="V698" s="255"/>
      <c r="W698" s="255"/>
      <c r="X698" s="255"/>
      <c r="Y698" s="255"/>
      <c r="Z698" s="255"/>
      <c r="AA698" s="255"/>
      <c r="AB698" s="255"/>
      <c r="AC698" s="255"/>
      <c r="AD698" s="255"/>
      <c r="AE698" s="362">
        <v>0</v>
      </c>
      <c r="AF698" s="362">
        <v>0</v>
      </c>
      <c r="AG698" s="362">
        <v>0</v>
      </c>
      <c r="AH698" s="362">
        <v>0</v>
      </c>
      <c r="AI698" s="362">
        <v>0</v>
      </c>
      <c r="AJ698" s="362">
        <v>0</v>
      </c>
      <c r="AK698" s="362">
        <v>0</v>
      </c>
      <c r="AL698" s="362">
        <f t="shared" ref="AL698" si="1438">AL697</f>
        <v>0</v>
      </c>
      <c r="AM698" s="362">
        <f t="shared" ref="AM698" si="1439">AM697</f>
        <v>0</v>
      </c>
      <c r="AN698" s="362">
        <f t="shared" ref="AN698" si="1440">AN697</f>
        <v>0</v>
      </c>
      <c r="AO698" s="362">
        <f t="shared" ref="AO698" si="1441">AO697</f>
        <v>0</v>
      </c>
      <c r="AP698" s="362">
        <f t="shared" ref="AP698" si="1442">AP697</f>
        <v>0</v>
      </c>
      <c r="AQ698" s="362">
        <f t="shared" ref="AQ698" si="1443">AQ697</f>
        <v>0</v>
      </c>
      <c r="AR698" s="362">
        <f t="shared" ref="AR698" si="1444">AR697</f>
        <v>0</v>
      </c>
      <c r="AS698" s="266"/>
    </row>
    <row r="699" spans="1:45" outlineLevel="1">
      <c r="A699" s="464"/>
      <c r="B699" s="254"/>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363"/>
      <c r="AF699" s="376"/>
      <c r="AG699" s="376"/>
      <c r="AH699" s="376"/>
      <c r="AI699" s="376"/>
      <c r="AJ699" s="376"/>
      <c r="AK699" s="376"/>
      <c r="AL699" s="376"/>
      <c r="AM699" s="376"/>
      <c r="AN699" s="376"/>
      <c r="AO699" s="376"/>
      <c r="AP699" s="376"/>
      <c r="AQ699" s="376"/>
      <c r="AR699" s="376"/>
      <c r="AS699" s="266"/>
    </row>
    <row r="700" spans="1:45" ht="30" outlineLevel="1">
      <c r="A700" s="464">
        <v>29</v>
      </c>
      <c r="B700" s="379" t="s">
        <v>121</v>
      </c>
      <c r="C700" s="251" t="s">
        <v>25</v>
      </c>
      <c r="D700" s="255"/>
      <c r="E700" s="255"/>
      <c r="F700" s="255"/>
      <c r="G700" s="255"/>
      <c r="H700" s="255"/>
      <c r="I700" s="255"/>
      <c r="J700" s="255"/>
      <c r="K700" s="255"/>
      <c r="L700" s="255"/>
      <c r="M700" s="255"/>
      <c r="N700" s="255"/>
      <c r="O700" s="255"/>
      <c r="P700" s="255"/>
      <c r="Q700" s="255">
        <v>3</v>
      </c>
      <c r="R700" s="255"/>
      <c r="S700" s="255"/>
      <c r="T700" s="255"/>
      <c r="U700" s="255"/>
      <c r="V700" s="255"/>
      <c r="W700" s="255"/>
      <c r="X700" s="255"/>
      <c r="Y700" s="255"/>
      <c r="Z700" s="255"/>
      <c r="AA700" s="255"/>
      <c r="AB700" s="255"/>
      <c r="AC700" s="255"/>
      <c r="AD700" s="255"/>
      <c r="AE700" s="377"/>
      <c r="AF700" s="361"/>
      <c r="AG700" s="361"/>
      <c r="AH700" s="361"/>
      <c r="AI700" s="361"/>
      <c r="AJ700" s="361"/>
      <c r="AK700" s="361"/>
      <c r="AL700" s="366"/>
      <c r="AM700" s="366"/>
      <c r="AN700" s="366"/>
      <c r="AO700" s="366"/>
      <c r="AP700" s="366"/>
      <c r="AQ700" s="366"/>
      <c r="AR700" s="366"/>
      <c r="AS700" s="256">
        <f>SUM(AE700:AR700)</f>
        <v>0</v>
      </c>
    </row>
    <row r="701" spans="1:45" outlineLevel="1">
      <c r="A701" s="464"/>
      <c r="B701" s="254" t="s">
        <v>309</v>
      </c>
      <c r="C701" s="251" t="s">
        <v>163</v>
      </c>
      <c r="D701" s="255"/>
      <c r="E701" s="255"/>
      <c r="F701" s="255"/>
      <c r="G701" s="255"/>
      <c r="H701" s="255"/>
      <c r="I701" s="255"/>
      <c r="J701" s="255"/>
      <c r="K701" s="255"/>
      <c r="L701" s="255"/>
      <c r="M701" s="255"/>
      <c r="N701" s="255"/>
      <c r="O701" s="255"/>
      <c r="P701" s="255"/>
      <c r="Q701" s="255">
        <f>Q700</f>
        <v>3</v>
      </c>
      <c r="R701" s="255"/>
      <c r="S701" s="255"/>
      <c r="T701" s="255"/>
      <c r="U701" s="255"/>
      <c r="V701" s="255"/>
      <c r="W701" s="255"/>
      <c r="X701" s="255"/>
      <c r="Y701" s="255"/>
      <c r="Z701" s="255"/>
      <c r="AA701" s="255"/>
      <c r="AB701" s="255"/>
      <c r="AC701" s="255"/>
      <c r="AD701" s="255"/>
      <c r="AE701" s="362">
        <v>0</v>
      </c>
      <c r="AF701" s="362">
        <v>0</v>
      </c>
      <c r="AG701" s="362">
        <v>0</v>
      </c>
      <c r="AH701" s="362">
        <v>0</v>
      </c>
      <c r="AI701" s="362">
        <v>0</v>
      </c>
      <c r="AJ701" s="362">
        <v>0</v>
      </c>
      <c r="AK701" s="362">
        <v>0</v>
      </c>
      <c r="AL701" s="362">
        <f t="shared" ref="AL701" si="1445">AL700</f>
        <v>0</v>
      </c>
      <c r="AM701" s="362">
        <f t="shared" ref="AM701" si="1446">AM700</f>
        <v>0</v>
      </c>
      <c r="AN701" s="362">
        <f t="shared" ref="AN701" si="1447">AN700</f>
        <v>0</v>
      </c>
      <c r="AO701" s="362">
        <f t="shared" ref="AO701" si="1448">AO700</f>
        <v>0</v>
      </c>
      <c r="AP701" s="362">
        <f t="shared" ref="AP701" si="1449">AP700</f>
        <v>0</v>
      </c>
      <c r="AQ701" s="362">
        <f t="shared" ref="AQ701" si="1450">AQ700</f>
        <v>0</v>
      </c>
      <c r="AR701" s="362">
        <f t="shared" ref="AR701" si="1451">AR700</f>
        <v>0</v>
      </c>
      <c r="AS701" s="266"/>
    </row>
    <row r="702" spans="1:45" outlineLevel="1">
      <c r="A702" s="464"/>
      <c r="B702" s="254"/>
      <c r="C702" s="251"/>
      <c r="D702" s="251"/>
      <c r="E702" s="251"/>
      <c r="F702" s="251"/>
      <c r="G702" s="251"/>
      <c r="H702" s="251"/>
      <c r="I702" s="251"/>
      <c r="J702" s="251"/>
      <c r="K702" s="251"/>
      <c r="L702" s="251"/>
      <c r="M702" s="251"/>
      <c r="N702" s="251"/>
      <c r="O702" s="251"/>
      <c r="P702" s="251"/>
      <c r="Q702" s="251"/>
      <c r="R702" s="251"/>
      <c r="S702" s="251"/>
      <c r="T702" s="251"/>
      <c r="U702" s="251"/>
      <c r="V702" s="251"/>
      <c r="W702" s="251"/>
      <c r="X702" s="251"/>
      <c r="Y702" s="251"/>
      <c r="Z702" s="251"/>
      <c r="AA702" s="251"/>
      <c r="AB702" s="251"/>
      <c r="AC702" s="251"/>
      <c r="AD702" s="251"/>
      <c r="AE702" s="363"/>
      <c r="AF702" s="376"/>
      <c r="AG702" s="376"/>
      <c r="AH702" s="376"/>
      <c r="AI702" s="376"/>
      <c r="AJ702" s="376"/>
      <c r="AK702" s="376"/>
      <c r="AL702" s="376"/>
      <c r="AM702" s="376"/>
      <c r="AN702" s="376"/>
      <c r="AO702" s="376"/>
      <c r="AP702" s="376"/>
      <c r="AQ702" s="376"/>
      <c r="AR702" s="376"/>
      <c r="AS702" s="266"/>
    </row>
    <row r="703" spans="1:45" ht="30" outlineLevel="1">
      <c r="A703" s="464">
        <v>30</v>
      </c>
      <c r="B703" s="379" t="s">
        <v>122</v>
      </c>
      <c r="C703" s="251" t="s">
        <v>25</v>
      </c>
      <c r="D703" s="255"/>
      <c r="E703" s="255"/>
      <c r="F703" s="255"/>
      <c r="G703" s="255"/>
      <c r="H703" s="255"/>
      <c r="I703" s="255"/>
      <c r="J703" s="255"/>
      <c r="K703" s="255"/>
      <c r="L703" s="255"/>
      <c r="M703" s="255"/>
      <c r="N703" s="255"/>
      <c r="O703" s="255"/>
      <c r="P703" s="255"/>
      <c r="Q703" s="255">
        <v>12</v>
      </c>
      <c r="R703" s="255"/>
      <c r="S703" s="255"/>
      <c r="T703" s="255"/>
      <c r="U703" s="255"/>
      <c r="V703" s="255"/>
      <c r="W703" s="255"/>
      <c r="X703" s="255"/>
      <c r="Y703" s="255"/>
      <c r="Z703" s="255"/>
      <c r="AA703" s="255"/>
      <c r="AB703" s="255"/>
      <c r="AC703" s="255"/>
      <c r="AD703" s="255"/>
      <c r="AE703" s="377"/>
      <c r="AF703" s="361"/>
      <c r="AG703" s="361"/>
      <c r="AH703" s="361"/>
      <c r="AI703" s="361"/>
      <c r="AJ703" s="361"/>
      <c r="AK703" s="361"/>
      <c r="AL703" s="366"/>
      <c r="AM703" s="366"/>
      <c r="AN703" s="366"/>
      <c r="AO703" s="366"/>
      <c r="AP703" s="366"/>
      <c r="AQ703" s="366"/>
      <c r="AR703" s="366"/>
      <c r="AS703" s="256">
        <f>SUM(AE703:AR703)</f>
        <v>0</v>
      </c>
    </row>
    <row r="704" spans="1:45" outlineLevel="1">
      <c r="A704" s="464"/>
      <c r="B704" s="254" t="s">
        <v>309</v>
      </c>
      <c r="C704" s="251" t="s">
        <v>163</v>
      </c>
      <c r="D704" s="255"/>
      <c r="E704" s="255"/>
      <c r="F704" s="255"/>
      <c r="G704" s="255"/>
      <c r="H704" s="255"/>
      <c r="I704" s="255"/>
      <c r="J704" s="255"/>
      <c r="K704" s="255"/>
      <c r="L704" s="255"/>
      <c r="M704" s="255"/>
      <c r="N704" s="255"/>
      <c r="O704" s="255"/>
      <c r="P704" s="255"/>
      <c r="Q704" s="255">
        <f>Q703</f>
        <v>12</v>
      </c>
      <c r="R704" s="255"/>
      <c r="S704" s="255"/>
      <c r="T704" s="255"/>
      <c r="U704" s="255"/>
      <c r="V704" s="255"/>
      <c r="W704" s="255"/>
      <c r="X704" s="255"/>
      <c r="Y704" s="255"/>
      <c r="Z704" s="255"/>
      <c r="AA704" s="255"/>
      <c r="AB704" s="255"/>
      <c r="AC704" s="255"/>
      <c r="AD704" s="255"/>
      <c r="AE704" s="362">
        <v>0</v>
      </c>
      <c r="AF704" s="362">
        <v>0</v>
      </c>
      <c r="AG704" s="362">
        <v>0</v>
      </c>
      <c r="AH704" s="362">
        <v>0</v>
      </c>
      <c r="AI704" s="362">
        <v>0</v>
      </c>
      <c r="AJ704" s="362">
        <v>0</v>
      </c>
      <c r="AK704" s="362">
        <v>0</v>
      </c>
      <c r="AL704" s="362">
        <f t="shared" ref="AL704" si="1452">AL703</f>
        <v>0</v>
      </c>
      <c r="AM704" s="362">
        <f t="shared" ref="AM704" si="1453">AM703</f>
        <v>0</v>
      </c>
      <c r="AN704" s="362">
        <f t="shared" ref="AN704" si="1454">AN703</f>
        <v>0</v>
      </c>
      <c r="AO704" s="362">
        <f t="shared" ref="AO704" si="1455">AO703</f>
        <v>0</v>
      </c>
      <c r="AP704" s="362">
        <f t="shared" ref="AP704" si="1456">AP703</f>
        <v>0</v>
      </c>
      <c r="AQ704" s="362">
        <f t="shared" ref="AQ704" si="1457">AQ703</f>
        <v>0</v>
      </c>
      <c r="AR704" s="362">
        <f t="shared" ref="AR704" si="1458">AR703</f>
        <v>0</v>
      </c>
      <c r="AS704" s="266"/>
    </row>
    <row r="705" spans="1:45" outlineLevel="1">
      <c r="A705" s="464"/>
      <c r="B705" s="254"/>
      <c r="C705" s="251"/>
      <c r="D705" s="251"/>
      <c r="E705" s="251"/>
      <c r="F705" s="251"/>
      <c r="G705" s="251"/>
      <c r="H705" s="251"/>
      <c r="I705" s="251"/>
      <c r="J705" s="251"/>
      <c r="K705" s="251"/>
      <c r="L705" s="251"/>
      <c r="M705" s="251"/>
      <c r="N705" s="251"/>
      <c r="O705" s="251"/>
      <c r="P705" s="251"/>
      <c r="Q705" s="251"/>
      <c r="R705" s="251"/>
      <c r="S705" s="251"/>
      <c r="T705" s="251"/>
      <c r="U705" s="251"/>
      <c r="V705" s="251"/>
      <c r="W705" s="251"/>
      <c r="X705" s="251"/>
      <c r="Y705" s="251"/>
      <c r="Z705" s="251"/>
      <c r="AA705" s="251"/>
      <c r="AB705" s="251"/>
      <c r="AC705" s="251"/>
      <c r="AD705" s="251"/>
      <c r="AE705" s="363"/>
      <c r="AF705" s="376"/>
      <c r="AG705" s="376"/>
      <c r="AH705" s="376"/>
      <c r="AI705" s="376"/>
      <c r="AJ705" s="376"/>
      <c r="AK705" s="376"/>
      <c r="AL705" s="376"/>
      <c r="AM705" s="376"/>
      <c r="AN705" s="376"/>
      <c r="AO705" s="376"/>
      <c r="AP705" s="376"/>
      <c r="AQ705" s="376"/>
      <c r="AR705" s="376"/>
      <c r="AS705" s="266"/>
    </row>
    <row r="706" spans="1:45" outlineLevel="1">
      <c r="A706" s="464">
        <v>31</v>
      </c>
      <c r="B706" s="379" t="s">
        <v>123</v>
      </c>
      <c r="C706" s="251" t="s">
        <v>25</v>
      </c>
      <c r="D706" s="255"/>
      <c r="E706" s="255"/>
      <c r="F706" s="255"/>
      <c r="G706" s="255"/>
      <c r="H706" s="255"/>
      <c r="I706" s="255"/>
      <c r="J706" s="255"/>
      <c r="K706" s="255"/>
      <c r="L706" s="255"/>
      <c r="M706" s="255"/>
      <c r="N706" s="255"/>
      <c r="O706" s="255"/>
      <c r="P706" s="255"/>
      <c r="Q706" s="255">
        <v>12</v>
      </c>
      <c r="R706" s="255"/>
      <c r="S706" s="255"/>
      <c r="T706" s="255"/>
      <c r="U706" s="255"/>
      <c r="V706" s="255"/>
      <c r="W706" s="255"/>
      <c r="X706" s="255"/>
      <c r="Y706" s="255"/>
      <c r="Z706" s="255"/>
      <c r="AA706" s="255"/>
      <c r="AB706" s="255"/>
      <c r="AC706" s="255"/>
      <c r="AD706" s="255"/>
      <c r="AE706" s="377"/>
      <c r="AF706" s="361"/>
      <c r="AG706" s="361"/>
      <c r="AH706" s="361"/>
      <c r="AI706" s="361"/>
      <c r="AJ706" s="361"/>
      <c r="AK706" s="361"/>
      <c r="AL706" s="366"/>
      <c r="AM706" s="366"/>
      <c r="AN706" s="366"/>
      <c r="AO706" s="366"/>
      <c r="AP706" s="366"/>
      <c r="AQ706" s="366"/>
      <c r="AR706" s="366"/>
      <c r="AS706" s="256">
        <f>SUM(AE706:AR706)</f>
        <v>0</v>
      </c>
    </row>
    <row r="707" spans="1:45" outlineLevel="1">
      <c r="A707" s="464"/>
      <c r="B707" s="254" t="s">
        <v>309</v>
      </c>
      <c r="C707" s="251" t="s">
        <v>163</v>
      </c>
      <c r="D707" s="255"/>
      <c r="E707" s="255"/>
      <c r="F707" s="255"/>
      <c r="G707" s="255"/>
      <c r="H707" s="255"/>
      <c r="I707" s="255"/>
      <c r="J707" s="255"/>
      <c r="K707" s="255"/>
      <c r="L707" s="255"/>
      <c r="M707" s="255"/>
      <c r="N707" s="255"/>
      <c r="O707" s="255"/>
      <c r="P707" s="255"/>
      <c r="Q707" s="255">
        <f>Q706</f>
        <v>12</v>
      </c>
      <c r="R707" s="255"/>
      <c r="S707" s="255"/>
      <c r="T707" s="255"/>
      <c r="U707" s="255"/>
      <c r="V707" s="255"/>
      <c r="W707" s="255"/>
      <c r="X707" s="255"/>
      <c r="Y707" s="255"/>
      <c r="Z707" s="255"/>
      <c r="AA707" s="255"/>
      <c r="AB707" s="255"/>
      <c r="AC707" s="255"/>
      <c r="AD707" s="255"/>
      <c r="AE707" s="362">
        <v>0</v>
      </c>
      <c r="AF707" s="362">
        <v>0</v>
      </c>
      <c r="AG707" s="362">
        <v>0</v>
      </c>
      <c r="AH707" s="362">
        <v>0</v>
      </c>
      <c r="AI707" s="362">
        <v>0</v>
      </c>
      <c r="AJ707" s="362">
        <v>0</v>
      </c>
      <c r="AK707" s="362">
        <v>0</v>
      </c>
      <c r="AL707" s="362">
        <f t="shared" ref="AL707" si="1459">AL706</f>
        <v>0</v>
      </c>
      <c r="AM707" s="362">
        <f t="shared" ref="AM707" si="1460">AM706</f>
        <v>0</v>
      </c>
      <c r="AN707" s="362">
        <f t="shared" ref="AN707" si="1461">AN706</f>
        <v>0</v>
      </c>
      <c r="AO707" s="362">
        <f t="shared" ref="AO707" si="1462">AO706</f>
        <v>0</v>
      </c>
      <c r="AP707" s="362">
        <f t="shared" ref="AP707" si="1463">AP706</f>
        <v>0</v>
      </c>
      <c r="AQ707" s="362">
        <f t="shared" ref="AQ707" si="1464">AQ706</f>
        <v>0</v>
      </c>
      <c r="AR707" s="362">
        <f t="shared" ref="AR707" si="1465">AR706</f>
        <v>0</v>
      </c>
      <c r="AS707" s="266"/>
    </row>
    <row r="708" spans="1:45" outlineLevel="1">
      <c r="A708" s="464"/>
      <c r="B708" s="379"/>
      <c r="C708" s="251"/>
      <c r="D708" s="251"/>
      <c r="E708" s="251"/>
      <c r="F708" s="251"/>
      <c r="G708" s="251"/>
      <c r="H708" s="251"/>
      <c r="I708" s="251"/>
      <c r="J708" s="251"/>
      <c r="K708" s="251"/>
      <c r="L708" s="251"/>
      <c r="M708" s="251"/>
      <c r="N708" s="251"/>
      <c r="O708" s="251"/>
      <c r="P708" s="251"/>
      <c r="Q708" s="251"/>
      <c r="R708" s="251"/>
      <c r="S708" s="251"/>
      <c r="T708" s="251"/>
      <c r="U708" s="251"/>
      <c r="V708" s="251"/>
      <c r="W708" s="251"/>
      <c r="X708" s="251"/>
      <c r="Y708" s="251"/>
      <c r="Z708" s="251"/>
      <c r="AA708" s="251"/>
      <c r="AB708" s="251"/>
      <c r="AC708" s="251"/>
      <c r="AD708" s="251"/>
      <c r="AE708" s="363"/>
      <c r="AF708" s="376"/>
      <c r="AG708" s="376"/>
      <c r="AH708" s="376"/>
      <c r="AI708" s="376"/>
      <c r="AJ708" s="376"/>
      <c r="AK708" s="376"/>
      <c r="AL708" s="376"/>
      <c r="AM708" s="376"/>
      <c r="AN708" s="376"/>
      <c r="AO708" s="376"/>
      <c r="AP708" s="376"/>
      <c r="AQ708" s="376"/>
      <c r="AR708" s="376"/>
      <c r="AS708" s="266"/>
    </row>
    <row r="709" spans="1:45" outlineLevel="1">
      <c r="A709" s="464">
        <v>32</v>
      </c>
      <c r="B709" s="379" t="s">
        <v>124</v>
      </c>
      <c r="C709" s="251" t="s">
        <v>25</v>
      </c>
      <c r="D709" s="255"/>
      <c r="E709" s="255"/>
      <c r="F709" s="255"/>
      <c r="G709" s="255"/>
      <c r="H709" s="255"/>
      <c r="I709" s="255"/>
      <c r="J709" s="255"/>
      <c r="K709" s="255"/>
      <c r="L709" s="255"/>
      <c r="M709" s="255"/>
      <c r="N709" s="255"/>
      <c r="O709" s="255"/>
      <c r="P709" s="255"/>
      <c r="Q709" s="255">
        <v>12</v>
      </c>
      <c r="R709" s="255"/>
      <c r="S709" s="255"/>
      <c r="T709" s="255"/>
      <c r="U709" s="255"/>
      <c r="V709" s="255"/>
      <c r="W709" s="255"/>
      <c r="X709" s="255"/>
      <c r="Y709" s="255"/>
      <c r="Z709" s="255"/>
      <c r="AA709" s="255"/>
      <c r="AB709" s="255"/>
      <c r="AC709" s="255"/>
      <c r="AD709" s="255"/>
      <c r="AE709" s="377"/>
      <c r="AF709" s="361"/>
      <c r="AG709" s="361"/>
      <c r="AH709" s="361"/>
      <c r="AI709" s="361"/>
      <c r="AJ709" s="361"/>
      <c r="AK709" s="361"/>
      <c r="AL709" s="366"/>
      <c r="AM709" s="366"/>
      <c r="AN709" s="366"/>
      <c r="AO709" s="366"/>
      <c r="AP709" s="366"/>
      <c r="AQ709" s="366"/>
      <c r="AR709" s="366"/>
      <c r="AS709" s="256">
        <f>SUM(AE709:AR709)</f>
        <v>0</v>
      </c>
    </row>
    <row r="710" spans="1:45" outlineLevel="1">
      <c r="A710" s="464"/>
      <c r="B710" s="254" t="s">
        <v>309</v>
      </c>
      <c r="C710" s="251" t="s">
        <v>163</v>
      </c>
      <c r="D710" s="255"/>
      <c r="E710" s="255"/>
      <c r="F710" s="255"/>
      <c r="G710" s="255"/>
      <c r="H710" s="255"/>
      <c r="I710" s="255"/>
      <c r="J710" s="255"/>
      <c r="K710" s="255"/>
      <c r="L710" s="255"/>
      <c r="M710" s="255"/>
      <c r="N710" s="255"/>
      <c r="O710" s="255"/>
      <c r="P710" s="255"/>
      <c r="Q710" s="255">
        <f>Q709</f>
        <v>12</v>
      </c>
      <c r="R710" s="255"/>
      <c r="S710" s="255"/>
      <c r="T710" s="255"/>
      <c r="U710" s="255"/>
      <c r="V710" s="255"/>
      <c r="W710" s="255"/>
      <c r="X710" s="255"/>
      <c r="Y710" s="255"/>
      <c r="Z710" s="255"/>
      <c r="AA710" s="255"/>
      <c r="AB710" s="255"/>
      <c r="AC710" s="255"/>
      <c r="AD710" s="255"/>
      <c r="AE710" s="362">
        <v>0</v>
      </c>
      <c r="AF710" s="362">
        <v>0</v>
      </c>
      <c r="AG710" s="362">
        <v>0</v>
      </c>
      <c r="AH710" s="362">
        <v>0</v>
      </c>
      <c r="AI710" s="362">
        <v>0</v>
      </c>
      <c r="AJ710" s="362">
        <v>0</v>
      </c>
      <c r="AK710" s="362">
        <v>0</v>
      </c>
      <c r="AL710" s="362">
        <f t="shared" ref="AL710" si="1466">AL709</f>
        <v>0</v>
      </c>
      <c r="AM710" s="362">
        <f t="shared" ref="AM710" si="1467">AM709</f>
        <v>0</v>
      </c>
      <c r="AN710" s="362">
        <f t="shared" ref="AN710" si="1468">AN709</f>
        <v>0</v>
      </c>
      <c r="AO710" s="362">
        <f t="shared" ref="AO710" si="1469">AO709</f>
        <v>0</v>
      </c>
      <c r="AP710" s="362">
        <f t="shared" ref="AP710" si="1470">AP709</f>
        <v>0</v>
      </c>
      <c r="AQ710" s="362">
        <f t="shared" ref="AQ710" si="1471">AQ709</f>
        <v>0</v>
      </c>
      <c r="AR710" s="362">
        <f t="shared" ref="AR710" si="1472">AR709</f>
        <v>0</v>
      </c>
      <c r="AS710" s="266"/>
    </row>
    <row r="711" spans="1:45" outlineLevel="1">
      <c r="A711" s="464"/>
      <c r="B711" s="379"/>
      <c r="C711" s="251"/>
      <c r="D711" s="251"/>
      <c r="E711" s="251"/>
      <c r="F711" s="251"/>
      <c r="G711" s="251"/>
      <c r="H711" s="251"/>
      <c r="I711" s="251"/>
      <c r="J711" s="251"/>
      <c r="K711" s="251"/>
      <c r="L711" s="251"/>
      <c r="M711" s="251"/>
      <c r="N711" s="251"/>
      <c r="O711" s="251"/>
      <c r="P711" s="251"/>
      <c r="Q711" s="251"/>
      <c r="R711" s="251"/>
      <c r="S711" s="251"/>
      <c r="T711" s="251"/>
      <c r="U711" s="251"/>
      <c r="V711" s="251"/>
      <c r="W711" s="251"/>
      <c r="X711" s="251"/>
      <c r="Y711" s="251"/>
      <c r="Z711" s="251"/>
      <c r="AA711" s="251"/>
      <c r="AB711" s="251"/>
      <c r="AC711" s="251"/>
      <c r="AD711" s="251"/>
      <c r="AE711" s="363"/>
      <c r="AF711" s="376"/>
      <c r="AG711" s="376"/>
      <c r="AH711" s="376"/>
      <c r="AI711" s="376"/>
      <c r="AJ711" s="376"/>
      <c r="AK711" s="376"/>
      <c r="AL711" s="376"/>
      <c r="AM711" s="376"/>
      <c r="AN711" s="376"/>
      <c r="AO711" s="376"/>
      <c r="AP711" s="376"/>
      <c r="AQ711" s="376"/>
      <c r="AR711" s="376"/>
      <c r="AS711" s="266"/>
    </row>
    <row r="712" spans="1:45" ht="15.75" outlineLevel="1">
      <c r="A712" s="464"/>
      <c r="B712" s="248" t="s">
        <v>497</v>
      </c>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363"/>
      <c r="AF712" s="376"/>
      <c r="AG712" s="376"/>
      <c r="AH712" s="376"/>
      <c r="AI712" s="376"/>
      <c r="AJ712" s="376"/>
      <c r="AK712" s="376"/>
      <c r="AL712" s="376"/>
      <c r="AM712" s="376"/>
      <c r="AN712" s="376"/>
      <c r="AO712" s="376"/>
      <c r="AP712" s="376"/>
      <c r="AQ712" s="376"/>
      <c r="AR712" s="376"/>
      <c r="AS712" s="266"/>
    </row>
    <row r="713" spans="1:45" outlineLevel="1">
      <c r="A713" s="464">
        <v>33</v>
      </c>
      <c r="B713" s="379" t="s">
        <v>125</v>
      </c>
      <c r="C713" s="251" t="s">
        <v>25</v>
      </c>
      <c r="D713" s="255">
        <v>37261</v>
      </c>
      <c r="E713" s="255">
        <v>37261</v>
      </c>
      <c r="F713" s="255">
        <v>37261</v>
      </c>
      <c r="G713" s="255">
        <v>37261</v>
      </c>
      <c r="H713" s="255">
        <v>37261</v>
      </c>
      <c r="I713" s="255">
        <v>37261</v>
      </c>
      <c r="J713" s="255">
        <v>37261</v>
      </c>
      <c r="K713" s="255">
        <v>37261</v>
      </c>
      <c r="L713" s="255">
        <v>37261</v>
      </c>
      <c r="M713" s="255">
        <v>37261</v>
      </c>
      <c r="N713" s="255"/>
      <c r="O713" s="255"/>
      <c r="P713" s="255"/>
      <c r="Q713" s="255">
        <v>0</v>
      </c>
      <c r="R713" s="255">
        <f>(643/4715099)*D713</f>
        <v>5.0812979748675478</v>
      </c>
      <c r="S713" s="255">
        <f t="shared" ref="S713:Y713" si="1473">(643/4715099)*E713</f>
        <v>5.0812979748675478</v>
      </c>
      <c r="T713" s="255">
        <f t="shared" si="1473"/>
        <v>5.0812979748675478</v>
      </c>
      <c r="U713" s="255">
        <f t="shared" si="1473"/>
        <v>5.0812979748675478</v>
      </c>
      <c r="V713" s="255">
        <f t="shared" si="1473"/>
        <v>5.0812979748675478</v>
      </c>
      <c r="W713" s="255">
        <f t="shared" si="1473"/>
        <v>5.0812979748675478</v>
      </c>
      <c r="X713" s="255">
        <f t="shared" si="1473"/>
        <v>5.0812979748675478</v>
      </c>
      <c r="Y713" s="255">
        <f t="shared" si="1473"/>
        <v>5.0812979748675478</v>
      </c>
      <c r="Z713" s="255">
        <f>(643/4715099)*L713</f>
        <v>5.0812979748675478</v>
      </c>
      <c r="AA713" s="255">
        <f>(643/4715099)*M713</f>
        <v>5.0812979748675478</v>
      </c>
      <c r="AB713" s="255"/>
      <c r="AC713" s="255"/>
      <c r="AD713" s="255"/>
      <c r="AE713" s="377"/>
      <c r="AF713" s="361">
        <v>1</v>
      </c>
      <c r="AG713" s="361"/>
      <c r="AH713" s="361"/>
      <c r="AI713" s="361"/>
      <c r="AJ713" s="361"/>
      <c r="AK713" s="361"/>
      <c r="AL713" s="366"/>
      <c r="AM713" s="366"/>
      <c r="AN713" s="366"/>
      <c r="AO713" s="366"/>
      <c r="AP713" s="366"/>
      <c r="AQ713" s="366"/>
      <c r="AR713" s="366"/>
      <c r="AS713" s="256">
        <f>SUM(AE713:AR713)</f>
        <v>1</v>
      </c>
    </row>
    <row r="714" spans="1:45" outlineLevel="1">
      <c r="A714" s="464"/>
      <c r="B714" s="254" t="s">
        <v>309</v>
      </c>
      <c r="C714" s="251" t="s">
        <v>163</v>
      </c>
      <c r="D714" s="255"/>
      <c r="E714" s="255"/>
      <c r="F714" s="255"/>
      <c r="G714" s="255"/>
      <c r="H714" s="255"/>
      <c r="I714" s="255"/>
      <c r="J714" s="255"/>
      <c r="K714" s="255"/>
      <c r="L714" s="255"/>
      <c r="M714" s="255"/>
      <c r="N714" s="255"/>
      <c r="O714" s="255"/>
      <c r="P714" s="255"/>
      <c r="Q714" s="255">
        <f>Q713</f>
        <v>0</v>
      </c>
      <c r="R714" s="255"/>
      <c r="S714" s="255"/>
      <c r="T714" s="255"/>
      <c r="U714" s="255"/>
      <c r="V714" s="255"/>
      <c r="W714" s="255"/>
      <c r="X714" s="255"/>
      <c r="Y714" s="255"/>
      <c r="Z714" s="255"/>
      <c r="AA714" s="255"/>
      <c r="AB714" s="255"/>
      <c r="AC714" s="255"/>
      <c r="AD714" s="255"/>
      <c r="AE714" s="362">
        <v>0</v>
      </c>
      <c r="AF714" s="362">
        <v>1</v>
      </c>
      <c r="AG714" s="362">
        <v>0</v>
      </c>
      <c r="AH714" s="362">
        <v>0</v>
      </c>
      <c r="AI714" s="362">
        <v>0</v>
      </c>
      <c r="AJ714" s="362">
        <v>0</v>
      </c>
      <c r="AK714" s="362">
        <v>0</v>
      </c>
      <c r="AL714" s="362">
        <f t="shared" ref="AL714" si="1474">AL713</f>
        <v>0</v>
      </c>
      <c r="AM714" s="362">
        <f t="shared" ref="AM714" si="1475">AM713</f>
        <v>0</v>
      </c>
      <c r="AN714" s="362">
        <f t="shared" ref="AN714" si="1476">AN713</f>
        <v>0</v>
      </c>
      <c r="AO714" s="362">
        <f t="shared" ref="AO714" si="1477">AO713</f>
        <v>0</v>
      </c>
      <c r="AP714" s="362">
        <f t="shared" ref="AP714" si="1478">AP713</f>
        <v>0</v>
      </c>
      <c r="AQ714" s="362">
        <f t="shared" ref="AQ714" si="1479">AQ713</f>
        <v>0</v>
      </c>
      <c r="AR714" s="362">
        <f t="shared" ref="AR714" si="1480">AR713</f>
        <v>0</v>
      </c>
      <c r="AS714" s="266"/>
    </row>
    <row r="715" spans="1:45" outlineLevel="1">
      <c r="A715" s="464"/>
      <c r="B715" s="379"/>
      <c r="C715" s="251"/>
      <c r="D715" s="251"/>
      <c r="E715" s="251"/>
      <c r="F715" s="251"/>
      <c r="G715" s="251"/>
      <c r="H715" s="251"/>
      <c r="I715" s="251"/>
      <c r="J715" s="251"/>
      <c r="K715" s="251"/>
      <c r="L715" s="251"/>
      <c r="M715" s="251"/>
      <c r="N715" s="251"/>
      <c r="O715" s="251"/>
      <c r="P715" s="251"/>
      <c r="Q715" s="251"/>
      <c r="R715" s="251"/>
      <c r="S715" s="251"/>
      <c r="T715" s="251"/>
      <c r="U715" s="251"/>
      <c r="V715" s="251"/>
      <c r="W715" s="251"/>
      <c r="X715" s="251"/>
      <c r="Y715" s="251"/>
      <c r="Z715" s="251"/>
      <c r="AA715" s="251"/>
      <c r="AB715" s="251"/>
      <c r="AC715" s="251"/>
      <c r="AD715" s="251"/>
      <c r="AE715" s="363"/>
      <c r="AF715" s="376"/>
      <c r="AG715" s="376"/>
      <c r="AH715" s="376"/>
      <c r="AI715" s="376"/>
      <c r="AJ715" s="376"/>
      <c r="AK715" s="376"/>
      <c r="AL715" s="376"/>
      <c r="AM715" s="376"/>
      <c r="AN715" s="376"/>
      <c r="AO715" s="376"/>
      <c r="AP715" s="376"/>
      <c r="AQ715" s="376"/>
      <c r="AR715" s="376"/>
      <c r="AS715" s="266"/>
    </row>
    <row r="716" spans="1:45" outlineLevel="1">
      <c r="A716" s="464">
        <v>34</v>
      </c>
      <c r="B716" s="379" t="s">
        <v>126</v>
      </c>
      <c r="C716" s="251" t="s">
        <v>25</v>
      </c>
      <c r="D716" s="255"/>
      <c r="E716" s="255"/>
      <c r="F716" s="255"/>
      <c r="G716" s="255"/>
      <c r="H716" s="255"/>
      <c r="I716" s="255"/>
      <c r="J716" s="255"/>
      <c r="K716" s="255"/>
      <c r="L716" s="255"/>
      <c r="M716" s="255"/>
      <c r="N716" s="255"/>
      <c r="O716" s="255"/>
      <c r="P716" s="255"/>
      <c r="Q716" s="255">
        <v>0</v>
      </c>
      <c r="R716" s="255"/>
      <c r="S716" s="255"/>
      <c r="T716" s="255"/>
      <c r="U716" s="255"/>
      <c r="V716" s="255"/>
      <c r="W716" s="255"/>
      <c r="X716" s="255"/>
      <c r="Y716" s="255"/>
      <c r="Z716" s="255"/>
      <c r="AA716" s="255"/>
      <c r="AB716" s="255"/>
      <c r="AC716" s="255"/>
      <c r="AD716" s="255"/>
      <c r="AE716" s="377"/>
      <c r="AF716" s="361"/>
      <c r="AG716" s="361"/>
      <c r="AH716" s="361"/>
      <c r="AI716" s="361"/>
      <c r="AJ716" s="361"/>
      <c r="AK716" s="361"/>
      <c r="AL716" s="366"/>
      <c r="AM716" s="366"/>
      <c r="AN716" s="366"/>
      <c r="AO716" s="366"/>
      <c r="AP716" s="366"/>
      <c r="AQ716" s="366"/>
      <c r="AR716" s="366"/>
      <c r="AS716" s="256">
        <f>SUM(AE716:AR716)</f>
        <v>0</v>
      </c>
    </row>
    <row r="717" spans="1:45" outlineLevel="1">
      <c r="A717" s="464"/>
      <c r="B717" s="254" t="s">
        <v>309</v>
      </c>
      <c r="C717" s="251" t="s">
        <v>163</v>
      </c>
      <c r="D717" s="255"/>
      <c r="E717" s="255"/>
      <c r="F717" s="255"/>
      <c r="G717" s="255"/>
      <c r="H717" s="255"/>
      <c r="I717" s="255"/>
      <c r="J717" s="255"/>
      <c r="K717" s="255"/>
      <c r="L717" s="255"/>
      <c r="M717" s="255"/>
      <c r="N717" s="255"/>
      <c r="O717" s="255"/>
      <c r="P717" s="255"/>
      <c r="Q717" s="255">
        <f>Q716</f>
        <v>0</v>
      </c>
      <c r="R717" s="255"/>
      <c r="S717" s="255"/>
      <c r="T717" s="255"/>
      <c r="U717" s="255"/>
      <c r="V717" s="255"/>
      <c r="W717" s="255"/>
      <c r="X717" s="255"/>
      <c r="Y717" s="255"/>
      <c r="Z717" s="255"/>
      <c r="AA717" s="255"/>
      <c r="AB717" s="255"/>
      <c r="AC717" s="255"/>
      <c r="AD717" s="255"/>
      <c r="AE717" s="362">
        <v>0</v>
      </c>
      <c r="AF717" s="362">
        <v>0</v>
      </c>
      <c r="AG717" s="362">
        <v>0</v>
      </c>
      <c r="AH717" s="362">
        <v>0</v>
      </c>
      <c r="AI717" s="362">
        <v>0</v>
      </c>
      <c r="AJ717" s="362">
        <v>0</v>
      </c>
      <c r="AK717" s="362">
        <v>0</v>
      </c>
      <c r="AL717" s="362">
        <f t="shared" ref="AL717" si="1481">AL716</f>
        <v>0</v>
      </c>
      <c r="AM717" s="362">
        <f t="shared" ref="AM717" si="1482">AM716</f>
        <v>0</v>
      </c>
      <c r="AN717" s="362">
        <f t="shared" ref="AN717" si="1483">AN716</f>
        <v>0</v>
      </c>
      <c r="AO717" s="362">
        <f t="shared" ref="AO717" si="1484">AO716</f>
        <v>0</v>
      </c>
      <c r="AP717" s="362">
        <f t="shared" ref="AP717" si="1485">AP716</f>
        <v>0</v>
      </c>
      <c r="AQ717" s="362">
        <f t="shared" ref="AQ717" si="1486">AQ716</f>
        <v>0</v>
      </c>
      <c r="AR717" s="362">
        <f t="shared" ref="AR717" si="1487">AR716</f>
        <v>0</v>
      </c>
      <c r="AS717" s="266"/>
    </row>
    <row r="718" spans="1:45" outlineLevel="1">
      <c r="A718" s="464"/>
      <c r="B718" s="379"/>
      <c r="C718" s="251"/>
      <c r="D718" s="251"/>
      <c r="E718" s="251"/>
      <c r="F718" s="251"/>
      <c r="G718" s="251"/>
      <c r="H718" s="251"/>
      <c r="I718" s="251"/>
      <c r="J718" s="251"/>
      <c r="K718" s="251"/>
      <c r="L718" s="251"/>
      <c r="M718" s="251"/>
      <c r="N718" s="251"/>
      <c r="O718" s="251"/>
      <c r="P718" s="251"/>
      <c r="Q718" s="251"/>
      <c r="R718" s="251"/>
      <c r="S718" s="251"/>
      <c r="T718" s="251"/>
      <c r="U718" s="251"/>
      <c r="V718" s="251"/>
      <c r="W718" s="251"/>
      <c r="X718" s="251"/>
      <c r="Y718" s="251"/>
      <c r="Z718" s="251"/>
      <c r="AA718" s="251"/>
      <c r="AB718" s="251"/>
      <c r="AC718" s="251"/>
      <c r="AD718" s="251"/>
      <c r="AE718" s="363"/>
      <c r="AF718" s="376"/>
      <c r="AG718" s="376"/>
      <c r="AH718" s="376"/>
      <c r="AI718" s="376"/>
      <c r="AJ718" s="376"/>
      <c r="AK718" s="376"/>
      <c r="AL718" s="376"/>
      <c r="AM718" s="376"/>
      <c r="AN718" s="376"/>
      <c r="AO718" s="376"/>
      <c r="AP718" s="376"/>
      <c r="AQ718" s="376"/>
      <c r="AR718" s="376"/>
      <c r="AS718" s="266"/>
    </row>
    <row r="719" spans="1:45" outlineLevel="1">
      <c r="A719" s="464">
        <v>35</v>
      </c>
      <c r="B719" s="379" t="s">
        <v>127</v>
      </c>
      <c r="C719" s="251" t="s">
        <v>25</v>
      </c>
      <c r="D719" s="255"/>
      <c r="E719" s="255"/>
      <c r="F719" s="255"/>
      <c r="G719" s="255"/>
      <c r="H719" s="255"/>
      <c r="I719" s="255"/>
      <c r="J719" s="255"/>
      <c r="K719" s="255"/>
      <c r="L719" s="255"/>
      <c r="M719" s="255"/>
      <c r="N719" s="255"/>
      <c r="O719" s="255"/>
      <c r="P719" s="255"/>
      <c r="Q719" s="255">
        <v>0</v>
      </c>
      <c r="R719" s="255"/>
      <c r="S719" s="255"/>
      <c r="T719" s="255"/>
      <c r="U719" s="255"/>
      <c r="V719" s="255"/>
      <c r="W719" s="255"/>
      <c r="X719" s="255"/>
      <c r="Y719" s="255"/>
      <c r="Z719" s="255"/>
      <c r="AA719" s="255"/>
      <c r="AB719" s="255"/>
      <c r="AC719" s="255"/>
      <c r="AD719" s="255"/>
      <c r="AE719" s="377"/>
      <c r="AF719" s="361"/>
      <c r="AG719" s="361"/>
      <c r="AH719" s="361"/>
      <c r="AI719" s="361"/>
      <c r="AJ719" s="361"/>
      <c r="AK719" s="361"/>
      <c r="AL719" s="366"/>
      <c r="AM719" s="366"/>
      <c r="AN719" s="366"/>
      <c r="AO719" s="366"/>
      <c r="AP719" s="366"/>
      <c r="AQ719" s="366"/>
      <c r="AR719" s="366"/>
      <c r="AS719" s="256">
        <f>SUM(AE719:AR719)</f>
        <v>0</v>
      </c>
    </row>
    <row r="720" spans="1:45" outlineLevel="1">
      <c r="A720" s="464"/>
      <c r="B720" s="254" t="s">
        <v>309</v>
      </c>
      <c r="C720" s="251" t="s">
        <v>163</v>
      </c>
      <c r="D720" s="255"/>
      <c r="E720" s="255"/>
      <c r="F720" s="255"/>
      <c r="G720" s="255"/>
      <c r="H720" s="255"/>
      <c r="I720" s="255"/>
      <c r="J720" s="255"/>
      <c r="K720" s="255"/>
      <c r="L720" s="255"/>
      <c r="M720" s="255"/>
      <c r="N720" s="255"/>
      <c r="O720" s="255"/>
      <c r="P720" s="255"/>
      <c r="Q720" s="255">
        <f>Q719</f>
        <v>0</v>
      </c>
      <c r="R720" s="255"/>
      <c r="S720" s="255"/>
      <c r="T720" s="255"/>
      <c r="U720" s="255"/>
      <c r="V720" s="255"/>
      <c r="W720" s="255"/>
      <c r="X720" s="255"/>
      <c r="Y720" s="255"/>
      <c r="Z720" s="255"/>
      <c r="AA720" s="255"/>
      <c r="AB720" s="255"/>
      <c r="AC720" s="255"/>
      <c r="AD720" s="255"/>
      <c r="AE720" s="362">
        <v>0</v>
      </c>
      <c r="AF720" s="362">
        <v>0</v>
      </c>
      <c r="AG720" s="362">
        <v>0</v>
      </c>
      <c r="AH720" s="362">
        <v>0</v>
      </c>
      <c r="AI720" s="362">
        <v>0</v>
      </c>
      <c r="AJ720" s="362">
        <v>0</v>
      </c>
      <c r="AK720" s="362">
        <v>0</v>
      </c>
      <c r="AL720" s="362">
        <f t="shared" ref="AL720" si="1488">AL719</f>
        <v>0</v>
      </c>
      <c r="AM720" s="362">
        <f t="shared" ref="AM720" si="1489">AM719</f>
        <v>0</v>
      </c>
      <c r="AN720" s="362">
        <f t="shared" ref="AN720" si="1490">AN719</f>
        <v>0</v>
      </c>
      <c r="AO720" s="362">
        <f t="shared" ref="AO720" si="1491">AO719</f>
        <v>0</v>
      </c>
      <c r="AP720" s="362">
        <f t="shared" ref="AP720" si="1492">AP719</f>
        <v>0</v>
      </c>
      <c r="AQ720" s="362">
        <f t="shared" ref="AQ720" si="1493">AQ719</f>
        <v>0</v>
      </c>
      <c r="AR720" s="362">
        <f t="shared" ref="AR720" si="1494">AR719</f>
        <v>0</v>
      </c>
      <c r="AS720" s="266"/>
    </row>
    <row r="721" spans="1:45" outlineLevel="1">
      <c r="A721" s="464"/>
      <c r="B721" s="382"/>
      <c r="C721" s="251"/>
      <c r="D721" s="251"/>
      <c r="E721" s="251"/>
      <c r="F721" s="251"/>
      <c r="G721" s="251"/>
      <c r="H721" s="251"/>
      <c r="I721" s="251"/>
      <c r="J721" s="251"/>
      <c r="K721" s="251"/>
      <c r="L721" s="251"/>
      <c r="M721" s="251"/>
      <c r="N721" s="251"/>
      <c r="O721" s="251"/>
      <c r="P721" s="251"/>
      <c r="Q721" s="251"/>
      <c r="R721" s="251"/>
      <c r="S721" s="251"/>
      <c r="T721" s="251"/>
      <c r="U721" s="251"/>
      <c r="V721" s="251"/>
      <c r="W721" s="251"/>
      <c r="X721" s="251"/>
      <c r="Y721" s="251"/>
      <c r="Z721" s="251"/>
      <c r="AA721" s="251"/>
      <c r="AB721" s="251"/>
      <c r="AC721" s="251"/>
      <c r="AD721" s="251"/>
      <c r="AE721" s="363"/>
      <c r="AF721" s="376"/>
      <c r="AG721" s="376"/>
      <c r="AH721" s="376"/>
      <c r="AI721" s="376"/>
      <c r="AJ721" s="376"/>
      <c r="AK721" s="376"/>
      <c r="AL721" s="376"/>
      <c r="AM721" s="376"/>
      <c r="AN721" s="376"/>
      <c r="AO721" s="376"/>
      <c r="AP721" s="376"/>
      <c r="AQ721" s="376"/>
      <c r="AR721" s="376"/>
      <c r="AS721" s="266"/>
    </row>
    <row r="722" spans="1:45" ht="15.75" outlineLevel="1">
      <c r="A722" s="464"/>
      <c r="B722" s="248" t="s">
        <v>498</v>
      </c>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363"/>
      <c r="AF722" s="376"/>
      <c r="AG722" s="376"/>
      <c r="AH722" s="376"/>
      <c r="AI722" s="376"/>
      <c r="AJ722" s="376"/>
      <c r="AK722" s="376"/>
      <c r="AL722" s="376"/>
      <c r="AM722" s="376"/>
      <c r="AN722" s="376"/>
      <c r="AO722" s="376"/>
      <c r="AP722" s="376"/>
      <c r="AQ722" s="376"/>
      <c r="AR722" s="376"/>
      <c r="AS722" s="266"/>
    </row>
    <row r="723" spans="1:45" ht="45" outlineLevel="1">
      <c r="A723" s="464">
        <v>36</v>
      </c>
      <c r="B723" s="379" t="s">
        <v>128</v>
      </c>
      <c r="C723" s="251" t="s">
        <v>25</v>
      </c>
      <c r="D723" s="255"/>
      <c r="E723" s="255"/>
      <c r="F723" s="255"/>
      <c r="G723" s="255"/>
      <c r="H723" s="255"/>
      <c r="I723" s="255"/>
      <c r="J723" s="255"/>
      <c r="K723" s="255"/>
      <c r="L723" s="255"/>
      <c r="M723" s="255"/>
      <c r="N723" s="255"/>
      <c r="O723" s="255"/>
      <c r="P723" s="255"/>
      <c r="Q723" s="255">
        <v>12</v>
      </c>
      <c r="R723" s="255"/>
      <c r="S723" s="255"/>
      <c r="T723" s="255"/>
      <c r="U723" s="255"/>
      <c r="V723" s="255"/>
      <c r="W723" s="255"/>
      <c r="X723" s="255"/>
      <c r="Y723" s="255"/>
      <c r="Z723" s="255"/>
      <c r="AA723" s="255"/>
      <c r="AB723" s="255"/>
      <c r="AC723" s="255"/>
      <c r="AD723" s="255"/>
      <c r="AE723" s="377"/>
      <c r="AF723" s="361"/>
      <c r="AG723" s="361"/>
      <c r="AH723" s="361"/>
      <c r="AI723" s="361"/>
      <c r="AJ723" s="361"/>
      <c r="AK723" s="361"/>
      <c r="AL723" s="366"/>
      <c r="AM723" s="366"/>
      <c r="AN723" s="366"/>
      <c r="AO723" s="366"/>
      <c r="AP723" s="366"/>
      <c r="AQ723" s="366"/>
      <c r="AR723" s="366"/>
      <c r="AS723" s="256">
        <f>SUM(AE723:AR723)</f>
        <v>0</v>
      </c>
    </row>
    <row r="724" spans="1:45" outlineLevel="1">
      <c r="A724" s="464"/>
      <c r="B724" s="254" t="s">
        <v>309</v>
      </c>
      <c r="C724" s="251" t="s">
        <v>163</v>
      </c>
      <c r="D724" s="255"/>
      <c r="E724" s="255"/>
      <c r="F724" s="255"/>
      <c r="G724" s="255"/>
      <c r="H724" s="255"/>
      <c r="I724" s="255"/>
      <c r="J724" s="255"/>
      <c r="K724" s="255"/>
      <c r="L724" s="255"/>
      <c r="M724" s="255"/>
      <c r="N724" s="255"/>
      <c r="O724" s="255"/>
      <c r="P724" s="255"/>
      <c r="Q724" s="255">
        <f>Q723</f>
        <v>12</v>
      </c>
      <c r="R724" s="255"/>
      <c r="S724" s="255"/>
      <c r="T724" s="255"/>
      <c r="U724" s="255"/>
      <c r="V724" s="255"/>
      <c r="W724" s="255"/>
      <c r="X724" s="255"/>
      <c r="Y724" s="255"/>
      <c r="Z724" s="255"/>
      <c r="AA724" s="255"/>
      <c r="AB724" s="255"/>
      <c r="AC724" s="255"/>
      <c r="AD724" s="255"/>
      <c r="AE724" s="362">
        <v>0</v>
      </c>
      <c r="AF724" s="362">
        <v>0</v>
      </c>
      <c r="AG724" s="362">
        <v>0</v>
      </c>
      <c r="AH724" s="362">
        <v>0</v>
      </c>
      <c r="AI724" s="362">
        <v>0</v>
      </c>
      <c r="AJ724" s="362">
        <v>0</v>
      </c>
      <c r="AK724" s="362">
        <v>0</v>
      </c>
      <c r="AL724" s="362">
        <f t="shared" ref="AL724" si="1495">AL723</f>
        <v>0</v>
      </c>
      <c r="AM724" s="362">
        <f t="shared" ref="AM724" si="1496">AM723</f>
        <v>0</v>
      </c>
      <c r="AN724" s="362">
        <f t="shared" ref="AN724" si="1497">AN723</f>
        <v>0</v>
      </c>
      <c r="AO724" s="362">
        <f t="shared" ref="AO724" si="1498">AO723</f>
        <v>0</v>
      </c>
      <c r="AP724" s="362">
        <f t="shared" ref="AP724" si="1499">AP723</f>
        <v>0</v>
      </c>
      <c r="AQ724" s="362">
        <f t="shared" ref="AQ724" si="1500">AQ723</f>
        <v>0</v>
      </c>
      <c r="AR724" s="362">
        <f t="shared" ref="AR724" si="1501">AR723</f>
        <v>0</v>
      </c>
      <c r="AS724" s="266"/>
    </row>
    <row r="725" spans="1:45" outlineLevel="1">
      <c r="A725" s="464"/>
      <c r="B725" s="379"/>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363"/>
      <c r="AF725" s="376"/>
      <c r="AG725" s="376"/>
      <c r="AH725" s="376"/>
      <c r="AI725" s="376"/>
      <c r="AJ725" s="376"/>
      <c r="AK725" s="376"/>
      <c r="AL725" s="376"/>
      <c r="AM725" s="376"/>
      <c r="AN725" s="376"/>
      <c r="AO725" s="376"/>
      <c r="AP725" s="376"/>
      <c r="AQ725" s="376"/>
      <c r="AR725" s="376"/>
      <c r="AS725" s="266"/>
    </row>
    <row r="726" spans="1:45" outlineLevel="1">
      <c r="A726" s="464">
        <v>37</v>
      </c>
      <c r="B726" s="379" t="s">
        <v>129</v>
      </c>
      <c r="C726" s="251" t="s">
        <v>25</v>
      </c>
      <c r="D726" s="255"/>
      <c r="E726" s="255"/>
      <c r="F726" s="255"/>
      <c r="G726" s="255"/>
      <c r="H726" s="255"/>
      <c r="I726" s="255"/>
      <c r="J726" s="255"/>
      <c r="K726" s="255"/>
      <c r="L726" s="255"/>
      <c r="M726" s="255"/>
      <c r="N726" s="255"/>
      <c r="O726" s="255"/>
      <c r="P726" s="255"/>
      <c r="Q726" s="255">
        <v>12</v>
      </c>
      <c r="R726" s="255"/>
      <c r="S726" s="255"/>
      <c r="T726" s="255"/>
      <c r="U726" s="255"/>
      <c r="V726" s="255"/>
      <c r="W726" s="255"/>
      <c r="X726" s="255"/>
      <c r="Y726" s="255"/>
      <c r="Z726" s="255"/>
      <c r="AA726" s="255"/>
      <c r="AB726" s="255"/>
      <c r="AC726" s="255"/>
      <c r="AD726" s="255"/>
      <c r="AE726" s="377"/>
      <c r="AF726" s="361"/>
      <c r="AG726" s="361"/>
      <c r="AH726" s="361"/>
      <c r="AI726" s="361"/>
      <c r="AJ726" s="361"/>
      <c r="AK726" s="361"/>
      <c r="AL726" s="366"/>
      <c r="AM726" s="366"/>
      <c r="AN726" s="366"/>
      <c r="AO726" s="366"/>
      <c r="AP726" s="366"/>
      <c r="AQ726" s="366"/>
      <c r="AR726" s="366"/>
      <c r="AS726" s="256">
        <f>SUM(AE726:AR726)</f>
        <v>0</v>
      </c>
    </row>
    <row r="727" spans="1:45" outlineLevel="1">
      <c r="A727" s="464"/>
      <c r="B727" s="254" t="s">
        <v>309</v>
      </c>
      <c r="C727" s="251" t="s">
        <v>163</v>
      </c>
      <c r="D727" s="255"/>
      <c r="E727" s="255"/>
      <c r="F727" s="255"/>
      <c r="G727" s="255"/>
      <c r="H727" s="255"/>
      <c r="I727" s="255"/>
      <c r="J727" s="255"/>
      <c r="K727" s="255"/>
      <c r="L727" s="255"/>
      <c r="M727" s="255"/>
      <c r="N727" s="255"/>
      <c r="O727" s="255"/>
      <c r="P727" s="255"/>
      <c r="Q727" s="255">
        <f>Q726</f>
        <v>12</v>
      </c>
      <c r="R727" s="255"/>
      <c r="S727" s="255"/>
      <c r="T727" s="255"/>
      <c r="U727" s="255"/>
      <c r="V727" s="255"/>
      <c r="W727" s="255"/>
      <c r="X727" s="255"/>
      <c r="Y727" s="255"/>
      <c r="Z727" s="255"/>
      <c r="AA727" s="255"/>
      <c r="AB727" s="255"/>
      <c r="AC727" s="255"/>
      <c r="AD727" s="255"/>
      <c r="AE727" s="362">
        <v>0</v>
      </c>
      <c r="AF727" s="362">
        <v>0</v>
      </c>
      <c r="AG727" s="362">
        <v>0</v>
      </c>
      <c r="AH727" s="362">
        <v>0</v>
      </c>
      <c r="AI727" s="362">
        <v>0</v>
      </c>
      <c r="AJ727" s="362">
        <v>0</v>
      </c>
      <c r="AK727" s="362">
        <v>0</v>
      </c>
      <c r="AL727" s="362">
        <f t="shared" ref="AL727" si="1502">AL726</f>
        <v>0</v>
      </c>
      <c r="AM727" s="362">
        <f t="shared" ref="AM727" si="1503">AM726</f>
        <v>0</v>
      </c>
      <c r="AN727" s="362">
        <f t="shared" ref="AN727" si="1504">AN726</f>
        <v>0</v>
      </c>
      <c r="AO727" s="362">
        <f t="shared" ref="AO727" si="1505">AO726</f>
        <v>0</v>
      </c>
      <c r="AP727" s="362">
        <f t="shared" ref="AP727" si="1506">AP726</f>
        <v>0</v>
      </c>
      <c r="AQ727" s="362">
        <f t="shared" ref="AQ727" si="1507">AQ726</f>
        <v>0</v>
      </c>
      <c r="AR727" s="362">
        <f t="shared" ref="AR727" si="1508">AR726</f>
        <v>0</v>
      </c>
      <c r="AS727" s="266"/>
    </row>
    <row r="728" spans="1:45" outlineLevel="1">
      <c r="A728" s="464"/>
      <c r="B728" s="379"/>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363"/>
      <c r="AF728" s="376"/>
      <c r="AG728" s="376"/>
      <c r="AH728" s="376"/>
      <c r="AI728" s="376"/>
      <c r="AJ728" s="376"/>
      <c r="AK728" s="376"/>
      <c r="AL728" s="376"/>
      <c r="AM728" s="376"/>
      <c r="AN728" s="376"/>
      <c r="AO728" s="376"/>
      <c r="AP728" s="376"/>
      <c r="AQ728" s="376"/>
      <c r="AR728" s="376"/>
      <c r="AS728" s="266"/>
    </row>
    <row r="729" spans="1:45" outlineLevel="1">
      <c r="A729" s="464">
        <v>38</v>
      </c>
      <c r="B729" s="379" t="s">
        <v>130</v>
      </c>
      <c r="C729" s="251" t="s">
        <v>25</v>
      </c>
      <c r="D729" s="255"/>
      <c r="E729" s="255"/>
      <c r="F729" s="255"/>
      <c r="G729" s="255"/>
      <c r="H729" s="255"/>
      <c r="I729" s="255"/>
      <c r="J729" s="255"/>
      <c r="K729" s="255"/>
      <c r="L729" s="255"/>
      <c r="M729" s="255"/>
      <c r="N729" s="255"/>
      <c r="O729" s="255"/>
      <c r="P729" s="255"/>
      <c r="Q729" s="255">
        <v>12</v>
      </c>
      <c r="R729" s="255"/>
      <c r="S729" s="255"/>
      <c r="T729" s="255"/>
      <c r="U729" s="255"/>
      <c r="V729" s="255"/>
      <c r="W729" s="255"/>
      <c r="X729" s="255"/>
      <c r="Y729" s="255"/>
      <c r="Z729" s="255"/>
      <c r="AA729" s="255"/>
      <c r="AB729" s="255"/>
      <c r="AC729" s="255"/>
      <c r="AD729" s="255"/>
      <c r="AE729" s="377"/>
      <c r="AF729" s="361"/>
      <c r="AG729" s="361"/>
      <c r="AH729" s="361"/>
      <c r="AI729" s="361"/>
      <c r="AJ729" s="361"/>
      <c r="AK729" s="361"/>
      <c r="AL729" s="366"/>
      <c r="AM729" s="366"/>
      <c r="AN729" s="366"/>
      <c r="AO729" s="366"/>
      <c r="AP729" s="366"/>
      <c r="AQ729" s="366"/>
      <c r="AR729" s="366"/>
      <c r="AS729" s="256">
        <f>SUM(AE729:AR729)</f>
        <v>0</v>
      </c>
    </row>
    <row r="730" spans="1:45" outlineLevel="1">
      <c r="A730" s="464"/>
      <c r="B730" s="254" t="s">
        <v>309</v>
      </c>
      <c r="C730" s="251" t="s">
        <v>163</v>
      </c>
      <c r="D730" s="255"/>
      <c r="E730" s="255"/>
      <c r="F730" s="255"/>
      <c r="G730" s="255"/>
      <c r="H730" s="255"/>
      <c r="I730" s="255"/>
      <c r="J730" s="255"/>
      <c r="K730" s="255"/>
      <c r="L730" s="255"/>
      <c r="M730" s="255"/>
      <c r="N730" s="255"/>
      <c r="O730" s="255"/>
      <c r="P730" s="255"/>
      <c r="Q730" s="255">
        <f>Q729</f>
        <v>12</v>
      </c>
      <c r="R730" s="255"/>
      <c r="S730" s="255"/>
      <c r="T730" s="255"/>
      <c r="U730" s="255"/>
      <c r="V730" s="255"/>
      <c r="W730" s="255"/>
      <c r="X730" s="255"/>
      <c r="Y730" s="255"/>
      <c r="Z730" s="255"/>
      <c r="AA730" s="255"/>
      <c r="AB730" s="255"/>
      <c r="AC730" s="255"/>
      <c r="AD730" s="255"/>
      <c r="AE730" s="362">
        <v>0</v>
      </c>
      <c r="AF730" s="362">
        <v>0</v>
      </c>
      <c r="AG730" s="362">
        <v>0</v>
      </c>
      <c r="AH730" s="362">
        <v>0</v>
      </c>
      <c r="AI730" s="362">
        <v>0</v>
      </c>
      <c r="AJ730" s="362">
        <v>0</v>
      </c>
      <c r="AK730" s="362">
        <v>0</v>
      </c>
      <c r="AL730" s="362">
        <f t="shared" ref="AL730" si="1509">AL729</f>
        <v>0</v>
      </c>
      <c r="AM730" s="362">
        <f t="shared" ref="AM730" si="1510">AM729</f>
        <v>0</v>
      </c>
      <c r="AN730" s="362">
        <f t="shared" ref="AN730" si="1511">AN729</f>
        <v>0</v>
      </c>
      <c r="AO730" s="362">
        <f t="shared" ref="AO730" si="1512">AO729</f>
        <v>0</v>
      </c>
      <c r="AP730" s="362">
        <f t="shared" ref="AP730" si="1513">AP729</f>
        <v>0</v>
      </c>
      <c r="AQ730" s="362">
        <f t="shared" ref="AQ730" si="1514">AQ729</f>
        <v>0</v>
      </c>
      <c r="AR730" s="362">
        <f t="shared" ref="AR730" si="1515">AR729</f>
        <v>0</v>
      </c>
      <c r="AS730" s="266"/>
    </row>
    <row r="731" spans="1:45" outlineLevel="1">
      <c r="A731" s="464"/>
      <c r="B731" s="379"/>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363"/>
      <c r="AF731" s="376"/>
      <c r="AG731" s="376"/>
      <c r="AH731" s="376"/>
      <c r="AI731" s="376"/>
      <c r="AJ731" s="376"/>
      <c r="AK731" s="376"/>
      <c r="AL731" s="376"/>
      <c r="AM731" s="376"/>
      <c r="AN731" s="376"/>
      <c r="AO731" s="376"/>
      <c r="AP731" s="376"/>
      <c r="AQ731" s="376"/>
      <c r="AR731" s="376"/>
      <c r="AS731" s="266"/>
    </row>
    <row r="732" spans="1:45" ht="30" outlineLevel="1">
      <c r="A732" s="464">
        <v>39</v>
      </c>
      <c r="B732" s="379" t="s">
        <v>131</v>
      </c>
      <c r="C732" s="251" t="s">
        <v>25</v>
      </c>
      <c r="D732" s="255"/>
      <c r="E732" s="255"/>
      <c r="F732" s="255"/>
      <c r="G732" s="255"/>
      <c r="H732" s="255"/>
      <c r="I732" s="255"/>
      <c r="J732" s="255"/>
      <c r="K732" s="255"/>
      <c r="L732" s="255"/>
      <c r="M732" s="255"/>
      <c r="N732" s="255"/>
      <c r="O732" s="255"/>
      <c r="P732" s="255"/>
      <c r="Q732" s="255">
        <v>12</v>
      </c>
      <c r="R732" s="255"/>
      <c r="S732" s="255"/>
      <c r="T732" s="255"/>
      <c r="U732" s="255"/>
      <c r="V732" s="255"/>
      <c r="W732" s="255"/>
      <c r="X732" s="255"/>
      <c r="Y732" s="255"/>
      <c r="Z732" s="255"/>
      <c r="AA732" s="255"/>
      <c r="AB732" s="255"/>
      <c r="AC732" s="255"/>
      <c r="AD732" s="255"/>
      <c r="AE732" s="377"/>
      <c r="AF732" s="361"/>
      <c r="AG732" s="361"/>
      <c r="AH732" s="361"/>
      <c r="AI732" s="361"/>
      <c r="AJ732" s="361"/>
      <c r="AK732" s="361"/>
      <c r="AL732" s="366"/>
      <c r="AM732" s="366"/>
      <c r="AN732" s="366"/>
      <c r="AO732" s="366"/>
      <c r="AP732" s="366"/>
      <c r="AQ732" s="366"/>
      <c r="AR732" s="366"/>
      <c r="AS732" s="256">
        <f>SUM(AE732:AR732)</f>
        <v>0</v>
      </c>
    </row>
    <row r="733" spans="1:45" outlineLevel="1">
      <c r="A733" s="464"/>
      <c r="B733" s="254" t="s">
        <v>309</v>
      </c>
      <c r="C733" s="251" t="s">
        <v>163</v>
      </c>
      <c r="D733" s="255"/>
      <c r="E733" s="255"/>
      <c r="F733" s="255"/>
      <c r="G733" s="255"/>
      <c r="H733" s="255"/>
      <c r="I733" s="255"/>
      <c r="J733" s="255"/>
      <c r="K733" s="255"/>
      <c r="L733" s="255"/>
      <c r="M733" s="255"/>
      <c r="N733" s="255"/>
      <c r="O733" s="255"/>
      <c r="P733" s="255"/>
      <c r="Q733" s="255">
        <f>Q732</f>
        <v>12</v>
      </c>
      <c r="R733" s="255"/>
      <c r="S733" s="255"/>
      <c r="T733" s="255"/>
      <c r="U733" s="255"/>
      <c r="V733" s="255"/>
      <c r="W733" s="255"/>
      <c r="X733" s="255"/>
      <c r="Y733" s="255"/>
      <c r="Z733" s="255"/>
      <c r="AA733" s="255"/>
      <c r="AB733" s="255"/>
      <c r="AC733" s="255"/>
      <c r="AD733" s="255"/>
      <c r="AE733" s="362">
        <v>0</v>
      </c>
      <c r="AF733" s="362">
        <v>0</v>
      </c>
      <c r="AG733" s="362">
        <v>0</v>
      </c>
      <c r="AH733" s="362">
        <v>0</v>
      </c>
      <c r="AI733" s="362">
        <v>0</v>
      </c>
      <c r="AJ733" s="362">
        <v>0</v>
      </c>
      <c r="AK733" s="362">
        <v>0</v>
      </c>
      <c r="AL733" s="362">
        <f t="shared" ref="AL733" si="1516">AL732</f>
        <v>0</v>
      </c>
      <c r="AM733" s="362">
        <f t="shared" ref="AM733" si="1517">AM732</f>
        <v>0</v>
      </c>
      <c r="AN733" s="362">
        <f t="shared" ref="AN733" si="1518">AN732</f>
        <v>0</v>
      </c>
      <c r="AO733" s="362">
        <f t="shared" ref="AO733" si="1519">AO732</f>
        <v>0</v>
      </c>
      <c r="AP733" s="362">
        <f t="shared" ref="AP733" si="1520">AP732</f>
        <v>0</v>
      </c>
      <c r="AQ733" s="362">
        <f t="shared" ref="AQ733" si="1521">AQ732</f>
        <v>0</v>
      </c>
      <c r="AR733" s="362">
        <f t="shared" ref="AR733" si="1522">AR732</f>
        <v>0</v>
      </c>
      <c r="AS733" s="266"/>
    </row>
    <row r="734" spans="1:45" outlineLevel="1">
      <c r="A734" s="464"/>
      <c r="B734" s="37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363"/>
      <c r="AF734" s="376"/>
      <c r="AG734" s="376"/>
      <c r="AH734" s="376"/>
      <c r="AI734" s="376"/>
      <c r="AJ734" s="376"/>
      <c r="AK734" s="376"/>
      <c r="AL734" s="376"/>
      <c r="AM734" s="376"/>
      <c r="AN734" s="376"/>
      <c r="AO734" s="376"/>
      <c r="AP734" s="376"/>
      <c r="AQ734" s="376"/>
      <c r="AR734" s="376"/>
      <c r="AS734" s="266"/>
    </row>
    <row r="735" spans="1:45" ht="30" outlineLevel="1">
      <c r="A735" s="464">
        <v>40</v>
      </c>
      <c r="B735" s="379" t="s">
        <v>132</v>
      </c>
      <c r="C735" s="251" t="s">
        <v>25</v>
      </c>
      <c r="D735" s="255"/>
      <c r="E735" s="255"/>
      <c r="F735" s="255"/>
      <c r="G735" s="255"/>
      <c r="H735" s="255"/>
      <c r="I735" s="255"/>
      <c r="J735" s="255"/>
      <c r="K735" s="255"/>
      <c r="L735" s="255"/>
      <c r="M735" s="255"/>
      <c r="N735" s="255"/>
      <c r="O735" s="255"/>
      <c r="P735" s="255"/>
      <c r="Q735" s="255">
        <v>12</v>
      </c>
      <c r="R735" s="255"/>
      <c r="S735" s="255"/>
      <c r="T735" s="255"/>
      <c r="U735" s="255"/>
      <c r="V735" s="255"/>
      <c r="W735" s="255"/>
      <c r="X735" s="255"/>
      <c r="Y735" s="255"/>
      <c r="Z735" s="255"/>
      <c r="AA735" s="255"/>
      <c r="AB735" s="255"/>
      <c r="AC735" s="255"/>
      <c r="AD735" s="255"/>
      <c r="AE735" s="377"/>
      <c r="AF735" s="361"/>
      <c r="AG735" s="361"/>
      <c r="AH735" s="361"/>
      <c r="AI735" s="361"/>
      <c r="AJ735" s="361"/>
      <c r="AK735" s="361"/>
      <c r="AL735" s="366"/>
      <c r="AM735" s="366"/>
      <c r="AN735" s="366"/>
      <c r="AO735" s="366"/>
      <c r="AP735" s="366"/>
      <c r="AQ735" s="366"/>
      <c r="AR735" s="366"/>
      <c r="AS735" s="256">
        <f>SUM(AE735:AR735)</f>
        <v>0</v>
      </c>
    </row>
    <row r="736" spans="1:45" outlineLevel="1">
      <c r="A736" s="464"/>
      <c r="B736" s="254" t="s">
        <v>309</v>
      </c>
      <c r="C736" s="251" t="s">
        <v>163</v>
      </c>
      <c r="D736" s="255"/>
      <c r="E736" s="255"/>
      <c r="F736" s="255"/>
      <c r="G736" s="255"/>
      <c r="H736" s="255"/>
      <c r="I736" s="255"/>
      <c r="J736" s="255"/>
      <c r="K736" s="255"/>
      <c r="L736" s="255"/>
      <c r="M736" s="255"/>
      <c r="N736" s="255"/>
      <c r="O736" s="255"/>
      <c r="P736" s="255"/>
      <c r="Q736" s="255">
        <f>Q735</f>
        <v>12</v>
      </c>
      <c r="R736" s="255"/>
      <c r="S736" s="255"/>
      <c r="T736" s="255"/>
      <c r="U736" s="255"/>
      <c r="V736" s="255"/>
      <c r="W736" s="255"/>
      <c r="X736" s="255"/>
      <c r="Y736" s="255"/>
      <c r="Z736" s="255"/>
      <c r="AA736" s="255"/>
      <c r="AB736" s="255"/>
      <c r="AC736" s="255"/>
      <c r="AD736" s="255"/>
      <c r="AE736" s="362">
        <v>0</v>
      </c>
      <c r="AF736" s="362">
        <v>0</v>
      </c>
      <c r="AG736" s="362">
        <v>0</v>
      </c>
      <c r="AH736" s="362">
        <v>0</v>
      </c>
      <c r="AI736" s="362">
        <v>0</v>
      </c>
      <c r="AJ736" s="362">
        <v>0</v>
      </c>
      <c r="AK736" s="362">
        <v>0</v>
      </c>
      <c r="AL736" s="362">
        <f t="shared" ref="AL736" si="1523">AL735</f>
        <v>0</v>
      </c>
      <c r="AM736" s="362">
        <f t="shared" ref="AM736" si="1524">AM735</f>
        <v>0</v>
      </c>
      <c r="AN736" s="362">
        <f t="shared" ref="AN736" si="1525">AN735</f>
        <v>0</v>
      </c>
      <c r="AO736" s="362">
        <f t="shared" ref="AO736" si="1526">AO735</f>
        <v>0</v>
      </c>
      <c r="AP736" s="362">
        <f t="shared" ref="AP736" si="1527">AP735</f>
        <v>0</v>
      </c>
      <c r="AQ736" s="362">
        <f t="shared" ref="AQ736" si="1528">AQ735</f>
        <v>0</v>
      </c>
      <c r="AR736" s="362">
        <f t="shared" ref="AR736" si="1529">AR735</f>
        <v>0</v>
      </c>
      <c r="AS736" s="266"/>
    </row>
    <row r="737" spans="1:45" outlineLevel="1">
      <c r="A737" s="464"/>
      <c r="B737" s="37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363"/>
      <c r="AF737" s="376"/>
      <c r="AG737" s="376"/>
      <c r="AH737" s="376"/>
      <c r="AI737" s="376"/>
      <c r="AJ737" s="376"/>
      <c r="AK737" s="376"/>
      <c r="AL737" s="376"/>
      <c r="AM737" s="376"/>
      <c r="AN737" s="376"/>
      <c r="AO737" s="376"/>
      <c r="AP737" s="376"/>
      <c r="AQ737" s="376"/>
      <c r="AR737" s="376"/>
      <c r="AS737" s="266"/>
    </row>
    <row r="738" spans="1:45" ht="30" outlineLevel="1">
      <c r="A738" s="464">
        <v>41</v>
      </c>
      <c r="B738" s="379" t="s">
        <v>133</v>
      </c>
      <c r="C738" s="251" t="s">
        <v>25</v>
      </c>
      <c r="D738" s="255"/>
      <c r="E738" s="255"/>
      <c r="F738" s="255"/>
      <c r="G738" s="255"/>
      <c r="H738" s="255"/>
      <c r="I738" s="255"/>
      <c r="J738" s="255"/>
      <c r="K738" s="255"/>
      <c r="L738" s="255"/>
      <c r="M738" s="255"/>
      <c r="N738" s="255"/>
      <c r="O738" s="255"/>
      <c r="P738" s="255"/>
      <c r="Q738" s="255">
        <v>12</v>
      </c>
      <c r="R738" s="255"/>
      <c r="S738" s="255"/>
      <c r="T738" s="255"/>
      <c r="U738" s="255"/>
      <c r="V738" s="255"/>
      <c r="W738" s="255"/>
      <c r="X738" s="255"/>
      <c r="Y738" s="255"/>
      <c r="Z738" s="255"/>
      <c r="AA738" s="255"/>
      <c r="AB738" s="255"/>
      <c r="AC738" s="255"/>
      <c r="AD738" s="255"/>
      <c r="AE738" s="377"/>
      <c r="AF738" s="361"/>
      <c r="AG738" s="361"/>
      <c r="AH738" s="361"/>
      <c r="AI738" s="361"/>
      <c r="AJ738" s="361"/>
      <c r="AK738" s="361"/>
      <c r="AL738" s="366"/>
      <c r="AM738" s="366"/>
      <c r="AN738" s="366"/>
      <c r="AO738" s="366"/>
      <c r="AP738" s="366"/>
      <c r="AQ738" s="366"/>
      <c r="AR738" s="366"/>
      <c r="AS738" s="256">
        <f>SUM(AE738:AR738)</f>
        <v>0</v>
      </c>
    </row>
    <row r="739" spans="1:45" outlineLevel="1">
      <c r="A739" s="464"/>
      <c r="B739" s="254" t="s">
        <v>309</v>
      </c>
      <c r="C739" s="251" t="s">
        <v>163</v>
      </c>
      <c r="D739" s="255"/>
      <c r="E739" s="255"/>
      <c r="F739" s="255"/>
      <c r="G739" s="255"/>
      <c r="H739" s="255"/>
      <c r="I739" s="255"/>
      <c r="J739" s="255"/>
      <c r="K739" s="255"/>
      <c r="L739" s="255"/>
      <c r="M739" s="255"/>
      <c r="N739" s="255"/>
      <c r="O739" s="255"/>
      <c r="P739" s="255"/>
      <c r="Q739" s="255">
        <f>Q738</f>
        <v>12</v>
      </c>
      <c r="R739" s="255"/>
      <c r="S739" s="255"/>
      <c r="T739" s="255"/>
      <c r="U739" s="255"/>
      <c r="V739" s="255"/>
      <c r="W739" s="255"/>
      <c r="X739" s="255"/>
      <c r="Y739" s="255"/>
      <c r="Z739" s="255"/>
      <c r="AA739" s="255"/>
      <c r="AB739" s="255"/>
      <c r="AC739" s="255"/>
      <c r="AD739" s="255"/>
      <c r="AE739" s="362">
        <v>0</v>
      </c>
      <c r="AF739" s="362">
        <v>0</v>
      </c>
      <c r="AG739" s="362">
        <v>0</v>
      </c>
      <c r="AH739" s="362">
        <v>0</v>
      </c>
      <c r="AI739" s="362">
        <v>0</v>
      </c>
      <c r="AJ739" s="362">
        <v>0</v>
      </c>
      <c r="AK739" s="362">
        <v>0</v>
      </c>
      <c r="AL739" s="362">
        <f t="shared" ref="AL739" si="1530">AL738</f>
        <v>0</v>
      </c>
      <c r="AM739" s="362">
        <f t="shared" ref="AM739" si="1531">AM738</f>
        <v>0</v>
      </c>
      <c r="AN739" s="362">
        <f t="shared" ref="AN739" si="1532">AN738</f>
        <v>0</v>
      </c>
      <c r="AO739" s="362">
        <f t="shared" ref="AO739" si="1533">AO738</f>
        <v>0</v>
      </c>
      <c r="AP739" s="362">
        <f t="shared" ref="AP739" si="1534">AP738</f>
        <v>0</v>
      </c>
      <c r="AQ739" s="362">
        <f t="shared" ref="AQ739" si="1535">AQ738</f>
        <v>0</v>
      </c>
      <c r="AR739" s="362">
        <f t="shared" ref="AR739" si="1536">AR738</f>
        <v>0</v>
      </c>
      <c r="AS739" s="266"/>
    </row>
    <row r="740" spans="1:45" outlineLevel="1">
      <c r="A740" s="464"/>
      <c r="B740" s="379"/>
      <c r="C740" s="251"/>
      <c r="D740" s="251"/>
      <c r="E740" s="251"/>
      <c r="F740" s="251"/>
      <c r="G740" s="251"/>
      <c r="H740" s="251"/>
      <c r="I740" s="251"/>
      <c r="J740" s="251"/>
      <c r="K740" s="251"/>
      <c r="L740" s="251"/>
      <c r="M740" s="251"/>
      <c r="N740" s="251"/>
      <c r="O740" s="251"/>
      <c r="P740" s="251"/>
      <c r="Q740" s="251"/>
      <c r="R740" s="251"/>
      <c r="S740" s="251"/>
      <c r="T740" s="251"/>
      <c r="U740" s="251"/>
      <c r="V740" s="251"/>
      <c r="W740" s="251"/>
      <c r="X740" s="251"/>
      <c r="Y740" s="251"/>
      <c r="Z740" s="251"/>
      <c r="AA740" s="251"/>
      <c r="AB740" s="251"/>
      <c r="AC740" s="251"/>
      <c r="AD740" s="251"/>
      <c r="AE740" s="363"/>
      <c r="AF740" s="376"/>
      <c r="AG740" s="376"/>
      <c r="AH740" s="376"/>
      <c r="AI740" s="376"/>
      <c r="AJ740" s="376"/>
      <c r="AK740" s="376"/>
      <c r="AL740" s="376"/>
      <c r="AM740" s="376"/>
      <c r="AN740" s="376"/>
      <c r="AO740" s="376"/>
      <c r="AP740" s="376"/>
      <c r="AQ740" s="376"/>
      <c r="AR740" s="376"/>
      <c r="AS740" s="266"/>
    </row>
    <row r="741" spans="1:45" ht="30" outlineLevel="1">
      <c r="A741" s="464">
        <v>42</v>
      </c>
      <c r="B741" s="379" t="s">
        <v>134</v>
      </c>
      <c r="C741" s="251" t="s">
        <v>25</v>
      </c>
      <c r="D741" s="255"/>
      <c r="E741" s="255"/>
      <c r="F741" s="255"/>
      <c r="G741" s="255"/>
      <c r="H741" s="255"/>
      <c r="I741" s="255"/>
      <c r="J741" s="255"/>
      <c r="K741" s="255"/>
      <c r="L741" s="255"/>
      <c r="M741" s="255"/>
      <c r="N741" s="255"/>
      <c r="O741" s="255"/>
      <c r="P741" s="255"/>
      <c r="Q741" s="251"/>
      <c r="R741" s="255"/>
      <c r="S741" s="255"/>
      <c r="T741" s="255"/>
      <c r="U741" s="255"/>
      <c r="V741" s="255"/>
      <c r="W741" s="255"/>
      <c r="X741" s="255"/>
      <c r="Y741" s="255"/>
      <c r="Z741" s="255"/>
      <c r="AA741" s="255"/>
      <c r="AB741" s="255"/>
      <c r="AC741" s="255"/>
      <c r="AD741" s="255"/>
      <c r="AE741" s="377"/>
      <c r="AF741" s="361"/>
      <c r="AG741" s="361"/>
      <c r="AH741" s="361"/>
      <c r="AI741" s="361"/>
      <c r="AJ741" s="361"/>
      <c r="AK741" s="361"/>
      <c r="AL741" s="366"/>
      <c r="AM741" s="366"/>
      <c r="AN741" s="366"/>
      <c r="AO741" s="366"/>
      <c r="AP741" s="366"/>
      <c r="AQ741" s="366"/>
      <c r="AR741" s="366"/>
      <c r="AS741" s="256">
        <f>SUM(AE741:AR741)</f>
        <v>0</v>
      </c>
    </row>
    <row r="742" spans="1:45" outlineLevel="1">
      <c r="A742" s="464"/>
      <c r="B742" s="254" t="s">
        <v>309</v>
      </c>
      <c r="C742" s="251" t="s">
        <v>163</v>
      </c>
      <c r="D742" s="255"/>
      <c r="E742" s="255"/>
      <c r="F742" s="255"/>
      <c r="G742" s="255"/>
      <c r="H742" s="255"/>
      <c r="I742" s="255"/>
      <c r="J742" s="255"/>
      <c r="K742" s="255"/>
      <c r="L742" s="255"/>
      <c r="M742" s="255"/>
      <c r="N742" s="255"/>
      <c r="O742" s="255"/>
      <c r="P742" s="255"/>
      <c r="Q742" s="414"/>
      <c r="R742" s="255"/>
      <c r="S742" s="255"/>
      <c r="T742" s="255"/>
      <c r="U742" s="255"/>
      <c r="V742" s="255"/>
      <c r="W742" s="255"/>
      <c r="X742" s="255"/>
      <c r="Y742" s="255"/>
      <c r="Z742" s="255"/>
      <c r="AA742" s="255"/>
      <c r="AB742" s="255"/>
      <c r="AC742" s="255"/>
      <c r="AD742" s="255"/>
      <c r="AE742" s="362">
        <v>0</v>
      </c>
      <c r="AF742" s="362">
        <v>0</v>
      </c>
      <c r="AG742" s="362">
        <v>0</v>
      </c>
      <c r="AH742" s="362">
        <v>0</v>
      </c>
      <c r="AI742" s="362">
        <v>0</v>
      </c>
      <c r="AJ742" s="362">
        <v>0</v>
      </c>
      <c r="AK742" s="362">
        <v>0</v>
      </c>
      <c r="AL742" s="362">
        <f t="shared" ref="AL742" si="1537">AL741</f>
        <v>0</v>
      </c>
      <c r="AM742" s="362">
        <f t="shared" ref="AM742" si="1538">AM741</f>
        <v>0</v>
      </c>
      <c r="AN742" s="362">
        <f t="shared" ref="AN742" si="1539">AN741</f>
        <v>0</v>
      </c>
      <c r="AO742" s="362">
        <f t="shared" ref="AO742" si="1540">AO741</f>
        <v>0</v>
      </c>
      <c r="AP742" s="362">
        <f t="shared" ref="AP742" si="1541">AP741</f>
        <v>0</v>
      </c>
      <c r="AQ742" s="362">
        <f t="shared" ref="AQ742" si="1542">AQ741</f>
        <v>0</v>
      </c>
      <c r="AR742" s="362">
        <f t="shared" ref="AR742" si="1543">AR741</f>
        <v>0</v>
      </c>
      <c r="AS742" s="266"/>
    </row>
    <row r="743" spans="1:45" outlineLevel="1">
      <c r="A743" s="464"/>
      <c r="B743" s="379"/>
      <c r="C743" s="251"/>
      <c r="D743" s="251"/>
      <c r="E743" s="251"/>
      <c r="F743" s="251"/>
      <c r="G743" s="251"/>
      <c r="H743" s="251"/>
      <c r="I743" s="251"/>
      <c r="J743" s="251"/>
      <c r="K743" s="251"/>
      <c r="L743" s="251"/>
      <c r="M743" s="251"/>
      <c r="N743" s="251"/>
      <c r="O743" s="251"/>
      <c r="P743" s="251"/>
      <c r="Q743" s="251"/>
      <c r="R743" s="251"/>
      <c r="S743" s="251"/>
      <c r="T743" s="251"/>
      <c r="U743" s="251"/>
      <c r="V743" s="251"/>
      <c r="W743" s="251"/>
      <c r="X743" s="251"/>
      <c r="Y743" s="251"/>
      <c r="Z743" s="251"/>
      <c r="AA743" s="251"/>
      <c r="AB743" s="251"/>
      <c r="AC743" s="251"/>
      <c r="AD743" s="251"/>
      <c r="AE743" s="363"/>
      <c r="AF743" s="376"/>
      <c r="AG743" s="376"/>
      <c r="AH743" s="376"/>
      <c r="AI743" s="376"/>
      <c r="AJ743" s="376"/>
      <c r="AK743" s="376"/>
      <c r="AL743" s="376"/>
      <c r="AM743" s="376"/>
      <c r="AN743" s="376"/>
      <c r="AO743" s="376"/>
      <c r="AP743" s="376"/>
      <c r="AQ743" s="376"/>
      <c r="AR743" s="376"/>
      <c r="AS743" s="266"/>
    </row>
    <row r="744" spans="1:45" outlineLevel="1">
      <c r="A744" s="464">
        <v>43</v>
      </c>
      <c r="B744" s="379" t="s">
        <v>135</v>
      </c>
      <c r="C744" s="251" t="s">
        <v>25</v>
      </c>
      <c r="D744" s="255"/>
      <c r="E744" s="255"/>
      <c r="F744" s="255"/>
      <c r="G744" s="255"/>
      <c r="H744" s="255"/>
      <c r="I744" s="255"/>
      <c r="J744" s="255"/>
      <c r="K744" s="255"/>
      <c r="L744" s="255"/>
      <c r="M744" s="255"/>
      <c r="N744" s="255"/>
      <c r="O744" s="255"/>
      <c r="P744" s="255"/>
      <c r="Q744" s="255">
        <v>12</v>
      </c>
      <c r="R744" s="255"/>
      <c r="S744" s="255"/>
      <c r="T744" s="255"/>
      <c r="U744" s="255"/>
      <c r="V744" s="255"/>
      <c r="W744" s="255"/>
      <c r="X744" s="255"/>
      <c r="Y744" s="255"/>
      <c r="Z744" s="255"/>
      <c r="AA744" s="255"/>
      <c r="AB744" s="255"/>
      <c r="AC744" s="255"/>
      <c r="AD744" s="255"/>
      <c r="AE744" s="377"/>
      <c r="AF744" s="361"/>
      <c r="AG744" s="361"/>
      <c r="AH744" s="361"/>
      <c r="AI744" s="361"/>
      <c r="AJ744" s="361"/>
      <c r="AK744" s="361"/>
      <c r="AL744" s="366"/>
      <c r="AM744" s="366"/>
      <c r="AN744" s="366"/>
      <c r="AO744" s="366"/>
      <c r="AP744" s="366"/>
      <c r="AQ744" s="366"/>
      <c r="AR744" s="366"/>
      <c r="AS744" s="256">
        <f>SUM(AE744:AR744)</f>
        <v>0</v>
      </c>
    </row>
    <row r="745" spans="1:45" outlineLevel="1">
      <c r="A745" s="464"/>
      <c r="B745" s="254" t="s">
        <v>309</v>
      </c>
      <c r="C745" s="251" t="s">
        <v>163</v>
      </c>
      <c r="D745" s="255"/>
      <c r="E745" s="255"/>
      <c r="F745" s="255"/>
      <c r="G745" s="255"/>
      <c r="H745" s="255"/>
      <c r="I745" s="255"/>
      <c r="J745" s="255"/>
      <c r="K745" s="255"/>
      <c r="L745" s="255"/>
      <c r="M745" s="255"/>
      <c r="N745" s="255"/>
      <c r="O745" s="255"/>
      <c r="P745" s="255"/>
      <c r="Q745" s="255">
        <f>Q744</f>
        <v>12</v>
      </c>
      <c r="R745" s="255"/>
      <c r="S745" s="255"/>
      <c r="T745" s="255"/>
      <c r="U745" s="255"/>
      <c r="V745" s="255"/>
      <c r="W745" s="255"/>
      <c r="X745" s="255"/>
      <c r="Y745" s="255"/>
      <c r="Z745" s="255"/>
      <c r="AA745" s="255"/>
      <c r="AB745" s="255"/>
      <c r="AC745" s="255"/>
      <c r="AD745" s="255"/>
      <c r="AE745" s="362">
        <v>0</v>
      </c>
      <c r="AF745" s="362">
        <v>0</v>
      </c>
      <c r="AG745" s="362">
        <v>0</v>
      </c>
      <c r="AH745" s="362">
        <v>0</v>
      </c>
      <c r="AI745" s="362">
        <v>0</v>
      </c>
      <c r="AJ745" s="362">
        <v>0</v>
      </c>
      <c r="AK745" s="362">
        <v>0</v>
      </c>
      <c r="AL745" s="362">
        <f t="shared" ref="AL745" si="1544">AL744</f>
        <v>0</v>
      </c>
      <c r="AM745" s="362">
        <f t="shared" ref="AM745" si="1545">AM744</f>
        <v>0</v>
      </c>
      <c r="AN745" s="362">
        <f t="shared" ref="AN745" si="1546">AN744</f>
        <v>0</v>
      </c>
      <c r="AO745" s="362">
        <f t="shared" ref="AO745" si="1547">AO744</f>
        <v>0</v>
      </c>
      <c r="AP745" s="362">
        <f t="shared" ref="AP745" si="1548">AP744</f>
        <v>0</v>
      </c>
      <c r="AQ745" s="362">
        <f t="shared" ref="AQ745" si="1549">AQ744</f>
        <v>0</v>
      </c>
      <c r="AR745" s="362">
        <f t="shared" ref="AR745" si="1550">AR744</f>
        <v>0</v>
      </c>
      <c r="AS745" s="266"/>
    </row>
    <row r="746" spans="1:45" outlineLevel="1">
      <c r="A746" s="464"/>
      <c r="B746" s="379"/>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363"/>
      <c r="AF746" s="376"/>
      <c r="AG746" s="376"/>
      <c r="AH746" s="376"/>
      <c r="AI746" s="376"/>
      <c r="AJ746" s="376"/>
      <c r="AK746" s="376"/>
      <c r="AL746" s="376"/>
      <c r="AM746" s="376"/>
      <c r="AN746" s="376"/>
      <c r="AO746" s="376"/>
      <c r="AP746" s="376"/>
      <c r="AQ746" s="376"/>
      <c r="AR746" s="376"/>
      <c r="AS746" s="266"/>
    </row>
    <row r="747" spans="1:45" ht="30" outlineLevel="1">
      <c r="A747" s="464">
        <v>44</v>
      </c>
      <c r="B747" s="379" t="s">
        <v>136</v>
      </c>
      <c r="C747" s="251" t="s">
        <v>25</v>
      </c>
      <c r="D747" s="255"/>
      <c r="E747" s="255"/>
      <c r="F747" s="255"/>
      <c r="G747" s="255"/>
      <c r="H747" s="255"/>
      <c r="I747" s="255"/>
      <c r="J747" s="255"/>
      <c r="K747" s="255"/>
      <c r="L747" s="255"/>
      <c r="M747" s="255"/>
      <c r="N747" s="255"/>
      <c r="O747" s="255"/>
      <c r="P747" s="255"/>
      <c r="Q747" s="255">
        <v>12</v>
      </c>
      <c r="R747" s="255"/>
      <c r="S747" s="255"/>
      <c r="T747" s="255"/>
      <c r="U747" s="255"/>
      <c r="V747" s="255"/>
      <c r="W747" s="255"/>
      <c r="X747" s="255"/>
      <c r="Y747" s="255"/>
      <c r="Z747" s="255"/>
      <c r="AA747" s="255"/>
      <c r="AB747" s="255"/>
      <c r="AC747" s="255"/>
      <c r="AD747" s="255"/>
      <c r="AE747" s="377"/>
      <c r="AF747" s="361"/>
      <c r="AG747" s="361"/>
      <c r="AH747" s="361"/>
      <c r="AI747" s="361"/>
      <c r="AJ747" s="361"/>
      <c r="AK747" s="361"/>
      <c r="AL747" s="366"/>
      <c r="AM747" s="366"/>
      <c r="AN747" s="366"/>
      <c r="AO747" s="366"/>
      <c r="AP747" s="366"/>
      <c r="AQ747" s="366"/>
      <c r="AR747" s="366"/>
      <c r="AS747" s="256">
        <f>SUM(AE747:AR747)</f>
        <v>0</v>
      </c>
    </row>
    <row r="748" spans="1:45" outlineLevel="1">
      <c r="A748" s="464"/>
      <c r="B748" s="254" t="s">
        <v>309</v>
      </c>
      <c r="C748" s="251" t="s">
        <v>163</v>
      </c>
      <c r="D748" s="255"/>
      <c r="E748" s="255"/>
      <c r="F748" s="255"/>
      <c r="G748" s="255"/>
      <c r="H748" s="255"/>
      <c r="I748" s="255"/>
      <c r="J748" s="255"/>
      <c r="K748" s="255"/>
      <c r="L748" s="255"/>
      <c r="M748" s="255"/>
      <c r="N748" s="255"/>
      <c r="O748" s="255"/>
      <c r="P748" s="255"/>
      <c r="Q748" s="255">
        <f>Q747</f>
        <v>12</v>
      </c>
      <c r="R748" s="255"/>
      <c r="S748" s="255"/>
      <c r="T748" s="255"/>
      <c r="U748" s="255"/>
      <c r="V748" s="255"/>
      <c r="W748" s="255"/>
      <c r="X748" s="255"/>
      <c r="Y748" s="255"/>
      <c r="Z748" s="255"/>
      <c r="AA748" s="255"/>
      <c r="AB748" s="255"/>
      <c r="AC748" s="255"/>
      <c r="AD748" s="255"/>
      <c r="AE748" s="362">
        <v>0</v>
      </c>
      <c r="AF748" s="362">
        <v>0</v>
      </c>
      <c r="AG748" s="362">
        <v>0</v>
      </c>
      <c r="AH748" s="362">
        <v>0</v>
      </c>
      <c r="AI748" s="362">
        <v>0</v>
      </c>
      <c r="AJ748" s="362">
        <v>0</v>
      </c>
      <c r="AK748" s="362">
        <v>0</v>
      </c>
      <c r="AL748" s="362">
        <f t="shared" ref="AL748" si="1551">AL747</f>
        <v>0</v>
      </c>
      <c r="AM748" s="362">
        <f t="shared" ref="AM748" si="1552">AM747</f>
        <v>0</v>
      </c>
      <c r="AN748" s="362">
        <f t="shared" ref="AN748" si="1553">AN747</f>
        <v>0</v>
      </c>
      <c r="AO748" s="362">
        <f t="shared" ref="AO748" si="1554">AO747</f>
        <v>0</v>
      </c>
      <c r="AP748" s="362">
        <f t="shared" ref="AP748" si="1555">AP747</f>
        <v>0</v>
      </c>
      <c r="AQ748" s="362">
        <f t="shared" ref="AQ748" si="1556">AQ747</f>
        <v>0</v>
      </c>
      <c r="AR748" s="362">
        <f t="shared" ref="AR748" si="1557">AR747</f>
        <v>0</v>
      </c>
      <c r="AS748" s="266"/>
    </row>
    <row r="749" spans="1:45" outlineLevel="1">
      <c r="A749" s="464"/>
      <c r="B749" s="379"/>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51"/>
      <c r="AE749" s="363"/>
      <c r="AF749" s="376"/>
      <c r="AG749" s="376"/>
      <c r="AH749" s="376"/>
      <c r="AI749" s="376"/>
      <c r="AJ749" s="376"/>
      <c r="AK749" s="376"/>
      <c r="AL749" s="376"/>
      <c r="AM749" s="376"/>
      <c r="AN749" s="376"/>
      <c r="AO749" s="376"/>
      <c r="AP749" s="376"/>
      <c r="AQ749" s="376"/>
      <c r="AR749" s="376"/>
      <c r="AS749" s="266"/>
    </row>
    <row r="750" spans="1:45" ht="30" outlineLevel="1">
      <c r="A750" s="464">
        <v>45</v>
      </c>
      <c r="B750" s="379" t="s">
        <v>137</v>
      </c>
      <c r="C750" s="251" t="s">
        <v>25</v>
      </c>
      <c r="D750" s="255"/>
      <c r="E750" s="255"/>
      <c r="F750" s="255"/>
      <c r="G750" s="255"/>
      <c r="H750" s="255"/>
      <c r="I750" s="255"/>
      <c r="J750" s="255"/>
      <c r="K750" s="255"/>
      <c r="L750" s="255"/>
      <c r="M750" s="255"/>
      <c r="N750" s="255"/>
      <c r="O750" s="255"/>
      <c r="P750" s="255"/>
      <c r="Q750" s="255">
        <v>12</v>
      </c>
      <c r="R750" s="255"/>
      <c r="S750" s="255"/>
      <c r="T750" s="255"/>
      <c r="U750" s="255"/>
      <c r="V750" s="255"/>
      <c r="W750" s="255"/>
      <c r="X750" s="255"/>
      <c r="Y750" s="255"/>
      <c r="Z750" s="255"/>
      <c r="AA750" s="255"/>
      <c r="AB750" s="255"/>
      <c r="AC750" s="255"/>
      <c r="AD750" s="255"/>
      <c r="AE750" s="377"/>
      <c r="AF750" s="361"/>
      <c r="AG750" s="361"/>
      <c r="AH750" s="361"/>
      <c r="AI750" s="361"/>
      <c r="AJ750" s="361"/>
      <c r="AK750" s="361"/>
      <c r="AL750" s="366"/>
      <c r="AM750" s="366"/>
      <c r="AN750" s="366"/>
      <c r="AO750" s="366"/>
      <c r="AP750" s="366"/>
      <c r="AQ750" s="366"/>
      <c r="AR750" s="366"/>
      <c r="AS750" s="256">
        <f>SUM(AE750:AR750)</f>
        <v>0</v>
      </c>
    </row>
    <row r="751" spans="1:45" outlineLevel="1">
      <c r="A751" s="464"/>
      <c r="B751" s="254" t="s">
        <v>309</v>
      </c>
      <c r="C751" s="251" t="s">
        <v>163</v>
      </c>
      <c r="D751" s="255"/>
      <c r="E751" s="255"/>
      <c r="F751" s="255"/>
      <c r="G751" s="255"/>
      <c r="H751" s="255"/>
      <c r="I751" s="255"/>
      <c r="J751" s="255"/>
      <c r="K751" s="255"/>
      <c r="L751" s="255"/>
      <c r="M751" s="255"/>
      <c r="N751" s="255"/>
      <c r="O751" s="255"/>
      <c r="P751" s="255"/>
      <c r="Q751" s="255">
        <f>Q750</f>
        <v>12</v>
      </c>
      <c r="R751" s="255"/>
      <c r="S751" s="255"/>
      <c r="T751" s="255"/>
      <c r="U751" s="255"/>
      <c r="V751" s="255"/>
      <c r="W751" s="255"/>
      <c r="X751" s="255"/>
      <c r="Y751" s="255"/>
      <c r="Z751" s="255"/>
      <c r="AA751" s="255"/>
      <c r="AB751" s="255"/>
      <c r="AC751" s="255"/>
      <c r="AD751" s="255"/>
      <c r="AE751" s="362">
        <v>0</v>
      </c>
      <c r="AF751" s="362">
        <v>0</v>
      </c>
      <c r="AG751" s="362">
        <v>0</v>
      </c>
      <c r="AH751" s="362">
        <v>0</v>
      </c>
      <c r="AI751" s="362">
        <v>0</v>
      </c>
      <c r="AJ751" s="362">
        <v>0</v>
      </c>
      <c r="AK751" s="362">
        <v>0</v>
      </c>
      <c r="AL751" s="362">
        <f t="shared" ref="AL751" si="1558">AL750</f>
        <v>0</v>
      </c>
      <c r="AM751" s="362">
        <f t="shared" ref="AM751" si="1559">AM750</f>
        <v>0</v>
      </c>
      <c r="AN751" s="362">
        <f t="shared" ref="AN751" si="1560">AN750</f>
        <v>0</v>
      </c>
      <c r="AO751" s="362">
        <f t="shared" ref="AO751" si="1561">AO750</f>
        <v>0</v>
      </c>
      <c r="AP751" s="362">
        <f t="shared" ref="AP751" si="1562">AP750</f>
        <v>0</v>
      </c>
      <c r="AQ751" s="362">
        <f t="shared" ref="AQ751" si="1563">AQ750</f>
        <v>0</v>
      </c>
      <c r="AR751" s="362">
        <f t="shared" ref="AR751" si="1564">AR750</f>
        <v>0</v>
      </c>
      <c r="AS751" s="266"/>
    </row>
    <row r="752" spans="1:45" outlineLevel="1">
      <c r="A752" s="464"/>
      <c r="B752" s="379"/>
      <c r="C752" s="251"/>
      <c r="D752" s="251"/>
      <c r="E752" s="251"/>
      <c r="F752" s="251"/>
      <c r="G752" s="251"/>
      <c r="H752" s="251"/>
      <c r="I752" s="251"/>
      <c r="J752" s="251"/>
      <c r="K752" s="251"/>
      <c r="L752" s="251"/>
      <c r="M752" s="251"/>
      <c r="N752" s="251"/>
      <c r="O752" s="251"/>
      <c r="P752" s="251"/>
      <c r="Q752" s="251"/>
      <c r="R752" s="251"/>
      <c r="S752" s="251"/>
      <c r="T752" s="251"/>
      <c r="U752" s="251"/>
      <c r="V752" s="251"/>
      <c r="W752" s="251"/>
      <c r="X752" s="251"/>
      <c r="Y752" s="251"/>
      <c r="Z752" s="251"/>
      <c r="AA752" s="251"/>
      <c r="AB752" s="251"/>
      <c r="AC752" s="251"/>
      <c r="AD752" s="251"/>
      <c r="AE752" s="363"/>
      <c r="AF752" s="376"/>
      <c r="AG752" s="376"/>
      <c r="AH752" s="376"/>
      <c r="AI752" s="376"/>
      <c r="AJ752" s="376"/>
      <c r="AK752" s="376"/>
      <c r="AL752" s="376"/>
      <c r="AM752" s="376"/>
      <c r="AN752" s="376"/>
      <c r="AO752" s="376"/>
      <c r="AP752" s="376"/>
      <c r="AQ752" s="376"/>
      <c r="AR752" s="376"/>
      <c r="AS752" s="266"/>
    </row>
    <row r="753" spans="1:46" ht="30" outlineLevel="1">
      <c r="A753" s="464">
        <v>46</v>
      </c>
      <c r="B753" s="379" t="s">
        <v>138</v>
      </c>
      <c r="C753" s="251" t="s">
        <v>25</v>
      </c>
      <c r="D753" s="255"/>
      <c r="E753" s="255"/>
      <c r="F753" s="255"/>
      <c r="G753" s="255"/>
      <c r="H753" s="255"/>
      <c r="I753" s="255"/>
      <c r="J753" s="255"/>
      <c r="K753" s="255"/>
      <c r="L753" s="255"/>
      <c r="M753" s="255"/>
      <c r="N753" s="255"/>
      <c r="O753" s="255"/>
      <c r="P753" s="255"/>
      <c r="Q753" s="255">
        <v>12</v>
      </c>
      <c r="R753" s="255"/>
      <c r="S753" s="255"/>
      <c r="T753" s="255"/>
      <c r="U753" s="255"/>
      <c r="V753" s="255"/>
      <c r="W753" s="255"/>
      <c r="X753" s="255"/>
      <c r="Y753" s="255"/>
      <c r="Z753" s="255"/>
      <c r="AA753" s="255"/>
      <c r="AB753" s="255"/>
      <c r="AC753" s="255"/>
      <c r="AD753" s="255"/>
      <c r="AE753" s="377"/>
      <c r="AF753" s="361"/>
      <c r="AG753" s="361"/>
      <c r="AH753" s="361"/>
      <c r="AI753" s="361"/>
      <c r="AJ753" s="361"/>
      <c r="AK753" s="361"/>
      <c r="AL753" s="366"/>
      <c r="AM753" s="366"/>
      <c r="AN753" s="366"/>
      <c r="AO753" s="366"/>
      <c r="AP753" s="366"/>
      <c r="AQ753" s="366"/>
      <c r="AR753" s="366"/>
      <c r="AS753" s="256">
        <f>SUM(AE753:AR753)</f>
        <v>0</v>
      </c>
    </row>
    <row r="754" spans="1:46" outlineLevel="1">
      <c r="A754" s="464"/>
      <c r="B754" s="254" t="s">
        <v>309</v>
      </c>
      <c r="C754" s="251" t="s">
        <v>163</v>
      </c>
      <c r="D754" s="255"/>
      <c r="E754" s="255"/>
      <c r="F754" s="255"/>
      <c r="G754" s="255"/>
      <c r="H754" s="255"/>
      <c r="I754" s="255"/>
      <c r="J754" s="255"/>
      <c r="K754" s="255"/>
      <c r="L754" s="255"/>
      <c r="M754" s="255"/>
      <c r="N754" s="255"/>
      <c r="O754" s="255"/>
      <c r="P754" s="255"/>
      <c r="Q754" s="255">
        <f>Q753</f>
        <v>12</v>
      </c>
      <c r="R754" s="255"/>
      <c r="S754" s="255"/>
      <c r="T754" s="255"/>
      <c r="U754" s="255"/>
      <c r="V754" s="255"/>
      <c r="W754" s="255"/>
      <c r="X754" s="255"/>
      <c r="Y754" s="255"/>
      <c r="Z754" s="255"/>
      <c r="AA754" s="255"/>
      <c r="AB754" s="255"/>
      <c r="AC754" s="255"/>
      <c r="AD754" s="255"/>
      <c r="AE754" s="362">
        <v>0</v>
      </c>
      <c r="AF754" s="362">
        <v>0</v>
      </c>
      <c r="AG754" s="362">
        <v>0</v>
      </c>
      <c r="AH754" s="362">
        <v>0</v>
      </c>
      <c r="AI754" s="362">
        <v>0</v>
      </c>
      <c r="AJ754" s="362">
        <v>0</v>
      </c>
      <c r="AK754" s="362">
        <v>0</v>
      </c>
      <c r="AL754" s="362">
        <f t="shared" ref="AL754" si="1565">AL753</f>
        <v>0</v>
      </c>
      <c r="AM754" s="362">
        <f t="shared" ref="AM754" si="1566">AM753</f>
        <v>0</v>
      </c>
      <c r="AN754" s="362">
        <f t="shared" ref="AN754" si="1567">AN753</f>
        <v>0</v>
      </c>
      <c r="AO754" s="362">
        <f t="shared" ref="AO754" si="1568">AO753</f>
        <v>0</v>
      </c>
      <c r="AP754" s="362">
        <f t="shared" ref="AP754" si="1569">AP753</f>
        <v>0</v>
      </c>
      <c r="AQ754" s="362">
        <f t="shared" ref="AQ754" si="1570">AQ753</f>
        <v>0</v>
      </c>
      <c r="AR754" s="362">
        <f t="shared" ref="AR754" si="1571">AR753</f>
        <v>0</v>
      </c>
      <c r="AS754" s="266"/>
    </row>
    <row r="755" spans="1:46" outlineLevel="1">
      <c r="A755" s="464"/>
      <c r="B755" s="379"/>
      <c r="C755" s="251"/>
      <c r="D755" s="251"/>
      <c r="E755" s="251"/>
      <c r="F755" s="251"/>
      <c r="G755" s="251"/>
      <c r="H755" s="251"/>
      <c r="I755" s="251"/>
      <c r="J755" s="251"/>
      <c r="K755" s="251"/>
      <c r="L755" s="251"/>
      <c r="M755" s="251"/>
      <c r="N755" s="251"/>
      <c r="O755" s="251"/>
      <c r="P755" s="251"/>
      <c r="Q755" s="251"/>
      <c r="R755" s="251"/>
      <c r="S755" s="251"/>
      <c r="T755" s="251"/>
      <c r="U755" s="251"/>
      <c r="V755" s="251"/>
      <c r="W755" s="251"/>
      <c r="X755" s="251"/>
      <c r="Y755" s="251"/>
      <c r="Z755" s="251"/>
      <c r="AA755" s="251"/>
      <c r="AB755" s="251"/>
      <c r="AC755" s="251"/>
      <c r="AD755" s="251"/>
      <c r="AE755" s="363"/>
      <c r="AF755" s="376"/>
      <c r="AG755" s="376"/>
      <c r="AH755" s="376"/>
      <c r="AI755" s="376"/>
      <c r="AJ755" s="376"/>
      <c r="AK755" s="376"/>
      <c r="AL755" s="376"/>
      <c r="AM755" s="376"/>
      <c r="AN755" s="376"/>
      <c r="AO755" s="376"/>
      <c r="AP755" s="376"/>
      <c r="AQ755" s="376"/>
      <c r="AR755" s="376"/>
      <c r="AS755" s="266"/>
    </row>
    <row r="756" spans="1:46" ht="30" outlineLevel="1">
      <c r="A756" s="464">
        <v>47</v>
      </c>
      <c r="B756" s="379" t="s">
        <v>139</v>
      </c>
      <c r="C756" s="251" t="s">
        <v>25</v>
      </c>
      <c r="D756" s="255"/>
      <c r="E756" s="255"/>
      <c r="F756" s="255"/>
      <c r="G756" s="255"/>
      <c r="H756" s="255"/>
      <c r="I756" s="255"/>
      <c r="J756" s="255"/>
      <c r="K756" s="255"/>
      <c r="L756" s="255"/>
      <c r="M756" s="255"/>
      <c r="N756" s="255"/>
      <c r="O756" s="255"/>
      <c r="P756" s="255"/>
      <c r="Q756" s="255">
        <v>12</v>
      </c>
      <c r="R756" s="255"/>
      <c r="S756" s="255"/>
      <c r="T756" s="255"/>
      <c r="U756" s="255"/>
      <c r="V756" s="255"/>
      <c r="W756" s="255"/>
      <c r="X756" s="255"/>
      <c r="Y756" s="255"/>
      <c r="Z756" s="255"/>
      <c r="AA756" s="255"/>
      <c r="AB756" s="255"/>
      <c r="AC756" s="255"/>
      <c r="AD756" s="255"/>
      <c r="AE756" s="377"/>
      <c r="AF756" s="361"/>
      <c r="AG756" s="361"/>
      <c r="AH756" s="361"/>
      <c r="AI756" s="361"/>
      <c r="AJ756" s="361"/>
      <c r="AK756" s="361"/>
      <c r="AL756" s="366"/>
      <c r="AM756" s="366"/>
      <c r="AN756" s="366"/>
      <c r="AO756" s="366"/>
      <c r="AP756" s="366"/>
      <c r="AQ756" s="366"/>
      <c r="AR756" s="366"/>
      <c r="AS756" s="256">
        <f>SUM(AE756:AR756)</f>
        <v>0</v>
      </c>
    </row>
    <row r="757" spans="1:46" outlineLevel="1">
      <c r="A757" s="464"/>
      <c r="B757" s="254" t="s">
        <v>309</v>
      </c>
      <c r="C757" s="251" t="s">
        <v>163</v>
      </c>
      <c r="D757" s="255"/>
      <c r="E757" s="255"/>
      <c r="F757" s="255"/>
      <c r="G757" s="255"/>
      <c r="H757" s="255"/>
      <c r="I757" s="255"/>
      <c r="J757" s="255"/>
      <c r="K757" s="255"/>
      <c r="L757" s="255"/>
      <c r="M757" s="255"/>
      <c r="N757" s="255"/>
      <c r="O757" s="255"/>
      <c r="P757" s="255"/>
      <c r="Q757" s="255">
        <f>Q756</f>
        <v>12</v>
      </c>
      <c r="R757" s="255"/>
      <c r="S757" s="255"/>
      <c r="T757" s="255"/>
      <c r="U757" s="255"/>
      <c r="V757" s="255"/>
      <c r="W757" s="255"/>
      <c r="X757" s="255"/>
      <c r="Y757" s="255"/>
      <c r="Z757" s="255"/>
      <c r="AA757" s="255"/>
      <c r="AB757" s="255"/>
      <c r="AC757" s="255"/>
      <c r="AD757" s="255"/>
      <c r="AE757" s="362">
        <v>0</v>
      </c>
      <c r="AF757" s="362">
        <v>0</v>
      </c>
      <c r="AG757" s="362">
        <v>0</v>
      </c>
      <c r="AH757" s="362">
        <v>0</v>
      </c>
      <c r="AI757" s="362">
        <v>0</v>
      </c>
      <c r="AJ757" s="362">
        <v>0</v>
      </c>
      <c r="AK757" s="362">
        <v>0</v>
      </c>
      <c r="AL757" s="362">
        <f t="shared" ref="AL757" si="1572">AL756</f>
        <v>0</v>
      </c>
      <c r="AM757" s="362">
        <f t="shared" ref="AM757" si="1573">AM756</f>
        <v>0</v>
      </c>
      <c r="AN757" s="362">
        <f t="shared" ref="AN757" si="1574">AN756</f>
        <v>0</v>
      </c>
      <c r="AO757" s="362">
        <f t="shared" ref="AO757" si="1575">AO756</f>
        <v>0</v>
      </c>
      <c r="AP757" s="362">
        <f t="shared" ref="AP757" si="1576">AP756</f>
        <v>0</v>
      </c>
      <c r="AQ757" s="362">
        <f t="shared" ref="AQ757" si="1577">AQ756</f>
        <v>0</v>
      </c>
      <c r="AR757" s="362">
        <f t="shared" ref="AR757" si="1578">AR756</f>
        <v>0</v>
      </c>
      <c r="AS757" s="266"/>
    </row>
    <row r="758" spans="1:46" outlineLevel="1">
      <c r="A758" s="464"/>
      <c r="B758" s="379"/>
      <c r="C758" s="251"/>
      <c r="D758" s="251"/>
      <c r="E758" s="251"/>
      <c r="F758" s="251"/>
      <c r="G758" s="251"/>
      <c r="H758" s="251"/>
      <c r="I758" s="251"/>
      <c r="J758" s="251"/>
      <c r="K758" s="251"/>
      <c r="L758" s="251"/>
      <c r="M758" s="251"/>
      <c r="N758" s="251"/>
      <c r="O758" s="251"/>
      <c r="P758" s="251"/>
      <c r="Q758" s="251"/>
      <c r="R758" s="251"/>
      <c r="S758" s="251"/>
      <c r="T758" s="251"/>
      <c r="U758" s="251"/>
      <c r="V758" s="251"/>
      <c r="W758" s="251"/>
      <c r="X758" s="251"/>
      <c r="Y758" s="251"/>
      <c r="Z758" s="251"/>
      <c r="AA758" s="251"/>
      <c r="AB758" s="251"/>
      <c r="AC758" s="251"/>
      <c r="AD758" s="251"/>
      <c r="AE758" s="363"/>
      <c r="AF758" s="376"/>
      <c r="AG758" s="376"/>
      <c r="AH758" s="376"/>
      <c r="AI758" s="376"/>
      <c r="AJ758" s="376"/>
      <c r="AK758" s="376"/>
      <c r="AL758" s="376"/>
      <c r="AM758" s="376"/>
      <c r="AN758" s="376"/>
      <c r="AO758" s="376"/>
      <c r="AP758" s="376"/>
      <c r="AQ758" s="376"/>
      <c r="AR758" s="376"/>
      <c r="AS758" s="266"/>
    </row>
    <row r="759" spans="1:46" ht="30" outlineLevel="1">
      <c r="A759" s="464">
        <v>48</v>
      </c>
      <c r="B759" s="379" t="s">
        <v>140</v>
      </c>
      <c r="C759" s="251" t="s">
        <v>25</v>
      </c>
      <c r="D759" s="255"/>
      <c r="E759" s="255"/>
      <c r="F759" s="255"/>
      <c r="G759" s="255"/>
      <c r="H759" s="255"/>
      <c r="I759" s="255"/>
      <c r="J759" s="255"/>
      <c r="K759" s="255"/>
      <c r="L759" s="255"/>
      <c r="M759" s="255"/>
      <c r="N759" s="255"/>
      <c r="O759" s="255"/>
      <c r="P759" s="255"/>
      <c r="Q759" s="255">
        <v>12</v>
      </c>
      <c r="R759" s="255"/>
      <c r="S759" s="255"/>
      <c r="T759" s="255"/>
      <c r="U759" s="255"/>
      <c r="V759" s="255"/>
      <c r="W759" s="255"/>
      <c r="X759" s="255"/>
      <c r="Y759" s="255"/>
      <c r="Z759" s="255"/>
      <c r="AA759" s="255"/>
      <c r="AB759" s="255"/>
      <c r="AC759" s="255"/>
      <c r="AD759" s="255"/>
      <c r="AE759" s="377"/>
      <c r="AF759" s="361"/>
      <c r="AG759" s="361"/>
      <c r="AH759" s="361"/>
      <c r="AI759" s="361"/>
      <c r="AJ759" s="361"/>
      <c r="AK759" s="361"/>
      <c r="AL759" s="366"/>
      <c r="AM759" s="366"/>
      <c r="AN759" s="366"/>
      <c r="AO759" s="366"/>
      <c r="AP759" s="366"/>
      <c r="AQ759" s="366"/>
      <c r="AR759" s="366"/>
      <c r="AS759" s="256">
        <f>SUM(AE759:AR759)</f>
        <v>0</v>
      </c>
    </row>
    <row r="760" spans="1:46" outlineLevel="1">
      <c r="A760" s="464"/>
      <c r="B760" s="254" t="s">
        <v>309</v>
      </c>
      <c r="C760" s="251" t="s">
        <v>163</v>
      </c>
      <c r="D760" s="255"/>
      <c r="E760" s="255"/>
      <c r="F760" s="255"/>
      <c r="G760" s="255"/>
      <c r="H760" s="255"/>
      <c r="I760" s="255"/>
      <c r="J760" s="255"/>
      <c r="K760" s="255"/>
      <c r="L760" s="255"/>
      <c r="M760" s="255"/>
      <c r="N760" s="255"/>
      <c r="O760" s="255"/>
      <c r="P760" s="255"/>
      <c r="Q760" s="255">
        <f>Q759</f>
        <v>12</v>
      </c>
      <c r="R760" s="255"/>
      <c r="S760" s="255"/>
      <c r="T760" s="255"/>
      <c r="U760" s="255"/>
      <c r="V760" s="255"/>
      <c r="W760" s="255"/>
      <c r="X760" s="255"/>
      <c r="Y760" s="255"/>
      <c r="Z760" s="255"/>
      <c r="AA760" s="255"/>
      <c r="AB760" s="255"/>
      <c r="AC760" s="255"/>
      <c r="AD760" s="255"/>
      <c r="AE760" s="362">
        <f>AE759</f>
        <v>0</v>
      </c>
      <c r="AF760" s="362">
        <f t="shared" ref="AF760" si="1579">AF759</f>
        <v>0</v>
      </c>
      <c r="AG760" s="362">
        <f t="shared" ref="AG760" si="1580">AG759</f>
        <v>0</v>
      </c>
      <c r="AH760" s="362">
        <f t="shared" ref="AH760" si="1581">AH759</f>
        <v>0</v>
      </c>
      <c r="AI760" s="362">
        <f t="shared" ref="AI760" si="1582">AI759</f>
        <v>0</v>
      </c>
      <c r="AJ760" s="362">
        <f t="shared" ref="AJ760" si="1583">AJ759</f>
        <v>0</v>
      </c>
      <c r="AK760" s="362">
        <f t="shared" ref="AK760" si="1584">AK759</f>
        <v>0</v>
      </c>
      <c r="AL760" s="362">
        <f t="shared" ref="AL760" si="1585">AL759</f>
        <v>0</v>
      </c>
      <c r="AM760" s="362">
        <f t="shared" ref="AM760" si="1586">AM759</f>
        <v>0</v>
      </c>
      <c r="AN760" s="362">
        <f t="shared" ref="AN760" si="1587">AN759</f>
        <v>0</v>
      </c>
      <c r="AO760" s="362">
        <f t="shared" ref="AO760" si="1588">AO759</f>
        <v>0</v>
      </c>
      <c r="AP760" s="362">
        <f t="shared" ref="AP760" si="1589">AP759</f>
        <v>0</v>
      </c>
      <c r="AQ760" s="362">
        <f t="shared" ref="AQ760" si="1590">AQ759</f>
        <v>0</v>
      </c>
      <c r="AR760" s="362">
        <f t="shared" ref="AR760" si="1591">AR759</f>
        <v>0</v>
      </c>
      <c r="AS760" s="266"/>
    </row>
    <row r="761" spans="1:46" outlineLevel="1">
      <c r="A761" s="464"/>
      <c r="B761" s="379"/>
      <c r="C761" s="251"/>
      <c r="D761" s="251"/>
      <c r="E761" s="251"/>
      <c r="F761" s="251"/>
      <c r="G761" s="251"/>
      <c r="H761" s="251"/>
      <c r="I761" s="251"/>
      <c r="J761" s="251"/>
      <c r="K761" s="251"/>
      <c r="L761" s="251"/>
      <c r="M761" s="251"/>
      <c r="N761" s="251"/>
      <c r="O761" s="251"/>
      <c r="P761" s="251"/>
      <c r="Q761" s="251"/>
      <c r="R761" s="251"/>
      <c r="S761" s="251"/>
      <c r="T761" s="251"/>
      <c r="U761" s="251"/>
      <c r="V761" s="251"/>
      <c r="W761" s="251"/>
      <c r="X761" s="251"/>
      <c r="Y761" s="251"/>
      <c r="Z761" s="251"/>
      <c r="AA761" s="251"/>
      <c r="AB761" s="251"/>
      <c r="AC761" s="251"/>
      <c r="AD761" s="251"/>
      <c r="AE761" s="363"/>
      <c r="AF761" s="376"/>
      <c r="AG761" s="376"/>
      <c r="AH761" s="376"/>
      <c r="AI761" s="376"/>
      <c r="AJ761" s="376"/>
      <c r="AK761" s="376"/>
      <c r="AL761" s="376"/>
      <c r="AM761" s="376"/>
      <c r="AN761" s="376"/>
      <c r="AO761" s="376"/>
      <c r="AP761" s="376"/>
      <c r="AQ761" s="376"/>
      <c r="AR761" s="376"/>
      <c r="AS761" s="266"/>
    </row>
    <row r="762" spans="1:46" ht="30" outlineLevel="1">
      <c r="A762" s="464">
        <v>49</v>
      </c>
      <c r="B762" s="379" t="s">
        <v>141</v>
      </c>
      <c r="C762" s="251" t="s">
        <v>25</v>
      </c>
      <c r="D762" s="255"/>
      <c r="E762" s="255"/>
      <c r="F762" s="255"/>
      <c r="G762" s="255"/>
      <c r="H762" s="255"/>
      <c r="I762" s="255"/>
      <c r="J762" s="255"/>
      <c r="K762" s="255"/>
      <c r="L762" s="255"/>
      <c r="M762" s="255"/>
      <c r="N762" s="255"/>
      <c r="O762" s="255"/>
      <c r="P762" s="255"/>
      <c r="Q762" s="255">
        <v>12</v>
      </c>
      <c r="R762" s="255"/>
      <c r="S762" s="255"/>
      <c r="T762" s="255"/>
      <c r="U762" s="255"/>
      <c r="V762" s="255"/>
      <c r="W762" s="255"/>
      <c r="X762" s="255"/>
      <c r="Y762" s="255"/>
      <c r="Z762" s="255"/>
      <c r="AA762" s="255"/>
      <c r="AB762" s="255"/>
      <c r="AC762" s="255"/>
      <c r="AD762" s="255"/>
      <c r="AE762" s="377"/>
      <c r="AF762" s="361"/>
      <c r="AG762" s="361"/>
      <c r="AH762" s="361"/>
      <c r="AI762" s="361"/>
      <c r="AJ762" s="361"/>
      <c r="AK762" s="361"/>
      <c r="AL762" s="366"/>
      <c r="AM762" s="366"/>
      <c r="AN762" s="366"/>
      <c r="AO762" s="366"/>
      <c r="AP762" s="366"/>
      <c r="AQ762" s="366"/>
      <c r="AR762" s="366"/>
      <c r="AS762" s="256">
        <f>SUM(AE762:AR762)</f>
        <v>0</v>
      </c>
    </row>
    <row r="763" spans="1:46" outlineLevel="1">
      <c r="A763" s="464"/>
      <c r="B763" s="254" t="s">
        <v>309</v>
      </c>
      <c r="C763" s="251" t="s">
        <v>163</v>
      </c>
      <c r="D763" s="255"/>
      <c r="E763" s="255"/>
      <c r="F763" s="255"/>
      <c r="G763" s="255"/>
      <c r="H763" s="255"/>
      <c r="I763" s="255"/>
      <c r="J763" s="255"/>
      <c r="K763" s="255"/>
      <c r="L763" s="255"/>
      <c r="M763" s="255"/>
      <c r="N763" s="255"/>
      <c r="O763" s="255"/>
      <c r="P763" s="255"/>
      <c r="Q763" s="255">
        <f>Q762</f>
        <v>12</v>
      </c>
      <c r="R763" s="255"/>
      <c r="S763" s="255"/>
      <c r="T763" s="255"/>
      <c r="U763" s="255"/>
      <c r="V763" s="255"/>
      <c r="W763" s="255"/>
      <c r="X763" s="255"/>
      <c r="Y763" s="255"/>
      <c r="Z763" s="255"/>
      <c r="AA763" s="255"/>
      <c r="AB763" s="255"/>
      <c r="AC763" s="255"/>
      <c r="AD763" s="255"/>
      <c r="AE763" s="362">
        <f>AE762</f>
        <v>0</v>
      </c>
      <c r="AF763" s="362">
        <f t="shared" ref="AF763" si="1592">AF762</f>
        <v>0</v>
      </c>
      <c r="AG763" s="362">
        <f t="shared" ref="AG763" si="1593">AG762</f>
        <v>0</v>
      </c>
      <c r="AH763" s="362">
        <f t="shared" ref="AH763" si="1594">AH762</f>
        <v>0</v>
      </c>
      <c r="AI763" s="362">
        <f t="shared" ref="AI763" si="1595">AI762</f>
        <v>0</v>
      </c>
      <c r="AJ763" s="362">
        <f t="shared" ref="AJ763" si="1596">AJ762</f>
        <v>0</v>
      </c>
      <c r="AK763" s="362">
        <f t="shared" ref="AK763" si="1597">AK762</f>
        <v>0</v>
      </c>
      <c r="AL763" s="362">
        <f t="shared" ref="AL763" si="1598">AL762</f>
        <v>0</v>
      </c>
      <c r="AM763" s="362">
        <f t="shared" ref="AM763" si="1599">AM762</f>
        <v>0</v>
      </c>
      <c r="AN763" s="362">
        <f t="shared" ref="AN763" si="1600">AN762</f>
        <v>0</v>
      </c>
      <c r="AO763" s="362">
        <f t="shared" ref="AO763" si="1601">AO762</f>
        <v>0</v>
      </c>
      <c r="AP763" s="362">
        <f t="shared" ref="AP763" si="1602">AP762</f>
        <v>0</v>
      </c>
      <c r="AQ763" s="362">
        <f t="shared" ref="AQ763" si="1603">AQ762</f>
        <v>0</v>
      </c>
      <c r="AR763" s="362">
        <f t="shared" ref="AR763" si="1604">AR762</f>
        <v>0</v>
      </c>
      <c r="AS763" s="266"/>
    </row>
    <row r="764" spans="1:46" outlineLevel="1">
      <c r="A764" s="464"/>
      <c r="B764" s="254"/>
      <c r="C764" s="265"/>
      <c r="D764" s="251"/>
      <c r="E764" s="251"/>
      <c r="F764" s="251"/>
      <c r="G764" s="251"/>
      <c r="H764" s="251"/>
      <c r="I764" s="251"/>
      <c r="J764" s="251"/>
      <c r="K764" s="251"/>
      <c r="L764" s="251"/>
      <c r="M764" s="251"/>
      <c r="N764" s="251"/>
      <c r="O764" s="251"/>
      <c r="P764" s="251"/>
      <c r="Q764" s="251"/>
      <c r="R764" s="251"/>
      <c r="S764" s="251"/>
      <c r="T764" s="251"/>
      <c r="U764" s="251"/>
      <c r="V764" s="251"/>
      <c r="W764" s="251"/>
      <c r="X764" s="251"/>
      <c r="Y764" s="251"/>
      <c r="Z764" s="251"/>
      <c r="AA764" s="251"/>
      <c r="AB764" s="251"/>
      <c r="AC764" s="251"/>
      <c r="AD764" s="251"/>
      <c r="AE764" s="363"/>
      <c r="AF764" s="363"/>
      <c r="AG764" s="363"/>
      <c r="AH764" s="363"/>
      <c r="AI764" s="363"/>
      <c r="AJ764" s="363"/>
      <c r="AK764" s="363"/>
      <c r="AL764" s="363"/>
      <c r="AM764" s="363"/>
      <c r="AN764" s="363"/>
      <c r="AO764" s="363"/>
      <c r="AP764" s="363"/>
      <c r="AQ764" s="363"/>
      <c r="AR764" s="363"/>
      <c r="AS764" s="266"/>
    </row>
    <row r="765" spans="1:46" ht="15.75">
      <c r="B765" s="286" t="s">
        <v>310</v>
      </c>
      <c r="C765" s="288"/>
      <c r="D765" s="288">
        <f>SUM(D608:D763)</f>
        <v>2781213.917051191</v>
      </c>
      <c r="E765" s="288"/>
      <c r="F765" s="288"/>
      <c r="G765" s="288"/>
      <c r="H765" s="288"/>
      <c r="I765" s="288"/>
      <c r="J765" s="288"/>
      <c r="K765" s="288"/>
      <c r="L765" s="288"/>
      <c r="M765" s="288"/>
      <c r="N765" s="288"/>
      <c r="O765" s="288"/>
      <c r="P765" s="288"/>
      <c r="Q765" s="288"/>
      <c r="R765" s="288">
        <f>SUM(R608:R763)</f>
        <v>544.66467205908646</v>
      </c>
      <c r="S765" s="288"/>
      <c r="T765" s="288"/>
      <c r="U765" s="288"/>
      <c r="V765" s="288"/>
      <c r="W765" s="288"/>
      <c r="X765" s="288"/>
      <c r="Y765" s="288"/>
      <c r="Z765" s="288"/>
      <c r="AA765" s="288"/>
      <c r="AB765" s="288"/>
      <c r="AC765" s="288"/>
      <c r="AD765" s="288"/>
      <c r="AE765" s="288">
        <f>IF(AE606="kWh",SUMPRODUCT(D608:D763,AE608:AE763))</f>
        <v>1481291.39252375</v>
      </c>
      <c r="AF765" s="288">
        <f>IF(AF606="kWh",SUMPRODUCT(D608:D763,AF608:AF763))</f>
        <v>738352.01285648311</v>
      </c>
      <c r="AG765" s="288">
        <f>IF(AG606="kw",SUMPRODUCT(Q608:Q763,R608:R763,AG608:AG763),SUMPRODUCT(D608:D763,AG608:AG763))</f>
        <v>3157.0915080063037</v>
      </c>
      <c r="AH765" s="288">
        <f>IF(AH606="kw",SUMPRODUCT(Q608:Q763,R608:R763,AH608:AH763),SUMPRODUCT(D608:D763,AH608:AH763))</f>
        <v>0</v>
      </c>
      <c r="AI765" s="288">
        <f>IF(AI606="kw",SUMPRODUCT(Q608:Q763,R608:R763,AI608:AI763),SUMPRODUCT(D608:D763,AI608:AI763))</f>
        <v>0</v>
      </c>
      <c r="AJ765" s="288">
        <f>IF(AJ606="kw",SUMPRODUCT(Q608:Q763,R608:R763,AJ608:AJ763),SUMPRODUCT(D608:D763,AJ608:AJ763))</f>
        <v>0</v>
      </c>
      <c r="AK765" s="288">
        <f>IF(AK606="kw",SUMPRODUCT(Q608:Q763,R608:R763,AK608:AK763),SUMPRODUCT(D608:D763,AK608:AK763))</f>
        <v>0</v>
      </c>
      <c r="AL765" s="288">
        <f>IF(AL606="kw",SUMPRODUCT(Q608:Q763,R608:R763,AL608:AL763),SUMPRODUCT(D608:D763,AL608:AL763))</f>
        <v>0</v>
      </c>
      <c r="AM765" s="288">
        <f>IF(AM606="kw",SUMPRODUCT(Q608:Q763,R608:R763,AM608:AM763),SUMPRODUCT(D608:D763,AM608:AM763))</f>
        <v>0</v>
      </c>
      <c r="AN765" s="288">
        <f>IF(AN606="kw",SUMPRODUCT(Q608:Q763,R608:R763,AN608:AN763),SUMPRODUCT(D608:D763,AN608:AN763))</f>
        <v>0</v>
      </c>
      <c r="AO765" s="288">
        <f>IF(AO606="kw",SUMPRODUCT(Q608:Q763,R608:R763,AO608:AO763),SUMPRODUCT(D608:D763,AO608:AO763))</f>
        <v>0</v>
      </c>
      <c r="AP765" s="288">
        <f>IF(AP606="kw",SUMPRODUCT(Q608:Q763,R608:R763,AP608:AP763),SUMPRODUCT(D608:D763,AP608:AP763))</f>
        <v>0</v>
      </c>
      <c r="AQ765" s="288">
        <f>IF(AQ606="kw",SUMPRODUCT(Q608:Q763,R608:R763,AQ608:AQ763),SUMPRODUCT(D608:D763,AQ608:AQ763))</f>
        <v>0</v>
      </c>
      <c r="AR765" s="288">
        <f>IF(AR606="kw",SUMPRODUCT(Q608:Q763,R608:R763,AR608:AR763),SUMPRODUCT(D608:D763,AR608:AR763))</f>
        <v>0</v>
      </c>
      <c r="AS765" s="289"/>
    </row>
    <row r="766" spans="1:46" ht="15.75">
      <c r="B766" s="343" t="s">
        <v>311</v>
      </c>
      <c r="C766" s="344"/>
      <c r="D766" s="344"/>
      <c r="E766" s="344"/>
      <c r="F766" s="344"/>
      <c r="G766" s="344"/>
      <c r="H766" s="344"/>
      <c r="I766" s="344"/>
      <c r="J766" s="344"/>
      <c r="K766" s="344"/>
      <c r="L766" s="344"/>
      <c r="M766" s="344"/>
      <c r="N766" s="344"/>
      <c r="O766" s="344"/>
      <c r="P766" s="344"/>
      <c r="Q766" s="344"/>
      <c r="R766" s="344"/>
      <c r="S766" s="344"/>
      <c r="T766" s="344"/>
      <c r="U766" s="344"/>
      <c r="V766" s="344"/>
      <c r="W766" s="344"/>
      <c r="X766" s="344"/>
      <c r="Y766" s="344"/>
      <c r="Z766" s="344"/>
      <c r="AA766" s="344"/>
      <c r="AB766" s="344"/>
      <c r="AC766" s="344"/>
      <c r="AD766" s="344"/>
      <c r="AE766" s="344">
        <f>HLOOKUP(AE605,'2. LRAMVA Threshold'!$B$42:$Q$60,10,FALSE)</f>
        <v>11101677</v>
      </c>
      <c r="AF766" s="344">
        <f>HLOOKUP(AF605,'2. LRAMVA Threshold'!$B$42:$Q$53,10,FALSE)</f>
        <v>2445915</v>
      </c>
      <c r="AG766" s="344">
        <f>HLOOKUP(AG415,'2. LRAMVA Threshold'!$B$42:$Q$53,10,FALSE)</f>
        <v>6247</v>
      </c>
      <c r="AH766" s="344">
        <f>HLOOKUP(AH415,'2. LRAMVA Threshold'!$B$42:$Q$53,10,FALSE)</f>
        <v>0</v>
      </c>
      <c r="AI766" s="344">
        <f>HLOOKUP(AI415,'2. LRAMVA Threshold'!$B$42:$Q$53,10,FALSE)</f>
        <v>0</v>
      </c>
      <c r="AJ766" s="344">
        <f>HLOOKUP(AJ415,'2. LRAMVA Threshold'!$B$42:$Q$53,10,FALSE)</f>
        <v>1512</v>
      </c>
      <c r="AK766" s="344">
        <f>HLOOKUP(AK415,'2. LRAMVA Threshold'!$B$42:$Q$53,10,FALSE)</f>
        <v>0</v>
      </c>
      <c r="AL766" s="344">
        <f>HLOOKUP(AL415,'2. LRAMVA Threshold'!$B$42:$Q$53,10,FALSE)</f>
        <v>0</v>
      </c>
      <c r="AM766" s="344">
        <f>HLOOKUP(AM415,'2. LRAMVA Threshold'!$B$42:$Q$53,10,FALSE)</f>
        <v>0</v>
      </c>
      <c r="AN766" s="344">
        <f>HLOOKUP(AN415,'2. LRAMVA Threshold'!$B$42:$Q$53,10,FALSE)</f>
        <v>0</v>
      </c>
      <c r="AO766" s="344">
        <f>HLOOKUP(AO415,'2. LRAMVA Threshold'!$B$42:$Q$53,10,FALSE)</f>
        <v>0</v>
      </c>
      <c r="AP766" s="344">
        <f>HLOOKUP(AP415,'2. LRAMVA Threshold'!$B$42:$Q$53,10,FALSE)</f>
        <v>0</v>
      </c>
      <c r="AQ766" s="344">
        <f>HLOOKUP(AQ415,'2. LRAMVA Threshold'!$B$42:$Q$53,10,FALSE)</f>
        <v>0</v>
      </c>
      <c r="AR766" s="344">
        <f>HLOOKUP(AR415,'2. LRAMVA Threshold'!$B$42:$Q$53,10,FALSE)</f>
        <v>0</v>
      </c>
      <c r="AS766" s="393"/>
    </row>
    <row r="767" spans="1:46">
      <c r="B767" s="346"/>
      <c r="C767" s="383"/>
      <c r="D767" s="384"/>
      <c r="E767" s="384"/>
      <c r="F767" s="384"/>
      <c r="G767" s="384"/>
      <c r="H767" s="384"/>
      <c r="I767" s="384"/>
      <c r="J767" s="384"/>
      <c r="K767" s="384"/>
      <c r="L767" s="384"/>
      <c r="M767" s="384"/>
      <c r="N767" s="348"/>
      <c r="O767" s="348"/>
      <c r="P767" s="348"/>
      <c r="Q767" s="384"/>
      <c r="R767" s="385"/>
      <c r="S767" s="384"/>
      <c r="T767" s="384"/>
      <c r="U767" s="384"/>
      <c r="V767" s="386"/>
      <c r="W767" s="386"/>
      <c r="X767" s="386"/>
      <c r="Y767" s="386"/>
      <c r="Z767" s="384"/>
      <c r="AA767" s="384"/>
      <c r="AB767" s="348"/>
      <c r="AC767" s="348"/>
      <c r="AD767" s="348"/>
      <c r="AE767" s="387"/>
      <c r="AF767" s="387"/>
      <c r="AG767" s="387"/>
      <c r="AH767" s="387"/>
      <c r="AI767" s="387"/>
      <c r="AJ767" s="387"/>
      <c r="AK767" s="387"/>
      <c r="AL767" s="351"/>
      <c r="AM767" s="351"/>
      <c r="AN767" s="351"/>
      <c r="AO767" s="351"/>
      <c r="AP767" s="351"/>
      <c r="AQ767" s="351"/>
      <c r="AR767" s="351"/>
      <c r="AS767" s="352"/>
    </row>
    <row r="768" spans="1:46">
      <c r="B768" s="283" t="s">
        <v>312</v>
      </c>
      <c r="C768" s="296"/>
      <c r="D768" s="296"/>
      <c r="E768" s="329"/>
      <c r="F768" s="329"/>
      <c r="G768" s="329"/>
      <c r="H768" s="329"/>
      <c r="I768" s="329"/>
      <c r="J768" s="329"/>
      <c r="K768" s="329"/>
      <c r="L768" s="329"/>
      <c r="M768" s="329"/>
      <c r="N768" s="329"/>
      <c r="O768" s="329"/>
      <c r="P768" s="329"/>
      <c r="Q768" s="329"/>
      <c r="R768" s="251"/>
      <c r="S768" s="298"/>
      <c r="T768" s="298"/>
      <c r="U768" s="298"/>
      <c r="V768" s="297"/>
      <c r="W768" s="297"/>
      <c r="X768" s="297"/>
      <c r="Y768" s="297"/>
      <c r="Z768" s="298"/>
      <c r="AA768" s="298"/>
      <c r="AB768" s="298"/>
      <c r="AC768" s="298"/>
      <c r="AD768" s="298"/>
      <c r="AE768" s="732">
        <f>HLOOKUP(AE$35,'3.  Distribution Rates'!$C$122:$P$135,10,FALSE)</f>
        <v>5.3E-3</v>
      </c>
      <c r="AF768" s="732">
        <f>HLOOKUP(AF$35,'3.  Distribution Rates'!$C$122:$P$135,10,FALSE)</f>
        <v>1.21E-2</v>
      </c>
      <c r="AG768" s="299">
        <f>HLOOKUP(AG$35,'3.  Distribution Rates'!$C$122:$P$135,10,FALSE)</f>
        <v>2.2368000000000001</v>
      </c>
      <c r="AH768" s="299">
        <f>HLOOKUP(AH$35,'3.  Distribution Rates'!$C$122:$P$135,10,FALSE)</f>
        <v>0.81169999999999998</v>
      </c>
      <c r="AI768" s="299">
        <f>HLOOKUP(AI$35,'3.  Distribution Rates'!$C$122:$P$135,10,FALSE)</f>
        <v>9.2489000000000008</v>
      </c>
      <c r="AJ768" s="299">
        <f>HLOOKUP(AJ$35,'3.  Distribution Rates'!$C$122:$P$135,10,FALSE)</f>
        <v>8.891</v>
      </c>
      <c r="AK768" s="299">
        <f>HLOOKUP(AK$35,'3.  Distribution Rates'!$C$122:$P$135,10,FALSE)</f>
        <v>2.8199999999999999E-2</v>
      </c>
      <c r="AL768" s="299">
        <f>HLOOKUP(AL$35,'3.  Distribution Rates'!$C$122:$P$135,10,FALSE)</f>
        <v>0</v>
      </c>
      <c r="AM768" s="299">
        <f>HLOOKUP(AM$35,'3.  Distribution Rates'!$C$122:$P$135,10,FALSE)</f>
        <v>0</v>
      </c>
      <c r="AN768" s="299">
        <f>HLOOKUP(AN$35,'3.  Distribution Rates'!$C$122:$P$135,10,FALSE)</f>
        <v>0</v>
      </c>
      <c r="AO768" s="299">
        <f>HLOOKUP(AO$35,'3.  Distribution Rates'!$C$122:$P$135,10,FALSE)</f>
        <v>0</v>
      </c>
      <c r="AP768" s="299">
        <f>HLOOKUP(AP$35,'3.  Distribution Rates'!$C$122:$P$135,10,FALSE)</f>
        <v>0</v>
      </c>
      <c r="AQ768" s="299">
        <f>HLOOKUP(AQ$35,'3.  Distribution Rates'!$C$122:$P$135,10,FALSE)</f>
        <v>0</v>
      </c>
      <c r="AR768" s="299">
        <f>HLOOKUP(AR$35,'3.  Distribution Rates'!$C$122:$P$135,10,FALSE)</f>
        <v>0</v>
      </c>
      <c r="AS768" s="304"/>
      <c r="AT768" s="394"/>
    </row>
    <row r="769" spans="2:46">
      <c r="B769" s="283" t="s">
        <v>313</v>
      </c>
      <c r="C769" s="301"/>
      <c r="D769" s="243"/>
      <c r="E769" s="240"/>
      <c r="F769" s="240"/>
      <c r="G769" s="240"/>
      <c r="H769" s="240"/>
      <c r="I769" s="240"/>
      <c r="J769" s="240"/>
      <c r="K769" s="240"/>
      <c r="L769" s="240"/>
      <c r="M769" s="240"/>
      <c r="N769" s="240"/>
      <c r="O769" s="240"/>
      <c r="P769" s="240"/>
      <c r="Q769" s="240"/>
      <c r="R769" s="251"/>
      <c r="S769" s="240"/>
      <c r="T769" s="240"/>
      <c r="U769" s="240"/>
      <c r="V769" s="243"/>
      <c r="W769" s="243"/>
      <c r="X769" s="243"/>
      <c r="Y769" s="243"/>
      <c r="Z769" s="240"/>
      <c r="AA769" s="240"/>
      <c r="AB769" s="240"/>
      <c r="AC769" s="240"/>
      <c r="AD769" s="240"/>
      <c r="AE769" s="331">
        <f>'4.  2011-2014 LRAM'!AM141*AE768</f>
        <v>0</v>
      </c>
      <c r="AF769" s="331">
        <f>'4.  2011-2014 LRAM'!AN141*AF768</f>
        <v>0</v>
      </c>
      <c r="AG769" s="331">
        <f>'4.  2011-2014 LRAM'!AO141*AG768</f>
        <v>0</v>
      </c>
      <c r="AH769" s="331">
        <f>'4.  2011-2014 LRAM'!AP141*AH768</f>
        <v>0</v>
      </c>
      <c r="AI769" s="331">
        <f>'4.  2011-2014 LRAM'!AQ141*AI768</f>
        <v>0</v>
      </c>
      <c r="AJ769" s="331">
        <f>'4.  2011-2014 LRAM'!AR141*AJ768</f>
        <v>0</v>
      </c>
      <c r="AK769" s="331">
        <f>'4.  2011-2014 LRAM'!AS141*AK768</f>
        <v>0</v>
      </c>
      <c r="AL769" s="331">
        <f>'4.  2011-2014 LRAM'!AT141*AL768</f>
        <v>0</v>
      </c>
      <c r="AM769" s="331">
        <f>'4.  2011-2014 LRAM'!AU141*AM768</f>
        <v>0</v>
      </c>
      <c r="AN769" s="331">
        <f>'4.  2011-2014 LRAM'!AV141*AN768</f>
        <v>0</v>
      </c>
      <c r="AO769" s="331">
        <f>'4.  2011-2014 LRAM'!AW141*AO768</f>
        <v>0</v>
      </c>
      <c r="AP769" s="331">
        <f>'4.  2011-2014 LRAM'!AX141*AP768</f>
        <v>0</v>
      </c>
      <c r="AQ769" s="331">
        <f>'4.  2011-2014 LRAM'!AY141*AQ768</f>
        <v>0</v>
      </c>
      <c r="AR769" s="331">
        <f>'4.  2011-2014 LRAM'!AZ141*AR768</f>
        <v>0</v>
      </c>
      <c r="AS769" s="543">
        <f t="shared" ref="AS769:AS775" si="1605">SUM(AE769:AR769)</f>
        <v>0</v>
      </c>
      <c r="AT769" s="394"/>
    </row>
    <row r="770" spans="2:46">
      <c r="B770" s="283" t="s">
        <v>314</v>
      </c>
      <c r="C770" s="301"/>
      <c r="D770" s="243"/>
      <c r="E770" s="240"/>
      <c r="F770" s="240"/>
      <c r="G770" s="240"/>
      <c r="H770" s="240"/>
      <c r="I770" s="240"/>
      <c r="J770" s="240"/>
      <c r="K770" s="240"/>
      <c r="L770" s="240"/>
      <c r="M770" s="240"/>
      <c r="N770" s="240"/>
      <c r="O770" s="240"/>
      <c r="P770" s="240"/>
      <c r="Q770" s="240"/>
      <c r="R770" s="251"/>
      <c r="S770" s="240"/>
      <c r="T770" s="240"/>
      <c r="U770" s="240"/>
      <c r="V770" s="243"/>
      <c r="W770" s="243"/>
      <c r="X770" s="243"/>
      <c r="Y770" s="243"/>
      <c r="Z770" s="240"/>
      <c r="AA770" s="240"/>
      <c r="AB770" s="240"/>
      <c r="AC770" s="240"/>
      <c r="AD770" s="240"/>
      <c r="AE770" s="331">
        <f>'4.  2011-2014 LRAM'!AM280*AE768</f>
        <v>0</v>
      </c>
      <c r="AF770" s="331">
        <f>'4.  2011-2014 LRAM'!AN280*AF768</f>
        <v>0</v>
      </c>
      <c r="AG770" s="331">
        <f>'4.  2011-2014 LRAM'!AO280*AG768</f>
        <v>0</v>
      </c>
      <c r="AH770" s="331">
        <f>'4.  2011-2014 LRAM'!AP280*AH768</f>
        <v>0</v>
      </c>
      <c r="AI770" s="331">
        <f>'4.  2011-2014 LRAM'!AQ280*AI768</f>
        <v>0</v>
      </c>
      <c r="AJ770" s="331">
        <f>'4.  2011-2014 LRAM'!AR280*AJ768</f>
        <v>0</v>
      </c>
      <c r="AK770" s="331">
        <f>'4.  2011-2014 LRAM'!AS280*AK768</f>
        <v>0</v>
      </c>
      <c r="AL770" s="331">
        <f>'4.  2011-2014 LRAM'!AT280*AL768</f>
        <v>0</v>
      </c>
      <c r="AM770" s="331">
        <f>'4.  2011-2014 LRAM'!AU280*AM768</f>
        <v>0</v>
      </c>
      <c r="AN770" s="331">
        <f>'4.  2011-2014 LRAM'!AV280*AN768</f>
        <v>0</v>
      </c>
      <c r="AO770" s="331">
        <f>'4.  2011-2014 LRAM'!AW280*AO768</f>
        <v>0</v>
      </c>
      <c r="AP770" s="331">
        <f>'4.  2011-2014 LRAM'!AX280*AP768</f>
        <v>0</v>
      </c>
      <c r="AQ770" s="331">
        <f>'4.  2011-2014 LRAM'!AY280*AQ768</f>
        <v>0</v>
      </c>
      <c r="AR770" s="331">
        <f>'4.  2011-2014 LRAM'!AZ280*AR768</f>
        <v>0</v>
      </c>
      <c r="AS770" s="543">
        <f t="shared" si="1605"/>
        <v>0</v>
      </c>
      <c r="AT770" s="394"/>
    </row>
    <row r="771" spans="2:46">
      <c r="B771" s="283" t="s">
        <v>315</v>
      </c>
      <c r="C771" s="301"/>
      <c r="D771" s="243"/>
      <c r="E771" s="240"/>
      <c r="F771" s="240"/>
      <c r="G771" s="240"/>
      <c r="H771" s="240"/>
      <c r="I771" s="240"/>
      <c r="J771" s="240"/>
      <c r="K771" s="240"/>
      <c r="L771" s="240"/>
      <c r="M771" s="240"/>
      <c r="N771" s="240"/>
      <c r="O771" s="240"/>
      <c r="P771" s="240"/>
      <c r="Q771" s="240"/>
      <c r="R771" s="251"/>
      <c r="S771" s="240"/>
      <c r="T771" s="240"/>
      <c r="U771" s="240"/>
      <c r="V771" s="243"/>
      <c r="W771" s="243"/>
      <c r="X771" s="243"/>
      <c r="Y771" s="243"/>
      <c r="Z771" s="240"/>
      <c r="AA771" s="240"/>
      <c r="AB771" s="240"/>
      <c r="AC771" s="240"/>
      <c r="AD771" s="240"/>
      <c r="AE771" s="331">
        <f>'4.  2011-2014 LRAM'!AM416*AE768</f>
        <v>0</v>
      </c>
      <c r="AF771" s="331">
        <f>'4.  2011-2014 LRAM'!AN416*AF768</f>
        <v>0</v>
      </c>
      <c r="AG771" s="331">
        <f>'4.  2011-2014 LRAM'!AO416*AG768</f>
        <v>0</v>
      </c>
      <c r="AH771" s="331">
        <f>'4.  2011-2014 LRAM'!AP416*AH768</f>
        <v>0</v>
      </c>
      <c r="AI771" s="331">
        <f>'4.  2011-2014 LRAM'!AQ416*AI768</f>
        <v>0</v>
      </c>
      <c r="AJ771" s="331">
        <f>'4.  2011-2014 LRAM'!AR416*AJ768</f>
        <v>0</v>
      </c>
      <c r="AK771" s="331">
        <f>'4.  2011-2014 LRAM'!AS416*AK768</f>
        <v>0</v>
      </c>
      <c r="AL771" s="331">
        <f>'4.  2011-2014 LRAM'!AT416*AL768</f>
        <v>0</v>
      </c>
      <c r="AM771" s="331">
        <f>'4.  2011-2014 LRAM'!AU416*AM768</f>
        <v>0</v>
      </c>
      <c r="AN771" s="331">
        <f>'4.  2011-2014 LRAM'!AV416*AN768</f>
        <v>0</v>
      </c>
      <c r="AO771" s="331">
        <f>'4.  2011-2014 LRAM'!AW416*AO768</f>
        <v>0</v>
      </c>
      <c r="AP771" s="331">
        <f>'4.  2011-2014 LRAM'!AX416*AP768</f>
        <v>0</v>
      </c>
      <c r="AQ771" s="331">
        <f>'4.  2011-2014 LRAM'!AY416*AQ768</f>
        <v>0</v>
      </c>
      <c r="AR771" s="331">
        <f>'4.  2011-2014 LRAM'!AZ416*AR768</f>
        <v>0</v>
      </c>
      <c r="AS771" s="543">
        <f t="shared" si="1605"/>
        <v>0</v>
      </c>
      <c r="AT771" s="394"/>
    </row>
    <row r="772" spans="2:46">
      <c r="B772" s="283" t="s">
        <v>316</v>
      </c>
      <c r="C772" s="301"/>
      <c r="D772" s="243"/>
      <c r="E772" s="240"/>
      <c r="F772" s="240"/>
      <c r="G772" s="240"/>
      <c r="H772" s="240"/>
      <c r="I772" s="240"/>
      <c r="J772" s="240"/>
      <c r="K772" s="240"/>
      <c r="L772" s="240"/>
      <c r="M772" s="240"/>
      <c r="N772" s="240"/>
      <c r="O772" s="240"/>
      <c r="P772" s="240"/>
      <c r="Q772" s="240"/>
      <c r="R772" s="251"/>
      <c r="S772" s="240"/>
      <c r="T772" s="240"/>
      <c r="U772" s="240"/>
      <c r="V772" s="243"/>
      <c r="W772" s="243"/>
      <c r="X772" s="243"/>
      <c r="Y772" s="243"/>
      <c r="Z772" s="240"/>
      <c r="AA772" s="240"/>
      <c r="AB772" s="240"/>
      <c r="AC772" s="240"/>
      <c r="AD772" s="240"/>
      <c r="AE772" s="331">
        <f>'4.  2011-2014 LRAM'!AM553*AE768</f>
        <v>0</v>
      </c>
      <c r="AF772" s="331">
        <f>'4.  2011-2014 LRAM'!AN553*AF768</f>
        <v>0</v>
      </c>
      <c r="AG772" s="331">
        <f>'4.  2011-2014 LRAM'!AO553*AG768</f>
        <v>0</v>
      </c>
      <c r="AH772" s="331">
        <f>'4.  2011-2014 LRAM'!AP553*AH768</f>
        <v>0</v>
      </c>
      <c r="AI772" s="331">
        <f>'4.  2011-2014 LRAM'!AQ553*AI768</f>
        <v>0</v>
      </c>
      <c r="AJ772" s="331">
        <f>'4.  2011-2014 LRAM'!AR553*AJ768</f>
        <v>0</v>
      </c>
      <c r="AK772" s="331">
        <f>'4.  2011-2014 LRAM'!AS553*AK768</f>
        <v>0</v>
      </c>
      <c r="AL772" s="331">
        <f>'4.  2011-2014 LRAM'!AT553*AL768</f>
        <v>0</v>
      </c>
      <c r="AM772" s="331">
        <f>'4.  2011-2014 LRAM'!AU553*AM768</f>
        <v>0</v>
      </c>
      <c r="AN772" s="331">
        <f>'4.  2011-2014 LRAM'!AV553*AN768</f>
        <v>0</v>
      </c>
      <c r="AO772" s="331">
        <f>'4.  2011-2014 LRAM'!AW553*AO768</f>
        <v>0</v>
      </c>
      <c r="AP772" s="331">
        <f>'4.  2011-2014 LRAM'!AX553*AP768</f>
        <v>0</v>
      </c>
      <c r="AQ772" s="331">
        <f>'4.  2011-2014 LRAM'!AY553*AQ768</f>
        <v>0</v>
      </c>
      <c r="AR772" s="331">
        <f>'4.  2011-2014 LRAM'!AZ553*AR768</f>
        <v>0</v>
      </c>
      <c r="AS772" s="543">
        <f t="shared" si="1605"/>
        <v>0</v>
      </c>
      <c r="AT772" s="394"/>
    </row>
    <row r="773" spans="2:46">
      <c r="B773" s="283" t="s">
        <v>317</v>
      </c>
      <c r="C773" s="301"/>
      <c r="D773" s="243"/>
      <c r="E773" s="240"/>
      <c r="F773" s="240"/>
      <c r="G773" s="240"/>
      <c r="H773" s="240"/>
      <c r="I773" s="240"/>
      <c r="J773" s="240"/>
      <c r="K773" s="240"/>
      <c r="L773" s="240"/>
      <c r="M773" s="240"/>
      <c r="N773" s="240"/>
      <c r="O773" s="240"/>
      <c r="P773" s="240"/>
      <c r="Q773" s="240"/>
      <c r="R773" s="251"/>
      <c r="S773" s="240"/>
      <c r="T773" s="240"/>
      <c r="U773" s="240"/>
      <c r="V773" s="243"/>
      <c r="W773" s="243"/>
      <c r="X773" s="243"/>
      <c r="Y773" s="243"/>
      <c r="Z773" s="240"/>
      <c r="AA773" s="240"/>
      <c r="AB773" s="240"/>
      <c r="AC773" s="240"/>
      <c r="AD773" s="240"/>
      <c r="AE773" s="331">
        <f>AE210*AE768</f>
        <v>0</v>
      </c>
      <c r="AF773" s="331">
        <f t="shared" ref="AF773:AR773" si="1606">AF210*AF768</f>
        <v>0</v>
      </c>
      <c r="AG773" s="331">
        <f t="shared" si="1606"/>
        <v>0</v>
      </c>
      <c r="AH773" s="331">
        <f t="shared" si="1606"/>
        <v>0</v>
      </c>
      <c r="AI773" s="331">
        <f t="shared" si="1606"/>
        <v>0</v>
      </c>
      <c r="AJ773" s="331">
        <f t="shared" si="1606"/>
        <v>0</v>
      </c>
      <c r="AK773" s="331">
        <f t="shared" si="1606"/>
        <v>0</v>
      </c>
      <c r="AL773" s="331">
        <f t="shared" si="1606"/>
        <v>0</v>
      </c>
      <c r="AM773" s="331">
        <f t="shared" si="1606"/>
        <v>0</v>
      </c>
      <c r="AN773" s="331">
        <f t="shared" si="1606"/>
        <v>0</v>
      </c>
      <c r="AO773" s="331">
        <f t="shared" si="1606"/>
        <v>0</v>
      </c>
      <c r="AP773" s="331">
        <f t="shared" si="1606"/>
        <v>0</v>
      </c>
      <c r="AQ773" s="331">
        <f t="shared" si="1606"/>
        <v>0</v>
      </c>
      <c r="AR773" s="331">
        <f t="shared" si="1606"/>
        <v>0</v>
      </c>
      <c r="AS773" s="543">
        <f t="shared" si="1605"/>
        <v>0</v>
      </c>
      <c r="AT773" s="394"/>
    </row>
    <row r="774" spans="2:46">
      <c r="B774" s="283" t="s">
        <v>318</v>
      </c>
      <c r="C774" s="301"/>
      <c r="D774" s="243"/>
      <c r="E774" s="240"/>
      <c r="F774" s="240"/>
      <c r="G774" s="240"/>
      <c r="H774" s="240"/>
      <c r="I774" s="240"/>
      <c r="J774" s="240"/>
      <c r="K774" s="240"/>
      <c r="L774" s="240"/>
      <c r="M774" s="240"/>
      <c r="N774" s="240"/>
      <c r="O774" s="240"/>
      <c r="P774" s="240"/>
      <c r="Q774" s="240"/>
      <c r="R774" s="251"/>
      <c r="S774" s="240"/>
      <c r="T774" s="240"/>
      <c r="U774" s="240"/>
      <c r="V774" s="243"/>
      <c r="W774" s="243"/>
      <c r="X774" s="243"/>
      <c r="Y774" s="243"/>
      <c r="Z774" s="240"/>
      <c r="AA774" s="240"/>
      <c r="AB774" s="240"/>
      <c r="AC774" s="240"/>
      <c r="AD774" s="240"/>
      <c r="AE774" s="331">
        <f>AE400*AE768</f>
        <v>19399.838856272792</v>
      </c>
      <c r="AF774" s="331">
        <f t="shared" ref="AF774:AR774" si="1607">AF400*AF768</f>
        <v>15661.622343493756</v>
      </c>
      <c r="AG774" s="331">
        <f t="shared" si="1607"/>
        <v>1331.6462990919697</v>
      </c>
      <c r="AH774" s="331">
        <f t="shared" si="1607"/>
        <v>0</v>
      </c>
      <c r="AI774" s="331">
        <f t="shared" si="1607"/>
        <v>0</v>
      </c>
      <c r="AJ774" s="331">
        <f t="shared" si="1607"/>
        <v>15399.268034907056</v>
      </c>
      <c r="AK774" s="331">
        <f t="shared" si="1607"/>
        <v>0</v>
      </c>
      <c r="AL774" s="331">
        <f t="shared" si="1607"/>
        <v>0</v>
      </c>
      <c r="AM774" s="331">
        <f t="shared" si="1607"/>
        <v>0</v>
      </c>
      <c r="AN774" s="331">
        <f t="shared" si="1607"/>
        <v>0</v>
      </c>
      <c r="AO774" s="331">
        <f t="shared" si="1607"/>
        <v>0</v>
      </c>
      <c r="AP774" s="331">
        <f t="shared" si="1607"/>
        <v>0</v>
      </c>
      <c r="AQ774" s="331">
        <f t="shared" si="1607"/>
        <v>0</v>
      </c>
      <c r="AR774" s="331">
        <f t="shared" si="1607"/>
        <v>0</v>
      </c>
      <c r="AS774" s="543">
        <f t="shared" si="1605"/>
        <v>51792.375533765575</v>
      </c>
      <c r="AT774" s="394"/>
    </row>
    <row r="775" spans="2:46">
      <c r="B775" s="283" t="s">
        <v>319</v>
      </c>
      <c r="C775" s="301"/>
      <c r="D775" s="243"/>
      <c r="E775" s="240"/>
      <c r="F775" s="240"/>
      <c r="G775" s="240"/>
      <c r="H775" s="240"/>
      <c r="I775" s="240"/>
      <c r="J775" s="240"/>
      <c r="K775" s="240"/>
      <c r="L775" s="240"/>
      <c r="M775" s="240"/>
      <c r="N775" s="240"/>
      <c r="O775" s="240"/>
      <c r="P775" s="240"/>
      <c r="Q775" s="240"/>
      <c r="R775" s="251"/>
      <c r="S775" s="240"/>
      <c r="T775" s="240"/>
      <c r="U775" s="240"/>
      <c r="V775" s="243"/>
      <c r="W775" s="243"/>
      <c r="X775" s="243"/>
      <c r="Y775" s="243"/>
      <c r="Z775" s="240"/>
      <c r="AA775" s="240"/>
      <c r="AB775" s="240"/>
      <c r="AC775" s="240"/>
      <c r="AD775" s="240"/>
      <c r="AE775" s="331">
        <f>AE590*AE768</f>
        <v>33838.280600980193</v>
      </c>
      <c r="AF775" s="331">
        <f t="shared" ref="AF775:AR775" si="1608">AF590*AF768</f>
        <v>19240.626630345345</v>
      </c>
      <c r="AG775" s="331">
        <f t="shared" si="1608"/>
        <v>8786.9198953919658</v>
      </c>
      <c r="AH775" s="331">
        <f t="shared" si="1608"/>
        <v>0</v>
      </c>
      <c r="AI775" s="331">
        <f t="shared" si="1608"/>
        <v>0</v>
      </c>
      <c r="AJ775" s="331">
        <f t="shared" si="1608"/>
        <v>0</v>
      </c>
      <c r="AK775" s="331">
        <f t="shared" si="1608"/>
        <v>0</v>
      </c>
      <c r="AL775" s="331">
        <f t="shared" si="1608"/>
        <v>0</v>
      </c>
      <c r="AM775" s="331">
        <f t="shared" si="1608"/>
        <v>0</v>
      </c>
      <c r="AN775" s="331">
        <f t="shared" si="1608"/>
        <v>0</v>
      </c>
      <c r="AO775" s="331">
        <f t="shared" si="1608"/>
        <v>0</v>
      </c>
      <c r="AP775" s="331">
        <f t="shared" si="1608"/>
        <v>0</v>
      </c>
      <c r="AQ775" s="331">
        <f t="shared" si="1608"/>
        <v>0</v>
      </c>
      <c r="AR775" s="331">
        <f t="shared" si="1608"/>
        <v>0</v>
      </c>
      <c r="AS775" s="543">
        <f t="shared" si="1605"/>
        <v>61865.827126717501</v>
      </c>
      <c r="AT775" s="394"/>
    </row>
    <row r="776" spans="2:46">
      <c r="B776" s="283" t="s">
        <v>320</v>
      </c>
      <c r="C776" s="301"/>
      <c r="D776" s="243"/>
      <c r="E776" s="240"/>
      <c r="F776" s="240"/>
      <c r="G776" s="240"/>
      <c r="H776" s="240"/>
      <c r="I776" s="240"/>
      <c r="J776" s="240"/>
      <c r="K776" s="240"/>
      <c r="L776" s="240"/>
      <c r="M776" s="240"/>
      <c r="N776" s="240"/>
      <c r="O776" s="240"/>
      <c r="P776" s="240"/>
      <c r="Q776" s="240"/>
      <c r="R776" s="251"/>
      <c r="S776" s="240"/>
      <c r="T776" s="240"/>
      <c r="U776" s="240"/>
      <c r="V776" s="243"/>
      <c r="W776" s="243"/>
      <c r="X776" s="243"/>
      <c r="Y776" s="243"/>
      <c r="Z776" s="240"/>
      <c r="AA776" s="240"/>
      <c r="AB776" s="240"/>
      <c r="AC776" s="240"/>
      <c r="AD776" s="240"/>
      <c r="AE776" s="331">
        <f>AE765*AE768</f>
        <v>7850.8443803758746</v>
      </c>
      <c r="AF776" s="331">
        <f t="shared" ref="AF776:AR776" si="1609">AF765*AF768</f>
        <v>8934.0593555634459</v>
      </c>
      <c r="AG776" s="331">
        <f t="shared" si="1609"/>
        <v>7061.7822851085002</v>
      </c>
      <c r="AH776" s="331">
        <f t="shared" si="1609"/>
        <v>0</v>
      </c>
      <c r="AI776" s="331">
        <f t="shared" si="1609"/>
        <v>0</v>
      </c>
      <c r="AJ776" s="331">
        <f t="shared" si="1609"/>
        <v>0</v>
      </c>
      <c r="AK776" s="331">
        <f t="shared" si="1609"/>
        <v>0</v>
      </c>
      <c r="AL776" s="331">
        <f t="shared" si="1609"/>
        <v>0</v>
      </c>
      <c r="AM776" s="331">
        <f t="shared" si="1609"/>
        <v>0</v>
      </c>
      <c r="AN776" s="331">
        <f t="shared" si="1609"/>
        <v>0</v>
      </c>
      <c r="AO776" s="331">
        <f t="shared" si="1609"/>
        <v>0</v>
      </c>
      <c r="AP776" s="331">
        <f t="shared" si="1609"/>
        <v>0</v>
      </c>
      <c r="AQ776" s="331">
        <f t="shared" si="1609"/>
        <v>0</v>
      </c>
      <c r="AR776" s="331">
        <f t="shared" si="1609"/>
        <v>0</v>
      </c>
      <c r="AS776" s="543">
        <f>SUM(AE776:AR776)</f>
        <v>23846.686021047819</v>
      </c>
      <c r="AT776" s="394"/>
    </row>
    <row r="777" spans="2:46" ht="15.75">
      <c r="B777" s="305" t="s">
        <v>321</v>
      </c>
      <c r="C777" s="301"/>
      <c r="D777" s="263"/>
      <c r="E777" s="293"/>
      <c r="F777" s="293"/>
      <c r="G777" s="293"/>
      <c r="H777" s="293"/>
      <c r="I777" s="293"/>
      <c r="J777" s="293"/>
      <c r="K777" s="293"/>
      <c r="L777" s="293"/>
      <c r="M777" s="293"/>
      <c r="N777" s="293"/>
      <c r="O777" s="293"/>
      <c r="P777" s="293"/>
      <c r="Q777" s="293"/>
      <c r="R777" s="260"/>
      <c r="S777" s="293"/>
      <c r="T777" s="293"/>
      <c r="U777" s="293"/>
      <c r="V777" s="263"/>
      <c r="W777" s="263"/>
      <c r="X777" s="263"/>
      <c r="Y777" s="263"/>
      <c r="Z777" s="293"/>
      <c r="AA777" s="293"/>
      <c r="AB777" s="293"/>
      <c r="AC777" s="293"/>
      <c r="AD777" s="293"/>
      <c r="AE777" s="302">
        <f>SUM(AE769:AE776)</f>
        <v>61088.963837628864</v>
      </c>
      <c r="AF777" s="302">
        <f>SUM(AF769:AF776)</f>
        <v>43836.308329402549</v>
      </c>
      <c r="AG777" s="302">
        <f t="shared" ref="AG777:AK777" si="1610">SUM(AG769:AG776)</f>
        <v>17180.348479592438</v>
      </c>
      <c r="AH777" s="302">
        <f t="shared" si="1610"/>
        <v>0</v>
      </c>
      <c r="AI777" s="302">
        <f t="shared" si="1610"/>
        <v>0</v>
      </c>
      <c r="AJ777" s="302">
        <f t="shared" si="1610"/>
        <v>15399.268034907056</v>
      </c>
      <c r="AK777" s="302">
        <f t="shared" si="1610"/>
        <v>0</v>
      </c>
      <c r="AL777" s="302">
        <f t="shared" ref="AL777:AR777" si="1611">SUM(AL769:AL776)</f>
        <v>0</v>
      </c>
      <c r="AM777" s="302">
        <f t="shared" si="1611"/>
        <v>0</v>
      </c>
      <c r="AN777" s="302">
        <f t="shared" si="1611"/>
        <v>0</v>
      </c>
      <c r="AO777" s="302">
        <f t="shared" si="1611"/>
        <v>0</v>
      </c>
      <c r="AP777" s="302">
        <f t="shared" si="1611"/>
        <v>0</v>
      </c>
      <c r="AQ777" s="302">
        <f t="shared" si="1611"/>
        <v>0</v>
      </c>
      <c r="AR777" s="302">
        <f t="shared" si="1611"/>
        <v>0</v>
      </c>
      <c r="AS777" s="359">
        <f>SUM(AS769:AS776)</f>
        <v>137504.88868153089</v>
      </c>
      <c r="AT777" s="394"/>
    </row>
    <row r="778" spans="2:46" ht="15.75">
      <c r="B778" s="305" t="s">
        <v>322</v>
      </c>
      <c r="C778" s="301"/>
      <c r="D778" s="306"/>
      <c r="E778" s="293"/>
      <c r="F778" s="293"/>
      <c r="G778" s="293"/>
      <c r="H778" s="293"/>
      <c r="I778" s="293"/>
      <c r="J778" s="293"/>
      <c r="K778" s="293"/>
      <c r="L778" s="293"/>
      <c r="M778" s="293"/>
      <c r="N778" s="293"/>
      <c r="O778" s="293"/>
      <c r="P778" s="293"/>
      <c r="Q778" s="293"/>
      <c r="R778" s="260"/>
      <c r="S778" s="293"/>
      <c r="T778" s="293"/>
      <c r="U778" s="293"/>
      <c r="V778" s="263"/>
      <c r="W778" s="263"/>
      <c r="X778" s="263"/>
      <c r="Y778" s="263"/>
      <c r="Z778" s="293"/>
      <c r="AA778" s="293"/>
      <c r="AB778" s="293"/>
      <c r="AC778" s="293"/>
      <c r="AD778" s="293"/>
      <c r="AE778" s="303">
        <f>AE766*AE768</f>
        <v>58838.888100000004</v>
      </c>
      <c r="AF778" s="303">
        <f t="shared" ref="AF778:AK778" si="1612">AF766*AF768</f>
        <v>29595.571499999998</v>
      </c>
      <c r="AG778" s="303">
        <f t="shared" si="1612"/>
        <v>13973.2896</v>
      </c>
      <c r="AH778" s="303">
        <f t="shared" si="1612"/>
        <v>0</v>
      </c>
      <c r="AI778" s="303">
        <f t="shared" si="1612"/>
        <v>0</v>
      </c>
      <c r="AJ778" s="303">
        <f t="shared" si="1612"/>
        <v>13443.192000000001</v>
      </c>
      <c r="AK778" s="303">
        <f t="shared" si="1612"/>
        <v>0</v>
      </c>
      <c r="AL778" s="303">
        <f t="shared" ref="AL778:AR778" si="1613">AL766*AL768</f>
        <v>0</v>
      </c>
      <c r="AM778" s="303">
        <f t="shared" si="1613"/>
        <v>0</v>
      </c>
      <c r="AN778" s="303">
        <f t="shared" si="1613"/>
        <v>0</v>
      </c>
      <c r="AO778" s="303">
        <f t="shared" si="1613"/>
        <v>0</v>
      </c>
      <c r="AP778" s="303">
        <f t="shared" si="1613"/>
        <v>0</v>
      </c>
      <c r="AQ778" s="303">
        <f t="shared" si="1613"/>
        <v>0</v>
      </c>
      <c r="AR778" s="303">
        <f t="shared" si="1613"/>
        <v>0</v>
      </c>
      <c r="AS778" s="359">
        <f>SUM(AE778:AR778)</f>
        <v>115850.9412</v>
      </c>
      <c r="AT778" s="394"/>
    </row>
    <row r="779" spans="2:46" ht="15.75">
      <c r="B779" s="305" t="s">
        <v>323</v>
      </c>
      <c r="C779" s="301"/>
      <c r="D779" s="306"/>
      <c r="E779" s="293"/>
      <c r="F779" s="293"/>
      <c r="G779" s="293"/>
      <c r="H779" s="293"/>
      <c r="I779" s="293"/>
      <c r="J779" s="293"/>
      <c r="K779" s="293"/>
      <c r="L779" s="293"/>
      <c r="M779" s="293"/>
      <c r="N779" s="293"/>
      <c r="O779" s="293"/>
      <c r="P779" s="293"/>
      <c r="Q779" s="293"/>
      <c r="R779" s="260"/>
      <c r="S779" s="293"/>
      <c r="T779" s="293"/>
      <c r="U779" s="293"/>
      <c r="V779" s="306"/>
      <c r="W779" s="306"/>
      <c r="X779" s="306"/>
      <c r="Y779" s="306"/>
      <c r="Z779" s="293"/>
      <c r="AA779" s="293"/>
      <c r="AB779" s="293"/>
      <c r="AC779" s="293"/>
      <c r="AD779" s="293"/>
      <c r="AE779" s="307"/>
      <c r="AF779" s="307"/>
      <c r="AG779" s="307"/>
      <c r="AH779" s="307"/>
      <c r="AI779" s="307"/>
      <c r="AJ779" s="307"/>
      <c r="AK779" s="307"/>
      <c r="AL779" s="307"/>
      <c r="AM779" s="307"/>
      <c r="AN779" s="307"/>
      <c r="AO779" s="307"/>
      <c r="AP779" s="307"/>
      <c r="AQ779" s="307"/>
      <c r="AR779" s="307"/>
      <c r="AS779" s="359">
        <f>AS777-AS778</f>
        <v>21653.947481530893</v>
      </c>
      <c r="AT779" s="394"/>
    </row>
    <row r="780" spans="2:46">
      <c r="B780" s="283"/>
      <c r="C780" s="306"/>
      <c r="D780" s="306"/>
      <c r="E780" s="293"/>
      <c r="F780" s="293"/>
      <c r="G780" s="293"/>
      <c r="H780" s="293"/>
      <c r="I780" s="293"/>
      <c r="J780" s="293"/>
      <c r="K780" s="293"/>
      <c r="L780" s="293"/>
      <c r="M780" s="293"/>
      <c r="N780" s="293"/>
      <c r="O780" s="293"/>
      <c r="P780" s="293"/>
      <c r="Q780" s="293"/>
      <c r="R780" s="260"/>
      <c r="S780" s="293"/>
      <c r="T780" s="293"/>
      <c r="U780" s="293"/>
      <c r="V780" s="306"/>
      <c r="W780" s="301"/>
      <c r="X780" s="306"/>
      <c r="Y780" s="306"/>
      <c r="Z780" s="293"/>
      <c r="AA780" s="293"/>
      <c r="AB780" s="293"/>
      <c r="AC780" s="293"/>
      <c r="AD780" s="293"/>
      <c r="AE780" s="308"/>
      <c r="AF780" s="308"/>
      <c r="AG780" s="308"/>
      <c r="AH780" s="308"/>
      <c r="AI780" s="308"/>
      <c r="AJ780" s="308"/>
      <c r="AK780" s="308"/>
      <c r="AL780" s="308"/>
      <c r="AM780" s="308"/>
      <c r="AN780" s="308"/>
      <c r="AO780" s="308"/>
      <c r="AP780" s="308"/>
      <c r="AQ780" s="308"/>
      <c r="AR780" s="308"/>
      <c r="AS780" s="304"/>
      <c r="AT780" s="394"/>
    </row>
    <row r="781" spans="2:46">
      <c r="B781" s="390" t="s">
        <v>324</v>
      </c>
      <c r="C781" s="264"/>
      <c r="D781" s="240"/>
      <c r="E781" s="240"/>
      <c r="F781" s="240"/>
      <c r="G781" s="240"/>
      <c r="H781" s="240"/>
      <c r="I781" s="240"/>
      <c r="J781" s="240"/>
      <c r="K781" s="240"/>
      <c r="L781" s="240"/>
      <c r="M781" s="240"/>
      <c r="N781" s="240"/>
      <c r="O781" s="240"/>
      <c r="P781" s="240"/>
      <c r="Q781" s="240"/>
      <c r="R781" s="312"/>
      <c r="S781" s="240"/>
      <c r="T781" s="240"/>
      <c r="U781" s="240"/>
      <c r="V781" s="264"/>
      <c r="W781" s="243"/>
      <c r="X781" s="243"/>
      <c r="Y781" s="240"/>
      <c r="Z781" s="240"/>
      <c r="AA781" s="243"/>
      <c r="AB781" s="243"/>
      <c r="AC781" s="243"/>
      <c r="AD781" s="243"/>
      <c r="AE781" s="251">
        <f>SUMPRODUCT($E$608:$E$763,AE608:AE763)</f>
        <v>1471835.39252375</v>
      </c>
      <c r="AF781" s="251">
        <f>SUMPRODUCT($E$608:$E$763,AF608:AF763)</f>
        <v>685764.55485477182</v>
      </c>
      <c r="AG781" s="251">
        <f>IF(AG606="kw",SUMPRODUCT($Q$608:$Q$763,$S$608:$S$763,AG608:AG763),SUMPRODUCT($E$608:$E$763,AG608:AG763))</f>
        <v>3157.0899759414274</v>
      </c>
      <c r="AH781" s="251">
        <f t="shared" ref="AH781:AR781" si="1614">IF(AH606="kw",SUMPRODUCT($Q$608:$Q$763,$S$608:$S$763,AH608:AH763),SUMPRODUCT($E$608:$E$763,AH608:AH763))</f>
        <v>0</v>
      </c>
      <c r="AI781" s="251">
        <f t="shared" si="1614"/>
        <v>0</v>
      </c>
      <c r="AJ781" s="251">
        <f t="shared" si="1614"/>
        <v>0</v>
      </c>
      <c r="AK781" s="251">
        <f t="shared" si="1614"/>
        <v>0</v>
      </c>
      <c r="AL781" s="251">
        <f t="shared" si="1614"/>
        <v>0</v>
      </c>
      <c r="AM781" s="251">
        <f t="shared" si="1614"/>
        <v>0</v>
      </c>
      <c r="AN781" s="251">
        <f t="shared" si="1614"/>
        <v>0</v>
      </c>
      <c r="AO781" s="251">
        <f t="shared" si="1614"/>
        <v>0</v>
      </c>
      <c r="AP781" s="251">
        <f t="shared" si="1614"/>
        <v>0</v>
      </c>
      <c r="AQ781" s="251">
        <f t="shared" si="1614"/>
        <v>0</v>
      </c>
      <c r="AR781" s="251">
        <f t="shared" si="1614"/>
        <v>0</v>
      </c>
      <c r="AS781" s="295"/>
    </row>
    <row r="782" spans="2:46">
      <c r="B782" s="390" t="s">
        <v>325</v>
      </c>
      <c r="C782" s="264"/>
      <c r="D782" s="240"/>
      <c r="E782" s="240"/>
      <c r="F782" s="240"/>
      <c r="G782" s="240"/>
      <c r="H782" s="240"/>
      <c r="I782" s="240"/>
      <c r="J782" s="240"/>
      <c r="K782" s="240"/>
      <c r="L782" s="240"/>
      <c r="M782" s="240"/>
      <c r="N782" s="240"/>
      <c r="O782" s="240"/>
      <c r="P782" s="240"/>
      <c r="Q782" s="240"/>
      <c r="R782" s="312"/>
      <c r="S782" s="240"/>
      <c r="T782" s="240"/>
      <c r="U782" s="240"/>
      <c r="V782" s="264"/>
      <c r="W782" s="243"/>
      <c r="X782" s="243"/>
      <c r="Y782" s="240"/>
      <c r="Z782" s="240"/>
      <c r="AA782" s="243"/>
      <c r="AB782" s="243"/>
      <c r="AC782" s="243"/>
      <c r="AD782" s="243"/>
      <c r="AE782" s="251">
        <f>SUMPRODUCT($F$608:$F$763,AE608:AE763)</f>
        <v>1471835.39252375</v>
      </c>
      <c r="AF782" s="251">
        <f>SUMPRODUCT($F$608:$F$763,AF608:AF763)</f>
        <v>685764.55485477182</v>
      </c>
      <c r="AG782" s="251">
        <f>IF(AG606="kw",SUMPRODUCT($Q$608:$Q$763,$T$608:$T$763,AG608:AG763),SUMPRODUCT($F$608:$F$763,AG608:AG763))</f>
        <v>3157.0899759414274</v>
      </c>
      <c r="AH782" s="251">
        <f t="shared" ref="AH782:AR782" si="1615">IF(AH606="kw",SUMPRODUCT($Q$608:$Q$763,$T$608:$T$763,AH608:AH763),SUMPRODUCT($F$608:$F$763,AH608:AH763))</f>
        <v>0</v>
      </c>
      <c r="AI782" s="251">
        <f t="shared" si="1615"/>
        <v>0</v>
      </c>
      <c r="AJ782" s="251">
        <f t="shared" si="1615"/>
        <v>0</v>
      </c>
      <c r="AK782" s="251">
        <f t="shared" si="1615"/>
        <v>0</v>
      </c>
      <c r="AL782" s="251">
        <f t="shared" si="1615"/>
        <v>0</v>
      </c>
      <c r="AM782" s="251">
        <f t="shared" si="1615"/>
        <v>0</v>
      </c>
      <c r="AN782" s="251">
        <f t="shared" si="1615"/>
        <v>0</v>
      </c>
      <c r="AO782" s="251">
        <f t="shared" si="1615"/>
        <v>0</v>
      </c>
      <c r="AP782" s="251">
        <f t="shared" si="1615"/>
        <v>0</v>
      </c>
      <c r="AQ782" s="251">
        <f t="shared" si="1615"/>
        <v>0</v>
      </c>
      <c r="AR782" s="251">
        <f t="shared" si="1615"/>
        <v>0</v>
      </c>
      <c r="AS782" s="295"/>
    </row>
    <row r="783" spans="2:46">
      <c r="B783" s="390" t="s">
        <v>842</v>
      </c>
      <c r="C783" s="264"/>
      <c r="D783" s="240"/>
      <c r="E783" s="240"/>
      <c r="F783" s="240"/>
      <c r="G783" s="240"/>
      <c r="H783" s="240"/>
      <c r="I783" s="240"/>
      <c r="J783" s="240"/>
      <c r="K783" s="240"/>
      <c r="L783" s="240"/>
      <c r="M783" s="240"/>
      <c r="N783" s="240"/>
      <c r="O783" s="240"/>
      <c r="P783" s="240"/>
      <c r="Q783" s="240"/>
      <c r="R783" s="312"/>
      <c r="S783" s="240"/>
      <c r="T783" s="240"/>
      <c r="U783" s="240"/>
      <c r="V783" s="264"/>
      <c r="W783" s="243"/>
      <c r="X783" s="243"/>
      <c r="Y783" s="240"/>
      <c r="Z783" s="240"/>
      <c r="AA783" s="243"/>
      <c r="AB783" s="243"/>
      <c r="AC783" s="243"/>
      <c r="AD783" s="243"/>
      <c r="AE783" s="251">
        <f>SUMPRODUCT($G$608:$G$763,AE608:AE763)</f>
        <v>1471835.39252375</v>
      </c>
      <c r="AF783" s="251">
        <f>SUMPRODUCT($G$608:$G$763,AF608:AF763)</f>
        <v>685764.55485477182</v>
      </c>
      <c r="AG783" s="251">
        <f>IF(AG606="kw",SUMPRODUCT($Q$608:$Q$763,$U$608:$U$763,AG608:AG763),SUMPRODUCT($G$608:$G$763,AG608:AG763))</f>
        <v>3157.0899759414274</v>
      </c>
      <c r="AH783" s="251">
        <f t="shared" ref="AH783:AR783" si="1616">IF(AH606="kw",SUMPRODUCT($Q$608:$Q$763,$U$608:$U$763,AH608:AH763),SUMPRODUCT($G$608:$G$763,AH608:AH763))</f>
        <v>0</v>
      </c>
      <c r="AI783" s="251">
        <f t="shared" si="1616"/>
        <v>0</v>
      </c>
      <c r="AJ783" s="251">
        <f t="shared" si="1616"/>
        <v>0</v>
      </c>
      <c r="AK783" s="251">
        <f t="shared" si="1616"/>
        <v>0</v>
      </c>
      <c r="AL783" s="251">
        <f t="shared" si="1616"/>
        <v>0</v>
      </c>
      <c r="AM783" s="251">
        <f t="shared" si="1616"/>
        <v>0</v>
      </c>
      <c r="AN783" s="251">
        <f t="shared" si="1616"/>
        <v>0</v>
      </c>
      <c r="AO783" s="251">
        <f t="shared" si="1616"/>
        <v>0</v>
      </c>
      <c r="AP783" s="251">
        <f t="shared" si="1616"/>
        <v>0</v>
      </c>
      <c r="AQ783" s="251">
        <f t="shared" si="1616"/>
        <v>0</v>
      </c>
      <c r="AR783" s="251">
        <f t="shared" si="1616"/>
        <v>0</v>
      </c>
      <c r="AS783" s="295"/>
    </row>
    <row r="784" spans="2:46">
      <c r="B784" s="390" t="s">
        <v>862</v>
      </c>
      <c r="C784" s="264"/>
      <c r="D784" s="240"/>
      <c r="E784" s="240"/>
      <c r="F784" s="240"/>
      <c r="G784" s="240"/>
      <c r="H784" s="240"/>
      <c r="I784" s="240"/>
      <c r="J784" s="240"/>
      <c r="K784" s="240"/>
      <c r="L784" s="240"/>
      <c r="M784" s="240"/>
      <c r="N784" s="240"/>
      <c r="O784" s="240"/>
      <c r="P784" s="240"/>
      <c r="Q784" s="240"/>
      <c r="R784" s="312"/>
      <c r="S784" s="240"/>
      <c r="T784" s="240"/>
      <c r="U784" s="240"/>
      <c r="V784" s="264"/>
      <c r="W784" s="243"/>
      <c r="X784" s="243"/>
      <c r="Y784" s="240"/>
      <c r="Z784" s="240"/>
      <c r="AA784" s="243"/>
      <c r="AB784" s="243"/>
      <c r="AC784" s="243"/>
      <c r="AD784" s="243"/>
      <c r="AE784" s="251">
        <f>SUMPRODUCT($H$608:$H$763,AE608:AE763)</f>
        <v>1471835.39252375</v>
      </c>
      <c r="AF784" s="251">
        <f>SUMPRODUCT($H$608:$H$763,AF608:AF763)</f>
        <v>685764.55485477182</v>
      </c>
      <c r="AG784" s="251">
        <f>IF(AG606="kw",SUMPRODUCT($Q$608:$Q$763,$V$608:$V$763,AG608:AG763),SUMPRODUCT($H$608:$H$763,AG608:AG763))</f>
        <v>3157.0899759414274</v>
      </c>
      <c r="AH784" s="251">
        <f t="shared" ref="AH784:AR784" si="1617">IF(AH606="kw",SUMPRODUCT($Q$608:$Q$763,$V$608:$V$763,AH608:AH763),SUMPRODUCT($H$608:$H$763,AH608:AH763))</f>
        <v>0</v>
      </c>
      <c r="AI784" s="251">
        <f t="shared" si="1617"/>
        <v>0</v>
      </c>
      <c r="AJ784" s="251">
        <f t="shared" si="1617"/>
        <v>0</v>
      </c>
      <c r="AK784" s="251">
        <f t="shared" si="1617"/>
        <v>0</v>
      </c>
      <c r="AL784" s="251">
        <f t="shared" si="1617"/>
        <v>0</v>
      </c>
      <c r="AM784" s="251">
        <f t="shared" si="1617"/>
        <v>0</v>
      </c>
      <c r="AN784" s="251">
        <f t="shared" si="1617"/>
        <v>0</v>
      </c>
      <c r="AO784" s="251">
        <f t="shared" si="1617"/>
        <v>0</v>
      </c>
      <c r="AP784" s="251">
        <f t="shared" si="1617"/>
        <v>0</v>
      </c>
      <c r="AQ784" s="251">
        <f t="shared" si="1617"/>
        <v>0</v>
      </c>
      <c r="AR784" s="251">
        <f t="shared" si="1617"/>
        <v>0</v>
      </c>
      <c r="AS784" s="295"/>
    </row>
    <row r="785" spans="1:45">
      <c r="B785" s="390" t="s">
        <v>863</v>
      </c>
      <c r="C785" s="264"/>
      <c r="D785" s="240"/>
      <c r="E785" s="240"/>
      <c r="F785" s="240"/>
      <c r="G785" s="240"/>
      <c r="H785" s="240"/>
      <c r="I785" s="240"/>
      <c r="J785" s="240"/>
      <c r="K785" s="240"/>
      <c r="L785" s="240"/>
      <c r="M785" s="240"/>
      <c r="N785" s="240"/>
      <c r="O785" s="240"/>
      <c r="P785" s="240"/>
      <c r="Q785" s="240"/>
      <c r="R785" s="312"/>
      <c r="S785" s="240"/>
      <c r="T785" s="240"/>
      <c r="U785" s="240"/>
      <c r="V785" s="264"/>
      <c r="W785" s="243"/>
      <c r="X785" s="243"/>
      <c r="Y785" s="240"/>
      <c r="Z785" s="240"/>
      <c r="AA785" s="243"/>
      <c r="AB785" s="243"/>
      <c r="AC785" s="243"/>
      <c r="AD785" s="243"/>
      <c r="AE785" s="251">
        <f>SUMPRODUCT($I$608:$I$763,AE608:AE763)</f>
        <v>1471835.39252375</v>
      </c>
      <c r="AF785" s="251">
        <f>SUMPRODUCT($I$608:$I$763,AF608:AF763)</f>
        <v>685764.55485477182</v>
      </c>
      <c r="AG785" s="251">
        <f>IF(AG606="kw",SUMPRODUCT($Q$608:$Q$763,$W$608:$W$763,AG608:AG763),SUMPRODUCT($I$608:$I$763,AG608:AG763))</f>
        <v>2999.2354771443561</v>
      </c>
      <c r="AH785" s="251">
        <f t="shared" ref="AH785:AR785" si="1618">IF(AH606="kw",SUMPRODUCT($Q$608:$Q$763,$W$608:$W$763,AH608:AH763),SUMPRODUCT($I$608:$I$763,AH608:AH763))</f>
        <v>0</v>
      </c>
      <c r="AI785" s="251">
        <f t="shared" si="1618"/>
        <v>0</v>
      </c>
      <c r="AJ785" s="251">
        <f t="shared" si="1618"/>
        <v>0</v>
      </c>
      <c r="AK785" s="251">
        <f t="shared" si="1618"/>
        <v>0</v>
      </c>
      <c r="AL785" s="251">
        <f t="shared" si="1618"/>
        <v>0</v>
      </c>
      <c r="AM785" s="251">
        <f t="shared" si="1618"/>
        <v>0</v>
      </c>
      <c r="AN785" s="251">
        <f t="shared" si="1618"/>
        <v>0</v>
      </c>
      <c r="AO785" s="251">
        <f t="shared" si="1618"/>
        <v>0</v>
      </c>
      <c r="AP785" s="251">
        <f t="shared" si="1618"/>
        <v>0</v>
      </c>
      <c r="AQ785" s="251">
        <f t="shared" si="1618"/>
        <v>0</v>
      </c>
      <c r="AR785" s="251">
        <f t="shared" si="1618"/>
        <v>0</v>
      </c>
      <c r="AS785" s="295"/>
    </row>
    <row r="786" spans="1:45">
      <c r="B786" s="390" t="s">
        <v>864</v>
      </c>
      <c r="C786" s="264"/>
      <c r="D786" s="240"/>
      <c r="E786" s="240"/>
      <c r="F786" s="240"/>
      <c r="G786" s="240"/>
      <c r="H786" s="240"/>
      <c r="I786" s="240"/>
      <c r="J786" s="240"/>
      <c r="K786" s="240"/>
      <c r="L786" s="240"/>
      <c r="M786" s="240"/>
      <c r="N786" s="240"/>
      <c r="O786" s="240"/>
      <c r="P786" s="240"/>
      <c r="Q786" s="240"/>
      <c r="R786" s="312"/>
      <c r="S786" s="240"/>
      <c r="T786" s="240"/>
      <c r="U786" s="240"/>
      <c r="V786" s="264"/>
      <c r="W786" s="243"/>
      <c r="X786" s="243"/>
      <c r="Y786" s="240"/>
      <c r="Z786" s="240"/>
      <c r="AA786" s="243"/>
      <c r="AB786" s="243"/>
      <c r="AC786" s="243"/>
      <c r="AD786" s="243"/>
      <c r="AE786" s="251">
        <f>SUMPRODUCT($J$608:$J$763,AE608:AE763)</f>
        <v>1471835.39252375</v>
      </c>
      <c r="AF786" s="251">
        <f>SUMPRODUCT($J$608:$J$763,AF608:AF763)</f>
        <v>685764.55485477182</v>
      </c>
      <c r="AG786" s="251">
        <f>IF(AG606="kw",SUMPRODUCT($Q$608:$Q$763,$X$608:$X$763,AG608:AG763),SUMPRODUCT($J$608:$J$763,AG608:AG763))</f>
        <v>2999.2354771443561</v>
      </c>
      <c r="AH786" s="251">
        <f t="shared" ref="AH786:AR786" si="1619">IF(AH606="kw",SUMPRODUCT($Q$608:$Q$763,$X$608:$X$763,AH608:AH763),SUMPRODUCT($J$608:$J$763,AH608:AH763))</f>
        <v>0</v>
      </c>
      <c r="AI786" s="251">
        <f t="shared" si="1619"/>
        <v>0</v>
      </c>
      <c r="AJ786" s="251">
        <f t="shared" si="1619"/>
        <v>0</v>
      </c>
      <c r="AK786" s="251">
        <f t="shared" si="1619"/>
        <v>0</v>
      </c>
      <c r="AL786" s="251">
        <f t="shared" si="1619"/>
        <v>0</v>
      </c>
      <c r="AM786" s="251">
        <f t="shared" si="1619"/>
        <v>0</v>
      </c>
      <c r="AN786" s="251">
        <f t="shared" si="1619"/>
        <v>0</v>
      </c>
      <c r="AO786" s="251">
        <f t="shared" si="1619"/>
        <v>0</v>
      </c>
      <c r="AP786" s="251">
        <f t="shared" si="1619"/>
        <v>0</v>
      </c>
      <c r="AQ786" s="251">
        <f t="shared" si="1619"/>
        <v>0</v>
      </c>
      <c r="AR786" s="251">
        <f t="shared" si="1619"/>
        <v>0</v>
      </c>
      <c r="AS786" s="295"/>
    </row>
    <row r="787" spans="1:45">
      <c r="B787" s="390" t="s">
        <v>865</v>
      </c>
      <c r="C787" s="264"/>
      <c r="D787" s="240"/>
      <c r="E787" s="240"/>
      <c r="F787" s="240"/>
      <c r="G787" s="240"/>
      <c r="H787" s="240"/>
      <c r="I787" s="240"/>
      <c r="J787" s="240"/>
      <c r="K787" s="240"/>
      <c r="L787" s="240"/>
      <c r="M787" s="240"/>
      <c r="N787" s="240"/>
      <c r="O787" s="240"/>
      <c r="P787" s="240"/>
      <c r="Q787" s="240"/>
      <c r="R787" s="312"/>
      <c r="S787" s="240"/>
      <c r="T787" s="240"/>
      <c r="U787" s="240"/>
      <c r="V787" s="264"/>
      <c r="W787" s="243"/>
      <c r="X787" s="243"/>
      <c r="Y787" s="240"/>
      <c r="Z787" s="240"/>
      <c r="AA787" s="243"/>
      <c r="AB787" s="243"/>
      <c r="AC787" s="243"/>
      <c r="AD787" s="243"/>
      <c r="AE787" s="251">
        <f>SUMPRODUCT($K$608:$K$763,AE608:AE763)</f>
        <v>1471835.39252375</v>
      </c>
      <c r="AF787" s="251">
        <f>SUMPRODUCT($K$608:$K$763,AF608:AF763)</f>
        <v>685764.55485477182</v>
      </c>
      <c r="AG787" s="251">
        <f>IF(AG606="kw",SUMPRODUCT($Q$608:$Q$763,$Y$608:$Y$763,AG608:AG763),SUMPRODUCT($K$608:$K$763,AG608:AG763))</f>
        <v>2999.2354771443561</v>
      </c>
      <c r="AH787" s="251">
        <f t="shared" ref="AH787:AR787" si="1620">IF(AH606="kw",SUMPRODUCT($Q$608:$Q$763,$Y$608:$Y$763,AH608:AH763),SUMPRODUCT($K$608:$K$763,AH608:AH763))</f>
        <v>0</v>
      </c>
      <c r="AI787" s="251">
        <f t="shared" si="1620"/>
        <v>0</v>
      </c>
      <c r="AJ787" s="251">
        <f t="shared" si="1620"/>
        <v>0</v>
      </c>
      <c r="AK787" s="251">
        <f t="shared" si="1620"/>
        <v>0</v>
      </c>
      <c r="AL787" s="251">
        <f t="shared" si="1620"/>
        <v>0</v>
      </c>
      <c r="AM787" s="251">
        <f t="shared" si="1620"/>
        <v>0</v>
      </c>
      <c r="AN787" s="251">
        <f t="shared" si="1620"/>
        <v>0</v>
      </c>
      <c r="AO787" s="251">
        <f t="shared" si="1620"/>
        <v>0</v>
      </c>
      <c r="AP787" s="251">
        <f t="shared" si="1620"/>
        <v>0</v>
      </c>
      <c r="AQ787" s="251">
        <f t="shared" si="1620"/>
        <v>0</v>
      </c>
      <c r="AR787" s="251">
        <f t="shared" si="1620"/>
        <v>0</v>
      </c>
      <c r="AS787" s="295"/>
    </row>
    <row r="788" spans="1:45">
      <c r="B788" s="390" t="s">
        <v>866</v>
      </c>
      <c r="C788" s="264"/>
      <c r="D788" s="240"/>
      <c r="E788" s="240"/>
      <c r="F788" s="240"/>
      <c r="G788" s="240"/>
      <c r="H788" s="240"/>
      <c r="I788" s="240"/>
      <c r="J788" s="240"/>
      <c r="K788" s="240"/>
      <c r="L788" s="240"/>
      <c r="M788" s="240"/>
      <c r="N788" s="240"/>
      <c r="O788" s="240"/>
      <c r="P788" s="240"/>
      <c r="Q788" s="240"/>
      <c r="R788" s="312"/>
      <c r="S788" s="240"/>
      <c r="T788" s="240"/>
      <c r="U788" s="240"/>
      <c r="V788" s="264"/>
      <c r="W788" s="243"/>
      <c r="X788" s="243"/>
      <c r="Y788" s="240"/>
      <c r="Z788" s="240"/>
      <c r="AA788" s="243"/>
      <c r="AB788" s="243"/>
      <c r="AC788" s="243"/>
      <c r="AD788" s="243"/>
      <c r="AE788" s="251">
        <f>SUMPRODUCT($L$608:$L$763,AE608:AE763)</f>
        <v>1471835.39252375</v>
      </c>
      <c r="AF788" s="251">
        <f>SUMPRODUCT($L$608:$L$763,AF608:AF763)</f>
        <v>685764.55485477182</v>
      </c>
      <c r="AG788" s="251">
        <f>IF(AG606="kw",SUMPRODUCT($Q$608:$Q$763,$Z$608:$Z$763,AG608:AG763),SUMPRODUCT($L$608:$L$763,AG608:AG763))</f>
        <v>2999.2354771443561</v>
      </c>
      <c r="AH788" s="251">
        <f t="shared" ref="AH788:AR788" si="1621">IF(AH606="kw",SUMPRODUCT($Q$608:$Q$763,$Z$608:$Z$763,AH608:AH763),SUMPRODUCT($L$608:$L$763,AH608:AH763))</f>
        <v>0</v>
      </c>
      <c r="AI788" s="251">
        <f t="shared" si="1621"/>
        <v>0</v>
      </c>
      <c r="AJ788" s="251">
        <f t="shared" si="1621"/>
        <v>0</v>
      </c>
      <c r="AK788" s="251">
        <f t="shared" si="1621"/>
        <v>0</v>
      </c>
      <c r="AL788" s="251">
        <f t="shared" si="1621"/>
        <v>0</v>
      </c>
      <c r="AM788" s="251">
        <f t="shared" si="1621"/>
        <v>0</v>
      </c>
      <c r="AN788" s="251">
        <f t="shared" si="1621"/>
        <v>0</v>
      </c>
      <c r="AO788" s="251">
        <f t="shared" si="1621"/>
        <v>0</v>
      </c>
      <c r="AP788" s="251">
        <f t="shared" si="1621"/>
        <v>0</v>
      </c>
      <c r="AQ788" s="251">
        <f t="shared" si="1621"/>
        <v>0</v>
      </c>
      <c r="AR788" s="251">
        <f t="shared" si="1621"/>
        <v>0</v>
      </c>
      <c r="AS788" s="295"/>
    </row>
    <row r="789" spans="1:45">
      <c r="B789" s="391" t="s">
        <v>867</v>
      </c>
      <c r="C789" s="319"/>
      <c r="D789" s="337"/>
      <c r="E789" s="337"/>
      <c r="F789" s="337"/>
      <c r="G789" s="337"/>
      <c r="H789" s="337"/>
      <c r="I789" s="337"/>
      <c r="J789" s="337"/>
      <c r="K789" s="337"/>
      <c r="L789" s="337"/>
      <c r="M789" s="337"/>
      <c r="N789" s="337"/>
      <c r="O789" s="337"/>
      <c r="P789" s="337"/>
      <c r="Q789" s="337"/>
      <c r="R789" s="336"/>
      <c r="S789" s="337"/>
      <c r="T789" s="337"/>
      <c r="U789" s="337"/>
      <c r="V789" s="319"/>
      <c r="W789" s="338"/>
      <c r="X789" s="338"/>
      <c r="Y789" s="337"/>
      <c r="Z789" s="337"/>
      <c r="AA789" s="338"/>
      <c r="AB789" s="338"/>
      <c r="AC789" s="338"/>
      <c r="AD789" s="338"/>
      <c r="AE789" s="285">
        <f>SUMPRODUCT($M$608:$M$763,AE608:AE763)</f>
        <v>1471835.39252375</v>
      </c>
      <c r="AF789" s="285">
        <f>SUMPRODUCT($M$608:$M$763,AF608:AF763)</f>
        <v>685764.55485477182</v>
      </c>
      <c r="AG789" s="285">
        <f>IF(AG606="kw",SUMPRODUCT($Q$608:$Q$763,$AA$608:$AA$763,AG608:AG763),SUMPRODUCT($M$608:$M$763,AG608:AG763))</f>
        <v>2999.2354771443561</v>
      </c>
      <c r="AH789" s="285">
        <f t="shared" ref="AH789:AR789" si="1622">IF(AH606="kw",SUMPRODUCT($Q$608:$Q$763,$AA$608:$AA$763,AH608:AH763),SUMPRODUCT($M$608:$M$763,AH608:AH763))</f>
        <v>0</v>
      </c>
      <c r="AI789" s="285">
        <f t="shared" si="1622"/>
        <v>0</v>
      </c>
      <c r="AJ789" s="285">
        <f t="shared" si="1622"/>
        <v>0</v>
      </c>
      <c r="AK789" s="285">
        <f t="shared" si="1622"/>
        <v>0</v>
      </c>
      <c r="AL789" s="285">
        <f t="shared" si="1622"/>
        <v>0</v>
      </c>
      <c r="AM789" s="285">
        <f t="shared" si="1622"/>
        <v>0</v>
      </c>
      <c r="AN789" s="285">
        <f t="shared" si="1622"/>
        <v>0</v>
      </c>
      <c r="AO789" s="285">
        <f t="shared" si="1622"/>
        <v>0</v>
      </c>
      <c r="AP789" s="285">
        <f t="shared" si="1622"/>
        <v>0</v>
      </c>
      <c r="AQ789" s="285">
        <f t="shared" si="1622"/>
        <v>0</v>
      </c>
      <c r="AR789" s="285">
        <f t="shared" si="1622"/>
        <v>0</v>
      </c>
      <c r="AS789" s="339"/>
    </row>
    <row r="790" spans="1:45" ht="20.25" customHeight="1">
      <c r="B790" s="322" t="s">
        <v>583</v>
      </c>
      <c r="C790" s="340"/>
      <c r="D790" s="341"/>
      <c r="E790" s="341"/>
      <c r="F790" s="341"/>
      <c r="G790" s="341"/>
      <c r="H790" s="341"/>
      <c r="I790" s="341"/>
      <c r="J790" s="341"/>
      <c r="K790" s="341"/>
      <c r="L790" s="341"/>
      <c r="M790" s="341"/>
      <c r="N790" s="341"/>
      <c r="O790" s="341"/>
      <c r="P790" s="341"/>
      <c r="Q790" s="341"/>
      <c r="R790" s="341"/>
      <c r="S790" s="341"/>
      <c r="T790" s="341"/>
      <c r="U790" s="341"/>
      <c r="V790" s="325"/>
      <c r="W790" s="326"/>
      <c r="X790" s="341"/>
      <c r="Y790" s="341"/>
      <c r="Z790" s="341"/>
      <c r="AA790" s="341"/>
      <c r="AB790" s="341"/>
      <c r="AC790" s="341"/>
      <c r="AD790" s="341"/>
      <c r="AE790" s="342"/>
      <c r="AF790" s="342"/>
      <c r="AG790" s="342"/>
      <c r="AH790" s="342"/>
      <c r="AI790" s="342"/>
      <c r="AJ790" s="342"/>
      <c r="AK790" s="342"/>
      <c r="AL790" s="342"/>
      <c r="AM790" s="342"/>
      <c r="AN790" s="342"/>
      <c r="AO790" s="342"/>
      <c r="AP790" s="342"/>
      <c r="AQ790" s="342"/>
      <c r="AR790" s="342"/>
      <c r="AS790" s="342"/>
    </row>
    <row r="793" spans="1:45" ht="15.75">
      <c r="B793" s="241" t="s">
        <v>326</v>
      </c>
      <c r="C793" s="242"/>
      <c r="D793" s="511" t="s">
        <v>522</v>
      </c>
      <c r="E793" s="217"/>
      <c r="F793" s="511"/>
      <c r="G793" s="217"/>
      <c r="H793" s="217"/>
      <c r="I793" s="217"/>
      <c r="J793" s="217"/>
      <c r="K793" s="217"/>
      <c r="L793" s="217"/>
      <c r="M793" s="217"/>
      <c r="N793" s="217"/>
      <c r="O793" s="217"/>
      <c r="P793" s="217"/>
      <c r="Q793" s="217"/>
      <c r="R793" s="242"/>
      <c r="S793" s="217"/>
      <c r="T793" s="217"/>
      <c r="U793" s="217"/>
      <c r="V793" s="217"/>
      <c r="W793" s="217"/>
      <c r="X793" s="217"/>
      <c r="Y793" s="217"/>
      <c r="Z793" s="217"/>
      <c r="AA793" s="217"/>
      <c r="AB793" s="217"/>
      <c r="AC793" s="217"/>
      <c r="AD793" s="217"/>
      <c r="AE793" s="231"/>
      <c r="AF793" s="229"/>
      <c r="AG793" s="229"/>
      <c r="AH793" s="229"/>
      <c r="AI793" s="229"/>
      <c r="AJ793" s="229"/>
      <c r="AK793" s="229"/>
      <c r="AL793" s="229"/>
      <c r="AM793" s="229"/>
      <c r="AN793" s="229"/>
      <c r="AO793" s="229"/>
      <c r="AP793" s="229"/>
      <c r="AQ793" s="229"/>
      <c r="AR793" s="229"/>
    </row>
    <row r="794" spans="1:45" ht="33" customHeight="1">
      <c r="B794" s="860" t="s">
        <v>211</v>
      </c>
      <c r="C794" s="862" t="s">
        <v>33</v>
      </c>
      <c r="D794" s="244" t="s">
        <v>420</v>
      </c>
      <c r="E794" s="871" t="s">
        <v>209</v>
      </c>
      <c r="F794" s="872"/>
      <c r="G794" s="872"/>
      <c r="H794" s="872"/>
      <c r="I794" s="872"/>
      <c r="J794" s="872"/>
      <c r="K794" s="872"/>
      <c r="L794" s="872"/>
      <c r="M794" s="872"/>
      <c r="N794" s="872"/>
      <c r="O794" s="872"/>
      <c r="P794" s="873"/>
      <c r="Q794" s="869" t="s">
        <v>213</v>
      </c>
      <c r="R794" s="244" t="s">
        <v>421</v>
      </c>
      <c r="S794" s="866" t="s">
        <v>212</v>
      </c>
      <c r="T794" s="867"/>
      <c r="U794" s="867"/>
      <c r="V794" s="867"/>
      <c r="W794" s="867"/>
      <c r="X794" s="867"/>
      <c r="Y794" s="867"/>
      <c r="Z794" s="867"/>
      <c r="AA794" s="867"/>
      <c r="AB794" s="867"/>
      <c r="AC794" s="867"/>
      <c r="AD794" s="874"/>
      <c r="AE794" s="866" t="s">
        <v>242</v>
      </c>
      <c r="AF794" s="867"/>
      <c r="AG794" s="867"/>
      <c r="AH794" s="867"/>
      <c r="AI794" s="867"/>
      <c r="AJ794" s="867"/>
      <c r="AK794" s="867"/>
      <c r="AL794" s="867"/>
      <c r="AM794" s="867"/>
      <c r="AN794" s="867"/>
      <c r="AO794" s="867"/>
      <c r="AP794" s="867"/>
      <c r="AQ794" s="867"/>
      <c r="AR794" s="867"/>
      <c r="AS794" s="868"/>
    </row>
    <row r="795" spans="1:45" ht="65.25" customHeight="1">
      <c r="B795" s="861"/>
      <c r="C795" s="863"/>
      <c r="D795" s="245">
        <v>2019</v>
      </c>
      <c r="E795" s="245">
        <v>2020</v>
      </c>
      <c r="F795" s="245">
        <v>2021</v>
      </c>
      <c r="G795" s="245">
        <v>2022</v>
      </c>
      <c r="H795" s="245">
        <v>2023</v>
      </c>
      <c r="I795" s="245">
        <v>2024</v>
      </c>
      <c r="J795" s="245">
        <v>2025</v>
      </c>
      <c r="K795" s="245">
        <v>2026</v>
      </c>
      <c r="L795" s="245">
        <v>2027</v>
      </c>
      <c r="M795" s="245">
        <v>2028</v>
      </c>
      <c r="N795" s="245">
        <v>2029</v>
      </c>
      <c r="O795" s="245">
        <v>2030</v>
      </c>
      <c r="P795" s="245">
        <v>2031</v>
      </c>
      <c r="Q795" s="870"/>
      <c r="R795" s="245">
        <v>2019</v>
      </c>
      <c r="S795" s="245">
        <v>2020</v>
      </c>
      <c r="T795" s="245">
        <v>2021</v>
      </c>
      <c r="U795" s="245">
        <v>2022</v>
      </c>
      <c r="V795" s="245">
        <v>2023</v>
      </c>
      <c r="W795" s="245">
        <v>2024</v>
      </c>
      <c r="X795" s="245">
        <v>2025</v>
      </c>
      <c r="Y795" s="245">
        <v>2026</v>
      </c>
      <c r="Z795" s="245">
        <v>2027</v>
      </c>
      <c r="AA795" s="245">
        <v>2028</v>
      </c>
      <c r="AB795" s="245">
        <v>2029</v>
      </c>
      <c r="AC795" s="245">
        <v>2030</v>
      </c>
      <c r="AD795" s="245">
        <v>2031</v>
      </c>
      <c r="AE795" s="245" t="str">
        <f>'1.  LRAMVA Summary'!$D$53</f>
        <v>Residential</v>
      </c>
      <c r="AF795" s="245" t="str">
        <f>'1.  LRAMVA Summary'!$E$53</f>
        <v>General Service &lt;50 kW</v>
      </c>
      <c r="AG795" s="245" t="str">
        <f>'1.  LRAMVA Summary'!$F$53</f>
        <v>General Service 50 - 4,999 kW</v>
      </c>
      <c r="AH795" s="245" t="str">
        <f>'1.  LRAMVA Summary'!$G$53</f>
        <v>Embedded Distributor</v>
      </c>
      <c r="AI795" s="245" t="str">
        <f>'1.  LRAMVA Summary'!$H$53</f>
        <v>Sentinel Lighting</v>
      </c>
      <c r="AJ795" s="245" t="str">
        <f>'1.  LRAMVA Summary'!$I$53</f>
        <v>Street Lighting</v>
      </c>
      <c r="AK795" s="245" t="str">
        <f>'1.  LRAMVA Summary'!$J$53</f>
        <v>Unmetered Scattered Load</v>
      </c>
      <c r="AL795" s="245" t="str">
        <f>'1.  LRAMVA Summary'!$K$53</f>
        <v/>
      </c>
      <c r="AM795" s="245" t="str">
        <f>'1.  LRAMVA Summary'!$L$53</f>
        <v/>
      </c>
      <c r="AN795" s="245" t="str">
        <f>'1.  LRAMVA Summary'!$M$53</f>
        <v/>
      </c>
      <c r="AO795" s="245" t="str">
        <f>'1.  LRAMVA Summary'!$N$53</f>
        <v/>
      </c>
      <c r="AP795" s="245" t="str">
        <f>'1.  LRAMVA Summary'!$O$53</f>
        <v/>
      </c>
      <c r="AQ795" s="245" t="str">
        <f>'1.  LRAMVA Summary'!$P$53</f>
        <v/>
      </c>
      <c r="AR795" s="245" t="str">
        <f>'1.  LRAMVA Summary'!$Q$53</f>
        <v/>
      </c>
      <c r="AS795" s="247" t="str">
        <f>'1.  LRAMVA Summary'!$R$53</f>
        <v>Total</v>
      </c>
    </row>
    <row r="796" spans="1:45" ht="15.75" customHeight="1">
      <c r="A796" s="464"/>
      <c r="B796" s="454" t="s">
        <v>500</v>
      </c>
      <c r="C796" s="249"/>
      <c r="D796" s="249"/>
      <c r="E796" s="249"/>
      <c r="F796" s="249"/>
      <c r="G796" s="249"/>
      <c r="H796" s="249"/>
      <c r="I796" s="249"/>
      <c r="J796" s="249"/>
      <c r="K796" s="249"/>
      <c r="L796" s="249"/>
      <c r="M796" s="249"/>
      <c r="N796" s="249"/>
      <c r="O796" s="249"/>
      <c r="P796" s="249"/>
      <c r="Q796" s="250"/>
      <c r="R796" s="249"/>
      <c r="S796" s="249"/>
      <c r="T796" s="249"/>
      <c r="U796" s="249"/>
      <c r="V796" s="249"/>
      <c r="W796" s="249"/>
      <c r="X796" s="249"/>
      <c r="Y796" s="249"/>
      <c r="Z796" s="249"/>
      <c r="AA796" s="249"/>
      <c r="AB796" s="249"/>
      <c r="AC796" s="249"/>
      <c r="AD796" s="249"/>
      <c r="AE796" s="251" t="str">
        <f>'1.  LRAMVA Summary'!$D$54</f>
        <v>kWh</v>
      </c>
      <c r="AF796" s="251" t="str">
        <f>'1.  LRAMVA Summary'!$E$54</f>
        <v>kWh</v>
      </c>
      <c r="AG796" s="251" t="str">
        <f>'1.  LRAMVA Summary'!$F$54</f>
        <v>kW</v>
      </c>
      <c r="AH796" s="251" t="str">
        <f>'1.  LRAMVA Summary'!$G$54</f>
        <v>kW</v>
      </c>
      <c r="AI796" s="251" t="str">
        <f>'1.  LRAMVA Summary'!$H$54</f>
        <v>kW</v>
      </c>
      <c r="AJ796" s="251" t="str">
        <f>'1.  LRAMVA Summary'!$I$54</f>
        <v>kW</v>
      </c>
      <c r="AK796" s="251" t="str">
        <f>'1.  LRAMVA Summary'!$J$54</f>
        <v>kWh</v>
      </c>
      <c r="AL796" s="251">
        <f>'1.  LRAMVA Summary'!$K$54</f>
        <v>0</v>
      </c>
      <c r="AM796" s="251">
        <f>'1.  LRAMVA Summary'!$L$54</f>
        <v>0</v>
      </c>
      <c r="AN796" s="251">
        <f>'1.  LRAMVA Summary'!$M$54</f>
        <v>0</v>
      </c>
      <c r="AO796" s="251">
        <f>'1.  LRAMVA Summary'!$N$54</f>
        <v>0</v>
      </c>
      <c r="AP796" s="251">
        <f>'1.  LRAMVA Summary'!$O$54</f>
        <v>0</v>
      </c>
      <c r="AQ796" s="251">
        <f>'1.  LRAMVA Summary'!$P$54</f>
        <v>0</v>
      </c>
      <c r="AR796" s="251">
        <f>'1.  LRAMVA Summary'!$Q$54</f>
        <v>0</v>
      </c>
      <c r="AS796" s="252"/>
    </row>
    <row r="797" spans="1:45" ht="15.75" outlineLevel="1">
      <c r="A797" s="464"/>
      <c r="B797" s="443" t="s">
        <v>493</v>
      </c>
      <c r="C797" s="249"/>
      <c r="D797" s="249"/>
      <c r="E797" s="249"/>
      <c r="F797" s="249"/>
      <c r="G797" s="249"/>
      <c r="H797" s="249"/>
      <c r="I797" s="249"/>
      <c r="J797" s="249"/>
      <c r="K797" s="249"/>
      <c r="L797" s="249"/>
      <c r="M797" s="249"/>
      <c r="N797" s="249"/>
      <c r="O797" s="249"/>
      <c r="P797" s="249"/>
      <c r="Q797" s="250"/>
      <c r="R797" s="249"/>
      <c r="S797" s="249"/>
      <c r="T797" s="249"/>
      <c r="U797" s="249"/>
      <c r="V797" s="249"/>
      <c r="W797" s="249"/>
      <c r="X797" s="249"/>
      <c r="Y797" s="249"/>
      <c r="Z797" s="249"/>
      <c r="AA797" s="249"/>
      <c r="AB797" s="249"/>
      <c r="AC797" s="249"/>
      <c r="AD797" s="249"/>
      <c r="AE797" s="680"/>
      <c r="AF797" s="680"/>
      <c r="AG797" s="680"/>
      <c r="AH797" s="680"/>
      <c r="AI797" s="680"/>
      <c r="AJ797" s="680"/>
      <c r="AK797" s="680"/>
      <c r="AL797" s="680"/>
      <c r="AM797" s="680"/>
      <c r="AN797" s="680"/>
      <c r="AO797" s="680"/>
      <c r="AP797" s="680"/>
      <c r="AQ797" s="680"/>
      <c r="AR797" s="680"/>
      <c r="AS797" s="681"/>
    </row>
    <row r="798" spans="1:45" outlineLevel="1">
      <c r="A798" s="464">
        <v>1</v>
      </c>
      <c r="B798" s="379" t="s">
        <v>95</v>
      </c>
      <c r="C798" s="251" t="s">
        <v>25</v>
      </c>
      <c r="D798" s="255"/>
      <c r="E798" s="255"/>
      <c r="F798" s="255"/>
      <c r="G798" s="255"/>
      <c r="H798" s="255"/>
      <c r="I798" s="255"/>
      <c r="J798" s="255"/>
      <c r="K798" s="255"/>
      <c r="L798" s="255"/>
      <c r="M798" s="255"/>
      <c r="N798" s="255"/>
      <c r="O798" s="255"/>
      <c r="P798" s="255"/>
      <c r="Q798" s="251"/>
      <c r="R798" s="255"/>
      <c r="S798" s="255"/>
      <c r="T798" s="255"/>
      <c r="U798" s="255"/>
      <c r="V798" s="255"/>
      <c r="W798" s="255"/>
      <c r="X798" s="255"/>
      <c r="Y798" s="255"/>
      <c r="Z798" s="255"/>
      <c r="AA798" s="255"/>
      <c r="AB798" s="255"/>
      <c r="AC798" s="255"/>
      <c r="AD798" s="255"/>
      <c r="AE798" s="361"/>
      <c r="AF798" s="361"/>
      <c r="AG798" s="361"/>
      <c r="AH798" s="361"/>
      <c r="AI798" s="361"/>
      <c r="AJ798" s="361"/>
      <c r="AK798" s="361"/>
      <c r="AL798" s="361"/>
      <c r="AM798" s="361"/>
      <c r="AN798" s="361"/>
      <c r="AO798" s="361"/>
      <c r="AP798" s="361"/>
      <c r="AQ798" s="361"/>
      <c r="AR798" s="361"/>
      <c r="AS798" s="256">
        <f>SUM(AE798:AR798)</f>
        <v>0</v>
      </c>
    </row>
    <row r="799" spans="1:45" outlineLevel="1">
      <c r="A799" s="464"/>
      <c r="B799" s="254" t="s">
        <v>341</v>
      </c>
      <c r="C799" s="251" t="s">
        <v>163</v>
      </c>
      <c r="D799" s="255"/>
      <c r="E799" s="255"/>
      <c r="F799" s="255"/>
      <c r="G799" s="255"/>
      <c r="H799" s="255"/>
      <c r="I799" s="255"/>
      <c r="J799" s="255"/>
      <c r="K799" s="255"/>
      <c r="L799" s="255"/>
      <c r="M799" s="255"/>
      <c r="N799" s="255"/>
      <c r="O799" s="255"/>
      <c r="P799" s="255"/>
      <c r="Q799" s="414"/>
      <c r="R799" s="255"/>
      <c r="S799" s="255"/>
      <c r="T799" s="255"/>
      <c r="U799" s="255"/>
      <c r="V799" s="255"/>
      <c r="W799" s="255"/>
      <c r="X799" s="255"/>
      <c r="Y799" s="255"/>
      <c r="Z799" s="255"/>
      <c r="AA799" s="255"/>
      <c r="AB799" s="255"/>
      <c r="AC799" s="255"/>
      <c r="AD799" s="255"/>
      <c r="AE799" s="362">
        <f>AE798</f>
        <v>0</v>
      </c>
      <c r="AF799" s="362">
        <f t="shared" ref="AF799" si="1623">AF798</f>
        <v>0</v>
      </c>
      <c r="AG799" s="362">
        <f t="shared" ref="AG799" si="1624">AG798</f>
        <v>0</v>
      </c>
      <c r="AH799" s="362">
        <f t="shared" ref="AH799" si="1625">AH798</f>
        <v>0</v>
      </c>
      <c r="AI799" s="362">
        <f t="shared" ref="AI799" si="1626">AI798</f>
        <v>0</v>
      </c>
      <c r="AJ799" s="362">
        <f t="shared" ref="AJ799" si="1627">AJ798</f>
        <v>0</v>
      </c>
      <c r="AK799" s="362">
        <f t="shared" ref="AK799" si="1628">AK798</f>
        <v>0</v>
      </c>
      <c r="AL799" s="362">
        <f t="shared" ref="AL799" si="1629">AL798</f>
        <v>0</v>
      </c>
      <c r="AM799" s="362">
        <f t="shared" ref="AM799" si="1630">AM798</f>
        <v>0</v>
      </c>
      <c r="AN799" s="362">
        <f t="shared" ref="AN799" si="1631">AN798</f>
        <v>0</v>
      </c>
      <c r="AO799" s="362">
        <f t="shared" ref="AO799" si="1632">AO798</f>
        <v>0</v>
      </c>
      <c r="AP799" s="362">
        <f t="shared" ref="AP799" si="1633">AP798</f>
        <v>0</v>
      </c>
      <c r="AQ799" s="362">
        <f t="shared" ref="AQ799" si="1634">AQ798</f>
        <v>0</v>
      </c>
      <c r="AR799" s="362">
        <f t="shared" ref="AR799" si="1635">AR798</f>
        <v>0</v>
      </c>
      <c r="AS799" s="257"/>
    </row>
    <row r="800" spans="1:45" ht="15.75" outlineLevel="1">
      <c r="A800" s="464"/>
      <c r="B800" s="258"/>
      <c r="C800" s="259"/>
      <c r="D800" s="259"/>
      <c r="E800" s="259"/>
      <c r="F800" s="259"/>
      <c r="G800" s="259"/>
      <c r="H800" s="259"/>
      <c r="I800" s="259"/>
      <c r="J800" s="659"/>
      <c r="K800" s="259"/>
      <c r="L800" s="259"/>
      <c r="M800" s="259"/>
      <c r="N800" s="259"/>
      <c r="O800" s="259"/>
      <c r="P800" s="259"/>
      <c r="Q800" s="260"/>
      <c r="R800" s="259"/>
      <c r="S800" s="259"/>
      <c r="T800" s="259"/>
      <c r="U800" s="259"/>
      <c r="V800" s="259"/>
      <c r="W800" s="259"/>
      <c r="X800" s="259"/>
      <c r="Y800" s="259"/>
      <c r="Z800" s="259"/>
      <c r="AA800" s="259"/>
      <c r="AB800" s="259"/>
      <c r="AC800" s="259"/>
      <c r="AD800" s="259"/>
      <c r="AE800" s="363"/>
      <c r="AF800" s="364"/>
      <c r="AG800" s="364"/>
      <c r="AH800" s="364"/>
      <c r="AI800" s="364"/>
      <c r="AJ800" s="364"/>
      <c r="AK800" s="364"/>
      <c r="AL800" s="364"/>
      <c r="AM800" s="364"/>
      <c r="AN800" s="364"/>
      <c r="AO800" s="364"/>
      <c r="AP800" s="364"/>
      <c r="AQ800" s="364"/>
      <c r="AR800" s="364"/>
      <c r="AS800" s="262"/>
    </row>
    <row r="801" spans="1:45" outlineLevel="1">
      <c r="A801" s="464">
        <v>2</v>
      </c>
      <c r="B801" s="379" t="s">
        <v>96</v>
      </c>
      <c r="C801" s="251" t="s">
        <v>25</v>
      </c>
      <c r="D801" s="255"/>
      <c r="E801" s="255"/>
      <c r="F801" s="255"/>
      <c r="G801" s="255"/>
      <c r="H801" s="255"/>
      <c r="I801" s="255"/>
      <c r="J801" s="255"/>
      <c r="K801" s="255"/>
      <c r="L801" s="255"/>
      <c r="M801" s="255"/>
      <c r="N801" s="255"/>
      <c r="O801" s="255"/>
      <c r="P801" s="255"/>
      <c r="Q801" s="251"/>
      <c r="R801" s="255"/>
      <c r="S801" s="255"/>
      <c r="T801" s="255"/>
      <c r="U801" s="255"/>
      <c r="V801" s="255"/>
      <c r="W801" s="255"/>
      <c r="X801" s="255"/>
      <c r="Y801" s="255"/>
      <c r="Z801" s="255"/>
      <c r="AA801" s="255"/>
      <c r="AB801" s="255"/>
      <c r="AC801" s="255"/>
      <c r="AD801" s="255"/>
      <c r="AE801" s="361"/>
      <c r="AF801" s="361"/>
      <c r="AG801" s="361"/>
      <c r="AH801" s="361"/>
      <c r="AI801" s="361"/>
      <c r="AJ801" s="361"/>
      <c r="AK801" s="361"/>
      <c r="AL801" s="361"/>
      <c r="AM801" s="361"/>
      <c r="AN801" s="361"/>
      <c r="AO801" s="361"/>
      <c r="AP801" s="361"/>
      <c r="AQ801" s="361"/>
      <c r="AR801" s="361"/>
      <c r="AS801" s="256">
        <f>SUM(AE801:AR801)</f>
        <v>0</v>
      </c>
    </row>
    <row r="802" spans="1:45" outlineLevel="1">
      <c r="A802" s="464"/>
      <c r="B802" s="254" t="s">
        <v>341</v>
      </c>
      <c r="C802" s="251" t="s">
        <v>163</v>
      </c>
      <c r="D802" s="255"/>
      <c r="E802" s="255"/>
      <c r="F802" s="255"/>
      <c r="G802" s="255"/>
      <c r="H802" s="255"/>
      <c r="I802" s="255"/>
      <c r="J802" s="255"/>
      <c r="K802" s="255"/>
      <c r="L802" s="255"/>
      <c r="M802" s="255"/>
      <c r="N802" s="255"/>
      <c r="O802" s="255"/>
      <c r="P802" s="255"/>
      <c r="Q802" s="414"/>
      <c r="R802" s="255"/>
      <c r="S802" s="255"/>
      <c r="T802" s="255"/>
      <c r="U802" s="255"/>
      <c r="V802" s="255"/>
      <c r="W802" s="255"/>
      <c r="X802" s="255"/>
      <c r="Y802" s="255"/>
      <c r="Z802" s="255"/>
      <c r="AA802" s="255"/>
      <c r="AB802" s="255"/>
      <c r="AC802" s="255"/>
      <c r="AD802" s="255"/>
      <c r="AE802" s="362">
        <f>AE801</f>
        <v>0</v>
      </c>
      <c r="AF802" s="362">
        <f t="shared" ref="AF802" si="1636">AF801</f>
        <v>0</v>
      </c>
      <c r="AG802" s="362">
        <f t="shared" ref="AG802" si="1637">AG801</f>
        <v>0</v>
      </c>
      <c r="AH802" s="362">
        <f t="shared" ref="AH802" si="1638">AH801</f>
        <v>0</v>
      </c>
      <c r="AI802" s="362">
        <f t="shared" ref="AI802" si="1639">AI801</f>
        <v>0</v>
      </c>
      <c r="AJ802" s="362">
        <f t="shared" ref="AJ802" si="1640">AJ801</f>
        <v>0</v>
      </c>
      <c r="AK802" s="362">
        <f t="shared" ref="AK802" si="1641">AK801</f>
        <v>0</v>
      </c>
      <c r="AL802" s="362">
        <f t="shared" ref="AL802" si="1642">AL801</f>
        <v>0</v>
      </c>
      <c r="AM802" s="362">
        <f t="shared" ref="AM802" si="1643">AM801</f>
        <v>0</v>
      </c>
      <c r="AN802" s="362">
        <f t="shared" ref="AN802" si="1644">AN801</f>
        <v>0</v>
      </c>
      <c r="AO802" s="362">
        <f t="shared" ref="AO802" si="1645">AO801</f>
        <v>0</v>
      </c>
      <c r="AP802" s="362">
        <f t="shared" ref="AP802" si="1646">AP801</f>
        <v>0</v>
      </c>
      <c r="AQ802" s="362">
        <f t="shared" ref="AQ802" si="1647">AQ801</f>
        <v>0</v>
      </c>
      <c r="AR802" s="362">
        <f t="shared" ref="AR802" si="1648">AR801</f>
        <v>0</v>
      </c>
      <c r="AS802" s="257"/>
    </row>
    <row r="803" spans="1:45" ht="15.75" outlineLevel="1">
      <c r="A803" s="464"/>
      <c r="B803" s="258"/>
      <c r="C803" s="259"/>
      <c r="D803" s="264"/>
      <c r="E803" s="264"/>
      <c r="F803" s="264"/>
      <c r="G803" s="264"/>
      <c r="H803" s="264"/>
      <c r="I803" s="264"/>
      <c r="J803" s="264"/>
      <c r="K803" s="264"/>
      <c r="L803" s="264"/>
      <c r="M803" s="264"/>
      <c r="N803" s="264"/>
      <c r="O803" s="264"/>
      <c r="P803" s="264"/>
      <c r="Q803" s="260"/>
      <c r="R803" s="264"/>
      <c r="S803" s="264"/>
      <c r="T803" s="264"/>
      <c r="U803" s="264"/>
      <c r="V803" s="264"/>
      <c r="W803" s="264"/>
      <c r="X803" s="264"/>
      <c r="Y803" s="264"/>
      <c r="Z803" s="264"/>
      <c r="AA803" s="264"/>
      <c r="AB803" s="264"/>
      <c r="AC803" s="264"/>
      <c r="AD803" s="264"/>
      <c r="AE803" s="363"/>
      <c r="AF803" s="364"/>
      <c r="AG803" s="364"/>
      <c r="AH803" s="364"/>
      <c r="AI803" s="364"/>
      <c r="AJ803" s="364"/>
      <c r="AK803" s="364"/>
      <c r="AL803" s="364"/>
      <c r="AM803" s="364"/>
      <c r="AN803" s="364"/>
      <c r="AO803" s="364"/>
      <c r="AP803" s="364"/>
      <c r="AQ803" s="364"/>
      <c r="AR803" s="364"/>
      <c r="AS803" s="262"/>
    </row>
    <row r="804" spans="1:45" outlineLevel="1">
      <c r="A804" s="464">
        <v>3</v>
      </c>
      <c r="B804" s="379" t="s">
        <v>97</v>
      </c>
      <c r="C804" s="251" t="s">
        <v>25</v>
      </c>
      <c r="D804" s="255"/>
      <c r="E804" s="255"/>
      <c r="F804" s="255"/>
      <c r="G804" s="255"/>
      <c r="H804" s="255"/>
      <c r="I804" s="255"/>
      <c r="J804" s="255"/>
      <c r="K804" s="255"/>
      <c r="L804" s="255"/>
      <c r="M804" s="255"/>
      <c r="N804" s="255"/>
      <c r="O804" s="255"/>
      <c r="P804" s="255"/>
      <c r="Q804" s="251"/>
      <c r="R804" s="255"/>
      <c r="S804" s="255"/>
      <c r="T804" s="255"/>
      <c r="U804" s="255"/>
      <c r="V804" s="255"/>
      <c r="W804" s="255"/>
      <c r="X804" s="255"/>
      <c r="Y804" s="255"/>
      <c r="Z804" s="255"/>
      <c r="AA804" s="255"/>
      <c r="AB804" s="255"/>
      <c r="AC804" s="255"/>
      <c r="AD804" s="255"/>
      <c r="AE804" s="361"/>
      <c r="AF804" s="361"/>
      <c r="AG804" s="361"/>
      <c r="AH804" s="361"/>
      <c r="AI804" s="361"/>
      <c r="AJ804" s="361"/>
      <c r="AK804" s="361"/>
      <c r="AL804" s="361"/>
      <c r="AM804" s="361"/>
      <c r="AN804" s="361"/>
      <c r="AO804" s="361"/>
      <c r="AP804" s="361"/>
      <c r="AQ804" s="361"/>
      <c r="AR804" s="361"/>
      <c r="AS804" s="256">
        <f>SUM(AE804:AR804)</f>
        <v>0</v>
      </c>
    </row>
    <row r="805" spans="1:45" outlineLevel="1">
      <c r="A805" s="464"/>
      <c r="B805" s="254" t="s">
        <v>341</v>
      </c>
      <c r="C805" s="251" t="s">
        <v>163</v>
      </c>
      <c r="D805" s="255"/>
      <c r="E805" s="255"/>
      <c r="F805" s="255"/>
      <c r="G805" s="255"/>
      <c r="H805" s="255"/>
      <c r="I805" s="255"/>
      <c r="J805" s="255"/>
      <c r="K805" s="255"/>
      <c r="L805" s="255"/>
      <c r="M805" s="255"/>
      <c r="N805" s="255"/>
      <c r="O805" s="255"/>
      <c r="P805" s="255"/>
      <c r="Q805" s="414"/>
      <c r="R805" s="255"/>
      <c r="S805" s="255"/>
      <c r="T805" s="255"/>
      <c r="U805" s="255"/>
      <c r="V805" s="255"/>
      <c r="W805" s="255"/>
      <c r="X805" s="255"/>
      <c r="Y805" s="255"/>
      <c r="Z805" s="255"/>
      <c r="AA805" s="255"/>
      <c r="AB805" s="255"/>
      <c r="AC805" s="255"/>
      <c r="AD805" s="255"/>
      <c r="AE805" s="362">
        <f>AE804</f>
        <v>0</v>
      </c>
      <c r="AF805" s="362">
        <f t="shared" ref="AF805" si="1649">AF804</f>
        <v>0</v>
      </c>
      <c r="AG805" s="362">
        <f t="shared" ref="AG805" si="1650">AG804</f>
        <v>0</v>
      </c>
      <c r="AH805" s="362">
        <f t="shared" ref="AH805" si="1651">AH804</f>
        <v>0</v>
      </c>
      <c r="AI805" s="362">
        <f t="shared" ref="AI805" si="1652">AI804</f>
        <v>0</v>
      </c>
      <c r="AJ805" s="362">
        <f t="shared" ref="AJ805" si="1653">AJ804</f>
        <v>0</v>
      </c>
      <c r="AK805" s="362">
        <f t="shared" ref="AK805" si="1654">AK804</f>
        <v>0</v>
      </c>
      <c r="AL805" s="362">
        <f t="shared" ref="AL805" si="1655">AL804</f>
        <v>0</v>
      </c>
      <c r="AM805" s="362">
        <f t="shared" ref="AM805" si="1656">AM804</f>
        <v>0</v>
      </c>
      <c r="AN805" s="362">
        <f t="shared" ref="AN805" si="1657">AN804</f>
        <v>0</v>
      </c>
      <c r="AO805" s="362">
        <f t="shared" ref="AO805" si="1658">AO804</f>
        <v>0</v>
      </c>
      <c r="AP805" s="362">
        <f t="shared" ref="AP805" si="1659">AP804</f>
        <v>0</v>
      </c>
      <c r="AQ805" s="362">
        <f t="shared" ref="AQ805" si="1660">AQ804</f>
        <v>0</v>
      </c>
      <c r="AR805" s="362">
        <f t="shared" ref="AR805" si="1661">AR804</f>
        <v>0</v>
      </c>
      <c r="AS805" s="257"/>
    </row>
    <row r="806" spans="1:45" outlineLevel="1">
      <c r="A806" s="464"/>
      <c r="B806" s="254"/>
      <c r="C806" s="265"/>
      <c r="D806" s="251"/>
      <c r="E806" s="251"/>
      <c r="F806" s="251"/>
      <c r="G806" s="251"/>
      <c r="H806" s="251"/>
      <c r="I806" s="251"/>
      <c r="J806" s="251"/>
      <c r="K806" s="251"/>
      <c r="L806" s="251"/>
      <c r="M806" s="251"/>
      <c r="N806" s="251"/>
      <c r="O806" s="251"/>
      <c r="P806" s="251"/>
      <c r="Q806" s="251"/>
      <c r="R806" s="251"/>
      <c r="S806" s="251"/>
      <c r="T806" s="251"/>
      <c r="U806" s="251"/>
      <c r="V806" s="251"/>
      <c r="W806" s="251"/>
      <c r="X806" s="251"/>
      <c r="Y806" s="251"/>
      <c r="Z806" s="251"/>
      <c r="AA806" s="251"/>
      <c r="AB806" s="251"/>
      <c r="AC806" s="251"/>
      <c r="AD806" s="251"/>
      <c r="AE806" s="363"/>
      <c r="AF806" s="363"/>
      <c r="AG806" s="363"/>
      <c r="AH806" s="363"/>
      <c r="AI806" s="363"/>
      <c r="AJ806" s="363"/>
      <c r="AK806" s="363"/>
      <c r="AL806" s="363"/>
      <c r="AM806" s="363"/>
      <c r="AN806" s="363"/>
      <c r="AO806" s="363"/>
      <c r="AP806" s="363"/>
      <c r="AQ806" s="363"/>
      <c r="AR806" s="363"/>
      <c r="AS806" s="266"/>
    </row>
    <row r="807" spans="1:45" outlineLevel="1">
      <c r="A807" s="464">
        <v>4</v>
      </c>
      <c r="B807" s="273" t="s">
        <v>658</v>
      </c>
      <c r="C807" s="251" t="s">
        <v>25</v>
      </c>
      <c r="D807" s="255"/>
      <c r="E807" s="255"/>
      <c r="F807" s="255"/>
      <c r="G807" s="255"/>
      <c r="H807" s="255"/>
      <c r="I807" s="255"/>
      <c r="J807" s="255"/>
      <c r="K807" s="255"/>
      <c r="L807" s="255"/>
      <c r="M807" s="255"/>
      <c r="N807" s="255"/>
      <c r="O807" s="255"/>
      <c r="P807" s="255"/>
      <c r="Q807" s="251"/>
      <c r="R807" s="255"/>
      <c r="S807" s="255"/>
      <c r="T807" s="255"/>
      <c r="U807" s="255"/>
      <c r="V807" s="255"/>
      <c r="W807" s="255"/>
      <c r="X807" s="255"/>
      <c r="Y807" s="255"/>
      <c r="Z807" s="255"/>
      <c r="AA807" s="255"/>
      <c r="AB807" s="255"/>
      <c r="AC807" s="255"/>
      <c r="AD807" s="255"/>
      <c r="AE807" s="366"/>
      <c r="AF807" s="366"/>
      <c r="AG807" s="366"/>
      <c r="AH807" s="366"/>
      <c r="AI807" s="366"/>
      <c r="AJ807" s="366"/>
      <c r="AK807" s="366"/>
      <c r="AL807" s="361"/>
      <c r="AM807" s="361"/>
      <c r="AN807" s="361"/>
      <c r="AO807" s="361"/>
      <c r="AP807" s="361"/>
      <c r="AQ807" s="361"/>
      <c r="AR807" s="361"/>
      <c r="AS807" s="256">
        <f>SUM(AE807:AR807)</f>
        <v>0</v>
      </c>
    </row>
    <row r="808" spans="1:45" outlineLevel="1">
      <c r="A808" s="464"/>
      <c r="B808" s="254" t="s">
        <v>341</v>
      </c>
      <c r="C808" s="251" t="s">
        <v>163</v>
      </c>
      <c r="D808" s="255"/>
      <c r="E808" s="255"/>
      <c r="F808" s="255"/>
      <c r="G808" s="255"/>
      <c r="H808" s="255"/>
      <c r="I808" s="255"/>
      <c r="J808" s="255"/>
      <c r="K808" s="255"/>
      <c r="L808" s="255"/>
      <c r="M808" s="255"/>
      <c r="N808" s="255"/>
      <c r="O808" s="255"/>
      <c r="P808" s="255"/>
      <c r="Q808" s="414"/>
      <c r="R808" s="255"/>
      <c r="S808" s="255"/>
      <c r="T808" s="255"/>
      <c r="U808" s="255"/>
      <c r="V808" s="255"/>
      <c r="W808" s="255"/>
      <c r="X808" s="255"/>
      <c r="Y808" s="255"/>
      <c r="Z808" s="255"/>
      <c r="AA808" s="255"/>
      <c r="AB808" s="255"/>
      <c r="AC808" s="255"/>
      <c r="AD808" s="255"/>
      <c r="AE808" s="362">
        <f>AE807</f>
        <v>0</v>
      </c>
      <c r="AF808" s="362">
        <f t="shared" ref="AF808" si="1662">AF807</f>
        <v>0</v>
      </c>
      <c r="AG808" s="362">
        <f t="shared" ref="AG808" si="1663">AG807</f>
        <v>0</v>
      </c>
      <c r="AH808" s="362">
        <f t="shared" ref="AH808" si="1664">AH807</f>
        <v>0</v>
      </c>
      <c r="AI808" s="362">
        <f t="shared" ref="AI808" si="1665">AI807</f>
        <v>0</v>
      </c>
      <c r="AJ808" s="362">
        <f t="shared" ref="AJ808" si="1666">AJ807</f>
        <v>0</v>
      </c>
      <c r="AK808" s="362">
        <f t="shared" ref="AK808" si="1667">AK807</f>
        <v>0</v>
      </c>
      <c r="AL808" s="362">
        <f t="shared" ref="AL808" si="1668">AL807</f>
        <v>0</v>
      </c>
      <c r="AM808" s="362">
        <f t="shared" ref="AM808" si="1669">AM807</f>
        <v>0</v>
      </c>
      <c r="AN808" s="362">
        <f t="shared" ref="AN808" si="1670">AN807</f>
        <v>0</v>
      </c>
      <c r="AO808" s="362">
        <f t="shared" ref="AO808" si="1671">AO807</f>
        <v>0</v>
      </c>
      <c r="AP808" s="362">
        <f t="shared" ref="AP808" si="1672">AP807</f>
        <v>0</v>
      </c>
      <c r="AQ808" s="362">
        <f t="shared" ref="AQ808" si="1673">AQ807</f>
        <v>0</v>
      </c>
      <c r="AR808" s="362">
        <f t="shared" ref="AR808" si="1674">AR807</f>
        <v>0</v>
      </c>
      <c r="AS808" s="257"/>
    </row>
    <row r="809" spans="1:45" outlineLevel="1">
      <c r="A809" s="464"/>
      <c r="B809" s="254"/>
      <c r="C809" s="265"/>
      <c r="D809" s="264"/>
      <c r="E809" s="264"/>
      <c r="F809" s="264"/>
      <c r="G809" s="264"/>
      <c r="H809" s="264"/>
      <c r="I809" s="264"/>
      <c r="J809" s="264"/>
      <c r="K809" s="264"/>
      <c r="L809" s="264"/>
      <c r="M809" s="264"/>
      <c r="N809" s="264"/>
      <c r="O809" s="264"/>
      <c r="P809" s="264"/>
      <c r="Q809" s="251"/>
      <c r="R809" s="264"/>
      <c r="S809" s="264"/>
      <c r="T809" s="264"/>
      <c r="U809" s="264"/>
      <c r="V809" s="264"/>
      <c r="W809" s="264"/>
      <c r="X809" s="264"/>
      <c r="Y809" s="264"/>
      <c r="Z809" s="264"/>
      <c r="AA809" s="264"/>
      <c r="AB809" s="264"/>
      <c r="AC809" s="264"/>
      <c r="AD809" s="264"/>
      <c r="AE809" s="363"/>
      <c r="AF809" s="363"/>
      <c r="AG809" s="363"/>
      <c r="AH809" s="363"/>
      <c r="AI809" s="363"/>
      <c r="AJ809" s="363"/>
      <c r="AK809" s="363"/>
      <c r="AL809" s="363"/>
      <c r="AM809" s="363"/>
      <c r="AN809" s="363"/>
      <c r="AO809" s="363"/>
      <c r="AP809" s="363"/>
      <c r="AQ809" s="363"/>
      <c r="AR809" s="363"/>
      <c r="AS809" s="266"/>
    </row>
    <row r="810" spans="1:45" ht="15.75" customHeight="1" outlineLevel="1">
      <c r="A810" s="464">
        <v>5</v>
      </c>
      <c r="B810" s="379" t="s">
        <v>98</v>
      </c>
      <c r="C810" s="251" t="s">
        <v>25</v>
      </c>
      <c r="D810" s="255"/>
      <c r="E810" s="255"/>
      <c r="F810" s="255"/>
      <c r="G810" s="255"/>
      <c r="H810" s="255"/>
      <c r="I810" s="255"/>
      <c r="J810" s="255"/>
      <c r="K810" s="255"/>
      <c r="L810" s="255"/>
      <c r="M810" s="255"/>
      <c r="N810" s="255"/>
      <c r="O810" s="255"/>
      <c r="P810" s="255"/>
      <c r="Q810" s="251"/>
      <c r="R810" s="255"/>
      <c r="S810" s="255"/>
      <c r="T810" s="255"/>
      <c r="U810" s="255"/>
      <c r="V810" s="255"/>
      <c r="W810" s="255"/>
      <c r="X810" s="255"/>
      <c r="Y810" s="255"/>
      <c r="Z810" s="255"/>
      <c r="AA810" s="255"/>
      <c r="AB810" s="255"/>
      <c r="AC810" s="255"/>
      <c r="AD810" s="255"/>
      <c r="AE810" s="366"/>
      <c r="AF810" s="366"/>
      <c r="AG810" s="366"/>
      <c r="AH810" s="366"/>
      <c r="AI810" s="366"/>
      <c r="AJ810" s="366"/>
      <c r="AK810" s="366"/>
      <c r="AL810" s="361"/>
      <c r="AM810" s="361"/>
      <c r="AN810" s="361"/>
      <c r="AO810" s="361"/>
      <c r="AP810" s="361"/>
      <c r="AQ810" s="361"/>
      <c r="AR810" s="361"/>
      <c r="AS810" s="256">
        <f>SUM(AE810:AR810)</f>
        <v>0</v>
      </c>
    </row>
    <row r="811" spans="1:45" ht="20.25" customHeight="1" outlineLevel="1">
      <c r="A811" s="464"/>
      <c r="B811" s="254" t="s">
        <v>341</v>
      </c>
      <c r="C811" s="251" t="s">
        <v>163</v>
      </c>
      <c r="D811" s="255"/>
      <c r="E811" s="255"/>
      <c r="F811" s="255"/>
      <c r="G811" s="255"/>
      <c r="H811" s="255"/>
      <c r="I811" s="255"/>
      <c r="J811" s="255"/>
      <c r="K811" s="255"/>
      <c r="L811" s="255"/>
      <c r="M811" s="255"/>
      <c r="N811" s="255"/>
      <c r="O811" s="255"/>
      <c r="P811" s="255"/>
      <c r="Q811" s="414"/>
      <c r="R811" s="255"/>
      <c r="S811" s="255"/>
      <c r="T811" s="255"/>
      <c r="U811" s="255"/>
      <c r="V811" s="255"/>
      <c r="W811" s="255"/>
      <c r="X811" s="255"/>
      <c r="Y811" s="255"/>
      <c r="Z811" s="255"/>
      <c r="AA811" s="255"/>
      <c r="AB811" s="255"/>
      <c r="AC811" s="255"/>
      <c r="AD811" s="255"/>
      <c r="AE811" s="362">
        <f>AE810</f>
        <v>0</v>
      </c>
      <c r="AF811" s="362">
        <f t="shared" ref="AF811" si="1675">AF810</f>
        <v>0</v>
      </c>
      <c r="AG811" s="362">
        <f t="shared" ref="AG811" si="1676">AG810</f>
        <v>0</v>
      </c>
      <c r="AH811" s="362">
        <f t="shared" ref="AH811" si="1677">AH810</f>
        <v>0</v>
      </c>
      <c r="AI811" s="362">
        <f t="shared" ref="AI811" si="1678">AI810</f>
        <v>0</v>
      </c>
      <c r="AJ811" s="362">
        <f t="shared" ref="AJ811" si="1679">AJ810</f>
        <v>0</v>
      </c>
      <c r="AK811" s="362">
        <f t="shared" ref="AK811" si="1680">AK810</f>
        <v>0</v>
      </c>
      <c r="AL811" s="362">
        <f t="shared" ref="AL811" si="1681">AL810</f>
        <v>0</v>
      </c>
      <c r="AM811" s="362">
        <f t="shared" ref="AM811" si="1682">AM810</f>
        <v>0</v>
      </c>
      <c r="AN811" s="362">
        <f t="shared" ref="AN811" si="1683">AN810</f>
        <v>0</v>
      </c>
      <c r="AO811" s="362">
        <f t="shared" ref="AO811" si="1684">AO810</f>
        <v>0</v>
      </c>
      <c r="AP811" s="362">
        <f t="shared" ref="AP811" si="1685">AP810</f>
        <v>0</v>
      </c>
      <c r="AQ811" s="362">
        <f t="shared" ref="AQ811" si="1686">AQ810</f>
        <v>0</v>
      </c>
      <c r="AR811" s="362">
        <f t="shared" ref="AR811" si="1687">AR810</f>
        <v>0</v>
      </c>
      <c r="AS811" s="257"/>
    </row>
    <row r="812" spans="1:45" outlineLevel="1">
      <c r="A812" s="464"/>
      <c r="B812" s="254"/>
      <c r="C812" s="251"/>
      <c r="D812" s="251"/>
      <c r="E812" s="251"/>
      <c r="F812" s="251"/>
      <c r="G812" s="251"/>
      <c r="H812" s="251"/>
      <c r="I812" s="251"/>
      <c r="J812" s="251"/>
      <c r="K812" s="251"/>
      <c r="L812" s="251"/>
      <c r="M812" s="251"/>
      <c r="N812" s="251"/>
      <c r="O812" s="251"/>
      <c r="P812" s="251"/>
      <c r="Q812" s="251"/>
      <c r="R812" s="251"/>
      <c r="S812" s="251"/>
      <c r="T812" s="251"/>
      <c r="U812" s="251"/>
      <c r="V812" s="251"/>
      <c r="W812" s="251"/>
      <c r="X812" s="251"/>
      <c r="Y812" s="251"/>
      <c r="Z812" s="251"/>
      <c r="AA812" s="251"/>
      <c r="AB812" s="251"/>
      <c r="AC812" s="251"/>
      <c r="AD812" s="251"/>
      <c r="AE812" s="373"/>
      <c r="AF812" s="374"/>
      <c r="AG812" s="374"/>
      <c r="AH812" s="374"/>
      <c r="AI812" s="374"/>
      <c r="AJ812" s="374"/>
      <c r="AK812" s="374"/>
      <c r="AL812" s="374"/>
      <c r="AM812" s="374"/>
      <c r="AN812" s="374"/>
      <c r="AO812" s="374"/>
      <c r="AP812" s="374"/>
      <c r="AQ812" s="374"/>
      <c r="AR812" s="374"/>
      <c r="AS812" s="257"/>
    </row>
    <row r="813" spans="1:45" ht="15.75" outlineLevel="1">
      <c r="A813" s="464"/>
      <c r="B813" s="278" t="s">
        <v>494</v>
      </c>
      <c r="C813" s="249"/>
      <c r="D813" s="249"/>
      <c r="E813" s="249"/>
      <c r="F813" s="249"/>
      <c r="G813" s="249"/>
      <c r="H813" s="249"/>
      <c r="I813" s="249"/>
      <c r="J813" s="249"/>
      <c r="K813" s="249"/>
      <c r="L813" s="249"/>
      <c r="M813" s="249"/>
      <c r="N813" s="249"/>
      <c r="O813" s="249"/>
      <c r="P813" s="249"/>
      <c r="Q813" s="250"/>
      <c r="R813" s="249"/>
      <c r="S813" s="249"/>
      <c r="T813" s="249"/>
      <c r="U813" s="249"/>
      <c r="V813" s="249"/>
      <c r="W813" s="249"/>
      <c r="X813" s="249"/>
      <c r="Y813" s="249"/>
      <c r="Z813" s="249"/>
      <c r="AA813" s="249"/>
      <c r="AB813" s="249"/>
      <c r="AC813" s="249"/>
      <c r="AD813" s="249"/>
      <c r="AE813" s="365"/>
      <c r="AF813" s="365"/>
      <c r="AG813" s="365"/>
      <c r="AH813" s="365"/>
      <c r="AI813" s="365"/>
      <c r="AJ813" s="365"/>
      <c r="AK813" s="365"/>
      <c r="AL813" s="365"/>
      <c r="AM813" s="365"/>
      <c r="AN813" s="365"/>
      <c r="AO813" s="365"/>
      <c r="AP813" s="365"/>
      <c r="AQ813" s="365"/>
      <c r="AR813" s="365"/>
      <c r="AS813" s="252"/>
    </row>
    <row r="814" spans="1:45" outlineLevel="1">
      <c r="A814" s="464">
        <v>6</v>
      </c>
      <c r="B814" s="379" t="s">
        <v>99</v>
      </c>
      <c r="C814" s="251" t="s">
        <v>25</v>
      </c>
      <c r="D814" s="255"/>
      <c r="E814" s="255"/>
      <c r="F814" s="255"/>
      <c r="G814" s="255"/>
      <c r="H814" s="255"/>
      <c r="I814" s="255"/>
      <c r="J814" s="255"/>
      <c r="K814" s="255"/>
      <c r="L814" s="255"/>
      <c r="M814" s="255"/>
      <c r="N814" s="255"/>
      <c r="O814" s="255"/>
      <c r="P814" s="255"/>
      <c r="Q814" s="255">
        <v>12</v>
      </c>
      <c r="R814" s="255"/>
      <c r="S814" s="255"/>
      <c r="T814" s="255"/>
      <c r="U814" s="255"/>
      <c r="V814" s="255"/>
      <c r="W814" s="255"/>
      <c r="X814" s="255"/>
      <c r="Y814" s="255"/>
      <c r="Z814" s="255"/>
      <c r="AA814" s="255"/>
      <c r="AB814" s="255"/>
      <c r="AC814" s="255"/>
      <c r="AD814" s="255"/>
      <c r="AE814" s="366"/>
      <c r="AF814" s="366"/>
      <c r="AG814" s="366"/>
      <c r="AH814" s="366"/>
      <c r="AI814" s="366"/>
      <c r="AJ814" s="366"/>
      <c r="AK814" s="366"/>
      <c r="AL814" s="366"/>
      <c r="AM814" s="366"/>
      <c r="AN814" s="366"/>
      <c r="AO814" s="366"/>
      <c r="AP814" s="366"/>
      <c r="AQ814" s="366"/>
      <c r="AR814" s="366"/>
      <c r="AS814" s="256">
        <f>SUM(AE814:AR814)</f>
        <v>0</v>
      </c>
    </row>
    <row r="815" spans="1:45" outlineLevel="1">
      <c r="A815" s="464"/>
      <c r="B815" s="254" t="s">
        <v>341</v>
      </c>
      <c r="C815" s="251" t="s">
        <v>163</v>
      </c>
      <c r="D815" s="255"/>
      <c r="E815" s="255"/>
      <c r="F815" s="255"/>
      <c r="G815" s="255"/>
      <c r="H815" s="255"/>
      <c r="I815" s="255"/>
      <c r="J815" s="255"/>
      <c r="K815" s="255"/>
      <c r="L815" s="255"/>
      <c r="M815" s="255"/>
      <c r="N815" s="255"/>
      <c r="O815" s="255"/>
      <c r="P815" s="255"/>
      <c r="Q815" s="255">
        <f>Q814</f>
        <v>12</v>
      </c>
      <c r="R815" s="255"/>
      <c r="S815" s="255"/>
      <c r="T815" s="255"/>
      <c r="U815" s="255"/>
      <c r="V815" s="255"/>
      <c r="W815" s="255"/>
      <c r="X815" s="255"/>
      <c r="Y815" s="255"/>
      <c r="Z815" s="255"/>
      <c r="AA815" s="255"/>
      <c r="AB815" s="255"/>
      <c r="AC815" s="255"/>
      <c r="AD815" s="255"/>
      <c r="AE815" s="362">
        <f>AE814</f>
        <v>0</v>
      </c>
      <c r="AF815" s="362">
        <f t="shared" ref="AF815" si="1688">AF814</f>
        <v>0</v>
      </c>
      <c r="AG815" s="362">
        <f t="shared" ref="AG815" si="1689">AG814</f>
        <v>0</v>
      </c>
      <c r="AH815" s="362">
        <f t="shared" ref="AH815" si="1690">AH814</f>
        <v>0</v>
      </c>
      <c r="AI815" s="362">
        <f t="shared" ref="AI815" si="1691">AI814</f>
        <v>0</v>
      </c>
      <c r="AJ815" s="362">
        <f t="shared" ref="AJ815" si="1692">AJ814</f>
        <v>0</v>
      </c>
      <c r="AK815" s="362">
        <f t="shared" ref="AK815" si="1693">AK814</f>
        <v>0</v>
      </c>
      <c r="AL815" s="362">
        <f t="shared" ref="AL815" si="1694">AL814</f>
        <v>0</v>
      </c>
      <c r="AM815" s="362">
        <f t="shared" ref="AM815" si="1695">AM814</f>
        <v>0</v>
      </c>
      <c r="AN815" s="362">
        <f t="shared" ref="AN815" si="1696">AN814</f>
        <v>0</v>
      </c>
      <c r="AO815" s="362">
        <f t="shared" ref="AO815" si="1697">AO814</f>
        <v>0</v>
      </c>
      <c r="AP815" s="362">
        <f t="shared" ref="AP815" si="1698">AP814</f>
        <v>0</v>
      </c>
      <c r="AQ815" s="362">
        <f t="shared" ref="AQ815" si="1699">AQ814</f>
        <v>0</v>
      </c>
      <c r="AR815" s="362">
        <f t="shared" ref="AR815" si="1700">AR814</f>
        <v>0</v>
      </c>
      <c r="AS815" s="270"/>
    </row>
    <row r="816" spans="1:45" outlineLevel="1">
      <c r="A816" s="464"/>
      <c r="B816" s="269"/>
      <c r="C816" s="271"/>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367"/>
      <c r="AF816" s="367"/>
      <c r="AG816" s="367"/>
      <c r="AH816" s="367"/>
      <c r="AI816" s="367"/>
      <c r="AJ816" s="367"/>
      <c r="AK816" s="367"/>
      <c r="AL816" s="367"/>
      <c r="AM816" s="367"/>
      <c r="AN816" s="367"/>
      <c r="AO816" s="367"/>
      <c r="AP816" s="367"/>
      <c r="AQ816" s="367"/>
      <c r="AR816" s="367"/>
      <c r="AS816" s="272"/>
    </row>
    <row r="817" spans="1:45" ht="30" outlineLevel="1">
      <c r="A817" s="464">
        <v>7</v>
      </c>
      <c r="B817" s="379" t="s">
        <v>100</v>
      </c>
      <c r="C817" s="251" t="s">
        <v>25</v>
      </c>
      <c r="D817" s="255"/>
      <c r="E817" s="255"/>
      <c r="F817" s="255"/>
      <c r="G817" s="255"/>
      <c r="H817" s="255"/>
      <c r="I817" s="255"/>
      <c r="J817" s="255"/>
      <c r="K817" s="255"/>
      <c r="L817" s="255"/>
      <c r="M817" s="255"/>
      <c r="N817" s="255"/>
      <c r="O817" s="255"/>
      <c r="P817" s="255"/>
      <c r="Q817" s="255">
        <v>12</v>
      </c>
      <c r="R817" s="255"/>
      <c r="S817" s="255"/>
      <c r="T817" s="255"/>
      <c r="U817" s="255"/>
      <c r="V817" s="255"/>
      <c r="W817" s="255"/>
      <c r="X817" s="255"/>
      <c r="Y817" s="255"/>
      <c r="Z817" s="255"/>
      <c r="AA817" s="255"/>
      <c r="AB817" s="255"/>
      <c r="AC817" s="255"/>
      <c r="AD817" s="255"/>
      <c r="AE817" s="366"/>
      <c r="AF817" s="366"/>
      <c r="AG817" s="366"/>
      <c r="AH817" s="366"/>
      <c r="AI817" s="366"/>
      <c r="AJ817" s="366"/>
      <c r="AK817" s="366"/>
      <c r="AL817" s="366"/>
      <c r="AM817" s="366"/>
      <c r="AN817" s="366"/>
      <c r="AO817" s="366"/>
      <c r="AP817" s="366"/>
      <c r="AQ817" s="366"/>
      <c r="AR817" s="366"/>
      <c r="AS817" s="256">
        <f>SUM(AE817:AR817)</f>
        <v>0</v>
      </c>
    </row>
    <row r="818" spans="1:45" outlineLevel="1">
      <c r="A818" s="464"/>
      <c r="B818" s="254" t="s">
        <v>341</v>
      </c>
      <c r="C818" s="251" t="s">
        <v>163</v>
      </c>
      <c r="D818" s="255"/>
      <c r="E818" s="255"/>
      <c r="F818" s="255"/>
      <c r="G818" s="255"/>
      <c r="H818" s="255"/>
      <c r="I818" s="255"/>
      <c r="J818" s="255"/>
      <c r="K818" s="255"/>
      <c r="L818" s="255"/>
      <c r="M818" s="255"/>
      <c r="N818" s="255"/>
      <c r="O818" s="255"/>
      <c r="P818" s="255"/>
      <c r="Q818" s="255">
        <f>Q817</f>
        <v>12</v>
      </c>
      <c r="R818" s="255"/>
      <c r="S818" s="255"/>
      <c r="T818" s="255"/>
      <c r="U818" s="255"/>
      <c r="V818" s="255"/>
      <c r="W818" s="255"/>
      <c r="X818" s="255"/>
      <c r="Y818" s="255"/>
      <c r="Z818" s="255"/>
      <c r="AA818" s="255"/>
      <c r="AB818" s="255"/>
      <c r="AC818" s="255"/>
      <c r="AD818" s="255"/>
      <c r="AE818" s="362">
        <f>AE817</f>
        <v>0</v>
      </c>
      <c r="AF818" s="362">
        <f t="shared" ref="AF818" si="1701">AF817</f>
        <v>0</v>
      </c>
      <c r="AG818" s="362">
        <f t="shared" ref="AG818" si="1702">AG817</f>
        <v>0</v>
      </c>
      <c r="AH818" s="362">
        <f t="shared" ref="AH818" si="1703">AH817</f>
        <v>0</v>
      </c>
      <c r="AI818" s="362">
        <f t="shared" ref="AI818" si="1704">AI817</f>
        <v>0</v>
      </c>
      <c r="AJ818" s="362">
        <f t="shared" ref="AJ818" si="1705">AJ817</f>
        <v>0</v>
      </c>
      <c r="AK818" s="362">
        <f t="shared" ref="AK818" si="1706">AK817</f>
        <v>0</v>
      </c>
      <c r="AL818" s="362">
        <f t="shared" ref="AL818" si="1707">AL817</f>
        <v>0</v>
      </c>
      <c r="AM818" s="362">
        <f t="shared" ref="AM818" si="1708">AM817</f>
        <v>0</v>
      </c>
      <c r="AN818" s="362">
        <f t="shared" ref="AN818" si="1709">AN817</f>
        <v>0</v>
      </c>
      <c r="AO818" s="362">
        <f t="shared" ref="AO818" si="1710">AO817</f>
        <v>0</v>
      </c>
      <c r="AP818" s="362">
        <f t="shared" ref="AP818" si="1711">AP817</f>
        <v>0</v>
      </c>
      <c r="AQ818" s="362">
        <f t="shared" ref="AQ818" si="1712">AQ817</f>
        <v>0</v>
      </c>
      <c r="AR818" s="362">
        <f t="shared" ref="AR818" si="1713">AR817</f>
        <v>0</v>
      </c>
      <c r="AS818" s="270"/>
    </row>
    <row r="819" spans="1:45" outlineLevel="1">
      <c r="A819" s="464"/>
      <c r="B819" s="273"/>
      <c r="C819" s="271"/>
      <c r="D819" s="251"/>
      <c r="E819" s="251"/>
      <c r="F819" s="251"/>
      <c r="G819" s="251"/>
      <c r="H819" s="251"/>
      <c r="I819" s="251"/>
      <c r="J819" s="251"/>
      <c r="K819" s="251"/>
      <c r="L819" s="251"/>
      <c r="M819" s="251"/>
      <c r="N819" s="251"/>
      <c r="O819" s="251"/>
      <c r="P819" s="251"/>
      <c r="Q819" s="251"/>
      <c r="R819" s="251"/>
      <c r="S819" s="251"/>
      <c r="T819" s="251"/>
      <c r="U819" s="251"/>
      <c r="V819" s="251"/>
      <c r="W819" s="251"/>
      <c r="X819" s="251"/>
      <c r="Y819" s="251"/>
      <c r="Z819" s="251"/>
      <c r="AA819" s="251"/>
      <c r="AB819" s="251"/>
      <c r="AC819" s="251"/>
      <c r="AD819" s="251"/>
      <c r="AE819" s="367"/>
      <c r="AF819" s="368"/>
      <c r="AG819" s="367"/>
      <c r="AH819" s="367"/>
      <c r="AI819" s="367"/>
      <c r="AJ819" s="367"/>
      <c r="AK819" s="367"/>
      <c r="AL819" s="367"/>
      <c r="AM819" s="367"/>
      <c r="AN819" s="367"/>
      <c r="AO819" s="367"/>
      <c r="AP819" s="367"/>
      <c r="AQ819" s="367"/>
      <c r="AR819" s="367"/>
      <c r="AS819" s="272"/>
    </row>
    <row r="820" spans="1:45" outlineLevel="1">
      <c r="A820" s="464">
        <v>8</v>
      </c>
      <c r="B820" s="379" t="s">
        <v>101</v>
      </c>
      <c r="C820" s="251" t="s">
        <v>25</v>
      </c>
      <c r="D820" s="255"/>
      <c r="E820" s="255"/>
      <c r="F820" s="255"/>
      <c r="G820" s="255"/>
      <c r="H820" s="255"/>
      <c r="I820" s="255"/>
      <c r="J820" s="255"/>
      <c r="K820" s="255"/>
      <c r="L820" s="255"/>
      <c r="M820" s="255"/>
      <c r="N820" s="255"/>
      <c r="O820" s="255"/>
      <c r="P820" s="255"/>
      <c r="Q820" s="255">
        <v>12</v>
      </c>
      <c r="R820" s="255"/>
      <c r="S820" s="255"/>
      <c r="T820" s="255"/>
      <c r="U820" s="255"/>
      <c r="V820" s="255"/>
      <c r="W820" s="255"/>
      <c r="X820" s="255"/>
      <c r="Y820" s="255"/>
      <c r="Z820" s="255"/>
      <c r="AA820" s="255"/>
      <c r="AB820" s="255"/>
      <c r="AC820" s="255"/>
      <c r="AD820" s="255"/>
      <c r="AE820" s="366"/>
      <c r="AF820" s="366"/>
      <c r="AG820" s="366"/>
      <c r="AH820" s="366"/>
      <c r="AI820" s="366"/>
      <c r="AJ820" s="366"/>
      <c r="AK820" s="366"/>
      <c r="AL820" s="366"/>
      <c r="AM820" s="366"/>
      <c r="AN820" s="366"/>
      <c r="AO820" s="366"/>
      <c r="AP820" s="366"/>
      <c r="AQ820" s="366"/>
      <c r="AR820" s="366"/>
      <c r="AS820" s="256">
        <f>SUM(AE820:AR820)</f>
        <v>0</v>
      </c>
    </row>
    <row r="821" spans="1:45" outlineLevel="1">
      <c r="A821" s="464"/>
      <c r="B821" s="254" t="s">
        <v>341</v>
      </c>
      <c r="C821" s="251" t="s">
        <v>163</v>
      </c>
      <c r="D821" s="255"/>
      <c r="E821" s="255"/>
      <c r="F821" s="255"/>
      <c r="G821" s="255"/>
      <c r="H821" s="255"/>
      <c r="I821" s="255"/>
      <c r="J821" s="255"/>
      <c r="K821" s="255"/>
      <c r="L821" s="255"/>
      <c r="M821" s="255"/>
      <c r="N821" s="255"/>
      <c r="O821" s="255"/>
      <c r="P821" s="255"/>
      <c r="Q821" s="255">
        <f>Q820</f>
        <v>12</v>
      </c>
      <c r="R821" s="255"/>
      <c r="S821" s="255"/>
      <c r="T821" s="255"/>
      <c r="U821" s="255"/>
      <c r="V821" s="255"/>
      <c r="W821" s="255"/>
      <c r="X821" s="255"/>
      <c r="Y821" s="255"/>
      <c r="Z821" s="255"/>
      <c r="AA821" s="255"/>
      <c r="AB821" s="255"/>
      <c r="AC821" s="255"/>
      <c r="AD821" s="255"/>
      <c r="AE821" s="362">
        <f>AE820</f>
        <v>0</v>
      </c>
      <c r="AF821" s="362">
        <f t="shared" ref="AF821" si="1714">AF820</f>
        <v>0</v>
      </c>
      <c r="AG821" s="362">
        <f t="shared" ref="AG821" si="1715">AG820</f>
        <v>0</v>
      </c>
      <c r="AH821" s="362">
        <f t="shared" ref="AH821" si="1716">AH820</f>
        <v>0</v>
      </c>
      <c r="AI821" s="362">
        <f t="shared" ref="AI821" si="1717">AI820</f>
        <v>0</v>
      </c>
      <c r="AJ821" s="362">
        <f t="shared" ref="AJ821" si="1718">AJ820</f>
        <v>0</v>
      </c>
      <c r="AK821" s="362">
        <f t="shared" ref="AK821" si="1719">AK820</f>
        <v>0</v>
      </c>
      <c r="AL821" s="362">
        <f t="shared" ref="AL821" si="1720">AL820</f>
        <v>0</v>
      </c>
      <c r="AM821" s="362">
        <f t="shared" ref="AM821" si="1721">AM820</f>
        <v>0</v>
      </c>
      <c r="AN821" s="362">
        <f t="shared" ref="AN821" si="1722">AN820</f>
        <v>0</v>
      </c>
      <c r="AO821" s="362">
        <f t="shared" ref="AO821" si="1723">AO820</f>
        <v>0</v>
      </c>
      <c r="AP821" s="362">
        <f t="shared" ref="AP821" si="1724">AP820</f>
        <v>0</v>
      </c>
      <c r="AQ821" s="362">
        <f t="shared" ref="AQ821" si="1725">AQ820</f>
        <v>0</v>
      </c>
      <c r="AR821" s="362">
        <f t="shared" ref="AR821" si="1726">AR820</f>
        <v>0</v>
      </c>
      <c r="AS821" s="270"/>
    </row>
    <row r="822" spans="1:45" outlineLevel="1">
      <c r="A822" s="464"/>
      <c r="B822" s="273"/>
      <c r="C822" s="271"/>
      <c r="D822" s="275"/>
      <c r="E822" s="275"/>
      <c r="F822" s="275"/>
      <c r="G822" s="275"/>
      <c r="H822" s="275"/>
      <c r="I822" s="275"/>
      <c r="J822" s="275"/>
      <c r="K822" s="275"/>
      <c r="L822" s="275"/>
      <c r="M822" s="275"/>
      <c r="N822" s="275"/>
      <c r="O822" s="275"/>
      <c r="P822" s="275"/>
      <c r="Q822" s="251"/>
      <c r="R822" s="275"/>
      <c r="S822" s="275"/>
      <c r="T822" s="275"/>
      <c r="U822" s="275"/>
      <c r="V822" s="275"/>
      <c r="W822" s="275"/>
      <c r="X822" s="275"/>
      <c r="Y822" s="275"/>
      <c r="Z822" s="275"/>
      <c r="AA822" s="275"/>
      <c r="AB822" s="275"/>
      <c r="AC822" s="275"/>
      <c r="AD822" s="275"/>
      <c r="AE822" s="367"/>
      <c r="AF822" s="368"/>
      <c r="AG822" s="367"/>
      <c r="AH822" s="367"/>
      <c r="AI822" s="367"/>
      <c r="AJ822" s="367"/>
      <c r="AK822" s="367"/>
      <c r="AL822" s="367"/>
      <c r="AM822" s="367"/>
      <c r="AN822" s="367"/>
      <c r="AO822" s="367"/>
      <c r="AP822" s="367"/>
      <c r="AQ822" s="367"/>
      <c r="AR822" s="367"/>
      <c r="AS822" s="272"/>
    </row>
    <row r="823" spans="1:45" outlineLevel="1">
      <c r="A823" s="464">
        <v>9</v>
      </c>
      <c r="B823" s="379" t="s">
        <v>102</v>
      </c>
      <c r="C823" s="251" t="s">
        <v>25</v>
      </c>
      <c r="D823" s="255"/>
      <c r="E823" s="255"/>
      <c r="F823" s="255"/>
      <c r="G823" s="255"/>
      <c r="H823" s="255"/>
      <c r="I823" s="255"/>
      <c r="J823" s="255"/>
      <c r="K823" s="255"/>
      <c r="L823" s="255"/>
      <c r="M823" s="255"/>
      <c r="N823" s="255"/>
      <c r="O823" s="255"/>
      <c r="P823" s="255"/>
      <c r="Q823" s="255">
        <v>12</v>
      </c>
      <c r="R823" s="255"/>
      <c r="S823" s="255"/>
      <c r="T823" s="255"/>
      <c r="U823" s="255"/>
      <c r="V823" s="255"/>
      <c r="W823" s="255"/>
      <c r="X823" s="255"/>
      <c r="Y823" s="255"/>
      <c r="Z823" s="255"/>
      <c r="AA823" s="255"/>
      <c r="AB823" s="255"/>
      <c r="AC823" s="255"/>
      <c r="AD823" s="255"/>
      <c r="AE823" s="366"/>
      <c r="AF823" s="366"/>
      <c r="AG823" s="366"/>
      <c r="AH823" s="366"/>
      <c r="AI823" s="366"/>
      <c r="AJ823" s="366"/>
      <c r="AK823" s="366"/>
      <c r="AL823" s="366"/>
      <c r="AM823" s="366"/>
      <c r="AN823" s="366"/>
      <c r="AO823" s="366"/>
      <c r="AP823" s="366"/>
      <c r="AQ823" s="366"/>
      <c r="AR823" s="366"/>
      <c r="AS823" s="256">
        <f>SUM(AE823:AR823)</f>
        <v>0</v>
      </c>
    </row>
    <row r="824" spans="1:45" outlineLevel="1">
      <c r="A824" s="464"/>
      <c r="B824" s="254" t="s">
        <v>341</v>
      </c>
      <c r="C824" s="251" t="s">
        <v>163</v>
      </c>
      <c r="D824" s="255"/>
      <c r="E824" s="255"/>
      <c r="F824" s="255"/>
      <c r="G824" s="255"/>
      <c r="H824" s="255"/>
      <c r="I824" s="255"/>
      <c r="J824" s="255"/>
      <c r="K824" s="255"/>
      <c r="L824" s="255"/>
      <c r="M824" s="255"/>
      <c r="N824" s="255"/>
      <c r="O824" s="255"/>
      <c r="P824" s="255"/>
      <c r="Q824" s="255">
        <f>Q823</f>
        <v>12</v>
      </c>
      <c r="R824" s="255"/>
      <c r="S824" s="255"/>
      <c r="T824" s="255"/>
      <c r="U824" s="255"/>
      <c r="V824" s="255"/>
      <c r="W824" s="255"/>
      <c r="X824" s="255"/>
      <c r="Y824" s="255"/>
      <c r="Z824" s="255"/>
      <c r="AA824" s="255"/>
      <c r="AB824" s="255"/>
      <c r="AC824" s="255"/>
      <c r="AD824" s="255"/>
      <c r="AE824" s="362">
        <f>AE823</f>
        <v>0</v>
      </c>
      <c r="AF824" s="362">
        <f t="shared" ref="AF824" si="1727">AF823</f>
        <v>0</v>
      </c>
      <c r="AG824" s="362">
        <f t="shared" ref="AG824" si="1728">AG823</f>
        <v>0</v>
      </c>
      <c r="AH824" s="362">
        <f t="shared" ref="AH824" si="1729">AH823</f>
        <v>0</v>
      </c>
      <c r="AI824" s="362">
        <f t="shared" ref="AI824" si="1730">AI823</f>
        <v>0</v>
      </c>
      <c r="AJ824" s="362">
        <f t="shared" ref="AJ824" si="1731">AJ823</f>
        <v>0</v>
      </c>
      <c r="AK824" s="362">
        <f t="shared" ref="AK824" si="1732">AK823</f>
        <v>0</v>
      </c>
      <c r="AL824" s="362">
        <f t="shared" ref="AL824" si="1733">AL823</f>
        <v>0</v>
      </c>
      <c r="AM824" s="362">
        <f t="shared" ref="AM824" si="1734">AM823</f>
        <v>0</v>
      </c>
      <c r="AN824" s="362">
        <f t="shared" ref="AN824" si="1735">AN823</f>
        <v>0</v>
      </c>
      <c r="AO824" s="362">
        <f t="shared" ref="AO824" si="1736">AO823</f>
        <v>0</v>
      </c>
      <c r="AP824" s="362">
        <f t="shared" ref="AP824" si="1737">AP823</f>
        <v>0</v>
      </c>
      <c r="AQ824" s="362">
        <f t="shared" ref="AQ824" si="1738">AQ823</f>
        <v>0</v>
      </c>
      <c r="AR824" s="362">
        <f t="shared" ref="AR824" si="1739">AR823</f>
        <v>0</v>
      </c>
      <c r="AS824" s="270"/>
    </row>
    <row r="825" spans="1:45" outlineLevel="1">
      <c r="A825" s="464"/>
      <c r="B825" s="273"/>
      <c r="C825" s="271"/>
      <c r="D825" s="275"/>
      <c r="E825" s="275"/>
      <c r="F825" s="275"/>
      <c r="G825" s="275"/>
      <c r="H825" s="275"/>
      <c r="I825" s="275"/>
      <c r="J825" s="275"/>
      <c r="K825" s="275"/>
      <c r="L825" s="275"/>
      <c r="M825" s="275"/>
      <c r="N825" s="275"/>
      <c r="O825" s="275"/>
      <c r="P825" s="275"/>
      <c r="Q825" s="251"/>
      <c r="R825" s="275"/>
      <c r="S825" s="275"/>
      <c r="T825" s="275"/>
      <c r="U825" s="275"/>
      <c r="V825" s="275"/>
      <c r="W825" s="275"/>
      <c r="X825" s="275"/>
      <c r="Y825" s="275"/>
      <c r="Z825" s="275"/>
      <c r="AA825" s="275"/>
      <c r="AB825" s="275"/>
      <c r="AC825" s="275"/>
      <c r="AD825" s="275"/>
      <c r="AE825" s="367"/>
      <c r="AF825" s="367"/>
      <c r="AG825" s="367"/>
      <c r="AH825" s="367"/>
      <c r="AI825" s="367"/>
      <c r="AJ825" s="367"/>
      <c r="AK825" s="367"/>
      <c r="AL825" s="367"/>
      <c r="AM825" s="367"/>
      <c r="AN825" s="367"/>
      <c r="AO825" s="367"/>
      <c r="AP825" s="367"/>
      <c r="AQ825" s="367"/>
      <c r="AR825" s="367"/>
      <c r="AS825" s="272"/>
    </row>
    <row r="826" spans="1:45" outlineLevel="1">
      <c r="A826" s="464">
        <v>10</v>
      </c>
      <c r="B826" s="379" t="s">
        <v>103</v>
      </c>
      <c r="C826" s="251" t="s">
        <v>25</v>
      </c>
      <c r="D826" s="255"/>
      <c r="E826" s="255"/>
      <c r="F826" s="255"/>
      <c r="G826" s="255"/>
      <c r="H826" s="255"/>
      <c r="I826" s="255"/>
      <c r="J826" s="255"/>
      <c r="K826" s="255"/>
      <c r="L826" s="255"/>
      <c r="M826" s="255"/>
      <c r="N826" s="255"/>
      <c r="O826" s="255"/>
      <c r="P826" s="255"/>
      <c r="Q826" s="255">
        <v>3</v>
      </c>
      <c r="R826" s="255"/>
      <c r="S826" s="255"/>
      <c r="T826" s="255"/>
      <c r="U826" s="255"/>
      <c r="V826" s="255"/>
      <c r="W826" s="255"/>
      <c r="X826" s="255"/>
      <c r="Y826" s="255"/>
      <c r="Z826" s="255"/>
      <c r="AA826" s="255"/>
      <c r="AB826" s="255"/>
      <c r="AC826" s="255"/>
      <c r="AD826" s="255"/>
      <c r="AE826" s="366"/>
      <c r="AF826" s="366"/>
      <c r="AG826" s="366"/>
      <c r="AH826" s="366"/>
      <c r="AI826" s="366"/>
      <c r="AJ826" s="366"/>
      <c r="AK826" s="366"/>
      <c r="AL826" s="366"/>
      <c r="AM826" s="366"/>
      <c r="AN826" s="366"/>
      <c r="AO826" s="366"/>
      <c r="AP826" s="366"/>
      <c r="AQ826" s="366"/>
      <c r="AR826" s="366"/>
      <c r="AS826" s="256">
        <f>SUM(AE826:AR826)</f>
        <v>0</v>
      </c>
    </row>
    <row r="827" spans="1:45" outlineLevel="1">
      <c r="A827" s="464"/>
      <c r="B827" s="254" t="s">
        <v>341</v>
      </c>
      <c r="C827" s="251" t="s">
        <v>163</v>
      </c>
      <c r="D827" s="255"/>
      <c r="E827" s="255"/>
      <c r="F827" s="255"/>
      <c r="G827" s="255"/>
      <c r="H827" s="255"/>
      <c r="I827" s="255"/>
      <c r="J827" s="255"/>
      <c r="K827" s="255"/>
      <c r="L827" s="255"/>
      <c r="M827" s="255"/>
      <c r="N827" s="255"/>
      <c r="O827" s="255"/>
      <c r="P827" s="255"/>
      <c r="Q827" s="255">
        <f>Q826</f>
        <v>3</v>
      </c>
      <c r="R827" s="255"/>
      <c r="S827" s="255"/>
      <c r="T827" s="255"/>
      <c r="U827" s="255"/>
      <c r="V827" s="255"/>
      <c r="W827" s="255"/>
      <c r="X827" s="255"/>
      <c r="Y827" s="255"/>
      <c r="Z827" s="255"/>
      <c r="AA827" s="255"/>
      <c r="AB827" s="255"/>
      <c r="AC827" s="255"/>
      <c r="AD827" s="255"/>
      <c r="AE827" s="362">
        <f>AE826</f>
        <v>0</v>
      </c>
      <c r="AF827" s="362">
        <f t="shared" ref="AF827" si="1740">AF826</f>
        <v>0</v>
      </c>
      <c r="AG827" s="362">
        <f t="shared" ref="AG827" si="1741">AG826</f>
        <v>0</v>
      </c>
      <c r="AH827" s="362">
        <f t="shared" ref="AH827" si="1742">AH826</f>
        <v>0</v>
      </c>
      <c r="AI827" s="362">
        <f t="shared" ref="AI827" si="1743">AI826</f>
        <v>0</v>
      </c>
      <c r="AJ827" s="362">
        <f t="shared" ref="AJ827" si="1744">AJ826</f>
        <v>0</v>
      </c>
      <c r="AK827" s="362">
        <f t="shared" ref="AK827" si="1745">AK826</f>
        <v>0</v>
      </c>
      <c r="AL827" s="362">
        <f t="shared" ref="AL827" si="1746">AL826</f>
        <v>0</v>
      </c>
      <c r="AM827" s="362">
        <f t="shared" ref="AM827" si="1747">AM826</f>
        <v>0</v>
      </c>
      <c r="AN827" s="362">
        <f t="shared" ref="AN827" si="1748">AN826</f>
        <v>0</v>
      </c>
      <c r="AO827" s="362">
        <f t="shared" ref="AO827" si="1749">AO826</f>
        <v>0</v>
      </c>
      <c r="AP827" s="362">
        <f t="shared" ref="AP827" si="1750">AP826</f>
        <v>0</v>
      </c>
      <c r="AQ827" s="362">
        <f t="shared" ref="AQ827" si="1751">AQ826</f>
        <v>0</v>
      </c>
      <c r="AR827" s="362">
        <f t="shared" ref="AR827" si="1752">AR826</f>
        <v>0</v>
      </c>
      <c r="AS827" s="270"/>
    </row>
    <row r="828" spans="1:45" outlineLevel="1">
      <c r="A828" s="464"/>
      <c r="B828" s="273"/>
      <c r="C828" s="271"/>
      <c r="D828" s="275"/>
      <c r="E828" s="275"/>
      <c r="F828" s="275"/>
      <c r="G828" s="275"/>
      <c r="H828" s="275"/>
      <c r="I828" s="275"/>
      <c r="J828" s="275"/>
      <c r="K828" s="275"/>
      <c r="L828" s="275"/>
      <c r="M828" s="275"/>
      <c r="N828" s="275"/>
      <c r="O828" s="275"/>
      <c r="P828" s="275"/>
      <c r="Q828" s="251"/>
      <c r="R828" s="275"/>
      <c r="S828" s="275"/>
      <c r="T828" s="275"/>
      <c r="U828" s="275"/>
      <c r="V828" s="275"/>
      <c r="W828" s="275"/>
      <c r="X828" s="275"/>
      <c r="Y828" s="275"/>
      <c r="Z828" s="275"/>
      <c r="AA828" s="275"/>
      <c r="AB828" s="275"/>
      <c r="AC828" s="275"/>
      <c r="AD828" s="275"/>
      <c r="AE828" s="367"/>
      <c r="AF828" s="368"/>
      <c r="AG828" s="367"/>
      <c r="AH828" s="367"/>
      <c r="AI828" s="367"/>
      <c r="AJ828" s="367"/>
      <c r="AK828" s="367"/>
      <c r="AL828" s="367"/>
      <c r="AM828" s="367"/>
      <c r="AN828" s="367"/>
      <c r="AO828" s="367"/>
      <c r="AP828" s="367"/>
      <c r="AQ828" s="367"/>
      <c r="AR828" s="367"/>
      <c r="AS828" s="272"/>
    </row>
    <row r="829" spans="1:45" ht="15.75" outlineLevel="1">
      <c r="A829" s="464"/>
      <c r="B829" s="248" t="s">
        <v>10</v>
      </c>
      <c r="C829" s="249"/>
      <c r="D829" s="249"/>
      <c r="E829" s="249"/>
      <c r="F829" s="249"/>
      <c r="G829" s="249"/>
      <c r="H829" s="249"/>
      <c r="I829" s="249"/>
      <c r="J829" s="249"/>
      <c r="K829" s="249"/>
      <c r="L829" s="249"/>
      <c r="M829" s="249"/>
      <c r="N829" s="249"/>
      <c r="O829" s="249"/>
      <c r="P829" s="249"/>
      <c r="Q829" s="250"/>
      <c r="R829" s="249"/>
      <c r="S829" s="249"/>
      <c r="T829" s="249"/>
      <c r="U829" s="249"/>
      <c r="V829" s="249"/>
      <c r="W829" s="249"/>
      <c r="X829" s="249"/>
      <c r="Y829" s="249"/>
      <c r="Z829" s="249"/>
      <c r="AA829" s="249"/>
      <c r="AB829" s="249"/>
      <c r="AC829" s="249"/>
      <c r="AD829" s="249"/>
      <c r="AE829" s="365"/>
      <c r="AF829" s="365"/>
      <c r="AG829" s="365"/>
      <c r="AH829" s="365"/>
      <c r="AI829" s="365"/>
      <c r="AJ829" s="365"/>
      <c r="AK829" s="365"/>
      <c r="AL829" s="365"/>
      <c r="AM829" s="365"/>
      <c r="AN829" s="365"/>
      <c r="AO829" s="365"/>
      <c r="AP829" s="365"/>
      <c r="AQ829" s="365"/>
      <c r="AR829" s="365"/>
      <c r="AS829" s="252"/>
    </row>
    <row r="830" spans="1:45" ht="30" outlineLevel="1">
      <c r="A830" s="464">
        <v>11</v>
      </c>
      <c r="B830" s="379" t="s">
        <v>104</v>
      </c>
      <c r="C830" s="251" t="s">
        <v>25</v>
      </c>
      <c r="D830" s="255"/>
      <c r="E830" s="255"/>
      <c r="F830" s="255"/>
      <c r="G830" s="255"/>
      <c r="H830" s="255"/>
      <c r="I830" s="255"/>
      <c r="J830" s="255"/>
      <c r="K830" s="255"/>
      <c r="L830" s="255"/>
      <c r="M830" s="255"/>
      <c r="N830" s="255"/>
      <c r="O830" s="255"/>
      <c r="P830" s="255"/>
      <c r="Q830" s="255">
        <v>12</v>
      </c>
      <c r="R830" s="255"/>
      <c r="S830" s="255"/>
      <c r="T830" s="255"/>
      <c r="U830" s="255"/>
      <c r="V830" s="255"/>
      <c r="W830" s="255"/>
      <c r="X830" s="255"/>
      <c r="Y830" s="255"/>
      <c r="Z830" s="255"/>
      <c r="AA830" s="255"/>
      <c r="AB830" s="255"/>
      <c r="AC830" s="255"/>
      <c r="AD830" s="255"/>
      <c r="AE830" s="377"/>
      <c r="AF830" s="366"/>
      <c r="AG830" s="366"/>
      <c r="AH830" s="366"/>
      <c r="AI830" s="366"/>
      <c r="AJ830" s="366"/>
      <c r="AK830" s="366"/>
      <c r="AL830" s="366"/>
      <c r="AM830" s="366"/>
      <c r="AN830" s="366"/>
      <c r="AO830" s="366"/>
      <c r="AP830" s="366"/>
      <c r="AQ830" s="366"/>
      <c r="AR830" s="366"/>
      <c r="AS830" s="256">
        <f>SUM(AE830:AR830)</f>
        <v>0</v>
      </c>
    </row>
    <row r="831" spans="1:45" outlineLevel="1">
      <c r="A831" s="464"/>
      <c r="B831" s="254" t="s">
        <v>341</v>
      </c>
      <c r="C831" s="251" t="s">
        <v>163</v>
      </c>
      <c r="D831" s="255"/>
      <c r="E831" s="255"/>
      <c r="F831" s="255"/>
      <c r="G831" s="255"/>
      <c r="H831" s="255"/>
      <c r="I831" s="255"/>
      <c r="J831" s="255"/>
      <c r="K831" s="255"/>
      <c r="L831" s="255"/>
      <c r="M831" s="255"/>
      <c r="N831" s="255"/>
      <c r="O831" s="255"/>
      <c r="P831" s="255"/>
      <c r="Q831" s="255">
        <f>Q830</f>
        <v>12</v>
      </c>
      <c r="R831" s="255"/>
      <c r="S831" s="255"/>
      <c r="T831" s="255"/>
      <c r="U831" s="255"/>
      <c r="V831" s="255"/>
      <c r="W831" s="255"/>
      <c r="X831" s="255"/>
      <c r="Y831" s="255"/>
      <c r="Z831" s="255"/>
      <c r="AA831" s="255"/>
      <c r="AB831" s="255"/>
      <c r="AC831" s="255"/>
      <c r="AD831" s="255"/>
      <c r="AE831" s="362">
        <f>AE830</f>
        <v>0</v>
      </c>
      <c r="AF831" s="362">
        <f t="shared" ref="AF831" si="1753">AF830</f>
        <v>0</v>
      </c>
      <c r="AG831" s="362">
        <f t="shared" ref="AG831" si="1754">AG830</f>
        <v>0</v>
      </c>
      <c r="AH831" s="362">
        <f t="shared" ref="AH831" si="1755">AH830</f>
        <v>0</v>
      </c>
      <c r="AI831" s="362">
        <f t="shared" ref="AI831" si="1756">AI830</f>
        <v>0</v>
      </c>
      <c r="AJ831" s="362">
        <f t="shared" ref="AJ831" si="1757">AJ830</f>
        <v>0</v>
      </c>
      <c r="AK831" s="362">
        <f t="shared" ref="AK831" si="1758">AK830</f>
        <v>0</v>
      </c>
      <c r="AL831" s="362">
        <f t="shared" ref="AL831" si="1759">AL830</f>
        <v>0</v>
      </c>
      <c r="AM831" s="362">
        <f t="shared" ref="AM831" si="1760">AM830</f>
        <v>0</v>
      </c>
      <c r="AN831" s="362">
        <f t="shared" ref="AN831" si="1761">AN830</f>
        <v>0</v>
      </c>
      <c r="AO831" s="362">
        <f t="shared" ref="AO831" si="1762">AO830</f>
        <v>0</v>
      </c>
      <c r="AP831" s="362">
        <f t="shared" ref="AP831" si="1763">AP830</f>
        <v>0</v>
      </c>
      <c r="AQ831" s="362">
        <f t="shared" ref="AQ831" si="1764">AQ830</f>
        <v>0</v>
      </c>
      <c r="AR831" s="362">
        <f t="shared" ref="AR831" si="1765">AR830</f>
        <v>0</v>
      </c>
      <c r="AS831" s="257"/>
    </row>
    <row r="832" spans="1:45" outlineLevel="1">
      <c r="A832" s="464"/>
      <c r="B832" s="274"/>
      <c r="C832" s="265"/>
      <c r="D832" s="251"/>
      <c r="E832" s="251"/>
      <c r="F832" s="251"/>
      <c r="G832" s="251"/>
      <c r="H832" s="251"/>
      <c r="I832" s="251"/>
      <c r="J832" s="251"/>
      <c r="K832" s="251"/>
      <c r="L832" s="251"/>
      <c r="M832" s="251"/>
      <c r="N832" s="251"/>
      <c r="O832" s="251"/>
      <c r="P832" s="251"/>
      <c r="Q832" s="251"/>
      <c r="R832" s="251"/>
      <c r="S832" s="251"/>
      <c r="T832" s="251"/>
      <c r="U832" s="251"/>
      <c r="V832" s="251"/>
      <c r="W832" s="251"/>
      <c r="X832" s="251"/>
      <c r="Y832" s="251"/>
      <c r="Z832" s="251"/>
      <c r="AA832" s="251"/>
      <c r="AB832" s="251"/>
      <c r="AC832" s="251"/>
      <c r="AD832" s="251"/>
      <c r="AE832" s="363"/>
      <c r="AF832" s="372"/>
      <c r="AG832" s="372"/>
      <c r="AH832" s="372"/>
      <c r="AI832" s="372"/>
      <c r="AJ832" s="372"/>
      <c r="AK832" s="372"/>
      <c r="AL832" s="372"/>
      <c r="AM832" s="372"/>
      <c r="AN832" s="372"/>
      <c r="AO832" s="372"/>
      <c r="AP832" s="372"/>
      <c r="AQ832" s="372"/>
      <c r="AR832" s="372"/>
      <c r="AS832" s="266"/>
    </row>
    <row r="833" spans="1:45" ht="30" outlineLevel="1">
      <c r="A833" s="464">
        <v>12</v>
      </c>
      <c r="B833" s="379" t="s">
        <v>105</v>
      </c>
      <c r="C833" s="251" t="s">
        <v>25</v>
      </c>
      <c r="D833" s="255"/>
      <c r="E833" s="255"/>
      <c r="F833" s="255"/>
      <c r="G833" s="255"/>
      <c r="H833" s="255"/>
      <c r="I833" s="255"/>
      <c r="J833" s="255"/>
      <c r="K833" s="255"/>
      <c r="L833" s="255"/>
      <c r="M833" s="255"/>
      <c r="N833" s="255"/>
      <c r="O833" s="255"/>
      <c r="P833" s="255"/>
      <c r="Q833" s="255">
        <v>12</v>
      </c>
      <c r="R833" s="255"/>
      <c r="S833" s="255"/>
      <c r="T833" s="255"/>
      <c r="U833" s="255"/>
      <c r="V833" s="255"/>
      <c r="W833" s="255"/>
      <c r="X833" s="255"/>
      <c r="Y833" s="255"/>
      <c r="Z833" s="255"/>
      <c r="AA833" s="255"/>
      <c r="AB833" s="255"/>
      <c r="AC833" s="255"/>
      <c r="AD833" s="255"/>
      <c r="AE833" s="361"/>
      <c r="AF833" s="366"/>
      <c r="AG833" s="366"/>
      <c r="AH833" s="366"/>
      <c r="AI833" s="366"/>
      <c r="AJ833" s="366"/>
      <c r="AK833" s="366"/>
      <c r="AL833" s="366"/>
      <c r="AM833" s="366"/>
      <c r="AN833" s="366"/>
      <c r="AO833" s="366"/>
      <c r="AP833" s="366"/>
      <c r="AQ833" s="366"/>
      <c r="AR833" s="366"/>
      <c r="AS833" s="256">
        <f>SUM(AE833:AR833)</f>
        <v>0</v>
      </c>
    </row>
    <row r="834" spans="1:45" outlineLevel="1">
      <c r="A834" s="464"/>
      <c r="B834" s="254" t="s">
        <v>341</v>
      </c>
      <c r="C834" s="251" t="s">
        <v>163</v>
      </c>
      <c r="D834" s="255"/>
      <c r="E834" s="255"/>
      <c r="F834" s="255"/>
      <c r="G834" s="255"/>
      <c r="H834" s="255"/>
      <c r="I834" s="255"/>
      <c r="J834" s="255"/>
      <c r="K834" s="255"/>
      <c r="L834" s="255"/>
      <c r="M834" s="255"/>
      <c r="N834" s="255"/>
      <c r="O834" s="255"/>
      <c r="P834" s="255"/>
      <c r="Q834" s="255">
        <f>Q833</f>
        <v>12</v>
      </c>
      <c r="R834" s="255"/>
      <c r="S834" s="255"/>
      <c r="T834" s="255"/>
      <c r="U834" s="255"/>
      <c r="V834" s="255"/>
      <c r="W834" s="255"/>
      <c r="X834" s="255"/>
      <c r="Y834" s="255"/>
      <c r="Z834" s="255"/>
      <c r="AA834" s="255"/>
      <c r="AB834" s="255"/>
      <c r="AC834" s="255"/>
      <c r="AD834" s="255"/>
      <c r="AE834" s="362">
        <f>AE833</f>
        <v>0</v>
      </c>
      <c r="AF834" s="362">
        <f t="shared" ref="AF834" si="1766">AF833</f>
        <v>0</v>
      </c>
      <c r="AG834" s="362">
        <f t="shared" ref="AG834" si="1767">AG833</f>
        <v>0</v>
      </c>
      <c r="AH834" s="362">
        <f t="shared" ref="AH834" si="1768">AH833</f>
        <v>0</v>
      </c>
      <c r="AI834" s="362">
        <f t="shared" ref="AI834" si="1769">AI833</f>
        <v>0</v>
      </c>
      <c r="AJ834" s="362">
        <f t="shared" ref="AJ834" si="1770">AJ833</f>
        <v>0</v>
      </c>
      <c r="AK834" s="362">
        <f t="shared" ref="AK834" si="1771">AK833</f>
        <v>0</v>
      </c>
      <c r="AL834" s="362">
        <f t="shared" ref="AL834" si="1772">AL833</f>
        <v>0</v>
      </c>
      <c r="AM834" s="362">
        <f t="shared" ref="AM834" si="1773">AM833</f>
        <v>0</v>
      </c>
      <c r="AN834" s="362">
        <f t="shared" ref="AN834" si="1774">AN833</f>
        <v>0</v>
      </c>
      <c r="AO834" s="362">
        <f t="shared" ref="AO834" si="1775">AO833</f>
        <v>0</v>
      </c>
      <c r="AP834" s="362">
        <f t="shared" ref="AP834" si="1776">AP833</f>
        <v>0</v>
      </c>
      <c r="AQ834" s="362">
        <f t="shared" ref="AQ834" si="1777">AQ833</f>
        <v>0</v>
      </c>
      <c r="AR834" s="362">
        <f t="shared" ref="AR834" si="1778">AR833</f>
        <v>0</v>
      </c>
      <c r="AS834" s="257"/>
    </row>
    <row r="835" spans="1:45" outlineLevel="1">
      <c r="A835" s="464"/>
      <c r="B835" s="274"/>
      <c r="C835" s="265"/>
      <c r="D835" s="251"/>
      <c r="E835" s="251"/>
      <c r="F835" s="251"/>
      <c r="G835" s="251"/>
      <c r="H835" s="251"/>
      <c r="I835" s="251"/>
      <c r="J835" s="251"/>
      <c r="K835" s="251"/>
      <c r="L835" s="251"/>
      <c r="M835" s="251"/>
      <c r="N835" s="251"/>
      <c r="O835" s="251"/>
      <c r="P835" s="251"/>
      <c r="Q835" s="251"/>
      <c r="R835" s="251"/>
      <c r="S835" s="251"/>
      <c r="T835" s="251"/>
      <c r="U835" s="251"/>
      <c r="V835" s="251"/>
      <c r="W835" s="251"/>
      <c r="X835" s="251"/>
      <c r="Y835" s="251"/>
      <c r="Z835" s="251"/>
      <c r="AA835" s="251"/>
      <c r="AB835" s="251"/>
      <c r="AC835" s="251"/>
      <c r="AD835" s="251"/>
      <c r="AE835" s="373"/>
      <c r="AF835" s="373"/>
      <c r="AG835" s="363"/>
      <c r="AH835" s="363"/>
      <c r="AI835" s="363"/>
      <c r="AJ835" s="363"/>
      <c r="AK835" s="363"/>
      <c r="AL835" s="363"/>
      <c r="AM835" s="363"/>
      <c r="AN835" s="363"/>
      <c r="AO835" s="363"/>
      <c r="AP835" s="363"/>
      <c r="AQ835" s="363"/>
      <c r="AR835" s="363"/>
      <c r="AS835" s="266"/>
    </row>
    <row r="836" spans="1:45" ht="30" outlineLevel="1">
      <c r="A836" s="464">
        <v>13</v>
      </c>
      <c r="B836" s="379" t="s">
        <v>106</v>
      </c>
      <c r="C836" s="251" t="s">
        <v>25</v>
      </c>
      <c r="D836" s="255"/>
      <c r="E836" s="255"/>
      <c r="F836" s="255"/>
      <c r="G836" s="255"/>
      <c r="H836" s="255"/>
      <c r="I836" s="255"/>
      <c r="J836" s="255"/>
      <c r="K836" s="255"/>
      <c r="L836" s="255"/>
      <c r="M836" s="255"/>
      <c r="N836" s="255"/>
      <c r="O836" s="255"/>
      <c r="P836" s="255"/>
      <c r="Q836" s="255">
        <v>12</v>
      </c>
      <c r="R836" s="255"/>
      <c r="S836" s="255"/>
      <c r="T836" s="255"/>
      <c r="U836" s="255"/>
      <c r="V836" s="255"/>
      <c r="W836" s="255"/>
      <c r="X836" s="255"/>
      <c r="Y836" s="255"/>
      <c r="Z836" s="255"/>
      <c r="AA836" s="255"/>
      <c r="AB836" s="255"/>
      <c r="AC836" s="255"/>
      <c r="AD836" s="255"/>
      <c r="AE836" s="361"/>
      <c r="AF836" s="366"/>
      <c r="AG836" s="366"/>
      <c r="AH836" s="366"/>
      <c r="AI836" s="366"/>
      <c r="AJ836" s="366"/>
      <c r="AK836" s="366"/>
      <c r="AL836" s="366"/>
      <c r="AM836" s="366"/>
      <c r="AN836" s="366"/>
      <c r="AO836" s="366"/>
      <c r="AP836" s="366"/>
      <c r="AQ836" s="366"/>
      <c r="AR836" s="366"/>
      <c r="AS836" s="256">
        <f>SUM(AE836:AR836)</f>
        <v>0</v>
      </c>
    </row>
    <row r="837" spans="1:45" outlineLevel="1">
      <c r="A837" s="464"/>
      <c r="B837" s="254" t="s">
        <v>341</v>
      </c>
      <c r="C837" s="251" t="s">
        <v>163</v>
      </c>
      <c r="D837" s="255"/>
      <c r="E837" s="255"/>
      <c r="F837" s="255"/>
      <c r="G837" s="255"/>
      <c r="H837" s="255"/>
      <c r="I837" s="255"/>
      <c r="J837" s="255"/>
      <c r="K837" s="255"/>
      <c r="L837" s="255"/>
      <c r="M837" s="255"/>
      <c r="N837" s="255"/>
      <c r="O837" s="255"/>
      <c r="P837" s="255"/>
      <c r="Q837" s="255">
        <f>Q836</f>
        <v>12</v>
      </c>
      <c r="R837" s="255"/>
      <c r="S837" s="255"/>
      <c r="T837" s="255"/>
      <c r="U837" s="255"/>
      <c r="V837" s="255"/>
      <c r="W837" s="255"/>
      <c r="X837" s="255"/>
      <c r="Y837" s="255"/>
      <c r="Z837" s="255"/>
      <c r="AA837" s="255"/>
      <c r="AB837" s="255"/>
      <c r="AC837" s="255"/>
      <c r="AD837" s="255"/>
      <c r="AE837" s="362">
        <f>AE836</f>
        <v>0</v>
      </c>
      <c r="AF837" s="362">
        <f t="shared" ref="AF837" si="1779">AF836</f>
        <v>0</v>
      </c>
      <c r="AG837" s="362">
        <f t="shared" ref="AG837" si="1780">AG836</f>
        <v>0</v>
      </c>
      <c r="AH837" s="362">
        <f t="shared" ref="AH837" si="1781">AH836</f>
        <v>0</v>
      </c>
      <c r="AI837" s="362">
        <f t="shared" ref="AI837" si="1782">AI836</f>
        <v>0</v>
      </c>
      <c r="AJ837" s="362">
        <f t="shared" ref="AJ837" si="1783">AJ836</f>
        <v>0</v>
      </c>
      <c r="AK837" s="362">
        <f t="shared" ref="AK837" si="1784">AK836</f>
        <v>0</v>
      </c>
      <c r="AL837" s="362">
        <f t="shared" ref="AL837" si="1785">AL836</f>
        <v>0</v>
      </c>
      <c r="AM837" s="362">
        <f t="shared" ref="AM837" si="1786">AM836</f>
        <v>0</v>
      </c>
      <c r="AN837" s="362">
        <f t="shared" ref="AN837" si="1787">AN836</f>
        <v>0</v>
      </c>
      <c r="AO837" s="362">
        <f t="shared" ref="AO837" si="1788">AO836</f>
        <v>0</v>
      </c>
      <c r="AP837" s="362">
        <f t="shared" ref="AP837" si="1789">AP836</f>
        <v>0</v>
      </c>
      <c r="AQ837" s="362">
        <f t="shared" ref="AQ837" si="1790">AQ836</f>
        <v>0</v>
      </c>
      <c r="AR837" s="362">
        <f t="shared" ref="AR837" si="1791">AR836</f>
        <v>0</v>
      </c>
      <c r="AS837" s="266"/>
    </row>
    <row r="838" spans="1:45" outlineLevel="1">
      <c r="A838" s="464"/>
      <c r="B838" s="274"/>
      <c r="C838" s="265"/>
      <c r="D838" s="251"/>
      <c r="E838" s="251"/>
      <c r="F838" s="251"/>
      <c r="G838" s="251"/>
      <c r="H838" s="251"/>
      <c r="I838" s="251"/>
      <c r="J838" s="251"/>
      <c r="K838" s="251"/>
      <c r="L838" s="251"/>
      <c r="M838" s="251"/>
      <c r="N838" s="251"/>
      <c r="O838" s="251"/>
      <c r="P838" s="251"/>
      <c r="Q838" s="251"/>
      <c r="R838" s="251"/>
      <c r="S838" s="251"/>
      <c r="T838" s="251"/>
      <c r="U838" s="251"/>
      <c r="V838" s="251"/>
      <c r="W838" s="251"/>
      <c r="X838" s="251"/>
      <c r="Y838" s="251"/>
      <c r="Z838" s="251"/>
      <c r="AA838" s="251"/>
      <c r="AB838" s="251"/>
      <c r="AC838" s="251"/>
      <c r="AD838" s="251"/>
      <c r="AE838" s="363"/>
      <c r="AF838" s="363"/>
      <c r="AG838" s="363"/>
      <c r="AH838" s="363"/>
      <c r="AI838" s="363"/>
      <c r="AJ838" s="363"/>
      <c r="AK838" s="363"/>
      <c r="AL838" s="363"/>
      <c r="AM838" s="363"/>
      <c r="AN838" s="363"/>
      <c r="AO838" s="363"/>
      <c r="AP838" s="363"/>
      <c r="AQ838" s="363"/>
      <c r="AR838" s="363"/>
      <c r="AS838" s="266"/>
    </row>
    <row r="839" spans="1:45" ht="15.75" outlineLevel="1">
      <c r="A839" s="464"/>
      <c r="B839" s="248" t="s">
        <v>107</v>
      </c>
      <c r="C839" s="249"/>
      <c r="D839" s="250"/>
      <c r="E839" s="250"/>
      <c r="F839" s="250"/>
      <c r="G839" s="250"/>
      <c r="H839" s="250"/>
      <c r="I839" s="250"/>
      <c r="J839" s="250"/>
      <c r="K839" s="250"/>
      <c r="L839" s="250"/>
      <c r="M839" s="250"/>
      <c r="N839" s="250"/>
      <c r="O839" s="250"/>
      <c r="P839" s="250"/>
      <c r="Q839" s="250"/>
      <c r="R839" s="250"/>
      <c r="S839" s="249"/>
      <c r="T839" s="249"/>
      <c r="U839" s="249"/>
      <c r="V839" s="249"/>
      <c r="W839" s="249"/>
      <c r="X839" s="249"/>
      <c r="Y839" s="249"/>
      <c r="Z839" s="249"/>
      <c r="AA839" s="249"/>
      <c r="AB839" s="249"/>
      <c r="AC839" s="249"/>
      <c r="AD839" s="249"/>
      <c r="AE839" s="365"/>
      <c r="AF839" s="365"/>
      <c r="AG839" s="365"/>
      <c r="AH839" s="365"/>
      <c r="AI839" s="365"/>
      <c r="AJ839" s="365"/>
      <c r="AK839" s="365"/>
      <c r="AL839" s="365"/>
      <c r="AM839" s="365"/>
      <c r="AN839" s="365"/>
      <c r="AO839" s="365"/>
      <c r="AP839" s="365"/>
      <c r="AQ839" s="365"/>
      <c r="AR839" s="365"/>
      <c r="AS839" s="252"/>
    </row>
    <row r="840" spans="1:45" outlineLevel="1">
      <c r="A840" s="464">
        <v>14</v>
      </c>
      <c r="B840" s="274" t="s">
        <v>108</v>
      </c>
      <c r="C840" s="251" t="s">
        <v>25</v>
      </c>
      <c r="D840" s="255"/>
      <c r="E840" s="255"/>
      <c r="F840" s="255"/>
      <c r="G840" s="255"/>
      <c r="H840" s="255"/>
      <c r="I840" s="255"/>
      <c r="J840" s="255"/>
      <c r="K840" s="255"/>
      <c r="L840" s="255"/>
      <c r="M840" s="255"/>
      <c r="N840" s="255"/>
      <c r="O840" s="255"/>
      <c r="P840" s="255"/>
      <c r="Q840" s="255">
        <v>12</v>
      </c>
      <c r="R840" s="255"/>
      <c r="S840" s="255"/>
      <c r="T840" s="255"/>
      <c r="U840" s="255"/>
      <c r="V840" s="255"/>
      <c r="W840" s="255"/>
      <c r="X840" s="255"/>
      <c r="Y840" s="255"/>
      <c r="Z840" s="255"/>
      <c r="AA840" s="255"/>
      <c r="AB840" s="255"/>
      <c r="AC840" s="255"/>
      <c r="AD840" s="255"/>
      <c r="AE840" s="366"/>
      <c r="AF840" s="366"/>
      <c r="AG840" s="366"/>
      <c r="AH840" s="366"/>
      <c r="AI840" s="366"/>
      <c r="AJ840" s="366"/>
      <c r="AK840" s="366"/>
      <c r="AL840" s="361"/>
      <c r="AM840" s="361"/>
      <c r="AN840" s="361"/>
      <c r="AO840" s="361"/>
      <c r="AP840" s="361"/>
      <c r="AQ840" s="361"/>
      <c r="AR840" s="361"/>
      <c r="AS840" s="256">
        <f>SUM(AE840:AR840)</f>
        <v>0</v>
      </c>
    </row>
    <row r="841" spans="1:45" outlineLevel="1">
      <c r="A841" s="464"/>
      <c r="B841" s="254" t="s">
        <v>341</v>
      </c>
      <c r="C841" s="251" t="s">
        <v>163</v>
      </c>
      <c r="D841" s="255"/>
      <c r="E841" s="255"/>
      <c r="F841" s="255"/>
      <c r="G841" s="255"/>
      <c r="H841" s="255"/>
      <c r="I841" s="255"/>
      <c r="J841" s="255"/>
      <c r="K841" s="255"/>
      <c r="L841" s="255"/>
      <c r="M841" s="255"/>
      <c r="N841" s="255"/>
      <c r="O841" s="255"/>
      <c r="P841" s="255"/>
      <c r="Q841" s="255">
        <f>Q840</f>
        <v>12</v>
      </c>
      <c r="R841" s="255"/>
      <c r="S841" s="255"/>
      <c r="T841" s="255"/>
      <c r="U841" s="255"/>
      <c r="V841" s="255"/>
      <c r="W841" s="255"/>
      <c r="X841" s="255"/>
      <c r="Y841" s="255"/>
      <c r="Z841" s="255"/>
      <c r="AA841" s="255"/>
      <c r="AB841" s="255"/>
      <c r="AC841" s="255"/>
      <c r="AD841" s="255"/>
      <c r="AE841" s="362">
        <f>AE840</f>
        <v>0</v>
      </c>
      <c r="AF841" s="362">
        <f t="shared" ref="AF841" si="1792">AF840</f>
        <v>0</v>
      </c>
      <c r="AG841" s="362">
        <f t="shared" ref="AG841" si="1793">AG840</f>
        <v>0</v>
      </c>
      <c r="AH841" s="362">
        <f t="shared" ref="AH841" si="1794">AH840</f>
        <v>0</v>
      </c>
      <c r="AI841" s="362">
        <f t="shared" ref="AI841" si="1795">AI840</f>
        <v>0</v>
      </c>
      <c r="AJ841" s="362">
        <f t="shared" ref="AJ841" si="1796">AJ840</f>
        <v>0</v>
      </c>
      <c r="AK841" s="362">
        <f t="shared" ref="AK841" si="1797">AK840</f>
        <v>0</v>
      </c>
      <c r="AL841" s="362">
        <f t="shared" ref="AL841" si="1798">AL840</f>
        <v>0</v>
      </c>
      <c r="AM841" s="362">
        <f t="shared" ref="AM841" si="1799">AM840</f>
        <v>0</v>
      </c>
      <c r="AN841" s="362">
        <f t="shared" ref="AN841" si="1800">AN840</f>
        <v>0</v>
      </c>
      <c r="AO841" s="362">
        <f t="shared" ref="AO841" si="1801">AO840</f>
        <v>0</v>
      </c>
      <c r="AP841" s="362">
        <f t="shared" ref="AP841" si="1802">AP840</f>
        <v>0</v>
      </c>
      <c r="AQ841" s="362">
        <f t="shared" ref="AQ841" si="1803">AQ840</f>
        <v>0</v>
      </c>
      <c r="AR841" s="362">
        <f t="shared" ref="AR841" si="1804">AR840</f>
        <v>0</v>
      </c>
      <c r="AS841" s="257"/>
    </row>
    <row r="842" spans="1:45" outlineLevel="1">
      <c r="A842" s="464"/>
      <c r="B842" s="274"/>
      <c r="C842" s="265"/>
      <c r="D842" s="251"/>
      <c r="E842" s="251"/>
      <c r="F842" s="251"/>
      <c r="G842" s="251"/>
      <c r="H842" s="251"/>
      <c r="I842" s="251"/>
      <c r="J842" s="251"/>
      <c r="K842" s="251"/>
      <c r="L842" s="251"/>
      <c r="M842" s="251"/>
      <c r="N842" s="251"/>
      <c r="O842" s="251"/>
      <c r="P842" s="251"/>
      <c r="Q842" s="414"/>
      <c r="R842" s="251"/>
      <c r="S842" s="251"/>
      <c r="T842" s="251"/>
      <c r="U842" s="251"/>
      <c r="V842" s="251"/>
      <c r="W842" s="251"/>
      <c r="X842" s="251"/>
      <c r="Y842" s="251"/>
      <c r="Z842" s="251"/>
      <c r="AA842" s="251"/>
      <c r="AB842" s="251"/>
      <c r="AC842" s="251"/>
      <c r="AD842" s="251"/>
      <c r="AE842" s="363"/>
      <c r="AF842" s="363"/>
      <c r="AG842" s="363"/>
      <c r="AH842" s="363"/>
      <c r="AI842" s="363"/>
      <c r="AJ842" s="363"/>
      <c r="AK842" s="363"/>
      <c r="AL842" s="363"/>
      <c r="AM842" s="363"/>
      <c r="AN842" s="363"/>
      <c r="AO842" s="363"/>
      <c r="AP842" s="363"/>
      <c r="AQ842" s="363"/>
      <c r="AR842" s="363"/>
      <c r="AS842" s="266"/>
    </row>
    <row r="843" spans="1:45" s="243" customFormat="1" ht="15.75" outlineLevel="1">
      <c r="A843" s="464"/>
      <c r="B843" s="248" t="s">
        <v>486</v>
      </c>
      <c r="C843" s="251"/>
      <c r="D843" s="251"/>
      <c r="E843" s="251"/>
      <c r="F843" s="251"/>
      <c r="G843" s="251"/>
      <c r="H843" s="251"/>
      <c r="I843" s="251"/>
      <c r="J843" s="251"/>
      <c r="K843" s="251"/>
      <c r="L843" s="251"/>
      <c r="M843" s="251"/>
      <c r="N843" s="251"/>
      <c r="O843" s="251"/>
      <c r="P843" s="251"/>
      <c r="Q843" s="251"/>
      <c r="R843" s="251"/>
      <c r="S843" s="251"/>
      <c r="T843" s="251"/>
      <c r="U843" s="251"/>
      <c r="V843" s="251"/>
      <c r="W843" s="251"/>
      <c r="X843" s="251"/>
      <c r="Y843" s="251"/>
      <c r="Z843" s="251"/>
      <c r="AA843" s="251"/>
      <c r="AB843" s="251"/>
      <c r="AC843" s="251"/>
      <c r="AD843" s="251"/>
      <c r="AE843" s="363"/>
      <c r="AF843" s="363"/>
      <c r="AG843" s="363"/>
      <c r="AH843" s="363"/>
      <c r="AI843" s="363"/>
      <c r="AJ843" s="363"/>
      <c r="AK843" s="367"/>
      <c r="AL843" s="367"/>
      <c r="AM843" s="367"/>
      <c r="AN843" s="367"/>
      <c r="AO843" s="367"/>
      <c r="AP843" s="367"/>
      <c r="AQ843" s="367"/>
      <c r="AR843" s="367"/>
      <c r="AS843" s="453"/>
    </row>
    <row r="844" spans="1:45" outlineLevel="1">
      <c r="A844" s="464">
        <v>15</v>
      </c>
      <c r="B844" s="254" t="s">
        <v>491</v>
      </c>
      <c r="C844" s="251" t="s">
        <v>25</v>
      </c>
      <c r="D844" s="255"/>
      <c r="E844" s="255"/>
      <c r="F844" s="255"/>
      <c r="G844" s="255"/>
      <c r="H844" s="255"/>
      <c r="I844" s="255"/>
      <c r="J844" s="255"/>
      <c r="K844" s="255"/>
      <c r="L844" s="255"/>
      <c r="M844" s="255"/>
      <c r="N844" s="255"/>
      <c r="O844" s="255"/>
      <c r="P844" s="255"/>
      <c r="Q844" s="255">
        <v>0</v>
      </c>
      <c r="R844" s="255"/>
      <c r="S844" s="255"/>
      <c r="T844" s="255"/>
      <c r="U844" s="255"/>
      <c r="V844" s="255"/>
      <c r="W844" s="255"/>
      <c r="X844" s="255"/>
      <c r="Y844" s="255"/>
      <c r="Z844" s="255"/>
      <c r="AA844" s="255"/>
      <c r="AB844" s="255"/>
      <c r="AC844" s="255"/>
      <c r="AD844" s="255"/>
      <c r="AE844" s="366"/>
      <c r="AF844" s="366"/>
      <c r="AG844" s="366"/>
      <c r="AH844" s="366"/>
      <c r="AI844" s="366"/>
      <c r="AJ844" s="366"/>
      <c r="AK844" s="366"/>
      <c r="AL844" s="361"/>
      <c r="AM844" s="361"/>
      <c r="AN844" s="361"/>
      <c r="AO844" s="361"/>
      <c r="AP844" s="361"/>
      <c r="AQ844" s="361"/>
      <c r="AR844" s="361"/>
      <c r="AS844" s="256">
        <f>SUM(AE844:AR844)</f>
        <v>0</v>
      </c>
    </row>
    <row r="845" spans="1:45" outlineLevel="1">
      <c r="A845" s="464"/>
      <c r="B845" s="254" t="s">
        <v>341</v>
      </c>
      <c r="C845" s="251" t="s">
        <v>163</v>
      </c>
      <c r="D845" s="255"/>
      <c r="E845" s="255"/>
      <c r="F845" s="255"/>
      <c r="G845" s="255"/>
      <c r="H845" s="255"/>
      <c r="I845" s="255"/>
      <c r="J845" s="255"/>
      <c r="K845" s="255"/>
      <c r="L845" s="255"/>
      <c r="M845" s="255"/>
      <c r="N845" s="255"/>
      <c r="O845" s="255"/>
      <c r="P845" s="255"/>
      <c r="Q845" s="255">
        <f>Q844</f>
        <v>0</v>
      </c>
      <c r="R845" s="255"/>
      <c r="S845" s="255"/>
      <c r="T845" s="255"/>
      <c r="U845" s="255"/>
      <c r="V845" s="255"/>
      <c r="W845" s="255"/>
      <c r="X845" s="255"/>
      <c r="Y845" s="255"/>
      <c r="Z845" s="255"/>
      <c r="AA845" s="255"/>
      <c r="AB845" s="255"/>
      <c r="AC845" s="255"/>
      <c r="AD845" s="255"/>
      <c r="AE845" s="362">
        <f>AE844</f>
        <v>0</v>
      </c>
      <c r="AF845" s="362">
        <f t="shared" ref="AF845:AR845" si="1805">AF844</f>
        <v>0</v>
      </c>
      <c r="AG845" s="362">
        <f t="shared" si="1805"/>
        <v>0</v>
      </c>
      <c r="AH845" s="362">
        <f t="shared" si="1805"/>
        <v>0</v>
      </c>
      <c r="AI845" s="362">
        <f t="shared" si="1805"/>
        <v>0</v>
      </c>
      <c r="AJ845" s="362">
        <f t="shared" si="1805"/>
        <v>0</v>
      </c>
      <c r="AK845" s="362">
        <f t="shared" si="1805"/>
        <v>0</v>
      </c>
      <c r="AL845" s="362">
        <f t="shared" si="1805"/>
        <v>0</v>
      </c>
      <c r="AM845" s="362">
        <f t="shared" si="1805"/>
        <v>0</v>
      </c>
      <c r="AN845" s="362">
        <f t="shared" si="1805"/>
        <v>0</v>
      </c>
      <c r="AO845" s="362">
        <f t="shared" si="1805"/>
        <v>0</v>
      </c>
      <c r="AP845" s="362">
        <f t="shared" si="1805"/>
        <v>0</v>
      </c>
      <c r="AQ845" s="362">
        <f t="shared" si="1805"/>
        <v>0</v>
      </c>
      <c r="AR845" s="362">
        <f t="shared" si="1805"/>
        <v>0</v>
      </c>
      <c r="AS845" s="257"/>
    </row>
    <row r="846" spans="1:45" outlineLevel="1">
      <c r="A846" s="464"/>
      <c r="B846" s="274"/>
      <c r="C846" s="265"/>
      <c r="D846" s="251"/>
      <c r="E846" s="251"/>
      <c r="F846" s="251"/>
      <c r="G846" s="251"/>
      <c r="H846" s="251"/>
      <c r="I846" s="251"/>
      <c r="J846" s="251"/>
      <c r="K846" s="251"/>
      <c r="L846" s="251"/>
      <c r="M846" s="251"/>
      <c r="N846" s="251"/>
      <c r="O846" s="251"/>
      <c r="P846" s="251"/>
      <c r="Q846" s="251"/>
      <c r="R846" s="251"/>
      <c r="S846" s="251"/>
      <c r="T846" s="251"/>
      <c r="U846" s="251"/>
      <c r="V846" s="251"/>
      <c r="W846" s="251"/>
      <c r="X846" s="251"/>
      <c r="Y846" s="251"/>
      <c r="Z846" s="251"/>
      <c r="AA846" s="251"/>
      <c r="AB846" s="251"/>
      <c r="AC846" s="251"/>
      <c r="AD846" s="251"/>
      <c r="AE846" s="363"/>
      <c r="AF846" s="363"/>
      <c r="AG846" s="363"/>
      <c r="AH846" s="363"/>
      <c r="AI846" s="363"/>
      <c r="AJ846" s="363"/>
      <c r="AK846" s="363"/>
      <c r="AL846" s="363"/>
      <c r="AM846" s="363"/>
      <c r="AN846" s="363"/>
      <c r="AO846" s="363"/>
      <c r="AP846" s="363"/>
      <c r="AQ846" s="363"/>
      <c r="AR846" s="363"/>
      <c r="AS846" s="266"/>
    </row>
    <row r="847" spans="1:45" s="243" customFormat="1" outlineLevel="1">
      <c r="A847" s="464">
        <v>16</v>
      </c>
      <c r="B847" s="283" t="s">
        <v>487</v>
      </c>
      <c r="C847" s="251" t="s">
        <v>25</v>
      </c>
      <c r="D847" s="255"/>
      <c r="E847" s="255"/>
      <c r="F847" s="255"/>
      <c r="G847" s="255"/>
      <c r="H847" s="255"/>
      <c r="I847" s="255"/>
      <c r="J847" s="255"/>
      <c r="K847" s="255"/>
      <c r="L847" s="255"/>
      <c r="M847" s="255"/>
      <c r="N847" s="255"/>
      <c r="O847" s="255"/>
      <c r="P847" s="255"/>
      <c r="Q847" s="255">
        <v>0</v>
      </c>
      <c r="R847" s="255"/>
      <c r="S847" s="255"/>
      <c r="T847" s="255"/>
      <c r="U847" s="255"/>
      <c r="V847" s="255"/>
      <c r="W847" s="255"/>
      <c r="X847" s="255"/>
      <c r="Y847" s="255"/>
      <c r="Z847" s="255"/>
      <c r="AA847" s="255"/>
      <c r="AB847" s="255"/>
      <c r="AC847" s="255"/>
      <c r="AD847" s="255"/>
      <c r="AE847" s="366"/>
      <c r="AF847" s="366"/>
      <c r="AG847" s="366"/>
      <c r="AH847" s="366"/>
      <c r="AI847" s="366"/>
      <c r="AJ847" s="366"/>
      <c r="AK847" s="366"/>
      <c r="AL847" s="361"/>
      <c r="AM847" s="361"/>
      <c r="AN847" s="361"/>
      <c r="AO847" s="361"/>
      <c r="AP847" s="361"/>
      <c r="AQ847" s="361"/>
      <c r="AR847" s="361"/>
      <c r="AS847" s="256">
        <f>SUM(AE847:AR847)</f>
        <v>0</v>
      </c>
    </row>
    <row r="848" spans="1:45" s="243" customFormat="1" outlineLevel="1">
      <c r="A848" s="464"/>
      <c r="B848" s="254" t="s">
        <v>341</v>
      </c>
      <c r="C848" s="251" t="s">
        <v>163</v>
      </c>
      <c r="D848" s="255"/>
      <c r="E848" s="255"/>
      <c r="F848" s="255"/>
      <c r="G848" s="255"/>
      <c r="H848" s="255"/>
      <c r="I848" s="255"/>
      <c r="J848" s="255"/>
      <c r="K848" s="255"/>
      <c r="L848" s="255"/>
      <c r="M848" s="255"/>
      <c r="N848" s="255"/>
      <c r="O848" s="255"/>
      <c r="P848" s="255"/>
      <c r="Q848" s="255">
        <f>Q847</f>
        <v>0</v>
      </c>
      <c r="R848" s="255"/>
      <c r="S848" s="255"/>
      <c r="T848" s="255"/>
      <c r="U848" s="255"/>
      <c r="V848" s="255"/>
      <c r="W848" s="255"/>
      <c r="X848" s="255"/>
      <c r="Y848" s="255"/>
      <c r="Z848" s="255"/>
      <c r="AA848" s="255"/>
      <c r="AB848" s="255"/>
      <c r="AC848" s="255"/>
      <c r="AD848" s="255"/>
      <c r="AE848" s="362">
        <f>AE847</f>
        <v>0</v>
      </c>
      <c r="AF848" s="362">
        <f t="shared" ref="AF848:AR848" si="1806">AF847</f>
        <v>0</v>
      </c>
      <c r="AG848" s="362">
        <f t="shared" si="1806"/>
        <v>0</v>
      </c>
      <c r="AH848" s="362">
        <f t="shared" si="1806"/>
        <v>0</v>
      </c>
      <c r="AI848" s="362">
        <f t="shared" si="1806"/>
        <v>0</v>
      </c>
      <c r="AJ848" s="362">
        <f t="shared" si="1806"/>
        <v>0</v>
      </c>
      <c r="AK848" s="362">
        <f t="shared" si="1806"/>
        <v>0</v>
      </c>
      <c r="AL848" s="362">
        <f t="shared" si="1806"/>
        <v>0</v>
      </c>
      <c r="AM848" s="362">
        <f t="shared" si="1806"/>
        <v>0</v>
      </c>
      <c r="AN848" s="362">
        <f t="shared" si="1806"/>
        <v>0</v>
      </c>
      <c r="AO848" s="362">
        <f t="shared" si="1806"/>
        <v>0</v>
      </c>
      <c r="AP848" s="362">
        <f t="shared" si="1806"/>
        <v>0</v>
      </c>
      <c r="AQ848" s="362">
        <f t="shared" si="1806"/>
        <v>0</v>
      </c>
      <c r="AR848" s="362">
        <f t="shared" si="1806"/>
        <v>0</v>
      </c>
      <c r="AS848" s="257"/>
    </row>
    <row r="849" spans="1:45" s="243" customFormat="1" outlineLevel="1">
      <c r="A849" s="464"/>
      <c r="B849" s="283"/>
      <c r="C849" s="251"/>
      <c r="D849" s="251"/>
      <c r="E849" s="251"/>
      <c r="F849" s="251"/>
      <c r="G849" s="251"/>
      <c r="H849" s="251"/>
      <c r="I849" s="251"/>
      <c r="J849" s="251"/>
      <c r="K849" s="251"/>
      <c r="L849" s="251"/>
      <c r="M849" s="251"/>
      <c r="N849" s="251"/>
      <c r="O849" s="251"/>
      <c r="P849" s="251"/>
      <c r="Q849" s="251"/>
      <c r="R849" s="251"/>
      <c r="S849" s="251"/>
      <c r="T849" s="251"/>
      <c r="U849" s="251"/>
      <c r="V849" s="251"/>
      <c r="W849" s="251"/>
      <c r="X849" s="251"/>
      <c r="Y849" s="251"/>
      <c r="Z849" s="251"/>
      <c r="AA849" s="251"/>
      <c r="AB849" s="251"/>
      <c r="AC849" s="251"/>
      <c r="AD849" s="251"/>
      <c r="AE849" s="363"/>
      <c r="AF849" s="363"/>
      <c r="AG849" s="363"/>
      <c r="AH849" s="363"/>
      <c r="AI849" s="363"/>
      <c r="AJ849" s="363"/>
      <c r="AK849" s="367"/>
      <c r="AL849" s="367"/>
      <c r="AM849" s="367"/>
      <c r="AN849" s="367"/>
      <c r="AO849" s="367"/>
      <c r="AP849" s="367"/>
      <c r="AQ849" s="367"/>
      <c r="AR849" s="367"/>
      <c r="AS849" s="272"/>
    </row>
    <row r="850" spans="1:45" ht="15.75" outlineLevel="1">
      <c r="A850" s="464"/>
      <c r="B850" s="455" t="s">
        <v>492</v>
      </c>
      <c r="C850" s="279"/>
      <c r="D850" s="250"/>
      <c r="E850" s="249"/>
      <c r="F850" s="249"/>
      <c r="G850" s="249"/>
      <c r="H850" s="249"/>
      <c r="I850" s="249"/>
      <c r="J850" s="249"/>
      <c r="K850" s="249"/>
      <c r="L850" s="249"/>
      <c r="M850" s="249"/>
      <c r="N850" s="249"/>
      <c r="O850" s="249"/>
      <c r="P850" s="249"/>
      <c r="Q850" s="250"/>
      <c r="R850" s="249"/>
      <c r="S850" s="249"/>
      <c r="T850" s="249"/>
      <c r="U850" s="249"/>
      <c r="V850" s="249"/>
      <c r="W850" s="249"/>
      <c r="X850" s="249"/>
      <c r="Y850" s="249"/>
      <c r="Z850" s="249"/>
      <c r="AA850" s="249"/>
      <c r="AB850" s="249"/>
      <c r="AC850" s="249"/>
      <c r="AD850" s="249"/>
      <c r="AE850" s="365"/>
      <c r="AF850" s="365"/>
      <c r="AG850" s="365"/>
      <c r="AH850" s="365"/>
      <c r="AI850" s="365"/>
      <c r="AJ850" s="365"/>
      <c r="AK850" s="365"/>
      <c r="AL850" s="365"/>
      <c r="AM850" s="365"/>
      <c r="AN850" s="365"/>
      <c r="AO850" s="365"/>
      <c r="AP850" s="365"/>
      <c r="AQ850" s="365"/>
      <c r="AR850" s="365"/>
      <c r="AS850" s="252"/>
    </row>
    <row r="851" spans="1:45" outlineLevel="1">
      <c r="A851" s="464">
        <v>17</v>
      </c>
      <c r="B851" s="379" t="s">
        <v>112</v>
      </c>
      <c r="C851" s="251" t="s">
        <v>25</v>
      </c>
      <c r="D851" s="255"/>
      <c r="E851" s="255"/>
      <c r="F851" s="255"/>
      <c r="G851" s="255"/>
      <c r="H851" s="255"/>
      <c r="I851" s="255"/>
      <c r="J851" s="255"/>
      <c r="K851" s="255"/>
      <c r="L851" s="255"/>
      <c r="M851" s="255"/>
      <c r="N851" s="255"/>
      <c r="O851" s="255"/>
      <c r="P851" s="255"/>
      <c r="Q851" s="255">
        <v>12</v>
      </c>
      <c r="R851" s="255"/>
      <c r="S851" s="255"/>
      <c r="T851" s="255"/>
      <c r="U851" s="255"/>
      <c r="V851" s="255"/>
      <c r="W851" s="255"/>
      <c r="X851" s="255"/>
      <c r="Y851" s="255"/>
      <c r="Z851" s="255"/>
      <c r="AA851" s="255"/>
      <c r="AB851" s="255"/>
      <c r="AC851" s="255"/>
      <c r="AD851" s="255"/>
      <c r="AE851" s="377"/>
      <c r="AF851" s="361"/>
      <c r="AG851" s="361"/>
      <c r="AH851" s="361"/>
      <c r="AI851" s="361"/>
      <c r="AJ851" s="361"/>
      <c r="AK851" s="361"/>
      <c r="AL851" s="366"/>
      <c r="AM851" s="366"/>
      <c r="AN851" s="366"/>
      <c r="AO851" s="366"/>
      <c r="AP851" s="366"/>
      <c r="AQ851" s="366"/>
      <c r="AR851" s="366"/>
      <c r="AS851" s="256">
        <f>SUM(AE851:AR851)</f>
        <v>0</v>
      </c>
    </row>
    <row r="852" spans="1:45" outlineLevel="1">
      <c r="A852" s="464"/>
      <c r="B852" s="254" t="s">
        <v>341</v>
      </c>
      <c r="C852" s="251" t="s">
        <v>163</v>
      </c>
      <c r="D852" s="255"/>
      <c r="E852" s="255"/>
      <c r="F852" s="255"/>
      <c r="G852" s="255"/>
      <c r="H852" s="255"/>
      <c r="I852" s="255"/>
      <c r="J852" s="255"/>
      <c r="K852" s="255"/>
      <c r="L852" s="255"/>
      <c r="M852" s="255"/>
      <c r="N852" s="255"/>
      <c r="O852" s="255"/>
      <c r="P852" s="255"/>
      <c r="Q852" s="255">
        <f>Q851</f>
        <v>12</v>
      </c>
      <c r="R852" s="255"/>
      <c r="S852" s="255"/>
      <c r="T852" s="255"/>
      <c r="U852" s="255"/>
      <c r="V852" s="255"/>
      <c r="W852" s="255"/>
      <c r="X852" s="255"/>
      <c r="Y852" s="255"/>
      <c r="Z852" s="255"/>
      <c r="AA852" s="255"/>
      <c r="AB852" s="255"/>
      <c r="AC852" s="255"/>
      <c r="AD852" s="255"/>
      <c r="AE852" s="362">
        <f>AE851</f>
        <v>0</v>
      </c>
      <c r="AF852" s="362">
        <f t="shared" ref="AF852:AR852" si="1807">AF851</f>
        <v>0</v>
      </c>
      <c r="AG852" s="362">
        <f t="shared" si="1807"/>
        <v>0</v>
      </c>
      <c r="AH852" s="362">
        <f t="shared" si="1807"/>
        <v>0</v>
      </c>
      <c r="AI852" s="362">
        <f t="shared" si="1807"/>
        <v>0</v>
      </c>
      <c r="AJ852" s="362">
        <f t="shared" si="1807"/>
        <v>0</v>
      </c>
      <c r="AK852" s="362">
        <f t="shared" si="1807"/>
        <v>0</v>
      </c>
      <c r="AL852" s="362">
        <f t="shared" si="1807"/>
        <v>0</v>
      </c>
      <c r="AM852" s="362">
        <f t="shared" si="1807"/>
        <v>0</v>
      </c>
      <c r="AN852" s="362">
        <f t="shared" si="1807"/>
        <v>0</v>
      </c>
      <c r="AO852" s="362">
        <f t="shared" si="1807"/>
        <v>0</v>
      </c>
      <c r="AP852" s="362">
        <f t="shared" si="1807"/>
        <v>0</v>
      </c>
      <c r="AQ852" s="362">
        <f t="shared" si="1807"/>
        <v>0</v>
      </c>
      <c r="AR852" s="362">
        <f t="shared" si="1807"/>
        <v>0</v>
      </c>
      <c r="AS852" s="266"/>
    </row>
    <row r="853" spans="1:45" outlineLevel="1">
      <c r="A853" s="464"/>
      <c r="B853" s="254"/>
      <c r="C853" s="251"/>
      <c r="D853" s="251"/>
      <c r="E853" s="251"/>
      <c r="F853" s="251"/>
      <c r="G853" s="251"/>
      <c r="H853" s="251"/>
      <c r="I853" s="251"/>
      <c r="J853" s="251"/>
      <c r="K853" s="251"/>
      <c r="L853" s="251"/>
      <c r="M853" s="251"/>
      <c r="N853" s="251"/>
      <c r="O853" s="251"/>
      <c r="P853" s="251"/>
      <c r="Q853" s="251"/>
      <c r="R853" s="251"/>
      <c r="S853" s="251"/>
      <c r="T853" s="251"/>
      <c r="U853" s="251"/>
      <c r="V853" s="251"/>
      <c r="W853" s="251"/>
      <c r="X853" s="251"/>
      <c r="Y853" s="251"/>
      <c r="Z853" s="251"/>
      <c r="AA853" s="251"/>
      <c r="AB853" s="251"/>
      <c r="AC853" s="251"/>
      <c r="AD853" s="251"/>
      <c r="AE853" s="373"/>
      <c r="AF853" s="376"/>
      <c r="AG853" s="376"/>
      <c r="AH853" s="376"/>
      <c r="AI853" s="376"/>
      <c r="AJ853" s="376"/>
      <c r="AK853" s="376"/>
      <c r="AL853" s="376"/>
      <c r="AM853" s="376"/>
      <c r="AN853" s="376"/>
      <c r="AO853" s="376"/>
      <c r="AP853" s="376"/>
      <c r="AQ853" s="376"/>
      <c r="AR853" s="376"/>
      <c r="AS853" s="266"/>
    </row>
    <row r="854" spans="1:45" outlineLevel="1">
      <c r="A854" s="464">
        <v>18</v>
      </c>
      <c r="B854" s="379" t="s">
        <v>109</v>
      </c>
      <c r="C854" s="251" t="s">
        <v>25</v>
      </c>
      <c r="D854" s="255"/>
      <c r="E854" s="255"/>
      <c r="F854" s="255"/>
      <c r="G854" s="255"/>
      <c r="H854" s="255"/>
      <c r="I854" s="255"/>
      <c r="J854" s="255"/>
      <c r="K854" s="255"/>
      <c r="L854" s="255"/>
      <c r="M854" s="255"/>
      <c r="N854" s="255"/>
      <c r="O854" s="255"/>
      <c r="P854" s="255"/>
      <c r="Q854" s="255">
        <v>12</v>
      </c>
      <c r="R854" s="255"/>
      <c r="S854" s="255"/>
      <c r="T854" s="255"/>
      <c r="U854" s="255"/>
      <c r="V854" s="255"/>
      <c r="W854" s="255"/>
      <c r="X854" s="255"/>
      <c r="Y854" s="255"/>
      <c r="Z854" s="255"/>
      <c r="AA854" s="255"/>
      <c r="AB854" s="255"/>
      <c r="AC854" s="255"/>
      <c r="AD854" s="255"/>
      <c r="AE854" s="377"/>
      <c r="AF854" s="361"/>
      <c r="AG854" s="361"/>
      <c r="AH854" s="361"/>
      <c r="AI854" s="361"/>
      <c r="AJ854" s="361"/>
      <c r="AK854" s="361"/>
      <c r="AL854" s="366"/>
      <c r="AM854" s="366"/>
      <c r="AN854" s="366"/>
      <c r="AO854" s="366"/>
      <c r="AP854" s="366"/>
      <c r="AQ854" s="366"/>
      <c r="AR854" s="366"/>
      <c r="AS854" s="256">
        <f>SUM(AE854:AR854)</f>
        <v>0</v>
      </c>
    </row>
    <row r="855" spans="1:45" outlineLevel="1">
      <c r="A855" s="464"/>
      <c r="B855" s="254" t="s">
        <v>341</v>
      </c>
      <c r="C855" s="251" t="s">
        <v>163</v>
      </c>
      <c r="D855" s="255"/>
      <c r="E855" s="255"/>
      <c r="F855" s="255"/>
      <c r="G855" s="255"/>
      <c r="H855" s="255"/>
      <c r="I855" s="255"/>
      <c r="J855" s="255"/>
      <c r="K855" s="255"/>
      <c r="L855" s="255"/>
      <c r="M855" s="255"/>
      <c r="N855" s="255"/>
      <c r="O855" s="255"/>
      <c r="P855" s="255"/>
      <c r="Q855" s="255">
        <f>Q854</f>
        <v>12</v>
      </c>
      <c r="R855" s="255"/>
      <c r="S855" s="255"/>
      <c r="T855" s="255"/>
      <c r="U855" s="255"/>
      <c r="V855" s="255"/>
      <c r="W855" s="255"/>
      <c r="X855" s="255"/>
      <c r="Y855" s="255"/>
      <c r="Z855" s="255"/>
      <c r="AA855" s="255"/>
      <c r="AB855" s="255"/>
      <c r="AC855" s="255"/>
      <c r="AD855" s="255"/>
      <c r="AE855" s="362">
        <f>AE854</f>
        <v>0</v>
      </c>
      <c r="AF855" s="362">
        <f t="shared" ref="AF855:AR855" si="1808">AF854</f>
        <v>0</v>
      </c>
      <c r="AG855" s="362">
        <f t="shared" si="1808"/>
        <v>0</v>
      </c>
      <c r="AH855" s="362">
        <f t="shared" si="1808"/>
        <v>0</v>
      </c>
      <c r="AI855" s="362">
        <f t="shared" si="1808"/>
        <v>0</v>
      </c>
      <c r="AJ855" s="362">
        <f t="shared" si="1808"/>
        <v>0</v>
      </c>
      <c r="AK855" s="362">
        <f t="shared" si="1808"/>
        <v>0</v>
      </c>
      <c r="AL855" s="362">
        <f t="shared" si="1808"/>
        <v>0</v>
      </c>
      <c r="AM855" s="362">
        <f t="shared" si="1808"/>
        <v>0</v>
      </c>
      <c r="AN855" s="362">
        <f t="shared" si="1808"/>
        <v>0</v>
      </c>
      <c r="AO855" s="362">
        <f t="shared" si="1808"/>
        <v>0</v>
      </c>
      <c r="AP855" s="362">
        <f t="shared" si="1808"/>
        <v>0</v>
      </c>
      <c r="AQ855" s="362">
        <f t="shared" si="1808"/>
        <v>0</v>
      </c>
      <c r="AR855" s="362">
        <f t="shared" si="1808"/>
        <v>0</v>
      </c>
      <c r="AS855" s="266"/>
    </row>
    <row r="856" spans="1:45" outlineLevel="1">
      <c r="A856" s="464"/>
      <c r="B856" s="281"/>
      <c r="C856" s="251"/>
      <c r="D856" s="251"/>
      <c r="E856" s="251"/>
      <c r="F856" s="251"/>
      <c r="G856" s="251"/>
      <c r="H856" s="251"/>
      <c r="I856" s="251"/>
      <c r="J856" s="251"/>
      <c r="K856" s="251"/>
      <c r="L856" s="251"/>
      <c r="M856" s="251"/>
      <c r="N856" s="251"/>
      <c r="O856" s="251"/>
      <c r="P856" s="251"/>
      <c r="Q856" s="251"/>
      <c r="R856" s="251"/>
      <c r="S856" s="251"/>
      <c r="T856" s="251"/>
      <c r="U856" s="251"/>
      <c r="V856" s="251"/>
      <c r="W856" s="251"/>
      <c r="X856" s="251"/>
      <c r="Y856" s="251"/>
      <c r="Z856" s="251"/>
      <c r="AA856" s="251"/>
      <c r="AB856" s="251"/>
      <c r="AC856" s="251"/>
      <c r="AD856" s="251"/>
      <c r="AE856" s="374"/>
      <c r="AF856" s="375"/>
      <c r="AG856" s="375"/>
      <c r="AH856" s="375"/>
      <c r="AI856" s="375"/>
      <c r="AJ856" s="375"/>
      <c r="AK856" s="375"/>
      <c r="AL856" s="375"/>
      <c r="AM856" s="375"/>
      <c r="AN856" s="375"/>
      <c r="AO856" s="375"/>
      <c r="AP856" s="375"/>
      <c r="AQ856" s="375"/>
      <c r="AR856" s="375"/>
      <c r="AS856" s="257"/>
    </row>
    <row r="857" spans="1:45" outlineLevel="1">
      <c r="A857" s="464">
        <v>19</v>
      </c>
      <c r="B857" s="379" t="s">
        <v>111</v>
      </c>
      <c r="C857" s="251" t="s">
        <v>25</v>
      </c>
      <c r="D857" s="255"/>
      <c r="E857" s="255"/>
      <c r="F857" s="255"/>
      <c r="G857" s="255"/>
      <c r="H857" s="255"/>
      <c r="I857" s="255"/>
      <c r="J857" s="255"/>
      <c r="K857" s="255"/>
      <c r="L857" s="255"/>
      <c r="M857" s="255"/>
      <c r="N857" s="255"/>
      <c r="O857" s="255"/>
      <c r="P857" s="255"/>
      <c r="Q857" s="255">
        <v>12</v>
      </c>
      <c r="R857" s="255"/>
      <c r="S857" s="255"/>
      <c r="T857" s="255"/>
      <c r="U857" s="255"/>
      <c r="V857" s="255"/>
      <c r="W857" s="255"/>
      <c r="X857" s="255"/>
      <c r="Y857" s="255"/>
      <c r="Z857" s="255"/>
      <c r="AA857" s="255"/>
      <c r="AB857" s="255"/>
      <c r="AC857" s="255"/>
      <c r="AD857" s="255"/>
      <c r="AE857" s="377"/>
      <c r="AF857" s="361"/>
      <c r="AG857" s="361"/>
      <c r="AH857" s="361"/>
      <c r="AI857" s="361"/>
      <c r="AJ857" s="361"/>
      <c r="AK857" s="361"/>
      <c r="AL857" s="366"/>
      <c r="AM857" s="366"/>
      <c r="AN857" s="366"/>
      <c r="AO857" s="366"/>
      <c r="AP857" s="366"/>
      <c r="AQ857" s="366"/>
      <c r="AR857" s="366"/>
      <c r="AS857" s="256">
        <f>SUM(AE857:AR857)</f>
        <v>0</v>
      </c>
    </row>
    <row r="858" spans="1:45" outlineLevel="1">
      <c r="A858" s="464"/>
      <c r="B858" s="254" t="s">
        <v>341</v>
      </c>
      <c r="C858" s="251" t="s">
        <v>163</v>
      </c>
      <c r="D858" s="255"/>
      <c r="E858" s="255"/>
      <c r="F858" s="255"/>
      <c r="G858" s="255"/>
      <c r="H858" s="255"/>
      <c r="I858" s="255"/>
      <c r="J858" s="255"/>
      <c r="K858" s="255"/>
      <c r="L858" s="255"/>
      <c r="M858" s="255"/>
      <c r="N858" s="255"/>
      <c r="O858" s="255"/>
      <c r="P858" s="255"/>
      <c r="Q858" s="255">
        <f>Q857</f>
        <v>12</v>
      </c>
      <c r="R858" s="255"/>
      <c r="S858" s="255"/>
      <c r="T858" s="255"/>
      <c r="U858" s="255"/>
      <c r="V858" s="255"/>
      <c r="W858" s="255"/>
      <c r="X858" s="255"/>
      <c r="Y858" s="255"/>
      <c r="Z858" s="255"/>
      <c r="AA858" s="255"/>
      <c r="AB858" s="255"/>
      <c r="AC858" s="255"/>
      <c r="AD858" s="255"/>
      <c r="AE858" s="362">
        <f>AE857</f>
        <v>0</v>
      </c>
      <c r="AF858" s="362">
        <f t="shared" ref="AF858:AR858" si="1809">AF857</f>
        <v>0</v>
      </c>
      <c r="AG858" s="362">
        <f t="shared" si="1809"/>
        <v>0</v>
      </c>
      <c r="AH858" s="362">
        <f t="shared" si="1809"/>
        <v>0</v>
      </c>
      <c r="AI858" s="362">
        <f t="shared" si="1809"/>
        <v>0</v>
      </c>
      <c r="AJ858" s="362">
        <f t="shared" si="1809"/>
        <v>0</v>
      </c>
      <c r="AK858" s="362">
        <f t="shared" si="1809"/>
        <v>0</v>
      </c>
      <c r="AL858" s="362">
        <f t="shared" si="1809"/>
        <v>0</v>
      </c>
      <c r="AM858" s="362">
        <f t="shared" si="1809"/>
        <v>0</v>
      </c>
      <c r="AN858" s="362">
        <f t="shared" si="1809"/>
        <v>0</v>
      </c>
      <c r="AO858" s="362">
        <f t="shared" si="1809"/>
        <v>0</v>
      </c>
      <c r="AP858" s="362">
        <f t="shared" si="1809"/>
        <v>0</v>
      </c>
      <c r="AQ858" s="362">
        <f t="shared" si="1809"/>
        <v>0</v>
      </c>
      <c r="AR858" s="362">
        <f t="shared" si="1809"/>
        <v>0</v>
      </c>
      <c r="AS858" s="257"/>
    </row>
    <row r="859" spans="1:45" outlineLevel="1">
      <c r="A859" s="464"/>
      <c r="B859" s="281"/>
      <c r="C859" s="251"/>
      <c r="D859" s="251"/>
      <c r="E859" s="251"/>
      <c r="F859" s="251"/>
      <c r="G859" s="251"/>
      <c r="H859" s="251"/>
      <c r="I859" s="251"/>
      <c r="J859" s="251"/>
      <c r="K859" s="251"/>
      <c r="L859" s="251"/>
      <c r="M859" s="251"/>
      <c r="N859" s="251"/>
      <c r="O859" s="251"/>
      <c r="P859" s="251"/>
      <c r="Q859" s="251"/>
      <c r="R859" s="251"/>
      <c r="S859" s="251"/>
      <c r="T859" s="251"/>
      <c r="U859" s="251"/>
      <c r="V859" s="251"/>
      <c r="W859" s="251"/>
      <c r="X859" s="251"/>
      <c r="Y859" s="251"/>
      <c r="Z859" s="251"/>
      <c r="AA859" s="251"/>
      <c r="AB859" s="251"/>
      <c r="AC859" s="251"/>
      <c r="AD859" s="251"/>
      <c r="AE859" s="363"/>
      <c r="AF859" s="363"/>
      <c r="AG859" s="363"/>
      <c r="AH859" s="363"/>
      <c r="AI859" s="363"/>
      <c r="AJ859" s="363"/>
      <c r="AK859" s="363"/>
      <c r="AL859" s="363"/>
      <c r="AM859" s="363"/>
      <c r="AN859" s="363"/>
      <c r="AO859" s="363"/>
      <c r="AP859" s="363"/>
      <c r="AQ859" s="363"/>
      <c r="AR859" s="363"/>
      <c r="AS859" s="266"/>
    </row>
    <row r="860" spans="1:45" outlineLevel="1">
      <c r="A860" s="464">
        <v>20</v>
      </c>
      <c r="B860" s="379" t="s">
        <v>110</v>
      </c>
      <c r="C860" s="251" t="s">
        <v>25</v>
      </c>
      <c r="D860" s="255"/>
      <c r="E860" s="255"/>
      <c r="F860" s="255"/>
      <c r="G860" s="255"/>
      <c r="H860" s="255"/>
      <c r="I860" s="255"/>
      <c r="J860" s="255"/>
      <c r="K860" s="255"/>
      <c r="L860" s="255"/>
      <c r="M860" s="255"/>
      <c r="N860" s="255"/>
      <c r="O860" s="255"/>
      <c r="P860" s="255"/>
      <c r="Q860" s="255">
        <v>12</v>
      </c>
      <c r="R860" s="255"/>
      <c r="S860" s="255"/>
      <c r="T860" s="255"/>
      <c r="U860" s="255"/>
      <c r="V860" s="255"/>
      <c r="W860" s="255"/>
      <c r="X860" s="255"/>
      <c r="Y860" s="255"/>
      <c r="Z860" s="255"/>
      <c r="AA860" s="255"/>
      <c r="AB860" s="255"/>
      <c r="AC860" s="255"/>
      <c r="AD860" s="255"/>
      <c r="AE860" s="377"/>
      <c r="AF860" s="361"/>
      <c r="AG860" s="361"/>
      <c r="AH860" s="361"/>
      <c r="AI860" s="361"/>
      <c r="AJ860" s="361"/>
      <c r="AK860" s="361"/>
      <c r="AL860" s="366"/>
      <c r="AM860" s="366"/>
      <c r="AN860" s="366"/>
      <c r="AO860" s="366"/>
      <c r="AP860" s="366"/>
      <c r="AQ860" s="366"/>
      <c r="AR860" s="366"/>
      <c r="AS860" s="256">
        <f>SUM(AE860:AR860)</f>
        <v>0</v>
      </c>
    </row>
    <row r="861" spans="1:45" outlineLevel="1">
      <c r="A861" s="464"/>
      <c r="B861" s="254" t="s">
        <v>341</v>
      </c>
      <c r="C861" s="251" t="s">
        <v>163</v>
      </c>
      <c r="D861" s="255"/>
      <c r="E861" s="255"/>
      <c r="F861" s="255"/>
      <c r="G861" s="255"/>
      <c r="H861" s="255"/>
      <c r="I861" s="255"/>
      <c r="J861" s="255"/>
      <c r="K861" s="255"/>
      <c r="L861" s="255"/>
      <c r="M861" s="255"/>
      <c r="N861" s="255"/>
      <c r="O861" s="255"/>
      <c r="P861" s="255"/>
      <c r="Q861" s="255">
        <f>Q860</f>
        <v>12</v>
      </c>
      <c r="R861" s="255"/>
      <c r="S861" s="255"/>
      <c r="T861" s="255"/>
      <c r="U861" s="255"/>
      <c r="V861" s="255"/>
      <c r="W861" s="255"/>
      <c r="X861" s="255"/>
      <c r="Y861" s="255"/>
      <c r="Z861" s="255"/>
      <c r="AA861" s="255"/>
      <c r="AB861" s="255"/>
      <c r="AC861" s="255"/>
      <c r="AD861" s="255"/>
      <c r="AE861" s="362">
        <f>AE860</f>
        <v>0</v>
      </c>
      <c r="AF861" s="362">
        <f t="shared" ref="AF861:AR861" si="1810">AF860</f>
        <v>0</v>
      </c>
      <c r="AG861" s="362">
        <f t="shared" si="1810"/>
        <v>0</v>
      </c>
      <c r="AH861" s="362">
        <f t="shared" si="1810"/>
        <v>0</v>
      </c>
      <c r="AI861" s="362">
        <f t="shared" si="1810"/>
        <v>0</v>
      </c>
      <c r="AJ861" s="362">
        <f t="shared" si="1810"/>
        <v>0</v>
      </c>
      <c r="AK861" s="362">
        <f t="shared" si="1810"/>
        <v>0</v>
      </c>
      <c r="AL861" s="362">
        <f t="shared" si="1810"/>
        <v>0</v>
      </c>
      <c r="AM861" s="362">
        <f t="shared" si="1810"/>
        <v>0</v>
      </c>
      <c r="AN861" s="362">
        <f t="shared" si="1810"/>
        <v>0</v>
      </c>
      <c r="AO861" s="362">
        <f t="shared" si="1810"/>
        <v>0</v>
      </c>
      <c r="AP861" s="362">
        <f t="shared" si="1810"/>
        <v>0</v>
      </c>
      <c r="AQ861" s="362">
        <f t="shared" si="1810"/>
        <v>0</v>
      </c>
      <c r="AR861" s="362">
        <f t="shared" si="1810"/>
        <v>0</v>
      </c>
      <c r="AS861" s="266"/>
    </row>
    <row r="862" spans="1:45" ht="15.75" outlineLevel="1">
      <c r="A862" s="464"/>
      <c r="B862" s="282"/>
      <c r="C862" s="260"/>
      <c r="D862" s="251"/>
      <c r="E862" s="251"/>
      <c r="F862" s="251"/>
      <c r="G862" s="251"/>
      <c r="H862" s="251"/>
      <c r="I862" s="251"/>
      <c r="J862" s="251"/>
      <c r="K862" s="251"/>
      <c r="L862" s="251"/>
      <c r="M862" s="251"/>
      <c r="N862" s="251"/>
      <c r="O862" s="251"/>
      <c r="P862" s="251"/>
      <c r="Q862" s="260"/>
      <c r="R862" s="251"/>
      <c r="S862" s="251"/>
      <c r="T862" s="251"/>
      <c r="U862" s="251"/>
      <c r="V862" s="251"/>
      <c r="W862" s="251"/>
      <c r="X862" s="251"/>
      <c r="Y862" s="251"/>
      <c r="Z862" s="251"/>
      <c r="AA862" s="251"/>
      <c r="AB862" s="251"/>
      <c r="AC862" s="251"/>
      <c r="AD862" s="251"/>
      <c r="AE862" s="363"/>
      <c r="AF862" s="363"/>
      <c r="AG862" s="363"/>
      <c r="AH862" s="363"/>
      <c r="AI862" s="363"/>
      <c r="AJ862" s="363"/>
      <c r="AK862" s="363"/>
      <c r="AL862" s="363"/>
      <c r="AM862" s="363"/>
      <c r="AN862" s="363"/>
      <c r="AO862" s="363"/>
      <c r="AP862" s="363"/>
      <c r="AQ862" s="363"/>
      <c r="AR862" s="363"/>
      <c r="AS862" s="266"/>
    </row>
    <row r="863" spans="1:45" ht="15.75" outlineLevel="1">
      <c r="A863" s="464"/>
      <c r="B863" s="454" t="s">
        <v>499</v>
      </c>
      <c r="C863" s="251"/>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373"/>
      <c r="AF863" s="376"/>
      <c r="AG863" s="376"/>
      <c r="AH863" s="376"/>
      <c r="AI863" s="376"/>
      <c r="AJ863" s="376"/>
      <c r="AK863" s="376"/>
      <c r="AL863" s="376"/>
      <c r="AM863" s="376"/>
      <c r="AN863" s="376"/>
      <c r="AO863" s="376"/>
      <c r="AP863" s="376"/>
      <c r="AQ863" s="376"/>
      <c r="AR863" s="376"/>
      <c r="AS863" s="266"/>
    </row>
    <row r="864" spans="1:45" ht="15.75" outlineLevel="1">
      <c r="A864" s="464"/>
      <c r="B864" s="443" t="s">
        <v>495</v>
      </c>
      <c r="C864" s="251"/>
      <c r="D864" s="251"/>
      <c r="E864" s="251"/>
      <c r="F864" s="251"/>
      <c r="G864" s="251"/>
      <c r="H864" s="251"/>
      <c r="I864" s="251"/>
      <c r="J864" s="251"/>
      <c r="K864" s="251"/>
      <c r="L864" s="251"/>
      <c r="M864" s="251"/>
      <c r="N864" s="251"/>
      <c r="O864" s="251"/>
      <c r="P864" s="251"/>
      <c r="Q864" s="251"/>
      <c r="R864" s="251"/>
      <c r="S864" s="251"/>
      <c r="T864" s="251"/>
      <c r="U864" s="251"/>
      <c r="V864" s="251"/>
      <c r="W864" s="251"/>
      <c r="X864" s="251"/>
      <c r="Y864" s="251"/>
      <c r="Z864" s="251"/>
      <c r="AA864" s="251"/>
      <c r="AB864" s="251"/>
      <c r="AC864" s="251"/>
      <c r="AD864" s="251"/>
      <c r="AE864" s="373"/>
      <c r="AF864" s="376"/>
      <c r="AG864" s="376"/>
      <c r="AH864" s="376"/>
      <c r="AI864" s="376"/>
      <c r="AJ864" s="376"/>
      <c r="AK864" s="376"/>
      <c r="AL864" s="376"/>
      <c r="AM864" s="376"/>
      <c r="AN864" s="376"/>
      <c r="AO864" s="376"/>
      <c r="AP864" s="376"/>
      <c r="AQ864" s="376"/>
      <c r="AR864" s="376"/>
      <c r="AS864" s="266"/>
    </row>
    <row r="865" spans="1:45" outlineLevel="1">
      <c r="A865" s="464">
        <v>21</v>
      </c>
      <c r="B865" s="789" t="s">
        <v>1040</v>
      </c>
      <c r="C865" s="251" t="s">
        <v>25</v>
      </c>
      <c r="D865" s="255">
        <v>772.41600000000005</v>
      </c>
      <c r="E865" s="255">
        <v>772.41600000000005</v>
      </c>
      <c r="F865" s="255">
        <f>E865</f>
        <v>772.41600000000005</v>
      </c>
      <c r="G865" s="255">
        <f t="shared" ref="G865:J865" si="1811">F865</f>
        <v>772.41600000000005</v>
      </c>
      <c r="H865" s="255">
        <f t="shared" si="1811"/>
        <v>772.41600000000005</v>
      </c>
      <c r="I865" s="255">
        <f t="shared" si="1811"/>
        <v>772.41600000000005</v>
      </c>
      <c r="J865" s="255">
        <f t="shared" si="1811"/>
        <v>772.41600000000005</v>
      </c>
      <c r="K865" s="255"/>
      <c r="L865" s="255"/>
      <c r="M865" s="255"/>
      <c r="N865" s="255"/>
      <c r="O865" s="255"/>
      <c r="P865" s="255"/>
      <c r="Q865" s="251"/>
      <c r="R865" s="255"/>
      <c r="S865" s="255"/>
      <c r="T865" s="255"/>
      <c r="U865" s="255"/>
      <c r="V865" s="255"/>
      <c r="W865" s="255"/>
      <c r="X865" s="255"/>
      <c r="Y865" s="255"/>
      <c r="Z865" s="255"/>
      <c r="AA865" s="255"/>
      <c r="AB865" s="255"/>
      <c r="AC865" s="255"/>
      <c r="AD865" s="255"/>
      <c r="AE865" s="366">
        <v>1</v>
      </c>
      <c r="AF865" s="366"/>
      <c r="AG865" s="366"/>
      <c r="AH865" s="366"/>
      <c r="AI865" s="366"/>
      <c r="AJ865" s="366"/>
      <c r="AK865" s="366"/>
      <c r="AL865" s="361"/>
      <c r="AM865" s="361"/>
      <c r="AN865" s="361"/>
      <c r="AO865" s="361"/>
      <c r="AP865" s="361"/>
      <c r="AQ865" s="361"/>
      <c r="AR865" s="361"/>
      <c r="AS865" s="256">
        <f>SUM(AE865:AR865)</f>
        <v>1</v>
      </c>
    </row>
    <row r="866" spans="1:45" outlineLevel="1">
      <c r="A866" s="464"/>
      <c r="B866" s="254" t="s">
        <v>341</v>
      </c>
      <c r="C866" s="251" t="s">
        <v>163</v>
      </c>
      <c r="D866" s="255"/>
      <c r="E866" s="255"/>
      <c r="F866" s="255"/>
      <c r="G866" s="255"/>
      <c r="H866" s="255"/>
      <c r="I866" s="255"/>
      <c r="J866" s="255"/>
      <c r="K866" s="255"/>
      <c r="L866" s="255"/>
      <c r="M866" s="255"/>
      <c r="N866" s="255"/>
      <c r="O866" s="255"/>
      <c r="P866" s="255"/>
      <c r="Q866" s="251"/>
      <c r="R866" s="255"/>
      <c r="S866" s="255"/>
      <c r="T866" s="255"/>
      <c r="U866" s="255"/>
      <c r="V866" s="255"/>
      <c r="W866" s="255"/>
      <c r="X866" s="255"/>
      <c r="Y866" s="255"/>
      <c r="Z866" s="255"/>
      <c r="AA866" s="255"/>
      <c r="AB866" s="255"/>
      <c r="AC866" s="255"/>
      <c r="AD866" s="255"/>
      <c r="AE866" s="362">
        <f>AE865</f>
        <v>1</v>
      </c>
      <c r="AF866" s="362">
        <f t="shared" ref="AF866" si="1812">AF865</f>
        <v>0</v>
      </c>
      <c r="AG866" s="362">
        <f t="shared" ref="AG866" si="1813">AG865</f>
        <v>0</v>
      </c>
      <c r="AH866" s="362">
        <f t="shared" ref="AH866" si="1814">AH865</f>
        <v>0</v>
      </c>
      <c r="AI866" s="362">
        <f t="shared" ref="AI866" si="1815">AI865</f>
        <v>0</v>
      </c>
      <c r="AJ866" s="362">
        <f t="shared" ref="AJ866" si="1816">AJ865</f>
        <v>0</v>
      </c>
      <c r="AK866" s="362">
        <f t="shared" ref="AK866" si="1817">AK865</f>
        <v>0</v>
      </c>
      <c r="AL866" s="362">
        <f t="shared" ref="AL866" si="1818">AL865</f>
        <v>0</v>
      </c>
      <c r="AM866" s="362">
        <f t="shared" ref="AM866" si="1819">AM865</f>
        <v>0</v>
      </c>
      <c r="AN866" s="362">
        <f t="shared" ref="AN866" si="1820">AN865</f>
        <v>0</v>
      </c>
      <c r="AO866" s="362">
        <f t="shared" ref="AO866" si="1821">AO865</f>
        <v>0</v>
      </c>
      <c r="AP866" s="362">
        <f t="shared" ref="AP866" si="1822">AP865</f>
        <v>0</v>
      </c>
      <c r="AQ866" s="362">
        <f t="shared" ref="AQ866" si="1823">AQ865</f>
        <v>0</v>
      </c>
      <c r="AR866" s="362">
        <f t="shared" ref="AR866" si="1824">AR865</f>
        <v>0</v>
      </c>
      <c r="AS866" s="266"/>
    </row>
    <row r="867" spans="1:45" outlineLevel="1">
      <c r="A867" s="464"/>
      <c r="B867" s="254"/>
      <c r="C867" s="251"/>
      <c r="D867" s="251"/>
      <c r="E867" s="251"/>
      <c r="F867" s="251"/>
      <c r="G867" s="251"/>
      <c r="H867" s="251"/>
      <c r="I867" s="251"/>
      <c r="J867" s="251"/>
      <c r="K867" s="251"/>
      <c r="L867" s="251"/>
      <c r="M867" s="251"/>
      <c r="N867" s="251"/>
      <c r="O867" s="251"/>
      <c r="P867" s="251"/>
      <c r="Q867" s="251"/>
      <c r="R867" s="251"/>
      <c r="S867" s="251"/>
      <c r="T867" s="251"/>
      <c r="U867" s="251"/>
      <c r="V867" s="251"/>
      <c r="W867" s="251"/>
      <c r="X867" s="251"/>
      <c r="Y867" s="251"/>
      <c r="Z867" s="251"/>
      <c r="AA867" s="251"/>
      <c r="AB867" s="251"/>
      <c r="AC867" s="251"/>
      <c r="AD867" s="251"/>
      <c r="AE867" s="373"/>
      <c r="AF867" s="376"/>
      <c r="AG867" s="376"/>
      <c r="AH867" s="376"/>
      <c r="AI867" s="376"/>
      <c r="AJ867" s="376"/>
      <c r="AK867" s="376"/>
      <c r="AL867" s="376"/>
      <c r="AM867" s="376"/>
      <c r="AN867" s="376"/>
      <c r="AO867" s="376"/>
      <c r="AP867" s="376"/>
      <c r="AQ867" s="376"/>
      <c r="AR867" s="376"/>
      <c r="AS867" s="266"/>
    </row>
    <row r="868" spans="1:45" outlineLevel="1">
      <c r="A868" s="464">
        <v>22</v>
      </c>
      <c r="B868" s="379" t="s">
        <v>114</v>
      </c>
      <c r="C868" s="251" t="s">
        <v>25</v>
      </c>
      <c r="D868" s="255">
        <v>5040</v>
      </c>
      <c r="E868" s="255">
        <v>5040</v>
      </c>
      <c r="F868" s="255">
        <f>E868</f>
        <v>5040</v>
      </c>
      <c r="G868" s="255">
        <f t="shared" ref="G868:J868" si="1825">F868</f>
        <v>5040</v>
      </c>
      <c r="H868" s="255">
        <f t="shared" si="1825"/>
        <v>5040</v>
      </c>
      <c r="I868" s="255">
        <f t="shared" si="1825"/>
        <v>5040</v>
      </c>
      <c r="J868" s="255">
        <f t="shared" si="1825"/>
        <v>5040</v>
      </c>
      <c r="K868" s="255"/>
      <c r="L868" s="255"/>
      <c r="M868" s="255"/>
      <c r="N868" s="255"/>
      <c r="O868" s="255"/>
      <c r="P868" s="255"/>
      <c r="Q868" s="251"/>
      <c r="R868" s="255"/>
      <c r="S868" s="255"/>
      <c r="T868" s="255"/>
      <c r="U868" s="255"/>
      <c r="V868" s="255"/>
      <c r="W868" s="255"/>
      <c r="X868" s="255"/>
      <c r="Y868" s="255"/>
      <c r="Z868" s="255"/>
      <c r="AA868" s="255"/>
      <c r="AB868" s="255"/>
      <c r="AC868" s="255"/>
      <c r="AD868" s="255"/>
      <c r="AE868" s="366">
        <v>1</v>
      </c>
      <c r="AF868" s="366"/>
      <c r="AG868" s="366"/>
      <c r="AH868" s="366"/>
      <c r="AI868" s="366"/>
      <c r="AJ868" s="366"/>
      <c r="AK868" s="366"/>
      <c r="AL868" s="361"/>
      <c r="AM868" s="361"/>
      <c r="AN868" s="361"/>
      <c r="AO868" s="361"/>
      <c r="AP868" s="361"/>
      <c r="AQ868" s="361"/>
      <c r="AR868" s="361"/>
      <c r="AS868" s="256">
        <f>SUM(AE868:AR868)</f>
        <v>1</v>
      </c>
    </row>
    <row r="869" spans="1:45" outlineLevel="1">
      <c r="A869" s="464"/>
      <c r="B869" s="254" t="s">
        <v>341</v>
      </c>
      <c r="C869" s="251" t="s">
        <v>163</v>
      </c>
      <c r="D869" s="255"/>
      <c r="E869" s="255"/>
      <c r="F869" s="255"/>
      <c r="G869" s="255"/>
      <c r="H869" s="255"/>
      <c r="I869" s="255"/>
      <c r="J869" s="255"/>
      <c r="K869" s="255"/>
      <c r="L869" s="255"/>
      <c r="M869" s="255"/>
      <c r="N869" s="255"/>
      <c r="O869" s="255"/>
      <c r="P869" s="255"/>
      <c r="Q869" s="251"/>
      <c r="R869" s="255"/>
      <c r="S869" s="255"/>
      <c r="T869" s="255"/>
      <c r="U869" s="255"/>
      <c r="V869" s="255"/>
      <c r="W869" s="255"/>
      <c r="X869" s="255"/>
      <c r="Y869" s="255"/>
      <c r="Z869" s="255"/>
      <c r="AA869" s="255"/>
      <c r="AB869" s="255"/>
      <c r="AC869" s="255"/>
      <c r="AD869" s="255"/>
      <c r="AE869" s="362">
        <f>AE868</f>
        <v>1</v>
      </c>
      <c r="AF869" s="362">
        <f t="shared" ref="AF869" si="1826">AF868</f>
        <v>0</v>
      </c>
      <c r="AG869" s="362">
        <f t="shared" ref="AG869" si="1827">AG868</f>
        <v>0</v>
      </c>
      <c r="AH869" s="362">
        <f t="shared" ref="AH869" si="1828">AH868</f>
        <v>0</v>
      </c>
      <c r="AI869" s="362">
        <f t="shared" ref="AI869" si="1829">AI868</f>
        <v>0</v>
      </c>
      <c r="AJ869" s="362">
        <f t="shared" ref="AJ869" si="1830">AJ868</f>
        <v>0</v>
      </c>
      <c r="AK869" s="362">
        <f t="shared" ref="AK869" si="1831">AK868</f>
        <v>0</v>
      </c>
      <c r="AL869" s="362">
        <f t="shared" ref="AL869" si="1832">AL868</f>
        <v>0</v>
      </c>
      <c r="AM869" s="362">
        <f t="shared" ref="AM869" si="1833">AM868</f>
        <v>0</v>
      </c>
      <c r="AN869" s="362">
        <f t="shared" ref="AN869" si="1834">AN868</f>
        <v>0</v>
      </c>
      <c r="AO869" s="362">
        <f t="shared" ref="AO869" si="1835">AO868</f>
        <v>0</v>
      </c>
      <c r="AP869" s="362">
        <f t="shared" ref="AP869" si="1836">AP868</f>
        <v>0</v>
      </c>
      <c r="AQ869" s="362">
        <f t="shared" ref="AQ869" si="1837">AQ868</f>
        <v>0</v>
      </c>
      <c r="AR869" s="362">
        <f t="shared" ref="AR869" si="1838">AR868</f>
        <v>0</v>
      </c>
      <c r="AS869" s="266"/>
    </row>
    <row r="870" spans="1:45" outlineLevel="1">
      <c r="A870" s="464"/>
      <c r="B870" s="254"/>
      <c r="C870" s="251"/>
      <c r="D870" s="251"/>
      <c r="E870" s="251"/>
      <c r="F870" s="251"/>
      <c r="G870" s="251"/>
      <c r="H870" s="251"/>
      <c r="I870" s="251"/>
      <c r="J870" s="251"/>
      <c r="K870" s="251"/>
      <c r="L870" s="251"/>
      <c r="M870" s="251"/>
      <c r="N870" s="251"/>
      <c r="O870" s="251"/>
      <c r="P870" s="251"/>
      <c r="Q870" s="251"/>
      <c r="R870" s="251"/>
      <c r="S870" s="251"/>
      <c r="T870" s="251"/>
      <c r="U870" s="251"/>
      <c r="V870" s="251"/>
      <c r="W870" s="251"/>
      <c r="X870" s="251"/>
      <c r="Y870" s="251"/>
      <c r="Z870" s="251"/>
      <c r="AA870" s="251"/>
      <c r="AB870" s="251"/>
      <c r="AC870" s="251"/>
      <c r="AD870" s="251"/>
      <c r="AE870" s="373"/>
      <c r="AF870" s="376"/>
      <c r="AG870" s="376"/>
      <c r="AH870" s="376"/>
      <c r="AI870" s="376"/>
      <c r="AJ870" s="376"/>
      <c r="AK870" s="376"/>
      <c r="AL870" s="376"/>
      <c r="AM870" s="376"/>
      <c r="AN870" s="376"/>
      <c r="AO870" s="376"/>
      <c r="AP870" s="376"/>
      <c r="AQ870" s="376"/>
      <c r="AR870" s="376"/>
      <c r="AS870" s="266"/>
    </row>
    <row r="871" spans="1:45" outlineLevel="1">
      <c r="A871" s="464">
        <v>23</v>
      </c>
      <c r="B871" s="379" t="s">
        <v>115</v>
      </c>
      <c r="C871" s="251" t="s">
        <v>25</v>
      </c>
      <c r="D871" s="255">
        <v>518.44534477687887</v>
      </c>
      <c r="E871" s="255">
        <v>518.44534477687887</v>
      </c>
      <c r="F871" s="255">
        <f>E871</f>
        <v>518.44534477687887</v>
      </c>
      <c r="G871" s="255">
        <f t="shared" ref="G871:J871" si="1839">F871</f>
        <v>518.44534477687887</v>
      </c>
      <c r="H871" s="255">
        <f t="shared" si="1839"/>
        <v>518.44534477687887</v>
      </c>
      <c r="I871" s="255">
        <f t="shared" si="1839"/>
        <v>518.44534477687887</v>
      </c>
      <c r="J871" s="255">
        <f t="shared" si="1839"/>
        <v>518.44534477687887</v>
      </c>
      <c r="K871" s="255"/>
      <c r="L871" s="255"/>
      <c r="M871" s="255"/>
      <c r="N871" s="255"/>
      <c r="O871" s="255"/>
      <c r="P871" s="255"/>
      <c r="Q871" s="251"/>
      <c r="R871" s="255"/>
      <c r="S871" s="255"/>
      <c r="T871" s="255"/>
      <c r="U871" s="255"/>
      <c r="V871" s="255"/>
      <c r="W871" s="255"/>
      <c r="X871" s="255"/>
      <c r="Y871" s="255"/>
      <c r="Z871" s="255"/>
      <c r="AA871" s="255"/>
      <c r="AB871" s="255"/>
      <c r="AC871" s="255"/>
      <c r="AD871" s="255"/>
      <c r="AE871" s="366">
        <v>1</v>
      </c>
      <c r="AF871" s="366"/>
      <c r="AG871" s="366"/>
      <c r="AH871" s="366"/>
      <c r="AI871" s="366"/>
      <c r="AJ871" s="366"/>
      <c r="AK871" s="366"/>
      <c r="AL871" s="361"/>
      <c r="AM871" s="361"/>
      <c r="AN871" s="361"/>
      <c r="AO871" s="361"/>
      <c r="AP871" s="361"/>
      <c r="AQ871" s="361"/>
      <c r="AR871" s="361"/>
      <c r="AS871" s="256">
        <f>SUM(AE871:AR871)</f>
        <v>1</v>
      </c>
    </row>
    <row r="872" spans="1:45" outlineLevel="1">
      <c r="A872" s="464"/>
      <c r="B872" s="254" t="s">
        <v>341</v>
      </c>
      <c r="C872" s="251" t="s">
        <v>163</v>
      </c>
      <c r="D872" s="255"/>
      <c r="E872" s="255"/>
      <c r="F872" s="255"/>
      <c r="G872" s="255"/>
      <c r="H872" s="255"/>
      <c r="I872" s="255"/>
      <c r="J872" s="255"/>
      <c r="K872" s="255"/>
      <c r="L872" s="255"/>
      <c r="M872" s="255"/>
      <c r="N872" s="255"/>
      <c r="O872" s="255"/>
      <c r="P872" s="255"/>
      <c r="Q872" s="251"/>
      <c r="R872" s="255"/>
      <c r="S872" s="255"/>
      <c r="T872" s="255"/>
      <c r="U872" s="255"/>
      <c r="V872" s="255"/>
      <c r="W872" s="255"/>
      <c r="X872" s="255"/>
      <c r="Y872" s="255"/>
      <c r="Z872" s="255"/>
      <c r="AA872" s="255"/>
      <c r="AB872" s="255"/>
      <c r="AC872" s="255"/>
      <c r="AD872" s="255"/>
      <c r="AE872" s="362">
        <f>AE871</f>
        <v>1</v>
      </c>
      <c r="AF872" s="362">
        <f t="shared" ref="AF872" si="1840">AF871</f>
        <v>0</v>
      </c>
      <c r="AG872" s="362">
        <f t="shared" ref="AG872" si="1841">AG871</f>
        <v>0</v>
      </c>
      <c r="AH872" s="362">
        <f t="shared" ref="AH872" si="1842">AH871</f>
        <v>0</v>
      </c>
      <c r="AI872" s="362">
        <f t="shared" ref="AI872" si="1843">AI871</f>
        <v>0</v>
      </c>
      <c r="AJ872" s="362">
        <f t="shared" ref="AJ872" si="1844">AJ871</f>
        <v>0</v>
      </c>
      <c r="AK872" s="362">
        <f t="shared" ref="AK872" si="1845">AK871</f>
        <v>0</v>
      </c>
      <c r="AL872" s="362">
        <f t="shared" ref="AL872" si="1846">AL871</f>
        <v>0</v>
      </c>
      <c r="AM872" s="362">
        <f t="shared" ref="AM872" si="1847">AM871</f>
        <v>0</v>
      </c>
      <c r="AN872" s="362">
        <f t="shared" ref="AN872" si="1848">AN871</f>
        <v>0</v>
      </c>
      <c r="AO872" s="362">
        <f t="shared" ref="AO872" si="1849">AO871</f>
        <v>0</v>
      </c>
      <c r="AP872" s="362">
        <f t="shared" ref="AP872" si="1850">AP871</f>
        <v>0</v>
      </c>
      <c r="AQ872" s="362">
        <f t="shared" ref="AQ872" si="1851">AQ871</f>
        <v>0</v>
      </c>
      <c r="AR872" s="362">
        <f t="shared" ref="AR872" si="1852">AR871</f>
        <v>0</v>
      </c>
      <c r="AS872" s="266"/>
    </row>
    <row r="873" spans="1:45" outlineLevel="1">
      <c r="A873" s="464"/>
      <c r="B873" s="381"/>
      <c r="C873" s="251"/>
      <c r="D873" s="251"/>
      <c r="E873" s="251"/>
      <c r="F873" s="251"/>
      <c r="G873" s="251"/>
      <c r="H873" s="251"/>
      <c r="I873" s="251"/>
      <c r="J873" s="251"/>
      <c r="K873" s="251"/>
      <c r="L873" s="251"/>
      <c r="M873" s="251"/>
      <c r="N873" s="251"/>
      <c r="O873" s="251"/>
      <c r="P873" s="251"/>
      <c r="Q873" s="251"/>
      <c r="R873" s="251"/>
      <c r="S873" s="251"/>
      <c r="T873" s="251"/>
      <c r="U873" s="251"/>
      <c r="V873" s="251"/>
      <c r="W873" s="251"/>
      <c r="X873" s="251"/>
      <c r="Y873" s="251"/>
      <c r="Z873" s="251"/>
      <c r="AA873" s="251"/>
      <c r="AB873" s="251"/>
      <c r="AC873" s="251"/>
      <c r="AD873" s="251"/>
      <c r="AE873" s="373"/>
      <c r="AF873" s="376"/>
      <c r="AG873" s="376"/>
      <c r="AH873" s="376"/>
      <c r="AI873" s="376"/>
      <c r="AJ873" s="376"/>
      <c r="AK873" s="376"/>
      <c r="AL873" s="376"/>
      <c r="AM873" s="376"/>
      <c r="AN873" s="376"/>
      <c r="AO873" s="376"/>
      <c r="AP873" s="376"/>
      <c r="AQ873" s="376"/>
      <c r="AR873" s="376"/>
      <c r="AS873" s="266"/>
    </row>
    <row r="874" spans="1:45" outlineLevel="1">
      <c r="A874" s="464">
        <v>24</v>
      </c>
      <c r="B874" s="379" t="s">
        <v>116</v>
      </c>
      <c r="C874" s="251" t="s">
        <v>25</v>
      </c>
      <c r="D874" s="255"/>
      <c r="E874" s="255"/>
      <c r="F874" s="255"/>
      <c r="G874" s="255"/>
      <c r="H874" s="255"/>
      <c r="I874" s="255"/>
      <c r="J874" s="255"/>
      <c r="K874" s="255"/>
      <c r="L874" s="255"/>
      <c r="M874" s="255"/>
      <c r="N874" s="255"/>
      <c r="O874" s="255"/>
      <c r="P874" s="255"/>
      <c r="Q874" s="251"/>
      <c r="R874" s="255"/>
      <c r="S874" s="255"/>
      <c r="T874" s="255"/>
      <c r="U874" s="255"/>
      <c r="V874" s="255"/>
      <c r="W874" s="255"/>
      <c r="X874" s="255"/>
      <c r="Y874" s="255"/>
      <c r="Z874" s="255"/>
      <c r="AA874" s="255"/>
      <c r="AB874" s="255"/>
      <c r="AC874" s="255"/>
      <c r="AD874" s="255"/>
      <c r="AE874" s="366"/>
      <c r="AF874" s="366"/>
      <c r="AG874" s="366"/>
      <c r="AH874" s="366"/>
      <c r="AI874" s="366"/>
      <c r="AJ874" s="366"/>
      <c r="AK874" s="366"/>
      <c r="AL874" s="361"/>
      <c r="AM874" s="361"/>
      <c r="AN874" s="361"/>
      <c r="AO874" s="361"/>
      <c r="AP874" s="361"/>
      <c r="AQ874" s="361"/>
      <c r="AR874" s="361"/>
      <c r="AS874" s="256">
        <f>SUM(AE874:AR874)</f>
        <v>0</v>
      </c>
    </row>
    <row r="875" spans="1:45" outlineLevel="1">
      <c r="A875" s="464"/>
      <c r="B875" s="254" t="s">
        <v>341</v>
      </c>
      <c r="C875" s="251" t="s">
        <v>163</v>
      </c>
      <c r="D875" s="255"/>
      <c r="E875" s="255"/>
      <c r="F875" s="255"/>
      <c r="G875" s="255"/>
      <c r="H875" s="255"/>
      <c r="I875" s="255"/>
      <c r="J875" s="255"/>
      <c r="K875" s="255"/>
      <c r="L875" s="255"/>
      <c r="M875" s="255"/>
      <c r="N875" s="255"/>
      <c r="O875" s="255"/>
      <c r="P875" s="255"/>
      <c r="Q875" s="251"/>
      <c r="R875" s="255"/>
      <c r="S875" s="255"/>
      <c r="T875" s="255"/>
      <c r="U875" s="255"/>
      <c r="V875" s="255"/>
      <c r="W875" s="255"/>
      <c r="X875" s="255"/>
      <c r="Y875" s="255"/>
      <c r="Z875" s="255"/>
      <c r="AA875" s="255"/>
      <c r="AB875" s="255"/>
      <c r="AC875" s="255"/>
      <c r="AD875" s="255"/>
      <c r="AE875" s="362">
        <f>AE874</f>
        <v>0</v>
      </c>
      <c r="AF875" s="362">
        <f t="shared" ref="AF875" si="1853">AF874</f>
        <v>0</v>
      </c>
      <c r="AG875" s="362">
        <f t="shared" ref="AG875" si="1854">AG874</f>
        <v>0</v>
      </c>
      <c r="AH875" s="362">
        <f t="shared" ref="AH875" si="1855">AH874</f>
        <v>0</v>
      </c>
      <c r="AI875" s="362">
        <f t="shared" ref="AI875" si="1856">AI874</f>
        <v>0</v>
      </c>
      <c r="AJ875" s="362">
        <f t="shared" ref="AJ875" si="1857">AJ874</f>
        <v>0</v>
      </c>
      <c r="AK875" s="362">
        <f t="shared" ref="AK875" si="1858">AK874</f>
        <v>0</v>
      </c>
      <c r="AL875" s="362">
        <f t="shared" ref="AL875" si="1859">AL874</f>
        <v>0</v>
      </c>
      <c r="AM875" s="362">
        <f t="shared" ref="AM875" si="1860">AM874</f>
        <v>0</v>
      </c>
      <c r="AN875" s="362">
        <f t="shared" ref="AN875" si="1861">AN874</f>
        <v>0</v>
      </c>
      <c r="AO875" s="362">
        <f t="shared" ref="AO875" si="1862">AO874</f>
        <v>0</v>
      </c>
      <c r="AP875" s="362">
        <f t="shared" ref="AP875" si="1863">AP874</f>
        <v>0</v>
      </c>
      <c r="AQ875" s="362">
        <f t="shared" ref="AQ875" si="1864">AQ874</f>
        <v>0</v>
      </c>
      <c r="AR875" s="362">
        <f t="shared" ref="AR875" si="1865">AR874</f>
        <v>0</v>
      </c>
      <c r="AS875" s="266"/>
    </row>
    <row r="876" spans="1:45" outlineLevel="1">
      <c r="A876" s="464"/>
      <c r="B876" s="254"/>
      <c r="C876" s="251"/>
      <c r="D876" s="251"/>
      <c r="E876" s="251"/>
      <c r="F876" s="251"/>
      <c r="G876" s="251"/>
      <c r="H876" s="251"/>
      <c r="I876" s="251"/>
      <c r="J876" s="251"/>
      <c r="K876" s="251"/>
      <c r="L876" s="251"/>
      <c r="M876" s="251"/>
      <c r="N876" s="251"/>
      <c r="O876" s="251"/>
      <c r="P876" s="251"/>
      <c r="Q876" s="251"/>
      <c r="R876" s="251"/>
      <c r="S876" s="251"/>
      <c r="T876" s="251"/>
      <c r="U876" s="251"/>
      <c r="V876" s="251"/>
      <c r="W876" s="251"/>
      <c r="X876" s="251"/>
      <c r="Y876" s="251"/>
      <c r="Z876" s="251"/>
      <c r="AA876" s="251"/>
      <c r="AB876" s="251"/>
      <c r="AC876" s="251"/>
      <c r="AD876" s="251"/>
      <c r="AE876" s="363"/>
      <c r="AF876" s="376"/>
      <c r="AG876" s="376"/>
      <c r="AH876" s="376"/>
      <c r="AI876" s="376"/>
      <c r="AJ876" s="376"/>
      <c r="AK876" s="376"/>
      <c r="AL876" s="376"/>
      <c r="AM876" s="376"/>
      <c r="AN876" s="376"/>
      <c r="AO876" s="376"/>
      <c r="AP876" s="376"/>
      <c r="AQ876" s="376"/>
      <c r="AR876" s="376"/>
      <c r="AS876" s="266"/>
    </row>
    <row r="877" spans="1:45" ht="15.75" outlineLevel="1">
      <c r="A877" s="464"/>
      <c r="B877" s="248" t="s">
        <v>496</v>
      </c>
      <c r="C877" s="251"/>
      <c r="D877" s="251"/>
      <c r="E877" s="251"/>
      <c r="F877" s="251"/>
      <c r="G877" s="251"/>
      <c r="H877" s="251"/>
      <c r="I877" s="251"/>
      <c r="J877" s="251"/>
      <c r="K877" s="251"/>
      <c r="L877" s="251"/>
      <c r="M877" s="251"/>
      <c r="N877" s="251"/>
      <c r="O877" s="251"/>
      <c r="P877" s="251"/>
      <c r="Q877" s="251"/>
      <c r="R877" s="251"/>
      <c r="S877" s="251"/>
      <c r="T877" s="251"/>
      <c r="U877" s="251"/>
      <c r="V877" s="251"/>
      <c r="W877" s="251"/>
      <c r="X877" s="251"/>
      <c r="Y877" s="251"/>
      <c r="Z877" s="251"/>
      <c r="AA877" s="251"/>
      <c r="AB877" s="251"/>
      <c r="AC877" s="251"/>
      <c r="AD877" s="251"/>
      <c r="AE877" s="363"/>
      <c r="AF877" s="376"/>
      <c r="AG877" s="376"/>
      <c r="AH877" s="376"/>
      <c r="AI877" s="376"/>
      <c r="AJ877" s="376"/>
      <c r="AK877" s="376"/>
      <c r="AL877" s="376"/>
      <c r="AM877" s="376"/>
      <c r="AN877" s="376"/>
      <c r="AO877" s="376"/>
      <c r="AP877" s="376"/>
      <c r="AQ877" s="376"/>
      <c r="AR877" s="376"/>
      <c r="AS877" s="266"/>
    </row>
    <row r="878" spans="1:45" outlineLevel="1">
      <c r="A878" s="464">
        <v>25</v>
      </c>
      <c r="B878" s="379" t="s">
        <v>117</v>
      </c>
      <c r="C878" s="251" t="s">
        <v>25</v>
      </c>
      <c r="D878" s="255"/>
      <c r="E878" s="255"/>
      <c r="F878" s="255"/>
      <c r="G878" s="255"/>
      <c r="H878" s="255"/>
      <c r="I878" s="255"/>
      <c r="J878" s="255"/>
      <c r="K878" s="255"/>
      <c r="L878" s="255"/>
      <c r="M878" s="255"/>
      <c r="N878" s="255"/>
      <c r="O878" s="255"/>
      <c r="P878" s="255"/>
      <c r="Q878" s="255">
        <v>12</v>
      </c>
      <c r="R878" s="255"/>
      <c r="S878" s="255"/>
      <c r="T878" s="255"/>
      <c r="U878" s="255"/>
      <c r="V878" s="255"/>
      <c r="W878" s="255"/>
      <c r="X878" s="255"/>
      <c r="Y878" s="255"/>
      <c r="Z878" s="255"/>
      <c r="AA878" s="255"/>
      <c r="AB878" s="255"/>
      <c r="AC878" s="255"/>
      <c r="AD878" s="255"/>
      <c r="AE878" s="377"/>
      <c r="AF878" s="366"/>
      <c r="AG878" s="366"/>
      <c r="AH878" s="366"/>
      <c r="AI878" s="366"/>
      <c r="AJ878" s="366"/>
      <c r="AK878" s="366"/>
      <c r="AL878" s="366"/>
      <c r="AM878" s="366"/>
      <c r="AN878" s="366"/>
      <c r="AO878" s="366"/>
      <c r="AP878" s="366"/>
      <c r="AQ878" s="366"/>
      <c r="AR878" s="366"/>
      <c r="AS878" s="256">
        <f>SUM(AE878:AR878)</f>
        <v>0</v>
      </c>
    </row>
    <row r="879" spans="1:45" outlineLevel="1">
      <c r="A879" s="464"/>
      <c r="B879" s="254" t="s">
        <v>341</v>
      </c>
      <c r="C879" s="251" t="s">
        <v>163</v>
      </c>
      <c r="D879" s="255"/>
      <c r="E879" s="255"/>
      <c r="F879" s="255"/>
      <c r="G879" s="255"/>
      <c r="H879" s="255"/>
      <c r="I879" s="255"/>
      <c r="J879" s="255"/>
      <c r="K879" s="255"/>
      <c r="L879" s="255"/>
      <c r="M879" s="255"/>
      <c r="N879" s="255"/>
      <c r="O879" s="255"/>
      <c r="P879" s="255"/>
      <c r="Q879" s="255">
        <f>Q878</f>
        <v>12</v>
      </c>
      <c r="R879" s="255"/>
      <c r="S879" s="255"/>
      <c r="T879" s="255"/>
      <c r="U879" s="255"/>
      <c r="V879" s="255"/>
      <c r="W879" s="255"/>
      <c r="X879" s="255"/>
      <c r="Y879" s="255"/>
      <c r="Z879" s="255"/>
      <c r="AA879" s="255"/>
      <c r="AB879" s="255"/>
      <c r="AC879" s="255"/>
      <c r="AD879" s="255"/>
      <c r="AE879" s="362">
        <f>AE878</f>
        <v>0</v>
      </c>
      <c r="AF879" s="362">
        <f t="shared" ref="AF879" si="1866">AF878</f>
        <v>0</v>
      </c>
      <c r="AG879" s="362">
        <f t="shared" ref="AG879" si="1867">AG878</f>
        <v>0</v>
      </c>
      <c r="AH879" s="362">
        <f t="shared" ref="AH879" si="1868">AH878</f>
        <v>0</v>
      </c>
      <c r="AI879" s="362">
        <f t="shared" ref="AI879" si="1869">AI878</f>
        <v>0</v>
      </c>
      <c r="AJ879" s="362">
        <f t="shared" ref="AJ879" si="1870">AJ878</f>
        <v>0</v>
      </c>
      <c r="AK879" s="362">
        <f t="shared" ref="AK879" si="1871">AK878</f>
        <v>0</v>
      </c>
      <c r="AL879" s="362">
        <f t="shared" ref="AL879" si="1872">AL878</f>
        <v>0</v>
      </c>
      <c r="AM879" s="362">
        <f t="shared" ref="AM879" si="1873">AM878</f>
        <v>0</v>
      </c>
      <c r="AN879" s="362">
        <f t="shared" ref="AN879" si="1874">AN878</f>
        <v>0</v>
      </c>
      <c r="AO879" s="362">
        <f t="shared" ref="AO879" si="1875">AO878</f>
        <v>0</v>
      </c>
      <c r="AP879" s="362">
        <f t="shared" ref="AP879" si="1876">AP878</f>
        <v>0</v>
      </c>
      <c r="AQ879" s="362">
        <f t="shared" ref="AQ879" si="1877">AQ878</f>
        <v>0</v>
      </c>
      <c r="AR879" s="362">
        <f t="shared" ref="AR879" si="1878">AR878</f>
        <v>0</v>
      </c>
      <c r="AS879" s="266"/>
    </row>
    <row r="880" spans="1:45" outlineLevel="1">
      <c r="A880" s="464"/>
      <c r="B880" s="254"/>
      <c r="C880" s="251"/>
      <c r="D880" s="251"/>
      <c r="E880" s="251"/>
      <c r="F880" s="251"/>
      <c r="G880" s="251"/>
      <c r="H880" s="251"/>
      <c r="I880" s="251"/>
      <c r="J880" s="251"/>
      <c r="K880" s="251"/>
      <c r="L880" s="251"/>
      <c r="M880" s="251"/>
      <c r="N880" s="251"/>
      <c r="O880" s="251"/>
      <c r="P880" s="251"/>
      <c r="Q880" s="251"/>
      <c r="R880" s="251"/>
      <c r="S880" s="251"/>
      <c r="T880" s="251"/>
      <c r="U880" s="251"/>
      <c r="V880" s="251"/>
      <c r="W880" s="251"/>
      <c r="X880" s="251"/>
      <c r="Y880" s="251"/>
      <c r="Z880" s="251"/>
      <c r="AA880" s="251"/>
      <c r="AB880" s="251"/>
      <c r="AC880" s="251"/>
      <c r="AD880" s="251"/>
      <c r="AE880" s="363"/>
      <c r="AF880" s="376"/>
      <c r="AG880" s="376"/>
      <c r="AH880" s="376"/>
      <c r="AI880" s="376"/>
      <c r="AJ880" s="376"/>
      <c r="AK880" s="376"/>
      <c r="AL880" s="376"/>
      <c r="AM880" s="376"/>
      <c r="AN880" s="376"/>
      <c r="AO880" s="376"/>
      <c r="AP880" s="376"/>
      <c r="AQ880" s="376"/>
      <c r="AR880" s="376"/>
      <c r="AS880" s="266"/>
    </row>
    <row r="881" spans="1:45" outlineLevel="1">
      <c r="A881" s="464">
        <v>26</v>
      </c>
      <c r="B881" s="379" t="s">
        <v>118</v>
      </c>
      <c r="C881" s="251" t="s">
        <v>25</v>
      </c>
      <c r="D881" s="255"/>
      <c r="E881" s="255"/>
      <c r="F881" s="255"/>
      <c r="G881" s="255"/>
      <c r="H881" s="255"/>
      <c r="I881" s="255"/>
      <c r="J881" s="255"/>
      <c r="K881" s="255"/>
      <c r="L881" s="255"/>
      <c r="M881" s="255"/>
      <c r="N881" s="255"/>
      <c r="O881" s="255"/>
      <c r="P881" s="255"/>
      <c r="Q881" s="255">
        <v>12</v>
      </c>
      <c r="R881" s="255"/>
      <c r="S881" s="255"/>
      <c r="T881" s="255"/>
      <c r="U881" s="255"/>
      <c r="V881" s="255"/>
      <c r="W881" s="255"/>
      <c r="X881" s="255"/>
      <c r="Y881" s="255"/>
      <c r="Z881" s="255"/>
      <c r="AA881" s="255"/>
      <c r="AB881" s="255"/>
      <c r="AC881" s="255"/>
      <c r="AD881" s="255"/>
      <c r="AE881" s="377"/>
      <c r="AF881" s="366"/>
      <c r="AG881" s="366"/>
      <c r="AH881" s="366"/>
      <c r="AI881" s="366"/>
      <c r="AJ881" s="366"/>
      <c r="AK881" s="366"/>
      <c r="AL881" s="366"/>
      <c r="AM881" s="366"/>
      <c r="AN881" s="366"/>
      <c r="AO881" s="366"/>
      <c r="AP881" s="366"/>
      <c r="AQ881" s="366"/>
      <c r="AR881" s="366"/>
      <c r="AS881" s="256">
        <f>SUM(AE881:AR881)</f>
        <v>0</v>
      </c>
    </row>
    <row r="882" spans="1:45" outlineLevel="1">
      <c r="A882" s="464"/>
      <c r="B882" s="254" t="s">
        <v>341</v>
      </c>
      <c r="C882" s="251" t="s">
        <v>163</v>
      </c>
      <c r="D882" s="255"/>
      <c r="E882" s="255"/>
      <c r="F882" s="255"/>
      <c r="G882" s="255"/>
      <c r="H882" s="255"/>
      <c r="I882" s="255"/>
      <c r="J882" s="255"/>
      <c r="K882" s="255"/>
      <c r="L882" s="255"/>
      <c r="M882" s="255"/>
      <c r="N882" s="255"/>
      <c r="O882" s="255"/>
      <c r="P882" s="255"/>
      <c r="Q882" s="255">
        <f>Q881</f>
        <v>12</v>
      </c>
      <c r="R882" s="255"/>
      <c r="S882" s="255"/>
      <c r="T882" s="255"/>
      <c r="U882" s="255"/>
      <c r="V882" s="255"/>
      <c r="W882" s="255"/>
      <c r="X882" s="255"/>
      <c r="Y882" s="255"/>
      <c r="Z882" s="255"/>
      <c r="AA882" s="255"/>
      <c r="AB882" s="255"/>
      <c r="AC882" s="255"/>
      <c r="AD882" s="255"/>
      <c r="AE882" s="362">
        <f>AE881</f>
        <v>0</v>
      </c>
      <c r="AF882" s="362">
        <f t="shared" ref="AF882" si="1879">AF881</f>
        <v>0</v>
      </c>
      <c r="AG882" s="362">
        <f t="shared" ref="AG882" si="1880">AG881</f>
        <v>0</v>
      </c>
      <c r="AH882" s="362">
        <f t="shared" ref="AH882" si="1881">AH881</f>
        <v>0</v>
      </c>
      <c r="AI882" s="362">
        <f t="shared" ref="AI882" si="1882">AI881</f>
        <v>0</v>
      </c>
      <c r="AJ882" s="362">
        <f t="shared" ref="AJ882" si="1883">AJ881</f>
        <v>0</v>
      </c>
      <c r="AK882" s="362">
        <f t="shared" ref="AK882" si="1884">AK881</f>
        <v>0</v>
      </c>
      <c r="AL882" s="362">
        <f t="shared" ref="AL882" si="1885">AL881</f>
        <v>0</v>
      </c>
      <c r="AM882" s="362">
        <f t="shared" ref="AM882" si="1886">AM881</f>
        <v>0</v>
      </c>
      <c r="AN882" s="362">
        <f t="shared" ref="AN882" si="1887">AN881</f>
        <v>0</v>
      </c>
      <c r="AO882" s="362">
        <f t="shared" ref="AO882" si="1888">AO881</f>
        <v>0</v>
      </c>
      <c r="AP882" s="362">
        <f t="shared" ref="AP882" si="1889">AP881</f>
        <v>0</v>
      </c>
      <c r="AQ882" s="362">
        <f t="shared" ref="AQ882" si="1890">AQ881</f>
        <v>0</v>
      </c>
      <c r="AR882" s="362">
        <f t="shared" ref="AR882" si="1891">AR881</f>
        <v>0</v>
      </c>
      <c r="AS882" s="266"/>
    </row>
    <row r="883" spans="1:45" outlineLevel="1">
      <c r="A883" s="464"/>
      <c r="B883" s="254"/>
      <c r="C883" s="251"/>
      <c r="D883" s="251"/>
      <c r="E883" s="251"/>
      <c r="F883" s="251"/>
      <c r="G883" s="251"/>
      <c r="H883" s="251"/>
      <c r="I883" s="251"/>
      <c r="J883" s="251"/>
      <c r="K883" s="251"/>
      <c r="L883" s="251"/>
      <c r="M883" s="251"/>
      <c r="N883" s="251"/>
      <c r="O883" s="251"/>
      <c r="P883" s="251"/>
      <c r="Q883" s="251"/>
      <c r="R883" s="251"/>
      <c r="S883" s="251"/>
      <c r="T883" s="251"/>
      <c r="U883" s="251"/>
      <c r="V883" s="251"/>
      <c r="W883" s="251"/>
      <c r="X883" s="251"/>
      <c r="Y883" s="251"/>
      <c r="Z883" s="251"/>
      <c r="AA883" s="251"/>
      <c r="AB883" s="251"/>
      <c r="AC883" s="251"/>
      <c r="AD883" s="251"/>
      <c r="AE883" s="363"/>
      <c r="AF883" s="376"/>
      <c r="AG883" s="376"/>
      <c r="AH883" s="376"/>
      <c r="AI883" s="376"/>
      <c r="AJ883" s="376"/>
      <c r="AK883" s="376"/>
      <c r="AL883" s="376"/>
      <c r="AM883" s="376"/>
      <c r="AN883" s="376"/>
      <c r="AO883" s="376"/>
      <c r="AP883" s="376"/>
      <c r="AQ883" s="376"/>
      <c r="AR883" s="376"/>
      <c r="AS883" s="266"/>
    </row>
    <row r="884" spans="1:45" outlineLevel="1">
      <c r="A884" s="464">
        <v>27</v>
      </c>
      <c r="B884" s="379" t="s">
        <v>119</v>
      </c>
      <c r="C884" s="251" t="s">
        <v>25</v>
      </c>
      <c r="D884" s="255">
        <v>21844.120661502755</v>
      </c>
      <c r="E884" s="255">
        <v>19233.777226207494</v>
      </c>
      <c r="F884" s="255">
        <f>E884</f>
        <v>19233.777226207494</v>
      </c>
      <c r="G884" s="255">
        <f t="shared" ref="G884:J884" si="1892">F884</f>
        <v>19233.777226207494</v>
      </c>
      <c r="H884" s="255">
        <f t="shared" si="1892"/>
        <v>19233.777226207494</v>
      </c>
      <c r="I884" s="255">
        <f t="shared" si="1892"/>
        <v>19233.777226207494</v>
      </c>
      <c r="J884" s="255">
        <f t="shared" si="1892"/>
        <v>19233.777226207494</v>
      </c>
      <c r="K884" s="255"/>
      <c r="L884" s="255"/>
      <c r="M884" s="255"/>
      <c r="N884" s="255"/>
      <c r="O884" s="255"/>
      <c r="P884" s="255"/>
      <c r="Q884" s="255">
        <v>12</v>
      </c>
      <c r="R884" s="255">
        <f>$R$504/$D$504*D884</f>
        <v>4.1300051313529105</v>
      </c>
      <c r="S884" s="255">
        <f t="shared" ref="S884:X884" si="1893">$R$504/$D$504*E884</f>
        <v>3.6364749980313906</v>
      </c>
      <c r="T884" s="255">
        <f t="shared" si="1893"/>
        <v>3.6364749980313906</v>
      </c>
      <c r="U884" s="255">
        <f t="shared" si="1893"/>
        <v>3.6364749980313906</v>
      </c>
      <c r="V884" s="255">
        <f t="shared" si="1893"/>
        <v>3.6364749980313906</v>
      </c>
      <c r="W884" s="255">
        <f t="shared" si="1893"/>
        <v>3.6364749980313906</v>
      </c>
      <c r="X884" s="255">
        <f t="shared" si="1893"/>
        <v>3.6364749980313906</v>
      </c>
      <c r="Y884" s="255"/>
      <c r="Z884" s="255"/>
      <c r="AA884" s="255"/>
      <c r="AB884" s="255"/>
      <c r="AC884" s="255"/>
      <c r="AD884" s="255"/>
      <c r="AE884" s="377">
        <f>AE694</f>
        <v>0</v>
      </c>
      <c r="AF884" s="377">
        <f t="shared" ref="AF884:AI884" si="1894">AF694</f>
        <v>1</v>
      </c>
      <c r="AG884" s="377">
        <f t="shared" si="1894"/>
        <v>0</v>
      </c>
      <c r="AH884" s="377">
        <f t="shared" si="1894"/>
        <v>0</v>
      </c>
      <c r="AI884" s="377">
        <f t="shared" si="1894"/>
        <v>0</v>
      </c>
      <c r="AJ884" s="366"/>
      <c r="AK884" s="366"/>
      <c r="AL884" s="366"/>
      <c r="AM884" s="366"/>
      <c r="AN884" s="366"/>
      <c r="AO884" s="366"/>
      <c r="AP884" s="366"/>
      <c r="AQ884" s="366"/>
      <c r="AR884" s="366"/>
      <c r="AS884" s="256">
        <f>SUM(AE884:AR884)</f>
        <v>1</v>
      </c>
    </row>
    <row r="885" spans="1:45" outlineLevel="1">
      <c r="A885" s="464"/>
      <c r="B885" s="254" t="s">
        <v>341</v>
      </c>
      <c r="C885" s="251" t="s">
        <v>163</v>
      </c>
      <c r="D885" s="255"/>
      <c r="E885" s="255"/>
      <c r="F885" s="255"/>
      <c r="G885" s="255"/>
      <c r="H885" s="255"/>
      <c r="I885" s="255"/>
      <c r="J885" s="255"/>
      <c r="K885" s="255"/>
      <c r="L885" s="255"/>
      <c r="M885" s="255"/>
      <c r="N885" s="255"/>
      <c r="O885" s="255"/>
      <c r="P885" s="255"/>
      <c r="Q885" s="255">
        <f>Q884</f>
        <v>12</v>
      </c>
      <c r="R885" s="255"/>
      <c r="S885" s="255"/>
      <c r="T885" s="255"/>
      <c r="U885" s="255"/>
      <c r="V885" s="255"/>
      <c r="W885" s="255"/>
      <c r="X885" s="255"/>
      <c r="Y885" s="255"/>
      <c r="Z885" s="255"/>
      <c r="AA885" s="255"/>
      <c r="AB885" s="255"/>
      <c r="AC885" s="255"/>
      <c r="AD885" s="255"/>
      <c r="AE885" s="362">
        <f>AE884</f>
        <v>0</v>
      </c>
      <c r="AF885" s="362">
        <f t="shared" ref="AF885" si="1895">AF884</f>
        <v>1</v>
      </c>
      <c r="AG885" s="362">
        <f t="shared" ref="AG885" si="1896">AG884</f>
        <v>0</v>
      </c>
      <c r="AH885" s="362">
        <f t="shared" ref="AH885" si="1897">AH884</f>
        <v>0</v>
      </c>
      <c r="AI885" s="362">
        <f t="shared" ref="AI885" si="1898">AI884</f>
        <v>0</v>
      </c>
      <c r="AJ885" s="362">
        <f t="shared" ref="AJ885" si="1899">AJ884</f>
        <v>0</v>
      </c>
      <c r="AK885" s="362">
        <f t="shared" ref="AK885" si="1900">AK884</f>
        <v>0</v>
      </c>
      <c r="AL885" s="362">
        <f t="shared" ref="AL885" si="1901">AL884</f>
        <v>0</v>
      </c>
      <c r="AM885" s="362">
        <f t="shared" ref="AM885" si="1902">AM884</f>
        <v>0</v>
      </c>
      <c r="AN885" s="362">
        <f t="shared" ref="AN885" si="1903">AN884</f>
        <v>0</v>
      </c>
      <c r="AO885" s="362">
        <f t="shared" ref="AO885" si="1904">AO884</f>
        <v>0</v>
      </c>
      <c r="AP885" s="362">
        <f t="shared" ref="AP885" si="1905">AP884</f>
        <v>0</v>
      </c>
      <c r="AQ885" s="362">
        <f t="shared" ref="AQ885" si="1906">AQ884</f>
        <v>0</v>
      </c>
      <c r="AR885" s="362">
        <f t="shared" ref="AR885" si="1907">AR884</f>
        <v>0</v>
      </c>
      <c r="AS885" s="266"/>
    </row>
    <row r="886" spans="1:45" outlineLevel="1">
      <c r="A886" s="464"/>
      <c r="B886" s="254"/>
      <c r="C886" s="251"/>
      <c r="D886" s="251"/>
      <c r="E886" s="251"/>
      <c r="F886" s="251"/>
      <c r="G886" s="251"/>
      <c r="H886" s="251"/>
      <c r="I886" s="251"/>
      <c r="J886" s="251"/>
      <c r="K886" s="251"/>
      <c r="L886" s="251"/>
      <c r="M886" s="251"/>
      <c r="N886" s="251"/>
      <c r="O886" s="251"/>
      <c r="P886" s="251"/>
      <c r="Q886" s="251"/>
      <c r="R886" s="251"/>
      <c r="S886" s="251"/>
      <c r="T886" s="251"/>
      <c r="U886" s="251"/>
      <c r="V886" s="251"/>
      <c r="W886" s="251"/>
      <c r="X886" s="251"/>
      <c r="Y886" s="251"/>
      <c r="Z886" s="251"/>
      <c r="AA886" s="251"/>
      <c r="AB886" s="251"/>
      <c r="AC886" s="251"/>
      <c r="AD886" s="251"/>
      <c r="AE886" s="363"/>
      <c r="AF886" s="376"/>
      <c r="AG886" s="376"/>
      <c r="AH886" s="376"/>
      <c r="AI886" s="376"/>
      <c r="AJ886" s="376"/>
      <c r="AK886" s="376"/>
      <c r="AL886" s="376"/>
      <c r="AM886" s="376"/>
      <c r="AN886" s="376"/>
      <c r="AO886" s="376"/>
      <c r="AP886" s="376"/>
      <c r="AQ886" s="376"/>
      <c r="AR886" s="376"/>
      <c r="AS886" s="266"/>
    </row>
    <row r="887" spans="1:45" ht="30" outlineLevel="1">
      <c r="A887" s="464">
        <v>28</v>
      </c>
      <c r="B887" s="379" t="s">
        <v>120</v>
      </c>
      <c r="C887" s="251" t="s">
        <v>25</v>
      </c>
      <c r="D887" s="255"/>
      <c r="E887" s="255"/>
      <c r="F887" s="255"/>
      <c r="G887" s="255"/>
      <c r="H887" s="255"/>
      <c r="I887" s="255"/>
      <c r="J887" s="255"/>
      <c r="K887" s="255"/>
      <c r="L887" s="255"/>
      <c r="M887" s="255"/>
      <c r="N887" s="255"/>
      <c r="O887" s="255"/>
      <c r="P887" s="255"/>
      <c r="Q887" s="255">
        <v>12</v>
      </c>
      <c r="R887" s="255"/>
      <c r="S887" s="255"/>
      <c r="T887" s="255"/>
      <c r="U887" s="255"/>
      <c r="V887" s="255"/>
      <c r="W887" s="255"/>
      <c r="X887" s="255"/>
      <c r="Y887" s="255"/>
      <c r="Z887" s="255"/>
      <c r="AA887" s="255"/>
      <c r="AB887" s="255"/>
      <c r="AC887" s="255"/>
      <c r="AD887" s="255"/>
      <c r="AE887" s="377"/>
      <c r="AF887" s="366"/>
      <c r="AG887" s="366"/>
      <c r="AH887" s="366"/>
      <c r="AI887" s="366"/>
      <c r="AJ887" s="366"/>
      <c r="AK887" s="366"/>
      <c r="AL887" s="366"/>
      <c r="AM887" s="366"/>
      <c r="AN887" s="366"/>
      <c r="AO887" s="366"/>
      <c r="AP887" s="366"/>
      <c r="AQ887" s="366"/>
      <c r="AR887" s="366"/>
      <c r="AS887" s="256">
        <f>SUM(AE887:AR887)</f>
        <v>0</v>
      </c>
    </row>
    <row r="888" spans="1:45" outlineLevel="1">
      <c r="A888" s="464"/>
      <c r="B888" s="254" t="s">
        <v>341</v>
      </c>
      <c r="C888" s="251" t="s">
        <v>163</v>
      </c>
      <c r="D888" s="255"/>
      <c r="E888" s="255"/>
      <c r="F888" s="255"/>
      <c r="G888" s="255"/>
      <c r="H888" s="255"/>
      <c r="I888" s="255"/>
      <c r="J888" s="255"/>
      <c r="K888" s="255"/>
      <c r="L888" s="255"/>
      <c r="M888" s="255"/>
      <c r="N888" s="255"/>
      <c r="O888" s="255"/>
      <c r="P888" s="255"/>
      <c r="Q888" s="255">
        <f>Q887</f>
        <v>12</v>
      </c>
      <c r="R888" s="255"/>
      <c r="S888" s="255"/>
      <c r="T888" s="255"/>
      <c r="U888" s="255"/>
      <c r="V888" s="255"/>
      <c r="W888" s="255"/>
      <c r="X888" s="255"/>
      <c r="Y888" s="255"/>
      <c r="Z888" s="255"/>
      <c r="AA888" s="255"/>
      <c r="AB888" s="255"/>
      <c r="AC888" s="255"/>
      <c r="AD888" s="255"/>
      <c r="AE888" s="362">
        <f>AE887</f>
        <v>0</v>
      </c>
      <c r="AF888" s="362">
        <f t="shared" ref="AF888" si="1908">AF887</f>
        <v>0</v>
      </c>
      <c r="AG888" s="362">
        <f t="shared" ref="AG888" si="1909">AG887</f>
        <v>0</v>
      </c>
      <c r="AH888" s="362">
        <f t="shared" ref="AH888" si="1910">AH887</f>
        <v>0</v>
      </c>
      <c r="AI888" s="362">
        <f t="shared" ref="AI888" si="1911">AI887</f>
        <v>0</v>
      </c>
      <c r="AJ888" s="362">
        <f t="shared" ref="AJ888" si="1912">AJ887</f>
        <v>0</v>
      </c>
      <c r="AK888" s="362">
        <f t="shared" ref="AK888" si="1913">AK887</f>
        <v>0</v>
      </c>
      <c r="AL888" s="362">
        <f t="shared" ref="AL888" si="1914">AL887</f>
        <v>0</v>
      </c>
      <c r="AM888" s="362">
        <f t="shared" ref="AM888" si="1915">AM887</f>
        <v>0</v>
      </c>
      <c r="AN888" s="362">
        <f t="shared" ref="AN888" si="1916">AN887</f>
        <v>0</v>
      </c>
      <c r="AO888" s="362">
        <f t="shared" ref="AO888" si="1917">AO887</f>
        <v>0</v>
      </c>
      <c r="AP888" s="362">
        <f t="shared" ref="AP888" si="1918">AP887</f>
        <v>0</v>
      </c>
      <c r="AQ888" s="362">
        <f t="shared" ref="AQ888" si="1919">AQ887</f>
        <v>0</v>
      </c>
      <c r="AR888" s="362">
        <f t="shared" ref="AR888" si="1920">AR887</f>
        <v>0</v>
      </c>
      <c r="AS888" s="266"/>
    </row>
    <row r="889" spans="1:45" outlineLevel="1">
      <c r="A889" s="464"/>
      <c r="B889" s="254"/>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363"/>
      <c r="AF889" s="376"/>
      <c r="AG889" s="376"/>
      <c r="AH889" s="376"/>
      <c r="AI889" s="376"/>
      <c r="AJ889" s="376"/>
      <c r="AK889" s="376"/>
      <c r="AL889" s="376"/>
      <c r="AM889" s="376"/>
      <c r="AN889" s="376"/>
      <c r="AO889" s="376"/>
      <c r="AP889" s="376"/>
      <c r="AQ889" s="376"/>
      <c r="AR889" s="376"/>
      <c r="AS889" s="266"/>
    </row>
    <row r="890" spans="1:45" ht="30" outlineLevel="1">
      <c r="A890" s="464">
        <v>29</v>
      </c>
      <c r="B890" s="379" t="s">
        <v>121</v>
      </c>
      <c r="C890" s="251" t="s">
        <v>25</v>
      </c>
      <c r="D890" s="255"/>
      <c r="E890" s="255"/>
      <c r="F890" s="255"/>
      <c r="G890" s="255"/>
      <c r="H890" s="255"/>
      <c r="I890" s="255"/>
      <c r="J890" s="255"/>
      <c r="K890" s="255"/>
      <c r="L890" s="255"/>
      <c r="M890" s="255"/>
      <c r="N890" s="255"/>
      <c r="O890" s="255"/>
      <c r="P890" s="255"/>
      <c r="Q890" s="255">
        <v>3</v>
      </c>
      <c r="R890" s="255"/>
      <c r="S890" s="255"/>
      <c r="T890" s="255"/>
      <c r="U890" s="255"/>
      <c r="V890" s="255"/>
      <c r="W890" s="255"/>
      <c r="X890" s="255"/>
      <c r="Y890" s="255"/>
      <c r="Z890" s="255"/>
      <c r="AA890" s="255"/>
      <c r="AB890" s="255"/>
      <c r="AC890" s="255"/>
      <c r="AD890" s="255"/>
      <c r="AE890" s="377"/>
      <c r="AF890" s="366"/>
      <c r="AG890" s="366"/>
      <c r="AH890" s="366"/>
      <c r="AI890" s="366"/>
      <c r="AJ890" s="366"/>
      <c r="AK890" s="366"/>
      <c r="AL890" s="366"/>
      <c r="AM890" s="366"/>
      <c r="AN890" s="366"/>
      <c r="AO890" s="366"/>
      <c r="AP890" s="366"/>
      <c r="AQ890" s="366"/>
      <c r="AR890" s="366"/>
      <c r="AS890" s="256">
        <f>SUM(AE890:AR890)</f>
        <v>0</v>
      </c>
    </row>
    <row r="891" spans="1:45" outlineLevel="1">
      <c r="A891" s="464"/>
      <c r="B891" s="254" t="s">
        <v>341</v>
      </c>
      <c r="C891" s="251" t="s">
        <v>163</v>
      </c>
      <c r="D891" s="255"/>
      <c r="E891" s="255"/>
      <c r="F891" s="255"/>
      <c r="G891" s="255"/>
      <c r="H891" s="255"/>
      <c r="I891" s="255"/>
      <c r="J891" s="255"/>
      <c r="K891" s="255"/>
      <c r="L891" s="255"/>
      <c r="M891" s="255"/>
      <c r="N891" s="255"/>
      <c r="O891" s="255"/>
      <c r="P891" s="255"/>
      <c r="Q891" s="255">
        <f>Q890</f>
        <v>3</v>
      </c>
      <c r="R891" s="255"/>
      <c r="S891" s="255"/>
      <c r="T891" s="255"/>
      <c r="U891" s="255"/>
      <c r="V891" s="255"/>
      <c r="W891" s="255"/>
      <c r="X891" s="255"/>
      <c r="Y891" s="255"/>
      <c r="Z891" s="255"/>
      <c r="AA891" s="255"/>
      <c r="AB891" s="255"/>
      <c r="AC891" s="255"/>
      <c r="AD891" s="255"/>
      <c r="AE891" s="362">
        <f>AE890</f>
        <v>0</v>
      </c>
      <c r="AF891" s="362">
        <f t="shared" ref="AF891" si="1921">AF890</f>
        <v>0</v>
      </c>
      <c r="AG891" s="362">
        <f t="shared" ref="AG891" si="1922">AG890</f>
        <v>0</v>
      </c>
      <c r="AH891" s="362">
        <f t="shared" ref="AH891" si="1923">AH890</f>
        <v>0</v>
      </c>
      <c r="AI891" s="362">
        <f t="shared" ref="AI891" si="1924">AI890</f>
        <v>0</v>
      </c>
      <c r="AJ891" s="362">
        <f t="shared" ref="AJ891" si="1925">AJ890</f>
        <v>0</v>
      </c>
      <c r="AK891" s="362">
        <f t="shared" ref="AK891" si="1926">AK890</f>
        <v>0</v>
      </c>
      <c r="AL891" s="362">
        <f t="shared" ref="AL891" si="1927">AL890</f>
        <v>0</v>
      </c>
      <c r="AM891" s="362">
        <f t="shared" ref="AM891" si="1928">AM890</f>
        <v>0</v>
      </c>
      <c r="AN891" s="362">
        <f t="shared" ref="AN891" si="1929">AN890</f>
        <v>0</v>
      </c>
      <c r="AO891" s="362">
        <f t="shared" ref="AO891" si="1930">AO890</f>
        <v>0</v>
      </c>
      <c r="AP891" s="362">
        <f t="shared" ref="AP891" si="1931">AP890</f>
        <v>0</v>
      </c>
      <c r="AQ891" s="362">
        <f t="shared" ref="AQ891" si="1932">AQ890</f>
        <v>0</v>
      </c>
      <c r="AR891" s="362">
        <f t="shared" ref="AR891" si="1933">AR890</f>
        <v>0</v>
      </c>
      <c r="AS891" s="266"/>
    </row>
    <row r="892" spans="1:45" outlineLevel="1">
      <c r="A892" s="464"/>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363"/>
      <c r="AF892" s="376"/>
      <c r="AG892" s="376"/>
      <c r="AH892" s="376"/>
      <c r="AI892" s="376"/>
      <c r="AJ892" s="376"/>
      <c r="AK892" s="376"/>
      <c r="AL892" s="376"/>
      <c r="AM892" s="376"/>
      <c r="AN892" s="376"/>
      <c r="AO892" s="376"/>
      <c r="AP892" s="376"/>
      <c r="AQ892" s="376"/>
      <c r="AR892" s="376"/>
      <c r="AS892" s="266"/>
    </row>
    <row r="893" spans="1:45" ht="30" outlineLevel="1">
      <c r="A893" s="464">
        <v>30</v>
      </c>
      <c r="B893" s="379" t="s">
        <v>122</v>
      </c>
      <c r="C893" s="251" t="s">
        <v>25</v>
      </c>
      <c r="D893" s="255"/>
      <c r="E893" s="255"/>
      <c r="F893" s="255"/>
      <c r="G893" s="255"/>
      <c r="H893" s="255"/>
      <c r="I893" s="255"/>
      <c r="J893" s="255"/>
      <c r="K893" s="255"/>
      <c r="L893" s="255"/>
      <c r="M893" s="255"/>
      <c r="N893" s="255"/>
      <c r="O893" s="255"/>
      <c r="P893" s="255"/>
      <c r="Q893" s="255">
        <v>12</v>
      </c>
      <c r="R893" s="255"/>
      <c r="S893" s="255"/>
      <c r="T893" s="255"/>
      <c r="U893" s="255"/>
      <c r="V893" s="255"/>
      <c r="W893" s="255"/>
      <c r="X893" s="255"/>
      <c r="Y893" s="255"/>
      <c r="Z893" s="255"/>
      <c r="AA893" s="255"/>
      <c r="AB893" s="255"/>
      <c r="AC893" s="255"/>
      <c r="AD893" s="255"/>
      <c r="AE893" s="377"/>
      <c r="AF893" s="366"/>
      <c r="AG893" s="366"/>
      <c r="AH893" s="366"/>
      <c r="AI893" s="366"/>
      <c r="AJ893" s="366"/>
      <c r="AK893" s="366"/>
      <c r="AL893" s="366"/>
      <c r="AM893" s="366"/>
      <c r="AN893" s="366"/>
      <c r="AO893" s="366"/>
      <c r="AP893" s="366"/>
      <c r="AQ893" s="366"/>
      <c r="AR893" s="366"/>
      <c r="AS893" s="256">
        <f>SUM(AE893:AR893)</f>
        <v>0</v>
      </c>
    </row>
    <row r="894" spans="1:45" outlineLevel="1">
      <c r="A894" s="464"/>
      <c r="B894" s="254" t="s">
        <v>341</v>
      </c>
      <c r="C894" s="251" t="s">
        <v>163</v>
      </c>
      <c r="D894" s="255"/>
      <c r="E894" s="255"/>
      <c r="F894" s="255"/>
      <c r="G894" s="255"/>
      <c r="H894" s="255"/>
      <c r="I894" s="255"/>
      <c r="J894" s="255"/>
      <c r="K894" s="255"/>
      <c r="L894" s="255"/>
      <c r="M894" s="255"/>
      <c r="N894" s="255"/>
      <c r="O894" s="255"/>
      <c r="P894" s="255"/>
      <c r="Q894" s="255">
        <f>Q893</f>
        <v>12</v>
      </c>
      <c r="R894" s="255"/>
      <c r="S894" s="255"/>
      <c r="T894" s="255"/>
      <c r="U894" s="255"/>
      <c r="V894" s="255"/>
      <c r="W894" s="255"/>
      <c r="X894" s="255"/>
      <c r="Y894" s="255"/>
      <c r="Z894" s="255"/>
      <c r="AA894" s="255"/>
      <c r="AB894" s="255"/>
      <c r="AC894" s="255"/>
      <c r="AD894" s="255"/>
      <c r="AE894" s="362">
        <f>AE893</f>
        <v>0</v>
      </c>
      <c r="AF894" s="362">
        <f t="shared" ref="AF894" si="1934">AF893</f>
        <v>0</v>
      </c>
      <c r="AG894" s="362">
        <f t="shared" ref="AG894" si="1935">AG893</f>
        <v>0</v>
      </c>
      <c r="AH894" s="362">
        <f t="shared" ref="AH894" si="1936">AH893</f>
        <v>0</v>
      </c>
      <c r="AI894" s="362">
        <f t="shared" ref="AI894" si="1937">AI893</f>
        <v>0</v>
      </c>
      <c r="AJ894" s="362">
        <f t="shared" ref="AJ894" si="1938">AJ893</f>
        <v>0</v>
      </c>
      <c r="AK894" s="362">
        <f t="shared" ref="AK894" si="1939">AK893</f>
        <v>0</v>
      </c>
      <c r="AL894" s="362">
        <f t="shared" ref="AL894" si="1940">AL893</f>
        <v>0</v>
      </c>
      <c r="AM894" s="362">
        <f t="shared" ref="AM894" si="1941">AM893</f>
        <v>0</v>
      </c>
      <c r="AN894" s="362">
        <f t="shared" ref="AN894" si="1942">AN893</f>
        <v>0</v>
      </c>
      <c r="AO894" s="362">
        <f t="shared" ref="AO894" si="1943">AO893</f>
        <v>0</v>
      </c>
      <c r="AP894" s="362">
        <f t="shared" ref="AP894" si="1944">AP893</f>
        <v>0</v>
      </c>
      <c r="AQ894" s="362">
        <f t="shared" ref="AQ894" si="1945">AQ893</f>
        <v>0</v>
      </c>
      <c r="AR894" s="362">
        <f t="shared" ref="AR894" si="1946">AR893</f>
        <v>0</v>
      </c>
      <c r="AS894" s="266"/>
    </row>
    <row r="895" spans="1:45" outlineLevel="1">
      <c r="A895" s="464"/>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363"/>
      <c r="AF895" s="376"/>
      <c r="AG895" s="376"/>
      <c r="AH895" s="376"/>
      <c r="AI895" s="376"/>
      <c r="AJ895" s="376"/>
      <c r="AK895" s="376"/>
      <c r="AL895" s="376"/>
      <c r="AM895" s="376"/>
      <c r="AN895" s="376"/>
      <c r="AO895" s="376"/>
      <c r="AP895" s="376"/>
      <c r="AQ895" s="376"/>
      <c r="AR895" s="376"/>
      <c r="AS895" s="266"/>
    </row>
    <row r="896" spans="1:45" outlineLevel="1">
      <c r="A896" s="464">
        <v>31</v>
      </c>
      <c r="B896" s="379" t="s">
        <v>123</v>
      </c>
      <c r="C896" s="251" t="s">
        <v>25</v>
      </c>
      <c r="D896" s="255"/>
      <c r="E896" s="255"/>
      <c r="F896" s="255"/>
      <c r="G896" s="255"/>
      <c r="H896" s="255"/>
      <c r="I896" s="255"/>
      <c r="J896" s="255"/>
      <c r="K896" s="255"/>
      <c r="L896" s="255"/>
      <c r="M896" s="255"/>
      <c r="N896" s="255"/>
      <c r="O896" s="255"/>
      <c r="P896" s="255"/>
      <c r="Q896" s="255">
        <v>12</v>
      </c>
      <c r="R896" s="255"/>
      <c r="S896" s="255"/>
      <c r="T896" s="255"/>
      <c r="U896" s="255"/>
      <c r="V896" s="255"/>
      <c r="W896" s="255"/>
      <c r="X896" s="255"/>
      <c r="Y896" s="255"/>
      <c r="Z896" s="255"/>
      <c r="AA896" s="255"/>
      <c r="AB896" s="255"/>
      <c r="AC896" s="255"/>
      <c r="AD896" s="255"/>
      <c r="AE896" s="377"/>
      <c r="AF896" s="366"/>
      <c r="AG896" s="366"/>
      <c r="AH896" s="366"/>
      <c r="AI896" s="366"/>
      <c r="AJ896" s="366"/>
      <c r="AK896" s="366"/>
      <c r="AL896" s="366"/>
      <c r="AM896" s="366"/>
      <c r="AN896" s="366"/>
      <c r="AO896" s="366"/>
      <c r="AP896" s="366"/>
      <c r="AQ896" s="366"/>
      <c r="AR896" s="366"/>
      <c r="AS896" s="256">
        <f>SUM(AE896:AR896)</f>
        <v>0</v>
      </c>
    </row>
    <row r="897" spans="1:45" outlineLevel="1">
      <c r="A897" s="464"/>
      <c r="B897" s="254" t="s">
        <v>341</v>
      </c>
      <c r="C897" s="251" t="s">
        <v>163</v>
      </c>
      <c r="D897" s="255"/>
      <c r="E897" s="255"/>
      <c r="F897" s="255"/>
      <c r="G897" s="255"/>
      <c r="H897" s="255"/>
      <c r="I897" s="255"/>
      <c r="J897" s="255"/>
      <c r="K897" s="255"/>
      <c r="L897" s="255"/>
      <c r="M897" s="255"/>
      <c r="N897" s="255"/>
      <c r="O897" s="255"/>
      <c r="P897" s="255"/>
      <c r="Q897" s="255">
        <f>Q896</f>
        <v>12</v>
      </c>
      <c r="R897" s="255"/>
      <c r="S897" s="255"/>
      <c r="T897" s="255"/>
      <c r="U897" s="255"/>
      <c r="V897" s="255"/>
      <c r="W897" s="255"/>
      <c r="X897" s="255"/>
      <c r="Y897" s="255"/>
      <c r="Z897" s="255"/>
      <c r="AA897" s="255"/>
      <c r="AB897" s="255"/>
      <c r="AC897" s="255"/>
      <c r="AD897" s="255"/>
      <c r="AE897" s="362">
        <f>AE896</f>
        <v>0</v>
      </c>
      <c r="AF897" s="362">
        <f t="shared" ref="AF897" si="1947">AF896</f>
        <v>0</v>
      </c>
      <c r="AG897" s="362">
        <f t="shared" ref="AG897" si="1948">AG896</f>
        <v>0</v>
      </c>
      <c r="AH897" s="362">
        <f t="shared" ref="AH897" si="1949">AH896</f>
        <v>0</v>
      </c>
      <c r="AI897" s="362">
        <f t="shared" ref="AI897" si="1950">AI896</f>
        <v>0</v>
      </c>
      <c r="AJ897" s="362">
        <f t="shared" ref="AJ897" si="1951">AJ896</f>
        <v>0</v>
      </c>
      <c r="AK897" s="362">
        <f t="shared" ref="AK897" si="1952">AK896</f>
        <v>0</v>
      </c>
      <c r="AL897" s="362">
        <f t="shared" ref="AL897" si="1953">AL896</f>
        <v>0</v>
      </c>
      <c r="AM897" s="362">
        <f t="shared" ref="AM897" si="1954">AM896</f>
        <v>0</v>
      </c>
      <c r="AN897" s="362">
        <f t="shared" ref="AN897" si="1955">AN896</f>
        <v>0</v>
      </c>
      <c r="AO897" s="362">
        <f t="shared" ref="AO897" si="1956">AO896</f>
        <v>0</v>
      </c>
      <c r="AP897" s="362">
        <f t="shared" ref="AP897" si="1957">AP896</f>
        <v>0</v>
      </c>
      <c r="AQ897" s="362">
        <f t="shared" ref="AQ897" si="1958">AQ896</f>
        <v>0</v>
      </c>
      <c r="AR897" s="362">
        <f t="shared" ref="AR897" si="1959">AR896</f>
        <v>0</v>
      </c>
      <c r="AS897" s="266"/>
    </row>
    <row r="898" spans="1:45" outlineLevel="1">
      <c r="A898" s="464"/>
      <c r="B898" s="379"/>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363"/>
      <c r="AF898" s="376"/>
      <c r="AG898" s="376"/>
      <c r="AH898" s="376"/>
      <c r="AI898" s="376"/>
      <c r="AJ898" s="376"/>
      <c r="AK898" s="376"/>
      <c r="AL898" s="376"/>
      <c r="AM898" s="376"/>
      <c r="AN898" s="376"/>
      <c r="AO898" s="376"/>
      <c r="AP898" s="376"/>
      <c r="AQ898" s="376"/>
      <c r="AR898" s="376"/>
      <c r="AS898" s="266"/>
    </row>
    <row r="899" spans="1:45" outlineLevel="1">
      <c r="A899" s="464">
        <v>32</v>
      </c>
      <c r="B899" s="379" t="s">
        <v>124</v>
      </c>
      <c r="C899" s="251" t="s">
        <v>25</v>
      </c>
      <c r="D899" s="255"/>
      <c r="E899" s="255"/>
      <c r="F899" s="255"/>
      <c r="G899" s="255"/>
      <c r="H899" s="255"/>
      <c r="I899" s="255"/>
      <c r="J899" s="255"/>
      <c r="K899" s="255"/>
      <c r="L899" s="255"/>
      <c r="M899" s="255"/>
      <c r="N899" s="255"/>
      <c r="O899" s="255"/>
      <c r="P899" s="255"/>
      <c r="Q899" s="255">
        <v>12</v>
      </c>
      <c r="R899" s="255"/>
      <c r="S899" s="255"/>
      <c r="T899" s="255"/>
      <c r="U899" s="255"/>
      <c r="V899" s="255"/>
      <c r="W899" s="255"/>
      <c r="X899" s="255"/>
      <c r="Y899" s="255"/>
      <c r="Z899" s="255"/>
      <c r="AA899" s="255"/>
      <c r="AB899" s="255"/>
      <c r="AC899" s="255"/>
      <c r="AD899" s="255"/>
      <c r="AE899" s="377"/>
      <c r="AF899" s="366"/>
      <c r="AG899" s="366"/>
      <c r="AH899" s="366"/>
      <c r="AI899" s="366"/>
      <c r="AJ899" s="366"/>
      <c r="AK899" s="366"/>
      <c r="AL899" s="366"/>
      <c r="AM899" s="366"/>
      <c r="AN899" s="366"/>
      <c r="AO899" s="366"/>
      <c r="AP899" s="366"/>
      <c r="AQ899" s="366"/>
      <c r="AR899" s="366"/>
      <c r="AS899" s="256">
        <f>SUM(AE899:AR899)</f>
        <v>0</v>
      </c>
    </row>
    <row r="900" spans="1:45" outlineLevel="1">
      <c r="A900" s="464"/>
      <c r="B900" s="254" t="s">
        <v>341</v>
      </c>
      <c r="C900" s="251" t="s">
        <v>163</v>
      </c>
      <c r="D900" s="255"/>
      <c r="E900" s="255"/>
      <c r="F900" s="255"/>
      <c r="G900" s="255"/>
      <c r="H900" s="255"/>
      <c r="I900" s="255"/>
      <c r="J900" s="255"/>
      <c r="K900" s="255"/>
      <c r="L900" s="255"/>
      <c r="M900" s="255"/>
      <c r="N900" s="255"/>
      <c r="O900" s="255"/>
      <c r="P900" s="255"/>
      <c r="Q900" s="255">
        <f>Q899</f>
        <v>12</v>
      </c>
      <c r="R900" s="255"/>
      <c r="S900" s="255"/>
      <c r="T900" s="255"/>
      <c r="U900" s="255"/>
      <c r="V900" s="255"/>
      <c r="W900" s="255"/>
      <c r="X900" s="255"/>
      <c r="Y900" s="255"/>
      <c r="Z900" s="255"/>
      <c r="AA900" s="255"/>
      <c r="AB900" s="255"/>
      <c r="AC900" s="255"/>
      <c r="AD900" s="255"/>
      <c r="AE900" s="362">
        <f>AE899</f>
        <v>0</v>
      </c>
      <c r="AF900" s="362">
        <f t="shared" ref="AF900" si="1960">AF899</f>
        <v>0</v>
      </c>
      <c r="AG900" s="362">
        <f t="shared" ref="AG900" si="1961">AG899</f>
        <v>0</v>
      </c>
      <c r="AH900" s="362">
        <f t="shared" ref="AH900" si="1962">AH899</f>
        <v>0</v>
      </c>
      <c r="AI900" s="362">
        <f t="shared" ref="AI900" si="1963">AI899</f>
        <v>0</v>
      </c>
      <c r="AJ900" s="362">
        <f t="shared" ref="AJ900" si="1964">AJ899</f>
        <v>0</v>
      </c>
      <c r="AK900" s="362">
        <f t="shared" ref="AK900" si="1965">AK899</f>
        <v>0</v>
      </c>
      <c r="AL900" s="362">
        <f t="shared" ref="AL900" si="1966">AL899</f>
        <v>0</v>
      </c>
      <c r="AM900" s="362">
        <f t="shared" ref="AM900" si="1967">AM899</f>
        <v>0</v>
      </c>
      <c r="AN900" s="362">
        <f t="shared" ref="AN900" si="1968">AN899</f>
        <v>0</v>
      </c>
      <c r="AO900" s="362">
        <f t="shared" ref="AO900" si="1969">AO899</f>
        <v>0</v>
      </c>
      <c r="AP900" s="362">
        <f t="shared" ref="AP900" si="1970">AP899</f>
        <v>0</v>
      </c>
      <c r="AQ900" s="362">
        <f t="shared" ref="AQ900" si="1971">AQ899</f>
        <v>0</v>
      </c>
      <c r="AR900" s="362">
        <f>AR899</f>
        <v>0</v>
      </c>
      <c r="AS900" s="266"/>
    </row>
    <row r="901" spans="1:45" outlineLevel="1">
      <c r="A901" s="464"/>
      <c r="B901" s="379"/>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363"/>
      <c r="AF901" s="376"/>
      <c r="AG901" s="376"/>
      <c r="AH901" s="376"/>
      <c r="AI901" s="376"/>
      <c r="AJ901" s="376"/>
      <c r="AK901" s="376"/>
      <c r="AL901" s="376"/>
      <c r="AM901" s="376"/>
      <c r="AN901" s="376"/>
      <c r="AO901" s="376"/>
      <c r="AP901" s="376"/>
      <c r="AQ901" s="376"/>
      <c r="AR901" s="376"/>
      <c r="AS901" s="266"/>
    </row>
    <row r="902" spans="1:45" ht="15.75" outlineLevel="1">
      <c r="A902" s="464"/>
      <c r="B902" s="248" t="s">
        <v>497</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363"/>
      <c r="AF902" s="376"/>
      <c r="AG902" s="376"/>
      <c r="AH902" s="376"/>
      <c r="AI902" s="376"/>
      <c r="AJ902" s="376"/>
      <c r="AK902" s="376"/>
      <c r="AL902" s="376"/>
      <c r="AM902" s="376"/>
      <c r="AN902" s="376"/>
      <c r="AO902" s="376"/>
      <c r="AP902" s="376"/>
      <c r="AQ902" s="376"/>
      <c r="AR902" s="376"/>
      <c r="AS902" s="266"/>
    </row>
    <row r="903" spans="1:45" outlineLevel="1">
      <c r="A903" s="464">
        <v>33</v>
      </c>
      <c r="B903" s="379" t="s">
        <v>125</v>
      </c>
      <c r="C903" s="251" t="s">
        <v>25</v>
      </c>
      <c r="D903" s="255">
        <v>74862.029999999941</v>
      </c>
      <c r="E903" s="255">
        <v>74862.029999999941</v>
      </c>
      <c r="F903" s="255">
        <f>E903</f>
        <v>74862.029999999941</v>
      </c>
      <c r="G903" s="255">
        <f t="shared" ref="G903:J903" si="1972">F903</f>
        <v>74862.029999999941</v>
      </c>
      <c r="H903" s="255">
        <f t="shared" si="1972"/>
        <v>74862.029999999941</v>
      </c>
      <c r="I903" s="255">
        <f t="shared" si="1972"/>
        <v>74862.029999999941</v>
      </c>
      <c r="J903" s="255">
        <f t="shared" si="1972"/>
        <v>74862.029999999941</v>
      </c>
      <c r="K903" s="255"/>
      <c r="L903" s="255"/>
      <c r="M903" s="255"/>
      <c r="N903" s="255"/>
      <c r="O903" s="255"/>
      <c r="P903" s="255"/>
      <c r="Q903" s="255">
        <v>0</v>
      </c>
      <c r="R903" s="255">
        <f>(643/4715099)*D903</f>
        <v>10.208965981414169</v>
      </c>
      <c r="S903" s="255">
        <f t="shared" ref="S903" si="1973">(643/4715099)*E903</f>
        <v>10.208965981414169</v>
      </c>
      <c r="T903" s="255">
        <f t="shared" ref="T903" si="1974">(643/4715099)*F903</f>
        <v>10.208965981414169</v>
      </c>
      <c r="U903" s="255">
        <f t="shared" ref="U903" si="1975">(643/4715099)*G903</f>
        <v>10.208965981414169</v>
      </c>
      <c r="V903" s="255">
        <f t="shared" ref="V903" si="1976">(643/4715099)*H903</f>
        <v>10.208965981414169</v>
      </c>
      <c r="W903" s="255">
        <f t="shared" ref="W903" si="1977">(643/4715099)*I903</f>
        <v>10.208965981414169</v>
      </c>
      <c r="X903" s="255">
        <f t="shared" ref="X903" si="1978">(643/4715099)*J903</f>
        <v>10.208965981414169</v>
      </c>
      <c r="Y903" s="255"/>
      <c r="Z903" s="255"/>
      <c r="AA903" s="255"/>
      <c r="AB903" s="255"/>
      <c r="AC903" s="255"/>
      <c r="AD903" s="255"/>
      <c r="AE903" s="377">
        <f>AE713</f>
        <v>0</v>
      </c>
      <c r="AF903" s="377">
        <f t="shared" ref="AF903:AI903" si="1979">AF713</f>
        <v>1</v>
      </c>
      <c r="AG903" s="377">
        <f t="shared" si="1979"/>
        <v>0</v>
      </c>
      <c r="AH903" s="377">
        <f t="shared" si="1979"/>
        <v>0</v>
      </c>
      <c r="AI903" s="377">
        <f t="shared" si="1979"/>
        <v>0</v>
      </c>
      <c r="AJ903" s="366"/>
      <c r="AK903" s="366"/>
      <c r="AL903" s="366"/>
      <c r="AM903" s="366"/>
      <c r="AN903" s="366"/>
      <c r="AO903" s="366"/>
      <c r="AP903" s="366"/>
      <c r="AQ903" s="366"/>
      <c r="AR903" s="366"/>
      <c r="AS903" s="256">
        <f>SUM(AE903:AR903)</f>
        <v>1</v>
      </c>
    </row>
    <row r="904" spans="1:45" outlineLevel="1">
      <c r="A904" s="464"/>
      <c r="B904" s="254" t="s">
        <v>341</v>
      </c>
      <c r="C904" s="251" t="s">
        <v>163</v>
      </c>
      <c r="D904" s="255"/>
      <c r="E904" s="255"/>
      <c r="F904" s="255"/>
      <c r="G904" s="255"/>
      <c r="H904" s="255"/>
      <c r="I904" s="255"/>
      <c r="J904" s="255"/>
      <c r="K904" s="255"/>
      <c r="L904" s="255"/>
      <c r="M904" s="255"/>
      <c r="N904" s="255"/>
      <c r="O904" s="255"/>
      <c r="P904" s="255"/>
      <c r="Q904" s="255">
        <f>Q903</f>
        <v>0</v>
      </c>
      <c r="R904" s="255"/>
      <c r="S904" s="255"/>
      <c r="T904" s="255"/>
      <c r="U904" s="255"/>
      <c r="V904" s="255"/>
      <c r="W904" s="255"/>
      <c r="X904" s="255"/>
      <c r="Y904" s="255"/>
      <c r="Z904" s="255"/>
      <c r="AA904" s="255"/>
      <c r="AB904" s="255"/>
      <c r="AC904" s="255"/>
      <c r="AD904" s="255"/>
      <c r="AE904" s="362">
        <f>AE903</f>
        <v>0</v>
      </c>
      <c r="AF904" s="362">
        <f t="shared" ref="AF904" si="1980">AF903</f>
        <v>1</v>
      </c>
      <c r="AG904" s="362">
        <f t="shared" ref="AG904" si="1981">AG903</f>
        <v>0</v>
      </c>
      <c r="AH904" s="362">
        <f t="shared" ref="AH904" si="1982">AH903</f>
        <v>0</v>
      </c>
      <c r="AI904" s="362">
        <f t="shared" ref="AI904" si="1983">AI903</f>
        <v>0</v>
      </c>
      <c r="AJ904" s="362">
        <f t="shared" ref="AJ904" si="1984">AJ903</f>
        <v>0</v>
      </c>
      <c r="AK904" s="362">
        <f t="shared" ref="AK904" si="1985">AK903</f>
        <v>0</v>
      </c>
      <c r="AL904" s="362">
        <f t="shared" ref="AL904" si="1986">AL903</f>
        <v>0</v>
      </c>
      <c r="AM904" s="362">
        <f t="shared" ref="AM904" si="1987">AM903</f>
        <v>0</v>
      </c>
      <c r="AN904" s="362">
        <f t="shared" ref="AN904" si="1988">AN903</f>
        <v>0</v>
      </c>
      <c r="AO904" s="362">
        <f t="shared" ref="AO904" si="1989">AO903</f>
        <v>0</v>
      </c>
      <c r="AP904" s="362">
        <f t="shared" ref="AP904" si="1990">AP903</f>
        <v>0</v>
      </c>
      <c r="AQ904" s="362">
        <f t="shared" ref="AQ904" si="1991">AQ903</f>
        <v>0</v>
      </c>
      <c r="AR904" s="362">
        <f t="shared" ref="AR904" si="1992">AR903</f>
        <v>0</v>
      </c>
      <c r="AS904" s="266"/>
    </row>
    <row r="905" spans="1:45" outlineLevel="1">
      <c r="A905" s="464"/>
      <c r="B905" s="379"/>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363"/>
      <c r="AF905" s="376"/>
      <c r="AG905" s="376"/>
      <c r="AH905" s="376"/>
      <c r="AI905" s="376"/>
      <c r="AJ905" s="376"/>
      <c r="AK905" s="376"/>
      <c r="AL905" s="376"/>
      <c r="AM905" s="376"/>
      <c r="AN905" s="376"/>
      <c r="AO905" s="376"/>
      <c r="AP905" s="376"/>
      <c r="AQ905" s="376"/>
      <c r="AR905" s="376"/>
      <c r="AS905" s="266"/>
    </row>
    <row r="906" spans="1:45" outlineLevel="1">
      <c r="A906" s="464">
        <v>34</v>
      </c>
      <c r="B906" s="379" t="s">
        <v>126</v>
      </c>
      <c r="C906" s="251" t="s">
        <v>25</v>
      </c>
      <c r="D906" s="255"/>
      <c r="E906" s="255"/>
      <c r="F906" s="255"/>
      <c r="G906" s="255"/>
      <c r="H906" s="255"/>
      <c r="I906" s="255"/>
      <c r="J906" s="255"/>
      <c r="K906" s="255"/>
      <c r="L906" s="255"/>
      <c r="M906" s="255"/>
      <c r="N906" s="255"/>
      <c r="O906" s="255"/>
      <c r="P906" s="255"/>
      <c r="Q906" s="255">
        <v>0</v>
      </c>
      <c r="R906" s="255"/>
      <c r="S906" s="255"/>
      <c r="T906" s="255"/>
      <c r="U906" s="255"/>
      <c r="V906" s="255"/>
      <c r="W906" s="255"/>
      <c r="X906" s="255"/>
      <c r="Y906" s="255"/>
      <c r="Z906" s="255"/>
      <c r="AA906" s="255"/>
      <c r="AB906" s="255"/>
      <c r="AC906" s="255"/>
      <c r="AD906" s="255"/>
      <c r="AE906" s="377"/>
      <c r="AF906" s="366"/>
      <c r="AG906" s="366"/>
      <c r="AH906" s="366"/>
      <c r="AI906" s="366"/>
      <c r="AJ906" s="366"/>
      <c r="AK906" s="366"/>
      <c r="AL906" s="366"/>
      <c r="AM906" s="366"/>
      <c r="AN906" s="366"/>
      <c r="AO906" s="366"/>
      <c r="AP906" s="366"/>
      <c r="AQ906" s="366"/>
      <c r="AR906" s="366"/>
      <c r="AS906" s="256">
        <f>SUM(AE906:AR906)</f>
        <v>0</v>
      </c>
    </row>
    <row r="907" spans="1:45" outlineLevel="1">
      <c r="A907" s="464"/>
      <c r="B907" s="254" t="s">
        <v>341</v>
      </c>
      <c r="C907" s="251" t="s">
        <v>163</v>
      </c>
      <c r="D907" s="255"/>
      <c r="E907" s="255"/>
      <c r="F907" s="255"/>
      <c r="G907" s="255"/>
      <c r="H907" s="255"/>
      <c r="I907" s="255"/>
      <c r="J907" s="255"/>
      <c r="K907" s="255"/>
      <c r="L907" s="255"/>
      <c r="M907" s="255"/>
      <c r="N907" s="255"/>
      <c r="O907" s="255"/>
      <c r="P907" s="255"/>
      <c r="Q907" s="255">
        <f>Q906</f>
        <v>0</v>
      </c>
      <c r="R907" s="255"/>
      <c r="S907" s="255"/>
      <c r="T907" s="255"/>
      <c r="U907" s="255"/>
      <c r="V907" s="255"/>
      <c r="W907" s="255"/>
      <c r="X907" s="255"/>
      <c r="Y907" s="255"/>
      <c r="Z907" s="255"/>
      <c r="AA907" s="255"/>
      <c r="AB907" s="255"/>
      <c r="AC907" s="255"/>
      <c r="AD907" s="255"/>
      <c r="AE907" s="362">
        <f>AE906</f>
        <v>0</v>
      </c>
      <c r="AF907" s="362">
        <f t="shared" ref="AF907" si="1993">AF906</f>
        <v>0</v>
      </c>
      <c r="AG907" s="362">
        <f t="shared" ref="AG907" si="1994">AG906</f>
        <v>0</v>
      </c>
      <c r="AH907" s="362">
        <f t="shared" ref="AH907" si="1995">AH906</f>
        <v>0</v>
      </c>
      <c r="AI907" s="362">
        <f t="shared" ref="AI907" si="1996">AI906</f>
        <v>0</v>
      </c>
      <c r="AJ907" s="362">
        <f t="shared" ref="AJ907" si="1997">AJ906</f>
        <v>0</v>
      </c>
      <c r="AK907" s="362">
        <f t="shared" ref="AK907" si="1998">AK906</f>
        <v>0</v>
      </c>
      <c r="AL907" s="362">
        <f t="shared" ref="AL907" si="1999">AL906</f>
        <v>0</v>
      </c>
      <c r="AM907" s="362">
        <f t="shared" ref="AM907" si="2000">AM906</f>
        <v>0</v>
      </c>
      <c r="AN907" s="362">
        <f t="shared" ref="AN907" si="2001">AN906</f>
        <v>0</v>
      </c>
      <c r="AO907" s="362">
        <f t="shared" ref="AO907" si="2002">AO906</f>
        <v>0</v>
      </c>
      <c r="AP907" s="362">
        <f t="shared" ref="AP907" si="2003">AP906</f>
        <v>0</v>
      </c>
      <c r="AQ907" s="362">
        <f t="shared" ref="AQ907" si="2004">AQ906</f>
        <v>0</v>
      </c>
      <c r="AR907" s="362">
        <f t="shared" ref="AR907" si="2005">AR906</f>
        <v>0</v>
      </c>
      <c r="AS907" s="266"/>
    </row>
    <row r="908" spans="1:45" outlineLevel="1">
      <c r="A908" s="464"/>
      <c r="B908" s="379"/>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363"/>
      <c r="AF908" s="376"/>
      <c r="AG908" s="376"/>
      <c r="AH908" s="376"/>
      <c r="AI908" s="376"/>
      <c r="AJ908" s="376"/>
      <c r="AK908" s="376"/>
      <c r="AL908" s="376"/>
      <c r="AM908" s="376"/>
      <c r="AN908" s="376"/>
      <c r="AO908" s="376"/>
      <c r="AP908" s="376"/>
      <c r="AQ908" s="376"/>
      <c r="AR908" s="376"/>
      <c r="AS908" s="266"/>
    </row>
    <row r="909" spans="1:45" outlineLevel="1">
      <c r="A909" s="464">
        <v>35</v>
      </c>
      <c r="B909" s="379" t="s">
        <v>127</v>
      </c>
      <c r="C909" s="251" t="s">
        <v>25</v>
      </c>
      <c r="D909" s="255"/>
      <c r="E909" s="255"/>
      <c r="F909" s="255"/>
      <c r="G909" s="255"/>
      <c r="H909" s="255"/>
      <c r="I909" s="255"/>
      <c r="J909" s="255"/>
      <c r="K909" s="255"/>
      <c r="L909" s="255"/>
      <c r="M909" s="255"/>
      <c r="N909" s="255"/>
      <c r="O909" s="255"/>
      <c r="P909" s="255"/>
      <c r="Q909" s="255">
        <v>0</v>
      </c>
      <c r="R909" s="255"/>
      <c r="S909" s="255"/>
      <c r="T909" s="255"/>
      <c r="U909" s="255"/>
      <c r="V909" s="255"/>
      <c r="W909" s="255"/>
      <c r="X909" s="255"/>
      <c r="Y909" s="255"/>
      <c r="Z909" s="255"/>
      <c r="AA909" s="255"/>
      <c r="AB909" s="255"/>
      <c r="AC909" s="255"/>
      <c r="AD909" s="255"/>
      <c r="AE909" s="377"/>
      <c r="AF909" s="366"/>
      <c r="AG909" s="366"/>
      <c r="AH909" s="366"/>
      <c r="AI909" s="366"/>
      <c r="AJ909" s="366"/>
      <c r="AK909" s="366"/>
      <c r="AL909" s="366"/>
      <c r="AM909" s="366"/>
      <c r="AN909" s="366"/>
      <c r="AO909" s="366"/>
      <c r="AP909" s="366"/>
      <c r="AQ909" s="366"/>
      <c r="AR909" s="366"/>
      <c r="AS909" s="256">
        <f>SUM(AE909:AR909)</f>
        <v>0</v>
      </c>
    </row>
    <row r="910" spans="1:45" outlineLevel="1">
      <c r="A910" s="464"/>
      <c r="B910" s="254" t="s">
        <v>341</v>
      </c>
      <c r="C910" s="251" t="s">
        <v>163</v>
      </c>
      <c r="D910" s="255"/>
      <c r="E910" s="255"/>
      <c r="F910" s="255"/>
      <c r="G910" s="255"/>
      <c r="H910" s="255"/>
      <c r="I910" s="255"/>
      <c r="J910" s="255"/>
      <c r="K910" s="255"/>
      <c r="L910" s="255"/>
      <c r="M910" s="255"/>
      <c r="N910" s="255"/>
      <c r="O910" s="255"/>
      <c r="P910" s="255"/>
      <c r="Q910" s="255">
        <f>Q909</f>
        <v>0</v>
      </c>
      <c r="R910" s="255"/>
      <c r="S910" s="255"/>
      <c r="T910" s="255"/>
      <c r="U910" s="255"/>
      <c r="V910" s="255"/>
      <c r="W910" s="255"/>
      <c r="X910" s="255"/>
      <c r="Y910" s="255"/>
      <c r="Z910" s="255"/>
      <c r="AA910" s="255"/>
      <c r="AB910" s="255"/>
      <c r="AC910" s="255"/>
      <c r="AD910" s="255"/>
      <c r="AE910" s="362">
        <f>AE909</f>
        <v>0</v>
      </c>
      <c r="AF910" s="362">
        <f t="shared" ref="AF910" si="2006">AF909</f>
        <v>0</v>
      </c>
      <c r="AG910" s="362">
        <f t="shared" ref="AG910" si="2007">AG909</f>
        <v>0</v>
      </c>
      <c r="AH910" s="362">
        <f t="shared" ref="AH910" si="2008">AH909</f>
        <v>0</v>
      </c>
      <c r="AI910" s="362">
        <f t="shared" ref="AI910" si="2009">AI909</f>
        <v>0</v>
      </c>
      <c r="AJ910" s="362">
        <f t="shared" ref="AJ910" si="2010">AJ909</f>
        <v>0</v>
      </c>
      <c r="AK910" s="362">
        <f t="shared" ref="AK910" si="2011">AK909</f>
        <v>0</v>
      </c>
      <c r="AL910" s="362">
        <f t="shared" ref="AL910" si="2012">AL909</f>
        <v>0</v>
      </c>
      <c r="AM910" s="362">
        <f t="shared" ref="AM910" si="2013">AM909</f>
        <v>0</v>
      </c>
      <c r="AN910" s="362">
        <f t="shared" ref="AN910" si="2014">AN909</f>
        <v>0</v>
      </c>
      <c r="AO910" s="362">
        <f t="shared" ref="AO910" si="2015">AO909</f>
        <v>0</v>
      </c>
      <c r="AP910" s="362">
        <f t="shared" ref="AP910" si="2016">AP909</f>
        <v>0</v>
      </c>
      <c r="AQ910" s="362">
        <f t="shared" ref="AQ910" si="2017">AQ909</f>
        <v>0</v>
      </c>
      <c r="AR910" s="362">
        <f t="shared" ref="AR910" si="2018">AR909</f>
        <v>0</v>
      </c>
      <c r="AS910" s="266"/>
    </row>
    <row r="911" spans="1:45" outlineLevel="1">
      <c r="A911" s="464"/>
      <c r="B911" s="38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363"/>
      <c r="AF911" s="376"/>
      <c r="AG911" s="376"/>
      <c r="AH911" s="376"/>
      <c r="AI911" s="376"/>
      <c r="AJ911" s="376"/>
      <c r="AK911" s="376"/>
      <c r="AL911" s="376"/>
      <c r="AM911" s="376"/>
      <c r="AN911" s="376"/>
      <c r="AO911" s="376"/>
      <c r="AP911" s="376"/>
      <c r="AQ911" s="376"/>
      <c r="AR911" s="376"/>
      <c r="AS911" s="266"/>
    </row>
    <row r="912" spans="1:45" ht="15.75" outlineLevel="1">
      <c r="A912" s="464"/>
      <c r="B912" s="248" t="s">
        <v>498</v>
      </c>
      <c r="C912" s="251"/>
      <c r="D912" s="251"/>
      <c r="E912" s="251"/>
      <c r="F912" s="251"/>
      <c r="G912" s="251"/>
      <c r="H912" s="251"/>
      <c r="I912" s="251"/>
      <c r="J912" s="251"/>
      <c r="K912" s="251"/>
      <c r="L912" s="251"/>
      <c r="M912" s="251"/>
      <c r="N912" s="251"/>
      <c r="O912" s="251"/>
      <c r="P912" s="251"/>
      <c r="Q912" s="251"/>
      <c r="R912" s="251"/>
      <c r="S912" s="251"/>
      <c r="T912" s="251"/>
      <c r="U912" s="251"/>
      <c r="V912" s="251"/>
      <c r="W912" s="251"/>
      <c r="X912" s="251"/>
      <c r="Y912" s="251"/>
      <c r="Z912" s="251"/>
      <c r="AA912" s="251"/>
      <c r="AB912" s="251"/>
      <c r="AC912" s="251"/>
      <c r="AD912" s="251"/>
      <c r="AE912" s="363"/>
      <c r="AF912" s="376"/>
      <c r="AG912" s="376"/>
      <c r="AH912" s="376"/>
      <c r="AI912" s="376"/>
      <c r="AJ912" s="376"/>
      <c r="AK912" s="376"/>
      <c r="AL912" s="376"/>
      <c r="AM912" s="376"/>
      <c r="AN912" s="376"/>
      <c r="AO912" s="376"/>
      <c r="AP912" s="376"/>
      <c r="AQ912" s="376"/>
      <c r="AR912" s="376"/>
      <c r="AS912" s="266"/>
    </row>
    <row r="913" spans="1:45" ht="45" outlineLevel="1">
      <c r="A913" s="464">
        <v>36</v>
      </c>
      <c r="B913" s="379" t="s">
        <v>128</v>
      </c>
      <c r="C913" s="251" t="s">
        <v>25</v>
      </c>
      <c r="D913" s="255"/>
      <c r="E913" s="255"/>
      <c r="F913" s="255"/>
      <c r="G913" s="255"/>
      <c r="H913" s="255"/>
      <c r="I913" s="255"/>
      <c r="J913" s="255"/>
      <c r="K913" s="255"/>
      <c r="L913" s="255"/>
      <c r="M913" s="255"/>
      <c r="N913" s="255"/>
      <c r="O913" s="255"/>
      <c r="P913" s="255"/>
      <c r="Q913" s="255">
        <v>12</v>
      </c>
      <c r="R913" s="255"/>
      <c r="S913" s="255"/>
      <c r="T913" s="255"/>
      <c r="U913" s="255"/>
      <c r="V913" s="255"/>
      <c r="W913" s="255"/>
      <c r="X913" s="255"/>
      <c r="Y913" s="255"/>
      <c r="Z913" s="255"/>
      <c r="AA913" s="255"/>
      <c r="AB913" s="255"/>
      <c r="AC913" s="255"/>
      <c r="AD913" s="255"/>
      <c r="AE913" s="377"/>
      <c r="AF913" s="366"/>
      <c r="AG913" s="366"/>
      <c r="AH913" s="366"/>
      <c r="AI913" s="366"/>
      <c r="AJ913" s="366"/>
      <c r="AK913" s="366"/>
      <c r="AL913" s="366"/>
      <c r="AM913" s="366"/>
      <c r="AN913" s="366"/>
      <c r="AO913" s="366"/>
      <c r="AP913" s="366"/>
      <c r="AQ913" s="366"/>
      <c r="AR913" s="366"/>
      <c r="AS913" s="256">
        <f>SUM(AE913:AR913)</f>
        <v>0</v>
      </c>
    </row>
    <row r="914" spans="1:45" outlineLevel="1">
      <c r="A914" s="464"/>
      <c r="B914" s="254" t="s">
        <v>341</v>
      </c>
      <c r="C914" s="251" t="s">
        <v>163</v>
      </c>
      <c r="D914" s="255"/>
      <c r="E914" s="255"/>
      <c r="F914" s="255"/>
      <c r="G914" s="255"/>
      <c r="H914" s="255"/>
      <c r="I914" s="255"/>
      <c r="J914" s="255"/>
      <c r="K914" s="255"/>
      <c r="L914" s="255"/>
      <c r="M914" s="255"/>
      <c r="N914" s="255"/>
      <c r="O914" s="255"/>
      <c r="P914" s="255"/>
      <c r="Q914" s="255">
        <f>Q913</f>
        <v>12</v>
      </c>
      <c r="R914" s="255"/>
      <c r="S914" s="255"/>
      <c r="T914" s="255"/>
      <c r="U914" s="255"/>
      <c r="V914" s="255"/>
      <c r="W914" s="255"/>
      <c r="X914" s="255"/>
      <c r="Y914" s="255"/>
      <c r="Z914" s="255"/>
      <c r="AA914" s="255"/>
      <c r="AB914" s="255"/>
      <c r="AC914" s="255"/>
      <c r="AD914" s="255"/>
      <c r="AE914" s="362">
        <f>AE913</f>
        <v>0</v>
      </c>
      <c r="AF914" s="362">
        <f t="shared" ref="AF914" si="2019">AF913</f>
        <v>0</v>
      </c>
      <c r="AG914" s="362">
        <f t="shared" ref="AG914" si="2020">AG913</f>
        <v>0</v>
      </c>
      <c r="AH914" s="362">
        <f t="shared" ref="AH914" si="2021">AH913</f>
        <v>0</v>
      </c>
      <c r="AI914" s="362">
        <f t="shared" ref="AI914" si="2022">AI913</f>
        <v>0</v>
      </c>
      <c r="AJ914" s="362">
        <f t="shared" ref="AJ914" si="2023">AJ913</f>
        <v>0</v>
      </c>
      <c r="AK914" s="362">
        <f t="shared" ref="AK914" si="2024">AK913</f>
        <v>0</v>
      </c>
      <c r="AL914" s="362">
        <f t="shared" ref="AL914" si="2025">AL913</f>
        <v>0</v>
      </c>
      <c r="AM914" s="362">
        <f t="shared" ref="AM914" si="2026">AM913</f>
        <v>0</v>
      </c>
      <c r="AN914" s="362">
        <f t="shared" ref="AN914" si="2027">AN913</f>
        <v>0</v>
      </c>
      <c r="AO914" s="362">
        <f t="shared" ref="AO914" si="2028">AO913</f>
        <v>0</v>
      </c>
      <c r="AP914" s="362">
        <f t="shared" ref="AP914" si="2029">AP913</f>
        <v>0</v>
      </c>
      <c r="AQ914" s="362">
        <f t="shared" ref="AQ914" si="2030">AQ913</f>
        <v>0</v>
      </c>
      <c r="AR914" s="362">
        <f t="shared" ref="AR914" si="2031">AR913</f>
        <v>0</v>
      </c>
      <c r="AS914" s="266"/>
    </row>
    <row r="915" spans="1:45" outlineLevel="1">
      <c r="A915" s="464"/>
      <c r="B915" s="379"/>
      <c r="C915" s="251"/>
      <c r="D915" s="251"/>
      <c r="E915" s="251"/>
      <c r="F915" s="251"/>
      <c r="G915" s="251"/>
      <c r="H915" s="251"/>
      <c r="I915" s="251"/>
      <c r="J915" s="251"/>
      <c r="K915" s="251"/>
      <c r="L915" s="251"/>
      <c r="M915" s="251"/>
      <c r="N915" s="251"/>
      <c r="O915" s="251"/>
      <c r="P915" s="251"/>
      <c r="Q915" s="251"/>
      <c r="R915" s="251"/>
      <c r="S915" s="251"/>
      <c r="T915" s="251"/>
      <c r="U915" s="251"/>
      <c r="V915" s="251"/>
      <c r="W915" s="251"/>
      <c r="X915" s="251"/>
      <c r="Y915" s="251"/>
      <c r="Z915" s="251"/>
      <c r="AA915" s="251"/>
      <c r="AB915" s="251"/>
      <c r="AC915" s="251"/>
      <c r="AD915" s="251"/>
      <c r="AE915" s="363"/>
      <c r="AF915" s="376"/>
      <c r="AG915" s="376"/>
      <c r="AH915" s="376"/>
      <c r="AI915" s="376"/>
      <c r="AJ915" s="376"/>
      <c r="AK915" s="376"/>
      <c r="AL915" s="376"/>
      <c r="AM915" s="376"/>
      <c r="AN915" s="376"/>
      <c r="AO915" s="376"/>
      <c r="AP915" s="376"/>
      <c r="AQ915" s="376"/>
      <c r="AR915" s="376"/>
      <c r="AS915" s="266"/>
    </row>
    <row r="916" spans="1:45" outlineLevel="1">
      <c r="A916" s="464">
        <v>37</v>
      </c>
      <c r="B916" s="379" t="s">
        <v>129</v>
      </c>
      <c r="C916" s="251" t="s">
        <v>25</v>
      </c>
      <c r="D916" s="255"/>
      <c r="E916" s="255"/>
      <c r="F916" s="255"/>
      <c r="G916" s="255"/>
      <c r="H916" s="255"/>
      <c r="I916" s="255"/>
      <c r="J916" s="255"/>
      <c r="K916" s="255"/>
      <c r="L916" s="255"/>
      <c r="M916" s="255"/>
      <c r="N916" s="255"/>
      <c r="O916" s="255"/>
      <c r="P916" s="255"/>
      <c r="Q916" s="255">
        <v>12</v>
      </c>
      <c r="R916" s="255"/>
      <c r="S916" s="255"/>
      <c r="T916" s="255"/>
      <c r="U916" s="255"/>
      <c r="V916" s="255"/>
      <c r="W916" s="255"/>
      <c r="X916" s="255"/>
      <c r="Y916" s="255"/>
      <c r="Z916" s="255"/>
      <c r="AA916" s="255"/>
      <c r="AB916" s="255"/>
      <c r="AC916" s="255"/>
      <c r="AD916" s="255"/>
      <c r="AE916" s="377"/>
      <c r="AF916" s="366"/>
      <c r="AG916" s="366"/>
      <c r="AH916" s="366"/>
      <c r="AI916" s="366"/>
      <c r="AJ916" s="366"/>
      <c r="AK916" s="366"/>
      <c r="AL916" s="366"/>
      <c r="AM916" s="366"/>
      <c r="AN916" s="366"/>
      <c r="AO916" s="366"/>
      <c r="AP916" s="366"/>
      <c r="AQ916" s="366"/>
      <c r="AR916" s="366"/>
      <c r="AS916" s="256">
        <f>SUM(AE916:AR916)</f>
        <v>0</v>
      </c>
    </row>
    <row r="917" spans="1:45" outlineLevel="1">
      <c r="A917" s="464"/>
      <c r="B917" s="254" t="s">
        <v>341</v>
      </c>
      <c r="C917" s="251" t="s">
        <v>163</v>
      </c>
      <c r="D917" s="255"/>
      <c r="E917" s="255"/>
      <c r="F917" s="255"/>
      <c r="G917" s="255"/>
      <c r="H917" s="255"/>
      <c r="I917" s="255"/>
      <c r="J917" s="255"/>
      <c r="K917" s="255"/>
      <c r="L917" s="255"/>
      <c r="M917" s="255"/>
      <c r="N917" s="255"/>
      <c r="O917" s="255"/>
      <c r="P917" s="255"/>
      <c r="Q917" s="255">
        <f>Q916</f>
        <v>12</v>
      </c>
      <c r="R917" s="255"/>
      <c r="S917" s="255"/>
      <c r="T917" s="255"/>
      <c r="U917" s="255"/>
      <c r="V917" s="255"/>
      <c r="W917" s="255"/>
      <c r="X917" s="255"/>
      <c r="Y917" s="255"/>
      <c r="Z917" s="255"/>
      <c r="AA917" s="255"/>
      <c r="AB917" s="255"/>
      <c r="AC917" s="255"/>
      <c r="AD917" s="255"/>
      <c r="AE917" s="362">
        <f>AE916</f>
        <v>0</v>
      </c>
      <c r="AF917" s="362">
        <f t="shared" ref="AF917" si="2032">AF916</f>
        <v>0</v>
      </c>
      <c r="AG917" s="362">
        <f t="shared" ref="AG917" si="2033">AG916</f>
        <v>0</v>
      </c>
      <c r="AH917" s="362">
        <f t="shared" ref="AH917" si="2034">AH916</f>
        <v>0</v>
      </c>
      <c r="AI917" s="362">
        <f t="shared" ref="AI917" si="2035">AI916</f>
        <v>0</v>
      </c>
      <c r="AJ917" s="362">
        <f t="shared" ref="AJ917" si="2036">AJ916</f>
        <v>0</v>
      </c>
      <c r="AK917" s="362">
        <f t="shared" ref="AK917" si="2037">AK916</f>
        <v>0</v>
      </c>
      <c r="AL917" s="362">
        <f t="shared" ref="AL917" si="2038">AL916</f>
        <v>0</v>
      </c>
      <c r="AM917" s="362">
        <f t="shared" ref="AM917" si="2039">AM916</f>
        <v>0</v>
      </c>
      <c r="AN917" s="362">
        <f t="shared" ref="AN917" si="2040">AN916</f>
        <v>0</v>
      </c>
      <c r="AO917" s="362">
        <f t="shared" ref="AO917" si="2041">AO916</f>
        <v>0</v>
      </c>
      <c r="AP917" s="362">
        <f t="shared" ref="AP917" si="2042">AP916</f>
        <v>0</v>
      </c>
      <c r="AQ917" s="362">
        <f t="shared" ref="AQ917" si="2043">AQ916</f>
        <v>0</v>
      </c>
      <c r="AR917" s="362">
        <f t="shared" ref="AR917" si="2044">AR916</f>
        <v>0</v>
      </c>
      <c r="AS917" s="266"/>
    </row>
    <row r="918" spans="1:45" outlineLevel="1">
      <c r="A918" s="464"/>
      <c r="B918" s="379"/>
      <c r="C918" s="251"/>
      <c r="D918" s="251"/>
      <c r="E918" s="251"/>
      <c r="F918" s="251"/>
      <c r="G918" s="251"/>
      <c r="H918" s="251"/>
      <c r="I918" s="251"/>
      <c r="J918" s="251"/>
      <c r="K918" s="251"/>
      <c r="L918" s="251"/>
      <c r="M918" s="251"/>
      <c r="N918" s="251"/>
      <c r="O918" s="251"/>
      <c r="P918" s="251"/>
      <c r="Q918" s="251"/>
      <c r="R918" s="251"/>
      <c r="S918" s="251"/>
      <c r="T918" s="251"/>
      <c r="U918" s="251"/>
      <c r="V918" s="251"/>
      <c r="W918" s="251"/>
      <c r="X918" s="251"/>
      <c r="Y918" s="251"/>
      <c r="Z918" s="251"/>
      <c r="AA918" s="251"/>
      <c r="AB918" s="251"/>
      <c r="AC918" s="251"/>
      <c r="AD918" s="251"/>
      <c r="AE918" s="363"/>
      <c r="AF918" s="376"/>
      <c r="AG918" s="376"/>
      <c r="AH918" s="376"/>
      <c r="AI918" s="376"/>
      <c r="AJ918" s="376"/>
      <c r="AK918" s="376"/>
      <c r="AL918" s="376"/>
      <c r="AM918" s="376"/>
      <c r="AN918" s="376"/>
      <c r="AO918" s="376"/>
      <c r="AP918" s="376"/>
      <c r="AQ918" s="376"/>
      <c r="AR918" s="376"/>
      <c r="AS918" s="266"/>
    </row>
    <row r="919" spans="1:45" outlineLevel="1">
      <c r="A919" s="464">
        <v>38</v>
      </c>
      <c r="B919" s="379" t="s">
        <v>130</v>
      </c>
      <c r="C919" s="251" t="s">
        <v>25</v>
      </c>
      <c r="D919" s="255"/>
      <c r="E919" s="255"/>
      <c r="F919" s="255"/>
      <c r="G919" s="255"/>
      <c r="H919" s="255"/>
      <c r="I919" s="255"/>
      <c r="J919" s="255"/>
      <c r="K919" s="255"/>
      <c r="L919" s="255"/>
      <c r="M919" s="255"/>
      <c r="N919" s="255"/>
      <c r="O919" s="255"/>
      <c r="P919" s="255"/>
      <c r="Q919" s="255">
        <v>12</v>
      </c>
      <c r="R919" s="255"/>
      <c r="S919" s="255"/>
      <c r="T919" s="255"/>
      <c r="U919" s="255"/>
      <c r="V919" s="255"/>
      <c r="W919" s="255"/>
      <c r="X919" s="255"/>
      <c r="Y919" s="255"/>
      <c r="Z919" s="255"/>
      <c r="AA919" s="255"/>
      <c r="AB919" s="255"/>
      <c r="AC919" s="255"/>
      <c r="AD919" s="255"/>
      <c r="AE919" s="377"/>
      <c r="AF919" s="366"/>
      <c r="AG919" s="366"/>
      <c r="AH919" s="366"/>
      <c r="AI919" s="366"/>
      <c r="AJ919" s="366"/>
      <c r="AK919" s="366"/>
      <c r="AL919" s="366"/>
      <c r="AM919" s="366"/>
      <c r="AN919" s="366"/>
      <c r="AO919" s="366"/>
      <c r="AP919" s="366"/>
      <c r="AQ919" s="366"/>
      <c r="AR919" s="366"/>
      <c r="AS919" s="256">
        <f>SUM(AE919:AR919)</f>
        <v>0</v>
      </c>
    </row>
    <row r="920" spans="1:45" outlineLevel="1">
      <c r="A920" s="464"/>
      <c r="B920" s="254" t="s">
        <v>341</v>
      </c>
      <c r="C920" s="251" t="s">
        <v>163</v>
      </c>
      <c r="D920" s="255"/>
      <c r="E920" s="255"/>
      <c r="F920" s="255"/>
      <c r="G920" s="255"/>
      <c r="H920" s="255"/>
      <c r="I920" s="255"/>
      <c r="J920" s="255"/>
      <c r="K920" s="255"/>
      <c r="L920" s="255"/>
      <c r="M920" s="255"/>
      <c r="N920" s="255"/>
      <c r="O920" s="255"/>
      <c r="P920" s="255"/>
      <c r="Q920" s="255">
        <f>Q919</f>
        <v>12</v>
      </c>
      <c r="R920" s="255"/>
      <c r="S920" s="255"/>
      <c r="T920" s="255"/>
      <c r="U920" s="255"/>
      <c r="V920" s="255"/>
      <c r="W920" s="255"/>
      <c r="X920" s="255"/>
      <c r="Y920" s="255"/>
      <c r="Z920" s="255"/>
      <c r="AA920" s="255"/>
      <c r="AB920" s="255"/>
      <c r="AC920" s="255"/>
      <c r="AD920" s="255"/>
      <c r="AE920" s="362">
        <f>AE919</f>
        <v>0</v>
      </c>
      <c r="AF920" s="362">
        <f t="shared" ref="AF920" si="2045">AF919</f>
        <v>0</v>
      </c>
      <c r="AG920" s="362">
        <f t="shared" ref="AG920" si="2046">AG919</f>
        <v>0</v>
      </c>
      <c r="AH920" s="362">
        <f t="shared" ref="AH920" si="2047">AH919</f>
        <v>0</v>
      </c>
      <c r="AI920" s="362">
        <f t="shared" ref="AI920" si="2048">AI919</f>
        <v>0</v>
      </c>
      <c r="AJ920" s="362">
        <f t="shared" ref="AJ920" si="2049">AJ919</f>
        <v>0</v>
      </c>
      <c r="AK920" s="362">
        <f t="shared" ref="AK920" si="2050">AK919</f>
        <v>0</v>
      </c>
      <c r="AL920" s="362">
        <f t="shared" ref="AL920" si="2051">AL919</f>
        <v>0</v>
      </c>
      <c r="AM920" s="362">
        <f t="shared" ref="AM920" si="2052">AM919</f>
        <v>0</v>
      </c>
      <c r="AN920" s="362">
        <f t="shared" ref="AN920" si="2053">AN919</f>
        <v>0</v>
      </c>
      <c r="AO920" s="362">
        <f t="shared" ref="AO920" si="2054">AO919</f>
        <v>0</v>
      </c>
      <c r="AP920" s="362">
        <f t="shared" ref="AP920" si="2055">AP919</f>
        <v>0</v>
      </c>
      <c r="AQ920" s="362">
        <f t="shared" ref="AQ920" si="2056">AQ919</f>
        <v>0</v>
      </c>
      <c r="AR920" s="362">
        <f t="shared" ref="AR920" si="2057">AR919</f>
        <v>0</v>
      </c>
      <c r="AS920" s="266"/>
    </row>
    <row r="921" spans="1:45" outlineLevel="1">
      <c r="A921" s="464"/>
      <c r="B921" s="379"/>
      <c r="C921" s="251"/>
      <c r="D921" s="251"/>
      <c r="E921" s="251"/>
      <c r="F921" s="251"/>
      <c r="G921" s="251"/>
      <c r="H921" s="251"/>
      <c r="I921" s="251"/>
      <c r="J921" s="251"/>
      <c r="K921" s="251"/>
      <c r="L921" s="251"/>
      <c r="M921" s="251"/>
      <c r="N921" s="251"/>
      <c r="O921" s="251"/>
      <c r="P921" s="251"/>
      <c r="Q921" s="251"/>
      <c r="R921" s="251"/>
      <c r="S921" s="251"/>
      <c r="T921" s="251"/>
      <c r="U921" s="251"/>
      <c r="V921" s="251"/>
      <c r="W921" s="251"/>
      <c r="X921" s="251"/>
      <c r="Y921" s="251"/>
      <c r="Z921" s="251"/>
      <c r="AA921" s="251"/>
      <c r="AB921" s="251"/>
      <c r="AC921" s="251"/>
      <c r="AD921" s="251"/>
      <c r="AE921" s="363"/>
      <c r="AF921" s="376"/>
      <c r="AG921" s="376"/>
      <c r="AH921" s="376"/>
      <c r="AI921" s="376"/>
      <c r="AJ921" s="376"/>
      <c r="AK921" s="376"/>
      <c r="AL921" s="376"/>
      <c r="AM921" s="376"/>
      <c r="AN921" s="376"/>
      <c r="AO921" s="376"/>
      <c r="AP921" s="376"/>
      <c r="AQ921" s="376"/>
      <c r="AR921" s="376"/>
      <c r="AS921" s="266"/>
    </row>
    <row r="922" spans="1:45" ht="30" outlineLevel="1">
      <c r="A922" s="464">
        <v>39</v>
      </c>
      <c r="B922" s="379" t="s">
        <v>131</v>
      </c>
      <c r="C922" s="251" t="s">
        <v>25</v>
      </c>
      <c r="D922" s="255"/>
      <c r="E922" s="255"/>
      <c r="F922" s="255"/>
      <c r="G922" s="255"/>
      <c r="H922" s="255"/>
      <c r="I922" s="255"/>
      <c r="J922" s="255"/>
      <c r="K922" s="255"/>
      <c r="L922" s="255"/>
      <c r="M922" s="255"/>
      <c r="N922" s="255"/>
      <c r="O922" s="255"/>
      <c r="P922" s="255"/>
      <c r="Q922" s="255">
        <v>12</v>
      </c>
      <c r="R922" s="255"/>
      <c r="S922" s="255"/>
      <c r="T922" s="255"/>
      <c r="U922" s="255"/>
      <c r="V922" s="255"/>
      <c r="W922" s="255"/>
      <c r="X922" s="255"/>
      <c r="Y922" s="255"/>
      <c r="Z922" s="255"/>
      <c r="AA922" s="255"/>
      <c r="AB922" s="255"/>
      <c r="AC922" s="255"/>
      <c r="AD922" s="255"/>
      <c r="AE922" s="377"/>
      <c r="AF922" s="366"/>
      <c r="AG922" s="366"/>
      <c r="AH922" s="366"/>
      <c r="AI922" s="366"/>
      <c r="AJ922" s="366"/>
      <c r="AK922" s="366"/>
      <c r="AL922" s="366"/>
      <c r="AM922" s="366"/>
      <c r="AN922" s="366"/>
      <c r="AO922" s="366"/>
      <c r="AP922" s="366"/>
      <c r="AQ922" s="366"/>
      <c r="AR922" s="366"/>
      <c r="AS922" s="256">
        <f>SUM(AE922:AR922)</f>
        <v>0</v>
      </c>
    </row>
    <row r="923" spans="1:45" outlineLevel="1">
      <c r="A923" s="464"/>
      <c r="B923" s="254" t="s">
        <v>341</v>
      </c>
      <c r="C923" s="251" t="s">
        <v>163</v>
      </c>
      <c r="D923" s="255"/>
      <c r="E923" s="255"/>
      <c r="F923" s="255"/>
      <c r="G923" s="255"/>
      <c r="H923" s="255"/>
      <c r="I923" s="255"/>
      <c r="J923" s="255"/>
      <c r="K923" s="255"/>
      <c r="L923" s="255"/>
      <c r="M923" s="255"/>
      <c r="N923" s="255"/>
      <c r="O923" s="255"/>
      <c r="P923" s="255"/>
      <c r="Q923" s="255">
        <f>Q922</f>
        <v>12</v>
      </c>
      <c r="R923" s="255"/>
      <c r="S923" s="255"/>
      <c r="T923" s="255"/>
      <c r="U923" s="255"/>
      <c r="V923" s="255"/>
      <c r="W923" s="255"/>
      <c r="X923" s="255"/>
      <c r="Y923" s="255"/>
      <c r="Z923" s="255"/>
      <c r="AA923" s="255"/>
      <c r="AB923" s="255"/>
      <c r="AC923" s="255"/>
      <c r="AD923" s="255"/>
      <c r="AE923" s="362">
        <f>AE922</f>
        <v>0</v>
      </c>
      <c r="AF923" s="362">
        <f t="shared" ref="AF923" si="2058">AF922</f>
        <v>0</v>
      </c>
      <c r="AG923" s="362">
        <f t="shared" ref="AG923" si="2059">AG922</f>
        <v>0</v>
      </c>
      <c r="AH923" s="362">
        <f t="shared" ref="AH923" si="2060">AH922</f>
        <v>0</v>
      </c>
      <c r="AI923" s="362">
        <f t="shared" ref="AI923" si="2061">AI922</f>
        <v>0</v>
      </c>
      <c r="AJ923" s="362">
        <f t="shared" ref="AJ923" si="2062">AJ922</f>
        <v>0</v>
      </c>
      <c r="AK923" s="362">
        <f t="shared" ref="AK923" si="2063">AK922</f>
        <v>0</v>
      </c>
      <c r="AL923" s="362">
        <f t="shared" ref="AL923" si="2064">AL922</f>
        <v>0</v>
      </c>
      <c r="AM923" s="362">
        <f t="shared" ref="AM923" si="2065">AM922</f>
        <v>0</v>
      </c>
      <c r="AN923" s="362">
        <f t="shared" ref="AN923" si="2066">AN922</f>
        <v>0</v>
      </c>
      <c r="AO923" s="362">
        <f t="shared" ref="AO923" si="2067">AO922</f>
        <v>0</v>
      </c>
      <c r="AP923" s="362">
        <f t="shared" ref="AP923" si="2068">AP922</f>
        <v>0</v>
      </c>
      <c r="AQ923" s="362">
        <f t="shared" ref="AQ923" si="2069">AQ922</f>
        <v>0</v>
      </c>
      <c r="AR923" s="362">
        <f t="shared" ref="AR923" si="2070">AR922</f>
        <v>0</v>
      </c>
      <c r="AS923" s="266"/>
    </row>
    <row r="924" spans="1:45" outlineLevel="1">
      <c r="A924" s="464"/>
      <c r="B924" s="379"/>
      <c r="C924" s="251"/>
      <c r="D924" s="251"/>
      <c r="E924" s="251"/>
      <c r="F924" s="251"/>
      <c r="G924" s="251"/>
      <c r="H924" s="251"/>
      <c r="I924" s="251"/>
      <c r="J924" s="251"/>
      <c r="K924" s="251"/>
      <c r="L924" s="251"/>
      <c r="M924" s="251"/>
      <c r="N924" s="251"/>
      <c r="O924" s="251"/>
      <c r="P924" s="251"/>
      <c r="Q924" s="251"/>
      <c r="R924" s="251"/>
      <c r="S924" s="251"/>
      <c r="T924" s="251"/>
      <c r="U924" s="251"/>
      <c r="V924" s="251"/>
      <c r="W924" s="251"/>
      <c r="X924" s="251"/>
      <c r="Y924" s="251"/>
      <c r="Z924" s="251"/>
      <c r="AA924" s="251"/>
      <c r="AB924" s="251"/>
      <c r="AC924" s="251"/>
      <c r="AD924" s="251"/>
      <c r="AE924" s="363"/>
      <c r="AF924" s="376"/>
      <c r="AG924" s="376"/>
      <c r="AH924" s="376"/>
      <c r="AI924" s="376"/>
      <c r="AJ924" s="376"/>
      <c r="AK924" s="376"/>
      <c r="AL924" s="376"/>
      <c r="AM924" s="376"/>
      <c r="AN924" s="376"/>
      <c r="AO924" s="376"/>
      <c r="AP924" s="376"/>
      <c r="AQ924" s="376"/>
      <c r="AR924" s="376"/>
      <c r="AS924" s="266"/>
    </row>
    <row r="925" spans="1:45" ht="30" outlineLevel="1">
      <c r="A925" s="464">
        <v>40</v>
      </c>
      <c r="B925" s="379" t="s">
        <v>132</v>
      </c>
      <c r="C925" s="251" t="s">
        <v>25</v>
      </c>
      <c r="D925" s="255"/>
      <c r="E925" s="255"/>
      <c r="F925" s="255"/>
      <c r="G925" s="255"/>
      <c r="H925" s="255"/>
      <c r="I925" s="255"/>
      <c r="J925" s="255"/>
      <c r="K925" s="255"/>
      <c r="L925" s="255"/>
      <c r="M925" s="255"/>
      <c r="N925" s="255"/>
      <c r="O925" s="255"/>
      <c r="P925" s="255"/>
      <c r="Q925" s="255">
        <v>12</v>
      </c>
      <c r="R925" s="255"/>
      <c r="S925" s="255"/>
      <c r="T925" s="255"/>
      <c r="U925" s="255"/>
      <c r="V925" s="255"/>
      <c r="W925" s="255"/>
      <c r="X925" s="255"/>
      <c r="Y925" s="255"/>
      <c r="Z925" s="255"/>
      <c r="AA925" s="255"/>
      <c r="AB925" s="255"/>
      <c r="AC925" s="255"/>
      <c r="AD925" s="255"/>
      <c r="AE925" s="377"/>
      <c r="AF925" s="366"/>
      <c r="AG925" s="366"/>
      <c r="AH925" s="366"/>
      <c r="AI925" s="366"/>
      <c r="AJ925" s="366"/>
      <c r="AK925" s="366"/>
      <c r="AL925" s="366"/>
      <c r="AM925" s="366"/>
      <c r="AN925" s="366"/>
      <c r="AO925" s="366"/>
      <c r="AP925" s="366"/>
      <c r="AQ925" s="366"/>
      <c r="AR925" s="366"/>
      <c r="AS925" s="256">
        <f>SUM(AE925:AR925)</f>
        <v>0</v>
      </c>
    </row>
    <row r="926" spans="1:45" outlineLevel="1">
      <c r="A926" s="464"/>
      <c r="B926" s="254" t="s">
        <v>341</v>
      </c>
      <c r="C926" s="251" t="s">
        <v>163</v>
      </c>
      <c r="D926" s="255"/>
      <c r="E926" s="255"/>
      <c r="F926" s="255"/>
      <c r="G926" s="255"/>
      <c r="H926" s="255"/>
      <c r="I926" s="255"/>
      <c r="J926" s="255"/>
      <c r="K926" s="255"/>
      <c r="L926" s="255"/>
      <c r="M926" s="255"/>
      <c r="N926" s="255"/>
      <c r="O926" s="255"/>
      <c r="P926" s="255"/>
      <c r="Q926" s="255">
        <f>Q925</f>
        <v>12</v>
      </c>
      <c r="R926" s="255"/>
      <c r="S926" s="255"/>
      <c r="T926" s="255"/>
      <c r="U926" s="255"/>
      <c r="V926" s="255"/>
      <c r="W926" s="255"/>
      <c r="X926" s="255"/>
      <c r="Y926" s="255"/>
      <c r="Z926" s="255"/>
      <c r="AA926" s="255"/>
      <c r="AB926" s="255"/>
      <c r="AC926" s="255"/>
      <c r="AD926" s="255"/>
      <c r="AE926" s="362">
        <f>AE925</f>
        <v>0</v>
      </c>
      <c r="AF926" s="362">
        <f t="shared" ref="AF926" si="2071">AF925</f>
        <v>0</v>
      </c>
      <c r="AG926" s="362">
        <f t="shared" ref="AG926" si="2072">AG925</f>
        <v>0</v>
      </c>
      <c r="AH926" s="362">
        <f t="shared" ref="AH926" si="2073">AH925</f>
        <v>0</v>
      </c>
      <c r="AI926" s="362">
        <f t="shared" ref="AI926" si="2074">AI925</f>
        <v>0</v>
      </c>
      <c r="AJ926" s="362">
        <f t="shared" ref="AJ926" si="2075">AJ925</f>
        <v>0</v>
      </c>
      <c r="AK926" s="362">
        <f t="shared" ref="AK926" si="2076">AK925</f>
        <v>0</v>
      </c>
      <c r="AL926" s="362">
        <f t="shared" ref="AL926" si="2077">AL925</f>
        <v>0</v>
      </c>
      <c r="AM926" s="362">
        <f t="shared" ref="AM926" si="2078">AM925</f>
        <v>0</v>
      </c>
      <c r="AN926" s="362">
        <f t="shared" ref="AN926" si="2079">AN925</f>
        <v>0</v>
      </c>
      <c r="AO926" s="362">
        <f t="shared" ref="AO926" si="2080">AO925</f>
        <v>0</v>
      </c>
      <c r="AP926" s="362">
        <f t="shared" ref="AP926" si="2081">AP925</f>
        <v>0</v>
      </c>
      <c r="AQ926" s="362">
        <f t="shared" ref="AQ926" si="2082">AQ925</f>
        <v>0</v>
      </c>
      <c r="AR926" s="362">
        <f t="shared" ref="AR926" si="2083">AR925</f>
        <v>0</v>
      </c>
      <c r="AS926" s="266"/>
    </row>
    <row r="927" spans="1:45" outlineLevel="1">
      <c r="A927" s="464"/>
      <c r="B927" s="379"/>
      <c r="C927" s="251"/>
      <c r="D927" s="251"/>
      <c r="E927" s="251"/>
      <c r="F927" s="251"/>
      <c r="G927" s="251"/>
      <c r="H927" s="251"/>
      <c r="I927" s="251"/>
      <c r="J927" s="251"/>
      <c r="K927" s="251"/>
      <c r="L927" s="251"/>
      <c r="M927" s="251"/>
      <c r="N927" s="251"/>
      <c r="O927" s="251"/>
      <c r="P927" s="251"/>
      <c r="Q927" s="251"/>
      <c r="R927" s="251"/>
      <c r="S927" s="251"/>
      <c r="T927" s="251"/>
      <c r="U927" s="251"/>
      <c r="V927" s="251"/>
      <c r="W927" s="251"/>
      <c r="X927" s="251"/>
      <c r="Y927" s="251"/>
      <c r="Z927" s="251"/>
      <c r="AA927" s="251"/>
      <c r="AB927" s="251"/>
      <c r="AC927" s="251"/>
      <c r="AD927" s="251"/>
      <c r="AE927" s="363"/>
      <c r="AF927" s="376"/>
      <c r="AG927" s="376"/>
      <c r="AH927" s="376"/>
      <c r="AI927" s="376"/>
      <c r="AJ927" s="376"/>
      <c r="AK927" s="376"/>
      <c r="AL927" s="376"/>
      <c r="AM927" s="376"/>
      <c r="AN927" s="376"/>
      <c r="AO927" s="376"/>
      <c r="AP927" s="376"/>
      <c r="AQ927" s="376"/>
      <c r="AR927" s="376"/>
      <c r="AS927" s="266"/>
    </row>
    <row r="928" spans="1:45" ht="30" outlineLevel="1">
      <c r="A928" s="464">
        <v>41</v>
      </c>
      <c r="B928" s="379" t="s">
        <v>133</v>
      </c>
      <c r="C928" s="251" t="s">
        <v>25</v>
      </c>
      <c r="D928" s="255"/>
      <c r="E928" s="255"/>
      <c r="F928" s="255"/>
      <c r="G928" s="255"/>
      <c r="H928" s="255"/>
      <c r="I928" s="255"/>
      <c r="J928" s="255"/>
      <c r="K928" s="255"/>
      <c r="L928" s="255"/>
      <c r="M928" s="255"/>
      <c r="N928" s="255"/>
      <c r="O928" s="255"/>
      <c r="P928" s="255"/>
      <c r="Q928" s="255">
        <v>12</v>
      </c>
      <c r="R928" s="255"/>
      <c r="S928" s="255"/>
      <c r="T928" s="255"/>
      <c r="U928" s="255"/>
      <c r="V928" s="255"/>
      <c r="W928" s="255"/>
      <c r="X928" s="255"/>
      <c r="Y928" s="255"/>
      <c r="Z928" s="255"/>
      <c r="AA928" s="255"/>
      <c r="AB928" s="255"/>
      <c r="AC928" s="255"/>
      <c r="AD928" s="255"/>
      <c r="AE928" s="377"/>
      <c r="AF928" s="366"/>
      <c r="AG928" s="366"/>
      <c r="AH928" s="366"/>
      <c r="AI928" s="366"/>
      <c r="AJ928" s="366"/>
      <c r="AK928" s="366"/>
      <c r="AL928" s="366"/>
      <c r="AM928" s="366"/>
      <c r="AN928" s="366"/>
      <c r="AO928" s="366"/>
      <c r="AP928" s="366"/>
      <c r="AQ928" s="366"/>
      <c r="AR928" s="366"/>
      <c r="AS928" s="256">
        <f>SUM(AE928:AR928)</f>
        <v>0</v>
      </c>
    </row>
    <row r="929" spans="1:45" outlineLevel="1">
      <c r="A929" s="464"/>
      <c r="B929" s="254" t="s">
        <v>341</v>
      </c>
      <c r="C929" s="251" t="s">
        <v>163</v>
      </c>
      <c r="D929" s="255"/>
      <c r="E929" s="255"/>
      <c r="F929" s="255"/>
      <c r="G929" s="255"/>
      <c r="H929" s="255"/>
      <c r="I929" s="255"/>
      <c r="J929" s="255"/>
      <c r="K929" s="255"/>
      <c r="L929" s="255"/>
      <c r="M929" s="255"/>
      <c r="N929" s="255"/>
      <c r="O929" s="255"/>
      <c r="P929" s="255"/>
      <c r="Q929" s="255">
        <f>Q928</f>
        <v>12</v>
      </c>
      <c r="R929" s="255"/>
      <c r="S929" s="255"/>
      <c r="T929" s="255"/>
      <c r="U929" s="255"/>
      <c r="V929" s="255"/>
      <c r="W929" s="255"/>
      <c r="X929" s="255"/>
      <c r="Y929" s="255"/>
      <c r="Z929" s="255"/>
      <c r="AA929" s="255"/>
      <c r="AB929" s="255"/>
      <c r="AC929" s="255"/>
      <c r="AD929" s="255"/>
      <c r="AE929" s="362">
        <f>AE928</f>
        <v>0</v>
      </c>
      <c r="AF929" s="362">
        <f t="shared" ref="AF929" si="2084">AF928</f>
        <v>0</v>
      </c>
      <c r="AG929" s="362">
        <f t="shared" ref="AG929" si="2085">AG928</f>
        <v>0</v>
      </c>
      <c r="AH929" s="362">
        <f t="shared" ref="AH929" si="2086">AH928</f>
        <v>0</v>
      </c>
      <c r="AI929" s="362">
        <f t="shared" ref="AI929" si="2087">AI928</f>
        <v>0</v>
      </c>
      <c r="AJ929" s="362">
        <f t="shared" ref="AJ929" si="2088">AJ928</f>
        <v>0</v>
      </c>
      <c r="AK929" s="362">
        <f t="shared" ref="AK929" si="2089">AK928</f>
        <v>0</v>
      </c>
      <c r="AL929" s="362">
        <f t="shared" ref="AL929" si="2090">AL928</f>
        <v>0</v>
      </c>
      <c r="AM929" s="362">
        <f t="shared" ref="AM929" si="2091">AM928</f>
        <v>0</v>
      </c>
      <c r="AN929" s="362">
        <f t="shared" ref="AN929" si="2092">AN928</f>
        <v>0</v>
      </c>
      <c r="AO929" s="362">
        <f t="shared" ref="AO929" si="2093">AO928</f>
        <v>0</v>
      </c>
      <c r="AP929" s="362">
        <f t="shared" ref="AP929" si="2094">AP928</f>
        <v>0</v>
      </c>
      <c r="AQ929" s="362">
        <f t="shared" ref="AQ929" si="2095">AQ928</f>
        <v>0</v>
      </c>
      <c r="AR929" s="362">
        <f t="shared" ref="AR929" si="2096">AR928</f>
        <v>0</v>
      </c>
      <c r="AS929" s="266"/>
    </row>
    <row r="930" spans="1:45" outlineLevel="1">
      <c r="A930" s="464"/>
      <c r="B930" s="379"/>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363"/>
      <c r="AF930" s="376"/>
      <c r="AG930" s="376"/>
      <c r="AH930" s="376"/>
      <c r="AI930" s="376"/>
      <c r="AJ930" s="376"/>
      <c r="AK930" s="376"/>
      <c r="AL930" s="376"/>
      <c r="AM930" s="376"/>
      <c r="AN930" s="376"/>
      <c r="AO930" s="376"/>
      <c r="AP930" s="376"/>
      <c r="AQ930" s="376"/>
      <c r="AR930" s="376"/>
      <c r="AS930" s="266"/>
    </row>
    <row r="931" spans="1:45" ht="30" outlineLevel="1">
      <c r="A931" s="464">
        <v>42</v>
      </c>
      <c r="B931" s="379" t="s">
        <v>134</v>
      </c>
      <c r="C931" s="251" t="s">
        <v>25</v>
      </c>
      <c r="D931" s="255"/>
      <c r="E931" s="255"/>
      <c r="F931" s="255"/>
      <c r="G931" s="255"/>
      <c r="H931" s="255"/>
      <c r="I931" s="255"/>
      <c r="J931" s="255"/>
      <c r="K931" s="255"/>
      <c r="L931" s="255"/>
      <c r="M931" s="255"/>
      <c r="N931" s="255"/>
      <c r="O931" s="255"/>
      <c r="P931" s="255"/>
      <c r="Q931" s="251"/>
      <c r="R931" s="255"/>
      <c r="S931" s="255"/>
      <c r="T931" s="255"/>
      <c r="U931" s="255"/>
      <c r="V931" s="255"/>
      <c r="W931" s="255"/>
      <c r="X931" s="255"/>
      <c r="Y931" s="255"/>
      <c r="Z931" s="255"/>
      <c r="AA931" s="255"/>
      <c r="AB931" s="255"/>
      <c r="AC931" s="255"/>
      <c r="AD931" s="255"/>
      <c r="AE931" s="377"/>
      <c r="AF931" s="366"/>
      <c r="AG931" s="366"/>
      <c r="AH931" s="366"/>
      <c r="AI931" s="366"/>
      <c r="AJ931" s="366"/>
      <c r="AK931" s="366"/>
      <c r="AL931" s="366"/>
      <c r="AM931" s="366"/>
      <c r="AN931" s="366"/>
      <c r="AO931" s="366"/>
      <c r="AP931" s="366"/>
      <c r="AQ931" s="366"/>
      <c r="AR931" s="366"/>
      <c r="AS931" s="256">
        <f>SUM(AE931:AR931)</f>
        <v>0</v>
      </c>
    </row>
    <row r="932" spans="1:45" outlineLevel="1">
      <c r="A932" s="464"/>
      <c r="B932" s="254" t="s">
        <v>341</v>
      </c>
      <c r="C932" s="251" t="s">
        <v>163</v>
      </c>
      <c r="D932" s="255"/>
      <c r="E932" s="255"/>
      <c r="F932" s="255"/>
      <c r="G932" s="255"/>
      <c r="H932" s="255"/>
      <c r="I932" s="255"/>
      <c r="J932" s="255"/>
      <c r="K932" s="255"/>
      <c r="L932" s="255"/>
      <c r="M932" s="255"/>
      <c r="N932" s="255"/>
      <c r="O932" s="255"/>
      <c r="P932" s="255"/>
      <c r="Q932" s="414"/>
      <c r="R932" s="255"/>
      <c r="S932" s="255"/>
      <c r="T932" s="255"/>
      <c r="U932" s="255"/>
      <c r="V932" s="255"/>
      <c r="W932" s="255"/>
      <c r="X932" s="255"/>
      <c r="Y932" s="255"/>
      <c r="Z932" s="255"/>
      <c r="AA932" s="255"/>
      <c r="AB932" s="255"/>
      <c r="AC932" s="255"/>
      <c r="AD932" s="255"/>
      <c r="AE932" s="362">
        <f>AE931</f>
        <v>0</v>
      </c>
      <c r="AF932" s="362">
        <f t="shared" ref="AF932" si="2097">AF931</f>
        <v>0</v>
      </c>
      <c r="AG932" s="362">
        <f t="shared" ref="AG932" si="2098">AG931</f>
        <v>0</v>
      </c>
      <c r="AH932" s="362">
        <f t="shared" ref="AH932" si="2099">AH931</f>
        <v>0</v>
      </c>
      <c r="AI932" s="362">
        <f t="shared" ref="AI932" si="2100">AI931</f>
        <v>0</v>
      </c>
      <c r="AJ932" s="362">
        <f t="shared" ref="AJ932" si="2101">AJ931</f>
        <v>0</v>
      </c>
      <c r="AK932" s="362">
        <f t="shared" ref="AK932" si="2102">AK931</f>
        <v>0</v>
      </c>
      <c r="AL932" s="362">
        <f t="shared" ref="AL932" si="2103">AL931</f>
        <v>0</v>
      </c>
      <c r="AM932" s="362">
        <f t="shared" ref="AM932" si="2104">AM931</f>
        <v>0</v>
      </c>
      <c r="AN932" s="362">
        <f t="shared" ref="AN932" si="2105">AN931</f>
        <v>0</v>
      </c>
      <c r="AO932" s="362">
        <f t="shared" ref="AO932" si="2106">AO931</f>
        <v>0</v>
      </c>
      <c r="AP932" s="362">
        <f t="shared" ref="AP932" si="2107">AP931</f>
        <v>0</v>
      </c>
      <c r="AQ932" s="362">
        <f t="shared" ref="AQ932" si="2108">AQ931</f>
        <v>0</v>
      </c>
      <c r="AR932" s="362">
        <f t="shared" ref="AR932" si="2109">AR931</f>
        <v>0</v>
      </c>
      <c r="AS932" s="266"/>
    </row>
    <row r="933" spans="1:45" outlineLevel="1">
      <c r="A933" s="464"/>
      <c r="B933" s="37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363"/>
      <c r="AF933" s="376"/>
      <c r="AG933" s="376"/>
      <c r="AH933" s="376"/>
      <c r="AI933" s="376"/>
      <c r="AJ933" s="376"/>
      <c r="AK933" s="376"/>
      <c r="AL933" s="376"/>
      <c r="AM933" s="376"/>
      <c r="AN933" s="376"/>
      <c r="AO933" s="376"/>
      <c r="AP933" s="376"/>
      <c r="AQ933" s="376"/>
      <c r="AR933" s="376"/>
      <c r="AS933" s="266"/>
    </row>
    <row r="934" spans="1:45" outlineLevel="1">
      <c r="A934" s="464">
        <v>43</v>
      </c>
      <c r="B934" s="379" t="s">
        <v>135</v>
      </c>
      <c r="C934" s="251" t="s">
        <v>25</v>
      </c>
      <c r="D934" s="255"/>
      <c r="E934" s="255"/>
      <c r="F934" s="255"/>
      <c r="G934" s="255"/>
      <c r="H934" s="255"/>
      <c r="I934" s="255"/>
      <c r="J934" s="255"/>
      <c r="K934" s="255"/>
      <c r="L934" s="255"/>
      <c r="M934" s="255"/>
      <c r="N934" s="255"/>
      <c r="O934" s="255"/>
      <c r="P934" s="255"/>
      <c r="Q934" s="255">
        <v>12</v>
      </c>
      <c r="R934" s="255"/>
      <c r="S934" s="255"/>
      <c r="T934" s="255"/>
      <c r="U934" s="255"/>
      <c r="V934" s="255"/>
      <c r="W934" s="255"/>
      <c r="X934" s="255"/>
      <c r="Y934" s="255"/>
      <c r="Z934" s="255"/>
      <c r="AA934" s="255"/>
      <c r="AB934" s="255"/>
      <c r="AC934" s="255"/>
      <c r="AD934" s="255"/>
      <c r="AE934" s="377"/>
      <c r="AF934" s="366"/>
      <c r="AG934" s="366"/>
      <c r="AH934" s="366"/>
      <c r="AI934" s="366"/>
      <c r="AJ934" s="366"/>
      <c r="AK934" s="366"/>
      <c r="AL934" s="366"/>
      <c r="AM934" s="366"/>
      <c r="AN934" s="366"/>
      <c r="AO934" s="366"/>
      <c r="AP934" s="366"/>
      <c r="AQ934" s="366"/>
      <c r="AR934" s="366"/>
      <c r="AS934" s="256">
        <f>SUM(AE934:AR934)</f>
        <v>0</v>
      </c>
    </row>
    <row r="935" spans="1:45" outlineLevel="1">
      <c r="A935" s="464"/>
      <c r="B935" s="254" t="s">
        <v>341</v>
      </c>
      <c r="C935" s="251" t="s">
        <v>163</v>
      </c>
      <c r="D935" s="255"/>
      <c r="E935" s="255"/>
      <c r="F935" s="255"/>
      <c r="G935" s="255"/>
      <c r="H935" s="255"/>
      <c r="I935" s="255"/>
      <c r="J935" s="255"/>
      <c r="K935" s="255"/>
      <c r="L935" s="255"/>
      <c r="M935" s="255"/>
      <c r="N935" s="255"/>
      <c r="O935" s="255"/>
      <c r="P935" s="255"/>
      <c r="Q935" s="255">
        <f>Q934</f>
        <v>12</v>
      </c>
      <c r="R935" s="255"/>
      <c r="S935" s="255"/>
      <c r="T935" s="255"/>
      <c r="U935" s="255"/>
      <c r="V935" s="255"/>
      <c r="W935" s="255"/>
      <c r="X935" s="255"/>
      <c r="Y935" s="255"/>
      <c r="Z935" s="255"/>
      <c r="AA935" s="255"/>
      <c r="AB935" s="255"/>
      <c r="AC935" s="255"/>
      <c r="AD935" s="255"/>
      <c r="AE935" s="362">
        <f>AE934</f>
        <v>0</v>
      </c>
      <c r="AF935" s="362">
        <f t="shared" ref="AF935" si="2110">AF934</f>
        <v>0</v>
      </c>
      <c r="AG935" s="362">
        <f t="shared" ref="AG935" si="2111">AG934</f>
        <v>0</v>
      </c>
      <c r="AH935" s="362">
        <f t="shared" ref="AH935" si="2112">AH934</f>
        <v>0</v>
      </c>
      <c r="AI935" s="362">
        <f t="shared" ref="AI935" si="2113">AI934</f>
        <v>0</v>
      </c>
      <c r="AJ935" s="362">
        <f t="shared" ref="AJ935" si="2114">AJ934</f>
        <v>0</v>
      </c>
      <c r="AK935" s="362">
        <f t="shared" ref="AK935" si="2115">AK934</f>
        <v>0</v>
      </c>
      <c r="AL935" s="362">
        <f t="shared" ref="AL935" si="2116">AL934</f>
        <v>0</v>
      </c>
      <c r="AM935" s="362">
        <f t="shared" ref="AM935" si="2117">AM934</f>
        <v>0</v>
      </c>
      <c r="AN935" s="362">
        <f t="shared" ref="AN935" si="2118">AN934</f>
        <v>0</v>
      </c>
      <c r="AO935" s="362">
        <f t="shared" ref="AO935" si="2119">AO934</f>
        <v>0</v>
      </c>
      <c r="AP935" s="362">
        <f t="shared" ref="AP935" si="2120">AP934</f>
        <v>0</v>
      </c>
      <c r="AQ935" s="362">
        <f t="shared" ref="AQ935" si="2121">AQ934</f>
        <v>0</v>
      </c>
      <c r="AR935" s="362">
        <f t="shared" ref="AR935" si="2122">AR934</f>
        <v>0</v>
      </c>
      <c r="AS935" s="266"/>
    </row>
    <row r="936" spans="1:45" outlineLevel="1">
      <c r="A936" s="464"/>
      <c r="B936" s="37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363"/>
      <c r="AF936" s="376"/>
      <c r="AG936" s="376"/>
      <c r="AH936" s="376"/>
      <c r="AI936" s="376"/>
      <c r="AJ936" s="376"/>
      <c r="AK936" s="376"/>
      <c r="AL936" s="376"/>
      <c r="AM936" s="376"/>
      <c r="AN936" s="376"/>
      <c r="AO936" s="376"/>
      <c r="AP936" s="376"/>
      <c r="AQ936" s="376"/>
      <c r="AR936" s="376"/>
      <c r="AS936" s="266"/>
    </row>
    <row r="937" spans="1:45" ht="30" outlineLevel="1">
      <c r="A937" s="464">
        <v>44</v>
      </c>
      <c r="B937" s="379" t="s">
        <v>136</v>
      </c>
      <c r="C937" s="251" t="s">
        <v>25</v>
      </c>
      <c r="D937" s="255"/>
      <c r="E937" s="255"/>
      <c r="F937" s="255"/>
      <c r="G937" s="255"/>
      <c r="H937" s="255"/>
      <c r="I937" s="255"/>
      <c r="J937" s="255"/>
      <c r="K937" s="255"/>
      <c r="L937" s="255"/>
      <c r="M937" s="255"/>
      <c r="N937" s="255"/>
      <c r="O937" s="255"/>
      <c r="P937" s="255"/>
      <c r="Q937" s="255">
        <v>12</v>
      </c>
      <c r="R937" s="255"/>
      <c r="S937" s="255"/>
      <c r="T937" s="255"/>
      <c r="U937" s="255"/>
      <c r="V937" s="255"/>
      <c r="W937" s="255"/>
      <c r="X937" s="255"/>
      <c r="Y937" s="255"/>
      <c r="Z937" s="255"/>
      <c r="AA937" s="255"/>
      <c r="AB937" s="255"/>
      <c r="AC937" s="255"/>
      <c r="AD937" s="255"/>
      <c r="AE937" s="377"/>
      <c r="AF937" s="366"/>
      <c r="AG937" s="366"/>
      <c r="AH937" s="366"/>
      <c r="AI937" s="366"/>
      <c r="AJ937" s="366"/>
      <c r="AK937" s="366"/>
      <c r="AL937" s="366"/>
      <c r="AM937" s="366"/>
      <c r="AN937" s="366"/>
      <c r="AO937" s="366"/>
      <c r="AP937" s="366"/>
      <c r="AQ937" s="366"/>
      <c r="AR937" s="366"/>
      <c r="AS937" s="256">
        <f>SUM(AE937:AR937)</f>
        <v>0</v>
      </c>
    </row>
    <row r="938" spans="1:45" outlineLevel="1">
      <c r="A938" s="464"/>
      <c r="B938" s="254" t="s">
        <v>341</v>
      </c>
      <c r="C938" s="251" t="s">
        <v>163</v>
      </c>
      <c r="D938" s="255"/>
      <c r="E938" s="255"/>
      <c r="F938" s="255"/>
      <c r="G938" s="255"/>
      <c r="H938" s="255"/>
      <c r="I938" s="255"/>
      <c r="J938" s="255"/>
      <c r="K938" s="255"/>
      <c r="L938" s="255"/>
      <c r="M938" s="255"/>
      <c r="N938" s="255"/>
      <c r="O938" s="255"/>
      <c r="P938" s="255"/>
      <c r="Q938" s="255">
        <f>Q937</f>
        <v>12</v>
      </c>
      <c r="R938" s="255"/>
      <c r="S938" s="255"/>
      <c r="T938" s="255"/>
      <c r="U938" s="255"/>
      <c r="V938" s="255"/>
      <c r="W938" s="255"/>
      <c r="X938" s="255"/>
      <c r="Y938" s="255"/>
      <c r="Z938" s="255"/>
      <c r="AA938" s="255"/>
      <c r="AB938" s="255"/>
      <c r="AC938" s="255"/>
      <c r="AD938" s="255"/>
      <c r="AE938" s="362">
        <f>AE937</f>
        <v>0</v>
      </c>
      <c r="AF938" s="362">
        <f t="shared" ref="AF938" si="2123">AF937</f>
        <v>0</v>
      </c>
      <c r="AG938" s="362">
        <f t="shared" ref="AG938" si="2124">AG937</f>
        <v>0</v>
      </c>
      <c r="AH938" s="362">
        <f t="shared" ref="AH938" si="2125">AH937</f>
        <v>0</v>
      </c>
      <c r="AI938" s="362">
        <f t="shared" ref="AI938" si="2126">AI937</f>
        <v>0</v>
      </c>
      <c r="AJ938" s="362">
        <f t="shared" ref="AJ938" si="2127">AJ937</f>
        <v>0</v>
      </c>
      <c r="AK938" s="362">
        <f t="shared" ref="AK938" si="2128">AK937</f>
        <v>0</v>
      </c>
      <c r="AL938" s="362">
        <f t="shared" ref="AL938" si="2129">AL937</f>
        <v>0</v>
      </c>
      <c r="AM938" s="362">
        <f t="shared" ref="AM938" si="2130">AM937</f>
        <v>0</v>
      </c>
      <c r="AN938" s="362">
        <f t="shared" ref="AN938" si="2131">AN937</f>
        <v>0</v>
      </c>
      <c r="AO938" s="362">
        <f t="shared" ref="AO938" si="2132">AO937</f>
        <v>0</v>
      </c>
      <c r="AP938" s="362">
        <f t="shared" ref="AP938" si="2133">AP937</f>
        <v>0</v>
      </c>
      <c r="AQ938" s="362">
        <f t="shared" ref="AQ938" si="2134">AQ937</f>
        <v>0</v>
      </c>
      <c r="AR938" s="362">
        <f t="shared" ref="AR938" si="2135">AR937</f>
        <v>0</v>
      </c>
      <c r="AS938" s="266"/>
    </row>
    <row r="939" spans="1:45" outlineLevel="1">
      <c r="A939" s="464"/>
      <c r="B939" s="379"/>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363"/>
      <c r="AF939" s="376"/>
      <c r="AG939" s="376"/>
      <c r="AH939" s="376"/>
      <c r="AI939" s="376"/>
      <c r="AJ939" s="376"/>
      <c r="AK939" s="376"/>
      <c r="AL939" s="376"/>
      <c r="AM939" s="376"/>
      <c r="AN939" s="376"/>
      <c r="AO939" s="376"/>
      <c r="AP939" s="376"/>
      <c r="AQ939" s="376"/>
      <c r="AR939" s="376"/>
      <c r="AS939" s="266"/>
    </row>
    <row r="940" spans="1:45" ht="30" outlineLevel="1">
      <c r="A940" s="464">
        <v>45</v>
      </c>
      <c r="B940" s="379" t="s">
        <v>137</v>
      </c>
      <c r="C940" s="251" t="s">
        <v>25</v>
      </c>
      <c r="D940" s="255"/>
      <c r="E940" s="255"/>
      <c r="F940" s="255"/>
      <c r="G940" s="255"/>
      <c r="H940" s="255"/>
      <c r="I940" s="255"/>
      <c r="J940" s="255"/>
      <c r="K940" s="255"/>
      <c r="L940" s="255"/>
      <c r="M940" s="255"/>
      <c r="N940" s="255"/>
      <c r="O940" s="255"/>
      <c r="P940" s="255"/>
      <c r="Q940" s="255">
        <v>12</v>
      </c>
      <c r="R940" s="255"/>
      <c r="S940" s="255"/>
      <c r="T940" s="255"/>
      <c r="U940" s="255"/>
      <c r="V940" s="255"/>
      <c r="W940" s="255"/>
      <c r="X940" s="255"/>
      <c r="Y940" s="255"/>
      <c r="Z940" s="255"/>
      <c r="AA940" s="255"/>
      <c r="AB940" s="255"/>
      <c r="AC940" s="255"/>
      <c r="AD940" s="255"/>
      <c r="AE940" s="377"/>
      <c r="AF940" s="366"/>
      <c r="AG940" s="366"/>
      <c r="AH940" s="366"/>
      <c r="AI940" s="366"/>
      <c r="AJ940" s="366"/>
      <c r="AK940" s="366"/>
      <c r="AL940" s="366"/>
      <c r="AM940" s="366"/>
      <c r="AN940" s="366"/>
      <c r="AO940" s="366"/>
      <c r="AP940" s="366"/>
      <c r="AQ940" s="366"/>
      <c r="AR940" s="366"/>
      <c r="AS940" s="256">
        <f>SUM(AE940:AR940)</f>
        <v>0</v>
      </c>
    </row>
    <row r="941" spans="1:45" outlineLevel="1">
      <c r="A941" s="464"/>
      <c r="B941" s="254" t="s">
        <v>341</v>
      </c>
      <c r="C941" s="251" t="s">
        <v>163</v>
      </c>
      <c r="D941" s="255"/>
      <c r="E941" s="255"/>
      <c r="F941" s="255"/>
      <c r="G941" s="255"/>
      <c r="H941" s="255"/>
      <c r="I941" s="255"/>
      <c r="J941" s="255"/>
      <c r="K941" s="255"/>
      <c r="L941" s="255"/>
      <c r="M941" s="255"/>
      <c r="N941" s="255"/>
      <c r="O941" s="255"/>
      <c r="P941" s="255"/>
      <c r="Q941" s="255">
        <f>Q940</f>
        <v>12</v>
      </c>
      <c r="R941" s="255"/>
      <c r="S941" s="255"/>
      <c r="T941" s="255"/>
      <c r="U941" s="255"/>
      <c r="V941" s="255"/>
      <c r="W941" s="255"/>
      <c r="X941" s="255"/>
      <c r="Y941" s="255"/>
      <c r="Z941" s="255"/>
      <c r="AA941" s="255"/>
      <c r="AB941" s="255"/>
      <c r="AC941" s="255"/>
      <c r="AD941" s="255"/>
      <c r="AE941" s="362">
        <f>AE940</f>
        <v>0</v>
      </c>
      <c r="AF941" s="362">
        <f t="shared" ref="AF941" si="2136">AF940</f>
        <v>0</v>
      </c>
      <c r="AG941" s="362">
        <f t="shared" ref="AG941" si="2137">AG940</f>
        <v>0</v>
      </c>
      <c r="AH941" s="362">
        <f t="shared" ref="AH941" si="2138">AH940</f>
        <v>0</v>
      </c>
      <c r="AI941" s="362">
        <f t="shared" ref="AI941" si="2139">AI940</f>
        <v>0</v>
      </c>
      <c r="AJ941" s="362">
        <f t="shared" ref="AJ941" si="2140">AJ940</f>
        <v>0</v>
      </c>
      <c r="AK941" s="362">
        <f t="shared" ref="AK941" si="2141">AK940</f>
        <v>0</v>
      </c>
      <c r="AL941" s="362">
        <f t="shared" ref="AL941" si="2142">AL940</f>
        <v>0</v>
      </c>
      <c r="AM941" s="362">
        <f t="shared" ref="AM941" si="2143">AM940</f>
        <v>0</v>
      </c>
      <c r="AN941" s="362">
        <f t="shared" ref="AN941" si="2144">AN940</f>
        <v>0</v>
      </c>
      <c r="AO941" s="362">
        <f t="shared" ref="AO941" si="2145">AO940</f>
        <v>0</v>
      </c>
      <c r="AP941" s="362">
        <f t="shared" ref="AP941" si="2146">AP940</f>
        <v>0</v>
      </c>
      <c r="AQ941" s="362">
        <f t="shared" ref="AQ941" si="2147">AQ940</f>
        <v>0</v>
      </c>
      <c r="AR941" s="362">
        <f t="shared" ref="AR941" si="2148">AR940</f>
        <v>0</v>
      </c>
      <c r="AS941" s="266"/>
    </row>
    <row r="942" spans="1:45" outlineLevel="1">
      <c r="A942" s="464"/>
      <c r="B942" s="379"/>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363"/>
      <c r="AF942" s="376"/>
      <c r="AG942" s="376"/>
      <c r="AH942" s="376"/>
      <c r="AI942" s="376"/>
      <c r="AJ942" s="376"/>
      <c r="AK942" s="376"/>
      <c r="AL942" s="376"/>
      <c r="AM942" s="376"/>
      <c r="AN942" s="376"/>
      <c r="AO942" s="376"/>
      <c r="AP942" s="376"/>
      <c r="AQ942" s="376"/>
      <c r="AR942" s="376"/>
      <c r="AS942" s="266"/>
    </row>
    <row r="943" spans="1:45" ht="30" outlineLevel="1">
      <c r="A943" s="464">
        <v>46</v>
      </c>
      <c r="B943" s="379" t="s">
        <v>138</v>
      </c>
      <c r="C943" s="251" t="s">
        <v>25</v>
      </c>
      <c r="D943" s="255"/>
      <c r="E943" s="255"/>
      <c r="F943" s="255"/>
      <c r="G943" s="255"/>
      <c r="H943" s="255"/>
      <c r="I943" s="255"/>
      <c r="J943" s="255"/>
      <c r="K943" s="255"/>
      <c r="L943" s="255"/>
      <c r="M943" s="255"/>
      <c r="N943" s="255"/>
      <c r="O943" s="255"/>
      <c r="P943" s="255"/>
      <c r="Q943" s="255">
        <v>12</v>
      </c>
      <c r="R943" s="255"/>
      <c r="S943" s="255"/>
      <c r="T943" s="255"/>
      <c r="U943" s="255"/>
      <c r="V943" s="255"/>
      <c r="W943" s="255"/>
      <c r="X943" s="255"/>
      <c r="Y943" s="255"/>
      <c r="Z943" s="255"/>
      <c r="AA943" s="255"/>
      <c r="AB943" s="255"/>
      <c r="AC943" s="255"/>
      <c r="AD943" s="255"/>
      <c r="AE943" s="377"/>
      <c r="AF943" s="366"/>
      <c r="AG943" s="366"/>
      <c r="AH943" s="366"/>
      <c r="AI943" s="366"/>
      <c r="AJ943" s="366"/>
      <c r="AK943" s="366"/>
      <c r="AL943" s="366"/>
      <c r="AM943" s="366"/>
      <c r="AN943" s="366"/>
      <c r="AO943" s="366"/>
      <c r="AP943" s="366"/>
      <c r="AQ943" s="366"/>
      <c r="AR943" s="366"/>
      <c r="AS943" s="256">
        <f>SUM(AE943:AR943)</f>
        <v>0</v>
      </c>
    </row>
    <row r="944" spans="1:45" outlineLevel="1">
      <c r="A944" s="464"/>
      <c r="B944" s="254" t="s">
        <v>341</v>
      </c>
      <c r="C944" s="251" t="s">
        <v>163</v>
      </c>
      <c r="D944" s="255"/>
      <c r="E944" s="255"/>
      <c r="F944" s="255"/>
      <c r="G944" s="255"/>
      <c r="H944" s="255"/>
      <c r="I944" s="255"/>
      <c r="J944" s="255"/>
      <c r="K944" s="255"/>
      <c r="L944" s="255"/>
      <c r="M944" s="255"/>
      <c r="N944" s="255"/>
      <c r="O944" s="255"/>
      <c r="P944" s="255"/>
      <c r="Q944" s="255">
        <f>Q943</f>
        <v>12</v>
      </c>
      <c r="R944" s="255"/>
      <c r="S944" s="255"/>
      <c r="T944" s="255"/>
      <c r="U944" s="255"/>
      <c r="V944" s="255"/>
      <c r="W944" s="255"/>
      <c r="X944" s="255"/>
      <c r="Y944" s="255"/>
      <c r="Z944" s="255"/>
      <c r="AA944" s="255"/>
      <c r="AB944" s="255"/>
      <c r="AC944" s="255"/>
      <c r="AD944" s="255"/>
      <c r="AE944" s="362">
        <f>AE943</f>
        <v>0</v>
      </c>
      <c r="AF944" s="362">
        <f t="shared" ref="AF944" si="2149">AF943</f>
        <v>0</v>
      </c>
      <c r="AG944" s="362">
        <f t="shared" ref="AG944" si="2150">AG943</f>
        <v>0</v>
      </c>
      <c r="AH944" s="362">
        <f t="shared" ref="AH944" si="2151">AH943</f>
        <v>0</v>
      </c>
      <c r="AI944" s="362">
        <f t="shared" ref="AI944" si="2152">AI943</f>
        <v>0</v>
      </c>
      <c r="AJ944" s="362">
        <f t="shared" ref="AJ944" si="2153">AJ943</f>
        <v>0</v>
      </c>
      <c r="AK944" s="362">
        <f t="shared" ref="AK944" si="2154">AK943</f>
        <v>0</v>
      </c>
      <c r="AL944" s="362">
        <f t="shared" ref="AL944" si="2155">AL943</f>
        <v>0</v>
      </c>
      <c r="AM944" s="362">
        <f t="shared" ref="AM944" si="2156">AM943</f>
        <v>0</v>
      </c>
      <c r="AN944" s="362">
        <f t="shared" ref="AN944" si="2157">AN943</f>
        <v>0</v>
      </c>
      <c r="AO944" s="362">
        <f t="shared" ref="AO944" si="2158">AO943</f>
        <v>0</v>
      </c>
      <c r="AP944" s="362">
        <f t="shared" ref="AP944" si="2159">AP943</f>
        <v>0</v>
      </c>
      <c r="AQ944" s="362">
        <f t="shared" ref="AQ944" si="2160">AQ943</f>
        <v>0</v>
      </c>
      <c r="AR944" s="362">
        <f t="shared" ref="AR944" si="2161">AR943</f>
        <v>0</v>
      </c>
      <c r="AS944" s="266"/>
    </row>
    <row r="945" spans="1:45" outlineLevel="1">
      <c r="A945" s="464"/>
      <c r="B945" s="379"/>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363"/>
      <c r="AF945" s="376"/>
      <c r="AG945" s="376"/>
      <c r="AH945" s="376"/>
      <c r="AI945" s="376"/>
      <c r="AJ945" s="376"/>
      <c r="AK945" s="376"/>
      <c r="AL945" s="376"/>
      <c r="AM945" s="376"/>
      <c r="AN945" s="376"/>
      <c r="AO945" s="376"/>
      <c r="AP945" s="376"/>
      <c r="AQ945" s="376"/>
      <c r="AR945" s="376"/>
      <c r="AS945" s="266"/>
    </row>
    <row r="946" spans="1:45" ht="30" outlineLevel="1">
      <c r="A946" s="464">
        <v>47</v>
      </c>
      <c r="B946" s="379" t="s">
        <v>139</v>
      </c>
      <c r="C946" s="251" t="s">
        <v>25</v>
      </c>
      <c r="D946" s="255"/>
      <c r="E946" s="255"/>
      <c r="F946" s="255"/>
      <c r="G946" s="255"/>
      <c r="H946" s="255"/>
      <c r="I946" s="255"/>
      <c r="J946" s="255"/>
      <c r="K946" s="255"/>
      <c r="L946" s="255"/>
      <c r="M946" s="255"/>
      <c r="N946" s="255"/>
      <c r="O946" s="255"/>
      <c r="P946" s="255"/>
      <c r="Q946" s="255">
        <v>12</v>
      </c>
      <c r="R946" s="255"/>
      <c r="S946" s="255"/>
      <c r="T946" s="255"/>
      <c r="U946" s="255"/>
      <c r="V946" s="255"/>
      <c r="W946" s="255"/>
      <c r="X946" s="255"/>
      <c r="Y946" s="255"/>
      <c r="Z946" s="255"/>
      <c r="AA946" s="255"/>
      <c r="AB946" s="255"/>
      <c r="AC946" s="255"/>
      <c r="AD946" s="255"/>
      <c r="AE946" s="377"/>
      <c r="AF946" s="366"/>
      <c r="AG946" s="366"/>
      <c r="AH946" s="366"/>
      <c r="AI946" s="366"/>
      <c r="AJ946" s="366"/>
      <c r="AK946" s="366"/>
      <c r="AL946" s="366"/>
      <c r="AM946" s="366"/>
      <c r="AN946" s="366"/>
      <c r="AO946" s="366"/>
      <c r="AP946" s="366"/>
      <c r="AQ946" s="366"/>
      <c r="AR946" s="366"/>
      <c r="AS946" s="256">
        <f>SUM(AE946:AR946)</f>
        <v>0</v>
      </c>
    </row>
    <row r="947" spans="1:45" outlineLevel="1">
      <c r="A947" s="464"/>
      <c r="B947" s="254" t="s">
        <v>341</v>
      </c>
      <c r="C947" s="251" t="s">
        <v>163</v>
      </c>
      <c r="D947" s="255"/>
      <c r="E947" s="255"/>
      <c r="F947" s="255"/>
      <c r="G947" s="255"/>
      <c r="H947" s="255"/>
      <c r="I947" s="255"/>
      <c r="J947" s="255"/>
      <c r="K947" s="255"/>
      <c r="L947" s="255"/>
      <c r="M947" s="255"/>
      <c r="N947" s="255"/>
      <c r="O947" s="255"/>
      <c r="P947" s="255"/>
      <c r="Q947" s="255">
        <f>Q946</f>
        <v>12</v>
      </c>
      <c r="R947" s="255"/>
      <c r="S947" s="255"/>
      <c r="T947" s="255"/>
      <c r="U947" s="255"/>
      <c r="V947" s="255"/>
      <c r="W947" s="255"/>
      <c r="X947" s="255"/>
      <c r="Y947" s="255"/>
      <c r="Z947" s="255"/>
      <c r="AA947" s="255"/>
      <c r="AB947" s="255"/>
      <c r="AC947" s="255"/>
      <c r="AD947" s="255"/>
      <c r="AE947" s="362">
        <f>AE946</f>
        <v>0</v>
      </c>
      <c r="AF947" s="362">
        <f t="shared" ref="AF947" si="2162">AF946</f>
        <v>0</v>
      </c>
      <c r="AG947" s="362">
        <f t="shared" ref="AG947" si="2163">AG946</f>
        <v>0</v>
      </c>
      <c r="AH947" s="362">
        <f t="shared" ref="AH947" si="2164">AH946</f>
        <v>0</v>
      </c>
      <c r="AI947" s="362">
        <f t="shared" ref="AI947" si="2165">AI946</f>
        <v>0</v>
      </c>
      <c r="AJ947" s="362">
        <f t="shared" ref="AJ947" si="2166">AJ946</f>
        <v>0</v>
      </c>
      <c r="AK947" s="362">
        <f t="shared" ref="AK947" si="2167">AK946</f>
        <v>0</v>
      </c>
      <c r="AL947" s="362">
        <f t="shared" ref="AL947" si="2168">AL946</f>
        <v>0</v>
      </c>
      <c r="AM947" s="362">
        <f t="shared" ref="AM947" si="2169">AM946</f>
        <v>0</v>
      </c>
      <c r="AN947" s="362">
        <f t="shared" ref="AN947" si="2170">AN946</f>
        <v>0</v>
      </c>
      <c r="AO947" s="362">
        <f t="shared" ref="AO947" si="2171">AO946</f>
        <v>0</v>
      </c>
      <c r="AP947" s="362">
        <f t="shared" ref="AP947" si="2172">AP946</f>
        <v>0</v>
      </c>
      <c r="AQ947" s="362">
        <f t="shared" ref="AQ947" si="2173">AQ946</f>
        <v>0</v>
      </c>
      <c r="AR947" s="362">
        <f t="shared" ref="AR947" si="2174">AR946</f>
        <v>0</v>
      </c>
      <c r="AS947" s="266"/>
    </row>
    <row r="948" spans="1:45" outlineLevel="1">
      <c r="A948" s="464"/>
      <c r="B948" s="379"/>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363"/>
      <c r="AF948" s="376"/>
      <c r="AG948" s="376"/>
      <c r="AH948" s="376"/>
      <c r="AI948" s="376"/>
      <c r="AJ948" s="376"/>
      <c r="AK948" s="376"/>
      <c r="AL948" s="376"/>
      <c r="AM948" s="376"/>
      <c r="AN948" s="376"/>
      <c r="AO948" s="376"/>
      <c r="AP948" s="376"/>
      <c r="AQ948" s="376"/>
      <c r="AR948" s="376"/>
      <c r="AS948" s="266"/>
    </row>
    <row r="949" spans="1:45" ht="30" outlineLevel="1">
      <c r="A949" s="464">
        <v>48</v>
      </c>
      <c r="B949" s="379" t="s">
        <v>140</v>
      </c>
      <c r="C949" s="251" t="s">
        <v>25</v>
      </c>
      <c r="D949" s="255"/>
      <c r="E949" s="255"/>
      <c r="F949" s="255"/>
      <c r="G949" s="255"/>
      <c r="H949" s="255"/>
      <c r="I949" s="255"/>
      <c r="J949" s="255"/>
      <c r="K949" s="255"/>
      <c r="L949" s="255"/>
      <c r="M949" s="255"/>
      <c r="N949" s="255"/>
      <c r="O949" s="255"/>
      <c r="P949" s="255"/>
      <c r="Q949" s="255">
        <v>12</v>
      </c>
      <c r="R949" s="255"/>
      <c r="S949" s="255"/>
      <c r="T949" s="255"/>
      <c r="U949" s="255"/>
      <c r="V949" s="255"/>
      <c r="W949" s="255"/>
      <c r="X949" s="255"/>
      <c r="Y949" s="255"/>
      <c r="Z949" s="255"/>
      <c r="AA949" s="255"/>
      <c r="AB949" s="255"/>
      <c r="AC949" s="255"/>
      <c r="AD949" s="255"/>
      <c r="AE949" s="377"/>
      <c r="AF949" s="366"/>
      <c r="AG949" s="366"/>
      <c r="AH949" s="366"/>
      <c r="AI949" s="366"/>
      <c r="AJ949" s="366"/>
      <c r="AK949" s="366"/>
      <c r="AL949" s="366"/>
      <c r="AM949" s="366"/>
      <c r="AN949" s="366"/>
      <c r="AO949" s="366"/>
      <c r="AP949" s="366"/>
      <c r="AQ949" s="366"/>
      <c r="AR949" s="366"/>
      <c r="AS949" s="256">
        <f>SUM(AE949:AR949)</f>
        <v>0</v>
      </c>
    </row>
    <row r="950" spans="1:45" outlineLevel="1">
      <c r="A950" s="464"/>
      <c r="B950" s="254" t="s">
        <v>341</v>
      </c>
      <c r="C950" s="251" t="s">
        <v>163</v>
      </c>
      <c r="D950" s="255"/>
      <c r="E950" s="255"/>
      <c r="F950" s="255"/>
      <c r="G950" s="255"/>
      <c r="H950" s="255"/>
      <c r="I950" s="255"/>
      <c r="J950" s="255"/>
      <c r="K950" s="255"/>
      <c r="L950" s="255"/>
      <c r="M950" s="255"/>
      <c r="N950" s="255"/>
      <c r="O950" s="255"/>
      <c r="P950" s="255"/>
      <c r="Q950" s="255">
        <f>Q949</f>
        <v>12</v>
      </c>
      <c r="R950" s="255"/>
      <c r="S950" s="255"/>
      <c r="T950" s="255"/>
      <c r="U950" s="255"/>
      <c r="V950" s="255"/>
      <c r="W950" s="255"/>
      <c r="X950" s="255"/>
      <c r="Y950" s="255"/>
      <c r="Z950" s="255"/>
      <c r="AA950" s="255"/>
      <c r="AB950" s="255"/>
      <c r="AC950" s="255"/>
      <c r="AD950" s="255"/>
      <c r="AE950" s="362">
        <f>AE949</f>
        <v>0</v>
      </c>
      <c r="AF950" s="362">
        <f t="shared" ref="AF950" si="2175">AF949</f>
        <v>0</v>
      </c>
      <c r="AG950" s="362">
        <f t="shared" ref="AG950" si="2176">AG949</f>
        <v>0</v>
      </c>
      <c r="AH950" s="362">
        <f t="shared" ref="AH950" si="2177">AH949</f>
        <v>0</v>
      </c>
      <c r="AI950" s="362">
        <f t="shared" ref="AI950" si="2178">AI949</f>
        <v>0</v>
      </c>
      <c r="AJ950" s="362">
        <f t="shared" ref="AJ950" si="2179">AJ949</f>
        <v>0</v>
      </c>
      <c r="AK950" s="362">
        <f t="shared" ref="AK950" si="2180">AK949</f>
        <v>0</v>
      </c>
      <c r="AL950" s="362">
        <f t="shared" ref="AL950" si="2181">AL949</f>
        <v>0</v>
      </c>
      <c r="AM950" s="362">
        <f t="shared" ref="AM950" si="2182">AM949</f>
        <v>0</v>
      </c>
      <c r="AN950" s="362">
        <f t="shared" ref="AN950" si="2183">AN949</f>
        <v>0</v>
      </c>
      <c r="AO950" s="362">
        <f t="shared" ref="AO950" si="2184">AO949</f>
        <v>0</v>
      </c>
      <c r="AP950" s="362">
        <f t="shared" ref="AP950" si="2185">AP949</f>
        <v>0</v>
      </c>
      <c r="AQ950" s="362">
        <f t="shared" ref="AQ950" si="2186">AQ949</f>
        <v>0</v>
      </c>
      <c r="AR950" s="362">
        <f t="shared" ref="AR950" si="2187">AR949</f>
        <v>0</v>
      </c>
      <c r="AS950" s="266"/>
    </row>
    <row r="951" spans="1:45" outlineLevel="1">
      <c r="A951" s="464"/>
      <c r="B951" s="379"/>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363"/>
      <c r="AF951" s="376"/>
      <c r="AG951" s="376"/>
      <c r="AH951" s="376"/>
      <c r="AI951" s="376"/>
      <c r="AJ951" s="376"/>
      <c r="AK951" s="376"/>
      <c r="AL951" s="376"/>
      <c r="AM951" s="376"/>
      <c r="AN951" s="376"/>
      <c r="AO951" s="376"/>
      <c r="AP951" s="376"/>
      <c r="AQ951" s="376"/>
      <c r="AR951" s="376"/>
      <c r="AS951" s="266"/>
    </row>
    <row r="952" spans="1:45" ht="30" outlineLevel="1">
      <c r="A952" s="464">
        <v>49</v>
      </c>
      <c r="B952" s="379" t="s">
        <v>141</v>
      </c>
      <c r="C952" s="251" t="s">
        <v>25</v>
      </c>
      <c r="D952" s="255"/>
      <c r="E952" s="255"/>
      <c r="F952" s="255"/>
      <c r="G952" s="255"/>
      <c r="H952" s="255"/>
      <c r="I952" s="255"/>
      <c r="J952" s="255"/>
      <c r="K952" s="255"/>
      <c r="L952" s="255"/>
      <c r="M952" s="255"/>
      <c r="N952" s="255"/>
      <c r="O952" s="255"/>
      <c r="P952" s="255"/>
      <c r="Q952" s="255">
        <v>12</v>
      </c>
      <c r="R952" s="255"/>
      <c r="S952" s="255"/>
      <c r="T952" s="255"/>
      <c r="U952" s="255"/>
      <c r="V952" s="255"/>
      <c r="W952" s="255"/>
      <c r="X952" s="255"/>
      <c r="Y952" s="255"/>
      <c r="Z952" s="255"/>
      <c r="AA952" s="255"/>
      <c r="AB952" s="255"/>
      <c r="AC952" s="255"/>
      <c r="AD952" s="255"/>
      <c r="AE952" s="377"/>
      <c r="AF952" s="366"/>
      <c r="AG952" s="366"/>
      <c r="AH952" s="366"/>
      <c r="AI952" s="366"/>
      <c r="AJ952" s="366"/>
      <c r="AK952" s="366"/>
      <c r="AL952" s="366"/>
      <c r="AM952" s="366"/>
      <c r="AN952" s="366"/>
      <c r="AO952" s="366"/>
      <c r="AP952" s="366"/>
      <c r="AQ952" s="366"/>
      <c r="AR952" s="366"/>
      <c r="AS952" s="256">
        <f>SUM(AE952:AR952)</f>
        <v>0</v>
      </c>
    </row>
    <row r="953" spans="1:45" outlineLevel="1">
      <c r="A953" s="464"/>
      <c r="B953" s="254" t="s">
        <v>341</v>
      </c>
      <c r="C953" s="251" t="s">
        <v>163</v>
      </c>
      <c r="D953" s="255"/>
      <c r="E953" s="255"/>
      <c r="F953" s="255"/>
      <c r="G953" s="255"/>
      <c r="H953" s="255"/>
      <c r="I953" s="255"/>
      <c r="J953" s="255"/>
      <c r="K953" s="255"/>
      <c r="L953" s="255"/>
      <c r="M953" s="255"/>
      <c r="N953" s="255"/>
      <c r="O953" s="255"/>
      <c r="P953" s="255"/>
      <c r="Q953" s="255">
        <f>Q952</f>
        <v>12</v>
      </c>
      <c r="R953" s="255"/>
      <c r="S953" s="255"/>
      <c r="T953" s="255"/>
      <c r="U953" s="255"/>
      <c r="V953" s="255"/>
      <c r="W953" s="255"/>
      <c r="X953" s="255"/>
      <c r="Y953" s="255"/>
      <c r="Z953" s="255"/>
      <c r="AA953" s="255"/>
      <c r="AB953" s="255"/>
      <c r="AC953" s="255"/>
      <c r="AD953" s="255"/>
      <c r="AE953" s="362">
        <f>AE952</f>
        <v>0</v>
      </c>
      <c r="AF953" s="362">
        <f t="shared" ref="AF953" si="2188">AF952</f>
        <v>0</v>
      </c>
      <c r="AG953" s="362">
        <f t="shared" ref="AG953" si="2189">AG952</f>
        <v>0</v>
      </c>
      <c r="AH953" s="362">
        <f t="shared" ref="AH953" si="2190">AH952</f>
        <v>0</v>
      </c>
      <c r="AI953" s="362">
        <f t="shared" ref="AI953" si="2191">AI952</f>
        <v>0</v>
      </c>
      <c r="AJ953" s="362">
        <f t="shared" ref="AJ953" si="2192">AJ952</f>
        <v>0</v>
      </c>
      <c r="AK953" s="362">
        <f t="shared" ref="AK953" si="2193">AK952</f>
        <v>0</v>
      </c>
      <c r="AL953" s="362">
        <f t="shared" ref="AL953" si="2194">AL952</f>
        <v>0</v>
      </c>
      <c r="AM953" s="362">
        <f t="shared" ref="AM953" si="2195">AM952</f>
        <v>0</v>
      </c>
      <c r="AN953" s="362">
        <f t="shared" ref="AN953" si="2196">AN952</f>
        <v>0</v>
      </c>
      <c r="AO953" s="362">
        <f t="shared" ref="AO953" si="2197">AO952</f>
        <v>0</v>
      </c>
      <c r="AP953" s="362">
        <f t="shared" ref="AP953" si="2198">AP952</f>
        <v>0</v>
      </c>
      <c r="AQ953" s="362">
        <f t="shared" ref="AQ953" si="2199">AQ952</f>
        <v>0</v>
      </c>
      <c r="AR953" s="362">
        <f t="shared" ref="AR953" si="2200">AR952</f>
        <v>0</v>
      </c>
      <c r="AS953" s="266"/>
    </row>
    <row r="954" spans="1:45" ht="15.75" outlineLevel="1">
      <c r="A954" s="464"/>
      <c r="B954" s="282"/>
      <c r="C954" s="260"/>
      <c r="D954" s="251"/>
      <c r="E954" s="251"/>
      <c r="F954" s="251"/>
      <c r="G954" s="251"/>
      <c r="H954" s="251"/>
      <c r="I954" s="251"/>
      <c r="J954" s="251"/>
      <c r="K954" s="251"/>
      <c r="L954" s="251"/>
      <c r="M954" s="251"/>
      <c r="N954" s="251"/>
      <c r="O954" s="251"/>
      <c r="P954" s="251"/>
      <c r="Q954" s="260"/>
      <c r="R954" s="251"/>
      <c r="S954" s="251"/>
      <c r="T954" s="251"/>
      <c r="U954" s="251"/>
      <c r="V954" s="251"/>
      <c r="W954" s="251"/>
      <c r="X954" s="251"/>
      <c r="Y954" s="251"/>
      <c r="Z954" s="251"/>
      <c r="AA954" s="251"/>
      <c r="AB954" s="251"/>
      <c r="AC954" s="251"/>
      <c r="AD954" s="251"/>
      <c r="AE954" s="363"/>
      <c r="AF954" s="363"/>
      <c r="AG954" s="363"/>
      <c r="AH954" s="363"/>
      <c r="AI954" s="363"/>
      <c r="AJ954" s="363"/>
      <c r="AK954" s="363"/>
      <c r="AL954" s="363"/>
      <c r="AM954" s="363"/>
      <c r="AN954" s="363"/>
      <c r="AO954" s="363"/>
      <c r="AP954" s="363"/>
      <c r="AQ954" s="363"/>
      <c r="AR954" s="363"/>
      <c r="AS954" s="266"/>
    </row>
    <row r="955" spans="1:45" ht="15.75" outlineLevel="1">
      <c r="A955" s="464"/>
      <c r="B955" s="675" t="s">
        <v>917</v>
      </c>
      <c r="AS955" s="671"/>
    </row>
    <row r="956" spans="1:45" outlineLevel="1">
      <c r="A956" s="464">
        <v>50</v>
      </c>
      <c r="B956" s="254"/>
      <c r="AS956" s="671"/>
    </row>
    <row r="957" spans="1:45" ht="15.75" outlineLevel="1">
      <c r="A957" s="464"/>
      <c r="B957" s="379" t="s">
        <v>916</v>
      </c>
      <c r="C957" s="251" t="s">
        <v>25</v>
      </c>
      <c r="D957" s="255"/>
      <c r="E957" s="255"/>
      <c r="F957" s="255"/>
      <c r="G957" s="255"/>
      <c r="H957" s="255"/>
      <c r="I957" s="255"/>
      <c r="J957" s="255"/>
      <c r="K957" s="255"/>
      <c r="L957" s="255"/>
      <c r="M957" s="255"/>
      <c r="N957" s="255"/>
      <c r="O957" s="255"/>
      <c r="P957" s="255"/>
      <c r="Q957" s="255">
        <v>12</v>
      </c>
      <c r="R957" s="255"/>
      <c r="S957" s="255"/>
      <c r="T957" s="255"/>
      <c r="U957" s="255"/>
      <c r="V957" s="255"/>
      <c r="W957" s="255"/>
      <c r="X957" s="255"/>
      <c r="Y957" s="255"/>
      <c r="Z957" s="255"/>
      <c r="AA957" s="255"/>
      <c r="AB957" s="255"/>
      <c r="AC957" s="255"/>
      <c r="AD957" s="255"/>
      <c r="AE957" s="377"/>
      <c r="AF957" s="366"/>
      <c r="AG957" s="366"/>
      <c r="AH957" s="366"/>
      <c r="AI957" s="366"/>
      <c r="AJ957" s="366"/>
      <c r="AK957" s="366"/>
      <c r="AL957" s="366"/>
      <c r="AM957" s="366"/>
      <c r="AN957" s="366"/>
      <c r="AO957" s="366"/>
      <c r="AP957" s="366"/>
      <c r="AQ957" s="366"/>
      <c r="AR957" s="366"/>
      <c r="AS957" s="256">
        <f>SUM(AE957:AR957)</f>
        <v>0</v>
      </c>
    </row>
    <row r="958" spans="1:45" outlineLevel="1">
      <c r="A958" s="464"/>
      <c r="B958" s="254" t="s">
        <v>341</v>
      </c>
      <c r="C958" s="251" t="s">
        <v>163</v>
      </c>
      <c r="D958" s="255"/>
      <c r="E958" s="255"/>
      <c r="F958" s="255"/>
      <c r="G958" s="255"/>
      <c r="H958" s="255"/>
      <c r="I958" s="255"/>
      <c r="J958" s="255"/>
      <c r="K958" s="255"/>
      <c r="L958" s="255"/>
      <c r="M958" s="255"/>
      <c r="N958" s="255"/>
      <c r="O958" s="255"/>
      <c r="P958" s="255"/>
      <c r="Q958" s="255">
        <f>Q957</f>
        <v>12</v>
      </c>
      <c r="R958" s="255"/>
      <c r="S958" s="255"/>
      <c r="T958" s="255"/>
      <c r="U958" s="255"/>
      <c r="V958" s="255"/>
      <c r="W958" s="255"/>
      <c r="X958" s="255"/>
      <c r="Y958" s="255"/>
      <c r="Z958" s="255"/>
      <c r="AA958" s="255"/>
      <c r="AB958" s="255"/>
      <c r="AC958" s="255"/>
      <c r="AD958" s="255"/>
      <c r="AE958" s="362">
        <f>AE957</f>
        <v>0</v>
      </c>
      <c r="AF958" s="362">
        <f t="shared" ref="AF958:AR958" si="2201">AF957</f>
        <v>0</v>
      </c>
      <c r="AG958" s="362">
        <f t="shared" si="2201"/>
        <v>0</v>
      </c>
      <c r="AH958" s="362">
        <f t="shared" si="2201"/>
        <v>0</v>
      </c>
      <c r="AI958" s="362">
        <f t="shared" si="2201"/>
        <v>0</v>
      </c>
      <c r="AJ958" s="362">
        <f t="shared" si="2201"/>
        <v>0</v>
      </c>
      <c r="AK958" s="362">
        <f t="shared" si="2201"/>
        <v>0</v>
      </c>
      <c r="AL958" s="362">
        <f t="shared" si="2201"/>
        <v>0</v>
      </c>
      <c r="AM958" s="362">
        <f t="shared" si="2201"/>
        <v>0</v>
      </c>
      <c r="AN958" s="362">
        <f t="shared" si="2201"/>
        <v>0</v>
      </c>
      <c r="AO958" s="362">
        <f t="shared" si="2201"/>
        <v>0</v>
      </c>
      <c r="AP958" s="362">
        <f t="shared" si="2201"/>
        <v>0</v>
      </c>
      <c r="AQ958" s="362">
        <f t="shared" si="2201"/>
        <v>0</v>
      </c>
      <c r="AR958" s="362">
        <f t="shared" si="2201"/>
        <v>0</v>
      </c>
      <c r="AS958" s="266"/>
    </row>
    <row r="959" spans="1:45" outlineLevel="1">
      <c r="A959" s="464"/>
      <c r="B959" s="254"/>
      <c r="C959" s="265"/>
      <c r="D959" s="251"/>
      <c r="E959" s="251"/>
      <c r="F959" s="251"/>
      <c r="G959" s="251"/>
      <c r="H959" s="251"/>
      <c r="I959" s="251"/>
      <c r="J959" s="251"/>
      <c r="K959" s="251"/>
      <c r="L959" s="251"/>
      <c r="M959" s="251"/>
      <c r="N959" s="251"/>
      <c r="O959" s="251"/>
      <c r="P959" s="251"/>
      <c r="Q959" s="251"/>
      <c r="R959" s="251"/>
      <c r="S959" s="251"/>
      <c r="T959" s="251"/>
      <c r="U959" s="251"/>
      <c r="V959" s="251"/>
      <c r="W959" s="251"/>
      <c r="X959" s="251"/>
      <c r="Y959" s="251"/>
      <c r="Z959" s="251"/>
      <c r="AA959" s="251"/>
      <c r="AB959" s="251"/>
      <c r="AC959" s="251"/>
      <c r="AD959" s="251"/>
      <c r="AE959" s="261"/>
      <c r="AF959" s="261"/>
      <c r="AG959" s="261"/>
      <c r="AH959" s="261"/>
      <c r="AI959" s="261"/>
      <c r="AJ959" s="261"/>
      <c r="AK959" s="261"/>
      <c r="AL959" s="261"/>
      <c r="AM959" s="261"/>
      <c r="AN959" s="261"/>
      <c r="AO959" s="261"/>
      <c r="AP959" s="261"/>
      <c r="AQ959" s="261"/>
      <c r="AR959" s="261"/>
      <c r="AS959" s="266"/>
    </row>
    <row r="960" spans="1:45" ht="15.75">
      <c r="B960" s="286" t="s">
        <v>327</v>
      </c>
      <c r="C960" s="288"/>
      <c r="D960" s="288">
        <f>SUM(D798:D953)</f>
        <v>103037.01200627958</v>
      </c>
      <c r="E960" s="288"/>
      <c r="F960" s="288"/>
      <c r="G960" s="288"/>
      <c r="H960" s="288"/>
      <c r="I960" s="288"/>
      <c r="J960" s="288"/>
      <c r="K960" s="288"/>
      <c r="L960" s="288"/>
      <c r="M960" s="288"/>
      <c r="N960" s="288"/>
      <c r="O960" s="288"/>
      <c r="P960" s="288"/>
      <c r="Q960" s="288"/>
      <c r="R960" s="288">
        <f>SUM(R798:R953)</f>
        <v>14.33897111276708</v>
      </c>
      <c r="S960" s="288"/>
      <c r="T960" s="288"/>
      <c r="U960" s="288"/>
      <c r="V960" s="288"/>
      <c r="W960" s="288"/>
      <c r="X960" s="288"/>
      <c r="Y960" s="288"/>
      <c r="Z960" s="288"/>
      <c r="AA960" s="288"/>
      <c r="AB960" s="288"/>
      <c r="AC960" s="288"/>
      <c r="AD960" s="288"/>
      <c r="AE960" s="288">
        <f>IF(AE796="kWh",SUMPRODUCT(D798:D958,AE798:AE958))</f>
        <v>6330.8613447768794</v>
      </c>
      <c r="AF960" s="288">
        <f>IF(AF796="kWh",SUMPRODUCT(D798:D958,AF798:AF958))</f>
        <v>96706.150661502703</v>
      </c>
      <c r="AG960" s="288">
        <f>IF(AG796="kw",SUMPRODUCT($Q$798:$Q$958,$R$798:$R$958,AG798:AG958),SUMPRODUCT($D$798:$D$958,AG798:AG958))</f>
        <v>0</v>
      </c>
      <c r="AH960" s="288">
        <f t="shared" ref="AH960:AR960" si="2202">IF(AH796="kw",SUMPRODUCT($Q$798:$Q$958,$R$798:$R$958,AH798:AH958),SUMPRODUCT($D$798:$D$958,AH798:AH958))</f>
        <v>0</v>
      </c>
      <c r="AI960" s="288">
        <f>IF(AI796="kw",SUMPRODUCT($Q$798:$Q$958,$R$798:$R$958,AI798:AI958),SUMPRODUCT($D$798:$D$958,AI798:AI958))</f>
        <v>0</v>
      </c>
      <c r="AJ960" s="288">
        <f t="shared" si="2202"/>
        <v>0</v>
      </c>
      <c r="AK960" s="288">
        <f t="shared" si="2202"/>
        <v>0</v>
      </c>
      <c r="AL960" s="288">
        <f t="shared" si="2202"/>
        <v>0</v>
      </c>
      <c r="AM960" s="288">
        <f t="shared" si="2202"/>
        <v>0</v>
      </c>
      <c r="AN960" s="288">
        <f t="shared" si="2202"/>
        <v>0</v>
      </c>
      <c r="AO960" s="288">
        <f t="shared" si="2202"/>
        <v>0</v>
      </c>
      <c r="AP960" s="288">
        <f t="shared" si="2202"/>
        <v>0</v>
      </c>
      <c r="AQ960" s="288">
        <f t="shared" si="2202"/>
        <v>0</v>
      </c>
      <c r="AR960" s="288">
        <f t="shared" si="2202"/>
        <v>0</v>
      </c>
      <c r="AS960" s="289"/>
    </row>
    <row r="961" spans="2:45" ht="15.75">
      <c r="B961" s="343" t="s">
        <v>328</v>
      </c>
      <c r="C961" s="344"/>
      <c r="D961" s="344"/>
      <c r="E961" s="344"/>
      <c r="F961" s="344"/>
      <c r="G961" s="344"/>
      <c r="H961" s="344"/>
      <c r="I961" s="344"/>
      <c r="J961" s="344"/>
      <c r="K961" s="344"/>
      <c r="L961" s="344"/>
      <c r="M961" s="344"/>
      <c r="N961" s="344"/>
      <c r="O961" s="344"/>
      <c r="P961" s="344"/>
      <c r="Q961" s="344"/>
      <c r="R961" s="344"/>
      <c r="S961" s="344"/>
      <c r="T961" s="344"/>
      <c r="U961" s="344"/>
      <c r="V961" s="344"/>
      <c r="W961" s="344"/>
      <c r="X961" s="344"/>
      <c r="Y961" s="344"/>
      <c r="Z961" s="344"/>
      <c r="AA961" s="344"/>
      <c r="AB961" s="344"/>
      <c r="AC961" s="344"/>
      <c r="AD961" s="344"/>
      <c r="AE961" s="344">
        <f>HLOOKUP(AE795,'2. LRAMVA Threshold'!$B$42:$Q$60,11,FALSE)</f>
        <v>11101677</v>
      </c>
      <c r="AF961" s="344">
        <f>HLOOKUP(AF795,'2. LRAMVA Threshold'!$B$42:$Q$53,11,FALSE)</f>
        <v>2445915</v>
      </c>
      <c r="AG961" s="344">
        <f>HLOOKUP(AG605,'2. LRAMVA Threshold'!$B$42:$Q$53,11,FALSE)</f>
        <v>6247</v>
      </c>
      <c r="AH961" s="344">
        <f>HLOOKUP(AH605,'2. LRAMVA Threshold'!$B$42:$Q$53,11,FALSE)</f>
        <v>0</v>
      </c>
      <c r="AI961" s="344">
        <f>HLOOKUP(AI605,'2. LRAMVA Threshold'!$B$42:$Q$53,11,FALSE)</f>
        <v>0</v>
      </c>
      <c r="AJ961" s="344">
        <f>HLOOKUP(AJ605,'2. LRAMVA Threshold'!$B$42:$Q$53,11,FALSE)</f>
        <v>1512</v>
      </c>
      <c r="AK961" s="344">
        <f>HLOOKUP(AK605,'2. LRAMVA Threshold'!$B$42:$Q$53,11,FALSE)</f>
        <v>0</v>
      </c>
      <c r="AL961" s="344">
        <f>HLOOKUP(AL605,'2. LRAMVA Threshold'!$B$42:$Q$53,11,FALSE)</f>
        <v>0</v>
      </c>
      <c r="AM961" s="344">
        <f>HLOOKUP(AM605,'2. LRAMVA Threshold'!$B$42:$Q$53,11,FALSE)</f>
        <v>0</v>
      </c>
      <c r="AN961" s="344">
        <f>HLOOKUP(AN605,'2. LRAMVA Threshold'!$B$42:$Q$53,11,FALSE)</f>
        <v>0</v>
      </c>
      <c r="AO961" s="344">
        <f>HLOOKUP(AO605,'2. LRAMVA Threshold'!$B$42:$Q$53,11,FALSE)</f>
        <v>0</v>
      </c>
      <c r="AP961" s="344">
        <f>HLOOKUP(AP605,'2. LRAMVA Threshold'!$B$42:$Q$53,11,FALSE)</f>
        <v>0</v>
      </c>
      <c r="AQ961" s="344">
        <f>HLOOKUP(AQ605,'2. LRAMVA Threshold'!$B$42:$Q$53,11,FALSE)</f>
        <v>0</v>
      </c>
      <c r="AR961" s="344">
        <f>HLOOKUP(AR605,'2. LRAMVA Threshold'!$B$42:$Q$53,11,FALSE)</f>
        <v>0</v>
      </c>
      <c r="AS961" s="393"/>
    </row>
    <row r="962" spans="2:45">
      <c r="B962" s="346"/>
      <c r="C962" s="383"/>
      <c r="D962" s="384"/>
      <c r="E962" s="384"/>
      <c r="F962" s="384"/>
      <c r="G962" s="384"/>
      <c r="H962" s="384"/>
      <c r="I962" s="384"/>
      <c r="J962" s="384"/>
      <c r="K962" s="384"/>
      <c r="L962" s="384"/>
      <c r="M962" s="384"/>
      <c r="N962" s="348"/>
      <c r="O962" s="348"/>
      <c r="P962" s="348"/>
      <c r="Q962" s="384"/>
      <c r="R962" s="385"/>
      <c r="S962" s="384"/>
      <c r="T962" s="384"/>
      <c r="U962" s="384"/>
      <c r="V962" s="386"/>
      <c r="W962" s="386"/>
      <c r="X962" s="386"/>
      <c r="Y962" s="386"/>
      <c r="Z962" s="384"/>
      <c r="AA962" s="384"/>
      <c r="AB962" s="348"/>
      <c r="AC962" s="348"/>
      <c r="AD962" s="348"/>
      <c r="AE962" s="387"/>
      <c r="AF962" s="387"/>
      <c r="AG962" s="387"/>
      <c r="AH962" s="387"/>
      <c r="AI962" s="387"/>
      <c r="AJ962" s="387"/>
      <c r="AK962" s="387"/>
      <c r="AL962" s="351"/>
      <c r="AM962" s="351"/>
      <c r="AN962" s="351"/>
      <c r="AO962" s="351"/>
      <c r="AP962" s="351"/>
      <c r="AQ962" s="351"/>
      <c r="AR962" s="351"/>
      <c r="AS962" s="352"/>
    </row>
    <row r="963" spans="2:45">
      <c r="B963" s="283" t="s">
        <v>329</v>
      </c>
      <c r="C963" s="296"/>
      <c r="D963" s="296"/>
      <c r="E963" s="329"/>
      <c r="F963" s="329"/>
      <c r="G963" s="329"/>
      <c r="H963" s="329"/>
      <c r="I963" s="329"/>
      <c r="J963" s="329"/>
      <c r="K963" s="329"/>
      <c r="L963" s="329"/>
      <c r="M963" s="329"/>
      <c r="N963" s="329"/>
      <c r="O963" s="329"/>
      <c r="P963" s="329"/>
      <c r="Q963" s="329"/>
      <c r="R963" s="251"/>
      <c r="S963" s="298"/>
      <c r="T963" s="298"/>
      <c r="U963" s="298"/>
      <c r="V963" s="297"/>
      <c r="W963" s="297"/>
      <c r="X963" s="297"/>
      <c r="Y963" s="297"/>
      <c r="Z963" s="298"/>
      <c r="AA963" s="298"/>
      <c r="AB963" s="298"/>
      <c r="AC963" s="298"/>
      <c r="AD963" s="298"/>
      <c r="AE963" s="732">
        <f>HLOOKUP(AE$35,'3.  Distribution Rates'!$C$122:$P$135,11,FALSE)</f>
        <v>1.2999999999999999E-3</v>
      </c>
      <c r="AF963" s="732">
        <f>HLOOKUP(AF$35,'3.  Distribution Rates'!$C$122:$P$135,11,FALSE)</f>
        <v>1.2200000000000001E-2</v>
      </c>
      <c r="AG963" s="299">
        <f>HLOOKUP(AG$35,'3.  Distribution Rates'!$C$122:$P$135,11,FALSE)</f>
        <v>2.2704</v>
      </c>
      <c r="AH963" s="299">
        <f>HLOOKUP(AH$35,'3.  Distribution Rates'!$C$122:$P$135,11,FALSE)</f>
        <v>1.2292000000000001</v>
      </c>
      <c r="AI963" s="299">
        <f>HLOOKUP(AI$35,'3.  Distribution Rates'!$C$122:$P$135,11,FALSE)</f>
        <v>9.0580999999999996</v>
      </c>
      <c r="AJ963" s="299">
        <f>HLOOKUP(AJ$35,'3.  Distribution Rates'!$C$122:$P$135,11,FALSE)</f>
        <v>8.9459</v>
      </c>
      <c r="AK963" s="299">
        <f>HLOOKUP(AK$35,'3.  Distribution Rates'!$C$122:$P$135,11,FALSE)</f>
        <v>2.7699999999999999E-2</v>
      </c>
      <c r="AL963" s="299">
        <f>HLOOKUP(AL$35,'3.  Distribution Rates'!$C$122:$P$135,11,FALSE)</f>
        <v>0</v>
      </c>
      <c r="AM963" s="299">
        <f>HLOOKUP(AM$35,'3.  Distribution Rates'!$C$122:$P$135,11,FALSE)</f>
        <v>0</v>
      </c>
      <c r="AN963" s="299">
        <f>HLOOKUP(AN$35,'3.  Distribution Rates'!$C$122:$P$135,11,FALSE)</f>
        <v>0</v>
      </c>
      <c r="AO963" s="299">
        <f>HLOOKUP(AO$35,'3.  Distribution Rates'!$C$122:$P$135,11,FALSE)</f>
        <v>0</v>
      </c>
      <c r="AP963" s="299">
        <f>HLOOKUP(AP$35,'3.  Distribution Rates'!$C$122:$P$135,11,FALSE)</f>
        <v>0</v>
      </c>
      <c r="AQ963" s="299">
        <f>HLOOKUP(AQ$35,'3.  Distribution Rates'!$C$122:$P$135,11,FALSE)</f>
        <v>0</v>
      </c>
      <c r="AR963" s="299">
        <f>HLOOKUP(AR$35,'3.  Distribution Rates'!$C$122:$P$135,11,FALSE)</f>
        <v>0</v>
      </c>
      <c r="AS963" s="330"/>
    </row>
    <row r="964" spans="2:45">
      <c r="B964" s="283" t="s">
        <v>330</v>
      </c>
      <c r="C964" s="301"/>
      <c r="D964" s="243"/>
      <c r="E964" s="240"/>
      <c r="F964" s="240"/>
      <c r="G964" s="240"/>
      <c r="H964" s="240"/>
      <c r="I964" s="240"/>
      <c r="J964" s="240"/>
      <c r="K964" s="240"/>
      <c r="L964" s="240"/>
      <c r="M964" s="240"/>
      <c r="N964" s="240"/>
      <c r="O964" s="240"/>
      <c r="P964" s="240"/>
      <c r="Q964" s="240"/>
      <c r="R964" s="251"/>
      <c r="S964" s="240"/>
      <c r="T964" s="240"/>
      <c r="U964" s="240"/>
      <c r="V964" s="243"/>
      <c r="W964" s="243"/>
      <c r="X964" s="243"/>
      <c r="Y964" s="243"/>
      <c r="Z964" s="240"/>
      <c r="AA964" s="240"/>
      <c r="AB964" s="240"/>
      <c r="AC964" s="240"/>
      <c r="AD964" s="240"/>
      <c r="AE964" s="331">
        <f>'4.  2011-2014 LRAM'!AM142*AE963</f>
        <v>0</v>
      </c>
      <c r="AF964" s="331">
        <f>'4.  2011-2014 LRAM'!AN142*AF963</f>
        <v>0</v>
      </c>
      <c r="AG964" s="331">
        <f>'4.  2011-2014 LRAM'!AO142*AG963</f>
        <v>0</v>
      </c>
      <c r="AH964" s="331">
        <f>'4.  2011-2014 LRAM'!AP142*AH963</f>
        <v>0</v>
      </c>
      <c r="AI964" s="331">
        <f>'4.  2011-2014 LRAM'!AQ142*AI963</f>
        <v>0</v>
      </c>
      <c r="AJ964" s="331">
        <f>'4.  2011-2014 LRAM'!AR142*AJ963</f>
        <v>0</v>
      </c>
      <c r="AK964" s="331">
        <f>'4.  2011-2014 LRAM'!AS142*AK963</f>
        <v>0</v>
      </c>
      <c r="AL964" s="331">
        <f>'4.  2011-2014 LRAM'!AT142*AL963</f>
        <v>0</v>
      </c>
      <c r="AM964" s="331">
        <f>'4.  2011-2014 LRAM'!AU142*AM963</f>
        <v>0</v>
      </c>
      <c r="AN964" s="331">
        <f>'4.  2011-2014 LRAM'!AV142*AN963</f>
        <v>0</v>
      </c>
      <c r="AO964" s="331">
        <f>'4.  2011-2014 LRAM'!AW142*AO963</f>
        <v>0</v>
      </c>
      <c r="AP964" s="331">
        <f>'4.  2011-2014 LRAM'!AX142*AP963</f>
        <v>0</v>
      </c>
      <c r="AQ964" s="331">
        <f>'4.  2011-2014 LRAM'!AY142*AQ963</f>
        <v>0</v>
      </c>
      <c r="AR964" s="331">
        <f>'4.  2011-2014 LRAM'!AZ142*AR963</f>
        <v>0</v>
      </c>
      <c r="AS964" s="543">
        <f t="shared" ref="AS964:AS971" si="2203">SUM(AE964:AR964)</f>
        <v>0</v>
      </c>
    </row>
    <row r="965" spans="2:45">
      <c r="B965" s="283" t="s">
        <v>331</v>
      </c>
      <c r="C965" s="301"/>
      <c r="D965" s="243"/>
      <c r="E965" s="240"/>
      <c r="F965" s="240"/>
      <c r="G965" s="240"/>
      <c r="H965" s="240"/>
      <c r="I965" s="240"/>
      <c r="J965" s="240"/>
      <c r="K965" s="240"/>
      <c r="L965" s="240"/>
      <c r="M965" s="240"/>
      <c r="N965" s="240"/>
      <c r="O965" s="240"/>
      <c r="P965" s="240"/>
      <c r="Q965" s="240"/>
      <c r="R965" s="251"/>
      <c r="S965" s="240"/>
      <c r="T965" s="240"/>
      <c r="U965" s="240"/>
      <c r="V965" s="243"/>
      <c r="W965" s="243"/>
      <c r="X965" s="243"/>
      <c r="Y965" s="243"/>
      <c r="Z965" s="240"/>
      <c r="AA965" s="240"/>
      <c r="AB965" s="240"/>
      <c r="AC965" s="240"/>
      <c r="AD965" s="240"/>
      <c r="AE965" s="331">
        <f>'4.  2011-2014 LRAM'!AM281*AE963</f>
        <v>0</v>
      </c>
      <c r="AF965" s="331">
        <f>'4.  2011-2014 LRAM'!AN281*AF963</f>
        <v>0</v>
      </c>
      <c r="AG965" s="331">
        <f>'4.  2011-2014 LRAM'!AO281*AG963</f>
        <v>0</v>
      </c>
      <c r="AH965" s="331">
        <f>'4.  2011-2014 LRAM'!AP281*AH963</f>
        <v>0</v>
      </c>
      <c r="AI965" s="331">
        <f>'4.  2011-2014 LRAM'!AQ281*AI963</f>
        <v>0</v>
      </c>
      <c r="AJ965" s="331">
        <f>'4.  2011-2014 LRAM'!AR281*AJ963</f>
        <v>0</v>
      </c>
      <c r="AK965" s="331">
        <f>'4.  2011-2014 LRAM'!AS281*AK963</f>
        <v>0</v>
      </c>
      <c r="AL965" s="331">
        <f>'4.  2011-2014 LRAM'!AT281*AL963</f>
        <v>0</v>
      </c>
      <c r="AM965" s="331">
        <f>'4.  2011-2014 LRAM'!AU281*AM963</f>
        <v>0</v>
      </c>
      <c r="AN965" s="331">
        <f>'4.  2011-2014 LRAM'!AV281*AN963</f>
        <v>0</v>
      </c>
      <c r="AO965" s="331">
        <f>'4.  2011-2014 LRAM'!AW281*AO963</f>
        <v>0</v>
      </c>
      <c r="AP965" s="331">
        <f>'4.  2011-2014 LRAM'!AX281*AP963</f>
        <v>0</v>
      </c>
      <c r="AQ965" s="331">
        <f>'4.  2011-2014 LRAM'!AY281*AQ963</f>
        <v>0</v>
      </c>
      <c r="AR965" s="331">
        <f>'4.  2011-2014 LRAM'!AZ281*AR963</f>
        <v>0</v>
      </c>
      <c r="AS965" s="543">
        <f t="shared" si="2203"/>
        <v>0</v>
      </c>
    </row>
    <row r="966" spans="2:45">
      <c r="B966" s="283" t="s">
        <v>332</v>
      </c>
      <c r="C966" s="301"/>
      <c r="D966" s="243"/>
      <c r="E966" s="240"/>
      <c r="F966" s="240"/>
      <c r="G966" s="240"/>
      <c r="H966" s="240"/>
      <c r="I966" s="240"/>
      <c r="J966" s="240"/>
      <c r="K966" s="240"/>
      <c r="L966" s="240"/>
      <c r="M966" s="240"/>
      <c r="N966" s="240"/>
      <c r="O966" s="240"/>
      <c r="P966" s="240"/>
      <c r="Q966" s="240"/>
      <c r="R966" s="251"/>
      <c r="S966" s="240"/>
      <c r="T966" s="240"/>
      <c r="U966" s="240"/>
      <c r="V966" s="243"/>
      <c r="W966" s="243"/>
      <c r="X966" s="243"/>
      <c r="Y966" s="243"/>
      <c r="Z966" s="240"/>
      <c r="AA966" s="240"/>
      <c r="AB966" s="240"/>
      <c r="AC966" s="240"/>
      <c r="AD966" s="240"/>
      <c r="AE966" s="331">
        <f>'4.  2011-2014 LRAM'!AM417*AE963</f>
        <v>0</v>
      </c>
      <c r="AF966" s="331">
        <f>'4.  2011-2014 LRAM'!AN417*AF963</f>
        <v>0</v>
      </c>
      <c r="AG966" s="331">
        <f>'4.  2011-2014 LRAM'!AO417*AG963</f>
        <v>0</v>
      </c>
      <c r="AH966" s="331">
        <f>'4.  2011-2014 LRAM'!AP417*AH963</f>
        <v>0</v>
      </c>
      <c r="AI966" s="331">
        <f>'4.  2011-2014 LRAM'!AQ417*AI963</f>
        <v>0</v>
      </c>
      <c r="AJ966" s="331">
        <f>'4.  2011-2014 LRAM'!AR417*AJ963</f>
        <v>0</v>
      </c>
      <c r="AK966" s="331">
        <f>'4.  2011-2014 LRAM'!AS417*AK963</f>
        <v>0</v>
      </c>
      <c r="AL966" s="331">
        <f>'4.  2011-2014 LRAM'!AT417*AL963</f>
        <v>0</v>
      </c>
      <c r="AM966" s="331">
        <f>'4.  2011-2014 LRAM'!AU417*AM963</f>
        <v>0</v>
      </c>
      <c r="AN966" s="331">
        <f>'4.  2011-2014 LRAM'!AV417*AN963</f>
        <v>0</v>
      </c>
      <c r="AO966" s="331">
        <f>'4.  2011-2014 LRAM'!AW417*AO963</f>
        <v>0</v>
      </c>
      <c r="AP966" s="331">
        <f>'4.  2011-2014 LRAM'!AX417*AP963</f>
        <v>0</v>
      </c>
      <c r="AQ966" s="331">
        <f>'4.  2011-2014 LRAM'!AY417*AQ963</f>
        <v>0</v>
      </c>
      <c r="AR966" s="331">
        <f>'4.  2011-2014 LRAM'!AZ417*AR963</f>
        <v>0</v>
      </c>
      <c r="AS966" s="543">
        <f t="shared" si="2203"/>
        <v>0</v>
      </c>
    </row>
    <row r="967" spans="2:45">
      <c r="B967" s="283" t="s">
        <v>333</v>
      </c>
      <c r="C967" s="301"/>
      <c r="D967" s="243"/>
      <c r="E967" s="240"/>
      <c r="F967" s="240"/>
      <c r="G967" s="240"/>
      <c r="H967" s="240"/>
      <c r="I967" s="240"/>
      <c r="J967" s="240"/>
      <c r="K967" s="240"/>
      <c r="L967" s="240"/>
      <c r="M967" s="240"/>
      <c r="N967" s="240"/>
      <c r="O967" s="240"/>
      <c r="P967" s="240"/>
      <c r="Q967" s="240"/>
      <c r="R967" s="251"/>
      <c r="S967" s="240"/>
      <c r="T967" s="240"/>
      <c r="U967" s="240"/>
      <c r="V967" s="243"/>
      <c r="W967" s="243"/>
      <c r="X967" s="243"/>
      <c r="Y967" s="243"/>
      <c r="Z967" s="240"/>
      <c r="AA967" s="240"/>
      <c r="AB967" s="240"/>
      <c r="AC967" s="240"/>
      <c r="AD967" s="240"/>
      <c r="AE967" s="331">
        <f>'4.  2011-2014 LRAM'!AM554*AE963</f>
        <v>0</v>
      </c>
      <c r="AF967" s="331">
        <f>'4.  2011-2014 LRAM'!AN554*AF963</f>
        <v>0</v>
      </c>
      <c r="AG967" s="331">
        <f>'4.  2011-2014 LRAM'!AO554*AG963</f>
        <v>0</v>
      </c>
      <c r="AH967" s="331">
        <f>'4.  2011-2014 LRAM'!AP554*AH963</f>
        <v>0</v>
      </c>
      <c r="AI967" s="331">
        <f>'4.  2011-2014 LRAM'!AQ554*AI963</f>
        <v>0</v>
      </c>
      <c r="AJ967" s="331">
        <f>'4.  2011-2014 LRAM'!AR554*AJ963</f>
        <v>0</v>
      </c>
      <c r="AK967" s="331">
        <f>'4.  2011-2014 LRAM'!AS554*AK963</f>
        <v>0</v>
      </c>
      <c r="AL967" s="331">
        <f>'4.  2011-2014 LRAM'!AT554*AL963</f>
        <v>0</v>
      </c>
      <c r="AM967" s="331">
        <f>'4.  2011-2014 LRAM'!AU554*AM963</f>
        <v>0</v>
      </c>
      <c r="AN967" s="331">
        <f>'4.  2011-2014 LRAM'!AV554*AN963</f>
        <v>0</v>
      </c>
      <c r="AO967" s="331">
        <f>'4.  2011-2014 LRAM'!AW554*AO963</f>
        <v>0</v>
      </c>
      <c r="AP967" s="331">
        <f>'4.  2011-2014 LRAM'!AX554*AP963</f>
        <v>0</v>
      </c>
      <c r="AQ967" s="331">
        <f>'4.  2011-2014 LRAM'!AY554*AQ963</f>
        <v>0</v>
      </c>
      <c r="AR967" s="331">
        <f>'4.  2011-2014 LRAM'!AZ554*AR963</f>
        <v>0</v>
      </c>
      <c r="AS967" s="543">
        <f t="shared" si="2203"/>
        <v>0</v>
      </c>
    </row>
    <row r="968" spans="2:45">
      <c r="B968" s="283" t="s">
        <v>334</v>
      </c>
      <c r="C968" s="301"/>
      <c r="D968" s="243"/>
      <c r="E968" s="240"/>
      <c r="F968" s="240"/>
      <c r="G968" s="240"/>
      <c r="H968" s="240"/>
      <c r="I968" s="240"/>
      <c r="J968" s="240"/>
      <c r="K968" s="240"/>
      <c r="L968" s="240"/>
      <c r="M968" s="240"/>
      <c r="N968" s="240"/>
      <c r="O968" s="240"/>
      <c r="P968" s="240"/>
      <c r="Q968" s="240"/>
      <c r="R968" s="251"/>
      <c r="S968" s="240"/>
      <c r="T968" s="240"/>
      <c r="U968" s="240"/>
      <c r="V968" s="243"/>
      <c r="W968" s="243"/>
      <c r="X968" s="243"/>
      <c r="Y968" s="243"/>
      <c r="Z968" s="240"/>
      <c r="AA968" s="240"/>
      <c r="AB968" s="240"/>
      <c r="AC968" s="240"/>
      <c r="AD968" s="240"/>
      <c r="AE968" s="331">
        <f>AE211*AE963</f>
        <v>0</v>
      </c>
      <c r="AF968" s="331">
        <f t="shared" ref="AF968:AR968" si="2204">AF211*AF963</f>
        <v>0</v>
      </c>
      <c r="AG968" s="331">
        <f t="shared" si="2204"/>
        <v>0</v>
      </c>
      <c r="AH968" s="331">
        <f t="shared" si="2204"/>
        <v>0</v>
      </c>
      <c r="AI968" s="331">
        <f t="shared" si="2204"/>
        <v>0</v>
      </c>
      <c r="AJ968" s="331">
        <f t="shared" si="2204"/>
        <v>0</v>
      </c>
      <c r="AK968" s="331">
        <f t="shared" si="2204"/>
        <v>0</v>
      </c>
      <c r="AL968" s="331">
        <f t="shared" si="2204"/>
        <v>0</v>
      </c>
      <c r="AM968" s="331">
        <f t="shared" si="2204"/>
        <v>0</v>
      </c>
      <c r="AN968" s="331">
        <f t="shared" si="2204"/>
        <v>0</v>
      </c>
      <c r="AO968" s="331">
        <f t="shared" si="2204"/>
        <v>0</v>
      </c>
      <c r="AP968" s="331">
        <f t="shared" si="2204"/>
        <v>0</v>
      </c>
      <c r="AQ968" s="331">
        <f t="shared" si="2204"/>
        <v>0</v>
      </c>
      <c r="AR968" s="331">
        <f t="shared" si="2204"/>
        <v>0</v>
      </c>
      <c r="AS968" s="543">
        <f t="shared" si="2203"/>
        <v>0</v>
      </c>
    </row>
    <row r="969" spans="2:45">
      <c r="B969" s="283" t="s">
        <v>335</v>
      </c>
      <c r="C969" s="301"/>
      <c r="D969" s="243"/>
      <c r="E969" s="240"/>
      <c r="F969" s="240"/>
      <c r="G969" s="240"/>
      <c r="H969" s="240"/>
      <c r="I969" s="240"/>
      <c r="J969" s="240"/>
      <c r="K969" s="240"/>
      <c r="L969" s="240"/>
      <c r="M969" s="240"/>
      <c r="N969" s="240"/>
      <c r="O969" s="240"/>
      <c r="P969" s="240"/>
      <c r="Q969" s="240"/>
      <c r="R969" s="251"/>
      <c r="S969" s="240"/>
      <c r="T969" s="240"/>
      <c r="U969" s="240"/>
      <c r="V969" s="243"/>
      <c r="W969" s="243"/>
      <c r="X969" s="243"/>
      <c r="Y969" s="243"/>
      <c r="Z969" s="240"/>
      <c r="AA969" s="240"/>
      <c r="AB969" s="240"/>
      <c r="AC969" s="240"/>
      <c r="AD969" s="240"/>
      <c r="AE969" s="331">
        <f>AE401*AE963</f>
        <v>4758.4510402178539</v>
      </c>
      <c r="AF969" s="331">
        <f t="shared" ref="AF969:AR969" si="2205">AF401*AF963</f>
        <v>15791.057238894533</v>
      </c>
      <c r="AG969" s="331">
        <f t="shared" si="2205"/>
        <v>1351.6495696791881</v>
      </c>
      <c r="AH969" s="331">
        <f t="shared" si="2205"/>
        <v>0</v>
      </c>
      <c r="AI969" s="331">
        <f t="shared" si="2205"/>
        <v>0</v>
      </c>
      <c r="AJ969" s="331">
        <f t="shared" si="2205"/>
        <v>15494.355180910476</v>
      </c>
      <c r="AK969" s="331">
        <f t="shared" si="2205"/>
        <v>0</v>
      </c>
      <c r="AL969" s="331">
        <f t="shared" si="2205"/>
        <v>0</v>
      </c>
      <c r="AM969" s="331">
        <f t="shared" si="2205"/>
        <v>0</v>
      </c>
      <c r="AN969" s="331">
        <f t="shared" si="2205"/>
        <v>0</v>
      </c>
      <c r="AO969" s="331">
        <f t="shared" si="2205"/>
        <v>0</v>
      </c>
      <c r="AP969" s="331">
        <f t="shared" si="2205"/>
        <v>0</v>
      </c>
      <c r="AQ969" s="331">
        <f t="shared" si="2205"/>
        <v>0</v>
      </c>
      <c r="AR969" s="331">
        <f t="shared" si="2205"/>
        <v>0</v>
      </c>
      <c r="AS969" s="543">
        <f t="shared" si="2203"/>
        <v>37395.513029702051</v>
      </c>
    </row>
    <row r="970" spans="2:45">
      <c r="B970" s="283" t="s">
        <v>336</v>
      </c>
      <c r="C970" s="301"/>
      <c r="D970" s="243"/>
      <c r="E970" s="240"/>
      <c r="F970" s="240"/>
      <c r="G970" s="240"/>
      <c r="H970" s="240"/>
      <c r="I970" s="240"/>
      <c r="J970" s="240"/>
      <c r="K970" s="240"/>
      <c r="L970" s="240"/>
      <c r="M970" s="240"/>
      <c r="N970" s="240"/>
      <c r="O970" s="240"/>
      <c r="P970" s="240"/>
      <c r="Q970" s="240"/>
      <c r="R970" s="251"/>
      <c r="S970" s="240"/>
      <c r="T970" s="240"/>
      <c r="U970" s="240"/>
      <c r="V970" s="243"/>
      <c r="W970" s="243"/>
      <c r="X970" s="243"/>
      <c r="Y970" s="243"/>
      <c r="Z970" s="240"/>
      <c r="AA970" s="240"/>
      <c r="AB970" s="240"/>
      <c r="AC970" s="240"/>
      <c r="AD970" s="240"/>
      <c r="AE970" s="331">
        <f>AE591*AE963</f>
        <v>7738.3665676783294</v>
      </c>
      <c r="AF970" s="331">
        <f t="shared" ref="AF970:AR970" si="2206">AF591*AF963</f>
        <v>19516.095185809136</v>
      </c>
      <c r="AG970" s="331">
        <f t="shared" si="2206"/>
        <v>9024.4002825388325</v>
      </c>
      <c r="AH970" s="331">
        <f t="shared" si="2206"/>
        <v>0</v>
      </c>
      <c r="AI970" s="331">
        <f t="shared" si="2206"/>
        <v>0</v>
      </c>
      <c r="AJ970" s="331">
        <f t="shared" si="2206"/>
        <v>0</v>
      </c>
      <c r="AK970" s="331">
        <f t="shared" si="2206"/>
        <v>0</v>
      </c>
      <c r="AL970" s="331">
        <f t="shared" si="2206"/>
        <v>0</v>
      </c>
      <c r="AM970" s="331">
        <f t="shared" si="2206"/>
        <v>0</v>
      </c>
      <c r="AN970" s="331">
        <f t="shared" si="2206"/>
        <v>0</v>
      </c>
      <c r="AO970" s="331">
        <f t="shared" si="2206"/>
        <v>0</v>
      </c>
      <c r="AP970" s="331">
        <f t="shared" si="2206"/>
        <v>0</v>
      </c>
      <c r="AQ970" s="331">
        <f t="shared" si="2206"/>
        <v>0</v>
      </c>
      <c r="AR970" s="331">
        <f t="shared" si="2206"/>
        <v>0</v>
      </c>
      <c r="AS970" s="543">
        <f t="shared" si="2203"/>
        <v>36278.862036026294</v>
      </c>
    </row>
    <row r="971" spans="2:45">
      <c r="B971" s="283" t="s">
        <v>337</v>
      </c>
      <c r="C971" s="301"/>
      <c r="D971" s="243"/>
      <c r="E971" s="240"/>
      <c r="F971" s="240"/>
      <c r="G971" s="240"/>
      <c r="H971" s="240"/>
      <c r="I971" s="240"/>
      <c r="J971" s="240"/>
      <c r="K971" s="240"/>
      <c r="L971" s="240"/>
      <c r="M971" s="240"/>
      <c r="N971" s="240"/>
      <c r="O971" s="240"/>
      <c r="P971" s="240"/>
      <c r="Q971" s="240"/>
      <c r="R971" s="251"/>
      <c r="S971" s="240"/>
      <c r="T971" s="240"/>
      <c r="U971" s="240"/>
      <c r="V971" s="243"/>
      <c r="W971" s="243"/>
      <c r="X971" s="243"/>
      <c r="Y971" s="243"/>
      <c r="Z971" s="240"/>
      <c r="AA971" s="240"/>
      <c r="AB971" s="240"/>
      <c r="AC971" s="240"/>
      <c r="AD971" s="240"/>
      <c r="AE971" s="331">
        <f>AE781*AE963</f>
        <v>1913.3860102808749</v>
      </c>
      <c r="AF971" s="331">
        <f t="shared" ref="AF971:AR971" si="2207">AF781*AF963</f>
        <v>8366.3275692282168</v>
      </c>
      <c r="AG971" s="331">
        <f t="shared" si="2207"/>
        <v>7167.8570813774168</v>
      </c>
      <c r="AH971" s="331">
        <f t="shared" si="2207"/>
        <v>0</v>
      </c>
      <c r="AI971" s="331">
        <f t="shared" si="2207"/>
        <v>0</v>
      </c>
      <c r="AJ971" s="331">
        <f t="shared" si="2207"/>
        <v>0</v>
      </c>
      <c r="AK971" s="331">
        <f t="shared" si="2207"/>
        <v>0</v>
      </c>
      <c r="AL971" s="331">
        <f t="shared" si="2207"/>
        <v>0</v>
      </c>
      <c r="AM971" s="331">
        <f t="shared" si="2207"/>
        <v>0</v>
      </c>
      <c r="AN971" s="331">
        <f t="shared" si="2207"/>
        <v>0</v>
      </c>
      <c r="AO971" s="331">
        <f t="shared" si="2207"/>
        <v>0</v>
      </c>
      <c r="AP971" s="331">
        <f t="shared" si="2207"/>
        <v>0</v>
      </c>
      <c r="AQ971" s="331">
        <f t="shared" si="2207"/>
        <v>0</v>
      </c>
      <c r="AR971" s="331">
        <f t="shared" si="2207"/>
        <v>0</v>
      </c>
      <c r="AS971" s="543">
        <f t="shared" si="2203"/>
        <v>17447.570660886508</v>
      </c>
    </row>
    <row r="972" spans="2:45">
      <c r="B972" s="283" t="s">
        <v>338</v>
      </c>
      <c r="C972" s="301"/>
      <c r="D972" s="243"/>
      <c r="E972" s="240"/>
      <c r="F972" s="240"/>
      <c r="G972" s="240"/>
      <c r="H972" s="240"/>
      <c r="I972" s="240"/>
      <c r="J972" s="240"/>
      <c r="K972" s="240"/>
      <c r="L972" s="240"/>
      <c r="M972" s="240"/>
      <c r="N972" s="240"/>
      <c r="O972" s="240"/>
      <c r="P972" s="240"/>
      <c r="Q972" s="240"/>
      <c r="R972" s="251"/>
      <c r="S972" s="240"/>
      <c r="T972" s="240"/>
      <c r="U972" s="240"/>
      <c r="V972" s="243"/>
      <c r="W972" s="243"/>
      <c r="X972" s="243"/>
      <c r="Y972" s="243"/>
      <c r="Z972" s="240"/>
      <c r="AA972" s="240"/>
      <c r="AB972" s="240"/>
      <c r="AC972" s="240"/>
      <c r="AD972" s="240"/>
      <c r="AE972" s="331">
        <f>AE960*AE963</f>
        <v>8.2301197482099422</v>
      </c>
      <c r="AF972" s="331">
        <f t="shared" ref="AF972:AR972" si="2208">AF960*AF963</f>
        <v>1179.815038070333</v>
      </c>
      <c r="AG972" s="331">
        <f t="shared" si="2208"/>
        <v>0</v>
      </c>
      <c r="AH972" s="331">
        <f t="shared" si="2208"/>
        <v>0</v>
      </c>
      <c r="AI972" s="331">
        <f t="shared" si="2208"/>
        <v>0</v>
      </c>
      <c r="AJ972" s="331">
        <f t="shared" si="2208"/>
        <v>0</v>
      </c>
      <c r="AK972" s="331">
        <f t="shared" si="2208"/>
        <v>0</v>
      </c>
      <c r="AL972" s="331">
        <f t="shared" si="2208"/>
        <v>0</v>
      </c>
      <c r="AM972" s="331">
        <f t="shared" si="2208"/>
        <v>0</v>
      </c>
      <c r="AN972" s="331">
        <f t="shared" si="2208"/>
        <v>0</v>
      </c>
      <c r="AO972" s="331">
        <f t="shared" si="2208"/>
        <v>0</v>
      </c>
      <c r="AP972" s="331">
        <f t="shared" si="2208"/>
        <v>0</v>
      </c>
      <c r="AQ972" s="331">
        <f t="shared" si="2208"/>
        <v>0</v>
      </c>
      <c r="AR972" s="331">
        <f t="shared" si="2208"/>
        <v>0</v>
      </c>
      <c r="AS972" s="543">
        <f>SUM(AE972:AR972)</f>
        <v>1188.045157818543</v>
      </c>
    </row>
    <row r="973" spans="2:45" ht="15.75">
      <c r="B973" s="305" t="s">
        <v>342</v>
      </c>
      <c r="C973" s="301"/>
      <c r="D973" s="263"/>
      <c r="E973" s="293"/>
      <c r="F973" s="293"/>
      <c r="G973" s="293"/>
      <c r="H973" s="293"/>
      <c r="I973" s="293"/>
      <c r="J973" s="293"/>
      <c r="K973" s="293"/>
      <c r="L973" s="293"/>
      <c r="M973" s="293"/>
      <c r="N973" s="293"/>
      <c r="O973" s="293"/>
      <c r="P973" s="293"/>
      <c r="Q973" s="293"/>
      <c r="R973" s="260"/>
      <c r="S973" s="293"/>
      <c r="T973" s="293"/>
      <c r="U973" s="293"/>
      <c r="V973" s="263"/>
      <c r="W973" s="263"/>
      <c r="X973" s="263"/>
      <c r="Y973" s="263"/>
      <c r="Z973" s="293"/>
      <c r="AA973" s="293"/>
      <c r="AB973" s="293"/>
      <c r="AC973" s="293"/>
      <c r="AD973" s="293"/>
      <c r="AE973" s="302">
        <f>SUM(AE964:AE972)</f>
        <v>14418.43373792527</v>
      </c>
      <c r="AF973" s="302">
        <f t="shared" ref="AF973:AK973" si="2209">SUM(AF964:AF972)</f>
        <v>44853.295032002221</v>
      </c>
      <c r="AG973" s="302">
        <f t="shared" si="2209"/>
        <v>17543.906933595437</v>
      </c>
      <c r="AH973" s="302">
        <f t="shared" si="2209"/>
        <v>0</v>
      </c>
      <c r="AI973" s="302">
        <f t="shared" si="2209"/>
        <v>0</v>
      </c>
      <c r="AJ973" s="302">
        <f t="shared" si="2209"/>
        <v>15494.355180910476</v>
      </c>
      <c r="AK973" s="302">
        <f t="shared" si="2209"/>
        <v>0</v>
      </c>
      <c r="AL973" s="302">
        <f>SUM(AL964:AL972)</f>
        <v>0</v>
      </c>
      <c r="AM973" s="302">
        <f t="shared" ref="AM973:AR973" si="2210">SUM(AM964:AM972)</f>
        <v>0</v>
      </c>
      <c r="AN973" s="302">
        <f t="shared" si="2210"/>
        <v>0</v>
      </c>
      <c r="AO973" s="302">
        <f t="shared" si="2210"/>
        <v>0</v>
      </c>
      <c r="AP973" s="302">
        <f t="shared" si="2210"/>
        <v>0</v>
      </c>
      <c r="AQ973" s="302">
        <f t="shared" si="2210"/>
        <v>0</v>
      </c>
      <c r="AR973" s="302">
        <f t="shared" si="2210"/>
        <v>0</v>
      </c>
      <c r="AS973" s="359">
        <f>SUM(AS964:AS972)</f>
        <v>92309.990884433399</v>
      </c>
    </row>
    <row r="974" spans="2:45" ht="15.75">
      <c r="B974" s="305" t="s">
        <v>343</v>
      </c>
      <c r="C974" s="301"/>
      <c r="D974" s="306"/>
      <c r="E974" s="293"/>
      <c r="F974" s="293"/>
      <c r="G974" s="293"/>
      <c r="H974" s="293"/>
      <c r="I974" s="293"/>
      <c r="J974" s="293"/>
      <c r="K974" s="293"/>
      <c r="L974" s="293"/>
      <c r="M974" s="293"/>
      <c r="N974" s="293"/>
      <c r="O974" s="293"/>
      <c r="P974" s="293"/>
      <c r="Q974" s="293"/>
      <c r="R974" s="260"/>
      <c r="S974" s="293"/>
      <c r="T974" s="293"/>
      <c r="U974" s="293"/>
      <c r="V974" s="263"/>
      <c r="W974" s="263"/>
      <c r="X974" s="263"/>
      <c r="Y974" s="263"/>
      <c r="Z974" s="293"/>
      <c r="AA974" s="293"/>
      <c r="AB974" s="293"/>
      <c r="AC974" s="293"/>
      <c r="AD974" s="293"/>
      <c r="AE974" s="303">
        <f>AE961*AE963</f>
        <v>14432.1801</v>
      </c>
      <c r="AF974" s="303">
        <f t="shared" ref="AF974:AK974" si="2211">AF961*AF963</f>
        <v>29840.163</v>
      </c>
      <c r="AG974" s="303">
        <f t="shared" si="2211"/>
        <v>14183.1888</v>
      </c>
      <c r="AH974" s="303">
        <f t="shared" si="2211"/>
        <v>0</v>
      </c>
      <c r="AI974" s="303">
        <f t="shared" si="2211"/>
        <v>0</v>
      </c>
      <c r="AJ974" s="303">
        <f t="shared" si="2211"/>
        <v>13526.200800000001</v>
      </c>
      <c r="AK974" s="303">
        <f t="shared" si="2211"/>
        <v>0</v>
      </c>
      <c r="AL974" s="303">
        <f>AL961*AL963</f>
        <v>0</v>
      </c>
      <c r="AM974" s="303">
        <f t="shared" ref="AM974:AR974" si="2212">AM961*AM963</f>
        <v>0</v>
      </c>
      <c r="AN974" s="303">
        <f t="shared" si="2212"/>
        <v>0</v>
      </c>
      <c r="AO974" s="303">
        <f t="shared" si="2212"/>
        <v>0</v>
      </c>
      <c r="AP974" s="303">
        <f t="shared" si="2212"/>
        <v>0</v>
      </c>
      <c r="AQ974" s="303">
        <f t="shared" si="2212"/>
        <v>0</v>
      </c>
      <c r="AR974" s="303">
        <f t="shared" si="2212"/>
        <v>0</v>
      </c>
      <c r="AS974" s="359">
        <f>SUM(AE974:AR974)</f>
        <v>71981.732700000008</v>
      </c>
    </row>
    <row r="975" spans="2:45" ht="15.75">
      <c r="B975" s="305" t="s">
        <v>344</v>
      </c>
      <c r="C975" s="301"/>
      <c r="D975" s="306"/>
      <c r="E975" s="293"/>
      <c r="F975" s="293"/>
      <c r="G975" s="293"/>
      <c r="H975" s="293"/>
      <c r="I975" s="293"/>
      <c r="J975" s="293"/>
      <c r="K975" s="293"/>
      <c r="L975" s="293"/>
      <c r="M975" s="293"/>
      <c r="N975" s="293"/>
      <c r="O975" s="293"/>
      <c r="P975" s="293"/>
      <c r="Q975" s="293"/>
      <c r="R975" s="260"/>
      <c r="S975" s="293"/>
      <c r="T975" s="293"/>
      <c r="U975" s="293"/>
      <c r="V975" s="306"/>
      <c r="W975" s="306"/>
      <c r="X975" s="306"/>
      <c r="Y975" s="306"/>
      <c r="Z975" s="293"/>
      <c r="AA975" s="293"/>
      <c r="AB975" s="293"/>
      <c r="AC975" s="293"/>
      <c r="AD975" s="293"/>
      <c r="AE975" s="307"/>
      <c r="AF975" s="307"/>
      <c r="AG975" s="307"/>
      <c r="AH975" s="307"/>
      <c r="AI975" s="307"/>
      <c r="AJ975" s="307"/>
      <c r="AK975" s="307"/>
      <c r="AL975" s="307"/>
      <c r="AM975" s="307"/>
      <c r="AN975" s="307"/>
      <c r="AO975" s="307"/>
      <c r="AP975" s="307"/>
      <c r="AQ975" s="307"/>
      <c r="AR975" s="307"/>
      <c r="AS975" s="359">
        <f>AS973-AS974</f>
        <v>20328.258184433391</v>
      </c>
    </row>
    <row r="976" spans="2:45">
      <c r="B976" s="283"/>
      <c r="C976" s="306"/>
      <c r="D976" s="306"/>
      <c r="E976" s="293"/>
      <c r="F976" s="293"/>
      <c r="G976" s="293"/>
      <c r="H976" s="293"/>
      <c r="I976" s="293"/>
      <c r="J976" s="293"/>
      <c r="K976" s="293"/>
      <c r="L976" s="293"/>
      <c r="M976" s="293"/>
      <c r="N976" s="293"/>
      <c r="O976" s="293"/>
      <c r="P976" s="293"/>
      <c r="Q976" s="293"/>
      <c r="R976" s="260"/>
      <c r="S976" s="293"/>
      <c r="T976" s="293"/>
      <c r="U976" s="293"/>
      <c r="V976" s="306"/>
      <c r="W976" s="301"/>
      <c r="X976" s="306"/>
      <c r="Y976" s="306"/>
      <c r="Z976" s="293"/>
      <c r="AA976" s="293"/>
      <c r="AB976" s="293"/>
      <c r="AC976" s="293"/>
      <c r="AD976" s="293"/>
      <c r="AE976" s="308"/>
      <c r="AF976" s="308"/>
      <c r="AG976" s="308"/>
      <c r="AH976" s="308"/>
      <c r="AI976" s="308"/>
      <c r="AJ976" s="308"/>
      <c r="AK976" s="308"/>
      <c r="AL976" s="308"/>
      <c r="AM976" s="308"/>
      <c r="AN976" s="308"/>
      <c r="AO976" s="308"/>
      <c r="AP976" s="308"/>
      <c r="AQ976" s="308"/>
      <c r="AR976" s="308"/>
      <c r="AS976" s="295"/>
    </row>
    <row r="977" spans="1:45">
      <c r="B977" s="283" t="s">
        <v>339</v>
      </c>
      <c r="C977" s="306"/>
      <c r="D977" s="306"/>
      <c r="E977" s="293"/>
      <c r="F977" s="293"/>
      <c r="G977" s="293"/>
      <c r="H977" s="293"/>
      <c r="I977" s="293"/>
      <c r="J977" s="293"/>
      <c r="K977" s="293"/>
      <c r="L977" s="293"/>
      <c r="M977" s="293"/>
      <c r="N977" s="293"/>
      <c r="O977" s="293"/>
      <c r="P977" s="293"/>
      <c r="Q977" s="293"/>
      <c r="R977" s="260"/>
      <c r="S977" s="293"/>
      <c r="T977" s="293"/>
      <c r="U977" s="293"/>
      <c r="V977" s="306"/>
      <c r="W977" s="301"/>
      <c r="X977" s="306"/>
      <c r="Y977" s="306"/>
      <c r="Z977" s="293"/>
      <c r="AA977" s="293"/>
      <c r="AB977" s="293"/>
      <c r="AC977" s="293"/>
      <c r="AD977" s="293"/>
      <c r="AE977" s="682">
        <f>SUMPRODUCT($E$798:$E$958,AE798:AE958)</f>
        <v>6330.8613447768794</v>
      </c>
      <c r="AF977" s="682">
        <f>SUMPRODUCT($E$798:$E$958,AF798:AF958)</f>
        <v>94095.807226207427</v>
      </c>
      <c r="AG977" s="251">
        <f>IF($AG$796="kw",SUMPRODUCT($Q$798:$Q$958,$S$798:$S$958,AG798:AG958),SUMPRODUCT($E$798:$E$958,AG798:AG958))</f>
        <v>0</v>
      </c>
      <c r="AH977" s="251">
        <f>IF($AG$796="kw",SUMPRODUCT($Q$798:$Q$958,$S$798:$S$958,AH798:AH958),SUMPRODUCT($E$798:$E$958,AH798:AH958))</f>
        <v>0</v>
      </c>
      <c r="AI977" s="251">
        <f t="shared" ref="AI977:AR977" si="2213">IF(AI796="kw",SUMPRODUCT($Q$798:$Q$958,$S$798:$S$958,AI798:AI958),SUMPRODUCT($E$798:$E$958,AI798:AI958))</f>
        <v>0</v>
      </c>
      <c r="AJ977" s="251">
        <f t="shared" si="2213"/>
        <v>0</v>
      </c>
      <c r="AK977" s="251">
        <f t="shared" si="2213"/>
        <v>0</v>
      </c>
      <c r="AL977" s="251">
        <f t="shared" si="2213"/>
        <v>0</v>
      </c>
      <c r="AM977" s="251">
        <f t="shared" si="2213"/>
        <v>0</v>
      </c>
      <c r="AN977" s="251">
        <f t="shared" si="2213"/>
        <v>0</v>
      </c>
      <c r="AO977" s="251">
        <f t="shared" si="2213"/>
        <v>0</v>
      </c>
      <c r="AP977" s="251">
        <f t="shared" si="2213"/>
        <v>0</v>
      </c>
      <c r="AQ977" s="251">
        <f t="shared" si="2213"/>
        <v>0</v>
      </c>
      <c r="AR977" s="251">
        <f t="shared" si="2213"/>
        <v>0</v>
      </c>
      <c r="AS977" s="295"/>
    </row>
    <row r="978" spans="1:45">
      <c r="B978" s="283" t="s">
        <v>843</v>
      </c>
      <c r="C978" s="306"/>
      <c r="D978" s="306"/>
      <c r="E978" s="293"/>
      <c r="F978" s="293"/>
      <c r="G978" s="293"/>
      <c r="H978" s="293"/>
      <c r="I978" s="293"/>
      <c r="J978" s="293"/>
      <c r="K978" s="293"/>
      <c r="L978" s="293"/>
      <c r="M978" s="293"/>
      <c r="N978" s="293"/>
      <c r="O978" s="293"/>
      <c r="P978" s="293"/>
      <c r="Q978" s="293"/>
      <c r="R978" s="260"/>
      <c r="S978" s="293"/>
      <c r="T978" s="293"/>
      <c r="U978" s="293"/>
      <c r="V978" s="306"/>
      <c r="W978" s="301"/>
      <c r="X978" s="306"/>
      <c r="Y978" s="306"/>
      <c r="Z978" s="293"/>
      <c r="AA978" s="293"/>
      <c r="AB978" s="293"/>
      <c r="AC978" s="293"/>
      <c r="AD978" s="293"/>
      <c r="AE978" s="682">
        <f>SUMPRODUCT($F$798:$F$958,AE798:AE958)</f>
        <v>6330.8613447768794</v>
      </c>
      <c r="AF978" s="682">
        <f>SUMPRODUCT($F$798:$F$958,AF798:AF958)</f>
        <v>94095.807226207427</v>
      </c>
      <c r="AG978" s="251">
        <f>IF(AG796="kw",SUMPRODUCT($Q$798:$Q$958,$T$798:$T$958,AG798:AG958),SUMPRODUCT($F$798:$F$958,AG798:AG958))</f>
        <v>0</v>
      </c>
      <c r="AH978" s="251">
        <f t="shared" ref="AH978:AR978" si="2214">IF(AH796="kw",SUMPRODUCT($Q$798:$Q$958,$T$798:$T$958,AH798:AH958),SUMPRODUCT($F$798:$F$958,AH798:AH958))</f>
        <v>0</v>
      </c>
      <c r="AI978" s="251">
        <f t="shared" si="2214"/>
        <v>0</v>
      </c>
      <c r="AJ978" s="251">
        <f t="shared" si="2214"/>
        <v>0</v>
      </c>
      <c r="AK978" s="251">
        <f t="shared" si="2214"/>
        <v>0</v>
      </c>
      <c r="AL978" s="251">
        <f t="shared" si="2214"/>
        <v>0</v>
      </c>
      <c r="AM978" s="251">
        <f t="shared" si="2214"/>
        <v>0</v>
      </c>
      <c r="AN978" s="251">
        <f t="shared" si="2214"/>
        <v>0</v>
      </c>
      <c r="AO978" s="251">
        <f t="shared" si="2214"/>
        <v>0</v>
      </c>
      <c r="AP978" s="251">
        <f t="shared" si="2214"/>
        <v>0</v>
      </c>
      <c r="AQ978" s="251">
        <f t="shared" si="2214"/>
        <v>0</v>
      </c>
      <c r="AR978" s="251">
        <f t="shared" si="2214"/>
        <v>0</v>
      </c>
      <c r="AS978" s="295"/>
    </row>
    <row r="979" spans="1:45">
      <c r="B979" s="283" t="s">
        <v>868</v>
      </c>
      <c r="C979" s="306"/>
      <c r="D979" s="306"/>
      <c r="E979" s="293"/>
      <c r="F979" s="293"/>
      <c r="G979" s="293"/>
      <c r="H979" s="293"/>
      <c r="I979" s="293"/>
      <c r="J979" s="293"/>
      <c r="K979" s="293"/>
      <c r="L979" s="293"/>
      <c r="M979" s="293"/>
      <c r="N979" s="293"/>
      <c r="O979" s="293"/>
      <c r="P979" s="293"/>
      <c r="Q979" s="293"/>
      <c r="R979" s="260"/>
      <c r="S979" s="293"/>
      <c r="T979" s="293"/>
      <c r="U979" s="293"/>
      <c r="V979" s="306"/>
      <c r="W979" s="301"/>
      <c r="X979" s="306"/>
      <c r="Y979" s="306"/>
      <c r="Z979" s="293"/>
      <c r="AA979" s="293"/>
      <c r="AB979" s="293"/>
      <c r="AC979" s="293"/>
      <c r="AD979" s="293"/>
      <c r="AE979" s="682">
        <f>SUMPRODUCT($G$798:$G$958,AE798:AE958)</f>
        <v>6330.8613447768794</v>
      </c>
      <c r="AF979" s="682">
        <f>SUMPRODUCT($G$798:$G$958,AF798:AF958)</f>
        <v>94095.807226207427</v>
      </c>
      <c r="AG979" s="251">
        <f>IF(AG796="kw",SUMPRODUCT($Q$798:$Q$958,$U$798:$U$958,AG798:AG958),SUMPRODUCT($G$798:$G$958,AG798:AG958))</f>
        <v>0</v>
      </c>
      <c r="AH979" s="251">
        <f t="shared" ref="AH979:AR979" si="2215">IF(AH796="kw",SUMPRODUCT($Q$798:$Q$958,$U$798:$U$958,AH798:AH958),SUMPRODUCT($G$798:$G$958,AH798:AH958))</f>
        <v>0</v>
      </c>
      <c r="AI979" s="251">
        <f t="shared" si="2215"/>
        <v>0</v>
      </c>
      <c r="AJ979" s="251">
        <f t="shared" si="2215"/>
        <v>0</v>
      </c>
      <c r="AK979" s="251">
        <f t="shared" si="2215"/>
        <v>0</v>
      </c>
      <c r="AL979" s="251">
        <f t="shared" si="2215"/>
        <v>0</v>
      </c>
      <c r="AM979" s="251">
        <f t="shared" si="2215"/>
        <v>0</v>
      </c>
      <c r="AN979" s="251">
        <f t="shared" si="2215"/>
        <v>0</v>
      </c>
      <c r="AO979" s="251">
        <f t="shared" si="2215"/>
        <v>0</v>
      </c>
      <c r="AP979" s="251">
        <f t="shared" si="2215"/>
        <v>0</v>
      </c>
      <c r="AQ979" s="251">
        <f t="shared" si="2215"/>
        <v>0</v>
      </c>
      <c r="AR979" s="251">
        <f t="shared" si="2215"/>
        <v>0</v>
      </c>
      <c r="AS979" s="295"/>
    </row>
    <row r="980" spans="1:45">
      <c r="B980" s="283" t="s">
        <v>869</v>
      </c>
      <c r="C980" s="306"/>
      <c r="D980" s="306"/>
      <c r="E980" s="293"/>
      <c r="F980" s="293"/>
      <c r="G980" s="293"/>
      <c r="H980" s="293"/>
      <c r="I980" s="293"/>
      <c r="J980" s="293"/>
      <c r="K980" s="293"/>
      <c r="L980" s="293"/>
      <c r="M980" s="293"/>
      <c r="N980" s="293"/>
      <c r="O980" s="293"/>
      <c r="P980" s="293"/>
      <c r="Q980" s="293"/>
      <c r="R980" s="260"/>
      <c r="S980" s="293"/>
      <c r="T980" s="293"/>
      <c r="U980" s="293"/>
      <c r="V980" s="306"/>
      <c r="W980" s="301"/>
      <c r="X980" s="306"/>
      <c r="Y980" s="306"/>
      <c r="Z980" s="293"/>
      <c r="AA980" s="293"/>
      <c r="AB980" s="293"/>
      <c r="AC980" s="293"/>
      <c r="AD980" s="293"/>
      <c r="AE980" s="682">
        <f>SUMPRODUCT($H$798:$H$958,AE798:AE958)</f>
        <v>6330.8613447768794</v>
      </c>
      <c r="AF980" s="682">
        <f>SUMPRODUCT($H$798:$H$958,AF798:AF958)</f>
        <v>94095.807226207427</v>
      </c>
      <c r="AG980" s="251">
        <f>IF(AG796="kw",SUMPRODUCT($Q$798:$Q$958,$V$798:$V$958,AG798:AG958),SUMPRODUCT($H$798:$H$958,AG798:AG958))</f>
        <v>0</v>
      </c>
      <c r="AH980" s="251">
        <f t="shared" ref="AH980:AR980" si="2216">IF(AH796="kw",SUMPRODUCT($Q$798:$Q$958,$V$798:$V$958,AH798:AH958),SUMPRODUCT($H$798:$H$958,AH798:AH958))</f>
        <v>0</v>
      </c>
      <c r="AI980" s="251">
        <f t="shared" si="2216"/>
        <v>0</v>
      </c>
      <c r="AJ980" s="251">
        <f t="shared" si="2216"/>
        <v>0</v>
      </c>
      <c r="AK980" s="251">
        <f t="shared" si="2216"/>
        <v>0</v>
      </c>
      <c r="AL980" s="251">
        <f t="shared" si="2216"/>
        <v>0</v>
      </c>
      <c r="AM980" s="251">
        <f t="shared" si="2216"/>
        <v>0</v>
      </c>
      <c r="AN980" s="251">
        <f t="shared" si="2216"/>
        <v>0</v>
      </c>
      <c r="AO980" s="251">
        <f t="shared" si="2216"/>
        <v>0</v>
      </c>
      <c r="AP980" s="251">
        <f t="shared" si="2216"/>
        <v>0</v>
      </c>
      <c r="AQ980" s="251">
        <f t="shared" si="2216"/>
        <v>0</v>
      </c>
      <c r="AR980" s="251">
        <f t="shared" si="2216"/>
        <v>0</v>
      </c>
      <c r="AS980" s="295"/>
    </row>
    <row r="981" spans="1:45">
      <c r="B981" s="283" t="s">
        <v>870</v>
      </c>
      <c r="C981" s="306"/>
      <c r="D981" s="306"/>
      <c r="E981" s="293"/>
      <c r="F981" s="293"/>
      <c r="G981" s="293"/>
      <c r="H981" s="293"/>
      <c r="I981" s="293"/>
      <c r="J981" s="293"/>
      <c r="K981" s="293"/>
      <c r="L981" s="293"/>
      <c r="M981" s="293"/>
      <c r="N981" s="293"/>
      <c r="O981" s="293"/>
      <c r="P981" s="293"/>
      <c r="Q981" s="293"/>
      <c r="R981" s="260"/>
      <c r="S981" s="293"/>
      <c r="T981" s="293"/>
      <c r="U981" s="293"/>
      <c r="V981" s="306"/>
      <c r="W981" s="301"/>
      <c r="X981" s="306"/>
      <c r="Y981" s="306"/>
      <c r="Z981" s="293"/>
      <c r="AA981" s="293"/>
      <c r="AB981" s="293"/>
      <c r="AC981" s="293"/>
      <c r="AD981" s="293"/>
      <c r="AE981" s="682">
        <f>SUMPRODUCT($I$798:$I$958,AE798:AE958)</f>
        <v>6330.8613447768794</v>
      </c>
      <c r="AF981" s="682">
        <f>SUMPRODUCT($I$798:$I$958,AF798:AF958)</f>
        <v>94095.807226207427</v>
      </c>
      <c r="AG981" s="251">
        <f>IF(AG796="kw",SUMPRODUCT($Q$798:$Q$958,$W$798:$W$958,AG798:AG958),SUMPRODUCT($I$798:$I$958,AG798:AG958))</f>
        <v>0</v>
      </c>
      <c r="AH981" s="251">
        <f t="shared" ref="AH981:AR981" si="2217">IF(AH796="kw",SUMPRODUCT($Q$798:$Q$958,$W$798:$W$958,AH798:AH958),SUMPRODUCT($I$798:$I$958,AH798:AH958))</f>
        <v>0</v>
      </c>
      <c r="AI981" s="251">
        <f t="shared" si="2217"/>
        <v>0</v>
      </c>
      <c r="AJ981" s="251">
        <f t="shared" si="2217"/>
        <v>0</v>
      </c>
      <c r="AK981" s="251">
        <f t="shared" si="2217"/>
        <v>0</v>
      </c>
      <c r="AL981" s="251">
        <f t="shared" si="2217"/>
        <v>0</v>
      </c>
      <c r="AM981" s="251">
        <f t="shared" si="2217"/>
        <v>0</v>
      </c>
      <c r="AN981" s="251">
        <f t="shared" si="2217"/>
        <v>0</v>
      </c>
      <c r="AO981" s="251">
        <f t="shared" si="2217"/>
        <v>0</v>
      </c>
      <c r="AP981" s="251">
        <f t="shared" si="2217"/>
        <v>0</v>
      </c>
      <c r="AQ981" s="251">
        <f t="shared" si="2217"/>
        <v>0</v>
      </c>
      <c r="AR981" s="251">
        <f t="shared" si="2217"/>
        <v>0</v>
      </c>
      <c r="AS981" s="295"/>
    </row>
    <row r="982" spans="1:45">
      <c r="B982" s="283" t="s">
        <v>871</v>
      </c>
      <c r="C982" s="306"/>
      <c r="D982" s="306"/>
      <c r="E982" s="293"/>
      <c r="F982" s="293"/>
      <c r="G982" s="293"/>
      <c r="H982" s="293"/>
      <c r="I982" s="293"/>
      <c r="J982" s="293"/>
      <c r="K982" s="293"/>
      <c r="L982" s="293"/>
      <c r="M982" s="293"/>
      <c r="N982" s="293"/>
      <c r="O982" s="293"/>
      <c r="P982" s="293"/>
      <c r="Q982" s="293"/>
      <c r="R982" s="260"/>
      <c r="S982" s="293"/>
      <c r="T982" s="293"/>
      <c r="U982" s="293"/>
      <c r="V982" s="306"/>
      <c r="W982" s="301"/>
      <c r="X982" s="306"/>
      <c r="Y982" s="306"/>
      <c r="Z982" s="293"/>
      <c r="AA982" s="293"/>
      <c r="AB982" s="293"/>
      <c r="AC982" s="293"/>
      <c r="AD982" s="293"/>
      <c r="AE982" s="682">
        <f>SUMPRODUCT($J$798:$J$958,AE798:AE958)</f>
        <v>6330.8613447768794</v>
      </c>
      <c r="AF982" s="682">
        <f>SUMPRODUCT($J$798:$J$958,AF798:AF958)</f>
        <v>94095.807226207427</v>
      </c>
      <c r="AG982" s="251">
        <f>IF(AG796="kw",SUMPRODUCT($Q$798:$Q$958,$X$798:$X$958,AG798:AG958),SUMPRODUCT($J$798:$J$958,AG798:AG958))</f>
        <v>0</v>
      </c>
      <c r="AH982" s="251">
        <f t="shared" ref="AH982:AR982" si="2218">IF(AH796="kw",SUMPRODUCT($Q$798:$Q$958,$X$798:$X$958,AH798:AH958),SUMPRODUCT($J$798:$J$958,AH798:AH958))</f>
        <v>0</v>
      </c>
      <c r="AI982" s="251">
        <f t="shared" si="2218"/>
        <v>0</v>
      </c>
      <c r="AJ982" s="251">
        <f t="shared" si="2218"/>
        <v>0</v>
      </c>
      <c r="AK982" s="251">
        <f t="shared" si="2218"/>
        <v>0</v>
      </c>
      <c r="AL982" s="251">
        <f t="shared" si="2218"/>
        <v>0</v>
      </c>
      <c r="AM982" s="251">
        <f t="shared" si="2218"/>
        <v>0</v>
      </c>
      <c r="AN982" s="251">
        <f t="shared" si="2218"/>
        <v>0</v>
      </c>
      <c r="AO982" s="251">
        <f t="shared" si="2218"/>
        <v>0</v>
      </c>
      <c r="AP982" s="251">
        <f t="shared" si="2218"/>
        <v>0</v>
      </c>
      <c r="AQ982" s="251">
        <f t="shared" si="2218"/>
        <v>0</v>
      </c>
      <c r="AR982" s="251">
        <f t="shared" si="2218"/>
        <v>0</v>
      </c>
      <c r="AS982" s="295"/>
    </row>
    <row r="983" spans="1:45">
      <c r="B983" s="283" t="s">
        <v>872</v>
      </c>
      <c r="C983" s="306"/>
      <c r="D983" s="306"/>
      <c r="E983" s="293"/>
      <c r="F983" s="293"/>
      <c r="G983" s="293"/>
      <c r="H983" s="293"/>
      <c r="I983" s="293"/>
      <c r="J983" s="293"/>
      <c r="K983" s="293"/>
      <c r="L983" s="293"/>
      <c r="M983" s="293"/>
      <c r="N983" s="293"/>
      <c r="O983" s="293"/>
      <c r="P983" s="293"/>
      <c r="Q983" s="293"/>
      <c r="R983" s="260"/>
      <c r="S983" s="293"/>
      <c r="T983" s="293"/>
      <c r="U983" s="293"/>
      <c r="V983" s="306"/>
      <c r="W983" s="301"/>
      <c r="X983" s="306"/>
      <c r="Y983" s="306"/>
      <c r="Z983" s="293"/>
      <c r="AA983" s="293"/>
      <c r="AB983" s="293"/>
      <c r="AC983" s="293"/>
      <c r="AD983" s="293"/>
      <c r="AE983" s="682">
        <f>SUMPRODUCT($K$798:$K$958,AE798:AE958)</f>
        <v>0</v>
      </c>
      <c r="AF983" s="682">
        <f>SUMPRODUCT($K$798:$K$958,AF798:AF958)</f>
        <v>0</v>
      </c>
      <c r="AG983" s="251">
        <f>IF(AG796="kw",SUMPRODUCT($Q$798:$Q$958,$Y$798:$Y$958,AG798:AG958),SUMPRODUCT($K$798:$K$958,AG798:AG958))</f>
        <v>0</v>
      </c>
      <c r="AH983" s="251">
        <f t="shared" ref="AH983:AR983" si="2219">IF(AH796="kw",SUMPRODUCT($Q$798:$Q$958,$Y$798:$Y$958,AH798:AH958),SUMPRODUCT($K$798:$K$958,AH798:AH958))</f>
        <v>0</v>
      </c>
      <c r="AI983" s="251">
        <f t="shared" si="2219"/>
        <v>0</v>
      </c>
      <c r="AJ983" s="251">
        <f t="shared" si="2219"/>
        <v>0</v>
      </c>
      <c r="AK983" s="251">
        <f t="shared" si="2219"/>
        <v>0</v>
      </c>
      <c r="AL983" s="251">
        <f t="shared" si="2219"/>
        <v>0</v>
      </c>
      <c r="AM983" s="251">
        <f t="shared" si="2219"/>
        <v>0</v>
      </c>
      <c r="AN983" s="251">
        <f t="shared" si="2219"/>
        <v>0</v>
      </c>
      <c r="AO983" s="251">
        <f t="shared" si="2219"/>
        <v>0</v>
      </c>
      <c r="AP983" s="251">
        <f t="shared" si="2219"/>
        <v>0</v>
      </c>
      <c r="AQ983" s="251">
        <f t="shared" si="2219"/>
        <v>0</v>
      </c>
      <c r="AR983" s="251">
        <f t="shared" si="2219"/>
        <v>0</v>
      </c>
      <c r="AS983" s="295"/>
    </row>
    <row r="984" spans="1:45">
      <c r="B984" s="391" t="s">
        <v>873</v>
      </c>
      <c r="C984" s="319"/>
      <c r="D984" s="337"/>
      <c r="E984" s="337"/>
      <c r="F984" s="337"/>
      <c r="G984" s="337"/>
      <c r="H984" s="337"/>
      <c r="I984" s="337"/>
      <c r="J984" s="337"/>
      <c r="K984" s="337"/>
      <c r="L984" s="337"/>
      <c r="M984" s="337"/>
      <c r="N984" s="337"/>
      <c r="O984" s="337"/>
      <c r="P984" s="337"/>
      <c r="Q984" s="337"/>
      <c r="R984" s="336"/>
      <c r="S984" s="337"/>
      <c r="T984" s="337"/>
      <c r="U984" s="337"/>
      <c r="V984" s="319"/>
      <c r="W984" s="338"/>
      <c r="X984" s="338"/>
      <c r="Y984" s="337"/>
      <c r="Z984" s="337"/>
      <c r="AA984" s="338"/>
      <c r="AB984" s="338"/>
      <c r="AC984" s="338"/>
      <c r="AD984" s="338"/>
      <c r="AE984" s="683">
        <f>SUMPRODUCT($L$798:$L$958,AE798:AE958)</f>
        <v>0</v>
      </c>
      <c r="AF984" s="683">
        <f>SUMPRODUCT($L$798:$L$958,AF798:AF958)</f>
        <v>0</v>
      </c>
      <c r="AG984" s="285">
        <f>IF(AG796="kw",SUMPRODUCT($Q$798:$Q$958,$Z$798:$Z$958,AG798:AG958),SUMPRODUCT($L$798:$L$958,AG798:AG958))</f>
        <v>0</v>
      </c>
      <c r="AH984" s="285">
        <f t="shared" ref="AH984:AR984" si="2220">IF(AH796="kw",SUMPRODUCT($Q$798:$Q$958,$Z$798:$Z$958,AH798:AH958),SUMPRODUCT($L$798:$L$958,AH798:AH958))</f>
        <v>0</v>
      </c>
      <c r="AI984" s="285">
        <f t="shared" si="2220"/>
        <v>0</v>
      </c>
      <c r="AJ984" s="285">
        <f t="shared" si="2220"/>
        <v>0</v>
      </c>
      <c r="AK984" s="285">
        <f t="shared" si="2220"/>
        <v>0</v>
      </c>
      <c r="AL984" s="285">
        <f t="shared" si="2220"/>
        <v>0</v>
      </c>
      <c r="AM984" s="285">
        <f t="shared" si="2220"/>
        <v>0</v>
      </c>
      <c r="AN984" s="285">
        <f t="shared" si="2220"/>
        <v>0</v>
      </c>
      <c r="AO984" s="285">
        <f t="shared" si="2220"/>
        <v>0</v>
      </c>
      <c r="AP984" s="285">
        <f t="shared" si="2220"/>
        <v>0</v>
      </c>
      <c r="AQ984" s="285">
        <f t="shared" si="2220"/>
        <v>0</v>
      </c>
      <c r="AR984" s="285">
        <f t="shared" si="2220"/>
        <v>0</v>
      </c>
      <c r="AS984" s="339"/>
    </row>
    <row r="985" spans="1:45" ht="18.75" customHeight="1">
      <c r="B985" s="322" t="s">
        <v>583</v>
      </c>
      <c r="C985" s="340"/>
      <c r="D985" s="341"/>
      <c r="E985" s="341"/>
      <c r="F985" s="341"/>
      <c r="G985" s="341"/>
      <c r="H985" s="341"/>
      <c r="I985" s="341"/>
      <c r="J985" s="341"/>
      <c r="K985" s="341"/>
      <c r="L985" s="341"/>
      <c r="M985" s="341"/>
      <c r="N985" s="341"/>
      <c r="O985" s="341"/>
      <c r="P985" s="341"/>
      <c r="Q985" s="341"/>
      <c r="R985" s="341"/>
      <c r="S985" s="341"/>
      <c r="T985" s="341"/>
      <c r="U985" s="341"/>
      <c r="V985" s="325"/>
      <c r="W985" s="326"/>
      <c r="X985" s="341"/>
      <c r="Y985" s="341"/>
      <c r="Z985" s="341"/>
      <c r="AA985" s="341"/>
      <c r="AB985" s="341"/>
      <c r="AC985" s="341"/>
      <c r="AD985" s="341"/>
      <c r="AE985" s="342"/>
      <c r="AF985" s="342"/>
      <c r="AG985" s="342"/>
      <c r="AH985" s="342"/>
      <c r="AI985" s="342"/>
      <c r="AJ985" s="342"/>
      <c r="AK985" s="342"/>
      <c r="AL985" s="342"/>
      <c r="AM985" s="342"/>
      <c r="AN985" s="342"/>
      <c r="AO985" s="342"/>
      <c r="AP985" s="342"/>
      <c r="AQ985" s="342"/>
      <c r="AR985" s="342"/>
      <c r="AS985" s="342"/>
    </row>
    <row r="986" spans="1:45" collapsed="1"/>
    <row r="988" spans="1:45" ht="15.75">
      <c r="B988" s="241" t="s">
        <v>340</v>
      </c>
      <c r="C988" s="242"/>
      <c r="D988" s="511" t="s">
        <v>522</v>
      </c>
      <c r="E988" s="217"/>
      <c r="F988" s="511"/>
      <c r="G988" s="217"/>
      <c r="H988" s="217"/>
      <c r="I988" s="217"/>
      <c r="J988" s="217"/>
      <c r="K988" s="217"/>
      <c r="L988" s="217"/>
      <c r="M988" s="217"/>
      <c r="N988" s="217"/>
      <c r="O988" s="217"/>
      <c r="P988" s="217"/>
      <c r="Q988" s="217"/>
      <c r="R988" s="242"/>
      <c r="S988" s="217"/>
      <c r="T988" s="217"/>
      <c r="U988" s="217"/>
      <c r="V988" s="217"/>
      <c r="W988" s="217"/>
      <c r="X988" s="217"/>
      <c r="Y988" s="217"/>
      <c r="Z988" s="217"/>
      <c r="AA988" s="217"/>
      <c r="AB988" s="217"/>
      <c r="AC988" s="217"/>
      <c r="AD988" s="217"/>
      <c r="AE988" s="231"/>
      <c r="AF988" s="229"/>
      <c r="AG988" s="229"/>
      <c r="AH988" s="229"/>
      <c r="AI988" s="229"/>
      <c r="AJ988" s="229"/>
      <c r="AK988" s="229"/>
      <c r="AL988" s="229"/>
      <c r="AM988" s="229"/>
      <c r="AN988" s="229"/>
      <c r="AO988" s="229"/>
      <c r="AP988" s="229"/>
      <c r="AQ988" s="229"/>
      <c r="AR988" s="229"/>
    </row>
    <row r="989" spans="1:45" ht="39.75" customHeight="1">
      <c r="B989" s="860" t="s">
        <v>211</v>
      </c>
      <c r="C989" s="862" t="s">
        <v>33</v>
      </c>
      <c r="D989" s="244" t="s">
        <v>420</v>
      </c>
      <c r="E989" s="871" t="s">
        <v>209</v>
      </c>
      <c r="F989" s="872"/>
      <c r="G989" s="872"/>
      <c r="H989" s="872"/>
      <c r="I989" s="872"/>
      <c r="J989" s="872"/>
      <c r="K989" s="872"/>
      <c r="L989" s="872"/>
      <c r="M989" s="872"/>
      <c r="N989" s="872"/>
      <c r="O989" s="872"/>
      <c r="P989" s="873"/>
      <c r="Q989" s="869" t="s">
        <v>213</v>
      </c>
      <c r="R989" s="244" t="s">
        <v>421</v>
      </c>
      <c r="S989" s="866" t="s">
        <v>212</v>
      </c>
      <c r="T989" s="867"/>
      <c r="U989" s="867"/>
      <c r="V989" s="867"/>
      <c r="W989" s="867"/>
      <c r="X989" s="867"/>
      <c r="Y989" s="867"/>
      <c r="Z989" s="867"/>
      <c r="AA989" s="867"/>
      <c r="AB989" s="867"/>
      <c r="AC989" s="867"/>
      <c r="AD989" s="874"/>
      <c r="AE989" s="866" t="s">
        <v>242</v>
      </c>
      <c r="AF989" s="867"/>
      <c r="AG989" s="867"/>
      <c r="AH989" s="867"/>
      <c r="AI989" s="867"/>
      <c r="AJ989" s="867"/>
      <c r="AK989" s="867"/>
      <c r="AL989" s="867"/>
      <c r="AM989" s="867"/>
      <c r="AN989" s="867"/>
      <c r="AO989" s="867"/>
      <c r="AP989" s="867"/>
      <c r="AQ989" s="867"/>
      <c r="AR989" s="867"/>
      <c r="AS989" s="868"/>
    </row>
    <row r="990" spans="1:45" ht="65.25" customHeight="1">
      <c r="B990" s="861"/>
      <c r="C990" s="863"/>
      <c r="D990" s="245">
        <v>2020</v>
      </c>
      <c r="E990" s="245">
        <v>2021</v>
      </c>
      <c r="F990" s="245">
        <v>2022</v>
      </c>
      <c r="G990" s="245">
        <v>2023</v>
      </c>
      <c r="H990" s="245">
        <v>2024</v>
      </c>
      <c r="I990" s="245">
        <v>2025</v>
      </c>
      <c r="J990" s="245">
        <v>2026</v>
      </c>
      <c r="K990" s="245">
        <v>2027</v>
      </c>
      <c r="L990" s="245">
        <v>2028</v>
      </c>
      <c r="M990" s="245">
        <v>2029</v>
      </c>
      <c r="N990" s="245">
        <v>2030</v>
      </c>
      <c r="O990" s="245">
        <v>2031</v>
      </c>
      <c r="P990" s="245">
        <v>2032</v>
      </c>
      <c r="Q990" s="870"/>
      <c r="R990" s="245">
        <v>2020</v>
      </c>
      <c r="S990" s="245">
        <v>2021</v>
      </c>
      <c r="T990" s="245">
        <v>2022</v>
      </c>
      <c r="U990" s="245">
        <v>2023</v>
      </c>
      <c r="V990" s="245">
        <v>2024</v>
      </c>
      <c r="W990" s="245">
        <v>2025</v>
      </c>
      <c r="X990" s="245">
        <v>2026</v>
      </c>
      <c r="Y990" s="245">
        <v>2027</v>
      </c>
      <c r="Z990" s="245">
        <v>2028</v>
      </c>
      <c r="AA990" s="245">
        <v>2029</v>
      </c>
      <c r="AB990" s="245">
        <v>2030</v>
      </c>
      <c r="AC990" s="245">
        <v>2031</v>
      </c>
      <c r="AD990" s="245">
        <v>2032</v>
      </c>
      <c r="AE990" s="245" t="str">
        <f>'1.  LRAMVA Summary'!$D$53</f>
        <v>Residential</v>
      </c>
      <c r="AF990" s="245" t="str">
        <f>'1.  LRAMVA Summary'!$E$53</f>
        <v>General Service &lt;50 kW</v>
      </c>
      <c r="AG990" s="245" t="str">
        <f>'1.  LRAMVA Summary'!$F$53</f>
        <v>General Service 50 - 4,999 kW</v>
      </c>
      <c r="AH990" s="245" t="str">
        <f>'1.  LRAMVA Summary'!$G$53</f>
        <v>Embedded Distributor</v>
      </c>
      <c r="AI990" s="245" t="str">
        <f>'1.  LRAMVA Summary'!$H$53</f>
        <v>Sentinel Lighting</v>
      </c>
      <c r="AJ990" s="245" t="str">
        <f>'1.  LRAMVA Summary'!$I$53</f>
        <v>Street Lighting</v>
      </c>
      <c r="AK990" s="245" t="str">
        <f>'1.  LRAMVA Summary'!$J$53</f>
        <v>Unmetered Scattered Load</v>
      </c>
      <c r="AL990" s="245" t="str">
        <f>'1.  LRAMVA Summary'!$K$53</f>
        <v/>
      </c>
      <c r="AM990" s="245" t="str">
        <f>'1.  LRAMVA Summary'!$L$53</f>
        <v/>
      </c>
      <c r="AN990" s="245" t="str">
        <f>'1.  LRAMVA Summary'!$M$53</f>
        <v/>
      </c>
      <c r="AO990" s="245" t="str">
        <f>'1.  LRAMVA Summary'!$N$53</f>
        <v/>
      </c>
      <c r="AP990" s="245" t="str">
        <f>'1.  LRAMVA Summary'!$O$53</f>
        <v/>
      </c>
      <c r="AQ990" s="245" t="str">
        <f>'1.  LRAMVA Summary'!$P$53</f>
        <v/>
      </c>
      <c r="AR990" s="245" t="str">
        <f>'1.  LRAMVA Summary'!$Q$53</f>
        <v/>
      </c>
      <c r="AS990" s="247" t="str">
        <f>'1.  LRAMVA Summary'!$R$53</f>
        <v>Total</v>
      </c>
    </row>
    <row r="991" spans="1:45" ht="15" customHeight="1">
      <c r="A991" s="464"/>
      <c r="B991" s="454" t="s">
        <v>500</v>
      </c>
      <c r="C991" s="249"/>
      <c r="D991" s="249"/>
      <c r="E991" s="249"/>
      <c r="F991" s="249"/>
      <c r="G991" s="249"/>
      <c r="H991" s="249"/>
      <c r="I991" s="249"/>
      <c r="J991" s="249"/>
      <c r="K991" s="249"/>
      <c r="L991" s="249"/>
      <c r="M991" s="249"/>
      <c r="N991" s="249"/>
      <c r="O991" s="249"/>
      <c r="P991" s="249"/>
      <c r="Q991" s="250"/>
      <c r="R991" s="249"/>
      <c r="S991" s="249"/>
      <c r="T991" s="249"/>
      <c r="U991" s="249"/>
      <c r="V991" s="249"/>
      <c r="W991" s="249"/>
      <c r="X991" s="249"/>
      <c r="Y991" s="249"/>
      <c r="Z991" s="249"/>
      <c r="AA991" s="249"/>
      <c r="AB991" s="249"/>
      <c r="AC991" s="249"/>
      <c r="AD991" s="249"/>
      <c r="AE991" s="251" t="str">
        <f>'1.  LRAMVA Summary'!$D$54</f>
        <v>kWh</v>
      </c>
      <c r="AF991" s="251" t="str">
        <f>'1.  LRAMVA Summary'!$E$54</f>
        <v>kWh</v>
      </c>
      <c r="AG991" s="251" t="str">
        <f>'1.  LRAMVA Summary'!$F$54</f>
        <v>kW</v>
      </c>
      <c r="AH991" s="251" t="str">
        <f>'1.  LRAMVA Summary'!$G$54</f>
        <v>kW</v>
      </c>
      <c r="AI991" s="251" t="str">
        <f>'1.  LRAMVA Summary'!$H$54</f>
        <v>kW</v>
      </c>
      <c r="AJ991" s="251" t="str">
        <f>'1.  LRAMVA Summary'!$I$54</f>
        <v>kW</v>
      </c>
      <c r="AK991" s="251" t="str">
        <f>'1.  LRAMVA Summary'!$J$54</f>
        <v>kWh</v>
      </c>
      <c r="AL991" s="251">
        <f>'1.  LRAMVA Summary'!$K$54</f>
        <v>0</v>
      </c>
      <c r="AM991" s="251">
        <f>'1.  LRAMVA Summary'!$L$54</f>
        <v>0</v>
      </c>
      <c r="AN991" s="251">
        <f>'1.  LRAMVA Summary'!$M$54</f>
        <v>0</v>
      </c>
      <c r="AO991" s="251">
        <f>'1.  LRAMVA Summary'!$N$54</f>
        <v>0</v>
      </c>
      <c r="AP991" s="251">
        <f>'1.  LRAMVA Summary'!$O$54</f>
        <v>0</v>
      </c>
      <c r="AQ991" s="251">
        <f>'1.  LRAMVA Summary'!$P$54</f>
        <v>0</v>
      </c>
      <c r="AR991" s="251">
        <f>'1.  LRAMVA Summary'!$Q$54</f>
        <v>0</v>
      </c>
      <c r="AS991" s="252"/>
    </row>
    <row r="992" spans="1:45" ht="15" hidden="1" customHeight="1" outlineLevel="1">
      <c r="A992" s="464"/>
      <c r="B992" s="443" t="s">
        <v>493</v>
      </c>
      <c r="C992" s="249"/>
      <c r="D992" s="249"/>
      <c r="E992" s="249"/>
      <c r="F992" s="249"/>
      <c r="G992" s="249"/>
      <c r="H992" s="249"/>
      <c r="I992" s="249"/>
      <c r="J992" s="249"/>
      <c r="K992" s="249"/>
      <c r="L992" s="249"/>
      <c r="M992" s="249"/>
      <c r="N992" s="249"/>
      <c r="O992" s="249"/>
      <c r="P992" s="249"/>
      <c r="Q992" s="250"/>
      <c r="R992" s="249"/>
      <c r="S992" s="249"/>
      <c r="T992" s="249"/>
      <c r="U992" s="249"/>
      <c r="V992" s="249"/>
      <c r="W992" s="249"/>
      <c r="X992" s="249"/>
      <c r="Y992" s="249"/>
      <c r="Z992" s="249"/>
      <c r="AA992" s="249"/>
      <c r="AB992" s="249"/>
      <c r="AC992" s="249"/>
      <c r="AD992" s="249"/>
      <c r="AE992" s="251"/>
      <c r="AF992" s="251"/>
      <c r="AG992" s="251"/>
      <c r="AH992" s="251"/>
      <c r="AI992" s="251"/>
      <c r="AJ992" s="251"/>
      <c r="AK992" s="251"/>
      <c r="AL992" s="251"/>
      <c r="AM992" s="251"/>
      <c r="AN992" s="251"/>
      <c r="AO992" s="251"/>
      <c r="AP992" s="251"/>
      <c r="AQ992" s="251"/>
      <c r="AR992" s="251"/>
      <c r="AS992" s="252"/>
    </row>
    <row r="993" spans="1:45" ht="15" hidden="1" customHeight="1" outlineLevel="1">
      <c r="A993" s="464">
        <v>1</v>
      </c>
      <c r="B993" s="379" t="s">
        <v>95</v>
      </c>
      <c r="C993" s="251" t="s">
        <v>25</v>
      </c>
      <c r="D993" s="255"/>
      <c r="E993" s="255"/>
      <c r="F993" s="255"/>
      <c r="G993" s="255"/>
      <c r="H993" s="255"/>
      <c r="I993" s="255"/>
      <c r="J993" s="255"/>
      <c r="K993" s="255"/>
      <c r="L993" s="255"/>
      <c r="M993" s="255"/>
      <c r="N993" s="255"/>
      <c r="O993" s="255"/>
      <c r="P993" s="255"/>
      <c r="Q993" s="251"/>
      <c r="R993" s="255"/>
      <c r="S993" s="255"/>
      <c r="T993" s="255"/>
      <c r="U993" s="255"/>
      <c r="V993" s="255"/>
      <c r="W993" s="255"/>
      <c r="X993" s="255"/>
      <c r="Y993" s="255"/>
      <c r="Z993" s="255"/>
      <c r="AA993" s="255"/>
      <c r="AB993" s="255"/>
      <c r="AC993" s="255"/>
      <c r="AD993" s="255"/>
      <c r="AE993" s="366"/>
      <c r="AF993" s="366"/>
      <c r="AG993" s="366"/>
      <c r="AH993" s="366"/>
      <c r="AI993" s="366"/>
      <c r="AJ993" s="366"/>
      <c r="AK993" s="366"/>
      <c r="AL993" s="361"/>
      <c r="AM993" s="361"/>
      <c r="AN993" s="361"/>
      <c r="AO993" s="361"/>
      <c r="AP993" s="361"/>
      <c r="AQ993" s="361"/>
      <c r="AR993" s="361"/>
      <c r="AS993" s="256">
        <f>SUM(AE993:AR993)</f>
        <v>0</v>
      </c>
    </row>
    <row r="994" spans="1:45" ht="15" hidden="1" customHeight="1" outlineLevel="1">
      <c r="A994" s="464"/>
      <c r="B994" s="254" t="s">
        <v>345</v>
      </c>
      <c r="C994" s="251" t="s">
        <v>163</v>
      </c>
      <c r="D994" s="255"/>
      <c r="E994" s="255"/>
      <c r="F994" s="255"/>
      <c r="G994" s="255"/>
      <c r="H994" s="255"/>
      <c r="I994" s="255"/>
      <c r="J994" s="255"/>
      <c r="K994" s="255"/>
      <c r="L994" s="255"/>
      <c r="M994" s="255"/>
      <c r="N994" s="255"/>
      <c r="O994" s="255"/>
      <c r="P994" s="255"/>
      <c r="Q994" s="414"/>
      <c r="R994" s="255"/>
      <c r="S994" s="255"/>
      <c r="T994" s="255"/>
      <c r="U994" s="255"/>
      <c r="V994" s="255"/>
      <c r="W994" s="255"/>
      <c r="X994" s="255"/>
      <c r="Y994" s="255"/>
      <c r="Z994" s="255"/>
      <c r="AA994" s="255"/>
      <c r="AB994" s="255"/>
      <c r="AC994" s="255"/>
      <c r="AD994" s="255"/>
      <c r="AE994" s="362">
        <f>AE993</f>
        <v>0</v>
      </c>
      <c r="AF994" s="362">
        <f t="shared" ref="AF994" si="2221">AF993</f>
        <v>0</v>
      </c>
      <c r="AG994" s="362">
        <f t="shared" ref="AG994" si="2222">AG993</f>
        <v>0</v>
      </c>
      <c r="AH994" s="362">
        <f t="shared" ref="AH994" si="2223">AH993</f>
        <v>0</v>
      </c>
      <c r="AI994" s="362">
        <f t="shared" ref="AI994" si="2224">AI993</f>
        <v>0</v>
      </c>
      <c r="AJ994" s="362">
        <f t="shared" ref="AJ994" si="2225">AJ993</f>
        <v>0</v>
      </c>
      <c r="AK994" s="362">
        <f t="shared" ref="AK994" si="2226">AK993</f>
        <v>0</v>
      </c>
      <c r="AL994" s="362">
        <f t="shared" ref="AL994" si="2227">AL993</f>
        <v>0</v>
      </c>
      <c r="AM994" s="362">
        <f t="shared" ref="AM994" si="2228">AM993</f>
        <v>0</v>
      </c>
      <c r="AN994" s="362">
        <f t="shared" ref="AN994" si="2229">AN993</f>
        <v>0</v>
      </c>
      <c r="AO994" s="362">
        <f t="shared" ref="AO994" si="2230">AO993</f>
        <v>0</v>
      </c>
      <c r="AP994" s="362">
        <f t="shared" ref="AP994" si="2231">AP993</f>
        <v>0</v>
      </c>
      <c r="AQ994" s="362">
        <f t="shared" ref="AQ994" si="2232">AQ993</f>
        <v>0</v>
      </c>
      <c r="AR994" s="362">
        <f t="shared" ref="AR994" si="2233">AR993</f>
        <v>0</v>
      </c>
      <c r="AS994" s="257"/>
    </row>
    <row r="995" spans="1:45" ht="15" hidden="1" customHeight="1" outlineLevel="1">
      <c r="A995" s="464"/>
      <c r="B995" s="258"/>
      <c r="C995" s="259"/>
      <c r="D995" s="259"/>
      <c r="E995" s="259"/>
      <c r="F995" s="259"/>
      <c r="G995" s="259"/>
      <c r="H995" s="259"/>
      <c r="I995" s="259"/>
      <c r="J995" s="659"/>
      <c r="K995" s="259"/>
      <c r="L995" s="259"/>
      <c r="M995" s="259"/>
      <c r="N995" s="259"/>
      <c r="O995" s="259"/>
      <c r="P995" s="259"/>
      <c r="Q995" s="260"/>
      <c r="R995" s="259"/>
      <c r="S995" s="259"/>
      <c r="T995" s="259"/>
      <c r="U995" s="259"/>
      <c r="V995" s="259"/>
      <c r="W995" s="259"/>
      <c r="X995" s="259"/>
      <c r="Y995" s="259"/>
      <c r="Z995" s="259"/>
      <c r="AA995" s="259"/>
      <c r="AB995" s="259"/>
      <c r="AC995" s="259"/>
      <c r="AD995" s="259"/>
      <c r="AE995" s="363"/>
      <c r="AF995" s="364"/>
      <c r="AG995" s="364"/>
      <c r="AH995" s="364"/>
      <c r="AI995" s="364"/>
      <c r="AJ995" s="364"/>
      <c r="AK995" s="364"/>
      <c r="AL995" s="364"/>
      <c r="AM995" s="364"/>
      <c r="AN995" s="364"/>
      <c r="AO995" s="364"/>
      <c r="AP995" s="364"/>
      <c r="AQ995" s="364"/>
      <c r="AR995" s="364"/>
      <c r="AS995" s="262"/>
    </row>
    <row r="996" spans="1:45" ht="15" hidden="1" customHeight="1" outlineLevel="1">
      <c r="A996" s="464">
        <v>2</v>
      </c>
      <c r="B996" s="379" t="s">
        <v>96</v>
      </c>
      <c r="C996" s="251" t="s">
        <v>25</v>
      </c>
      <c r="D996" s="255"/>
      <c r="E996" s="255"/>
      <c r="F996" s="255"/>
      <c r="G996" s="255"/>
      <c r="H996" s="255"/>
      <c r="I996" s="255"/>
      <c r="J996" s="255"/>
      <c r="K996" s="255"/>
      <c r="L996" s="255"/>
      <c r="M996" s="255"/>
      <c r="N996" s="255"/>
      <c r="O996" s="255"/>
      <c r="P996" s="255"/>
      <c r="Q996" s="251"/>
      <c r="R996" s="255"/>
      <c r="S996" s="255"/>
      <c r="T996" s="255"/>
      <c r="U996" s="255"/>
      <c r="V996" s="255"/>
      <c r="W996" s="255"/>
      <c r="X996" s="255"/>
      <c r="Y996" s="255"/>
      <c r="Z996" s="255"/>
      <c r="AA996" s="255"/>
      <c r="AB996" s="255"/>
      <c r="AC996" s="255"/>
      <c r="AD996" s="255"/>
      <c r="AE996" s="366"/>
      <c r="AF996" s="366"/>
      <c r="AG996" s="366"/>
      <c r="AH996" s="366"/>
      <c r="AI996" s="366"/>
      <c r="AJ996" s="366"/>
      <c r="AK996" s="366"/>
      <c r="AL996" s="361"/>
      <c r="AM996" s="361"/>
      <c r="AN996" s="361"/>
      <c r="AO996" s="361"/>
      <c r="AP996" s="361"/>
      <c r="AQ996" s="361"/>
      <c r="AR996" s="361"/>
      <c r="AS996" s="256">
        <f>SUM(AE996:AR996)</f>
        <v>0</v>
      </c>
    </row>
    <row r="997" spans="1:45" ht="15" hidden="1" customHeight="1" outlineLevel="1">
      <c r="A997" s="464"/>
      <c r="B997" s="254" t="s">
        <v>345</v>
      </c>
      <c r="C997" s="251" t="s">
        <v>163</v>
      </c>
      <c r="D997" s="255"/>
      <c r="E997" s="255"/>
      <c r="F997" s="255"/>
      <c r="G997" s="255"/>
      <c r="H997" s="255"/>
      <c r="I997" s="255"/>
      <c r="J997" s="255"/>
      <c r="K997" s="255"/>
      <c r="L997" s="255"/>
      <c r="M997" s="255"/>
      <c r="N997" s="255"/>
      <c r="O997" s="255"/>
      <c r="P997" s="255"/>
      <c r="Q997" s="414"/>
      <c r="R997" s="255"/>
      <c r="S997" s="255"/>
      <c r="T997" s="255"/>
      <c r="U997" s="255"/>
      <c r="V997" s="255"/>
      <c r="W997" s="255"/>
      <c r="X997" s="255"/>
      <c r="Y997" s="255"/>
      <c r="Z997" s="255"/>
      <c r="AA997" s="255"/>
      <c r="AB997" s="255"/>
      <c r="AC997" s="255"/>
      <c r="AD997" s="255"/>
      <c r="AE997" s="362">
        <f>AE996</f>
        <v>0</v>
      </c>
      <c r="AF997" s="362">
        <f t="shared" ref="AF997" si="2234">AF996</f>
        <v>0</v>
      </c>
      <c r="AG997" s="362">
        <f t="shared" ref="AG997" si="2235">AG996</f>
        <v>0</v>
      </c>
      <c r="AH997" s="362">
        <f t="shared" ref="AH997" si="2236">AH996</f>
        <v>0</v>
      </c>
      <c r="AI997" s="362">
        <f t="shared" ref="AI997" si="2237">AI996</f>
        <v>0</v>
      </c>
      <c r="AJ997" s="362">
        <f t="shared" ref="AJ997" si="2238">AJ996</f>
        <v>0</v>
      </c>
      <c r="AK997" s="362">
        <f t="shared" ref="AK997" si="2239">AK996</f>
        <v>0</v>
      </c>
      <c r="AL997" s="362">
        <f t="shared" ref="AL997" si="2240">AL996</f>
        <v>0</v>
      </c>
      <c r="AM997" s="362">
        <f t="shared" ref="AM997" si="2241">AM996</f>
        <v>0</v>
      </c>
      <c r="AN997" s="362">
        <f t="shared" ref="AN997" si="2242">AN996</f>
        <v>0</v>
      </c>
      <c r="AO997" s="362">
        <f t="shared" ref="AO997" si="2243">AO996</f>
        <v>0</v>
      </c>
      <c r="AP997" s="362">
        <f t="shared" ref="AP997" si="2244">AP996</f>
        <v>0</v>
      </c>
      <c r="AQ997" s="362">
        <f t="shared" ref="AQ997" si="2245">AQ996</f>
        <v>0</v>
      </c>
      <c r="AR997" s="362">
        <f t="shared" ref="AR997" si="2246">AR996</f>
        <v>0</v>
      </c>
      <c r="AS997" s="257"/>
    </row>
    <row r="998" spans="1:45" ht="15" hidden="1" customHeight="1" outlineLevel="1">
      <c r="A998" s="464"/>
      <c r="B998" s="258"/>
      <c r="C998" s="259"/>
      <c r="D998" s="264"/>
      <c r="E998" s="264"/>
      <c r="F998" s="264"/>
      <c r="G998" s="264"/>
      <c r="H998" s="264"/>
      <c r="I998" s="264"/>
      <c r="J998" s="264"/>
      <c r="K998" s="264"/>
      <c r="L998" s="264"/>
      <c r="M998" s="264"/>
      <c r="N998" s="264"/>
      <c r="O998" s="264"/>
      <c r="P998" s="264"/>
      <c r="Q998" s="260"/>
      <c r="R998" s="264"/>
      <c r="S998" s="264"/>
      <c r="T998" s="264"/>
      <c r="U998" s="264"/>
      <c r="V998" s="264"/>
      <c r="W998" s="264"/>
      <c r="X998" s="264"/>
      <c r="Y998" s="264"/>
      <c r="Z998" s="264"/>
      <c r="AA998" s="264"/>
      <c r="AB998" s="264"/>
      <c r="AC998" s="264"/>
      <c r="AD998" s="264"/>
      <c r="AE998" s="363"/>
      <c r="AF998" s="364"/>
      <c r="AG998" s="364"/>
      <c r="AH998" s="364"/>
      <c r="AI998" s="364"/>
      <c r="AJ998" s="364"/>
      <c r="AK998" s="364"/>
      <c r="AL998" s="364"/>
      <c r="AM998" s="364"/>
      <c r="AN998" s="364"/>
      <c r="AO998" s="364"/>
      <c r="AP998" s="364"/>
      <c r="AQ998" s="364"/>
      <c r="AR998" s="364"/>
      <c r="AS998" s="262"/>
    </row>
    <row r="999" spans="1:45" ht="15" hidden="1" customHeight="1" outlineLevel="1">
      <c r="A999" s="464">
        <v>3</v>
      </c>
      <c r="B999" s="379" t="s">
        <v>97</v>
      </c>
      <c r="C999" s="251" t="s">
        <v>25</v>
      </c>
      <c r="D999" s="255"/>
      <c r="E999" s="255"/>
      <c r="F999" s="255"/>
      <c r="G999" s="255"/>
      <c r="H999" s="255"/>
      <c r="I999" s="255"/>
      <c r="J999" s="255"/>
      <c r="K999" s="255"/>
      <c r="L999" s="255"/>
      <c r="M999" s="255"/>
      <c r="N999" s="255"/>
      <c r="O999" s="255"/>
      <c r="P999" s="255"/>
      <c r="Q999" s="251"/>
      <c r="R999" s="255"/>
      <c r="S999" s="255"/>
      <c r="T999" s="255"/>
      <c r="U999" s="255"/>
      <c r="V999" s="255"/>
      <c r="W999" s="255"/>
      <c r="X999" s="255"/>
      <c r="Y999" s="255"/>
      <c r="Z999" s="255"/>
      <c r="AA999" s="255"/>
      <c r="AB999" s="255"/>
      <c r="AC999" s="255"/>
      <c r="AD999" s="255"/>
      <c r="AE999" s="366"/>
      <c r="AF999" s="366"/>
      <c r="AG999" s="366"/>
      <c r="AH999" s="366"/>
      <c r="AI999" s="366"/>
      <c r="AJ999" s="366"/>
      <c r="AK999" s="366"/>
      <c r="AL999" s="361"/>
      <c r="AM999" s="361"/>
      <c r="AN999" s="361"/>
      <c r="AO999" s="361"/>
      <c r="AP999" s="361"/>
      <c r="AQ999" s="361"/>
      <c r="AR999" s="361"/>
      <c r="AS999" s="256">
        <f>SUM(AE999:AR999)</f>
        <v>0</v>
      </c>
    </row>
    <row r="1000" spans="1:45" ht="15" hidden="1" customHeight="1" outlineLevel="1">
      <c r="A1000" s="464"/>
      <c r="B1000" s="254" t="s">
        <v>345</v>
      </c>
      <c r="C1000" s="251" t="s">
        <v>163</v>
      </c>
      <c r="D1000" s="255"/>
      <c r="E1000" s="255"/>
      <c r="F1000" s="255"/>
      <c r="G1000" s="255"/>
      <c r="H1000" s="255"/>
      <c r="I1000" s="255"/>
      <c r="J1000" s="255"/>
      <c r="K1000" s="255"/>
      <c r="L1000" s="255"/>
      <c r="M1000" s="255"/>
      <c r="N1000" s="255"/>
      <c r="O1000" s="255"/>
      <c r="P1000" s="255"/>
      <c r="Q1000" s="414"/>
      <c r="R1000" s="255"/>
      <c r="S1000" s="255"/>
      <c r="T1000" s="255"/>
      <c r="U1000" s="255"/>
      <c r="V1000" s="255"/>
      <c r="W1000" s="255"/>
      <c r="X1000" s="255"/>
      <c r="Y1000" s="255"/>
      <c r="Z1000" s="255"/>
      <c r="AA1000" s="255"/>
      <c r="AB1000" s="255"/>
      <c r="AC1000" s="255"/>
      <c r="AD1000" s="255"/>
      <c r="AE1000" s="362">
        <f>AE999</f>
        <v>0</v>
      </c>
      <c r="AF1000" s="362">
        <f t="shared" ref="AF1000" si="2247">AF999</f>
        <v>0</v>
      </c>
      <c r="AG1000" s="362">
        <f t="shared" ref="AG1000" si="2248">AG999</f>
        <v>0</v>
      </c>
      <c r="AH1000" s="362">
        <f t="shared" ref="AH1000" si="2249">AH999</f>
        <v>0</v>
      </c>
      <c r="AI1000" s="362">
        <f t="shared" ref="AI1000" si="2250">AI999</f>
        <v>0</v>
      </c>
      <c r="AJ1000" s="362">
        <f t="shared" ref="AJ1000" si="2251">AJ999</f>
        <v>0</v>
      </c>
      <c r="AK1000" s="362">
        <f t="shared" ref="AK1000" si="2252">AK999</f>
        <v>0</v>
      </c>
      <c r="AL1000" s="362">
        <f t="shared" ref="AL1000" si="2253">AL999</f>
        <v>0</v>
      </c>
      <c r="AM1000" s="362">
        <f t="shared" ref="AM1000" si="2254">AM999</f>
        <v>0</v>
      </c>
      <c r="AN1000" s="362">
        <f t="shared" ref="AN1000" si="2255">AN999</f>
        <v>0</v>
      </c>
      <c r="AO1000" s="362">
        <f t="shared" ref="AO1000" si="2256">AO999</f>
        <v>0</v>
      </c>
      <c r="AP1000" s="362">
        <f t="shared" ref="AP1000" si="2257">AP999</f>
        <v>0</v>
      </c>
      <c r="AQ1000" s="362">
        <f t="shared" ref="AQ1000" si="2258">AQ999</f>
        <v>0</v>
      </c>
      <c r="AR1000" s="362">
        <f t="shared" ref="AR1000" si="2259">AR999</f>
        <v>0</v>
      </c>
      <c r="AS1000" s="257"/>
    </row>
    <row r="1001" spans="1:45" ht="15" hidden="1" customHeight="1" outlineLevel="1">
      <c r="A1001" s="464"/>
      <c r="B1001" s="254"/>
      <c r="C1001" s="265"/>
      <c r="D1001" s="251"/>
      <c r="E1001" s="251"/>
      <c r="F1001" s="251"/>
      <c r="G1001" s="251"/>
      <c r="H1001" s="251"/>
      <c r="I1001" s="251"/>
      <c r="J1001" s="251"/>
      <c r="K1001" s="251"/>
      <c r="L1001" s="251"/>
      <c r="M1001" s="251"/>
      <c r="N1001" s="251"/>
      <c r="O1001" s="251"/>
      <c r="P1001" s="251"/>
      <c r="Q1001" s="251"/>
      <c r="R1001" s="251"/>
      <c r="S1001" s="251"/>
      <c r="T1001" s="251"/>
      <c r="U1001" s="251"/>
      <c r="V1001" s="251"/>
      <c r="W1001" s="251"/>
      <c r="X1001" s="251"/>
      <c r="Y1001" s="251"/>
      <c r="Z1001" s="251"/>
      <c r="AA1001" s="251"/>
      <c r="AB1001" s="251"/>
      <c r="AC1001" s="251"/>
      <c r="AD1001" s="251"/>
      <c r="AE1001" s="363"/>
      <c r="AF1001" s="363"/>
      <c r="AG1001" s="363"/>
      <c r="AH1001" s="363"/>
      <c r="AI1001" s="363"/>
      <c r="AJ1001" s="363"/>
      <c r="AK1001" s="363"/>
      <c r="AL1001" s="363"/>
      <c r="AM1001" s="363"/>
      <c r="AN1001" s="363"/>
      <c r="AO1001" s="363"/>
      <c r="AP1001" s="363"/>
      <c r="AQ1001" s="363"/>
      <c r="AR1001" s="363"/>
      <c r="AS1001" s="266"/>
    </row>
    <row r="1002" spans="1:45" ht="15" hidden="1" customHeight="1" outlineLevel="1">
      <c r="A1002" s="464">
        <v>4</v>
      </c>
      <c r="B1002" s="273" t="s">
        <v>658</v>
      </c>
      <c r="C1002" s="251" t="s">
        <v>25</v>
      </c>
      <c r="D1002" s="255"/>
      <c r="E1002" s="255"/>
      <c r="F1002" s="255"/>
      <c r="G1002" s="255"/>
      <c r="H1002" s="255"/>
      <c r="I1002" s="255"/>
      <c r="J1002" s="255"/>
      <c r="K1002" s="255"/>
      <c r="L1002" s="255"/>
      <c r="M1002" s="255"/>
      <c r="N1002" s="255"/>
      <c r="O1002" s="255"/>
      <c r="P1002" s="255"/>
      <c r="Q1002" s="251"/>
      <c r="R1002" s="255"/>
      <c r="S1002" s="255"/>
      <c r="T1002" s="255"/>
      <c r="U1002" s="255"/>
      <c r="V1002" s="255"/>
      <c r="W1002" s="255"/>
      <c r="X1002" s="255"/>
      <c r="Y1002" s="255"/>
      <c r="Z1002" s="255"/>
      <c r="AA1002" s="255"/>
      <c r="AB1002" s="255"/>
      <c r="AC1002" s="255"/>
      <c r="AD1002" s="255"/>
      <c r="AE1002" s="366"/>
      <c r="AF1002" s="366"/>
      <c r="AG1002" s="366"/>
      <c r="AH1002" s="366"/>
      <c r="AI1002" s="366"/>
      <c r="AJ1002" s="366"/>
      <c r="AK1002" s="366"/>
      <c r="AL1002" s="361"/>
      <c r="AM1002" s="361"/>
      <c r="AN1002" s="361"/>
      <c r="AO1002" s="361"/>
      <c r="AP1002" s="361"/>
      <c r="AQ1002" s="361"/>
      <c r="AR1002" s="361"/>
      <c r="AS1002" s="256">
        <f>SUM(AE1002:AR1002)</f>
        <v>0</v>
      </c>
    </row>
    <row r="1003" spans="1:45" ht="15" hidden="1" customHeight="1" outlineLevel="1">
      <c r="A1003" s="464"/>
      <c r="B1003" s="254" t="s">
        <v>345</v>
      </c>
      <c r="C1003" s="251" t="s">
        <v>163</v>
      </c>
      <c r="D1003" s="255"/>
      <c r="E1003" s="255"/>
      <c r="F1003" s="255"/>
      <c r="G1003" s="255"/>
      <c r="H1003" s="255"/>
      <c r="I1003" s="255"/>
      <c r="J1003" s="255"/>
      <c r="K1003" s="255"/>
      <c r="L1003" s="255"/>
      <c r="M1003" s="255"/>
      <c r="N1003" s="255"/>
      <c r="O1003" s="255"/>
      <c r="P1003" s="255"/>
      <c r="Q1003" s="414"/>
      <c r="R1003" s="255"/>
      <c r="S1003" s="255"/>
      <c r="T1003" s="255"/>
      <c r="U1003" s="255"/>
      <c r="V1003" s="255"/>
      <c r="W1003" s="255"/>
      <c r="X1003" s="255"/>
      <c r="Y1003" s="255"/>
      <c r="Z1003" s="255"/>
      <c r="AA1003" s="255"/>
      <c r="AB1003" s="255"/>
      <c r="AC1003" s="255"/>
      <c r="AD1003" s="255"/>
      <c r="AE1003" s="362">
        <f>AE1002</f>
        <v>0</v>
      </c>
      <c r="AF1003" s="362">
        <f t="shared" ref="AF1003" si="2260">AF1002</f>
        <v>0</v>
      </c>
      <c r="AG1003" s="362">
        <f t="shared" ref="AG1003" si="2261">AG1002</f>
        <v>0</v>
      </c>
      <c r="AH1003" s="362">
        <f t="shared" ref="AH1003" si="2262">AH1002</f>
        <v>0</v>
      </c>
      <c r="AI1003" s="362">
        <f t="shared" ref="AI1003" si="2263">AI1002</f>
        <v>0</v>
      </c>
      <c r="AJ1003" s="362">
        <f t="shared" ref="AJ1003" si="2264">AJ1002</f>
        <v>0</v>
      </c>
      <c r="AK1003" s="362">
        <f t="shared" ref="AK1003" si="2265">AK1002</f>
        <v>0</v>
      </c>
      <c r="AL1003" s="362">
        <f t="shared" ref="AL1003" si="2266">AL1002</f>
        <v>0</v>
      </c>
      <c r="AM1003" s="362">
        <f t="shared" ref="AM1003" si="2267">AM1002</f>
        <v>0</v>
      </c>
      <c r="AN1003" s="362">
        <f t="shared" ref="AN1003" si="2268">AN1002</f>
        <v>0</v>
      </c>
      <c r="AO1003" s="362">
        <f t="shared" ref="AO1003" si="2269">AO1002</f>
        <v>0</v>
      </c>
      <c r="AP1003" s="362">
        <f t="shared" ref="AP1003" si="2270">AP1002</f>
        <v>0</v>
      </c>
      <c r="AQ1003" s="362">
        <f t="shared" ref="AQ1003" si="2271">AQ1002</f>
        <v>0</v>
      </c>
      <c r="AR1003" s="362">
        <f t="shared" ref="AR1003" si="2272">AR1002</f>
        <v>0</v>
      </c>
      <c r="AS1003" s="257"/>
    </row>
    <row r="1004" spans="1:45" ht="15" hidden="1" customHeight="1" outlineLevel="1">
      <c r="A1004" s="464"/>
      <c r="B1004" s="254"/>
      <c r="C1004" s="265"/>
      <c r="D1004" s="264"/>
      <c r="E1004" s="264"/>
      <c r="F1004" s="264"/>
      <c r="G1004" s="264"/>
      <c r="H1004" s="264"/>
      <c r="I1004" s="264"/>
      <c r="J1004" s="264"/>
      <c r="K1004" s="264"/>
      <c r="L1004" s="264"/>
      <c r="M1004" s="264"/>
      <c r="N1004" s="264"/>
      <c r="O1004" s="264"/>
      <c r="P1004" s="264"/>
      <c r="Q1004" s="251"/>
      <c r="R1004" s="264"/>
      <c r="S1004" s="264"/>
      <c r="T1004" s="264"/>
      <c r="U1004" s="264"/>
      <c r="V1004" s="264"/>
      <c r="W1004" s="264"/>
      <c r="X1004" s="264"/>
      <c r="Y1004" s="264"/>
      <c r="Z1004" s="264"/>
      <c r="AA1004" s="264"/>
      <c r="AB1004" s="264"/>
      <c r="AC1004" s="264"/>
      <c r="AD1004" s="264"/>
      <c r="AE1004" s="363"/>
      <c r="AF1004" s="363"/>
      <c r="AG1004" s="363"/>
      <c r="AH1004" s="363"/>
      <c r="AI1004" s="363"/>
      <c r="AJ1004" s="363"/>
      <c r="AK1004" s="363"/>
      <c r="AL1004" s="363"/>
      <c r="AM1004" s="363"/>
      <c r="AN1004" s="363"/>
      <c r="AO1004" s="363"/>
      <c r="AP1004" s="363"/>
      <c r="AQ1004" s="363"/>
      <c r="AR1004" s="363"/>
      <c r="AS1004" s="266"/>
    </row>
    <row r="1005" spans="1:45" ht="15" hidden="1" customHeight="1" outlineLevel="1">
      <c r="A1005" s="464">
        <v>5</v>
      </c>
      <c r="B1005" s="379" t="s">
        <v>98</v>
      </c>
      <c r="C1005" s="251" t="s">
        <v>25</v>
      </c>
      <c r="D1005" s="255"/>
      <c r="E1005" s="255"/>
      <c r="F1005" s="255"/>
      <c r="G1005" s="255"/>
      <c r="H1005" s="255"/>
      <c r="I1005" s="255"/>
      <c r="J1005" s="255"/>
      <c r="K1005" s="255"/>
      <c r="L1005" s="255"/>
      <c r="M1005" s="255"/>
      <c r="N1005" s="255"/>
      <c r="O1005" s="255"/>
      <c r="P1005" s="255"/>
      <c r="Q1005" s="251"/>
      <c r="R1005" s="255"/>
      <c r="S1005" s="255"/>
      <c r="T1005" s="255"/>
      <c r="U1005" s="255"/>
      <c r="V1005" s="255"/>
      <c r="W1005" s="255"/>
      <c r="X1005" s="255"/>
      <c r="Y1005" s="255"/>
      <c r="Z1005" s="255"/>
      <c r="AA1005" s="255"/>
      <c r="AB1005" s="255"/>
      <c r="AC1005" s="255"/>
      <c r="AD1005" s="255"/>
      <c r="AE1005" s="366"/>
      <c r="AF1005" s="366"/>
      <c r="AG1005" s="366"/>
      <c r="AH1005" s="366"/>
      <c r="AI1005" s="366"/>
      <c r="AJ1005" s="366"/>
      <c r="AK1005" s="366"/>
      <c r="AL1005" s="361"/>
      <c r="AM1005" s="361"/>
      <c r="AN1005" s="361"/>
      <c r="AO1005" s="361"/>
      <c r="AP1005" s="361"/>
      <c r="AQ1005" s="361"/>
      <c r="AR1005" s="361"/>
      <c r="AS1005" s="256">
        <f>SUM(AE1005:AR1005)</f>
        <v>0</v>
      </c>
    </row>
    <row r="1006" spans="1:45" ht="15" hidden="1" customHeight="1" outlineLevel="1">
      <c r="A1006" s="464"/>
      <c r="B1006" s="254" t="s">
        <v>345</v>
      </c>
      <c r="C1006" s="251" t="s">
        <v>163</v>
      </c>
      <c r="D1006" s="255"/>
      <c r="E1006" s="255"/>
      <c r="F1006" s="255"/>
      <c r="G1006" s="255"/>
      <c r="H1006" s="255"/>
      <c r="I1006" s="255"/>
      <c r="J1006" s="255"/>
      <c r="K1006" s="255"/>
      <c r="L1006" s="255"/>
      <c r="M1006" s="255"/>
      <c r="N1006" s="255"/>
      <c r="O1006" s="255"/>
      <c r="P1006" s="255"/>
      <c r="Q1006" s="414"/>
      <c r="R1006" s="255"/>
      <c r="S1006" s="255"/>
      <c r="T1006" s="255"/>
      <c r="U1006" s="255"/>
      <c r="V1006" s="255"/>
      <c r="W1006" s="255"/>
      <c r="X1006" s="255"/>
      <c r="Y1006" s="255"/>
      <c r="Z1006" s="255"/>
      <c r="AA1006" s="255"/>
      <c r="AB1006" s="255"/>
      <c r="AC1006" s="255"/>
      <c r="AD1006" s="255"/>
      <c r="AE1006" s="362">
        <f>AE1005</f>
        <v>0</v>
      </c>
      <c r="AF1006" s="362">
        <f t="shared" ref="AF1006" si="2273">AF1005</f>
        <v>0</v>
      </c>
      <c r="AG1006" s="362">
        <f t="shared" ref="AG1006" si="2274">AG1005</f>
        <v>0</v>
      </c>
      <c r="AH1006" s="362">
        <f t="shared" ref="AH1006" si="2275">AH1005</f>
        <v>0</v>
      </c>
      <c r="AI1006" s="362">
        <f t="shared" ref="AI1006" si="2276">AI1005</f>
        <v>0</v>
      </c>
      <c r="AJ1006" s="362">
        <f t="shared" ref="AJ1006" si="2277">AJ1005</f>
        <v>0</v>
      </c>
      <c r="AK1006" s="362">
        <f t="shared" ref="AK1006" si="2278">AK1005</f>
        <v>0</v>
      </c>
      <c r="AL1006" s="362">
        <f t="shared" ref="AL1006" si="2279">AL1005</f>
        <v>0</v>
      </c>
      <c r="AM1006" s="362">
        <f t="shared" ref="AM1006" si="2280">AM1005</f>
        <v>0</v>
      </c>
      <c r="AN1006" s="362">
        <f t="shared" ref="AN1006" si="2281">AN1005</f>
        <v>0</v>
      </c>
      <c r="AO1006" s="362">
        <f t="shared" ref="AO1006" si="2282">AO1005</f>
        <v>0</v>
      </c>
      <c r="AP1006" s="362">
        <f t="shared" ref="AP1006" si="2283">AP1005</f>
        <v>0</v>
      </c>
      <c r="AQ1006" s="362">
        <f t="shared" ref="AQ1006" si="2284">AQ1005</f>
        <v>0</v>
      </c>
      <c r="AR1006" s="362">
        <f t="shared" ref="AR1006" si="2285">AR1005</f>
        <v>0</v>
      </c>
      <c r="AS1006" s="257"/>
    </row>
    <row r="1007" spans="1:45" ht="15" hidden="1" customHeight="1" outlineLevel="1">
      <c r="A1007" s="464"/>
      <c r="B1007" s="254"/>
      <c r="C1007" s="251"/>
      <c r="D1007" s="251"/>
      <c r="E1007" s="251"/>
      <c r="F1007" s="251"/>
      <c r="G1007" s="251"/>
      <c r="H1007" s="251"/>
      <c r="I1007" s="251"/>
      <c r="J1007" s="251"/>
      <c r="K1007" s="251"/>
      <c r="L1007" s="251"/>
      <c r="M1007" s="251"/>
      <c r="N1007" s="251"/>
      <c r="O1007" s="251"/>
      <c r="P1007" s="251"/>
      <c r="Q1007" s="251"/>
      <c r="R1007" s="251"/>
      <c r="S1007" s="251"/>
      <c r="T1007" s="251"/>
      <c r="U1007" s="251"/>
      <c r="V1007" s="251"/>
      <c r="W1007" s="251"/>
      <c r="X1007" s="251"/>
      <c r="Y1007" s="251"/>
      <c r="Z1007" s="251"/>
      <c r="AA1007" s="251"/>
      <c r="AB1007" s="251"/>
      <c r="AC1007" s="251"/>
      <c r="AD1007" s="251"/>
      <c r="AE1007" s="373"/>
      <c r="AF1007" s="374"/>
      <c r="AG1007" s="374"/>
      <c r="AH1007" s="374"/>
      <c r="AI1007" s="374"/>
      <c r="AJ1007" s="374"/>
      <c r="AK1007" s="374"/>
      <c r="AL1007" s="374"/>
      <c r="AM1007" s="374"/>
      <c r="AN1007" s="374"/>
      <c r="AO1007" s="374"/>
      <c r="AP1007" s="374"/>
      <c r="AQ1007" s="374"/>
      <c r="AR1007" s="374"/>
      <c r="AS1007" s="257"/>
    </row>
    <row r="1008" spans="1:45" ht="15.75" hidden="1" outlineLevel="1">
      <c r="A1008" s="464"/>
      <c r="B1008" s="278" t="s">
        <v>494</v>
      </c>
      <c r="C1008" s="249"/>
      <c r="D1008" s="249"/>
      <c r="E1008" s="249"/>
      <c r="F1008" s="249"/>
      <c r="G1008" s="249"/>
      <c r="H1008" s="249"/>
      <c r="I1008" s="249"/>
      <c r="J1008" s="249"/>
      <c r="K1008" s="249"/>
      <c r="L1008" s="249"/>
      <c r="M1008" s="249"/>
      <c r="N1008" s="249"/>
      <c r="O1008" s="249"/>
      <c r="P1008" s="249"/>
      <c r="Q1008" s="250"/>
      <c r="R1008" s="249"/>
      <c r="S1008" s="249"/>
      <c r="T1008" s="249"/>
      <c r="U1008" s="249"/>
      <c r="V1008" s="249"/>
      <c r="W1008" s="249"/>
      <c r="X1008" s="249"/>
      <c r="Y1008" s="249"/>
      <c r="Z1008" s="249"/>
      <c r="AA1008" s="249"/>
      <c r="AB1008" s="249"/>
      <c r="AC1008" s="249"/>
      <c r="AD1008" s="249"/>
      <c r="AE1008" s="365"/>
      <c r="AF1008" s="365"/>
      <c r="AG1008" s="365"/>
      <c r="AH1008" s="365"/>
      <c r="AI1008" s="365"/>
      <c r="AJ1008" s="365"/>
      <c r="AK1008" s="365"/>
      <c r="AL1008" s="365"/>
      <c r="AM1008" s="365"/>
      <c r="AN1008" s="365"/>
      <c r="AO1008" s="365"/>
      <c r="AP1008" s="365"/>
      <c r="AQ1008" s="365"/>
      <c r="AR1008" s="365"/>
      <c r="AS1008" s="252"/>
    </row>
    <row r="1009" spans="1:45" ht="15" hidden="1" customHeight="1" outlineLevel="1">
      <c r="A1009" s="464">
        <v>6</v>
      </c>
      <c r="B1009" s="379" t="s">
        <v>99</v>
      </c>
      <c r="C1009" s="251" t="s">
        <v>25</v>
      </c>
      <c r="D1009" s="255"/>
      <c r="E1009" s="255"/>
      <c r="F1009" s="255"/>
      <c r="G1009" s="255"/>
      <c r="H1009" s="255"/>
      <c r="I1009" s="255"/>
      <c r="J1009" s="255"/>
      <c r="K1009" s="255"/>
      <c r="L1009" s="255"/>
      <c r="M1009" s="255"/>
      <c r="N1009" s="255"/>
      <c r="O1009" s="255"/>
      <c r="P1009" s="255"/>
      <c r="Q1009" s="255">
        <v>12</v>
      </c>
      <c r="R1009" s="255"/>
      <c r="S1009" s="255"/>
      <c r="T1009" s="255"/>
      <c r="U1009" s="255"/>
      <c r="V1009" s="255"/>
      <c r="W1009" s="255"/>
      <c r="X1009" s="255"/>
      <c r="Y1009" s="255"/>
      <c r="Z1009" s="255"/>
      <c r="AA1009" s="255"/>
      <c r="AB1009" s="255"/>
      <c r="AC1009" s="255"/>
      <c r="AD1009" s="255"/>
      <c r="AE1009" s="366"/>
      <c r="AF1009" s="366"/>
      <c r="AG1009" s="366"/>
      <c r="AH1009" s="366"/>
      <c r="AI1009" s="366"/>
      <c r="AJ1009" s="366"/>
      <c r="AK1009" s="366"/>
      <c r="AL1009" s="366"/>
      <c r="AM1009" s="366"/>
      <c r="AN1009" s="366"/>
      <c r="AO1009" s="366"/>
      <c r="AP1009" s="366"/>
      <c r="AQ1009" s="366"/>
      <c r="AR1009" s="366"/>
      <c r="AS1009" s="256">
        <f>SUM(AE1009:AR1009)</f>
        <v>0</v>
      </c>
    </row>
    <row r="1010" spans="1:45" ht="15" hidden="1" customHeight="1" outlineLevel="1">
      <c r="A1010" s="464"/>
      <c r="B1010" s="254" t="s">
        <v>345</v>
      </c>
      <c r="C1010" s="251" t="s">
        <v>163</v>
      </c>
      <c r="D1010" s="255"/>
      <c r="E1010" s="255"/>
      <c r="F1010" s="255"/>
      <c r="G1010" s="255"/>
      <c r="H1010" s="255"/>
      <c r="I1010" s="255"/>
      <c r="J1010" s="255"/>
      <c r="K1010" s="255"/>
      <c r="L1010" s="255"/>
      <c r="M1010" s="255"/>
      <c r="N1010" s="255"/>
      <c r="O1010" s="255"/>
      <c r="P1010" s="255"/>
      <c r="Q1010" s="255">
        <f>Q1009</f>
        <v>12</v>
      </c>
      <c r="R1010" s="255"/>
      <c r="S1010" s="255"/>
      <c r="T1010" s="255"/>
      <c r="U1010" s="255"/>
      <c r="V1010" s="255"/>
      <c r="W1010" s="255"/>
      <c r="X1010" s="255"/>
      <c r="Y1010" s="255"/>
      <c r="Z1010" s="255"/>
      <c r="AA1010" s="255"/>
      <c r="AB1010" s="255"/>
      <c r="AC1010" s="255"/>
      <c r="AD1010" s="255"/>
      <c r="AE1010" s="362">
        <f>AE1009</f>
        <v>0</v>
      </c>
      <c r="AF1010" s="362">
        <f t="shared" ref="AF1010" si="2286">AF1009</f>
        <v>0</v>
      </c>
      <c r="AG1010" s="362">
        <f t="shared" ref="AG1010" si="2287">AG1009</f>
        <v>0</v>
      </c>
      <c r="AH1010" s="362">
        <f t="shared" ref="AH1010" si="2288">AH1009</f>
        <v>0</v>
      </c>
      <c r="AI1010" s="362">
        <f t="shared" ref="AI1010" si="2289">AI1009</f>
        <v>0</v>
      </c>
      <c r="AJ1010" s="362">
        <f t="shared" ref="AJ1010" si="2290">AJ1009</f>
        <v>0</v>
      </c>
      <c r="AK1010" s="362">
        <f t="shared" ref="AK1010" si="2291">AK1009</f>
        <v>0</v>
      </c>
      <c r="AL1010" s="362">
        <f t="shared" ref="AL1010" si="2292">AL1009</f>
        <v>0</v>
      </c>
      <c r="AM1010" s="362">
        <f t="shared" ref="AM1010" si="2293">AM1009</f>
        <v>0</v>
      </c>
      <c r="AN1010" s="362">
        <f t="shared" ref="AN1010" si="2294">AN1009</f>
        <v>0</v>
      </c>
      <c r="AO1010" s="362">
        <f t="shared" ref="AO1010" si="2295">AO1009</f>
        <v>0</v>
      </c>
      <c r="AP1010" s="362">
        <f t="shared" ref="AP1010" si="2296">AP1009</f>
        <v>0</v>
      </c>
      <c r="AQ1010" s="362">
        <f t="shared" ref="AQ1010" si="2297">AQ1009</f>
        <v>0</v>
      </c>
      <c r="AR1010" s="362">
        <f t="shared" ref="AR1010" si="2298">AR1009</f>
        <v>0</v>
      </c>
      <c r="AS1010" s="270"/>
    </row>
    <row r="1011" spans="1:45" ht="15" hidden="1" customHeight="1" outlineLevel="1">
      <c r="A1011" s="464"/>
      <c r="B1011" s="269"/>
      <c r="C1011" s="271"/>
      <c r="D1011" s="251"/>
      <c r="E1011" s="251"/>
      <c r="F1011" s="251"/>
      <c r="G1011" s="251"/>
      <c r="H1011" s="251"/>
      <c r="I1011" s="251"/>
      <c r="J1011" s="251"/>
      <c r="K1011" s="251"/>
      <c r="L1011" s="251"/>
      <c r="M1011" s="251"/>
      <c r="N1011" s="251"/>
      <c r="O1011" s="251"/>
      <c r="P1011" s="251"/>
      <c r="Q1011" s="251"/>
      <c r="R1011" s="251"/>
      <c r="S1011" s="251"/>
      <c r="T1011" s="251"/>
      <c r="U1011" s="251"/>
      <c r="V1011" s="251"/>
      <c r="W1011" s="251"/>
      <c r="X1011" s="251"/>
      <c r="Y1011" s="251"/>
      <c r="Z1011" s="251"/>
      <c r="AA1011" s="251"/>
      <c r="AB1011" s="251"/>
      <c r="AC1011" s="251"/>
      <c r="AD1011" s="251"/>
      <c r="AE1011" s="367"/>
      <c r="AF1011" s="367"/>
      <c r="AG1011" s="367"/>
      <c r="AH1011" s="367"/>
      <c r="AI1011" s="367"/>
      <c r="AJ1011" s="367"/>
      <c r="AK1011" s="367"/>
      <c r="AL1011" s="367"/>
      <c r="AM1011" s="367"/>
      <c r="AN1011" s="367"/>
      <c r="AO1011" s="367"/>
      <c r="AP1011" s="367"/>
      <c r="AQ1011" s="367"/>
      <c r="AR1011" s="367"/>
      <c r="AS1011" s="272"/>
    </row>
    <row r="1012" spans="1:45" ht="15" hidden="1" customHeight="1" outlineLevel="1">
      <c r="A1012" s="464">
        <v>7</v>
      </c>
      <c r="B1012" s="379" t="s">
        <v>100</v>
      </c>
      <c r="C1012" s="251" t="s">
        <v>25</v>
      </c>
      <c r="D1012" s="255"/>
      <c r="E1012" s="255"/>
      <c r="F1012" s="255"/>
      <c r="G1012" s="255"/>
      <c r="H1012" s="255"/>
      <c r="I1012" s="255"/>
      <c r="J1012" s="255"/>
      <c r="K1012" s="255"/>
      <c r="L1012" s="255"/>
      <c r="M1012" s="255"/>
      <c r="N1012" s="255"/>
      <c r="O1012" s="255"/>
      <c r="P1012" s="255"/>
      <c r="Q1012" s="255">
        <v>12</v>
      </c>
      <c r="R1012" s="255"/>
      <c r="S1012" s="255"/>
      <c r="T1012" s="255"/>
      <c r="U1012" s="255"/>
      <c r="V1012" s="255"/>
      <c r="W1012" s="255"/>
      <c r="X1012" s="255"/>
      <c r="Y1012" s="255"/>
      <c r="Z1012" s="255"/>
      <c r="AA1012" s="255"/>
      <c r="AB1012" s="255"/>
      <c r="AC1012" s="255"/>
      <c r="AD1012" s="255"/>
      <c r="AE1012" s="366"/>
      <c r="AF1012" s="366"/>
      <c r="AG1012" s="366"/>
      <c r="AH1012" s="366"/>
      <c r="AI1012" s="366"/>
      <c r="AJ1012" s="366"/>
      <c r="AK1012" s="366"/>
      <c r="AL1012" s="366"/>
      <c r="AM1012" s="366"/>
      <c r="AN1012" s="366"/>
      <c r="AO1012" s="366"/>
      <c r="AP1012" s="366"/>
      <c r="AQ1012" s="366"/>
      <c r="AR1012" s="366"/>
      <c r="AS1012" s="256">
        <f>SUM(AE1012:AR1012)</f>
        <v>0</v>
      </c>
    </row>
    <row r="1013" spans="1:45" ht="15" hidden="1" customHeight="1" outlineLevel="1">
      <c r="A1013" s="464"/>
      <c r="B1013" s="254" t="s">
        <v>345</v>
      </c>
      <c r="C1013" s="251" t="s">
        <v>163</v>
      </c>
      <c r="D1013" s="255"/>
      <c r="E1013" s="255"/>
      <c r="F1013" s="255"/>
      <c r="G1013" s="255"/>
      <c r="H1013" s="255"/>
      <c r="I1013" s="255"/>
      <c r="J1013" s="255"/>
      <c r="K1013" s="255"/>
      <c r="L1013" s="255"/>
      <c r="M1013" s="255"/>
      <c r="N1013" s="255"/>
      <c r="O1013" s="255"/>
      <c r="P1013" s="255"/>
      <c r="Q1013" s="255">
        <f>Q1012</f>
        <v>12</v>
      </c>
      <c r="R1013" s="255"/>
      <c r="S1013" s="255"/>
      <c r="T1013" s="255"/>
      <c r="U1013" s="255"/>
      <c r="V1013" s="255"/>
      <c r="W1013" s="255"/>
      <c r="X1013" s="255"/>
      <c r="Y1013" s="255"/>
      <c r="Z1013" s="255"/>
      <c r="AA1013" s="255"/>
      <c r="AB1013" s="255"/>
      <c r="AC1013" s="255"/>
      <c r="AD1013" s="255"/>
      <c r="AE1013" s="362">
        <f>AE1012</f>
        <v>0</v>
      </c>
      <c r="AF1013" s="362">
        <f t="shared" ref="AF1013" si="2299">AF1012</f>
        <v>0</v>
      </c>
      <c r="AG1013" s="362">
        <f t="shared" ref="AG1013" si="2300">AG1012</f>
        <v>0</v>
      </c>
      <c r="AH1013" s="362">
        <f t="shared" ref="AH1013" si="2301">AH1012</f>
        <v>0</v>
      </c>
      <c r="AI1013" s="362">
        <f t="shared" ref="AI1013" si="2302">AI1012</f>
        <v>0</v>
      </c>
      <c r="AJ1013" s="362">
        <f t="shared" ref="AJ1013" si="2303">AJ1012</f>
        <v>0</v>
      </c>
      <c r="AK1013" s="362">
        <f t="shared" ref="AK1013" si="2304">AK1012</f>
        <v>0</v>
      </c>
      <c r="AL1013" s="362">
        <f t="shared" ref="AL1013" si="2305">AL1012</f>
        <v>0</v>
      </c>
      <c r="AM1013" s="362">
        <f t="shared" ref="AM1013" si="2306">AM1012</f>
        <v>0</v>
      </c>
      <c r="AN1013" s="362">
        <f t="shared" ref="AN1013" si="2307">AN1012</f>
        <v>0</v>
      </c>
      <c r="AO1013" s="362">
        <f t="shared" ref="AO1013" si="2308">AO1012</f>
        <v>0</v>
      </c>
      <c r="AP1013" s="362">
        <f t="shared" ref="AP1013" si="2309">AP1012</f>
        <v>0</v>
      </c>
      <c r="AQ1013" s="362">
        <f t="shared" ref="AQ1013" si="2310">AQ1012</f>
        <v>0</v>
      </c>
      <c r="AR1013" s="362">
        <f t="shared" ref="AR1013" si="2311">AR1012</f>
        <v>0</v>
      </c>
      <c r="AS1013" s="270"/>
    </row>
    <row r="1014" spans="1:45" ht="15" hidden="1" customHeight="1" outlineLevel="1">
      <c r="A1014" s="464"/>
      <c r="B1014" s="273"/>
      <c r="C1014" s="271"/>
      <c r="D1014" s="251"/>
      <c r="E1014" s="251"/>
      <c r="F1014" s="251"/>
      <c r="G1014" s="251"/>
      <c r="H1014" s="251"/>
      <c r="I1014" s="251"/>
      <c r="J1014" s="251"/>
      <c r="K1014" s="251"/>
      <c r="L1014" s="251"/>
      <c r="M1014" s="251"/>
      <c r="N1014" s="251"/>
      <c r="O1014" s="251"/>
      <c r="P1014" s="251"/>
      <c r="Q1014" s="251"/>
      <c r="R1014" s="251"/>
      <c r="S1014" s="251"/>
      <c r="T1014" s="251"/>
      <c r="U1014" s="251"/>
      <c r="V1014" s="251"/>
      <c r="W1014" s="251"/>
      <c r="X1014" s="251"/>
      <c r="Y1014" s="251"/>
      <c r="Z1014" s="251"/>
      <c r="AA1014" s="251"/>
      <c r="AB1014" s="251"/>
      <c r="AC1014" s="251"/>
      <c r="AD1014" s="251"/>
      <c r="AE1014" s="367"/>
      <c r="AF1014" s="368"/>
      <c r="AG1014" s="367"/>
      <c r="AH1014" s="367"/>
      <c r="AI1014" s="367"/>
      <c r="AJ1014" s="367"/>
      <c r="AK1014" s="367"/>
      <c r="AL1014" s="367"/>
      <c r="AM1014" s="367"/>
      <c r="AN1014" s="367"/>
      <c r="AO1014" s="367"/>
      <c r="AP1014" s="367"/>
      <c r="AQ1014" s="367"/>
      <c r="AR1014" s="367"/>
      <c r="AS1014" s="272"/>
    </row>
    <row r="1015" spans="1:45" ht="15" hidden="1" customHeight="1" outlineLevel="1">
      <c r="A1015" s="464">
        <v>8</v>
      </c>
      <c r="B1015" s="379" t="s">
        <v>101</v>
      </c>
      <c r="C1015" s="251" t="s">
        <v>25</v>
      </c>
      <c r="D1015" s="255"/>
      <c r="E1015" s="255"/>
      <c r="F1015" s="255"/>
      <c r="G1015" s="255"/>
      <c r="H1015" s="255"/>
      <c r="I1015" s="255"/>
      <c r="J1015" s="255"/>
      <c r="K1015" s="255"/>
      <c r="L1015" s="255"/>
      <c r="M1015" s="255"/>
      <c r="N1015" s="255"/>
      <c r="O1015" s="255"/>
      <c r="P1015" s="255"/>
      <c r="Q1015" s="255">
        <v>12</v>
      </c>
      <c r="R1015" s="255"/>
      <c r="S1015" s="255"/>
      <c r="T1015" s="255"/>
      <c r="U1015" s="255"/>
      <c r="V1015" s="255"/>
      <c r="W1015" s="255"/>
      <c r="X1015" s="255"/>
      <c r="Y1015" s="255"/>
      <c r="Z1015" s="255"/>
      <c r="AA1015" s="255"/>
      <c r="AB1015" s="255"/>
      <c r="AC1015" s="255"/>
      <c r="AD1015" s="255"/>
      <c r="AE1015" s="366"/>
      <c r="AF1015" s="366"/>
      <c r="AG1015" s="366"/>
      <c r="AH1015" s="366"/>
      <c r="AI1015" s="366"/>
      <c r="AJ1015" s="366"/>
      <c r="AK1015" s="366"/>
      <c r="AL1015" s="366"/>
      <c r="AM1015" s="366"/>
      <c r="AN1015" s="366"/>
      <c r="AO1015" s="366"/>
      <c r="AP1015" s="366"/>
      <c r="AQ1015" s="366"/>
      <c r="AR1015" s="366"/>
      <c r="AS1015" s="256">
        <f>SUM(AE1015:AR1015)</f>
        <v>0</v>
      </c>
    </row>
    <row r="1016" spans="1:45" ht="15" hidden="1" customHeight="1" outlineLevel="1">
      <c r="A1016" s="464"/>
      <c r="B1016" s="254" t="s">
        <v>345</v>
      </c>
      <c r="C1016" s="251" t="s">
        <v>163</v>
      </c>
      <c r="D1016" s="255"/>
      <c r="E1016" s="255"/>
      <c r="F1016" s="255"/>
      <c r="G1016" s="255"/>
      <c r="H1016" s="255"/>
      <c r="I1016" s="255"/>
      <c r="J1016" s="255"/>
      <c r="K1016" s="255"/>
      <c r="L1016" s="255"/>
      <c r="M1016" s="255"/>
      <c r="N1016" s="255"/>
      <c r="O1016" s="255"/>
      <c r="P1016" s="255"/>
      <c r="Q1016" s="255">
        <f>Q1015</f>
        <v>12</v>
      </c>
      <c r="R1016" s="255"/>
      <c r="S1016" s="255"/>
      <c r="T1016" s="255"/>
      <c r="U1016" s="255"/>
      <c r="V1016" s="255"/>
      <c r="W1016" s="255"/>
      <c r="X1016" s="255"/>
      <c r="Y1016" s="255"/>
      <c r="Z1016" s="255"/>
      <c r="AA1016" s="255"/>
      <c r="AB1016" s="255"/>
      <c r="AC1016" s="255"/>
      <c r="AD1016" s="255"/>
      <c r="AE1016" s="362">
        <f>AE1015</f>
        <v>0</v>
      </c>
      <c r="AF1016" s="362">
        <f t="shared" ref="AF1016" si="2312">AF1015</f>
        <v>0</v>
      </c>
      <c r="AG1016" s="362">
        <f t="shared" ref="AG1016" si="2313">AG1015</f>
        <v>0</v>
      </c>
      <c r="AH1016" s="362">
        <f t="shared" ref="AH1016" si="2314">AH1015</f>
        <v>0</v>
      </c>
      <c r="AI1016" s="362">
        <f t="shared" ref="AI1016" si="2315">AI1015</f>
        <v>0</v>
      </c>
      <c r="AJ1016" s="362">
        <f t="shared" ref="AJ1016" si="2316">AJ1015</f>
        <v>0</v>
      </c>
      <c r="AK1016" s="362">
        <f t="shared" ref="AK1016" si="2317">AK1015</f>
        <v>0</v>
      </c>
      <c r="AL1016" s="362">
        <f t="shared" ref="AL1016" si="2318">AL1015</f>
        <v>0</v>
      </c>
      <c r="AM1016" s="362">
        <f t="shared" ref="AM1016" si="2319">AM1015</f>
        <v>0</v>
      </c>
      <c r="AN1016" s="362">
        <f t="shared" ref="AN1016" si="2320">AN1015</f>
        <v>0</v>
      </c>
      <c r="AO1016" s="362">
        <f t="shared" ref="AO1016" si="2321">AO1015</f>
        <v>0</v>
      </c>
      <c r="AP1016" s="362">
        <f t="shared" ref="AP1016" si="2322">AP1015</f>
        <v>0</v>
      </c>
      <c r="AQ1016" s="362">
        <f t="shared" ref="AQ1016" si="2323">AQ1015</f>
        <v>0</v>
      </c>
      <c r="AR1016" s="362">
        <f t="shared" ref="AR1016" si="2324">AR1015</f>
        <v>0</v>
      </c>
      <c r="AS1016" s="270"/>
    </row>
    <row r="1017" spans="1:45" ht="15" hidden="1" customHeight="1" outlineLevel="1">
      <c r="A1017" s="464"/>
      <c r="B1017" s="273"/>
      <c r="C1017" s="271"/>
      <c r="D1017" s="275"/>
      <c r="E1017" s="275"/>
      <c r="F1017" s="275"/>
      <c r="G1017" s="275"/>
      <c r="H1017" s="275"/>
      <c r="I1017" s="275"/>
      <c r="J1017" s="275"/>
      <c r="K1017" s="275"/>
      <c r="L1017" s="275"/>
      <c r="M1017" s="275"/>
      <c r="N1017" s="275"/>
      <c r="O1017" s="275"/>
      <c r="P1017" s="275"/>
      <c r="Q1017" s="251"/>
      <c r="R1017" s="275"/>
      <c r="S1017" s="275"/>
      <c r="T1017" s="275"/>
      <c r="U1017" s="275"/>
      <c r="V1017" s="275"/>
      <c r="W1017" s="275"/>
      <c r="X1017" s="275"/>
      <c r="Y1017" s="275"/>
      <c r="Z1017" s="275"/>
      <c r="AA1017" s="275"/>
      <c r="AB1017" s="275"/>
      <c r="AC1017" s="275"/>
      <c r="AD1017" s="275"/>
      <c r="AE1017" s="367"/>
      <c r="AF1017" s="368"/>
      <c r="AG1017" s="367"/>
      <c r="AH1017" s="367"/>
      <c r="AI1017" s="367"/>
      <c r="AJ1017" s="367"/>
      <c r="AK1017" s="367"/>
      <c r="AL1017" s="367"/>
      <c r="AM1017" s="367"/>
      <c r="AN1017" s="367"/>
      <c r="AO1017" s="367"/>
      <c r="AP1017" s="367"/>
      <c r="AQ1017" s="367"/>
      <c r="AR1017" s="367"/>
      <c r="AS1017" s="272"/>
    </row>
    <row r="1018" spans="1:45" ht="15" hidden="1" customHeight="1" outlineLevel="1">
      <c r="A1018" s="464">
        <v>9</v>
      </c>
      <c r="B1018" s="379" t="s">
        <v>102</v>
      </c>
      <c r="C1018" s="251" t="s">
        <v>25</v>
      </c>
      <c r="D1018" s="255"/>
      <c r="E1018" s="255"/>
      <c r="F1018" s="255"/>
      <c r="G1018" s="255"/>
      <c r="H1018" s="255"/>
      <c r="I1018" s="255"/>
      <c r="J1018" s="255"/>
      <c r="K1018" s="255"/>
      <c r="L1018" s="255"/>
      <c r="M1018" s="255"/>
      <c r="N1018" s="255"/>
      <c r="O1018" s="255"/>
      <c r="P1018" s="255"/>
      <c r="Q1018" s="255">
        <v>12</v>
      </c>
      <c r="R1018" s="255"/>
      <c r="S1018" s="255"/>
      <c r="T1018" s="255"/>
      <c r="U1018" s="255"/>
      <c r="V1018" s="255"/>
      <c r="W1018" s="255"/>
      <c r="X1018" s="255"/>
      <c r="Y1018" s="255"/>
      <c r="Z1018" s="255"/>
      <c r="AA1018" s="255"/>
      <c r="AB1018" s="255"/>
      <c r="AC1018" s="255"/>
      <c r="AD1018" s="255"/>
      <c r="AE1018" s="366"/>
      <c r="AF1018" s="366"/>
      <c r="AG1018" s="366"/>
      <c r="AH1018" s="366"/>
      <c r="AI1018" s="366"/>
      <c r="AJ1018" s="366"/>
      <c r="AK1018" s="366"/>
      <c r="AL1018" s="366"/>
      <c r="AM1018" s="366"/>
      <c r="AN1018" s="366"/>
      <c r="AO1018" s="366"/>
      <c r="AP1018" s="366"/>
      <c r="AQ1018" s="366"/>
      <c r="AR1018" s="366"/>
      <c r="AS1018" s="256">
        <f>SUM(AE1018:AR1018)</f>
        <v>0</v>
      </c>
    </row>
    <row r="1019" spans="1:45" ht="15" hidden="1" customHeight="1" outlineLevel="1">
      <c r="A1019" s="464"/>
      <c r="B1019" s="254" t="s">
        <v>345</v>
      </c>
      <c r="C1019" s="251" t="s">
        <v>163</v>
      </c>
      <c r="D1019" s="255"/>
      <c r="E1019" s="255"/>
      <c r="F1019" s="255"/>
      <c r="G1019" s="255"/>
      <c r="H1019" s="255"/>
      <c r="I1019" s="255"/>
      <c r="J1019" s="255"/>
      <c r="K1019" s="255"/>
      <c r="L1019" s="255"/>
      <c r="M1019" s="255"/>
      <c r="N1019" s="255"/>
      <c r="O1019" s="255"/>
      <c r="P1019" s="255"/>
      <c r="Q1019" s="255">
        <f>Q1018</f>
        <v>12</v>
      </c>
      <c r="R1019" s="255"/>
      <c r="S1019" s="255"/>
      <c r="T1019" s="255"/>
      <c r="U1019" s="255"/>
      <c r="V1019" s="255"/>
      <c r="W1019" s="255"/>
      <c r="X1019" s="255"/>
      <c r="Y1019" s="255"/>
      <c r="Z1019" s="255"/>
      <c r="AA1019" s="255"/>
      <c r="AB1019" s="255"/>
      <c r="AC1019" s="255"/>
      <c r="AD1019" s="255"/>
      <c r="AE1019" s="362">
        <f>AE1018</f>
        <v>0</v>
      </c>
      <c r="AF1019" s="362">
        <f t="shared" ref="AF1019" si="2325">AF1018</f>
        <v>0</v>
      </c>
      <c r="AG1019" s="362">
        <f t="shared" ref="AG1019" si="2326">AG1018</f>
        <v>0</v>
      </c>
      <c r="AH1019" s="362">
        <f t="shared" ref="AH1019" si="2327">AH1018</f>
        <v>0</v>
      </c>
      <c r="AI1019" s="362">
        <f t="shared" ref="AI1019" si="2328">AI1018</f>
        <v>0</v>
      </c>
      <c r="AJ1019" s="362">
        <f t="shared" ref="AJ1019" si="2329">AJ1018</f>
        <v>0</v>
      </c>
      <c r="AK1019" s="362">
        <f t="shared" ref="AK1019" si="2330">AK1018</f>
        <v>0</v>
      </c>
      <c r="AL1019" s="362">
        <f t="shared" ref="AL1019" si="2331">AL1018</f>
        <v>0</v>
      </c>
      <c r="AM1019" s="362">
        <f t="shared" ref="AM1019" si="2332">AM1018</f>
        <v>0</v>
      </c>
      <c r="AN1019" s="362">
        <f t="shared" ref="AN1019" si="2333">AN1018</f>
        <v>0</v>
      </c>
      <c r="AO1019" s="362">
        <f t="shared" ref="AO1019" si="2334">AO1018</f>
        <v>0</v>
      </c>
      <c r="AP1019" s="362">
        <f t="shared" ref="AP1019" si="2335">AP1018</f>
        <v>0</v>
      </c>
      <c r="AQ1019" s="362">
        <f t="shared" ref="AQ1019" si="2336">AQ1018</f>
        <v>0</v>
      </c>
      <c r="AR1019" s="362">
        <f t="shared" ref="AR1019" si="2337">AR1018</f>
        <v>0</v>
      </c>
      <c r="AS1019" s="270"/>
    </row>
    <row r="1020" spans="1:45" ht="15" hidden="1" customHeight="1" outlineLevel="1">
      <c r="A1020" s="464"/>
      <c r="B1020" s="273"/>
      <c r="C1020" s="271"/>
      <c r="D1020" s="275"/>
      <c r="E1020" s="275"/>
      <c r="F1020" s="275"/>
      <c r="G1020" s="275"/>
      <c r="H1020" s="275"/>
      <c r="I1020" s="275"/>
      <c r="J1020" s="275"/>
      <c r="K1020" s="275"/>
      <c r="L1020" s="275"/>
      <c r="M1020" s="275"/>
      <c r="N1020" s="275"/>
      <c r="O1020" s="275"/>
      <c r="P1020" s="275"/>
      <c r="Q1020" s="251"/>
      <c r="R1020" s="275"/>
      <c r="S1020" s="275"/>
      <c r="T1020" s="275"/>
      <c r="U1020" s="275"/>
      <c r="V1020" s="275"/>
      <c r="W1020" s="275"/>
      <c r="X1020" s="275"/>
      <c r="Y1020" s="275"/>
      <c r="Z1020" s="275"/>
      <c r="AA1020" s="275"/>
      <c r="AB1020" s="275"/>
      <c r="AC1020" s="275"/>
      <c r="AD1020" s="275"/>
      <c r="AE1020" s="367"/>
      <c r="AF1020" s="367"/>
      <c r="AG1020" s="367"/>
      <c r="AH1020" s="367"/>
      <c r="AI1020" s="367"/>
      <c r="AJ1020" s="367"/>
      <c r="AK1020" s="367"/>
      <c r="AL1020" s="367"/>
      <c r="AM1020" s="367"/>
      <c r="AN1020" s="367"/>
      <c r="AO1020" s="367"/>
      <c r="AP1020" s="367"/>
      <c r="AQ1020" s="367"/>
      <c r="AR1020" s="367"/>
      <c r="AS1020" s="272"/>
    </row>
    <row r="1021" spans="1:45" ht="15" hidden="1" customHeight="1" outlineLevel="1">
      <c r="A1021" s="464">
        <v>10</v>
      </c>
      <c r="B1021" s="379" t="s">
        <v>103</v>
      </c>
      <c r="C1021" s="251" t="s">
        <v>25</v>
      </c>
      <c r="D1021" s="255"/>
      <c r="E1021" s="255"/>
      <c r="F1021" s="255"/>
      <c r="G1021" s="255"/>
      <c r="H1021" s="255"/>
      <c r="I1021" s="255"/>
      <c r="J1021" s="255"/>
      <c r="K1021" s="255"/>
      <c r="L1021" s="255"/>
      <c r="M1021" s="255"/>
      <c r="N1021" s="255"/>
      <c r="O1021" s="255"/>
      <c r="P1021" s="255"/>
      <c r="Q1021" s="255">
        <v>3</v>
      </c>
      <c r="R1021" s="255"/>
      <c r="S1021" s="255"/>
      <c r="T1021" s="255"/>
      <c r="U1021" s="255"/>
      <c r="V1021" s="255"/>
      <c r="W1021" s="255"/>
      <c r="X1021" s="255"/>
      <c r="Y1021" s="255"/>
      <c r="Z1021" s="255"/>
      <c r="AA1021" s="255"/>
      <c r="AB1021" s="255"/>
      <c r="AC1021" s="255"/>
      <c r="AD1021" s="255"/>
      <c r="AE1021" s="366"/>
      <c r="AF1021" s="366"/>
      <c r="AG1021" s="366"/>
      <c r="AH1021" s="366"/>
      <c r="AI1021" s="366"/>
      <c r="AJ1021" s="366"/>
      <c r="AK1021" s="366"/>
      <c r="AL1021" s="366"/>
      <c r="AM1021" s="366"/>
      <c r="AN1021" s="366"/>
      <c r="AO1021" s="366"/>
      <c r="AP1021" s="366"/>
      <c r="AQ1021" s="366"/>
      <c r="AR1021" s="366"/>
      <c r="AS1021" s="256">
        <f>SUM(AE1021:AR1021)</f>
        <v>0</v>
      </c>
    </row>
    <row r="1022" spans="1:45" ht="15" hidden="1" customHeight="1" outlineLevel="1">
      <c r="A1022" s="464"/>
      <c r="B1022" s="254" t="s">
        <v>345</v>
      </c>
      <c r="C1022" s="251" t="s">
        <v>163</v>
      </c>
      <c r="D1022" s="255"/>
      <c r="E1022" s="255"/>
      <c r="F1022" s="255"/>
      <c r="G1022" s="255"/>
      <c r="H1022" s="255"/>
      <c r="I1022" s="255"/>
      <c r="J1022" s="255"/>
      <c r="K1022" s="255"/>
      <c r="L1022" s="255"/>
      <c r="M1022" s="255"/>
      <c r="N1022" s="255"/>
      <c r="O1022" s="255"/>
      <c r="P1022" s="255"/>
      <c r="Q1022" s="255">
        <f>Q1021</f>
        <v>3</v>
      </c>
      <c r="R1022" s="255"/>
      <c r="S1022" s="255"/>
      <c r="T1022" s="255"/>
      <c r="U1022" s="255"/>
      <c r="V1022" s="255"/>
      <c r="W1022" s="255"/>
      <c r="X1022" s="255"/>
      <c r="Y1022" s="255"/>
      <c r="Z1022" s="255"/>
      <c r="AA1022" s="255"/>
      <c r="AB1022" s="255"/>
      <c r="AC1022" s="255"/>
      <c r="AD1022" s="255"/>
      <c r="AE1022" s="362">
        <f>AE1021</f>
        <v>0</v>
      </c>
      <c r="AF1022" s="362">
        <f t="shared" ref="AF1022" si="2338">AF1021</f>
        <v>0</v>
      </c>
      <c r="AG1022" s="362">
        <f t="shared" ref="AG1022" si="2339">AG1021</f>
        <v>0</v>
      </c>
      <c r="AH1022" s="362">
        <f t="shared" ref="AH1022" si="2340">AH1021</f>
        <v>0</v>
      </c>
      <c r="AI1022" s="362">
        <f t="shared" ref="AI1022" si="2341">AI1021</f>
        <v>0</v>
      </c>
      <c r="AJ1022" s="362">
        <f t="shared" ref="AJ1022" si="2342">AJ1021</f>
        <v>0</v>
      </c>
      <c r="AK1022" s="362">
        <f t="shared" ref="AK1022" si="2343">AK1021</f>
        <v>0</v>
      </c>
      <c r="AL1022" s="362">
        <f t="shared" ref="AL1022" si="2344">AL1021</f>
        <v>0</v>
      </c>
      <c r="AM1022" s="362">
        <f t="shared" ref="AM1022" si="2345">AM1021</f>
        <v>0</v>
      </c>
      <c r="AN1022" s="362">
        <f t="shared" ref="AN1022" si="2346">AN1021</f>
        <v>0</v>
      </c>
      <c r="AO1022" s="362">
        <f t="shared" ref="AO1022" si="2347">AO1021</f>
        <v>0</v>
      </c>
      <c r="AP1022" s="362">
        <f t="shared" ref="AP1022" si="2348">AP1021</f>
        <v>0</v>
      </c>
      <c r="AQ1022" s="362">
        <f t="shared" ref="AQ1022" si="2349">AQ1021</f>
        <v>0</v>
      </c>
      <c r="AR1022" s="362">
        <f t="shared" ref="AR1022" si="2350">AR1021</f>
        <v>0</v>
      </c>
      <c r="AS1022" s="270"/>
    </row>
    <row r="1023" spans="1:45" ht="15" hidden="1" customHeight="1" outlineLevel="1">
      <c r="A1023" s="464"/>
      <c r="B1023" s="273"/>
      <c r="C1023" s="271"/>
      <c r="D1023" s="275"/>
      <c r="E1023" s="275"/>
      <c r="F1023" s="275"/>
      <c r="G1023" s="275"/>
      <c r="H1023" s="275"/>
      <c r="I1023" s="275"/>
      <c r="J1023" s="275"/>
      <c r="K1023" s="275"/>
      <c r="L1023" s="275"/>
      <c r="M1023" s="275"/>
      <c r="N1023" s="275"/>
      <c r="O1023" s="275"/>
      <c r="P1023" s="275"/>
      <c r="Q1023" s="251"/>
      <c r="R1023" s="275"/>
      <c r="S1023" s="275"/>
      <c r="T1023" s="275"/>
      <c r="U1023" s="275"/>
      <c r="V1023" s="275"/>
      <c r="W1023" s="275"/>
      <c r="X1023" s="275"/>
      <c r="Y1023" s="275"/>
      <c r="Z1023" s="275"/>
      <c r="AA1023" s="275"/>
      <c r="AB1023" s="275"/>
      <c r="AC1023" s="275"/>
      <c r="AD1023" s="275"/>
      <c r="AE1023" s="367"/>
      <c r="AF1023" s="368"/>
      <c r="AG1023" s="367"/>
      <c r="AH1023" s="367"/>
      <c r="AI1023" s="367"/>
      <c r="AJ1023" s="367"/>
      <c r="AK1023" s="367"/>
      <c r="AL1023" s="367"/>
      <c r="AM1023" s="367"/>
      <c r="AN1023" s="367"/>
      <c r="AO1023" s="367"/>
      <c r="AP1023" s="367"/>
      <c r="AQ1023" s="367"/>
      <c r="AR1023" s="367"/>
      <c r="AS1023" s="272"/>
    </row>
    <row r="1024" spans="1:45" ht="15" hidden="1" customHeight="1" outlineLevel="1">
      <c r="A1024" s="464"/>
      <c r="B1024" s="248" t="s">
        <v>10</v>
      </c>
      <c r="C1024" s="249"/>
      <c r="D1024" s="249"/>
      <c r="E1024" s="249"/>
      <c r="F1024" s="249"/>
      <c r="G1024" s="249"/>
      <c r="H1024" s="249"/>
      <c r="I1024" s="249"/>
      <c r="J1024" s="249"/>
      <c r="K1024" s="249"/>
      <c r="L1024" s="249"/>
      <c r="M1024" s="249"/>
      <c r="N1024" s="249"/>
      <c r="O1024" s="249"/>
      <c r="P1024" s="249"/>
      <c r="Q1024" s="250"/>
      <c r="R1024" s="249"/>
      <c r="S1024" s="249"/>
      <c r="T1024" s="249"/>
      <c r="U1024" s="249"/>
      <c r="V1024" s="249"/>
      <c r="W1024" s="249"/>
      <c r="X1024" s="249"/>
      <c r="Y1024" s="249"/>
      <c r="Z1024" s="249"/>
      <c r="AA1024" s="249"/>
      <c r="AB1024" s="249"/>
      <c r="AC1024" s="249"/>
      <c r="AD1024" s="249"/>
      <c r="AE1024" s="365"/>
      <c r="AF1024" s="365"/>
      <c r="AG1024" s="365"/>
      <c r="AH1024" s="365"/>
      <c r="AI1024" s="365"/>
      <c r="AJ1024" s="365"/>
      <c r="AK1024" s="365"/>
      <c r="AL1024" s="365"/>
      <c r="AM1024" s="365"/>
      <c r="AN1024" s="365"/>
      <c r="AO1024" s="365"/>
      <c r="AP1024" s="365"/>
      <c r="AQ1024" s="365"/>
      <c r="AR1024" s="365"/>
      <c r="AS1024" s="252"/>
    </row>
    <row r="1025" spans="1:46" ht="15" hidden="1" customHeight="1" outlineLevel="1">
      <c r="A1025" s="464">
        <v>11</v>
      </c>
      <c r="B1025" s="379" t="s">
        <v>104</v>
      </c>
      <c r="C1025" s="251" t="s">
        <v>25</v>
      </c>
      <c r="D1025" s="255"/>
      <c r="E1025" s="255"/>
      <c r="F1025" s="255"/>
      <c r="G1025" s="255"/>
      <c r="H1025" s="255"/>
      <c r="I1025" s="255"/>
      <c r="J1025" s="255"/>
      <c r="K1025" s="255"/>
      <c r="L1025" s="255"/>
      <c r="M1025" s="255"/>
      <c r="N1025" s="255"/>
      <c r="O1025" s="255"/>
      <c r="P1025" s="255"/>
      <c r="Q1025" s="255">
        <v>12</v>
      </c>
      <c r="R1025" s="255"/>
      <c r="S1025" s="255"/>
      <c r="T1025" s="255"/>
      <c r="U1025" s="255"/>
      <c r="V1025" s="255"/>
      <c r="W1025" s="255"/>
      <c r="X1025" s="255"/>
      <c r="Y1025" s="255"/>
      <c r="Z1025" s="255"/>
      <c r="AA1025" s="255"/>
      <c r="AB1025" s="255"/>
      <c r="AC1025" s="255"/>
      <c r="AD1025" s="255"/>
      <c r="AE1025" s="377"/>
      <c r="AF1025" s="366"/>
      <c r="AG1025" s="366"/>
      <c r="AH1025" s="366"/>
      <c r="AI1025" s="366"/>
      <c r="AJ1025" s="366"/>
      <c r="AK1025" s="366"/>
      <c r="AL1025" s="366"/>
      <c r="AM1025" s="366"/>
      <c r="AN1025" s="366"/>
      <c r="AO1025" s="366"/>
      <c r="AP1025" s="366"/>
      <c r="AQ1025" s="366"/>
      <c r="AR1025" s="366"/>
      <c r="AS1025" s="256">
        <f>SUM(AE1025:AR1025)</f>
        <v>0</v>
      </c>
    </row>
    <row r="1026" spans="1:46" ht="15" hidden="1" customHeight="1" outlineLevel="1">
      <c r="A1026" s="464"/>
      <c r="B1026" s="254" t="s">
        <v>345</v>
      </c>
      <c r="C1026" s="251" t="s">
        <v>163</v>
      </c>
      <c r="D1026" s="255"/>
      <c r="E1026" s="255"/>
      <c r="F1026" s="255"/>
      <c r="G1026" s="255"/>
      <c r="H1026" s="255"/>
      <c r="I1026" s="255"/>
      <c r="J1026" s="255"/>
      <c r="K1026" s="255"/>
      <c r="L1026" s="255"/>
      <c r="M1026" s="255"/>
      <c r="N1026" s="255"/>
      <c r="O1026" s="255"/>
      <c r="P1026" s="255"/>
      <c r="Q1026" s="255">
        <f>Q1025</f>
        <v>12</v>
      </c>
      <c r="R1026" s="255"/>
      <c r="S1026" s="255"/>
      <c r="T1026" s="255"/>
      <c r="U1026" s="255"/>
      <c r="V1026" s="255"/>
      <c r="W1026" s="255"/>
      <c r="X1026" s="255"/>
      <c r="Y1026" s="255"/>
      <c r="Z1026" s="255"/>
      <c r="AA1026" s="255"/>
      <c r="AB1026" s="255"/>
      <c r="AC1026" s="255"/>
      <c r="AD1026" s="255"/>
      <c r="AE1026" s="362">
        <f>AE1025</f>
        <v>0</v>
      </c>
      <c r="AF1026" s="362">
        <f t="shared" ref="AF1026" si="2351">AF1025</f>
        <v>0</v>
      </c>
      <c r="AG1026" s="362">
        <f t="shared" ref="AG1026" si="2352">AG1025</f>
        <v>0</v>
      </c>
      <c r="AH1026" s="362">
        <f t="shared" ref="AH1026" si="2353">AH1025</f>
        <v>0</v>
      </c>
      <c r="AI1026" s="362">
        <f t="shared" ref="AI1026" si="2354">AI1025</f>
        <v>0</v>
      </c>
      <c r="AJ1026" s="362">
        <f t="shared" ref="AJ1026" si="2355">AJ1025</f>
        <v>0</v>
      </c>
      <c r="AK1026" s="362">
        <f t="shared" ref="AK1026" si="2356">AK1025</f>
        <v>0</v>
      </c>
      <c r="AL1026" s="362">
        <f t="shared" ref="AL1026" si="2357">AL1025</f>
        <v>0</v>
      </c>
      <c r="AM1026" s="362">
        <f t="shared" ref="AM1026" si="2358">AM1025</f>
        <v>0</v>
      </c>
      <c r="AN1026" s="362">
        <f t="shared" ref="AN1026" si="2359">AN1025</f>
        <v>0</v>
      </c>
      <c r="AO1026" s="362">
        <f t="shared" ref="AO1026" si="2360">AO1025</f>
        <v>0</v>
      </c>
      <c r="AP1026" s="362">
        <f t="shared" ref="AP1026" si="2361">AP1025</f>
        <v>0</v>
      </c>
      <c r="AQ1026" s="362">
        <f t="shared" ref="AQ1026" si="2362">AQ1025</f>
        <v>0</v>
      </c>
      <c r="AR1026" s="362">
        <f t="shared" ref="AR1026" si="2363">AR1025</f>
        <v>0</v>
      </c>
      <c r="AS1026" s="257"/>
    </row>
    <row r="1027" spans="1:46" ht="15" hidden="1" customHeight="1" outlineLevel="1">
      <c r="A1027" s="464"/>
      <c r="B1027" s="274"/>
      <c r="C1027" s="265"/>
      <c r="D1027" s="251"/>
      <c r="E1027" s="251"/>
      <c r="F1027" s="251"/>
      <c r="G1027" s="251"/>
      <c r="H1027" s="251"/>
      <c r="I1027" s="251"/>
      <c r="J1027" s="251"/>
      <c r="K1027" s="251"/>
      <c r="L1027" s="251"/>
      <c r="M1027" s="251"/>
      <c r="N1027" s="251"/>
      <c r="O1027" s="251"/>
      <c r="P1027" s="251"/>
      <c r="Q1027" s="251"/>
      <c r="R1027" s="251"/>
      <c r="S1027" s="251"/>
      <c r="T1027" s="251"/>
      <c r="U1027" s="251"/>
      <c r="V1027" s="251"/>
      <c r="W1027" s="251"/>
      <c r="X1027" s="251"/>
      <c r="Y1027" s="251"/>
      <c r="Z1027" s="251"/>
      <c r="AA1027" s="251"/>
      <c r="AB1027" s="251"/>
      <c r="AC1027" s="251"/>
      <c r="AD1027" s="251"/>
      <c r="AE1027" s="363"/>
      <c r="AF1027" s="372"/>
      <c r="AG1027" s="372"/>
      <c r="AH1027" s="372"/>
      <c r="AI1027" s="372"/>
      <c r="AJ1027" s="372"/>
      <c r="AK1027" s="372"/>
      <c r="AL1027" s="372"/>
      <c r="AM1027" s="372"/>
      <c r="AN1027" s="372"/>
      <c r="AO1027" s="372"/>
      <c r="AP1027" s="372"/>
      <c r="AQ1027" s="372"/>
      <c r="AR1027" s="372"/>
      <c r="AS1027" s="266"/>
    </row>
    <row r="1028" spans="1:46" ht="28.5" hidden="1" customHeight="1" outlineLevel="1">
      <c r="A1028" s="464">
        <v>12</v>
      </c>
      <c r="B1028" s="379" t="s">
        <v>105</v>
      </c>
      <c r="C1028" s="251" t="s">
        <v>25</v>
      </c>
      <c r="D1028" s="255"/>
      <c r="E1028" s="255"/>
      <c r="F1028" s="255"/>
      <c r="G1028" s="255"/>
      <c r="H1028" s="255"/>
      <c r="I1028" s="255"/>
      <c r="J1028" s="255"/>
      <c r="K1028" s="255"/>
      <c r="L1028" s="255"/>
      <c r="M1028" s="255"/>
      <c r="N1028" s="255"/>
      <c r="O1028" s="255"/>
      <c r="P1028" s="255"/>
      <c r="Q1028" s="255">
        <v>12</v>
      </c>
      <c r="R1028" s="255"/>
      <c r="S1028" s="255"/>
      <c r="T1028" s="255"/>
      <c r="U1028" s="255"/>
      <c r="V1028" s="255"/>
      <c r="W1028" s="255"/>
      <c r="X1028" s="255"/>
      <c r="Y1028" s="255"/>
      <c r="Z1028" s="255"/>
      <c r="AA1028" s="255"/>
      <c r="AB1028" s="255"/>
      <c r="AC1028" s="255"/>
      <c r="AD1028" s="255"/>
      <c r="AE1028" s="361"/>
      <c r="AF1028" s="366"/>
      <c r="AG1028" s="366"/>
      <c r="AH1028" s="366"/>
      <c r="AI1028" s="366"/>
      <c r="AJ1028" s="366"/>
      <c r="AK1028" s="366"/>
      <c r="AL1028" s="366"/>
      <c r="AM1028" s="366"/>
      <c r="AN1028" s="366"/>
      <c r="AO1028" s="366"/>
      <c r="AP1028" s="366"/>
      <c r="AQ1028" s="366"/>
      <c r="AR1028" s="366"/>
      <c r="AS1028" s="256">
        <f>SUM(AE1028:AR1028)</f>
        <v>0</v>
      </c>
    </row>
    <row r="1029" spans="1:46" ht="15" hidden="1" customHeight="1" outlineLevel="1">
      <c r="A1029" s="464"/>
      <c r="B1029" s="254" t="s">
        <v>345</v>
      </c>
      <c r="C1029" s="251" t="s">
        <v>163</v>
      </c>
      <c r="D1029" s="255"/>
      <c r="E1029" s="255"/>
      <c r="F1029" s="255"/>
      <c r="G1029" s="255"/>
      <c r="H1029" s="255"/>
      <c r="I1029" s="255"/>
      <c r="J1029" s="255"/>
      <c r="K1029" s="255"/>
      <c r="L1029" s="255"/>
      <c r="M1029" s="255"/>
      <c r="N1029" s="255"/>
      <c r="O1029" s="255"/>
      <c r="P1029" s="255"/>
      <c r="Q1029" s="255">
        <f>Q1028</f>
        <v>12</v>
      </c>
      <c r="R1029" s="255"/>
      <c r="S1029" s="255"/>
      <c r="T1029" s="255"/>
      <c r="U1029" s="255"/>
      <c r="V1029" s="255"/>
      <c r="W1029" s="255"/>
      <c r="X1029" s="255"/>
      <c r="Y1029" s="255"/>
      <c r="Z1029" s="255"/>
      <c r="AA1029" s="255"/>
      <c r="AB1029" s="255"/>
      <c r="AC1029" s="255"/>
      <c r="AD1029" s="255"/>
      <c r="AE1029" s="362">
        <f>AE1028</f>
        <v>0</v>
      </c>
      <c r="AF1029" s="362">
        <f t="shared" ref="AF1029" si="2364">AF1028</f>
        <v>0</v>
      </c>
      <c r="AG1029" s="362">
        <f t="shared" ref="AG1029" si="2365">AG1028</f>
        <v>0</v>
      </c>
      <c r="AH1029" s="362">
        <f t="shared" ref="AH1029" si="2366">AH1028</f>
        <v>0</v>
      </c>
      <c r="AI1029" s="362">
        <f t="shared" ref="AI1029" si="2367">AI1028</f>
        <v>0</v>
      </c>
      <c r="AJ1029" s="362">
        <f t="shared" ref="AJ1029" si="2368">AJ1028</f>
        <v>0</v>
      </c>
      <c r="AK1029" s="362">
        <f t="shared" ref="AK1029" si="2369">AK1028</f>
        <v>0</v>
      </c>
      <c r="AL1029" s="362">
        <f t="shared" ref="AL1029" si="2370">AL1028</f>
        <v>0</v>
      </c>
      <c r="AM1029" s="362">
        <f t="shared" ref="AM1029" si="2371">AM1028</f>
        <v>0</v>
      </c>
      <c r="AN1029" s="362">
        <f t="shared" ref="AN1029" si="2372">AN1028</f>
        <v>0</v>
      </c>
      <c r="AO1029" s="362">
        <f t="shared" ref="AO1029" si="2373">AO1028</f>
        <v>0</v>
      </c>
      <c r="AP1029" s="362">
        <f t="shared" ref="AP1029" si="2374">AP1028</f>
        <v>0</v>
      </c>
      <c r="AQ1029" s="362">
        <f t="shared" ref="AQ1029" si="2375">AQ1028</f>
        <v>0</v>
      </c>
      <c r="AR1029" s="362">
        <f t="shared" ref="AR1029" si="2376">AR1028</f>
        <v>0</v>
      </c>
      <c r="AS1029" s="257"/>
    </row>
    <row r="1030" spans="1:46" ht="15" hidden="1" customHeight="1" outlineLevel="1">
      <c r="A1030" s="464"/>
      <c r="B1030" s="27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373"/>
      <c r="AF1030" s="373"/>
      <c r="AG1030" s="363"/>
      <c r="AH1030" s="363"/>
      <c r="AI1030" s="363"/>
      <c r="AJ1030" s="363"/>
      <c r="AK1030" s="363"/>
      <c r="AL1030" s="363"/>
      <c r="AM1030" s="363"/>
      <c r="AN1030" s="363"/>
      <c r="AO1030" s="363"/>
      <c r="AP1030" s="363"/>
      <c r="AQ1030" s="363"/>
      <c r="AR1030" s="363"/>
      <c r="AS1030" s="266"/>
    </row>
    <row r="1031" spans="1:46" ht="15" hidden="1" customHeight="1" outlineLevel="1">
      <c r="A1031" s="464">
        <v>13</v>
      </c>
      <c r="B1031" s="379" t="s">
        <v>106</v>
      </c>
      <c r="C1031" s="251" t="s">
        <v>25</v>
      </c>
      <c r="D1031" s="255"/>
      <c r="E1031" s="255"/>
      <c r="F1031" s="255"/>
      <c r="G1031" s="255"/>
      <c r="H1031" s="255"/>
      <c r="I1031" s="255"/>
      <c r="J1031" s="255"/>
      <c r="K1031" s="255"/>
      <c r="L1031" s="255"/>
      <c r="M1031" s="255"/>
      <c r="N1031" s="255"/>
      <c r="O1031" s="255"/>
      <c r="P1031" s="255"/>
      <c r="Q1031" s="255">
        <v>12</v>
      </c>
      <c r="R1031" s="255"/>
      <c r="S1031" s="255"/>
      <c r="T1031" s="255"/>
      <c r="U1031" s="255"/>
      <c r="V1031" s="255"/>
      <c r="W1031" s="255"/>
      <c r="X1031" s="255"/>
      <c r="Y1031" s="255"/>
      <c r="Z1031" s="255"/>
      <c r="AA1031" s="255"/>
      <c r="AB1031" s="255"/>
      <c r="AC1031" s="255"/>
      <c r="AD1031" s="255"/>
      <c r="AE1031" s="361"/>
      <c r="AF1031" s="366"/>
      <c r="AG1031" s="366"/>
      <c r="AH1031" s="366"/>
      <c r="AI1031" s="366"/>
      <c r="AJ1031" s="366"/>
      <c r="AK1031" s="366"/>
      <c r="AL1031" s="366"/>
      <c r="AM1031" s="366"/>
      <c r="AN1031" s="366"/>
      <c r="AO1031" s="366"/>
      <c r="AP1031" s="366"/>
      <c r="AQ1031" s="366"/>
      <c r="AR1031" s="366"/>
      <c r="AS1031" s="256">
        <f>SUM(AE1031:AR1031)</f>
        <v>0</v>
      </c>
    </row>
    <row r="1032" spans="1:46" ht="15" hidden="1" customHeight="1" outlineLevel="1">
      <c r="A1032" s="464"/>
      <c r="B1032" s="254" t="s">
        <v>345</v>
      </c>
      <c r="C1032" s="251" t="s">
        <v>163</v>
      </c>
      <c r="D1032" s="255"/>
      <c r="E1032" s="255"/>
      <c r="F1032" s="255"/>
      <c r="G1032" s="255"/>
      <c r="H1032" s="255"/>
      <c r="I1032" s="255"/>
      <c r="J1032" s="255"/>
      <c r="K1032" s="255"/>
      <c r="L1032" s="255"/>
      <c r="M1032" s="255"/>
      <c r="N1032" s="255"/>
      <c r="O1032" s="255"/>
      <c r="P1032" s="255"/>
      <c r="Q1032" s="255">
        <f>Q1031</f>
        <v>12</v>
      </c>
      <c r="R1032" s="255"/>
      <c r="S1032" s="255"/>
      <c r="T1032" s="255"/>
      <c r="U1032" s="255"/>
      <c r="V1032" s="255"/>
      <c r="W1032" s="255"/>
      <c r="X1032" s="255"/>
      <c r="Y1032" s="255"/>
      <c r="Z1032" s="255"/>
      <c r="AA1032" s="255"/>
      <c r="AB1032" s="255"/>
      <c r="AC1032" s="255"/>
      <c r="AD1032" s="255"/>
      <c r="AE1032" s="362">
        <f>AE1031</f>
        <v>0</v>
      </c>
      <c r="AF1032" s="362">
        <f t="shared" ref="AF1032" si="2377">AF1031</f>
        <v>0</v>
      </c>
      <c r="AG1032" s="362">
        <f t="shared" ref="AG1032" si="2378">AG1031</f>
        <v>0</v>
      </c>
      <c r="AH1032" s="362">
        <f t="shared" ref="AH1032" si="2379">AH1031</f>
        <v>0</v>
      </c>
      <c r="AI1032" s="362">
        <f t="shared" ref="AI1032" si="2380">AI1031</f>
        <v>0</v>
      </c>
      <c r="AJ1032" s="362">
        <f t="shared" ref="AJ1032" si="2381">AJ1031</f>
        <v>0</v>
      </c>
      <c r="AK1032" s="362">
        <f t="shared" ref="AK1032" si="2382">AK1031</f>
        <v>0</v>
      </c>
      <c r="AL1032" s="362">
        <f t="shared" ref="AL1032" si="2383">AL1031</f>
        <v>0</v>
      </c>
      <c r="AM1032" s="362">
        <f t="shared" ref="AM1032" si="2384">AM1031</f>
        <v>0</v>
      </c>
      <c r="AN1032" s="362">
        <f t="shared" ref="AN1032" si="2385">AN1031</f>
        <v>0</v>
      </c>
      <c r="AO1032" s="362">
        <f t="shared" ref="AO1032" si="2386">AO1031</f>
        <v>0</v>
      </c>
      <c r="AP1032" s="362">
        <f t="shared" ref="AP1032" si="2387">AP1031</f>
        <v>0</v>
      </c>
      <c r="AQ1032" s="362">
        <f t="shared" ref="AQ1032" si="2388">AQ1031</f>
        <v>0</v>
      </c>
      <c r="AR1032" s="362">
        <f t="shared" ref="AR1032" si="2389">AR1031</f>
        <v>0</v>
      </c>
      <c r="AS1032" s="266"/>
    </row>
    <row r="1033" spans="1:46" ht="15" hidden="1" customHeight="1" outlineLevel="1">
      <c r="A1033" s="464"/>
      <c r="B1033" s="274"/>
      <c r="C1033" s="265"/>
      <c r="D1033" s="251"/>
      <c r="E1033" s="251"/>
      <c r="F1033" s="251"/>
      <c r="G1033" s="251"/>
      <c r="H1033" s="251"/>
      <c r="I1033" s="251"/>
      <c r="J1033" s="251"/>
      <c r="K1033" s="251"/>
      <c r="L1033" s="251"/>
      <c r="M1033" s="251"/>
      <c r="N1033" s="251"/>
      <c r="O1033" s="251"/>
      <c r="P1033" s="251"/>
      <c r="Q1033" s="251"/>
      <c r="R1033" s="251"/>
      <c r="S1033" s="251"/>
      <c r="T1033" s="251"/>
      <c r="U1033" s="251"/>
      <c r="V1033" s="251"/>
      <c r="W1033" s="251"/>
      <c r="X1033" s="251"/>
      <c r="Y1033" s="251"/>
      <c r="Z1033" s="251"/>
      <c r="AA1033" s="251"/>
      <c r="AB1033" s="251"/>
      <c r="AC1033" s="251"/>
      <c r="AD1033" s="251"/>
      <c r="AE1033" s="363"/>
      <c r="AF1033" s="363"/>
      <c r="AG1033" s="363"/>
      <c r="AH1033" s="363"/>
      <c r="AI1033" s="363"/>
      <c r="AJ1033" s="363"/>
      <c r="AK1033" s="363"/>
      <c r="AL1033" s="363"/>
      <c r="AM1033" s="363"/>
      <c r="AN1033" s="363"/>
      <c r="AO1033" s="363"/>
      <c r="AP1033" s="363"/>
      <c r="AQ1033" s="363"/>
      <c r="AR1033" s="363"/>
      <c r="AS1033" s="266"/>
    </row>
    <row r="1034" spans="1:46" ht="15" hidden="1" customHeight="1" outlineLevel="1">
      <c r="A1034" s="464"/>
      <c r="B1034" s="248" t="s">
        <v>107</v>
      </c>
      <c r="C1034" s="249"/>
      <c r="D1034" s="250"/>
      <c r="E1034" s="250"/>
      <c r="F1034" s="250"/>
      <c r="G1034" s="250"/>
      <c r="H1034" s="250"/>
      <c r="I1034" s="250"/>
      <c r="J1034" s="250"/>
      <c r="K1034" s="250"/>
      <c r="L1034" s="250"/>
      <c r="M1034" s="250"/>
      <c r="N1034" s="250"/>
      <c r="O1034" s="250"/>
      <c r="P1034" s="250"/>
      <c r="Q1034" s="250"/>
      <c r="R1034" s="250"/>
      <c r="S1034" s="249"/>
      <c r="T1034" s="249"/>
      <c r="U1034" s="249"/>
      <c r="V1034" s="249"/>
      <c r="W1034" s="249"/>
      <c r="X1034" s="249"/>
      <c r="Y1034" s="249"/>
      <c r="Z1034" s="249"/>
      <c r="AA1034" s="249"/>
      <c r="AB1034" s="249"/>
      <c r="AC1034" s="249"/>
      <c r="AD1034" s="249"/>
      <c r="AE1034" s="365"/>
      <c r="AF1034" s="365"/>
      <c r="AG1034" s="365"/>
      <c r="AH1034" s="365"/>
      <c r="AI1034" s="365"/>
      <c r="AJ1034" s="365"/>
      <c r="AK1034" s="365"/>
      <c r="AL1034" s="365"/>
      <c r="AM1034" s="365"/>
      <c r="AN1034" s="365"/>
      <c r="AO1034" s="365"/>
      <c r="AP1034" s="365"/>
      <c r="AQ1034" s="365"/>
      <c r="AR1034" s="365"/>
      <c r="AS1034" s="252"/>
    </row>
    <row r="1035" spans="1:46" ht="15" hidden="1" customHeight="1" outlineLevel="1">
      <c r="A1035" s="464">
        <v>14</v>
      </c>
      <c r="B1035" s="274" t="s">
        <v>108</v>
      </c>
      <c r="C1035" s="251" t="s">
        <v>25</v>
      </c>
      <c r="D1035" s="255"/>
      <c r="E1035" s="255"/>
      <c r="F1035" s="255"/>
      <c r="G1035" s="255"/>
      <c r="H1035" s="255"/>
      <c r="I1035" s="255"/>
      <c r="J1035" s="255"/>
      <c r="K1035" s="255"/>
      <c r="L1035" s="255"/>
      <c r="M1035" s="255"/>
      <c r="N1035" s="255"/>
      <c r="O1035" s="255"/>
      <c r="P1035" s="255"/>
      <c r="Q1035" s="255">
        <v>12</v>
      </c>
      <c r="R1035" s="255"/>
      <c r="S1035" s="255"/>
      <c r="T1035" s="255"/>
      <c r="U1035" s="255"/>
      <c r="V1035" s="255"/>
      <c r="W1035" s="255"/>
      <c r="X1035" s="255"/>
      <c r="Y1035" s="255"/>
      <c r="Z1035" s="255"/>
      <c r="AA1035" s="255"/>
      <c r="AB1035" s="255"/>
      <c r="AC1035" s="255"/>
      <c r="AD1035" s="255"/>
      <c r="AE1035" s="361"/>
      <c r="AF1035" s="361"/>
      <c r="AG1035" s="361"/>
      <c r="AH1035" s="361"/>
      <c r="AI1035" s="361"/>
      <c r="AJ1035" s="361"/>
      <c r="AK1035" s="361"/>
      <c r="AL1035" s="361"/>
      <c r="AM1035" s="361"/>
      <c r="AN1035" s="361"/>
      <c r="AO1035" s="361"/>
      <c r="AP1035" s="361"/>
      <c r="AQ1035" s="361"/>
      <c r="AR1035" s="361"/>
      <c r="AS1035" s="256">
        <f>SUM(AE1035:AR1035)</f>
        <v>0</v>
      </c>
    </row>
    <row r="1036" spans="1:46" ht="15" hidden="1" customHeight="1" outlineLevel="1">
      <c r="A1036" s="464"/>
      <c r="B1036" s="254" t="s">
        <v>345</v>
      </c>
      <c r="C1036" s="251" t="s">
        <v>163</v>
      </c>
      <c r="D1036" s="255"/>
      <c r="E1036" s="255"/>
      <c r="F1036" s="255"/>
      <c r="G1036" s="255"/>
      <c r="H1036" s="255"/>
      <c r="I1036" s="255"/>
      <c r="J1036" s="255"/>
      <c r="K1036" s="255"/>
      <c r="L1036" s="255"/>
      <c r="M1036" s="255"/>
      <c r="N1036" s="255"/>
      <c r="O1036" s="255"/>
      <c r="P1036" s="255"/>
      <c r="Q1036" s="255">
        <f>Q1035</f>
        <v>12</v>
      </c>
      <c r="R1036" s="255"/>
      <c r="S1036" s="255"/>
      <c r="T1036" s="255"/>
      <c r="U1036" s="255"/>
      <c r="V1036" s="255"/>
      <c r="W1036" s="255"/>
      <c r="X1036" s="255"/>
      <c r="Y1036" s="255"/>
      <c r="Z1036" s="255"/>
      <c r="AA1036" s="255"/>
      <c r="AB1036" s="255"/>
      <c r="AC1036" s="255"/>
      <c r="AD1036" s="255"/>
      <c r="AE1036" s="362">
        <f>AE1035</f>
        <v>0</v>
      </c>
      <c r="AF1036" s="362">
        <f t="shared" ref="AF1036" si="2390">AF1035</f>
        <v>0</v>
      </c>
      <c r="AG1036" s="362">
        <f t="shared" ref="AG1036" si="2391">AG1035</f>
        <v>0</v>
      </c>
      <c r="AH1036" s="362">
        <f t="shared" ref="AH1036" si="2392">AH1035</f>
        <v>0</v>
      </c>
      <c r="AI1036" s="362">
        <f t="shared" ref="AI1036" si="2393">AI1035</f>
        <v>0</v>
      </c>
      <c r="AJ1036" s="362">
        <f t="shared" ref="AJ1036" si="2394">AJ1035</f>
        <v>0</v>
      </c>
      <c r="AK1036" s="362">
        <f t="shared" ref="AK1036" si="2395">AK1035</f>
        <v>0</v>
      </c>
      <c r="AL1036" s="362">
        <f t="shared" ref="AL1036" si="2396">AL1035</f>
        <v>0</v>
      </c>
      <c r="AM1036" s="362">
        <f t="shared" ref="AM1036" si="2397">AM1035</f>
        <v>0</v>
      </c>
      <c r="AN1036" s="362">
        <f t="shared" ref="AN1036" si="2398">AN1035</f>
        <v>0</v>
      </c>
      <c r="AO1036" s="362">
        <f t="shared" ref="AO1036" si="2399">AO1035</f>
        <v>0</v>
      </c>
      <c r="AP1036" s="362">
        <f t="shared" ref="AP1036" si="2400">AP1035</f>
        <v>0</v>
      </c>
      <c r="AQ1036" s="362">
        <f t="shared" ref="AQ1036" si="2401">AQ1035</f>
        <v>0</v>
      </c>
      <c r="AR1036" s="362">
        <f t="shared" ref="AR1036" si="2402">AR1035</f>
        <v>0</v>
      </c>
      <c r="AS1036" s="257"/>
    </row>
    <row r="1037" spans="1:46" ht="15" hidden="1" customHeight="1" outlineLevel="1">
      <c r="A1037" s="464"/>
      <c r="B1037" s="274"/>
      <c r="C1037" s="265"/>
      <c r="D1037" s="251"/>
      <c r="E1037" s="251"/>
      <c r="F1037" s="251"/>
      <c r="G1037" s="251"/>
      <c r="H1037" s="251"/>
      <c r="I1037" s="251"/>
      <c r="J1037" s="251"/>
      <c r="K1037" s="251"/>
      <c r="L1037" s="251"/>
      <c r="M1037" s="251"/>
      <c r="N1037" s="251"/>
      <c r="O1037" s="251"/>
      <c r="P1037" s="251"/>
      <c r="Q1037" s="414"/>
      <c r="R1037" s="251"/>
      <c r="S1037" s="251"/>
      <c r="T1037" s="251"/>
      <c r="U1037" s="251"/>
      <c r="V1037" s="251"/>
      <c r="W1037" s="251"/>
      <c r="X1037" s="251"/>
      <c r="Y1037" s="251"/>
      <c r="Z1037" s="251"/>
      <c r="AA1037" s="251"/>
      <c r="AB1037" s="251"/>
      <c r="AC1037" s="251"/>
      <c r="AD1037" s="251"/>
      <c r="AE1037" s="363"/>
      <c r="AF1037" s="363"/>
      <c r="AG1037" s="363"/>
      <c r="AH1037" s="363"/>
      <c r="AI1037" s="363"/>
      <c r="AJ1037" s="363"/>
      <c r="AK1037" s="363"/>
      <c r="AL1037" s="363"/>
      <c r="AM1037" s="363"/>
      <c r="AN1037" s="363"/>
      <c r="AO1037" s="363"/>
      <c r="AP1037" s="363"/>
      <c r="AQ1037" s="363"/>
      <c r="AR1037" s="363"/>
      <c r="AS1037" s="261"/>
      <c r="AT1037" s="544"/>
    </row>
    <row r="1038" spans="1:46" s="243" customFormat="1" ht="15.75" hidden="1" outlineLevel="1">
      <c r="A1038" s="464"/>
      <c r="B1038" s="248" t="s">
        <v>486</v>
      </c>
      <c r="C1038" s="251"/>
      <c r="D1038" s="251"/>
      <c r="E1038" s="251"/>
      <c r="F1038" s="251"/>
      <c r="G1038" s="251"/>
      <c r="H1038" s="251"/>
      <c r="I1038" s="251"/>
      <c r="J1038" s="251"/>
      <c r="K1038" s="251"/>
      <c r="L1038" s="251"/>
      <c r="M1038" s="251"/>
      <c r="N1038" s="251"/>
      <c r="O1038" s="251"/>
      <c r="P1038" s="251"/>
      <c r="Q1038" s="251"/>
      <c r="R1038" s="251"/>
      <c r="S1038" s="251"/>
      <c r="T1038" s="251"/>
      <c r="U1038" s="251"/>
      <c r="V1038" s="251"/>
      <c r="W1038" s="251"/>
      <c r="X1038" s="251"/>
      <c r="Y1038" s="251"/>
      <c r="Z1038" s="251"/>
      <c r="AA1038" s="251"/>
      <c r="AB1038" s="251"/>
      <c r="AC1038" s="251"/>
      <c r="AD1038" s="251"/>
      <c r="AE1038" s="363"/>
      <c r="AF1038" s="363"/>
      <c r="AG1038" s="363"/>
      <c r="AH1038" s="363"/>
      <c r="AI1038" s="363"/>
      <c r="AJ1038" s="363"/>
      <c r="AK1038" s="367"/>
      <c r="AL1038" s="367"/>
      <c r="AM1038" s="367"/>
      <c r="AN1038" s="367"/>
      <c r="AO1038" s="367"/>
      <c r="AP1038" s="367"/>
      <c r="AQ1038" s="367"/>
      <c r="AR1038" s="367"/>
      <c r="AS1038" s="453"/>
      <c r="AT1038" s="545"/>
    </row>
    <row r="1039" spans="1:46" hidden="1" outlineLevel="1">
      <c r="A1039" s="464">
        <v>15</v>
      </c>
      <c r="B1039" s="254" t="s">
        <v>491</v>
      </c>
      <c r="C1039" s="251" t="s">
        <v>25</v>
      </c>
      <c r="D1039" s="255"/>
      <c r="E1039" s="255"/>
      <c r="F1039" s="255"/>
      <c r="G1039" s="255"/>
      <c r="H1039" s="255"/>
      <c r="I1039" s="255"/>
      <c r="J1039" s="255"/>
      <c r="K1039" s="255"/>
      <c r="L1039" s="255"/>
      <c r="M1039" s="255"/>
      <c r="N1039" s="255"/>
      <c r="O1039" s="255"/>
      <c r="P1039" s="255"/>
      <c r="Q1039" s="255">
        <v>0</v>
      </c>
      <c r="R1039" s="255"/>
      <c r="S1039" s="255"/>
      <c r="T1039" s="255"/>
      <c r="U1039" s="255"/>
      <c r="V1039" s="255"/>
      <c r="W1039" s="255"/>
      <c r="X1039" s="255"/>
      <c r="Y1039" s="255"/>
      <c r="Z1039" s="255"/>
      <c r="AA1039" s="255"/>
      <c r="AB1039" s="255"/>
      <c r="AC1039" s="255"/>
      <c r="AD1039" s="255"/>
      <c r="AE1039" s="361"/>
      <c r="AF1039" s="361"/>
      <c r="AG1039" s="361"/>
      <c r="AH1039" s="361"/>
      <c r="AI1039" s="361"/>
      <c r="AJ1039" s="361"/>
      <c r="AK1039" s="361"/>
      <c r="AL1039" s="361"/>
      <c r="AM1039" s="361"/>
      <c r="AN1039" s="361"/>
      <c r="AO1039" s="361"/>
      <c r="AP1039" s="361"/>
      <c r="AQ1039" s="361"/>
      <c r="AR1039" s="361"/>
      <c r="AS1039" s="546">
        <f>SUM(AE1039:AR1039)</f>
        <v>0</v>
      </c>
      <c r="AT1039" s="544"/>
    </row>
    <row r="1040" spans="1:46" hidden="1" outlineLevel="1">
      <c r="A1040" s="464"/>
      <c r="B1040" s="254" t="s">
        <v>345</v>
      </c>
      <c r="C1040" s="251" t="s">
        <v>163</v>
      </c>
      <c r="D1040" s="255"/>
      <c r="E1040" s="255"/>
      <c r="F1040" s="255"/>
      <c r="G1040" s="255"/>
      <c r="H1040" s="255"/>
      <c r="I1040" s="255"/>
      <c r="J1040" s="255"/>
      <c r="K1040" s="255"/>
      <c r="L1040" s="255"/>
      <c r="M1040" s="255"/>
      <c r="N1040" s="255"/>
      <c r="O1040" s="255"/>
      <c r="P1040" s="255"/>
      <c r="Q1040" s="255">
        <f>Q1039</f>
        <v>0</v>
      </c>
      <c r="R1040" s="255"/>
      <c r="S1040" s="255"/>
      <c r="T1040" s="255"/>
      <c r="U1040" s="255"/>
      <c r="V1040" s="255"/>
      <c r="W1040" s="255"/>
      <c r="X1040" s="255"/>
      <c r="Y1040" s="255"/>
      <c r="Z1040" s="255"/>
      <c r="AA1040" s="255"/>
      <c r="AB1040" s="255"/>
      <c r="AC1040" s="255"/>
      <c r="AD1040" s="255"/>
      <c r="AE1040" s="362">
        <f>AE1039</f>
        <v>0</v>
      </c>
      <c r="AF1040" s="362">
        <f>AF1039</f>
        <v>0</v>
      </c>
      <c r="AG1040" s="362">
        <f t="shared" ref="AG1040:AR1040" si="2403">AG1039</f>
        <v>0</v>
      </c>
      <c r="AH1040" s="362">
        <f t="shared" si="2403"/>
        <v>0</v>
      </c>
      <c r="AI1040" s="362">
        <f t="shared" si="2403"/>
        <v>0</v>
      </c>
      <c r="AJ1040" s="362">
        <f>AJ1039</f>
        <v>0</v>
      </c>
      <c r="AK1040" s="362">
        <f t="shared" si="2403"/>
        <v>0</v>
      </c>
      <c r="AL1040" s="362">
        <f t="shared" si="2403"/>
        <v>0</v>
      </c>
      <c r="AM1040" s="362">
        <f t="shared" si="2403"/>
        <v>0</v>
      </c>
      <c r="AN1040" s="362">
        <f t="shared" si="2403"/>
        <v>0</v>
      </c>
      <c r="AO1040" s="362">
        <f t="shared" si="2403"/>
        <v>0</v>
      </c>
      <c r="AP1040" s="362">
        <f t="shared" si="2403"/>
        <v>0</v>
      </c>
      <c r="AQ1040" s="362">
        <f t="shared" si="2403"/>
        <v>0</v>
      </c>
      <c r="AR1040" s="362">
        <f t="shared" si="2403"/>
        <v>0</v>
      </c>
      <c r="AS1040" s="257"/>
    </row>
    <row r="1041" spans="1:45" hidden="1" outlineLevel="1">
      <c r="A1041" s="464"/>
      <c r="B1041" s="274"/>
      <c r="C1041" s="265"/>
      <c r="D1041" s="251"/>
      <c r="E1041" s="251"/>
      <c r="F1041" s="251"/>
      <c r="G1041" s="251"/>
      <c r="H1041" s="251"/>
      <c r="I1041" s="251"/>
      <c r="J1041" s="251"/>
      <c r="K1041" s="251"/>
      <c r="L1041" s="251"/>
      <c r="M1041" s="251"/>
      <c r="N1041" s="251"/>
      <c r="O1041" s="251"/>
      <c r="P1041" s="251"/>
      <c r="Q1041" s="251"/>
      <c r="R1041" s="251"/>
      <c r="S1041" s="251"/>
      <c r="T1041" s="251"/>
      <c r="U1041" s="251"/>
      <c r="V1041" s="251"/>
      <c r="W1041" s="251"/>
      <c r="X1041" s="251"/>
      <c r="Y1041" s="251"/>
      <c r="Z1041" s="251"/>
      <c r="AA1041" s="251"/>
      <c r="AB1041" s="251"/>
      <c r="AC1041" s="251"/>
      <c r="AD1041" s="251"/>
      <c r="AE1041" s="363"/>
      <c r="AF1041" s="363"/>
      <c r="AG1041" s="363"/>
      <c r="AH1041" s="363"/>
      <c r="AI1041" s="363"/>
      <c r="AJ1041" s="363"/>
      <c r="AK1041" s="363"/>
      <c r="AL1041" s="363"/>
      <c r="AM1041" s="363"/>
      <c r="AN1041" s="363"/>
      <c r="AO1041" s="363"/>
      <c r="AP1041" s="363"/>
      <c r="AQ1041" s="363"/>
      <c r="AR1041" s="363"/>
      <c r="AS1041" s="266"/>
    </row>
    <row r="1042" spans="1:45" s="243" customFormat="1" hidden="1" outlineLevel="1">
      <c r="A1042" s="464">
        <v>16</v>
      </c>
      <c r="B1042" s="283" t="s">
        <v>487</v>
      </c>
      <c r="C1042" s="251" t="s">
        <v>25</v>
      </c>
      <c r="D1042" s="255"/>
      <c r="E1042" s="255"/>
      <c r="F1042" s="255"/>
      <c r="G1042" s="255"/>
      <c r="H1042" s="255"/>
      <c r="I1042" s="255"/>
      <c r="J1042" s="255"/>
      <c r="K1042" s="255"/>
      <c r="L1042" s="255"/>
      <c r="M1042" s="255"/>
      <c r="N1042" s="255"/>
      <c r="O1042" s="255"/>
      <c r="P1042" s="255"/>
      <c r="Q1042" s="255">
        <v>0</v>
      </c>
      <c r="R1042" s="255"/>
      <c r="S1042" s="255"/>
      <c r="T1042" s="255"/>
      <c r="U1042" s="255"/>
      <c r="V1042" s="255"/>
      <c r="W1042" s="255"/>
      <c r="X1042" s="255"/>
      <c r="Y1042" s="255"/>
      <c r="Z1042" s="255"/>
      <c r="AA1042" s="255"/>
      <c r="AB1042" s="255"/>
      <c r="AC1042" s="255"/>
      <c r="AD1042" s="255"/>
      <c r="AE1042" s="361"/>
      <c r="AF1042" s="361"/>
      <c r="AG1042" s="361"/>
      <c r="AH1042" s="361"/>
      <c r="AI1042" s="361"/>
      <c r="AJ1042" s="361"/>
      <c r="AK1042" s="361"/>
      <c r="AL1042" s="361"/>
      <c r="AM1042" s="361"/>
      <c r="AN1042" s="361"/>
      <c r="AO1042" s="361"/>
      <c r="AP1042" s="361"/>
      <c r="AQ1042" s="361"/>
      <c r="AR1042" s="361"/>
      <c r="AS1042" s="256">
        <f>SUM(AE1042:AR1042)</f>
        <v>0</v>
      </c>
    </row>
    <row r="1043" spans="1:45" s="243" customFormat="1" hidden="1" outlineLevel="1">
      <c r="A1043" s="464"/>
      <c r="B1043" s="254" t="s">
        <v>345</v>
      </c>
      <c r="C1043" s="251" t="s">
        <v>163</v>
      </c>
      <c r="D1043" s="255"/>
      <c r="E1043" s="255"/>
      <c r="F1043" s="255"/>
      <c r="G1043" s="255"/>
      <c r="H1043" s="255"/>
      <c r="I1043" s="255"/>
      <c r="J1043" s="255"/>
      <c r="K1043" s="255"/>
      <c r="L1043" s="255"/>
      <c r="M1043" s="255"/>
      <c r="N1043" s="255"/>
      <c r="O1043" s="255"/>
      <c r="P1043" s="255"/>
      <c r="Q1043" s="255">
        <f>Q1042</f>
        <v>0</v>
      </c>
      <c r="R1043" s="255"/>
      <c r="S1043" s="255"/>
      <c r="T1043" s="255"/>
      <c r="U1043" s="255"/>
      <c r="V1043" s="255"/>
      <c r="W1043" s="255"/>
      <c r="X1043" s="255"/>
      <c r="Y1043" s="255"/>
      <c r="Z1043" s="255"/>
      <c r="AA1043" s="255"/>
      <c r="AB1043" s="255"/>
      <c r="AC1043" s="255"/>
      <c r="AD1043" s="255"/>
      <c r="AE1043" s="362">
        <f>AE1042</f>
        <v>0</v>
      </c>
      <c r="AF1043" s="362">
        <f t="shared" ref="AF1043:AQ1043" si="2404">AF1042</f>
        <v>0</v>
      </c>
      <c r="AG1043" s="362">
        <f t="shared" si="2404"/>
        <v>0</v>
      </c>
      <c r="AH1043" s="362">
        <f t="shared" si="2404"/>
        <v>0</v>
      </c>
      <c r="AI1043" s="362">
        <f t="shared" si="2404"/>
        <v>0</v>
      </c>
      <c r="AJ1043" s="362">
        <f t="shared" si="2404"/>
        <v>0</v>
      </c>
      <c r="AK1043" s="362">
        <f t="shared" si="2404"/>
        <v>0</v>
      </c>
      <c r="AL1043" s="362">
        <f t="shared" si="2404"/>
        <v>0</v>
      </c>
      <c r="AM1043" s="362">
        <f t="shared" si="2404"/>
        <v>0</v>
      </c>
      <c r="AN1043" s="362">
        <f t="shared" si="2404"/>
        <v>0</v>
      </c>
      <c r="AO1043" s="362">
        <f t="shared" si="2404"/>
        <v>0</v>
      </c>
      <c r="AP1043" s="362">
        <f t="shared" si="2404"/>
        <v>0</v>
      </c>
      <c r="AQ1043" s="362">
        <f t="shared" si="2404"/>
        <v>0</v>
      </c>
      <c r="AR1043" s="362">
        <f>AR1042</f>
        <v>0</v>
      </c>
      <c r="AS1043" s="257"/>
    </row>
    <row r="1044" spans="1:45" s="243" customFormat="1" hidden="1" outlineLevel="1">
      <c r="A1044" s="464"/>
      <c r="B1044" s="283"/>
      <c r="C1044" s="251"/>
      <c r="D1044" s="251"/>
      <c r="E1044" s="251"/>
      <c r="F1044" s="251"/>
      <c r="G1044" s="251"/>
      <c r="H1044" s="251"/>
      <c r="I1044" s="251"/>
      <c r="J1044" s="251"/>
      <c r="K1044" s="251"/>
      <c r="L1044" s="251"/>
      <c r="M1044" s="251"/>
      <c r="N1044" s="251"/>
      <c r="O1044" s="251"/>
      <c r="P1044" s="251"/>
      <c r="Q1044" s="251"/>
      <c r="R1044" s="251"/>
      <c r="S1044" s="251"/>
      <c r="T1044" s="251"/>
      <c r="U1044" s="251"/>
      <c r="V1044" s="251"/>
      <c r="W1044" s="251"/>
      <c r="X1044" s="251"/>
      <c r="Y1044" s="251"/>
      <c r="Z1044" s="251"/>
      <c r="AA1044" s="251"/>
      <c r="AB1044" s="251"/>
      <c r="AC1044" s="251"/>
      <c r="AD1044" s="251"/>
      <c r="AE1044" s="363"/>
      <c r="AF1044" s="363"/>
      <c r="AG1044" s="363"/>
      <c r="AH1044" s="363"/>
      <c r="AI1044" s="363"/>
      <c r="AJ1044" s="363"/>
      <c r="AK1044" s="367"/>
      <c r="AL1044" s="367"/>
      <c r="AM1044" s="367"/>
      <c r="AN1044" s="367"/>
      <c r="AO1044" s="367"/>
      <c r="AP1044" s="367"/>
      <c r="AQ1044" s="367"/>
      <c r="AR1044" s="367"/>
      <c r="AS1044" s="272"/>
    </row>
    <row r="1045" spans="1:45" ht="15.75" hidden="1" outlineLevel="1">
      <c r="A1045" s="464"/>
      <c r="B1045" s="455" t="s">
        <v>492</v>
      </c>
      <c r="C1045" s="279"/>
      <c r="D1045" s="250"/>
      <c r="E1045" s="249"/>
      <c r="F1045" s="249"/>
      <c r="G1045" s="249"/>
      <c r="H1045" s="249"/>
      <c r="I1045" s="249"/>
      <c r="J1045" s="249"/>
      <c r="K1045" s="249"/>
      <c r="L1045" s="249"/>
      <c r="M1045" s="249"/>
      <c r="N1045" s="249"/>
      <c r="O1045" s="249"/>
      <c r="P1045" s="249"/>
      <c r="Q1045" s="250"/>
      <c r="R1045" s="249"/>
      <c r="S1045" s="249"/>
      <c r="T1045" s="249"/>
      <c r="U1045" s="249"/>
      <c r="V1045" s="249"/>
      <c r="W1045" s="249"/>
      <c r="X1045" s="249"/>
      <c r="Y1045" s="249"/>
      <c r="Z1045" s="249"/>
      <c r="AA1045" s="249"/>
      <c r="AB1045" s="249"/>
      <c r="AC1045" s="249"/>
      <c r="AD1045" s="249"/>
      <c r="AE1045" s="365"/>
      <c r="AF1045" s="365"/>
      <c r="AG1045" s="365"/>
      <c r="AH1045" s="365"/>
      <c r="AI1045" s="365"/>
      <c r="AJ1045" s="365"/>
      <c r="AK1045" s="365"/>
      <c r="AL1045" s="365"/>
      <c r="AM1045" s="365"/>
      <c r="AN1045" s="365"/>
      <c r="AO1045" s="365"/>
      <c r="AP1045" s="365"/>
      <c r="AQ1045" s="365"/>
      <c r="AR1045" s="365"/>
      <c r="AS1045" s="252"/>
    </row>
    <row r="1046" spans="1:45" hidden="1" outlineLevel="1">
      <c r="A1046" s="464">
        <v>17</v>
      </c>
      <c r="B1046" s="379" t="s">
        <v>112</v>
      </c>
      <c r="C1046" s="251" t="s">
        <v>25</v>
      </c>
      <c r="D1046" s="255"/>
      <c r="E1046" s="255"/>
      <c r="F1046" s="255"/>
      <c r="G1046" s="255"/>
      <c r="H1046" s="255"/>
      <c r="I1046" s="255"/>
      <c r="J1046" s="255"/>
      <c r="K1046" s="255"/>
      <c r="L1046" s="255"/>
      <c r="M1046" s="255"/>
      <c r="N1046" s="255"/>
      <c r="O1046" s="255"/>
      <c r="P1046" s="255"/>
      <c r="Q1046" s="255">
        <v>12</v>
      </c>
      <c r="R1046" s="255"/>
      <c r="S1046" s="255"/>
      <c r="T1046" s="255"/>
      <c r="U1046" s="255"/>
      <c r="V1046" s="255"/>
      <c r="W1046" s="255"/>
      <c r="X1046" s="255"/>
      <c r="Y1046" s="255"/>
      <c r="Z1046" s="255"/>
      <c r="AA1046" s="255"/>
      <c r="AB1046" s="255"/>
      <c r="AC1046" s="255"/>
      <c r="AD1046" s="255"/>
      <c r="AE1046" s="377"/>
      <c r="AF1046" s="361"/>
      <c r="AG1046" s="361"/>
      <c r="AH1046" s="361"/>
      <c r="AI1046" s="361"/>
      <c r="AJ1046" s="361"/>
      <c r="AK1046" s="361"/>
      <c r="AL1046" s="366"/>
      <c r="AM1046" s="366"/>
      <c r="AN1046" s="366"/>
      <c r="AO1046" s="366"/>
      <c r="AP1046" s="366"/>
      <c r="AQ1046" s="366"/>
      <c r="AR1046" s="366"/>
      <c r="AS1046" s="256">
        <f>SUM(AE1046:AR1046)</f>
        <v>0</v>
      </c>
    </row>
    <row r="1047" spans="1:45" hidden="1" outlineLevel="1">
      <c r="A1047" s="464"/>
      <c r="B1047" s="254" t="s">
        <v>345</v>
      </c>
      <c r="C1047" s="251" t="s">
        <v>163</v>
      </c>
      <c r="D1047" s="255"/>
      <c r="E1047" s="255"/>
      <c r="F1047" s="255"/>
      <c r="G1047" s="255"/>
      <c r="H1047" s="255"/>
      <c r="I1047" s="255"/>
      <c r="J1047" s="255"/>
      <c r="K1047" s="255"/>
      <c r="L1047" s="255"/>
      <c r="M1047" s="255"/>
      <c r="N1047" s="255"/>
      <c r="O1047" s="255"/>
      <c r="P1047" s="255"/>
      <c r="Q1047" s="255">
        <f>Q1046</f>
        <v>12</v>
      </c>
      <c r="R1047" s="255"/>
      <c r="S1047" s="255"/>
      <c r="T1047" s="255"/>
      <c r="U1047" s="255"/>
      <c r="V1047" s="255"/>
      <c r="W1047" s="255"/>
      <c r="X1047" s="255"/>
      <c r="Y1047" s="255"/>
      <c r="Z1047" s="255"/>
      <c r="AA1047" s="255"/>
      <c r="AB1047" s="255"/>
      <c r="AC1047" s="255"/>
      <c r="AD1047" s="255"/>
      <c r="AE1047" s="362">
        <f>AE1046</f>
        <v>0</v>
      </c>
      <c r="AF1047" s="362">
        <f t="shared" ref="AF1047:AR1047" si="2405">AF1046</f>
        <v>0</v>
      </c>
      <c r="AG1047" s="362">
        <f t="shared" si="2405"/>
        <v>0</v>
      </c>
      <c r="AH1047" s="362">
        <f t="shared" si="2405"/>
        <v>0</v>
      </c>
      <c r="AI1047" s="362">
        <f t="shared" si="2405"/>
        <v>0</v>
      </c>
      <c r="AJ1047" s="362">
        <f t="shared" si="2405"/>
        <v>0</v>
      </c>
      <c r="AK1047" s="362">
        <f t="shared" si="2405"/>
        <v>0</v>
      </c>
      <c r="AL1047" s="362">
        <f t="shared" si="2405"/>
        <v>0</v>
      </c>
      <c r="AM1047" s="362">
        <f t="shared" si="2405"/>
        <v>0</v>
      </c>
      <c r="AN1047" s="362">
        <f t="shared" si="2405"/>
        <v>0</v>
      </c>
      <c r="AO1047" s="362">
        <f t="shared" si="2405"/>
        <v>0</v>
      </c>
      <c r="AP1047" s="362">
        <f t="shared" si="2405"/>
        <v>0</v>
      </c>
      <c r="AQ1047" s="362">
        <f t="shared" si="2405"/>
        <v>0</v>
      </c>
      <c r="AR1047" s="362">
        <f t="shared" si="2405"/>
        <v>0</v>
      </c>
      <c r="AS1047" s="266"/>
    </row>
    <row r="1048" spans="1:45" hidden="1" outlineLevel="1">
      <c r="A1048" s="464"/>
      <c r="B1048" s="254"/>
      <c r="C1048" s="251"/>
      <c r="D1048" s="251"/>
      <c r="E1048" s="251"/>
      <c r="F1048" s="251"/>
      <c r="G1048" s="251"/>
      <c r="H1048" s="251"/>
      <c r="I1048" s="251"/>
      <c r="J1048" s="251"/>
      <c r="K1048" s="251"/>
      <c r="L1048" s="251"/>
      <c r="M1048" s="251"/>
      <c r="N1048" s="251"/>
      <c r="O1048" s="251"/>
      <c r="P1048" s="251"/>
      <c r="Q1048" s="251"/>
      <c r="R1048" s="251"/>
      <c r="S1048" s="251"/>
      <c r="T1048" s="251"/>
      <c r="U1048" s="251"/>
      <c r="V1048" s="251"/>
      <c r="W1048" s="251"/>
      <c r="X1048" s="251"/>
      <c r="Y1048" s="251"/>
      <c r="Z1048" s="251"/>
      <c r="AA1048" s="251"/>
      <c r="AB1048" s="251"/>
      <c r="AC1048" s="251"/>
      <c r="AD1048" s="251"/>
      <c r="AE1048" s="373"/>
      <c r="AF1048" s="376"/>
      <c r="AG1048" s="376"/>
      <c r="AH1048" s="376"/>
      <c r="AI1048" s="376"/>
      <c r="AJ1048" s="376"/>
      <c r="AK1048" s="376"/>
      <c r="AL1048" s="376"/>
      <c r="AM1048" s="376"/>
      <c r="AN1048" s="376"/>
      <c r="AO1048" s="376"/>
      <c r="AP1048" s="376"/>
      <c r="AQ1048" s="376"/>
      <c r="AR1048" s="376"/>
      <c r="AS1048" s="266"/>
    </row>
    <row r="1049" spans="1:45" hidden="1" outlineLevel="1">
      <c r="A1049" s="464">
        <v>18</v>
      </c>
      <c r="B1049" s="379" t="s">
        <v>109</v>
      </c>
      <c r="C1049" s="251" t="s">
        <v>25</v>
      </c>
      <c r="D1049" s="255"/>
      <c r="E1049" s="255"/>
      <c r="F1049" s="255"/>
      <c r="G1049" s="255"/>
      <c r="H1049" s="255"/>
      <c r="I1049" s="255"/>
      <c r="J1049" s="255"/>
      <c r="K1049" s="255"/>
      <c r="L1049" s="255"/>
      <c r="M1049" s="255"/>
      <c r="N1049" s="255"/>
      <c r="O1049" s="255"/>
      <c r="P1049" s="255"/>
      <c r="Q1049" s="255">
        <v>12</v>
      </c>
      <c r="R1049" s="255"/>
      <c r="S1049" s="255"/>
      <c r="T1049" s="255"/>
      <c r="U1049" s="255"/>
      <c r="V1049" s="255"/>
      <c r="W1049" s="255"/>
      <c r="X1049" s="255"/>
      <c r="Y1049" s="255"/>
      <c r="Z1049" s="255"/>
      <c r="AA1049" s="255"/>
      <c r="AB1049" s="255"/>
      <c r="AC1049" s="255"/>
      <c r="AD1049" s="255"/>
      <c r="AE1049" s="377"/>
      <c r="AF1049" s="361"/>
      <c r="AG1049" s="361"/>
      <c r="AH1049" s="361"/>
      <c r="AI1049" s="361"/>
      <c r="AJ1049" s="361"/>
      <c r="AK1049" s="361"/>
      <c r="AL1049" s="366"/>
      <c r="AM1049" s="366"/>
      <c r="AN1049" s="366"/>
      <c r="AO1049" s="366"/>
      <c r="AP1049" s="366"/>
      <c r="AQ1049" s="366"/>
      <c r="AR1049" s="366"/>
      <c r="AS1049" s="256">
        <f>SUM(AE1049:AR1049)</f>
        <v>0</v>
      </c>
    </row>
    <row r="1050" spans="1:45" hidden="1" outlineLevel="1">
      <c r="A1050" s="464"/>
      <c r="B1050" s="254" t="s">
        <v>345</v>
      </c>
      <c r="C1050" s="251" t="s">
        <v>163</v>
      </c>
      <c r="D1050" s="255"/>
      <c r="E1050" s="255"/>
      <c r="F1050" s="255"/>
      <c r="G1050" s="255"/>
      <c r="H1050" s="255"/>
      <c r="I1050" s="255"/>
      <c r="J1050" s="255"/>
      <c r="K1050" s="255"/>
      <c r="L1050" s="255"/>
      <c r="M1050" s="255"/>
      <c r="N1050" s="255"/>
      <c r="O1050" s="255"/>
      <c r="P1050" s="255"/>
      <c r="Q1050" s="255">
        <f>Q1049</f>
        <v>12</v>
      </c>
      <c r="R1050" s="255"/>
      <c r="S1050" s="255"/>
      <c r="T1050" s="255"/>
      <c r="U1050" s="255"/>
      <c r="V1050" s="255"/>
      <c r="W1050" s="255"/>
      <c r="X1050" s="255"/>
      <c r="Y1050" s="255"/>
      <c r="Z1050" s="255"/>
      <c r="AA1050" s="255"/>
      <c r="AB1050" s="255"/>
      <c r="AC1050" s="255"/>
      <c r="AD1050" s="255"/>
      <c r="AE1050" s="362">
        <f>AE1049</f>
        <v>0</v>
      </c>
      <c r="AF1050" s="362">
        <f t="shared" ref="AF1050:AR1050" si="2406">AF1049</f>
        <v>0</v>
      </c>
      <c r="AG1050" s="362">
        <f t="shared" si="2406"/>
        <v>0</v>
      </c>
      <c r="AH1050" s="362">
        <f t="shared" si="2406"/>
        <v>0</v>
      </c>
      <c r="AI1050" s="362">
        <f t="shared" si="2406"/>
        <v>0</v>
      </c>
      <c r="AJ1050" s="362">
        <f t="shared" si="2406"/>
        <v>0</v>
      </c>
      <c r="AK1050" s="362">
        <f t="shared" si="2406"/>
        <v>0</v>
      </c>
      <c r="AL1050" s="362">
        <f t="shared" si="2406"/>
        <v>0</v>
      </c>
      <c r="AM1050" s="362">
        <f t="shared" si="2406"/>
        <v>0</v>
      </c>
      <c r="AN1050" s="362">
        <f t="shared" si="2406"/>
        <v>0</v>
      </c>
      <c r="AO1050" s="362">
        <f t="shared" si="2406"/>
        <v>0</v>
      </c>
      <c r="AP1050" s="362">
        <f t="shared" si="2406"/>
        <v>0</v>
      </c>
      <c r="AQ1050" s="362">
        <f t="shared" si="2406"/>
        <v>0</v>
      </c>
      <c r="AR1050" s="362">
        <f t="shared" si="2406"/>
        <v>0</v>
      </c>
      <c r="AS1050" s="266"/>
    </row>
    <row r="1051" spans="1:45" hidden="1" outlineLevel="1">
      <c r="A1051" s="464"/>
      <c r="B1051" s="281"/>
      <c r="C1051" s="251"/>
      <c r="D1051" s="251"/>
      <c r="E1051" s="251"/>
      <c r="F1051" s="251"/>
      <c r="G1051" s="251"/>
      <c r="H1051" s="251"/>
      <c r="I1051" s="251"/>
      <c r="J1051" s="251"/>
      <c r="K1051" s="251"/>
      <c r="L1051" s="251"/>
      <c r="M1051" s="251"/>
      <c r="N1051" s="251"/>
      <c r="O1051" s="251"/>
      <c r="P1051" s="251"/>
      <c r="Q1051" s="251"/>
      <c r="R1051" s="251"/>
      <c r="S1051" s="251"/>
      <c r="T1051" s="251"/>
      <c r="U1051" s="251"/>
      <c r="V1051" s="251"/>
      <c r="W1051" s="251"/>
      <c r="X1051" s="251"/>
      <c r="Y1051" s="251"/>
      <c r="Z1051" s="251"/>
      <c r="AA1051" s="251"/>
      <c r="AB1051" s="251"/>
      <c r="AC1051" s="251"/>
      <c r="AD1051" s="251"/>
      <c r="AE1051" s="374"/>
      <c r="AF1051" s="375"/>
      <c r="AG1051" s="375"/>
      <c r="AH1051" s="375"/>
      <c r="AI1051" s="375"/>
      <c r="AJ1051" s="375"/>
      <c r="AK1051" s="375"/>
      <c r="AL1051" s="375"/>
      <c r="AM1051" s="375"/>
      <c r="AN1051" s="375"/>
      <c r="AO1051" s="375"/>
      <c r="AP1051" s="375"/>
      <c r="AQ1051" s="375"/>
      <c r="AR1051" s="375"/>
      <c r="AS1051" s="257"/>
    </row>
    <row r="1052" spans="1:45" hidden="1" outlineLevel="1">
      <c r="A1052" s="464">
        <v>19</v>
      </c>
      <c r="B1052" s="379" t="s">
        <v>111</v>
      </c>
      <c r="C1052" s="251" t="s">
        <v>25</v>
      </c>
      <c r="D1052" s="255"/>
      <c r="E1052" s="255"/>
      <c r="F1052" s="255"/>
      <c r="G1052" s="255"/>
      <c r="H1052" s="255"/>
      <c r="I1052" s="255"/>
      <c r="J1052" s="255"/>
      <c r="K1052" s="255"/>
      <c r="L1052" s="255"/>
      <c r="M1052" s="255"/>
      <c r="N1052" s="255"/>
      <c r="O1052" s="255"/>
      <c r="P1052" s="255"/>
      <c r="Q1052" s="255">
        <v>12</v>
      </c>
      <c r="R1052" s="255"/>
      <c r="S1052" s="255"/>
      <c r="T1052" s="255"/>
      <c r="U1052" s="255"/>
      <c r="V1052" s="255"/>
      <c r="W1052" s="255"/>
      <c r="X1052" s="255"/>
      <c r="Y1052" s="255"/>
      <c r="Z1052" s="255"/>
      <c r="AA1052" s="255"/>
      <c r="AB1052" s="255"/>
      <c r="AC1052" s="255"/>
      <c r="AD1052" s="255"/>
      <c r="AE1052" s="377"/>
      <c r="AF1052" s="361"/>
      <c r="AG1052" s="361"/>
      <c r="AH1052" s="361"/>
      <c r="AI1052" s="361"/>
      <c r="AJ1052" s="361"/>
      <c r="AK1052" s="361"/>
      <c r="AL1052" s="366"/>
      <c r="AM1052" s="366"/>
      <c r="AN1052" s="366"/>
      <c r="AO1052" s="366"/>
      <c r="AP1052" s="366"/>
      <c r="AQ1052" s="366"/>
      <c r="AR1052" s="366"/>
      <c r="AS1052" s="256">
        <f>SUM(AE1052:AR1052)</f>
        <v>0</v>
      </c>
    </row>
    <row r="1053" spans="1:45" hidden="1" outlineLevel="1">
      <c r="A1053" s="464"/>
      <c r="B1053" s="254" t="s">
        <v>345</v>
      </c>
      <c r="C1053" s="251" t="s">
        <v>163</v>
      </c>
      <c r="D1053" s="255"/>
      <c r="E1053" s="255"/>
      <c r="F1053" s="255"/>
      <c r="G1053" s="255"/>
      <c r="H1053" s="255"/>
      <c r="I1053" s="255"/>
      <c r="J1053" s="255"/>
      <c r="K1053" s="255"/>
      <c r="L1053" s="255"/>
      <c r="M1053" s="255"/>
      <c r="N1053" s="255"/>
      <c r="O1053" s="255"/>
      <c r="P1053" s="255"/>
      <c r="Q1053" s="255">
        <f>Q1052</f>
        <v>12</v>
      </c>
      <c r="R1053" s="255"/>
      <c r="S1053" s="255"/>
      <c r="T1053" s="255"/>
      <c r="U1053" s="255"/>
      <c r="V1053" s="255"/>
      <c r="W1053" s="255"/>
      <c r="X1053" s="255"/>
      <c r="Y1053" s="255"/>
      <c r="Z1053" s="255"/>
      <c r="AA1053" s="255"/>
      <c r="AB1053" s="255"/>
      <c r="AC1053" s="255"/>
      <c r="AD1053" s="255"/>
      <c r="AE1053" s="362">
        <f>AE1052</f>
        <v>0</v>
      </c>
      <c r="AF1053" s="362">
        <f t="shared" ref="AF1053:AR1053" si="2407">AF1052</f>
        <v>0</v>
      </c>
      <c r="AG1053" s="362">
        <f t="shared" si="2407"/>
        <v>0</v>
      </c>
      <c r="AH1053" s="362">
        <f t="shared" si="2407"/>
        <v>0</v>
      </c>
      <c r="AI1053" s="362">
        <f t="shared" si="2407"/>
        <v>0</v>
      </c>
      <c r="AJ1053" s="362">
        <f t="shared" si="2407"/>
        <v>0</v>
      </c>
      <c r="AK1053" s="362">
        <f t="shared" si="2407"/>
        <v>0</v>
      </c>
      <c r="AL1053" s="362">
        <f t="shared" si="2407"/>
        <v>0</v>
      </c>
      <c r="AM1053" s="362">
        <f t="shared" si="2407"/>
        <v>0</v>
      </c>
      <c r="AN1053" s="362">
        <f t="shared" si="2407"/>
        <v>0</v>
      </c>
      <c r="AO1053" s="362">
        <f t="shared" si="2407"/>
        <v>0</v>
      </c>
      <c r="AP1053" s="362">
        <f t="shared" si="2407"/>
        <v>0</v>
      </c>
      <c r="AQ1053" s="362">
        <f t="shared" si="2407"/>
        <v>0</v>
      </c>
      <c r="AR1053" s="362">
        <f t="shared" si="2407"/>
        <v>0</v>
      </c>
      <c r="AS1053" s="257"/>
    </row>
    <row r="1054" spans="1:45" hidden="1" outlineLevel="1">
      <c r="A1054" s="464"/>
      <c r="B1054" s="281"/>
      <c r="C1054" s="251"/>
      <c r="D1054" s="251"/>
      <c r="E1054" s="251"/>
      <c r="F1054" s="251"/>
      <c r="G1054" s="251"/>
      <c r="H1054" s="251"/>
      <c r="I1054" s="251"/>
      <c r="J1054" s="251"/>
      <c r="K1054" s="251"/>
      <c r="L1054" s="251"/>
      <c r="M1054" s="251"/>
      <c r="N1054" s="251"/>
      <c r="O1054" s="251"/>
      <c r="P1054" s="251"/>
      <c r="Q1054" s="251"/>
      <c r="R1054" s="251"/>
      <c r="S1054" s="251"/>
      <c r="T1054" s="251"/>
      <c r="U1054" s="251"/>
      <c r="V1054" s="251"/>
      <c r="W1054" s="251"/>
      <c r="X1054" s="251"/>
      <c r="Y1054" s="251"/>
      <c r="Z1054" s="251"/>
      <c r="AA1054" s="251"/>
      <c r="AB1054" s="251"/>
      <c r="AC1054" s="251"/>
      <c r="AD1054" s="251"/>
      <c r="AE1054" s="363"/>
      <c r="AF1054" s="363"/>
      <c r="AG1054" s="363"/>
      <c r="AH1054" s="363"/>
      <c r="AI1054" s="363"/>
      <c r="AJ1054" s="363"/>
      <c r="AK1054" s="363"/>
      <c r="AL1054" s="363"/>
      <c r="AM1054" s="363"/>
      <c r="AN1054" s="363"/>
      <c r="AO1054" s="363"/>
      <c r="AP1054" s="363"/>
      <c r="AQ1054" s="363"/>
      <c r="AR1054" s="363"/>
      <c r="AS1054" s="266"/>
    </row>
    <row r="1055" spans="1:45" hidden="1" outlineLevel="1">
      <c r="A1055" s="464">
        <v>20</v>
      </c>
      <c r="B1055" s="379" t="s">
        <v>110</v>
      </c>
      <c r="C1055" s="251" t="s">
        <v>25</v>
      </c>
      <c r="D1055" s="255"/>
      <c r="E1055" s="255"/>
      <c r="F1055" s="255"/>
      <c r="G1055" s="255"/>
      <c r="H1055" s="255"/>
      <c r="I1055" s="255"/>
      <c r="J1055" s="255"/>
      <c r="K1055" s="255"/>
      <c r="L1055" s="255"/>
      <c r="M1055" s="255"/>
      <c r="N1055" s="255"/>
      <c r="O1055" s="255"/>
      <c r="P1055" s="255"/>
      <c r="Q1055" s="255">
        <v>12</v>
      </c>
      <c r="R1055" s="255"/>
      <c r="S1055" s="255"/>
      <c r="T1055" s="255"/>
      <c r="U1055" s="255"/>
      <c r="V1055" s="255"/>
      <c r="W1055" s="255"/>
      <c r="X1055" s="255"/>
      <c r="Y1055" s="255"/>
      <c r="Z1055" s="255"/>
      <c r="AA1055" s="255"/>
      <c r="AB1055" s="255"/>
      <c r="AC1055" s="255"/>
      <c r="AD1055" s="255"/>
      <c r="AE1055" s="377"/>
      <c r="AF1055" s="361"/>
      <c r="AG1055" s="361"/>
      <c r="AH1055" s="361"/>
      <c r="AI1055" s="361"/>
      <c r="AJ1055" s="361"/>
      <c r="AK1055" s="361"/>
      <c r="AL1055" s="366"/>
      <c r="AM1055" s="366"/>
      <c r="AN1055" s="366"/>
      <c r="AO1055" s="366"/>
      <c r="AP1055" s="366"/>
      <c r="AQ1055" s="366"/>
      <c r="AR1055" s="366"/>
      <c r="AS1055" s="256">
        <f>SUM(AE1055:AR1055)</f>
        <v>0</v>
      </c>
    </row>
    <row r="1056" spans="1:45" hidden="1" outlineLevel="1">
      <c r="A1056" s="464"/>
      <c r="B1056" s="254" t="s">
        <v>345</v>
      </c>
      <c r="C1056" s="251" t="s">
        <v>163</v>
      </c>
      <c r="D1056" s="255"/>
      <c r="E1056" s="255"/>
      <c r="F1056" s="255"/>
      <c r="G1056" s="255"/>
      <c r="H1056" s="255"/>
      <c r="I1056" s="255"/>
      <c r="J1056" s="255"/>
      <c r="K1056" s="255"/>
      <c r="L1056" s="255"/>
      <c r="M1056" s="255"/>
      <c r="N1056" s="255"/>
      <c r="O1056" s="255"/>
      <c r="P1056" s="255"/>
      <c r="Q1056" s="255">
        <f>Q1055</f>
        <v>12</v>
      </c>
      <c r="R1056" s="255"/>
      <c r="S1056" s="255"/>
      <c r="T1056" s="255"/>
      <c r="U1056" s="255"/>
      <c r="V1056" s="255"/>
      <c r="W1056" s="255"/>
      <c r="X1056" s="255"/>
      <c r="Y1056" s="255"/>
      <c r="Z1056" s="255"/>
      <c r="AA1056" s="255"/>
      <c r="AB1056" s="255"/>
      <c r="AC1056" s="255"/>
      <c r="AD1056" s="255"/>
      <c r="AE1056" s="362">
        <f t="shared" ref="AE1056:AR1056" si="2408">AE1055</f>
        <v>0</v>
      </c>
      <c r="AF1056" s="362">
        <f t="shared" si="2408"/>
        <v>0</v>
      </c>
      <c r="AG1056" s="362">
        <f t="shared" si="2408"/>
        <v>0</v>
      </c>
      <c r="AH1056" s="362">
        <f t="shared" si="2408"/>
        <v>0</v>
      </c>
      <c r="AI1056" s="362">
        <f t="shared" si="2408"/>
        <v>0</v>
      </c>
      <c r="AJ1056" s="362">
        <f t="shared" si="2408"/>
        <v>0</v>
      </c>
      <c r="AK1056" s="362">
        <f t="shared" si="2408"/>
        <v>0</v>
      </c>
      <c r="AL1056" s="362">
        <f t="shared" si="2408"/>
        <v>0</v>
      </c>
      <c r="AM1056" s="362">
        <f t="shared" si="2408"/>
        <v>0</v>
      </c>
      <c r="AN1056" s="362">
        <f t="shared" si="2408"/>
        <v>0</v>
      </c>
      <c r="AO1056" s="362">
        <f t="shared" si="2408"/>
        <v>0</v>
      </c>
      <c r="AP1056" s="362">
        <f t="shared" si="2408"/>
        <v>0</v>
      </c>
      <c r="AQ1056" s="362">
        <f t="shared" si="2408"/>
        <v>0</v>
      </c>
      <c r="AR1056" s="362">
        <f t="shared" si="2408"/>
        <v>0</v>
      </c>
      <c r="AS1056" s="266"/>
    </row>
    <row r="1057" spans="1:45" ht="15.75" hidden="1" outlineLevel="1">
      <c r="A1057" s="464"/>
      <c r="B1057" s="282"/>
      <c r="C1057" s="260"/>
      <c r="D1057" s="251"/>
      <c r="E1057" s="251"/>
      <c r="F1057" s="251"/>
      <c r="G1057" s="251"/>
      <c r="H1057" s="251"/>
      <c r="I1057" s="251"/>
      <c r="J1057" s="251"/>
      <c r="K1057" s="251"/>
      <c r="L1057" s="251"/>
      <c r="M1057" s="251"/>
      <c r="N1057" s="251"/>
      <c r="O1057" s="251"/>
      <c r="P1057" s="251"/>
      <c r="Q1057" s="260"/>
      <c r="R1057" s="251"/>
      <c r="S1057" s="251"/>
      <c r="T1057" s="251"/>
      <c r="U1057" s="251"/>
      <c r="V1057" s="251"/>
      <c r="W1057" s="251"/>
      <c r="X1057" s="251"/>
      <c r="Y1057" s="251"/>
      <c r="Z1057" s="251"/>
      <c r="AA1057" s="251"/>
      <c r="AB1057" s="251"/>
      <c r="AC1057" s="251"/>
      <c r="AD1057" s="251"/>
      <c r="AE1057" s="363"/>
      <c r="AF1057" s="363"/>
      <c r="AG1057" s="363"/>
      <c r="AH1057" s="363"/>
      <c r="AI1057" s="363"/>
      <c r="AJ1057" s="363"/>
      <c r="AK1057" s="363"/>
      <c r="AL1057" s="363"/>
      <c r="AM1057" s="363"/>
      <c r="AN1057" s="363"/>
      <c r="AO1057" s="363"/>
      <c r="AP1057" s="363"/>
      <c r="AQ1057" s="363"/>
      <c r="AR1057" s="363"/>
      <c r="AS1057" s="266"/>
    </row>
    <row r="1058" spans="1:45" ht="15.75" hidden="1" outlineLevel="1">
      <c r="A1058" s="464"/>
      <c r="B1058" s="454" t="s">
        <v>499</v>
      </c>
      <c r="C1058" s="251"/>
      <c r="D1058" s="251"/>
      <c r="E1058" s="251"/>
      <c r="F1058" s="251"/>
      <c r="G1058" s="251"/>
      <c r="H1058" s="251"/>
      <c r="I1058" s="251"/>
      <c r="J1058" s="251"/>
      <c r="K1058" s="251"/>
      <c r="L1058" s="251"/>
      <c r="M1058" s="251"/>
      <c r="N1058" s="251"/>
      <c r="O1058" s="251"/>
      <c r="P1058" s="251"/>
      <c r="Q1058" s="251"/>
      <c r="R1058" s="251"/>
      <c r="S1058" s="251"/>
      <c r="T1058" s="251"/>
      <c r="U1058" s="251"/>
      <c r="V1058" s="251"/>
      <c r="W1058" s="251"/>
      <c r="X1058" s="251"/>
      <c r="Y1058" s="251"/>
      <c r="Z1058" s="251"/>
      <c r="AA1058" s="251"/>
      <c r="AB1058" s="251"/>
      <c r="AC1058" s="251"/>
      <c r="AD1058" s="251"/>
      <c r="AE1058" s="373"/>
      <c r="AF1058" s="376"/>
      <c r="AG1058" s="376"/>
      <c r="AH1058" s="376"/>
      <c r="AI1058" s="376"/>
      <c r="AJ1058" s="376"/>
      <c r="AK1058" s="376"/>
      <c r="AL1058" s="376"/>
      <c r="AM1058" s="376"/>
      <c r="AN1058" s="376"/>
      <c r="AO1058" s="376"/>
      <c r="AP1058" s="376"/>
      <c r="AQ1058" s="376"/>
      <c r="AR1058" s="376"/>
      <c r="AS1058" s="266"/>
    </row>
    <row r="1059" spans="1:45" ht="15.75" hidden="1" outlineLevel="1">
      <c r="A1059" s="464"/>
      <c r="B1059" s="443" t="s">
        <v>495</v>
      </c>
      <c r="C1059" s="251"/>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373"/>
      <c r="AF1059" s="376"/>
      <c r="AG1059" s="376"/>
      <c r="AH1059" s="376"/>
      <c r="AI1059" s="376"/>
      <c r="AJ1059" s="376"/>
      <c r="AK1059" s="376"/>
      <c r="AL1059" s="376"/>
      <c r="AM1059" s="376"/>
      <c r="AN1059" s="376"/>
      <c r="AO1059" s="376"/>
      <c r="AP1059" s="376"/>
      <c r="AQ1059" s="376"/>
      <c r="AR1059" s="376"/>
      <c r="AS1059" s="266"/>
    </row>
    <row r="1060" spans="1:45" ht="15" hidden="1" customHeight="1" outlineLevel="1">
      <c r="A1060" s="464">
        <v>21</v>
      </c>
      <c r="B1060" s="379" t="s">
        <v>113</v>
      </c>
      <c r="C1060" s="251" t="s">
        <v>25</v>
      </c>
      <c r="D1060" s="255"/>
      <c r="E1060" s="255"/>
      <c r="F1060" s="255"/>
      <c r="G1060" s="255"/>
      <c r="H1060" s="255"/>
      <c r="I1060" s="255"/>
      <c r="J1060" s="255"/>
      <c r="K1060" s="255"/>
      <c r="L1060" s="255"/>
      <c r="M1060" s="255"/>
      <c r="N1060" s="255"/>
      <c r="O1060" s="255"/>
      <c r="P1060" s="255"/>
      <c r="Q1060" s="251"/>
      <c r="R1060" s="255"/>
      <c r="S1060" s="255"/>
      <c r="T1060" s="255"/>
      <c r="U1060" s="255"/>
      <c r="V1060" s="255"/>
      <c r="W1060" s="255"/>
      <c r="X1060" s="255"/>
      <c r="Y1060" s="255"/>
      <c r="Z1060" s="255"/>
      <c r="AA1060" s="255"/>
      <c r="AB1060" s="255"/>
      <c r="AC1060" s="255"/>
      <c r="AD1060" s="255"/>
      <c r="AE1060" s="361"/>
      <c r="AF1060" s="361"/>
      <c r="AG1060" s="361"/>
      <c r="AH1060" s="361"/>
      <c r="AI1060" s="361"/>
      <c r="AJ1060" s="361"/>
      <c r="AK1060" s="361"/>
      <c r="AL1060" s="361"/>
      <c r="AM1060" s="361"/>
      <c r="AN1060" s="361"/>
      <c r="AO1060" s="361"/>
      <c r="AP1060" s="361"/>
      <c r="AQ1060" s="361"/>
      <c r="AR1060" s="361"/>
      <c r="AS1060" s="256">
        <f>SUM(AE1060:AR1060)</f>
        <v>0</v>
      </c>
    </row>
    <row r="1061" spans="1:45" ht="15" hidden="1" customHeight="1" outlineLevel="1">
      <c r="A1061" s="464"/>
      <c r="B1061" s="254" t="s">
        <v>345</v>
      </c>
      <c r="C1061" s="251" t="s">
        <v>163</v>
      </c>
      <c r="D1061" s="255"/>
      <c r="E1061" s="255"/>
      <c r="F1061" s="255"/>
      <c r="G1061" s="255"/>
      <c r="H1061" s="255"/>
      <c r="I1061" s="255"/>
      <c r="J1061" s="255"/>
      <c r="K1061" s="255"/>
      <c r="L1061" s="255"/>
      <c r="M1061" s="255"/>
      <c r="N1061" s="255"/>
      <c r="O1061" s="255"/>
      <c r="P1061" s="255"/>
      <c r="Q1061" s="251"/>
      <c r="R1061" s="255"/>
      <c r="S1061" s="255"/>
      <c r="T1061" s="255"/>
      <c r="U1061" s="255"/>
      <c r="V1061" s="255"/>
      <c r="W1061" s="255"/>
      <c r="X1061" s="255"/>
      <c r="Y1061" s="255"/>
      <c r="Z1061" s="255"/>
      <c r="AA1061" s="255"/>
      <c r="AB1061" s="255"/>
      <c r="AC1061" s="255"/>
      <c r="AD1061" s="255"/>
      <c r="AE1061" s="362">
        <f>AE1060</f>
        <v>0</v>
      </c>
      <c r="AF1061" s="362">
        <f t="shared" ref="AF1061" si="2409">AF1060</f>
        <v>0</v>
      </c>
      <c r="AG1061" s="362">
        <f t="shared" ref="AG1061" si="2410">AG1060</f>
        <v>0</v>
      </c>
      <c r="AH1061" s="362">
        <f t="shared" ref="AH1061" si="2411">AH1060</f>
        <v>0</v>
      </c>
      <c r="AI1061" s="362">
        <f t="shared" ref="AI1061" si="2412">AI1060</f>
        <v>0</v>
      </c>
      <c r="AJ1061" s="362">
        <f t="shared" ref="AJ1061" si="2413">AJ1060</f>
        <v>0</v>
      </c>
      <c r="AK1061" s="362">
        <f t="shared" ref="AK1061" si="2414">AK1060</f>
        <v>0</v>
      </c>
      <c r="AL1061" s="362">
        <f t="shared" ref="AL1061" si="2415">AL1060</f>
        <v>0</v>
      </c>
      <c r="AM1061" s="362">
        <f t="shared" ref="AM1061" si="2416">AM1060</f>
        <v>0</v>
      </c>
      <c r="AN1061" s="362">
        <f t="shared" ref="AN1061" si="2417">AN1060</f>
        <v>0</v>
      </c>
      <c r="AO1061" s="362">
        <f t="shared" ref="AO1061" si="2418">AO1060</f>
        <v>0</v>
      </c>
      <c r="AP1061" s="362">
        <f t="shared" ref="AP1061" si="2419">AP1060</f>
        <v>0</v>
      </c>
      <c r="AQ1061" s="362">
        <f t="shared" ref="AQ1061" si="2420">AQ1060</f>
        <v>0</v>
      </c>
      <c r="AR1061" s="362">
        <f t="shared" ref="AR1061" si="2421">AR1060</f>
        <v>0</v>
      </c>
      <c r="AS1061" s="266"/>
    </row>
    <row r="1062" spans="1:45" ht="15" hidden="1" customHeight="1" outlineLevel="1">
      <c r="A1062" s="464"/>
      <c r="B1062" s="254"/>
      <c r="C1062" s="251"/>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373"/>
      <c r="AF1062" s="376"/>
      <c r="AG1062" s="376"/>
      <c r="AH1062" s="376"/>
      <c r="AI1062" s="376"/>
      <c r="AJ1062" s="376"/>
      <c r="AK1062" s="376"/>
      <c r="AL1062" s="376"/>
      <c r="AM1062" s="376"/>
      <c r="AN1062" s="376"/>
      <c r="AO1062" s="376"/>
      <c r="AP1062" s="376"/>
      <c r="AQ1062" s="376"/>
      <c r="AR1062" s="376"/>
      <c r="AS1062" s="266"/>
    </row>
    <row r="1063" spans="1:45" ht="15" hidden="1" customHeight="1" outlineLevel="1">
      <c r="A1063" s="464">
        <v>22</v>
      </c>
      <c r="B1063" s="379" t="s">
        <v>114</v>
      </c>
      <c r="C1063" s="251" t="s">
        <v>25</v>
      </c>
      <c r="D1063" s="255"/>
      <c r="E1063" s="255"/>
      <c r="F1063" s="255"/>
      <c r="G1063" s="255"/>
      <c r="H1063" s="255"/>
      <c r="I1063" s="255"/>
      <c r="J1063" s="255"/>
      <c r="K1063" s="255"/>
      <c r="L1063" s="255"/>
      <c r="M1063" s="255"/>
      <c r="N1063" s="255"/>
      <c r="O1063" s="255"/>
      <c r="P1063" s="255"/>
      <c r="Q1063" s="251"/>
      <c r="R1063" s="255"/>
      <c r="S1063" s="255"/>
      <c r="T1063" s="255"/>
      <c r="U1063" s="255"/>
      <c r="V1063" s="255"/>
      <c r="W1063" s="255"/>
      <c r="X1063" s="255"/>
      <c r="Y1063" s="255"/>
      <c r="Z1063" s="255"/>
      <c r="AA1063" s="255"/>
      <c r="AB1063" s="255"/>
      <c r="AC1063" s="255"/>
      <c r="AD1063" s="255"/>
      <c r="AE1063" s="361"/>
      <c r="AF1063" s="361"/>
      <c r="AG1063" s="361"/>
      <c r="AH1063" s="361"/>
      <c r="AI1063" s="361"/>
      <c r="AJ1063" s="361"/>
      <c r="AK1063" s="361"/>
      <c r="AL1063" s="361"/>
      <c r="AM1063" s="361"/>
      <c r="AN1063" s="361"/>
      <c r="AO1063" s="361"/>
      <c r="AP1063" s="361"/>
      <c r="AQ1063" s="361"/>
      <c r="AR1063" s="361"/>
      <c r="AS1063" s="256">
        <f>SUM(AE1063:AR1063)</f>
        <v>0</v>
      </c>
    </row>
    <row r="1064" spans="1:45" ht="15" hidden="1" customHeight="1" outlineLevel="1">
      <c r="A1064" s="464"/>
      <c r="B1064" s="254" t="s">
        <v>345</v>
      </c>
      <c r="C1064" s="251" t="s">
        <v>163</v>
      </c>
      <c r="D1064" s="255"/>
      <c r="E1064" s="255"/>
      <c r="F1064" s="255"/>
      <c r="G1064" s="255"/>
      <c r="H1064" s="255"/>
      <c r="I1064" s="255"/>
      <c r="J1064" s="255"/>
      <c r="K1064" s="255"/>
      <c r="L1064" s="255"/>
      <c r="M1064" s="255"/>
      <c r="N1064" s="255"/>
      <c r="O1064" s="255"/>
      <c r="P1064" s="255"/>
      <c r="Q1064" s="251"/>
      <c r="R1064" s="255"/>
      <c r="S1064" s="255"/>
      <c r="T1064" s="255"/>
      <c r="U1064" s="255"/>
      <c r="V1064" s="255"/>
      <c r="W1064" s="255"/>
      <c r="X1064" s="255"/>
      <c r="Y1064" s="255"/>
      <c r="Z1064" s="255"/>
      <c r="AA1064" s="255"/>
      <c r="AB1064" s="255"/>
      <c r="AC1064" s="255"/>
      <c r="AD1064" s="255"/>
      <c r="AE1064" s="362">
        <f>AE1063</f>
        <v>0</v>
      </c>
      <c r="AF1064" s="362">
        <f t="shared" ref="AF1064" si="2422">AF1063</f>
        <v>0</v>
      </c>
      <c r="AG1064" s="362">
        <f t="shared" ref="AG1064" si="2423">AG1063</f>
        <v>0</v>
      </c>
      <c r="AH1064" s="362">
        <f t="shared" ref="AH1064" si="2424">AH1063</f>
        <v>0</v>
      </c>
      <c r="AI1064" s="362">
        <f t="shared" ref="AI1064" si="2425">AI1063</f>
        <v>0</v>
      </c>
      <c r="AJ1064" s="362">
        <f t="shared" ref="AJ1064" si="2426">AJ1063</f>
        <v>0</v>
      </c>
      <c r="AK1064" s="362">
        <f t="shared" ref="AK1064" si="2427">AK1063</f>
        <v>0</v>
      </c>
      <c r="AL1064" s="362">
        <f t="shared" ref="AL1064" si="2428">AL1063</f>
        <v>0</v>
      </c>
      <c r="AM1064" s="362">
        <f t="shared" ref="AM1064" si="2429">AM1063</f>
        <v>0</v>
      </c>
      <c r="AN1064" s="362">
        <f t="shared" ref="AN1064" si="2430">AN1063</f>
        <v>0</v>
      </c>
      <c r="AO1064" s="362">
        <f t="shared" ref="AO1064" si="2431">AO1063</f>
        <v>0</v>
      </c>
      <c r="AP1064" s="362">
        <f t="shared" ref="AP1064" si="2432">AP1063</f>
        <v>0</v>
      </c>
      <c r="AQ1064" s="362">
        <f t="shared" ref="AQ1064" si="2433">AQ1063</f>
        <v>0</v>
      </c>
      <c r="AR1064" s="362">
        <f t="shared" ref="AR1064" si="2434">AR1063</f>
        <v>0</v>
      </c>
      <c r="AS1064" s="266"/>
    </row>
    <row r="1065" spans="1:45" ht="15" hidden="1" customHeight="1" outlineLevel="1">
      <c r="A1065" s="464"/>
      <c r="B1065" s="254"/>
      <c r="C1065" s="251"/>
      <c r="D1065" s="251"/>
      <c r="E1065" s="251"/>
      <c r="F1065" s="251"/>
      <c r="G1065" s="251"/>
      <c r="H1065" s="251"/>
      <c r="I1065" s="251"/>
      <c r="J1065" s="251"/>
      <c r="K1065" s="251"/>
      <c r="L1065" s="251"/>
      <c r="M1065" s="251"/>
      <c r="N1065" s="251"/>
      <c r="O1065" s="251"/>
      <c r="P1065" s="251"/>
      <c r="Q1065" s="251"/>
      <c r="R1065" s="251"/>
      <c r="S1065" s="251"/>
      <c r="T1065" s="251"/>
      <c r="U1065" s="251"/>
      <c r="V1065" s="251"/>
      <c r="W1065" s="251"/>
      <c r="X1065" s="251"/>
      <c r="Y1065" s="251"/>
      <c r="Z1065" s="251"/>
      <c r="AA1065" s="251"/>
      <c r="AB1065" s="251"/>
      <c r="AC1065" s="251"/>
      <c r="AD1065" s="251"/>
      <c r="AE1065" s="373"/>
      <c r="AF1065" s="376"/>
      <c r="AG1065" s="376"/>
      <c r="AH1065" s="376"/>
      <c r="AI1065" s="376"/>
      <c r="AJ1065" s="376"/>
      <c r="AK1065" s="376"/>
      <c r="AL1065" s="376"/>
      <c r="AM1065" s="376"/>
      <c r="AN1065" s="376"/>
      <c r="AO1065" s="376"/>
      <c r="AP1065" s="376"/>
      <c r="AQ1065" s="376"/>
      <c r="AR1065" s="376"/>
      <c r="AS1065" s="266"/>
    </row>
    <row r="1066" spans="1:45" ht="15" hidden="1" customHeight="1" outlineLevel="1">
      <c r="A1066" s="464">
        <v>23</v>
      </c>
      <c r="B1066" s="379" t="s">
        <v>115</v>
      </c>
      <c r="C1066" s="251" t="s">
        <v>25</v>
      </c>
      <c r="D1066" s="255"/>
      <c r="E1066" s="255"/>
      <c r="F1066" s="255"/>
      <c r="G1066" s="255"/>
      <c r="H1066" s="255"/>
      <c r="I1066" s="255"/>
      <c r="J1066" s="255"/>
      <c r="K1066" s="255"/>
      <c r="L1066" s="255"/>
      <c r="M1066" s="255"/>
      <c r="N1066" s="255"/>
      <c r="O1066" s="255"/>
      <c r="P1066" s="255"/>
      <c r="Q1066" s="251"/>
      <c r="R1066" s="255"/>
      <c r="S1066" s="255"/>
      <c r="T1066" s="255"/>
      <c r="U1066" s="255"/>
      <c r="V1066" s="255"/>
      <c r="W1066" s="255"/>
      <c r="X1066" s="255"/>
      <c r="Y1066" s="255"/>
      <c r="Z1066" s="255"/>
      <c r="AA1066" s="255"/>
      <c r="AB1066" s="255"/>
      <c r="AC1066" s="255"/>
      <c r="AD1066" s="255"/>
      <c r="AE1066" s="361"/>
      <c r="AF1066" s="361"/>
      <c r="AG1066" s="361"/>
      <c r="AH1066" s="361"/>
      <c r="AI1066" s="361"/>
      <c r="AJ1066" s="361"/>
      <c r="AK1066" s="361"/>
      <c r="AL1066" s="361"/>
      <c r="AM1066" s="361"/>
      <c r="AN1066" s="361"/>
      <c r="AO1066" s="361"/>
      <c r="AP1066" s="361"/>
      <c r="AQ1066" s="361"/>
      <c r="AR1066" s="361"/>
      <c r="AS1066" s="256">
        <f>SUM(AE1066:AR1066)</f>
        <v>0</v>
      </c>
    </row>
    <row r="1067" spans="1:45" ht="15" hidden="1" customHeight="1" outlineLevel="1">
      <c r="A1067" s="464"/>
      <c r="B1067" s="254" t="s">
        <v>345</v>
      </c>
      <c r="C1067" s="251" t="s">
        <v>163</v>
      </c>
      <c r="D1067" s="255"/>
      <c r="E1067" s="255"/>
      <c r="F1067" s="255"/>
      <c r="G1067" s="255"/>
      <c r="H1067" s="255"/>
      <c r="I1067" s="255"/>
      <c r="J1067" s="255"/>
      <c r="K1067" s="255"/>
      <c r="L1067" s="255"/>
      <c r="M1067" s="255"/>
      <c r="N1067" s="255"/>
      <c r="O1067" s="255"/>
      <c r="P1067" s="255"/>
      <c r="Q1067" s="251"/>
      <c r="R1067" s="255"/>
      <c r="S1067" s="255"/>
      <c r="T1067" s="255"/>
      <c r="U1067" s="255"/>
      <c r="V1067" s="255"/>
      <c r="W1067" s="255"/>
      <c r="X1067" s="255"/>
      <c r="Y1067" s="255"/>
      <c r="Z1067" s="255"/>
      <c r="AA1067" s="255"/>
      <c r="AB1067" s="255"/>
      <c r="AC1067" s="255"/>
      <c r="AD1067" s="255"/>
      <c r="AE1067" s="362">
        <f>AE1066</f>
        <v>0</v>
      </c>
      <c r="AF1067" s="362">
        <f t="shared" ref="AF1067" si="2435">AF1066</f>
        <v>0</v>
      </c>
      <c r="AG1067" s="362">
        <f t="shared" ref="AG1067" si="2436">AG1066</f>
        <v>0</v>
      </c>
      <c r="AH1067" s="362">
        <f t="shared" ref="AH1067" si="2437">AH1066</f>
        <v>0</v>
      </c>
      <c r="AI1067" s="362">
        <f t="shared" ref="AI1067" si="2438">AI1066</f>
        <v>0</v>
      </c>
      <c r="AJ1067" s="362">
        <f t="shared" ref="AJ1067" si="2439">AJ1066</f>
        <v>0</v>
      </c>
      <c r="AK1067" s="362">
        <f t="shared" ref="AK1067" si="2440">AK1066</f>
        <v>0</v>
      </c>
      <c r="AL1067" s="362">
        <f t="shared" ref="AL1067" si="2441">AL1066</f>
        <v>0</v>
      </c>
      <c r="AM1067" s="362">
        <f t="shared" ref="AM1067" si="2442">AM1066</f>
        <v>0</v>
      </c>
      <c r="AN1067" s="362">
        <f t="shared" ref="AN1067" si="2443">AN1066</f>
        <v>0</v>
      </c>
      <c r="AO1067" s="362">
        <f t="shared" ref="AO1067" si="2444">AO1066</f>
        <v>0</v>
      </c>
      <c r="AP1067" s="362">
        <f t="shared" ref="AP1067" si="2445">AP1066</f>
        <v>0</v>
      </c>
      <c r="AQ1067" s="362">
        <f t="shared" ref="AQ1067" si="2446">AQ1066</f>
        <v>0</v>
      </c>
      <c r="AR1067" s="362">
        <f t="shared" ref="AR1067" si="2447">AR1066</f>
        <v>0</v>
      </c>
      <c r="AS1067" s="266"/>
    </row>
    <row r="1068" spans="1:45" ht="15" hidden="1" customHeight="1" outlineLevel="1">
      <c r="A1068" s="464"/>
      <c r="B1068" s="381"/>
      <c r="C1068" s="251"/>
      <c r="D1068" s="251"/>
      <c r="E1068" s="251"/>
      <c r="F1068" s="251"/>
      <c r="G1068" s="251"/>
      <c r="H1068" s="251"/>
      <c r="I1068" s="251"/>
      <c r="J1068" s="251"/>
      <c r="K1068" s="251"/>
      <c r="L1068" s="251"/>
      <c r="M1068" s="251"/>
      <c r="N1068" s="251"/>
      <c r="O1068" s="251"/>
      <c r="P1068" s="251"/>
      <c r="Q1068" s="251"/>
      <c r="R1068" s="251"/>
      <c r="S1068" s="251"/>
      <c r="T1068" s="251"/>
      <c r="U1068" s="251"/>
      <c r="V1068" s="251"/>
      <c r="W1068" s="251"/>
      <c r="X1068" s="251"/>
      <c r="Y1068" s="251"/>
      <c r="Z1068" s="251"/>
      <c r="AA1068" s="251"/>
      <c r="AB1068" s="251"/>
      <c r="AC1068" s="251"/>
      <c r="AD1068" s="251"/>
      <c r="AE1068" s="373"/>
      <c r="AF1068" s="376"/>
      <c r="AG1068" s="376"/>
      <c r="AH1068" s="376"/>
      <c r="AI1068" s="376"/>
      <c r="AJ1068" s="376"/>
      <c r="AK1068" s="376"/>
      <c r="AL1068" s="376"/>
      <c r="AM1068" s="376"/>
      <c r="AN1068" s="376"/>
      <c r="AO1068" s="376"/>
      <c r="AP1068" s="376"/>
      <c r="AQ1068" s="376"/>
      <c r="AR1068" s="376"/>
      <c r="AS1068" s="266"/>
    </row>
    <row r="1069" spans="1:45" ht="15" hidden="1" customHeight="1" outlineLevel="1">
      <c r="A1069" s="464">
        <v>24</v>
      </c>
      <c r="B1069" s="379" t="s">
        <v>116</v>
      </c>
      <c r="C1069" s="251" t="s">
        <v>25</v>
      </c>
      <c r="D1069" s="255"/>
      <c r="E1069" s="255"/>
      <c r="F1069" s="255"/>
      <c r="G1069" s="255"/>
      <c r="H1069" s="255"/>
      <c r="I1069" s="255"/>
      <c r="J1069" s="255"/>
      <c r="K1069" s="255"/>
      <c r="L1069" s="255"/>
      <c r="M1069" s="255"/>
      <c r="N1069" s="255"/>
      <c r="O1069" s="255"/>
      <c r="P1069" s="255"/>
      <c r="Q1069" s="251"/>
      <c r="R1069" s="255"/>
      <c r="S1069" s="255"/>
      <c r="T1069" s="255"/>
      <c r="U1069" s="255"/>
      <c r="V1069" s="255"/>
      <c r="W1069" s="255"/>
      <c r="X1069" s="255"/>
      <c r="Y1069" s="255"/>
      <c r="Z1069" s="255"/>
      <c r="AA1069" s="255"/>
      <c r="AB1069" s="255"/>
      <c r="AC1069" s="255"/>
      <c r="AD1069" s="255"/>
      <c r="AE1069" s="361"/>
      <c r="AF1069" s="361"/>
      <c r="AG1069" s="361"/>
      <c r="AH1069" s="361"/>
      <c r="AI1069" s="361"/>
      <c r="AJ1069" s="361"/>
      <c r="AK1069" s="361"/>
      <c r="AL1069" s="361"/>
      <c r="AM1069" s="361"/>
      <c r="AN1069" s="361"/>
      <c r="AO1069" s="361"/>
      <c r="AP1069" s="361"/>
      <c r="AQ1069" s="361"/>
      <c r="AR1069" s="361"/>
      <c r="AS1069" s="256">
        <f>SUM(AE1069:AR1069)</f>
        <v>0</v>
      </c>
    </row>
    <row r="1070" spans="1:45" ht="15" hidden="1" customHeight="1" outlineLevel="1">
      <c r="A1070" s="464"/>
      <c r="B1070" s="254" t="s">
        <v>345</v>
      </c>
      <c r="C1070" s="251" t="s">
        <v>163</v>
      </c>
      <c r="D1070" s="255"/>
      <c r="E1070" s="255"/>
      <c r="F1070" s="255"/>
      <c r="G1070" s="255"/>
      <c r="H1070" s="255"/>
      <c r="I1070" s="255"/>
      <c r="J1070" s="255"/>
      <c r="K1070" s="255"/>
      <c r="L1070" s="255"/>
      <c r="M1070" s="255"/>
      <c r="N1070" s="255"/>
      <c r="O1070" s="255"/>
      <c r="P1070" s="255"/>
      <c r="Q1070" s="251"/>
      <c r="R1070" s="255"/>
      <c r="S1070" s="255"/>
      <c r="T1070" s="255"/>
      <c r="U1070" s="255"/>
      <c r="V1070" s="255"/>
      <c r="W1070" s="255"/>
      <c r="X1070" s="255"/>
      <c r="Y1070" s="255"/>
      <c r="Z1070" s="255"/>
      <c r="AA1070" s="255"/>
      <c r="AB1070" s="255"/>
      <c r="AC1070" s="255"/>
      <c r="AD1070" s="255"/>
      <c r="AE1070" s="362">
        <f>AE1069</f>
        <v>0</v>
      </c>
      <c r="AF1070" s="362">
        <f t="shared" ref="AF1070" si="2448">AF1069</f>
        <v>0</v>
      </c>
      <c r="AG1070" s="362">
        <f t="shared" ref="AG1070" si="2449">AG1069</f>
        <v>0</v>
      </c>
      <c r="AH1070" s="362">
        <f t="shared" ref="AH1070" si="2450">AH1069</f>
        <v>0</v>
      </c>
      <c r="AI1070" s="362">
        <f t="shared" ref="AI1070" si="2451">AI1069</f>
        <v>0</v>
      </c>
      <c r="AJ1070" s="362">
        <f t="shared" ref="AJ1070" si="2452">AJ1069</f>
        <v>0</v>
      </c>
      <c r="AK1070" s="362">
        <f t="shared" ref="AK1070" si="2453">AK1069</f>
        <v>0</v>
      </c>
      <c r="AL1070" s="362">
        <f t="shared" ref="AL1070" si="2454">AL1069</f>
        <v>0</v>
      </c>
      <c r="AM1070" s="362">
        <f t="shared" ref="AM1070" si="2455">AM1069</f>
        <v>0</v>
      </c>
      <c r="AN1070" s="362">
        <f t="shared" ref="AN1070" si="2456">AN1069</f>
        <v>0</v>
      </c>
      <c r="AO1070" s="362">
        <f t="shared" ref="AO1070" si="2457">AO1069</f>
        <v>0</v>
      </c>
      <c r="AP1070" s="362">
        <f t="shared" ref="AP1070" si="2458">AP1069</f>
        <v>0</v>
      </c>
      <c r="AQ1070" s="362">
        <f t="shared" ref="AQ1070" si="2459">AQ1069</f>
        <v>0</v>
      </c>
      <c r="AR1070" s="362">
        <f t="shared" ref="AR1070" si="2460">AR1069</f>
        <v>0</v>
      </c>
      <c r="AS1070" s="266"/>
    </row>
    <row r="1071" spans="1:45" ht="15" hidden="1" customHeight="1" outlineLevel="1">
      <c r="A1071" s="464"/>
      <c r="B1071" s="254"/>
      <c r="C1071" s="251"/>
      <c r="D1071" s="251"/>
      <c r="E1071" s="251"/>
      <c r="F1071" s="251"/>
      <c r="G1071" s="251"/>
      <c r="H1071" s="251"/>
      <c r="I1071" s="251"/>
      <c r="J1071" s="251"/>
      <c r="K1071" s="251"/>
      <c r="L1071" s="251"/>
      <c r="M1071" s="251"/>
      <c r="N1071" s="251"/>
      <c r="O1071" s="251"/>
      <c r="P1071" s="251"/>
      <c r="Q1071" s="251"/>
      <c r="R1071" s="251"/>
      <c r="S1071" s="251"/>
      <c r="T1071" s="251"/>
      <c r="U1071" s="251"/>
      <c r="V1071" s="251"/>
      <c r="W1071" s="251"/>
      <c r="X1071" s="251"/>
      <c r="Y1071" s="251"/>
      <c r="Z1071" s="251"/>
      <c r="AA1071" s="251"/>
      <c r="AB1071" s="251"/>
      <c r="AC1071" s="251"/>
      <c r="AD1071" s="251"/>
      <c r="AE1071" s="363"/>
      <c r="AF1071" s="376"/>
      <c r="AG1071" s="376"/>
      <c r="AH1071" s="376"/>
      <c r="AI1071" s="376"/>
      <c r="AJ1071" s="376"/>
      <c r="AK1071" s="376"/>
      <c r="AL1071" s="376"/>
      <c r="AM1071" s="376"/>
      <c r="AN1071" s="376"/>
      <c r="AO1071" s="376"/>
      <c r="AP1071" s="376"/>
      <c r="AQ1071" s="376"/>
      <c r="AR1071" s="376"/>
      <c r="AS1071" s="266"/>
    </row>
    <row r="1072" spans="1:45" ht="15" hidden="1" customHeight="1" outlineLevel="1">
      <c r="A1072" s="464"/>
      <c r="B1072" s="248" t="s">
        <v>496</v>
      </c>
      <c r="C1072" s="251"/>
      <c r="D1072" s="251"/>
      <c r="E1072" s="251"/>
      <c r="F1072" s="251"/>
      <c r="G1072" s="251"/>
      <c r="H1072" s="251"/>
      <c r="I1072" s="251"/>
      <c r="J1072" s="251"/>
      <c r="K1072" s="251"/>
      <c r="L1072" s="251"/>
      <c r="M1072" s="251"/>
      <c r="N1072" s="251"/>
      <c r="O1072" s="251"/>
      <c r="P1072" s="251"/>
      <c r="Q1072" s="251"/>
      <c r="R1072" s="251"/>
      <c r="S1072" s="251"/>
      <c r="T1072" s="251"/>
      <c r="U1072" s="251"/>
      <c r="V1072" s="251"/>
      <c r="W1072" s="251"/>
      <c r="X1072" s="251"/>
      <c r="Y1072" s="251"/>
      <c r="Z1072" s="251"/>
      <c r="AA1072" s="251"/>
      <c r="AB1072" s="251"/>
      <c r="AC1072" s="251"/>
      <c r="AD1072" s="251"/>
      <c r="AE1072" s="363"/>
      <c r="AF1072" s="376"/>
      <c r="AG1072" s="376"/>
      <c r="AH1072" s="376"/>
      <c r="AI1072" s="376"/>
      <c r="AJ1072" s="376"/>
      <c r="AK1072" s="376"/>
      <c r="AL1072" s="376"/>
      <c r="AM1072" s="376"/>
      <c r="AN1072" s="376"/>
      <c r="AO1072" s="376"/>
      <c r="AP1072" s="376"/>
      <c r="AQ1072" s="376"/>
      <c r="AR1072" s="376"/>
      <c r="AS1072" s="266"/>
    </row>
    <row r="1073" spans="1:45" ht="15" hidden="1" customHeight="1" outlineLevel="1">
      <c r="A1073" s="464">
        <v>25</v>
      </c>
      <c r="B1073" s="379" t="s">
        <v>117</v>
      </c>
      <c r="C1073" s="251" t="s">
        <v>25</v>
      </c>
      <c r="D1073" s="255"/>
      <c r="E1073" s="255"/>
      <c r="F1073" s="255"/>
      <c r="G1073" s="255"/>
      <c r="H1073" s="255"/>
      <c r="I1073" s="255"/>
      <c r="J1073" s="255"/>
      <c r="K1073" s="255"/>
      <c r="L1073" s="255"/>
      <c r="M1073" s="255"/>
      <c r="N1073" s="255"/>
      <c r="O1073" s="255"/>
      <c r="P1073" s="255"/>
      <c r="Q1073" s="255">
        <v>12</v>
      </c>
      <c r="R1073" s="255"/>
      <c r="S1073" s="255"/>
      <c r="T1073" s="255"/>
      <c r="U1073" s="255"/>
      <c r="V1073" s="255"/>
      <c r="W1073" s="255"/>
      <c r="X1073" s="255"/>
      <c r="Y1073" s="255"/>
      <c r="Z1073" s="255"/>
      <c r="AA1073" s="255"/>
      <c r="AB1073" s="255"/>
      <c r="AC1073" s="255"/>
      <c r="AD1073" s="255"/>
      <c r="AE1073" s="377"/>
      <c r="AF1073" s="366"/>
      <c r="AG1073" s="366"/>
      <c r="AH1073" s="366"/>
      <c r="AI1073" s="366"/>
      <c r="AJ1073" s="366"/>
      <c r="AK1073" s="366"/>
      <c r="AL1073" s="366"/>
      <c r="AM1073" s="366"/>
      <c r="AN1073" s="366"/>
      <c r="AO1073" s="366"/>
      <c r="AP1073" s="366"/>
      <c r="AQ1073" s="366"/>
      <c r="AR1073" s="366"/>
      <c r="AS1073" s="256">
        <f>SUM(AE1073:AR1073)</f>
        <v>0</v>
      </c>
    </row>
    <row r="1074" spans="1:45" ht="15" hidden="1" customHeight="1" outlineLevel="1">
      <c r="A1074" s="464"/>
      <c r="B1074" s="254" t="s">
        <v>345</v>
      </c>
      <c r="C1074" s="251" t="s">
        <v>163</v>
      </c>
      <c r="D1074" s="255"/>
      <c r="E1074" s="255"/>
      <c r="F1074" s="255"/>
      <c r="G1074" s="255"/>
      <c r="H1074" s="255"/>
      <c r="I1074" s="255"/>
      <c r="J1074" s="255"/>
      <c r="K1074" s="255"/>
      <c r="L1074" s="255"/>
      <c r="M1074" s="255"/>
      <c r="N1074" s="255"/>
      <c r="O1074" s="255"/>
      <c r="P1074" s="255"/>
      <c r="Q1074" s="255">
        <f>Q1073</f>
        <v>12</v>
      </c>
      <c r="R1074" s="255"/>
      <c r="S1074" s="255"/>
      <c r="T1074" s="255"/>
      <c r="U1074" s="255"/>
      <c r="V1074" s="255"/>
      <c r="W1074" s="255"/>
      <c r="X1074" s="255"/>
      <c r="Y1074" s="255"/>
      <c r="Z1074" s="255"/>
      <c r="AA1074" s="255"/>
      <c r="AB1074" s="255"/>
      <c r="AC1074" s="255"/>
      <c r="AD1074" s="255"/>
      <c r="AE1074" s="362">
        <f>AE1073</f>
        <v>0</v>
      </c>
      <c r="AF1074" s="362">
        <f t="shared" ref="AF1074" si="2461">AF1073</f>
        <v>0</v>
      </c>
      <c r="AG1074" s="362">
        <f t="shared" ref="AG1074" si="2462">AG1073</f>
        <v>0</v>
      </c>
      <c r="AH1074" s="362">
        <f t="shared" ref="AH1074" si="2463">AH1073</f>
        <v>0</v>
      </c>
      <c r="AI1074" s="362">
        <f t="shared" ref="AI1074" si="2464">AI1073</f>
        <v>0</v>
      </c>
      <c r="AJ1074" s="362">
        <f t="shared" ref="AJ1074" si="2465">AJ1073</f>
        <v>0</v>
      </c>
      <c r="AK1074" s="362">
        <f t="shared" ref="AK1074" si="2466">AK1073</f>
        <v>0</v>
      </c>
      <c r="AL1074" s="362">
        <f t="shared" ref="AL1074" si="2467">AL1073</f>
        <v>0</v>
      </c>
      <c r="AM1074" s="362">
        <f t="shared" ref="AM1074" si="2468">AM1073</f>
        <v>0</v>
      </c>
      <c r="AN1074" s="362">
        <f t="shared" ref="AN1074" si="2469">AN1073</f>
        <v>0</v>
      </c>
      <c r="AO1074" s="362">
        <f t="shared" ref="AO1074" si="2470">AO1073</f>
        <v>0</v>
      </c>
      <c r="AP1074" s="362">
        <f t="shared" ref="AP1074" si="2471">AP1073</f>
        <v>0</v>
      </c>
      <c r="AQ1074" s="362">
        <f t="shared" ref="AQ1074" si="2472">AQ1073</f>
        <v>0</v>
      </c>
      <c r="AR1074" s="362">
        <f t="shared" ref="AR1074" si="2473">AR1073</f>
        <v>0</v>
      </c>
      <c r="AS1074" s="266"/>
    </row>
    <row r="1075" spans="1:45" ht="15" hidden="1" customHeight="1" outlineLevel="1">
      <c r="A1075" s="464"/>
      <c r="B1075" s="254"/>
      <c r="C1075" s="251"/>
      <c r="D1075" s="251"/>
      <c r="E1075" s="251"/>
      <c r="F1075" s="251"/>
      <c r="G1075" s="251"/>
      <c r="H1075" s="251"/>
      <c r="I1075" s="251"/>
      <c r="J1075" s="251"/>
      <c r="K1075" s="251"/>
      <c r="L1075" s="251"/>
      <c r="M1075" s="251"/>
      <c r="N1075" s="251"/>
      <c r="O1075" s="251"/>
      <c r="P1075" s="251"/>
      <c r="Q1075" s="251"/>
      <c r="R1075" s="251"/>
      <c r="S1075" s="251"/>
      <c r="T1075" s="251"/>
      <c r="U1075" s="251"/>
      <c r="V1075" s="251"/>
      <c r="W1075" s="251"/>
      <c r="X1075" s="251"/>
      <c r="Y1075" s="251"/>
      <c r="Z1075" s="251"/>
      <c r="AA1075" s="251"/>
      <c r="AB1075" s="251"/>
      <c r="AC1075" s="251"/>
      <c r="AD1075" s="251"/>
      <c r="AE1075" s="363"/>
      <c r="AF1075" s="376"/>
      <c r="AG1075" s="376"/>
      <c r="AH1075" s="376"/>
      <c r="AI1075" s="376"/>
      <c r="AJ1075" s="376"/>
      <c r="AK1075" s="376"/>
      <c r="AL1075" s="376"/>
      <c r="AM1075" s="376"/>
      <c r="AN1075" s="376"/>
      <c r="AO1075" s="376"/>
      <c r="AP1075" s="376"/>
      <c r="AQ1075" s="376"/>
      <c r="AR1075" s="376"/>
      <c r="AS1075" s="266"/>
    </row>
    <row r="1076" spans="1:45" ht="15" hidden="1" customHeight="1" outlineLevel="1">
      <c r="A1076" s="464">
        <v>26</v>
      </c>
      <c r="B1076" s="379" t="s">
        <v>118</v>
      </c>
      <c r="C1076" s="251" t="s">
        <v>25</v>
      </c>
      <c r="D1076" s="255"/>
      <c r="E1076" s="255"/>
      <c r="F1076" s="255"/>
      <c r="G1076" s="255"/>
      <c r="H1076" s="255"/>
      <c r="I1076" s="255"/>
      <c r="J1076" s="255"/>
      <c r="K1076" s="255"/>
      <c r="L1076" s="255"/>
      <c r="M1076" s="255"/>
      <c r="N1076" s="255"/>
      <c r="O1076" s="255"/>
      <c r="P1076" s="255"/>
      <c r="Q1076" s="255">
        <v>12</v>
      </c>
      <c r="R1076" s="255"/>
      <c r="S1076" s="255"/>
      <c r="T1076" s="255"/>
      <c r="U1076" s="255"/>
      <c r="V1076" s="255"/>
      <c r="W1076" s="255"/>
      <c r="X1076" s="255"/>
      <c r="Y1076" s="255"/>
      <c r="Z1076" s="255"/>
      <c r="AA1076" s="255"/>
      <c r="AB1076" s="255"/>
      <c r="AC1076" s="255"/>
      <c r="AD1076" s="255"/>
      <c r="AE1076" s="377"/>
      <c r="AF1076" s="366"/>
      <c r="AG1076" s="366"/>
      <c r="AH1076" s="366"/>
      <c r="AI1076" s="366"/>
      <c r="AJ1076" s="366"/>
      <c r="AK1076" s="366"/>
      <c r="AL1076" s="366"/>
      <c r="AM1076" s="366"/>
      <c r="AN1076" s="366"/>
      <c r="AO1076" s="366"/>
      <c r="AP1076" s="366"/>
      <c r="AQ1076" s="366"/>
      <c r="AR1076" s="366"/>
      <c r="AS1076" s="256">
        <f>SUM(AE1076:AR1076)</f>
        <v>0</v>
      </c>
    </row>
    <row r="1077" spans="1:45" ht="15" hidden="1" customHeight="1" outlineLevel="1">
      <c r="A1077" s="464"/>
      <c r="B1077" s="254" t="s">
        <v>345</v>
      </c>
      <c r="C1077" s="251" t="s">
        <v>163</v>
      </c>
      <c r="D1077" s="255"/>
      <c r="E1077" s="255"/>
      <c r="F1077" s="255"/>
      <c r="G1077" s="255"/>
      <c r="H1077" s="255"/>
      <c r="I1077" s="255"/>
      <c r="J1077" s="255"/>
      <c r="K1077" s="255"/>
      <c r="L1077" s="255"/>
      <c r="M1077" s="255"/>
      <c r="N1077" s="255"/>
      <c r="O1077" s="255"/>
      <c r="P1077" s="255"/>
      <c r="Q1077" s="255">
        <f>Q1076</f>
        <v>12</v>
      </c>
      <c r="R1077" s="255"/>
      <c r="S1077" s="255"/>
      <c r="T1077" s="255"/>
      <c r="U1077" s="255"/>
      <c r="V1077" s="255"/>
      <c r="W1077" s="255"/>
      <c r="X1077" s="255"/>
      <c r="Y1077" s="255"/>
      <c r="Z1077" s="255"/>
      <c r="AA1077" s="255"/>
      <c r="AB1077" s="255"/>
      <c r="AC1077" s="255"/>
      <c r="AD1077" s="255"/>
      <c r="AE1077" s="362">
        <f>AE1076</f>
        <v>0</v>
      </c>
      <c r="AF1077" s="362">
        <f t="shared" ref="AF1077" si="2474">AF1076</f>
        <v>0</v>
      </c>
      <c r="AG1077" s="362">
        <f t="shared" ref="AG1077" si="2475">AG1076</f>
        <v>0</v>
      </c>
      <c r="AH1077" s="362">
        <f t="shared" ref="AH1077" si="2476">AH1076</f>
        <v>0</v>
      </c>
      <c r="AI1077" s="362">
        <f t="shared" ref="AI1077" si="2477">AI1076</f>
        <v>0</v>
      </c>
      <c r="AJ1077" s="362">
        <f t="shared" ref="AJ1077" si="2478">AJ1076</f>
        <v>0</v>
      </c>
      <c r="AK1077" s="362">
        <f t="shared" ref="AK1077" si="2479">AK1076</f>
        <v>0</v>
      </c>
      <c r="AL1077" s="362">
        <f t="shared" ref="AL1077" si="2480">AL1076</f>
        <v>0</v>
      </c>
      <c r="AM1077" s="362">
        <f t="shared" ref="AM1077" si="2481">AM1076</f>
        <v>0</v>
      </c>
      <c r="AN1077" s="362">
        <f t="shared" ref="AN1077" si="2482">AN1076</f>
        <v>0</v>
      </c>
      <c r="AO1077" s="362">
        <f t="shared" ref="AO1077" si="2483">AO1076</f>
        <v>0</v>
      </c>
      <c r="AP1077" s="362">
        <f t="shared" ref="AP1077" si="2484">AP1076</f>
        <v>0</v>
      </c>
      <c r="AQ1077" s="362">
        <f t="shared" ref="AQ1077" si="2485">AQ1076</f>
        <v>0</v>
      </c>
      <c r="AR1077" s="362">
        <f t="shared" ref="AR1077" si="2486">AR1076</f>
        <v>0</v>
      </c>
      <c r="AS1077" s="266"/>
    </row>
    <row r="1078" spans="1:45" ht="15" hidden="1" customHeight="1" outlineLevel="1">
      <c r="A1078" s="464"/>
      <c r="B1078" s="254"/>
      <c r="C1078" s="251"/>
      <c r="D1078" s="251"/>
      <c r="E1078" s="251"/>
      <c r="F1078" s="251"/>
      <c r="G1078" s="251"/>
      <c r="H1078" s="251"/>
      <c r="I1078" s="251"/>
      <c r="J1078" s="251"/>
      <c r="K1078" s="251"/>
      <c r="L1078" s="251"/>
      <c r="M1078" s="251"/>
      <c r="N1078" s="251"/>
      <c r="O1078" s="251"/>
      <c r="P1078" s="251"/>
      <c r="Q1078" s="251"/>
      <c r="R1078" s="251"/>
      <c r="S1078" s="251"/>
      <c r="T1078" s="251"/>
      <c r="U1078" s="251"/>
      <c r="V1078" s="251"/>
      <c r="W1078" s="251"/>
      <c r="X1078" s="251"/>
      <c r="Y1078" s="251"/>
      <c r="Z1078" s="251"/>
      <c r="AA1078" s="251"/>
      <c r="AB1078" s="251"/>
      <c r="AC1078" s="251"/>
      <c r="AD1078" s="251"/>
      <c r="AE1078" s="363"/>
      <c r="AF1078" s="376"/>
      <c r="AG1078" s="376"/>
      <c r="AH1078" s="376"/>
      <c r="AI1078" s="376"/>
      <c r="AJ1078" s="376"/>
      <c r="AK1078" s="376"/>
      <c r="AL1078" s="376"/>
      <c r="AM1078" s="376"/>
      <c r="AN1078" s="376"/>
      <c r="AO1078" s="376"/>
      <c r="AP1078" s="376"/>
      <c r="AQ1078" s="376"/>
      <c r="AR1078" s="376"/>
      <c r="AS1078" s="266"/>
    </row>
    <row r="1079" spans="1:45" ht="15" hidden="1" customHeight="1" outlineLevel="1">
      <c r="A1079" s="464">
        <v>27</v>
      </c>
      <c r="B1079" s="379" t="s">
        <v>119</v>
      </c>
      <c r="C1079" s="251" t="s">
        <v>25</v>
      </c>
      <c r="D1079" s="255"/>
      <c r="E1079" s="255"/>
      <c r="F1079" s="255"/>
      <c r="G1079" s="255"/>
      <c r="H1079" s="255"/>
      <c r="I1079" s="255"/>
      <c r="J1079" s="255"/>
      <c r="K1079" s="255"/>
      <c r="L1079" s="255"/>
      <c r="M1079" s="255"/>
      <c r="N1079" s="255"/>
      <c r="O1079" s="255"/>
      <c r="P1079" s="255"/>
      <c r="Q1079" s="255">
        <v>12</v>
      </c>
      <c r="R1079" s="255"/>
      <c r="S1079" s="255"/>
      <c r="T1079" s="255"/>
      <c r="U1079" s="255"/>
      <c r="V1079" s="255"/>
      <c r="W1079" s="255"/>
      <c r="X1079" s="255"/>
      <c r="Y1079" s="255"/>
      <c r="Z1079" s="255"/>
      <c r="AA1079" s="255"/>
      <c r="AB1079" s="255"/>
      <c r="AC1079" s="255"/>
      <c r="AD1079" s="255"/>
      <c r="AE1079" s="377"/>
      <c r="AF1079" s="366"/>
      <c r="AG1079" s="366"/>
      <c r="AH1079" s="366"/>
      <c r="AI1079" s="366"/>
      <c r="AJ1079" s="366"/>
      <c r="AK1079" s="366"/>
      <c r="AL1079" s="366"/>
      <c r="AM1079" s="366"/>
      <c r="AN1079" s="366"/>
      <c r="AO1079" s="366"/>
      <c r="AP1079" s="366"/>
      <c r="AQ1079" s="366"/>
      <c r="AR1079" s="366"/>
      <c r="AS1079" s="256">
        <f>SUM(AE1079:AR1079)</f>
        <v>0</v>
      </c>
    </row>
    <row r="1080" spans="1:45" ht="15" hidden="1" customHeight="1" outlineLevel="1">
      <c r="A1080" s="464"/>
      <c r="B1080" s="254" t="s">
        <v>345</v>
      </c>
      <c r="C1080" s="251" t="s">
        <v>163</v>
      </c>
      <c r="D1080" s="255"/>
      <c r="E1080" s="255"/>
      <c r="F1080" s="255"/>
      <c r="G1080" s="255"/>
      <c r="H1080" s="255"/>
      <c r="I1080" s="255"/>
      <c r="J1080" s="255"/>
      <c r="K1080" s="255"/>
      <c r="L1080" s="255"/>
      <c r="M1080" s="255"/>
      <c r="N1080" s="255"/>
      <c r="O1080" s="255"/>
      <c r="P1080" s="255"/>
      <c r="Q1080" s="255">
        <f>Q1079</f>
        <v>12</v>
      </c>
      <c r="R1080" s="255"/>
      <c r="S1080" s="255"/>
      <c r="T1080" s="255"/>
      <c r="U1080" s="255"/>
      <c r="V1080" s="255"/>
      <c r="W1080" s="255"/>
      <c r="X1080" s="255"/>
      <c r="Y1080" s="255"/>
      <c r="Z1080" s="255"/>
      <c r="AA1080" s="255"/>
      <c r="AB1080" s="255"/>
      <c r="AC1080" s="255"/>
      <c r="AD1080" s="255"/>
      <c r="AE1080" s="362">
        <f>AE1079</f>
        <v>0</v>
      </c>
      <c r="AF1080" s="362">
        <f t="shared" ref="AF1080" si="2487">AF1079</f>
        <v>0</v>
      </c>
      <c r="AG1080" s="362">
        <f t="shared" ref="AG1080" si="2488">AG1079</f>
        <v>0</v>
      </c>
      <c r="AH1080" s="362">
        <f t="shared" ref="AH1080" si="2489">AH1079</f>
        <v>0</v>
      </c>
      <c r="AI1080" s="362">
        <f t="shared" ref="AI1080" si="2490">AI1079</f>
        <v>0</v>
      </c>
      <c r="AJ1080" s="362">
        <f t="shared" ref="AJ1080" si="2491">AJ1079</f>
        <v>0</v>
      </c>
      <c r="AK1080" s="362">
        <f t="shared" ref="AK1080" si="2492">AK1079</f>
        <v>0</v>
      </c>
      <c r="AL1080" s="362">
        <f t="shared" ref="AL1080" si="2493">AL1079</f>
        <v>0</v>
      </c>
      <c r="AM1080" s="362">
        <f t="shared" ref="AM1080" si="2494">AM1079</f>
        <v>0</v>
      </c>
      <c r="AN1080" s="362">
        <f t="shared" ref="AN1080" si="2495">AN1079</f>
        <v>0</v>
      </c>
      <c r="AO1080" s="362">
        <f t="shared" ref="AO1080" si="2496">AO1079</f>
        <v>0</v>
      </c>
      <c r="AP1080" s="362">
        <f t="shared" ref="AP1080" si="2497">AP1079</f>
        <v>0</v>
      </c>
      <c r="AQ1080" s="362">
        <f t="shared" ref="AQ1080" si="2498">AQ1079</f>
        <v>0</v>
      </c>
      <c r="AR1080" s="362">
        <f t="shared" ref="AR1080" si="2499">AR1079</f>
        <v>0</v>
      </c>
      <c r="AS1080" s="266"/>
    </row>
    <row r="1081" spans="1:45" ht="15" hidden="1" customHeight="1" outlineLevel="1">
      <c r="A1081" s="464"/>
      <c r="B1081" s="254"/>
      <c r="C1081" s="251"/>
      <c r="D1081" s="251"/>
      <c r="E1081" s="251"/>
      <c r="F1081" s="251"/>
      <c r="G1081" s="251"/>
      <c r="H1081" s="251"/>
      <c r="I1081" s="251"/>
      <c r="J1081" s="251"/>
      <c r="K1081" s="251"/>
      <c r="L1081" s="251"/>
      <c r="M1081" s="251"/>
      <c r="N1081" s="251"/>
      <c r="O1081" s="251"/>
      <c r="P1081" s="251"/>
      <c r="Q1081" s="251"/>
      <c r="R1081" s="251"/>
      <c r="S1081" s="251"/>
      <c r="T1081" s="251"/>
      <c r="U1081" s="251"/>
      <c r="V1081" s="251"/>
      <c r="W1081" s="251"/>
      <c r="X1081" s="251"/>
      <c r="Y1081" s="251"/>
      <c r="Z1081" s="251"/>
      <c r="AA1081" s="251"/>
      <c r="AB1081" s="251"/>
      <c r="AC1081" s="251"/>
      <c r="AD1081" s="251"/>
      <c r="AE1081" s="363"/>
      <c r="AF1081" s="376"/>
      <c r="AG1081" s="376"/>
      <c r="AH1081" s="376"/>
      <c r="AI1081" s="376"/>
      <c r="AJ1081" s="376"/>
      <c r="AK1081" s="376"/>
      <c r="AL1081" s="376"/>
      <c r="AM1081" s="376"/>
      <c r="AN1081" s="376"/>
      <c r="AO1081" s="376"/>
      <c r="AP1081" s="376"/>
      <c r="AQ1081" s="376"/>
      <c r="AR1081" s="376"/>
      <c r="AS1081" s="266"/>
    </row>
    <row r="1082" spans="1:45" ht="15" hidden="1" customHeight="1" outlineLevel="1">
      <c r="A1082" s="464">
        <v>28</v>
      </c>
      <c r="B1082" s="379" t="s">
        <v>120</v>
      </c>
      <c r="C1082" s="251" t="s">
        <v>25</v>
      </c>
      <c r="D1082" s="255"/>
      <c r="E1082" s="255"/>
      <c r="F1082" s="255"/>
      <c r="G1082" s="255"/>
      <c r="H1082" s="255"/>
      <c r="I1082" s="255"/>
      <c r="J1082" s="255"/>
      <c r="K1082" s="255"/>
      <c r="L1082" s="255"/>
      <c r="M1082" s="255"/>
      <c r="N1082" s="255"/>
      <c r="O1082" s="255"/>
      <c r="P1082" s="255"/>
      <c r="Q1082" s="255">
        <v>12</v>
      </c>
      <c r="R1082" s="255"/>
      <c r="S1082" s="255"/>
      <c r="T1082" s="255"/>
      <c r="U1082" s="255"/>
      <c r="V1082" s="255"/>
      <c r="W1082" s="255"/>
      <c r="X1082" s="255"/>
      <c r="Y1082" s="255"/>
      <c r="Z1082" s="255"/>
      <c r="AA1082" s="255"/>
      <c r="AB1082" s="255"/>
      <c r="AC1082" s="255"/>
      <c r="AD1082" s="255"/>
      <c r="AE1082" s="377"/>
      <c r="AF1082" s="366"/>
      <c r="AG1082" s="366"/>
      <c r="AH1082" s="366"/>
      <c r="AI1082" s="366"/>
      <c r="AJ1082" s="366"/>
      <c r="AK1082" s="366"/>
      <c r="AL1082" s="366"/>
      <c r="AM1082" s="366"/>
      <c r="AN1082" s="366"/>
      <c r="AO1082" s="366"/>
      <c r="AP1082" s="366"/>
      <c r="AQ1082" s="366"/>
      <c r="AR1082" s="366"/>
      <c r="AS1082" s="256">
        <f>SUM(AE1082:AR1082)</f>
        <v>0</v>
      </c>
    </row>
    <row r="1083" spans="1:45" ht="15" hidden="1" customHeight="1" outlineLevel="1">
      <c r="A1083" s="464"/>
      <c r="B1083" s="254" t="s">
        <v>345</v>
      </c>
      <c r="C1083" s="251" t="s">
        <v>163</v>
      </c>
      <c r="D1083" s="255"/>
      <c r="E1083" s="255"/>
      <c r="F1083" s="255"/>
      <c r="G1083" s="255"/>
      <c r="H1083" s="255"/>
      <c r="I1083" s="255"/>
      <c r="J1083" s="255"/>
      <c r="K1083" s="255"/>
      <c r="L1083" s="255"/>
      <c r="M1083" s="255"/>
      <c r="N1083" s="255"/>
      <c r="O1083" s="255"/>
      <c r="P1083" s="255"/>
      <c r="Q1083" s="255">
        <f>Q1082</f>
        <v>12</v>
      </c>
      <c r="R1083" s="255"/>
      <c r="S1083" s="255"/>
      <c r="T1083" s="255"/>
      <c r="U1083" s="255"/>
      <c r="V1083" s="255"/>
      <c r="W1083" s="255"/>
      <c r="X1083" s="255"/>
      <c r="Y1083" s="255"/>
      <c r="Z1083" s="255"/>
      <c r="AA1083" s="255"/>
      <c r="AB1083" s="255"/>
      <c r="AC1083" s="255"/>
      <c r="AD1083" s="255"/>
      <c r="AE1083" s="362">
        <f>AE1082</f>
        <v>0</v>
      </c>
      <c r="AF1083" s="362">
        <f>AF1082</f>
        <v>0</v>
      </c>
      <c r="AG1083" s="362">
        <f t="shared" ref="AG1083" si="2500">AG1082</f>
        <v>0</v>
      </c>
      <c r="AH1083" s="362">
        <f t="shared" ref="AH1083" si="2501">AH1082</f>
        <v>0</v>
      </c>
      <c r="AI1083" s="362">
        <f t="shared" ref="AI1083" si="2502">AI1082</f>
        <v>0</v>
      </c>
      <c r="AJ1083" s="362">
        <f t="shared" ref="AJ1083" si="2503">AJ1082</f>
        <v>0</v>
      </c>
      <c r="AK1083" s="362">
        <f>AK1082</f>
        <v>0</v>
      </c>
      <c r="AL1083" s="362">
        <f t="shared" ref="AL1083" si="2504">AL1082</f>
        <v>0</v>
      </c>
      <c r="AM1083" s="362">
        <f t="shared" ref="AM1083" si="2505">AM1082</f>
        <v>0</v>
      </c>
      <c r="AN1083" s="362">
        <f t="shared" ref="AN1083" si="2506">AN1082</f>
        <v>0</v>
      </c>
      <c r="AO1083" s="362">
        <f t="shared" ref="AO1083" si="2507">AO1082</f>
        <v>0</v>
      </c>
      <c r="AP1083" s="362">
        <f t="shared" ref="AP1083" si="2508">AP1082</f>
        <v>0</v>
      </c>
      <c r="AQ1083" s="362">
        <f t="shared" ref="AQ1083" si="2509">AQ1082</f>
        <v>0</v>
      </c>
      <c r="AR1083" s="362">
        <f t="shared" ref="AR1083" si="2510">AR1082</f>
        <v>0</v>
      </c>
      <c r="AS1083" s="266"/>
    </row>
    <row r="1084" spans="1:45" ht="15" hidden="1" customHeight="1" outlineLevel="1">
      <c r="A1084" s="464"/>
      <c r="B1084" s="254"/>
      <c r="C1084" s="251"/>
      <c r="D1084" s="251"/>
      <c r="E1084" s="251"/>
      <c r="F1084" s="251"/>
      <c r="G1084" s="251"/>
      <c r="H1084" s="251"/>
      <c r="I1084" s="251"/>
      <c r="J1084" s="251"/>
      <c r="K1084" s="251"/>
      <c r="L1084" s="251"/>
      <c r="M1084" s="251"/>
      <c r="N1084" s="251"/>
      <c r="O1084" s="251"/>
      <c r="P1084" s="251"/>
      <c r="Q1084" s="251"/>
      <c r="R1084" s="251"/>
      <c r="S1084" s="251"/>
      <c r="T1084" s="251"/>
      <c r="U1084" s="251"/>
      <c r="V1084" s="251"/>
      <c r="W1084" s="251"/>
      <c r="X1084" s="251"/>
      <c r="Y1084" s="251"/>
      <c r="Z1084" s="251"/>
      <c r="AA1084" s="251"/>
      <c r="AB1084" s="251"/>
      <c r="AC1084" s="251"/>
      <c r="AD1084" s="251"/>
      <c r="AE1084" s="363"/>
      <c r="AF1084" s="376"/>
      <c r="AG1084" s="376"/>
      <c r="AH1084" s="376"/>
      <c r="AI1084" s="376"/>
      <c r="AJ1084" s="376"/>
      <c r="AK1084" s="376"/>
      <c r="AL1084" s="376"/>
      <c r="AM1084" s="376"/>
      <c r="AN1084" s="376"/>
      <c r="AO1084" s="376"/>
      <c r="AP1084" s="376"/>
      <c r="AQ1084" s="376"/>
      <c r="AR1084" s="376"/>
      <c r="AS1084" s="266"/>
    </row>
    <row r="1085" spans="1:45" ht="15" hidden="1" customHeight="1" outlineLevel="1">
      <c r="A1085" s="464">
        <v>29</v>
      </c>
      <c r="B1085" s="379" t="s">
        <v>121</v>
      </c>
      <c r="C1085" s="251" t="s">
        <v>25</v>
      </c>
      <c r="D1085" s="255"/>
      <c r="E1085" s="255"/>
      <c r="F1085" s="255"/>
      <c r="G1085" s="255"/>
      <c r="H1085" s="255"/>
      <c r="I1085" s="255"/>
      <c r="J1085" s="255"/>
      <c r="K1085" s="255"/>
      <c r="L1085" s="255"/>
      <c r="M1085" s="255"/>
      <c r="N1085" s="255"/>
      <c r="O1085" s="255"/>
      <c r="P1085" s="255"/>
      <c r="Q1085" s="255">
        <v>3</v>
      </c>
      <c r="R1085" s="255"/>
      <c r="S1085" s="255"/>
      <c r="T1085" s="255"/>
      <c r="U1085" s="255"/>
      <c r="V1085" s="255"/>
      <c r="W1085" s="255"/>
      <c r="X1085" s="255"/>
      <c r="Y1085" s="255"/>
      <c r="Z1085" s="255"/>
      <c r="AA1085" s="255"/>
      <c r="AB1085" s="255"/>
      <c r="AC1085" s="255"/>
      <c r="AD1085" s="255"/>
      <c r="AE1085" s="377"/>
      <c r="AF1085" s="366"/>
      <c r="AG1085" s="366"/>
      <c r="AH1085" s="366"/>
      <c r="AI1085" s="366"/>
      <c r="AJ1085" s="366"/>
      <c r="AK1085" s="366"/>
      <c r="AL1085" s="366"/>
      <c r="AM1085" s="366"/>
      <c r="AN1085" s="366"/>
      <c r="AO1085" s="366"/>
      <c r="AP1085" s="366"/>
      <c r="AQ1085" s="366"/>
      <c r="AR1085" s="366"/>
      <c r="AS1085" s="256">
        <f>SUM(AE1085:AR1085)</f>
        <v>0</v>
      </c>
    </row>
    <row r="1086" spans="1:45" ht="15" hidden="1" customHeight="1" outlineLevel="1">
      <c r="A1086" s="464"/>
      <c r="B1086" s="254" t="s">
        <v>345</v>
      </c>
      <c r="C1086" s="251" t="s">
        <v>163</v>
      </c>
      <c r="D1086" s="255"/>
      <c r="E1086" s="255"/>
      <c r="F1086" s="255"/>
      <c r="G1086" s="255"/>
      <c r="H1086" s="255"/>
      <c r="I1086" s="255"/>
      <c r="J1086" s="255"/>
      <c r="K1086" s="255"/>
      <c r="L1086" s="255"/>
      <c r="M1086" s="255"/>
      <c r="N1086" s="255"/>
      <c r="O1086" s="255"/>
      <c r="P1086" s="255"/>
      <c r="Q1086" s="255">
        <f>Q1085</f>
        <v>3</v>
      </c>
      <c r="R1086" s="255"/>
      <c r="S1086" s="255"/>
      <c r="T1086" s="255"/>
      <c r="U1086" s="255"/>
      <c r="V1086" s="255"/>
      <c r="W1086" s="255"/>
      <c r="X1086" s="255"/>
      <c r="Y1086" s="255"/>
      <c r="Z1086" s="255"/>
      <c r="AA1086" s="255"/>
      <c r="AB1086" s="255"/>
      <c r="AC1086" s="255"/>
      <c r="AD1086" s="255"/>
      <c r="AE1086" s="362">
        <f>AE1085</f>
        <v>0</v>
      </c>
      <c r="AF1086" s="362">
        <f t="shared" ref="AF1086" si="2511">AF1085</f>
        <v>0</v>
      </c>
      <c r="AG1086" s="362">
        <f t="shared" ref="AG1086" si="2512">AG1085</f>
        <v>0</v>
      </c>
      <c r="AH1086" s="362">
        <f t="shared" ref="AH1086" si="2513">AH1085</f>
        <v>0</v>
      </c>
      <c r="AI1086" s="362">
        <f t="shared" ref="AI1086" si="2514">AI1085</f>
        <v>0</v>
      </c>
      <c r="AJ1086" s="362">
        <f t="shared" ref="AJ1086" si="2515">AJ1085</f>
        <v>0</v>
      </c>
      <c r="AK1086" s="362">
        <f t="shared" ref="AK1086" si="2516">AK1085</f>
        <v>0</v>
      </c>
      <c r="AL1086" s="362">
        <f t="shared" ref="AL1086" si="2517">AL1085</f>
        <v>0</v>
      </c>
      <c r="AM1086" s="362">
        <f t="shared" ref="AM1086" si="2518">AM1085</f>
        <v>0</v>
      </c>
      <c r="AN1086" s="362">
        <f t="shared" ref="AN1086" si="2519">AN1085</f>
        <v>0</v>
      </c>
      <c r="AO1086" s="362">
        <f t="shared" ref="AO1086" si="2520">AO1085</f>
        <v>0</v>
      </c>
      <c r="AP1086" s="362">
        <f t="shared" ref="AP1086" si="2521">AP1085</f>
        <v>0</v>
      </c>
      <c r="AQ1086" s="362">
        <f t="shared" ref="AQ1086" si="2522">AQ1085</f>
        <v>0</v>
      </c>
      <c r="AR1086" s="362">
        <f t="shared" ref="AR1086" si="2523">AR1085</f>
        <v>0</v>
      </c>
      <c r="AS1086" s="266"/>
    </row>
    <row r="1087" spans="1:45" ht="15" hidden="1" customHeight="1" outlineLevel="1">
      <c r="A1087" s="464"/>
      <c r="B1087" s="254"/>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363"/>
      <c r="AF1087" s="376"/>
      <c r="AG1087" s="376"/>
      <c r="AH1087" s="376"/>
      <c r="AI1087" s="376"/>
      <c r="AJ1087" s="376"/>
      <c r="AK1087" s="376"/>
      <c r="AL1087" s="376"/>
      <c r="AM1087" s="376"/>
      <c r="AN1087" s="376"/>
      <c r="AO1087" s="376"/>
      <c r="AP1087" s="376"/>
      <c r="AQ1087" s="376"/>
      <c r="AR1087" s="376"/>
      <c r="AS1087" s="266"/>
    </row>
    <row r="1088" spans="1:45" ht="15" hidden="1" customHeight="1" outlineLevel="1">
      <c r="A1088" s="464">
        <v>30</v>
      </c>
      <c r="B1088" s="379" t="s">
        <v>122</v>
      </c>
      <c r="C1088" s="251" t="s">
        <v>25</v>
      </c>
      <c r="D1088" s="255"/>
      <c r="E1088" s="255"/>
      <c r="F1088" s="255"/>
      <c r="G1088" s="255"/>
      <c r="H1088" s="255"/>
      <c r="I1088" s="255"/>
      <c r="J1088" s="255"/>
      <c r="K1088" s="255"/>
      <c r="L1088" s="255"/>
      <c r="M1088" s="255"/>
      <c r="N1088" s="255"/>
      <c r="O1088" s="255"/>
      <c r="P1088" s="255"/>
      <c r="Q1088" s="255">
        <v>12</v>
      </c>
      <c r="R1088" s="255"/>
      <c r="S1088" s="255"/>
      <c r="T1088" s="255"/>
      <c r="U1088" s="255"/>
      <c r="V1088" s="255"/>
      <c r="W1088" s="255"/>
      <c r="X1088" s="255"/>
      <c r="Y1088" s="255"/>
      <c r="Z1088" s="255"/>
      <c r="AA1088" s="255"/>
      <c r="AB1088" s="255"/>
      <c r="AC1088" s="255"/>
      <c r="AD1088" s="255"/>
      <c r="AE1088" s="377"/>
      <c r="AF1088" s="366"/>
      <c r="AG1088" s="366"/>
      <c r="AH1088" s="366"/>
      <c r="AI1088" s="366"/>
      <c r="AJ1088" s="366"/>
      <c r="AK1088" s="366"/>
      <c r="AL1088" s="366"/>
      <c r="AM1088" s="366"/>
      <c r="AN1088" s="366"/>
      <c r="AO1088" s="366"/>
      <c r="AP1088" s="366"/>
      <c r="AQ1088" s="366"/>
      <c r="AR1088" s="366"/>
      <c r="AS1088" s="256">
        <f>SUM(AE1088:AR1088)</f>
        <v>0</v>
      </c>
    </row>
    <row r="1089" spans="1:45" ht="15" hidden="1" customHeight="1" outlineLevel="1">
      <c r="A1089" s="464"/>
      <c r="B1089" s="254" t="s">
        <v>345</v>
      </c>
      <c r="C1089" s="251" t="s">
        <v>163</v>
      </c>
      <c r="D1089" s="255"/>
      <c r="E1089" s="255"/>
      <c r="F1089" s="255"/>
      <c r="G1089" s="255"/>
      <c r="H1089" s="255"/>
      <c r="I1089" s="255"/>
      <c r="J1089" s="255"/>
      <c r="K1089" s="255"/>
      <c r="L1089" s="255"/>
      <c r="M1089" s="255"/>
      <c r="N1089" s="255"/>
      <c r="O1089" s="255"/>
      <c r="P1089" s="255"/>
      <c r="Q1089" s="255">
        <f>Q1088</f>
        <v>12</v>
      </c>
      <c r="R1089" s="255"/>
      <c r="S1089" s="255"/>
      <c r="T1089" s="255"/>
      <c r="U1089" s="255"/>
      <c r="V1089" s="255"/>
      <c r="W1089" s="255"/>
      <c r="X1089" s="255"/>
      <c r="Y1089" s="255"/>
      <c r="Z1089" s="255"/>
      <c r="AA1089" s="255"/>
      <c r="AB1089" s="255"/>
      <c r="AC1089" s="255"/>
      <c r="AD1089" s="255"/>
      <c r="AE1089" s="362">
        <f>AE1088</f>
        <v>0</v>
      </c>
      <c r="AF1089" s="362">
        <f t="shared" ref="AF1089" si="2524">AF1088</f>
        <v>0</v>
      </c>
      <c r="AG1089" s="362">
        <f t="shared" ref="AG1089" si="2525">AG1088</f>
        <v>0</v>
      </c>
      <c r="AH1089" s="362">
        <f t="shared" ref="AH1089" si="2526">AH1088</f>
        <v>0</v>
      </c>
      <c r="AI1089" s="362">
        <f t="shared" ref="AI1089" si="2527">AI1088</f>
        <v>0</v>
      </c>
      <c r="AJ1089" s="362">
        <f t="shared" ref="AJ1089" si="2528">AJ1088</f>
        <v>0</v>
      </c>
      <c r="AK1089" s="362">
        <f t="shared" ref="AK1089" si="2529">AK1088</f>
        <v>0</v>
      </c>
      <c r="AL1089" s="362">
        <f t="shared" ref="AL1089" si="2530">AL1088</f>
        <v>0</v>
      </c>
      <c r="AM1089" s="362">
        <f t="shared" ref="AM1089" si="2531">AM1088</f>
        <v>0</v>
      </c>
      <c r="AN1089" s="362">
        <f t="shared" ref="AN1089" si="2532">AN1088</f>
        <v>0</v>
      </c>
      <c r="AO1089" s="362">
        <f t="shared" ref="AO1089" si="2533">AO1088</f>
        <v>0</v>
      </c>
      <c r="AP1089" s="362">
        <f t="shared" ref="AP1089" si="2534">AP1088</f>
        <v>0</v>
      </c>
      <c r="AQ1089" s="362">
        <f t="shared" ref="AQ1089" si="2535">AQ1088</f>
        <v>0</v>
      </c>
      <c r="AR1089" s="362">
        <f t="shared" ref="AR1089" si="2536">AR1088</f>
        <v>0</v>
      </c>
      <c r="AS1089" s="266"/>
    </row>
    <row r="1090" spans="1:45" ht="15" hidden="1" customHeight="1" outlineLevel="1">
      <c r="A1090" s="464"/>
      <c r="B1090" s="254"/>
      <c r="C1090" s="251"/>
      <c r="D1090" s="251"/>
      <c r="E1090" s="251"/>
      <c r="F1090" s="251"/>
      <c r="G1090" s="251"/>
      <c r="H1090" s="251"/>
      <c r="I1090" s="251"/>
      <c r="J1090" s="251"/>
      <c r="K1090" s="251"/>
      <c r="L1090" s="251"/>
      <c r="M1090" s="251"/>
      <c r="N1090" s="251"/>
      <c r="O1090" s="251"/>
      <c r="P1090" s="251"/>
      <c r="Q1090" s="251"/>
      <c r="R1090" s="251"/>
      <c r="S1090" s="251"/>
      <c r="T1090" s="251"/>
      <c r="U1090" s="251"/>
      <c r="V1090" s="251"/>
      <c r="W1090" s="251"/>
      <c r="X1090" s="251"/>
      <c r="Y1090" s="251"/>
      <c r="Z1090" s="251"/>
      <c r="AA1090" s="251"/>
      <c r="AB1090" s="251"/>
      <c r="AC1090" s="251"/>
      <c r="AD1090" s="251"/>
      <c r="AE1090" s="363"/>
      <c r="AF1090" s="376"/>
      <c r="AG1090" s="376"/>
      <c r="AH1090" s="376"/>
      <c r="AI1090" s="376"/>
      <c r="AJ1090" s="376"/>
      <c r="AK1090" s="376"/>
      <c r="AL1090" s="376"/>
      <c r="AM1090" s="376"/>
      <c r="AN1090" s="376"/>
      <c r="AO1090" s="376"/>
      <c r="AP1090" s="376"/>
      <c r="AQ1090" s="376"/>
      <c r="AR1090" s="376"/>
      <c r="AS1090" s="266"/>
    </row>
    <row r="1091" spans="1:45" ht="15" hidden="1" customHeight="1" outlineLevel="1">
      <c r="A1091" s="464">
        <v>31</v>
      </c>
      <c r="B1091" s="379" t="s">
        <v>123</v>
      </c>
      <c r="C1091" s="251" t="s">
        <v>25</v>
      </c>
      <c r="D1091" s="255"/>
      <c r="E1091" s="255"/>
      <c r="F1091" s="255"/>
      <c r="G1091" s="255"/>
      <c r="H1091" s="255"/>
      <c r="I1091" s="255"/>
      <c r="J1091" s="255"/>
      <c r="K1091" s="255"/>
      <c r="L1091" s="255"/>
      <c r="M1091" s="255"/>
      <c r="N1091" s="255"/>
      <c r="O1091" s="255"/>
      <c r="P1091" s="255"/>
      <c r="Q1091" s="255">
        <v>12</v>
      </c>
      <c r="R1091" s="255"/>
      <c r="S1091" s="255"/>
      <c r="T1091" s="255"/>
      <c r="U1091" s="255"/>
      <c r="V1091" s="255"/>
      <c r="W1091" s="255"/>
      <c r="X1091" s="255"/>
      <c r="Y1091" s="255"/>
      <c r="Z1091" s="255"/>
      <c r="AA1091" s="255"/>
      <c r="AB1091" s="255"/>
      <c r="AC1091" s="255"/>
      <c r="AD1091" s="255"/>
      <c r="AE1091" s="377"/>
      <c r="AF1091" s="366"/>
      <c r="AG1091" s="366"/>
      <c r="AH1091" s="366"/>
      <c r="AI1091" s="366"/>
      <c r="AJ1091" s="366"/>
      <c r="AK1091" s="366"/>
      <c r="AL1091" s="366"/>
      <c r="AM1091" s="366"/>
      <c r="AN1091" s="366"/>
      <c r="AO1091" s="366"/>
      <c r="AP1091" s="366"/>
      <c r="AQ1091" s="366"/>
      <c r="AR1091" s="366"/>
      <c r="AS1091" s="256">
        <f>SUM(AE1091:AR1091)</f>
        <v>0</v>
      </c>
    </row>
    <row r="1092" spans="1:45" ht="15" hidden="1" customHeight="1" outlineLevel="1">
      <c r="A1092" s="464"/>
      <c r="B1092" s="254" t="s">
        <v>345</v>
      </c>
      <c r="C1092" s="251" t="s">
        <v>163</v>
      </c>
      <c r="D1092" s="255"/>
      <c r="E1092" s="255"/>
      <c r="F1092" s="255"/>
      <c r="G1092" s="255"/>
      <c r="H1092" s="255"/>
      <c r="I1092" s="255"/>
      <c r="J1092" s="255"/>
      <c r="K1092" s="255"/>
      <c r="L1092" s="255"/>
      <c r="M1092" s="255"/>
      <c r="N1092" s="255"/>
      <c r="O1092" s="255"/>
      <c r="P1092" s="255"/>
      <c r="Q1092" s="255">
        <f>Q1091</f>
        <v>12</v>
      </c>
      <c r="R1092" s="255"/>
      <c r="S1092" s="255"/>
      <c r="T1092" s="255"/>
      <c r="U1092" s="255"/>
      <c r="V1092" s="255"/>
      <c r="W1092" s="255"/>
      <c r="X1092" s="255"/>
      <c r="Y1092" s="255"/>
      <c r="Z1092" s="255"/>
      <c r="AA1092" s="255"/>
      <c r="AB1092" s="255"/>
      <c r="AC1092" s="255"/>
      <c r="AD1092" s="255"/>
      <c r="AE1092" s="362">
        <f>AE1091</f>
        <v>0</v>
      </c>
      <c r="AF1092" s="362">
        <f t="shared" ref="AF1092" si="2537">AF1091</f>
        <v>0</v>
      </c>
      <c r="AG1092" s="362">
        <f t="shared" ref="AG1092" si="2538">AG1091</f>
        <v>0</v>
      </c>
      <c r="AH1092" s="362">
        <f t="shared" ref="AH1092" si="2539">AH1091</f>
        <v>0</v>
      </c>
      <c r="AI1092" s="362">
        <f t="shared" ref="AI1092" si="2540">AI1091</f>
        <v>0</v>
      </c>
      <c r="AJ1092" s="362">
        <f t="shared" ref="AJ1092" si="2541">AJ1091</f>
        <v>0</v>
      </c>
      <c r="AK1092" s="362">
        <f t="shared" ref="AK1092" si="2542">AK1091</f>
        <v>0</v>
      </c>
      <c r="AL1092" s="362">
        <f t="shared" ref="AL1092" si="2543">AL1091</f>
        <v>0</v>
      </c>
      <c r="AM1092" s="362">
        <f t="shared" ref="AM1092" si="2544">AM1091</f>
        <v>0</v>
      </c>
      <c r="AN1092" s="362">
        <f t="shared" ref="AN1092" si="2545">AN1091</f>
        <v>0</v>
      </c>
      <c r="AO1092" s="362">
        <f t="shared" ref="AO1092" si="2546">AO1091</f>
        <v>0</v>
      </c>
      <c r="AP1092" s="362">
        <f t="shared" ref="AP1092" si="2547">AP1091</f>
        <v>0</v>
      </c>
      <c r="AQ1092" s="362">
        <f t="shared" ref="AQ1092" si="2548">AQ1091</f>
        <v>0</v>
      </c>
      <c r="AR1092" s="362">
        <f t="shared" ref="AR1092" si="2549">AR1091</f>
        <v>0</v>
      </c>
      <c r="AS1092" s="266"/>
    </row>
    <row r="1093" spans="1:45" ht="15" hidden="1" customHeight="1" outlineLevel="1">
      <c r="A1093" s="464"/>
      <c r="B1093" s="379"/>
      <c r="C1093" s="251"/>
      <c r="D1093" s="251"/>
      <c r="E1093" s="251"/>
      <c r="F1093" s="251"/>
      <c r="G1093" s="251"/>
      <c r="H1093" s="251"/>
      <c r="I1093" s="251"/>
      <c r="J1093" s="251"/>
      <c r="K1093" s="251"/>
      <c r="L1093" s="251"/>
      <c r="M1093" s="251"/>
      <c r="N1093" s="251"/>
      <c r="O1093" s="251"/>
      <c r="P1093" s="251"/>
      <c r="Q1093" s="251"/>
      <c r="R1093" s="251"/>
      <c r="S1093" s="251"/>
      <c r="T1093" s="251"/>
      <c r="U1093" s="251"/>
      <c r="V1093" s="251"/>
      <c r="W1093" s="251"/>
      <c r="X1093" s="251"/>
      <c r="Y1093" s="251"/>
      <c r="Z1093" s="251"/>
      <c r="AA1093" s="251"/>
      <c r="AB1093" s="251"/>
      <c r="AC1093" s="251"/>
      <c r="AD1093" s="251"/>
      <c r="AE1093" s="363"/>
      <c r="AF1093" s="376"/>
      <c r="AG1093" s="376"/>
      <c r="AH1093" s="376"/>
      <c r="AI1093" s="376"/>
      <c r="AJ1093" s="376"/>
      <c r="AK1093" s="376"/>
      <c r="AL1093" s="376"/>
      <c r="AM1093" s="376"/>
      <c r="AN1093" s="376"/>
      <c r="AO1093" s="376"/>
      <c r="AP1093" s="376"/>
      <c r="AQ1093" s="376"/>
      <c r="AR1093" s="376"/>
      <c r="AS1093" s="266"/>
    </row>
    <row r="1094" spans="1:45" ht="15" hidden="1" customHeight="1" outlineLevel="1">
      <c r="A1094" s="464">
        <v>32</v>
      </c>
      <c r="B1094" s="379" t="s">
        <v>124</v>
      </c>
      <c r="C1094" s="251" t="s">
        <v>25</v>
      </c>
      <c r="D1094" s="255"/>
      <c r="E1094" s="255"/>
      <c r="F1094" s="255"/>
      <c r="G1094" s="255"/>
      <c r="H1094" s="255"/>
      <c r="I1094" s="255"/>
      <c r="J1094" s="255"/>
      <c r="K1094" s="255"/>
      <c r="L1094" s="255"/>
      <c r="M1094" s="255"/>
      <c r="N1094" s="255"/>
      <c r="O1094" s="255"/>
      <c r="P1094" s="255"/>
      <c r="Q1094" s="255">
        <v>12</v>
      </c>
      <c r="R1094" s="255"/>
      <c r="S1094" s="255"/>
      <c r="T1094" s="255"/>
      <c r="U1094" s="255"/>
      <c r="V1094" s="255"/>
      <c r="W1094" s="255"/>
      <c r="X1094" s="255"/>
      <c r="Y1094" s="255"/>
      <c r="Z1094" s="255"/>
      <c r="AA1094" s="255"/>
      <c r="AB1094" s="255"/>
      <c r="AC1094" s="255"/>
      <c r="AD1094" s="255"/>
      <c r="AE1094" s="377"/>
      <c r="AF1094" s="366"/>
      <c r="AG1094" s="366"/>
      <c r="AH1094" s="366"/>
      <c r="AI1094" s="366"/>
      <c r="AJ1094" s="366"/>
      <c r="AK1094" s="366"/>
      <c r="AL1094" s="366"/>
      <c r="AM1094" s="366"/>
      <c r="AN1094" s="366"/>
      <c r="AO1094" s="366"/>
      <c r="AP1094" s="366"/>
      <c r="AQ1094" s="366"/>
      <c r="AR1094" s="366"/>
      <c r="AS1094" s="256">
        <f>SUM(AE1094:AR1094)</f>
        <v>0</v>
      </c>
    </row>
    <row r="1095" spans="1:45" ht="15" hidden="1" customHeight="1" outlineLevel="1">
      <c r="A1095" s="464"/>
      <c r="B1095" s="254" t="s">
        <v>345</v>
      </c>
      <c r="C1095" s="251" t="s">
        <v>163</v>
      </c>
      <c r="D1095" s="255"/>
      <c r="E1095" s="255"/>
      <c r="F1095" s="255"/>
      <c r="G1095" s="255"/>
      <c r="H1095" s="255"/>
      <c r="I1095" s="255"/>
      <c r="J1095" s="255"/>
      <c r="K1095" s="255"/>
      <c r="L1095" s="255"/>
      <c r="M1095" s="255"/>
      <c r="N1095" s="255"/>
      <c r="O1095" s="255"/>
      <c r="P1095" s="255"/>
      <c r="Q1095" s="255">
        <f>Q1094</f>
        <v>12</v>
      </c>
      <c r="R1095" s="255"/>
      <c r="S1095" s="255"/>
      <c r="T1095" s="255"/>
      <c r="U1095" s="255"/>
      <c r="V1095" s="255"/>
      <c r="W1095" s="255"/>
      <c r="X1095" s="255"/>
      <c r="Y1095" s="255"/>
      <c r="Z1095" s="255"/>
      <c r="AA1095" s="255"/>
      <c r="AB1095" s="255"/>
      <c r="AC1095" s="255"/>
      <c r="AD1095" s="255"/>
      <c r="AE1095" s="362">
        <f>AE1094</f>
        <v>0</v>
      </c>
      <c r="AF1095" s="362">
        <f t="shared" ref="AF1095" si="2550">AF1094</f>
        <v>0</v>
      </c>
      <c r="AG1095" s="362">
        <f t="shared" ref="AG1095" si="2551">AG1094</f>
        <v>0</v>
      </c>
      <c r="AH1095" s="362">
        <f t="shared" ref="AH1095" si="2552">AH1094</f>
        <v>0</v>
      </c>
      <c r="AI1095" s="362">
        <f t="shared" ref="AI1095" si="2553">AI1094</f>
        <v>0</v>
      </c>
      <c r="AJ1095" s="362">
        <f t="shared" ref="AJ1095" si="2554">AJ1094</f>
        <v>0</v>
      </c>
      <c r="AK1095" s="362">
        <f t="shared" ref="AK1095" si="2555">AK1094</f>
        <v>0</v>
      </c>
      <c r="AL1095" s="362">
        <f t="shared" ref="AL1095" si="2556">AL1094</f>
        <v>0</v>
      </c>
      <c r="AM1095" s="362">
        <f t="shared" ref="AM1095" si="2557">AM1094</f>
        <v>0</v>
      </c>
      <c r="AN1095" s="362">
        <f t="shared" ref="AN1095" si="2558">AN1094</f>
        <v>0</v>
      </c>
      <c r="AO1095" s="362">
        <f t="shared" ref="AO1095" si="2559">AO1094</f>
        <v>0</v>
      </c>
      <c r="AP1095" s="362">
        <f t="shared" ref="AP1095" si="2560">AP1094</f>
        <v>0</v>
      </c>
      <c r="AQ1095" s="362">
        <f t="shared" ref="AQ1095" si="2561">AQ1094</f>
        <v>0</v>
      </c>
      <c r="AR1095" s="362">
        <f t="shared" ref="AR1095" si="2562">AR1094</f>
        <v>0</v>
      </c>
      <c r="AS1095" s="266"/>
    </row>
    <row r="1096" spans="1:45" ht="15" hidden="1" customHeight="1" outlineLevel="1">
      <c r="A1096" s="464"/>
      <c r="B1096" s="379"/>
      <c r="C1096" s="251"/>
      <c r="D1096" s="251"/>
      <c r="E1096" s="251"/>
      <c r="F1096" s="251"/>
      <c r="G1096" s="251"/>
      <c r="H1096" s="251"/>
      <c r="I1096" s="251"/>
      <c r="J1096" s="251"/>
      <c r="K1096" s="251"/>
      <c r="L1096" s="251"/>
      <c r="M1096" s="251"/>
      <c r="N1096" s="251"/>
      <c r="O1096" s="251"/>
      <c r="P1096" s="251"/>
      <c r="Q1096" s="251"/>
      <c r="R1096" s="251"/>
      <c r="S1096" s="251"/>
      <c r="T1096" s="251"/>
      <c r="U1096" s="251"/>
      <c r="V1096" s="251"/>
      <c r="W1096" s="251"/>
      <c r="X1096" s="251"/>
      <c r="Y1096" s="251"/>
      <c r="Z1096" s="251"/>
      <c r="AA1096" s="251"/>
      <c r="AB1096" s="251"/>
      <c r="AC1096" s="251"/>
      <c r="AD1096" s="251"/>
      <c r="AE1096" s="363"/>
      <c r="AF1096" s="376"/>
      <c r="AG1096" s="376"/>
      <c r="AH1096" s="376"/>
      <c r="AI1096" s="376"/>
      <c r="AJ1096" s="376"/>
      <c r="AK1096" s="376"/>
      <c r="AL1096" s="376"/>
      <c r="AM1096" s="376"/>
      <c r="AN1096" s="376"/>
      <c r="AO1096" s="376"/>
      <c r="AP1096" s="376"/>
      <c r="AQ1096" s="376"/>
      <c r="AR1096" s="376"/>
      <c r="AS1096" s="266"/>
    </row>
    <row r="1097" spans="1:45" ht="15" hidden="1" customHeight="1" outlineLevel="1">
      <c r="A1097" s="464"/>
      <c r="B1097" s="248" t="s">
        <v>497</v>
      </c>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363"/>
      <c r="AF1097" s="376"/>
      <c r="AG1097" s="376"/>
      <c r="AH1097" s="376"/>
      <c r="AI1097" s="376"/>
      <c r="AJ1097" s="376"/>
      <c r="AK1097" s="376"/>
      <c r="AL1097" s="376"/>
      <c r="AM1097" s="376"/>
      <c r="AN1097" s="376"/>
      <c r="AO1097" s="376"/>
      <c r="AP1097" s="376"/>
      <c r="AQ1097" s="376"/>
      <c r="AR1097" s="376"/>
      <c r="AS1097" s="266"/>
    </row>
    <row r="1098" spans="1:45" ht="15" hidden="1" customHeight="1" outlineLevel="1">
      <c r="A1098" s="464">
        <v>33</v>
      </c>
      <c r="B1098" s="379" t="s">
        <v>125</v>
      </c>
      <c r="C1098" s="251" t="s">
        <v>25</v>
      </c>
      <c r="D1098" s="255"/>
      <c r="E1098" s="255"/>
      <c r="F1098" s="255"/>
      <c r="G1098" s="255"/>
      <c r="H1098" s="255"/>
      <c r="I1098" s="255"/>
      <c r="J1098" s="255"/>
      <c r="K1098" s="255"/>
      <c r="L1098" s="255"/>
      <c r="M1098" s="255"/>
      <c r="N1098" s="255"/>
      <c r="O1098" s="255"/>
      <c r="P1098" s="255"/>
      <c r="Q1098" s="255">
        <v>0</v>
      </c>
      <c r="R1098" s="255"/>
      <c r="S1098" s="255"/>
      <c r="T1098" s="255"/>
      <c r="U1098" s="255"/>
      <c r="V1098" s="255"/>
      <c r="W1098" s="255"/>
      <c r="X1098" s="255"/>
      <c r="Y1098" s="255"/>
      <c r="Z1098" s="255"/>
      <c r="AA1098" s="255"/>
      <c r="AB1098" s="255"/>
      <c r="AC1098" s="255"/>
      <c r="AD1098" s="255"/>
      <c r="AE1098" s="377"/>
      <c r="AF1098" s="366"/>
      <c r="AG1098" s="366"/>
      <c r="AH1098" s="366"/>
      <c r="AI1098" s="366"/>
      <c r="AJ1098" s="366"/>
      <c r="AK1098" s="366"/>
      <c r="AL1098" s="366"/>
      <c r="AM1098" s="366"/>
      <c r="AN1098" s="366"/>
      <c r="AO1098" s="366"/>
      <c r="AP1098" s="366"/>
      <c r="AQ1098" s="366"/>
      <c r="AR1098" s="366"/>
      <c r="AS1098" s="256">
        <f>SUM(AE1098:AR1098)</f>
        <v>0</v>
      </c>
    </row>
    <row r="1099" spans="1:45" ht="15" hidden="1" customHeight="1" outlineLevel="1">
      <c r="A1099" s="464"/>
      <c r="B1099" s="254" t="s">
        <v>345</v>
      </c>
      <c r="C1099" s="251" t="s">
        <v>163</v>
      </c>
      <c r="D1099" s="255"/>
      <c r="E1099" s="255"/>
      <c r="F1099" s="255"/>
      <c r="G1099" s="255"/>
      <c r="H1099" s="255"/>
      <c r="I1099" s="255"/>
      <c r="J1099" s="255"/>
      <c r="K1099" s="255"/>
      <c r="L1099" s="255"/>
      <c r="M1099" s="255"/>
      <c r="N1099" s="255"/>
      <c r="O1099" s="255"/>
      <c r="P1099" s="255"/>
      <c r="Q1099" s="255">
        <f>Q1098</f>
        <v>0</v>
      </c>
      <c r="R1099" s="255"/>
      <c r="S1099" s="255"/>
      <c r="T1099" s="255"/>
      <c r="U1099" s="255"/>
      <c r="V1099" s="255"/>
      <c r="W1099" s="255"/>
      <c r="X1099" s="255"/>
      <c r="Y1099" s="255"/>
      <c r="Z1099" s="255"/>
      <c r="AA1099" s="255"/>
      <c r="AB1099" s="255"/>
      <c r="AC1099" s="255"/>
      <c r="AD1099" s="255"/>
      <c r="AE1099" s="362">
        <f>AE1098</f>
        <v>0</v>
      </c>
      <c r="AF1099" s="362">
        <f t="shared" ref="AF1099" si="2563">AF1098</f>
        <v>0</v>
      </c>
      <c r="AG1099" s="362">
        <f t="shared" ref="AG1099" si="2564">AG1098</f>
        <v>0</v>
      </c>
      <c r="AH1099" s="362">
        <f t="shared" ref="AH1099" si="2565">AH1098</f>
        <v>0</v>
      </c>
      <c r="AI1099" s="362">
        <f t="shared" ref="AI1099" si="2566">AI1098</f>
        <v>0</v>
      </c>
      <c r="AJ1099" s="362">
        <f t="shared" ref="AJ1099" si="2567">AJ1098</f>
        <v>0</v>
      </c>
      <c r="AK1099" s="362">
        <f t="shared" ref="AK1099" si="2568">AK1098</f>
        <v>0</v>
      </c>
      <c r="AL1099" s="362">
        <f t="shared" ref="AL1099" si="2569">AL1098</f>
        <v>0</v>
      </c>
      <c r="AM1099" s="362">
        <f t="shared" ref="AM1099" si="2570">AM1098</f>
        <v>0</v>
      </c>
      <c r="AN1099" s="362">
        <f t="shared" ref="AN1099" si="2571">AN1098</f>
        <v>0</v>
      </c>
      <c r="AO1099" s="362">
        <f t="shared" ref="AO1099" si="2572">AO1098</f>
        <v>0</v>
      </c>
      <c r="AP1099" s="362">
        <f t="shared" ref="AP1099" si="2573">AP1098</f>
        <v>0</v>
      </c>
      <c r="AQ1099" s="362">
        <f t="shared" ref="AQ1099" si="2574">AQ1098</f>
        <v>0</v>
      </c>
      <c r="AR1099" s="362">
        <f t="shared" ref="AR1099" si="2575">AR1098</f>
        <v>0</v>
      </c>
      <c r="AS1099" s="266"/>
    </row>
    <row r="1100" spans="1:45" ht="15" hidden="1" customHeight="1" outlineLevel="1">
      <c r="A1100" s="464"/>
      <c r="B1100" s="379"/>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363"/>
      <c r="AF1100" s="376"/>
      <c r="AG1100" s="376"/>
      <c r="AH1100" s="376"/>
      <c r="AI1100" s="376"/>
      <c r="AJ1100" s="376"/>
      <c r="AK1100" s="376"/>
      <c r="AL1100" s="376"/>
      <c r="AM1100" s="376"/>
      <c r="AN1100" s="376"/>
      <c r="AO1100" s="376"/>
      <c r="AP1100" s="376"/>
      <c r="AQ1100" s="376"/>
      <c r="AR1100" s="376"/>
      <c r="AS1100" s="266"/>
    </row>
    <row r="1101" spans="1:45" ht="15" hidden="1" customHeight="1" outlineLevel="1">
      <c r="A1101" s="464">
        <v>34</v>
      </c>
      <c r="B1101" s="379" t="s">
        <v>126</v>
      </c>
      <c r="C1101" s="251" t="s">
        <v>25</v>
      </c>
      <c r="D1101" s="255"/>
      <c r="E1101" s="255"/>
      <c r="F1101" s="255"/>
      <c r="G1101" s="255"/>
      <c r="H1101" s="255"/>
      <c r="I1101" s="255"/>
      <c r="J1101" s="255"/>
      <c r="K1101" s="255"/>
      <c r="L1101" s="255"/>
      <c r="M1101" s="255"/>
      <c r="N1101" s="255"/>
      <c r="O1101" s="255"/>
      <c r="P1101" s="255"/>
      <c r="Q1101" s="255">
        <v>0</v>
      </c>
      <c r="R1101" s="255"/>
      <c r="S1101" s="255"/>
      <c r="T1101" s="255"/>
      <c r="U1101" s="255"/>
      <c r="V1101" s="255"/>
      <c r="W1101" s="255"/>
      <c r="X1101" s="255"/>
      <c r="Y1101" s="255"/>
      <c r="Z1101" s="255"/>
      <c r="AA1101" s="255"/>
      <c r="AB1101" s="255"/>
      <c r="AC1101" s="255"/>
      <c r="AD1101" s="255"/>
      <c r="AE1101" s="377"/>
      <c r="AF1101" s="366"/>
      <c r="AG1101" s="366"/>
      <c r="AH1101" s="366"/>
      <c r="AI1101" s="366"/>
      <c r="AJ1101" s="366"/>
      <c r="AK1101" s="366"/>
      <c r="AL1101" s="366"/>
      <c r="AM1101" s="366"/>
      <c r="AN1101" s="366"/>
      <c r="AO1101" s="366"/>
      <c r="AP1101" s="366"/>
      <c r="AQ1101" s="366"/>
      <c r="AR1101" s="366"/>
      <c r="AS1101" s="256">
        <f>SUM(AE1101:AR1101)</f>
        <v>0</v>
      </c>
    </row>
    <row r="1102" spans="1:45" ht="15" hidden="1" customHeight="1" outlineLevel="1">
      <c r="A1102" s="464"/>
      <c r="B1102" s="254" t="s">
        <v>345</v>
      </c>
      <c r="C1102" s="251" t="s">
        <v>163</v>
      </c>
      <c r="D1102" s="255"/>
      <c r="E1102" s="255"/>
      <c r="F1102" s="255"/>
      <c r="G1102" s="255"/>
      <c r="H1102" s="255"/>
      <c r="I1102" s="255"/>
      <c r="J1102" s="255"/>
      <c r="K1102" s="255"/>
      <c r="L1102" s="255"/>
      <c r="M1102" s="255"/>
      <c r="N1102" s="255"/>
      <c r="O1102" s="255"/>
      <c r="P1102" s="255"/>
      <c r="Q1102" s="255">
        <f>Q1101</f>
        <v>0</v>
      </c>
      <c r="R1102" s="255"/>
      <c r="S1102" s="255"/>
      <c r="T1102" s="255"/>
      <c r="U1102" s="255"/>
      <c r="V1102" s="255"/>
      <c r="W1102" s="255"/>
      <c r="X1102" s="255"/>
      <c r="Y1102" s="255"/>
      <c r="Z1102" s="255"/>
      <c r="AA1102" s="255"/>
      <c r="AB1102" s="255"/>
      <c r="AC1102" s="255"/>
      <c r="AD1102" s="255"/>
      <c r="AE1102" s="362">
        <f>AE1101</f>
        <v>0</v>
      </c>
      <c r="AF1102" s="362">
        <f t="shared" ref="AF1102" si="2576">AF1101</f>
        <v>0</v>
      </c>
      <c r="AG1102" s="362">
        <f t="shared" ref="AG1102" si="2577">AG1101</f>
        <v>0</v>
      </c>
      <c r="AH1102" s="362">
        <f t="shared" ref="AH1102" si="2578">AH1101</f>
        <v>0</v>
      </c>
      <c r="AI1102" s="362">
        <f t="shared" ref="AI1102" si="2579">AI1101</f>
        <v>0</v>
      </c>
      <c r="AJ1102" s="362">
        <f t="shared" ref="AJ1102" si="2580">AJ1101</f>
        <v>0</v>
      </c>
      <c r="AK1102" s="362">
        <f t="shared" ref="AK1102" si="2581">AK1101</f>
        <v>0</v>
      </c>
      <c r="AL1102" s="362">
        <f t="shared" ref="AL1102" si="2582">AL1101</f>
        <v>0</v>
      </c>
      <c r="AM1102" s="362">
        <f t="shared" ref="AM1102" si="2583">AM1101</f>
        <v>0</v>
      </c>
      <c r="AN1102" s="362">
        <f t="shared" ref="AN1102" si="2584">AN1101</f>
        <v>0</v>
      </c>
      <c r="AO1102" s="362">
        <f t="shared" ref="AO1102" si="2585">AO1101</f>
        <v>0</v>
      </c>
      <c r="AP1102" s="362">
        <f t="shared" ref="AP1102" si="2586">AP1101</f>
        <v>0</v>
      </c>
      <c r="AQ1102" s="362">
        <f t="shared" ref="AQ1102" si="2587">AQ1101</f>
        <v>0</v>
      </c>
      <c r="AR1102" s="362">
        <f t="shared" ref="AR1102" si="2588">AR1101</f>
        <v>0</v>
      </c>
      <c r="AS1102" s="266"/>
    </row>
    <row r="1103" spans="1:45" ht="15" hidden="1" customHeight="1" outlineLevel="1">
      <c r="A1103" s="464"/>
      <c r="B1103" s="379"/>
      <c r="C1103" s="251"/>
      <c r="D1103" s="251"/>
      <c r="E1103" s="251"/>
      <c r="F1103" s="251"/>
      <c r="G1103" s="251"/>
      <c r="H1103" s="251"/>
      <c r="I1103" s="251"/>
      <c r="J1103" s="251"/>
      <c r="K1103" s="251"/>
      <c r="L1103" s="251"/>
      <c r="M1103" s="251"/>
      <c r="N1103" s="251"/>
      <c r="O1103" s="251"/>
      <c r="P1103" s="251"/>
      <c r="Q1103" s="251"/>
      <c r="R1103" s="251"/>
      <c r="S1103" s="251"/>
      <c r="T1103" s="251"/>
      <c r="U1103" s="251"/>
      <c r="V1103" s="251"/>
      <c r="W1103" s="251"/>
      <c r="X1103" s="251"/>
      <c r="Y1103" s="251"/>
      <c r="Z1103" s="251"/>
      <c r="AA1103" s="251"/>
      <c r="AB1103" s="251"/>
      <c r="AC1103" s="251"/>
      <c r="AD1103" s="251"/>
      <c r="AE1103" s="363"/>
      <c r="AF1103" s="376"/>
      <c r="AG1103" s="376"/>
      <c r="AH1103" s="376"/>
      <c r="AI1103" s="376"/>
      <c r="AJ1103" s="376"/>
      <c r="AK1103" s="376"/>
      <c r="AL1103" s="376"/>
      <c r="AM1103" s="376"/>
      <c r="AN1103" s="376"/>
      <c r="AO1103" s="376"/>
      <c r="AP1103" s="376"/>
      <c r="AQ1103" s="376"/>
      <c r="AR1103" s="376"/>
      <c r="AS1103" s="266"/>
    </row>
    <row r="1104" spans="1:45" ht="15" hidden="1" customHeight="1" outlineLevel="1">
      <c r="A1104" s="464">
        <v>35</v>
      </c>
      <c r="B1104" s="379" t="s">
        <v>127</v>
      </c>
      <c r="C1104" s="251" t="s">
        <v>25</v>
      </c>
      <c r="D1104" s="255"/>
      <c r="E1104" s="255"/>
      <c r="F1104" s="255"/>
      <c r="G1104" s="255"/>
      <c r="H1104" s="255"/>
      <c r="I1104" s="255"/>
      <c r="J1104" s="255"/>
      <c r="K1104" s="255"/>
      <c r="L1104" s="255"/>
      <c r="M1104" s="255"/>
      <c r="N1104" s="255"/>
      <c r="O1104" s="255"/>
      <c r="P1104" s="255"/>
      <c r="Q1104" s="255">
        <v>0</v>
      </c>
      <c r="R1104" s="255"/>
      <c r="S1104" s="255"/>
      <c r="T1104" s="255"/>
      <c r="U1104" s="255"/>
      <c r="V1104" s="255"/>
      <c r="W1104" s="255"/>
      <c r="X1104" s="255"/>
      <c r="Y1104" s="255"/>
      <c r="Z1104" s="255"/>
      <c r="AA1104" s="255"/>
      <c r="AB1104" s="255"/>
      <c r="AC1104" s="255"/>
      <c r="AD1104" s="255"/>
      <c r="AE1104" s="377"/>
      <c r="AF1104" s="366"/>
      <c r="AG1104" s="366"/>
      <c r="AH1104" s="366"/>
      <c r="AI1104" s="366"/>
      <c r="AJ1104" s="366"/>
      <c r="AK1104" s="366"/>
      <c r="AL1104" s="366"/>
      <c r="AM1104" s="366"/>
      <c r="AN1104" s="366"/>
      <c r="AO1104" s="366"/>
      <c r="AP1104" s="366"/>
      <c r="AQ1104" s="366"/>
      <c r="AR1104" s="366"/>
      <c r="AS1104" s="256">
        <f>SUM(AE1104:AR1104)</f>
        <v>0</v>
      </c>
    </row>
    <row r="1105" spans="1:45" ht="15" hidden="1" customHeight="1" outlineLevel="1">
      <c r="A1105" s="464"/>
      <c r="B1105" s="254" t="s">
        <v>345</v>
      </c>
      <c r="C1105" s="251" t="s">
        <v>163</v>
      </c>
      <c r="D1105" s="255"/>
      <c r="E1105" s="255"/>
      <c r="F1105" s="255"/>
      <c r="G1105" s="255"/>
      <c r="H1105" s="255"/>
      <c r="I1105" s="255"/>
      <c r="J1105" s="255"/>
      <c r="K1105" s="255"/>
      <c r="L1105" s="255"/>
      <c r="M1105" s="255"/>
      <c r="N1105" s="255"/>
      <c r="O1105" s="255"/>
      <c r="P1105" s="255"/>
      <c r="Q1105" s="255">
        <f>Q1104</f>
        <v>0</v>
      </c>
      <c r="R1105" s="255"/>
      <c r="S1105" s="255"/>
      <c r="T1105" s="255"/>
      <c r="U1105" s="255"/>
      <c r="V1105" s="255"/>
      <c r="W1105" s="255"/>
      <c r="X1105" s="255"/>
      <c r="Y1105" s="255"/>
      <c r="Z1105" s="255"/>
      <c r="AA1105" s="255"/>
      <c r="AB1105" s="255"/>
      <c r="AC1105" s="255"/>
      <c r="AD1105" s="255"/>
      <c r="AE1105" s="362">
        <f>AE1104</f>
        <v>0</v>
      </c>
      <c r="AF1105" s="362">
        <f t="shared" ref="AF1105" si="2589">AF1104</f>
        <v>0</v>
      </c>
      <c r="AG1105" s="362">
        <f t="shared" ref="AG1105" si="2590">AG1104</f>
        <v>0</v>
      </c>
      <c r="AH1105" s="362">
        <f t="shared" ref="AH1105" si="2591">AH1104</f>
        <v>0</v>
      </c>
      <c r="AI1105" s="362">
        <f t="shared" ref="AI1105" si="2592">AI1104</f>
        <v>0</v>
      </c>
      <c r="AJ1105" s="362">
        <f t="shared" ref="AJ1105" si="2593">AJ1104</f>
        <v>0</v>
      </c>
      <c r="AK1105" s="362">
        <f t="shared" ref="AK1105" si="2594">AK1104</f>
        <v>0</v>
      </c>
      <c r="AL1105" s="362">
        <f t="shared" ref="AL1105" si="2595">AL1104</f>
        <v>0</v>
      </c>
      <c r="AM1105" s="362">
        <f t="shared" ref="AM1105" si="2596">AM1104</f>
        <v>0</v>
      </c>
      <c r="AN1105" s="362">
        <f t="shared" ref="AN1105" si="2597">AN1104</f>
        <v>0</v>
      </c>
      <c r="AO1105" s="362">
        <f t="shared" ref="AO1105" si="2598">AO1104</f>
        <v>0</v>
      </c>
      <c r="AP1105" s="362">
        <f t="shared" ref="AP1105" si="2599">AP1104</f>
        <v>0</v>
      </c>
      <c r="AQ1105" s="362">
        <f t="shared" ref="AQ1105" si="2600">AQ1104</f>
        <v>0</v>
      </c>
      <c r="AR1105" s="362">
        <f t="shared" ref="AR1105" si="2601">AR1104</f>
        <v>0</v>
      </c>
      <c r="AS1105" s="266"/>
    </row>
    <row r="1106" spans="1:45" ht="15" hidden="1" customHeight="1" outlineLevel="1">
      <c r="A1106" s="464"/>
      <c r="B1106" s="382"/>
      <c r="C1106" s="251"/>
      <c r="D1106" s="251"/>
      <c r="E1106" s="251"/>
      <c r="F1106" s="251"/>
      <c r="G1106" s="251"/>
      <c r="H1106" s="251"/>
      <c r="I1106" s="251"/>
      <c r="J1106" s="251"/>
      <c r="K1106" s="251"/>
      <c r="L1106" s="251"/>
      <c r="M1106" s="251"/>
      <c r="N1106" s="251"/>
      <c r="O1106" s="251"/>
      <c r="P1106" s="251"/>
      <c r="Q1106" s="251"/>
      <c r="R1106" s="251"/>
      <c r="S1106" s="251"/>
      <c r="T1106" s="251"/>
      <c r="U1106" s="251"/>
      <c r="V1106" s="251"/>
      <c r="W1106" s="251"/>
      <c r="X1106" s="251"/>
      <c r="Y1106" s="251"/>
      <c r="Z1106" s="251"/>
      <c r="AA1106" s="251"/>
      <c r="AB1106" s="251"/>
      <c r="AC1106" s="251"/>
      <c r="AD1106" s="251"/>
      <c r="AE1106" s="363"/>
      <c r="AF1106" s="376"/>
      <c r="AG1106" s="376"/>
      <c r="AH1106" s="376"/>
      <c r="AI1106" s="376"/>
      <c r="AJ1106" s="376"/>
      <c r="AK1106" s="376"/>
      <c r="AL1106" s="376"/>
      <c r="AM1106" s="376"/>
      <c r="AN1106" s="376"/>
      <c r="AO1106" s="376"/>
      <c r="AP1106" s="376"/>
      <c r="AQ1106" s="376"/>
      <c r="AR1106" s="376"/>
      <c r="AS1106" s="266"/>
    </row>
    <row r="1107" spans="1:45" ht="15" hidden="1" customHeight="1" outlineLevel="1">
      <c r="A1107" s="464"/>
      <c r="B1107" s="248" t="s">
        <v>498</v>
      </c>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363"/>
      <c r="AF1107" s="376"/>
      <c r="AG1107" s="376"/>
      <c r="AH1107" s="376"/>
      <c r="AI1107" s="376"/>
      <c r="AJ1107" s="376"/>
      <c r="AK1107" s="376"/>
      <c r="AL1107" s="376"/>
      <c r="AM1107" s="376"/>
      <c r="AN1107" s="376"/>
      <c r="AO1107" s="376"/>
      <c r="AP1107" s="376"/>
      <c r="AQ1107" s="376"/>
      <c r="AR1107" s="376"/>
      <c r="AS1107" s="266"/>
    </row>
    <row r="1108" spans="1:45" ht="28.5" hidden="1" customHeight="1" outlineLevel="1">
      <c r="A1108" s="464">
        <v>36</v>
      </c>
      <c r="B1108" s="379" t="s">
        <v>128</v>
      </c>
      <c r="C1108" s="251" t="s">
        <v>25</v>
      </c>
      <c r="D1108" s="255"/>
      <c r="E1108" s="255"/>
      <c r="F1108" s="255"/>
      <c r="G1108" s="255"/>
      <c r="H1108" s="255"/>
      <c r="I1108" s="255"/>
      <c r="J1108" s="255"/>
      <c r="K1108" s="255"/>
      <c r="L1108" s="255"/>
      <c r="M1108" s="255"/>
      <c r="N1108" s="255"/>
      <c r="O1108" s="255"/>
      <c r="P1108" s="255"/>
      <c r="Q1108" s="255">
        <v>12</v>
      </c>
      <c r="R1108" s="255"/>
      <c r="S1108" s="255"/>
      <c r="T1108" s="255"/>
      <c r="U1108" s="255"/>
      <c r="V1108" s="255"/>
      <c r="W1108" s="255"/>
      <c r="X1108" s="255"/>
      <c r="Y1108" s="255"/>
      <c r="Z1108" s="255"/>
      <c r="AA1108" s="255"/>
      <c r="AB1108" s="255"/>
      <c r="AC1108" s="255"/>
      <c r="AD1108" s="255"/>
      <c r="AE1108" s="377"/>
      <c r="AF1108" s="366"/>
      <c r="AG1108" s="366"/>
      <c r="AH1108" s="366"/>
      <c r="AI1108" s="366"/>
      <c r="AJ1108" s="366"/>
      <c r="AK1108" s="366"/>
      <c r="AL1108" s="366"/>
      <c r="AM1108" s="366"/>
      <c r="AN1108" s="366"/>
      <c r="AO1108" s="366"/>
      <c r="AP1108" s="366"/>
      <c r="AQ1108" s="366"/>
      <c r="AR1108" s="366"/>
      <c r="AS1108" s="256">
        <f>SUM(AE1108:AR1108)</f>
        <v>0</v>
      </c>
    </row>
    <row r="1109" spans="1:45" ht="15" hidden="1" customHeight="1" outlineLevel="1">
      <c r="A1109" s="464"/>
      <c r="B1109" s="254" t="s">
        <v>345</v>
      </c>
      <c r="C1109" s="251" t="s">
        <v>163</v>
      </c>
      <c r="D1109" s="255"/>
      <c r="E1109" s="255"/>
      <c r="F1109" s="255"/>
      <c r="G1109" s="255"/>
      <c r="H1109" s="255"/>
      <c r="I1109" s="255"/>
      <c r="J1109" s="255"/>
      <c r="K1109" s="255"/>
      <c r="L1109" s="255"/>
      <c r="M1109" s="255"/>
      <c r="N1109" s="255"/>
      <c r="O1109" s="255"/>
      <c r="P1109" s="255"/>
      <c r="Q1109" s="255">
        <f>Q1108</f>
        <v>12</v>
      </c>
      <c r="R1109" s="255"/>
      <c r="S1109" s="255"/>
      <c r="T1109" s="255"/>
      <c r="U1109" s="255"/>
      <c r="V1109" s="255"/>
      <c r="W1109" s="255"/>
      <c r="X1109" s="255"/>
      <c r="Y1109" s="255"/>
      <c r="Z1109" s="255"/>
      <c r="AA1109" s="255"/>
      <c r="AB1109" s="255"/>
      <c r="AC1109" s="255"/>
      <c r="AD1109" s="255"/>
      <c r="AE1109" s="362">
        <f>AE1108</f>
        <v>0</v>
      </c>
      <c r="AF1109" s="362">
        <f t="shared" ref="AF1109" si="2602">AF1108</f>
        <v>0</v>
      </c>
      <c r="AG1109" s="362">
        <f t="shared" ref="AG1109" si="2603">AG1108</f>
        <v>0</v>
      </c>
      <c r="AH1109" s="362">
        <f t="shared" ref="AH1109" si="2604">AH1108</f>
        <v>0</v>
      </c>
      <c r="AI1109" s="362">
        <f t="shared" ref="AI1109" si="2605">AI1108</f>
        <v>0</v>
      </c>
      <c r="AJ1109" s="362">
        <f t="shared" ref="AJ1109" si="2606">AJ1108</f>
        <v>0</v>
      </c>
      <c r="AK1109" s="362">
        <f t="shared" ref="AK1109" si="2607">AK1108</f>
        <v>0</v>
      </c>
      <c r="AL1109" s="362">
        <f t="shared" ref="AL1109" si="2608">AL1108</f>
        <v>0</v>
      </c>
      <c r="AM1109" s="362">
        <f t="shared" ref="AM1109" si="2609">AM1108</f>
        <v>0</v>
      </c>
      <c r="AN1109" s="362">
        <f t="shared" ref="AN1109" si="2610">AN1108</f>
        <v>0</v>
      </c>
      <c r="AO1109" s="362">
        <f t="shared" ref="AO1109" si="2611">AO1108</f>
        <v>0</v>
      </c>
      <c r="AP1109" s="362">
        <f t="shared" ref="AP1109" si="2612">AP1108</f>
        <v>0</v>
      </c>
      <c r="AQ1109" s="362">
        <f t="shared" ref="AQ1109" si="2613">AQ1108</f>
        <v>0</v>
      </c>
      <c r="AR1109" s="362">
        <f t="shared" ref="AR1109" si="2614">AR1108</f>
        <v>0</v>
      </c>
      <c r="AS1109" s="266"/>
    </row>
    <row r="1110" spans="1:45" ht="15" hidden="1" customHeight="1" outlineLevel="1">
      <c r="A1110" s="464"/>
      <c r="B1110" s="379"/>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363"/>
      <c r="AF1110" s="376"/>
      <c r="AG1110" s="376"/>
      <c r="AH1110" s="376"/>
      <c r="AI1110" s="376"/>
      <c r="AJ1110" s="376"/>
      <c r="AK1110" s="376"/>
      <c r="AL1110" s="376"/>
      <c r="AM1110" s="376"/>
      <c r="AN1110" s="376"/>
      <c r="AO1110" s="376"/>
      <c r="AP1110" s="376"/>
      <c r="AQ1110" s="376"/>
      <c r="AR1110" s="376"/>
      <c r="AS1110" s="266"/>
    </row>
    <row r="1111" spans="1:45" ht="15" hidden="1" customHeight="1" outlineLevel="1">
      <c r="A1111" s="464">
        <v>37</v>
      </c>
      <c r="B1111" s="379" t="s">
        <v>129</v>
      </c>
      <c r="C1111" s="251" t="s">
        <v>25</v>
      </c>
      <c r="D1111" s="255"/>
      <c r="E1111" s="255"/>
      <c r="F1111" s="255"/>
      <c r="G1111" s="255"/>
      <c r="H1111" s="255"/>
      <c r="I1111" s="255"/>
      <c r="J1111" s="255"/>
      <c r="K1111" s="255"/>
      <c r="L1111" s="255"/>
      <c r="M1111" s="255"/>
      <c r="N1111" s="255"/>
      <c r="O1111" s="255"/>
      <c r="P1111" s="255"/>
      <c r="Q1111" s="255">
        <v>12</v>
      </c>
      <c r="R1111" s="255"/>
      <c r="S1111" s="255"/>
      <c r="T1111" s="255"/>
      <c r="U1111" s="255"/>
      <c r="V1111" s="255"/>
      <c r="W1111" s="255"/>
      <c r="X1111" s="255"/>
      <c r="Y1111" s="255"/>
      <c r="Z1111" s="255"/>
      <c r="AA1111" s="255"/>
      <c r="AB1111" s="255"/>
      <c r="AC1111" s="255"/>
      <c r="AD1111" s="255"/>
      <c r="AE1111" s="377"/>
      <c r="AF1111" s="366"/>
      <c r="AG1111" s="366"/>
      <c r="AH1111" s="366"/>
      <c r="AI1111" s="366"/>
      <c r="AJ1111" s="366"/>
      <c r="AK1111" s="366"/>
      <c r="AL1111" s="366"/>
      <c r="AM1111" s="366"/>
      <c r="AN1111" s="366"/>
      <c r="AO1111" s="366"/>
      <c r="AP1111" s="366"/>
      <c r="AQ1111" s="366"/>
      <c r="AR1111" s="366"/>
      <c r="AS1111" s="256">
        <f>SUM(AE1111:AR1111)</f>
        <v>0</v>
      </c>
    </row>
    <row r="1112" spans="1:45" ht="15" hidden="1" customHeight="1" outlineLevel="1">
      <c r="A1112" s="464"/>
      <c r="B1112" s="254" t="s">
        <v>345</v>
      </c>
      <c r="C1112" s="251" t="s">
        <v>163</v>
      </c>
      <c r="D1112" s="255"/>
      <c r="E1112" s="255"/>
      <c r="F1112" s="255"/>
      <c r="G1112" s="255"/>
      <c r="H1112" s="255"/>
      <c r="I1112" s="255"/>
      <c r="J1112" s="255"/>
      <c r="K1112" s="255"/>
      <c r="L1112" s="255"/>
      <c r="M1112" s="255"/>
      <c r="N1112" s="255"/>
      <c r="O1112" s="255"/>
      <c r="P1112" s="255"/>
      <c r="Q1112" s="255">
        <f>Q1111</f>
        <v>12</v>
      </c>
      <c r="R1112" s="255"/>
      <c r="S1112" s="255"/>
      <c r="T1112" s="255"/>
      <c r="U1112" s="255"/>
      <c r="V1112" s="255"/>
      <c r="W1112" s="255"/>
      <c r="X1112" s="255"/>
      <c r="Y1112" s="255"/>
      <c r="Z1112" s="255"/>
      <c r="AA1112" s="255"/>
      <c r="AB1112" s="255"/>
      <c r="AC1112" s="255"/>
      <c r="AD1112" s="255"/>
      <c r="AE1112" s="362">
        <f>AE1111</f>
        <v>0</v>
      </c>
      <c r="AF1112" s="362">
        <f t="shared" ref="AF1112" si="2615">AF1111</f>
        <v>0</v>
      </c>
      <c r="AG1112" s="362">
        <f t="shared" ref="AG1112" si="2616">AG1111</f>
        <v>0</v>
      </c>
      <c r="AH1112" s="362">
        <f t="shared" ref="AH1112" si="2617">AH1111</f>
        <v>0</v>
      </c>
      <c r="AI1112" s="362">
        <f t="shared" ref="AI1112" si="2618">AI1111</f>
        <v>0</v>
      </c>
      <c r="AJ1112" s="362">
        <f t="shared" ref="AJ1112" si="2619">AJ1111</f>
        <v>0</v>
      </c>
      <c r="AK1112" s="362">
        <f t="shared" ref="AK1112" si="2620">AK1111</f>
        <v>0</v>
      </c>
      <c r="AL1112" s="362">
        <f t="shared" ref="AL1112" si="2621">AL1111</f>
        <v>0</v>
      </c>
      <c r="AM1112" s="362">
        <f t="shared" ref="AM1112" si="2622">AM1111</f>
        <v>0</v>
      </c>
      <c r="AN1112" s="362">
        <f t="shared" ref="AN1112" si="2623">AN1111</f>
        <v>0</v>
      </c>
      <c r="AO1112" s="362">
        <f t="shared" ref="AO1112" si="2624">AO1111</f>
        <v>0</v>
      </c>
      <c r="AP1112" s="362">
        <f t="shared" ref="AP1112" si="2625">AP1111</f>
        <v>0</v>
      </c>
      <c r="AQ1112" s="362">
        <f t="shared" ref="AQ1112" si="2626">AQ1111</f>
        <v>0</v>
      </c>
      <c r="AR1112" s="362">
        <f t="shared" ref="AR1112" si="2627">AR1111</f>
        <v>0</v>
      </c>
      <c r="AS1112" s="266"/>
    </row>
    <row r="1113" spans="1:45" ht="15" hidden="1" customHeight="1" outlineLevel="1">
      <c r="A1113" s="464"/>
      <c r="B1113" s="379"/>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363"/>
      <c r="AF1113" s="376"/>
      <c r="AG1113" s="376"/>
      <c r="AH1113" s="376"/>
      <c r="AI1113" s="376"/>
      <c r="AJ1113" s="376"/>
      <c r="AK1113" s="376"/>
      <c r="AL1113" s="376"/>
      <c r="AM1113" s="376"/>
      <c r="AN1113" s="376"/>
      <c r="AO1113" s="376"/>
      <c r="AP1113" s="376"/>
      <c r="AQ1113" s="376"/>
      <c r="AR1113" s="376"/>
      <c r="AS1113" s="266"/>
    </row>
    <row r="1114" spans="1:45" ht="15" hidden="1" customHeight="1" outlineLevel="1">
      <c r="A1114" s="464">
        <v>38</v>
      </c>
      <c r="B1114" s="379" t="s">
        <v>130</v>
      </c>
      <c r="C1114" s="251" t="s">
        <v>25</v>
      </c>
      <c r="D1114" s="255"/>
      <c r="E1114" s="255"/>
      <c r="F1114" s="255"/>
      <c r="G1114" s="255"/>
      <c r="H1114" s="255"/>
      <c r="I1114" s="255"/>
      <c r="J1114" s="255"/>
      <c r="K1114" s="255"/>
      <c r="L1114" s="255"/>
      <c r="M1114" s="255"/>
      <c r="N1114" s="255"/>
      <c r="O1114" s="255"/>
      <c r="P1114" s="255"/>
      <c r="Q1114" s="255">
        <v>12</v>
      </c>
      <c r="R1114" s="255"/>
      <c r="S1114" s="255"/>
      <c r="T1114" s="255"/>
      <c r="U1114" s="255"/>
      <c r="V1114" s="255"/>
      <c r="W1114" s="255"/>
      <c r="X1114" s="255"/>
      <c r="Y1114" s="255"/>
      <c r="Z1114" s="255"/>
      <c r="AA1114" s="255"/>
      <c r="AB1114" s="255"/>
      <c r="AC1114" s="255"/>
      <c r="AD1114" s="255"/>
      <c r="AE1114" s="377"/>
      <c r="AF1114" s="366"/>
      <c r="AG1114" s="366"/>
      <c r="AH1114" s="366"/>
      <c r="AI1114" s="366"/>
      <c r="AJ1114" s="366"/>
      <c r="AK1114" s="366"/>
      <c r="AL1114" s="366"/>
      <c r="AM1114" s="366"/>
      <c r="AN1114" s="366"/>
      <c r="AO1114" s="366"/>
      <c r="AP1114" s="366"/>
      <c r="AQ1114" s="366"/>
      <c r="AR1114" s="366"/>
      <c r="AS1114" s="256">
        <f>SUM(AE1114:AR1114)</f>
        <v>0</v>
      </c>
    </row>
    <row r="1115" spans="1:45" ht="15" hidden="1" customHeight="1" outlineLevel="1">
      <c r="A1115" s="464"/>
      <c r="B1115" s="254" t="s">
        <v>345</v>
      </c>
      <c r="C1115" s="251" t="s">
        <v>163</v>
      </c>
      <c r="D1115" s="255"/>
      <c r="E1115" s="255"/>
      <c r="F1115" s="255"/>
      <c r="G1115" s="255"/>
      <c r="H1115" s="255"/>
      <c r="I1115" s="255"/>
      <c r="J1115" s="255"/>
      <c r="K1115" s="255"/>
      <c r="L1115" s="255"/>
      <c r="M1115" s="255"/>
      <c r="N1115" s="255"/>
      <c r="O1115" s="255"/>
      <c r="P1115" s="255"/>
      <c r="Q1115" s="255">
        <f>Q1114</f>
        <v>12</v>
      </c>
      <c r="R1115" s="255"/>
      <c r="S1115" s="255"/>
      <c r="T1115" s="255"/>
      <c r="U1115" s="255"/>
      <c r="V1115" s="255"/>
      <c r="W1115" s="255"/>
      <c r="X1115" s="255"/>
      <c r="Y1115" s="255"/>
      <c r="Z1115" s="255"/>
      <c r="AA1115" s="255"/>
      <c r="AB1115" s="255"/>
      <c r="AC1115" s="255"/>
      <c r="AD1115" s="255"/>
      <c r="AE1115" s="362">
        <f>AE1114</f>
        <v>0</v>
      </c>
      <c r="AF1115" s="362">
        <f t="shared" ref="AF1115" si="2628">AF1114</f>
        <v>0</v>
      </c>
      <c r="AG1115" s="362">
        <f t="shared" ref="AG1115" si="2629">AG1114</f>
        <v>0</v>
      </c>
      <c r="AH1115" s="362">
        <f t="shared" ref="AH1115" si="2630">AH1114</f>
        <v>0</v>
      </c>
      <c r="AI1115" s="362">
        <f t="shared" ref="AI1115" si="2631">AI1114</f>
        <v>0</v>
      </c>
      <c r="AJ1115" s="362">
        <f t="shared" ref="AJ1115" si="2632">AJ1114</f>
        <v>0</v>
      </c>
      <c r="AK1115" s="362">
        <f t="shared" ref="AK1115" si="2633">AK1114</f>
        <v>0</v>
      </c>
      <c r="AL1115" s="362">
        <f t="shared" ref="AL1115" si="2634">AL1114</f>
        <v>0</v>
      </c>
      <c r="AM1115" s="362">
        <f t="shared" ref="AM1115" si="2635">AM1114</f>
        <v>0</v>
      </c>
      <c r="AN1115" s="362">
        <f t="shared" ref="AN1115" si="2636">AN1114</f>
        <v>0</v>
      </c>
      <c r="AO1115" s="362">
        <f t="shared" ref="AO1115" si="2637">AO1114</f>
        <v>0</v>
      </c>
      <c r="AP1115" s="362">
        <f t="shared" ref="AP1115" si="2638">AP1114</f>
        <v>0</v>
      </c>
      <c r="AQ1115" s="362">
        <f t="shared" ref="AQ1115" si="2639">AQ1114</f>
        <v>0</v>
      </c>
      <c r="AR1115" s="362">
        <f t="shared" ref="AR1115" si="2640">AR1114</f>
        <v>0</v>
      </c>
      <c r="AS1115" s="266"/>
    </row>
    <row r="1116" spans="1:45" ht="15" hidden="1" customHeight="1" outlineLevel="1">
      <c r="A1116" s="464"/>
      <c r="B1116" s="379"/>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363"/>
      <c r="AF1116" s="376"/>
      <c r="AG1116" s="376"/>
      <c r="AH1116" s="376"/>
      <c r="AI1116" s="376"/>
      <c r="AJ1116" s="376"/>
      <c r="AK1116" s="376"/>
      <c r="AL1116" s="376"/>
      <c r="AM1116" s="376"/>
      <c r="AN1116" s="376"/>
      <c r="AO1116" s="376"/>
      <c r="AP1116" s="376"/>
      <c r="AQ1116" s="376"/>
      <c r="AR1116" s="376"/>
      <c r="AS1116" s="266"/>
    </row>
    <row r="1117" spans="1:45" ht="15" hidden="1" customHeight="1" outlineLevel="1">
      <c r="A1117" s="464">
        <v>39</v>
      </c>
      <c r="B1117" s="379" t="s">
        <v>131</v>
      </c>
      <c r="C1117" s="251" t="s">
        <v>25</v>
      </c>
      <c r="D1117" s="255"/>
      <c r="E1117" s="255"/>
      <c r="F1117" s="255"/>
      <c r="G1117" s="255"/>
      <c r="H1117" s="255"/>
      <c r="I1117" s="255"/>
      <c r="J1117" s="255"/>
      <c r="K1117" s="255"/>
      <c r="L1117" s="255"/>
      <c r="M1117" s="255"/>
      <c r="N1117" s="255"/>
      <c r="O1117" s="255"/>
      <c r="P1117" s="255"/>
      <c r="Q1117" s="255">
        <v>12</v>
      </c>
      <c r="R1117" s="255"/>
      <c r="S1117" s="255"/>
      <c r="T1117" s="255"/>
      <c r="U1117" s="255"/>
      <c r="V1117" s="255"/>
      <c r="W1117" s="255"/>
      <c r="X1117" s="255"/>
      <c r="Y1117" s="255"/>
      <c r="Z1117" s="255"/>
      <c r="AA1117" s="255"/>
      <c r="AB1117" s="255"/>
      <c r="AC1117" s="255"/>
      <c r="AD1117" s="255"/>
      <c r="AE1117" s="377"/>
      <c r="AF1117" s="366"/>
      <c r="AG1117" s="366"/>
      <c r="AH1117" s="366"/>
      <c r="AI1117" s="366"/>
      <c r="AJ1117" s="366"/>
      <c r="AK1117" s="366"/>
      <c r="AL1117" s="366"/>
      <c r="AM1117" s="366"/>
      <c r="AN1117" s="366"/>
      <c r="AO1117" s="366"/>
      <c r="AP1117" s="366"/>
      <c r="AQ1117" s="366"/>
      <c r="AR1117" s="366"/>
      <c r="AS1117" s="256">
        <f>SUM(AE1117:AR1117)</f>
        <v>0</v>
      </c>
    </row>
    <row r="1118" spans="1:45" ht="15" hidden="1" customHeight="1" outlineLevel="1">
      <c r="A1118" s="464"/>
      <c r="B1118" s="254" t="s">
        <v>345</v>
      </c>
      <c r="C1118" s="251" t="s">
        <v>163</v>
      </c>
      <c r="D1118" s="255"/>
      <c r="E1118" s="255"/>
      <c r="F1118" s="255"/>
      <c r="G1118" s="255"/>
      <c r="H1118" s="255"/>
      <c r="I1118" s="255"/>
      <c r="J1118" s="255"/>
      <c r="K1118" s="255"/>
      <c r="L1118" s="255"/>
      <c r="M1118" s="255"/>
      <c r="N1118" s="255"/>
      <c r="O1118" s="255"/>
      <c r="P1118" s="255"/>
      <c r="Q1118" s="255">
        <f>Q1117</f>
        <v>12</v>
      </c>
      <c r="R1118" s="255"/>
      <c r="S1118" s="255"/>
      <c r="T1118" s="255"/>
      <c r="U1118" s="255"/>
      <c r="V1118" s="255"/>
      <c r="W1118" s="255"/>
      <c r="X1118" s="255"/>
      <c r="Y1118" s="255"/>
      <c r="Z1118" s="255"/>
      <c r="AA1118" s="255"/>
      <c r="AB1118" s="255"/>
      <c r="AC1118" s="255"/>
      <c r="AD1118" s="255"/>
      <c r="AE1118" s="362">
        <f>AE1117</f>
        <v>0</v>
      </c>
      <c r="AF1118" s="362">
        <f t="shared" ref="AF1118" si="2641">AF1117</f>
        <v>0</v>
      </c>
      <c r="AG1118" s="362">
        <f t="shared" ref="AG1118" si="2642">AG1117</f>
        <v>0</v>
      </c>
      <c r="AH1118" s="362">
        <f t="shared" ref="AH1118" si="2643">AH1117</f>
        <v>0</v>
      </c>
      <c r="AI1118" s="362">
        <f t="shared" ref="AI1118" si="2644">AI1117</f>
        <v>0</v>
      </c>
      <c r="AJ1118" s="362">
        <f t="shared" ref="AJ1118" si="2645">AJ1117</f>
        <v>0</v>
      </c>
      <c r="AK1118" s="362">
        <f t="shared" ref="AK1118" si="2646">AK1117</f>
        <v>0</v>
      </c>
      <c r="AL1118" s="362">
        <f t="shared" ref="AL1118" si="2647">AL1117</f>
        <v>0</v>
      </c>
      <c r="AM1118" s="362">
        <f t="shared" ref="AM1118" si="2648">AM1117</f>
        <v>0</v>
      </c>
      <c r="AN1118" s="362">
        <f t="shared" ref="AN1118" si="2649">AN1117</f>
        <v>0</v>
      </c>
      <c r="AO1118" s="362">
        <f t="shared" ref="AO1118" si="2650">AO1117</f>
        <v>0</v>
      </c>
      <c r="AP1118" s="362">
        <f t="shared" ref="AP1118" si="2651">AP1117</f>
        <v>0</v>
      </c>
      <c r="AQ1118" s="362">
        <f t="shared" ref="AQ1118" si="2652">AQ1117</f>
        <v>0</v>
      </c>
      <c r="AR1118" s="362">
        <f t="shared" ref="AR1118" si="2653">AR1117</f>
        <v>0</v>
      </c>
      <c r="AS1118" s="266"/>
    </row>
    <row r="1119" spans="1:45" ht="15" hidden="1" customHeight="1" outlineLevel="1">
      <c r="A1119" s="464"/>
      <c r="B1119" s="379"/>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363"/>
      <c r="AF1119" s="376"/>
      <c r="AG1119" s="376"/>
      <c r="AH1119" s="376"/>
      <c r="AI1119" s="376"/>
      <c r="AJ1119" s="376"/>
      <c r="AK1119" s="376"/>
      <c r="AL1119" s="376"/>
      <c r="AM1119" s="376"/>
      <c r="AN1119" s="376"/>
      <c r="AO1119" s="376"/>
      <c r="AP1119" s="376"/>
      <c r="AQ1119" s="376"/>
      <c r="AR1119" s="376"/>
      <c r="AS1119" s="266"/>
    </row>
    <row r="1120" spans="1:45" ht="15" hidden="1" customHeight="1" outlineLevel="1">
      <c r="A1120" s="464">
        <v>40</v>
      </c>
      <c r="B1120" s="379" t="s">
        <v>132</v>
      </c>
      <c r="C1120" s="251" t="s">
        <v>25</v>
      </c>
      <c r="D1120" s="255"/>
      <c r="E1120" s="255"/>
      <c r="F1120" s="255"/>
      <c r="G1120" s="255"/>
      <c r="H1120" s="255"/>
      <c r="I1120" s="255"/>
      <c r="J1120" s="255"/>
      <c r="K1120" s="255"/>
      <c r="L1120" s="255"/>
      <c r="M1120" s="255"/>
      <c r="N1120" s="255"/>
      <c r="O1120" s="255"/>
      <c r="P1120" s="255"/>
      <c r="Q1120" s="255">
        <v>12</v>
      </c>
      <c r="R1120" s="255"/>
      <c r="S1120" s="255"/>
      <c r="T1120" s="255"/>
      <c r="U1120" s="255"/>
      <c r="V1120" s="255"/>
      <c r="W1120" s="255"/>
      <c r="X1120" s="255"/>
      <c r="Y1120" s="255"/>
      <c r="Z1120" s="255"/>
      <c r="AA1120" s="255"/>
      <c r="AB1120" s="255"/>
      <c r="AC1120" s="255"/>
      <c r="AD1120" s="255"/>
      <c r="AE1120" s="377"/>
      <c r="AF1120" s="366"/>
      <c r="AG1120" s="366"/>
      <c r="AH1120" s="366"/>
      <c r="AI1120" s="366"/>
      <c r="AJ1120" s="366"/>
      <c r="AK1120" s="366"/>
      <c r="AL1120" s="366"/>
      <c r="AM1120" s="366"/>
      <c r="AN1120" s="366"/>
      <c r="AO1120" s="366"/>
      <c r="AP1120" s="366"/>
      <c r="AQ1120" s="366"/>
      <c r="AR1120" s="366"/>
      <c r="AS1120" s="256">
        <f>SUM(AE1120:AR1120)</f>
        <v>0</v>
      </c>
    </row>
    <row r="1121" spans="1:45" ht="15" hidden="1" customHeight="1" outlineLevel="1">
      <c r="A1121" s="464"/>
      <c r="B1121" s="254" t="s">
        <v>345</v>
      </c>
      <c r="C1121" s="251" t="s">
        <v>163</v>
      </c>
      <c r="D1121" s="255"/>
      <c r="E1121" s="255"/>
      <c r="F1121" s="255"/>
      <c r="G1121" s="255"/>
      <c r="H1121" s="255"/>
      <c r="I1121" s="255"/>
      <c r="J1121" s="255"/>
      <c r="K1121" s="255"/>
      <c r="L1121" s="255"/>
      <c r="M1121" s="255"/>
      <c r="N1121" s="255"/>
      <c r="O1121" s="255"/>
      <c r="P1121" s="255"/>
      <c r="Q1121" s="255">
        <f>Q1120</f>
        <v>12</v>
      </c>
      <c r="R1121" s="255"/>
      <c r="S1121" s="255"/>
      <c r="T1121" s="255"/>
      <c r="U1121" s="255"/>
      <c r="V1121" s="255"/>
      <c r="W1121" s="255"/>
      <c r="X1121" s="255"/>
      <c r="Y1121" s="255"/>
      <c r="Z1121" s="255"/>
      <c r="AA1121" s="255"/>
      <c r="AB1121" s="255"/>
      <c r="AC1121" s="255"/>
      <c r="AD1121" s="255"/>
      <c r="AE1121" s="362">
        <f>AE1120</f>
        <v>0</v>
      </c>
      <c r="AF1121" s="362">
        <f t="shared" ref="AF1121" si="2654">AF1120</f>
        <v>0</v>
      </c>
      <c r="AG1121" s="362">
        <f t="shared" ref="AG1121" si="2655">AG1120</f>
        <v>0</v>
      </c>
      <c r="AH1121" s="362">
        <f t="shared" ref="AH1121" si="2656">AH1120</f>
        <v>0</v>
      </c>
      <c r="AI1121" s="362">
        <f t="shared" ref="AI1121" si="2657">AI1120</f>
        <v>0</v>
      </c>
      <c r="AJ1121" s="362">
        <f t="shared" ref="AJ1121" si="2658">AJ1120</f>
        <v>0</v>
      </c>
      <c r="AK1121" s="362">
        <f t="shared" ref="AK1121" si="2659">AK1120</f>
        <v>0</v>
      </c>
      <c r="AL1121" s="362">
        <f t="shared" ref="AL1121" si="2660">AL1120</f>
        <v>0</v>
      </c>
      <c r="AM1121" s="362">
        <f t="shared" ref="AM1121" si="2661">AM1120</f>
        <v>0</v>
      </c>
      <c r="AN1121" s="362">
        <f t="shared" ref="AN1121" si="2662">AN1120</f>
        <v>0</v>
      </c>
      <c r="AO1121" s="362">
        <f t="shared" ref="AO1121" si="2663">AO1120</f>
        <v>0</v>
      </c>
      <c r="AP1121" s="362">
        <f t="shared" ref="AP1121" si="2664">AP1120</f>
        <v>0</v>
      </c>
      <c r="AQ1121" s="362">
        <f t="shared" ref="AQ1121" si="2665">AQ1120</f>
        <v>0</v>
      </c>
      <c r="AR1121" s="362">
        <f t="shared" ref="AR1121" si="2666">AR1120</f>
        <v>0</v>
      </c>
      <c r="AS1121" s="266"/>
    </row>
    <row r="1122" spans="1:45" ht="15" hidden="1" customHeight="1" outlineLevel="1">
      <c r="A1122" s="464"/>
      <c r="B1122" s="37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363"/>
      <c r="AF1122" s="376"/>
      <c r="AG1122" s="376"/>
      <c r="AH1122" s="376"/>
      <c r="AI1122" s="376"/>
      <c r="AJ1122" s="376"/>
      <c r="AK1122" s="376"/>
      <c r="AL1122" s="376"/>
      <c r="AM1122" s="376"/>
      <c r="AN1122" s="376"/>
      <c r="AO1122" s="376"/>
      <c r="AP1122" s="376"/>
      <c r="AQ1122" s="376"/>
      <c r="AR1122" s="376"/>
      <c r="AS1122" s="266"/>
    </row>
    <row r="1123" spans="1:45" ht="28.5" hidden="1" customHeight="1" outlineLevel="1">
      <c r="A1123" s="464">
        <v>41</v>
      </c>
      <c r="B1123" s="379" t="s">
        <v>133</v>
      </c>
      <c r="C1123" s="251" t="s">
        <v>25</v>
      </c>
      <c r="D1123" s="255"/>
      <c r="E1123" s="255"/>
      <c r="F1123" s="255"/>
      <c r="G1123" s="255"/>
      <c r="H1123" s="255"/>
      <c r="I1123" s="255"/>
      <c r="J1123" s="255"/>
      <c r="K1123" s="255"/>
      <c r="L1123" s="255"/>
      <c r="M1123" s="255"/>
      <c r="N1123" s="255"/>
      <c r="O1123" s="255"/>
      <c r="P1123" s="255"/>
      <c r="Q1123" s="255">
        <v>12</v>
      </c>
      <c r="R1123" s="255"/>
      <c r="S1123" s="255"/>
      <c r="T1123" s="255"/>
      <c r="U1123" s="255"/>
      <c r="V1123" s="255"/>
      <c r="W1123" s="255"/>
      <c r="X1123" s="255"/>
      <c r="Y1123" s="255"/>
      <c r="Z1123" s="255"/>
      <c r="AA1123" s="255"/>
      <c r="AB1123" s="255"/>
      <c r="AC1123" s="255"/>
      <c r="AD1123" s="255"/>
      <c r="AE1123" s="377"/>
      <c r="AF1123" s="366"/>
      <c r="AG1123" s="366"/>
      <c r="AH1123" s="366"/>
      <c r="AI1123" s="366"/>
      <c r="AJ1123" s="366"/>
      <c r="AK1123" s="366"/>
      <c r="AL1123" s="366"/>
      <c r="AM1123" s="366"/>
      <c r="AN1123" s="366"/>
      <c r="AO1123" s="366"/>
      <c r="AP1123" s="366"/>
      <c r="AQ1123" s="366"/>
      <c r="AR1123" s="366"/>
      <c r="AS1123" s="256">
        <f>SUM(AE1123:AR1123)</f>
        <v>0</v>
      </c>
    </row>
    <row r="1124" spans="1:45" ht="15" hidden="1" customHeight="1" outlineLevel="1">
      <c r="A1124" s="464"/>
      <c r="B1124" s="254" t="s">
        <v>345</v>
      </c>
      <c r="C1124" s="251" t="s">
        <v>163</v>
      </c>
      <c r="D1124" s="255"/>
      <c r="E1124" s="255"/>
      <c r="F1124" s="255"/>
      <c r="G1124" s="255"/>
      <c r="H1124" s="255"/>
      <c r="I1124" s="255"/>
      <c r="J1124" s="255"/>
      <c r="K1124" s="255"/>
      <c r="L1124" s="255"/>
      <c r="M1124" s="255"/>
      <c r="N1124" s="255"/>
      <c r="O1124" s="255"/>
      <c r="P1124" s="255"/>
      <c r="Q1124" s="255">
        <f>Q1123</f>
        <v>12</v>
      </c>
      <c r="R1124" s="255"/>
      <c r="S1124" s="255"/>
      <c r="T1124" s="255"/>
      <c r="U1124" s="255"/>
      <c r="V1124" s="255"/>
      <c r="W1124" s="255"/>
      <c r="X1124" s="255"/>
      <c r="Y1124" s="255"/>
      <c r="Z1124" s="255"/>
      <c r="AA1124" s="255"/>
      <c r="AB1124" s="255"/>
      <c r="AC1124" s="255"/>
      <c r="AD1124" s="255"/>
      <c r="AE1124" s="362">
        <f>AE1123</f>
        <v>0</v>
      </c>
      <c r="AF1124" s="362">
        <f t="shared" ref="AF1124" si="2667">AF1123</f>
        <v>0</v>
      </c>
      <c r="AG1124" s="362">
        <f t="shared" ref="AG1124" si="2668">AG1123</f>
        <v>0</v>
      </c>
      <c r="AH1124" s="362">
        <f t="shared" ref="AH1124" si="2669">AH1123</f>
        <v>0</v>
      </c>
      <c r="AI1124" s="362">
        <f t="shared" ref="AI1124" si="2670">AI1123</f>
        <v>0</v>
      </c>
      <c r="AJ1124" s="362">
        <f t="shared" ref="AJ1124" si="2671">AJ1123</f>
        <v>0</v>
      </c>
      <c r="AK1124" s="362">
        <f t="shared" ref="AK1124" si="2672">AK1123</f>
        <v>0</v>
      </c>
      <c r="AL1124" s="362">
        <f t="shared" ref="AL1124" si="2673">AL1123</f>
        <v>0</v>
      </c>
      <c r="AM1124" s="362">
        <f t="shared" ref="AM1124" si="2674">AM1123</f>
        <v>0</v>
      </c>
      <c r="AN1124" s="362">
        <f t="shared" ref="AN1124" si="2675">AN1123</f>
        <v>0</v>
      </c>
      <c r="AO1124" s="362">
        <f t="shared" ref="AO1124" si="2676">AO1123</f>
        <v>0</v>
      </c>
      <c r="AP1124" s="362">
        <f t="shared" ref="AP1124" si="2677">AP1123</f>
        <v>0</v>
      </c>
      <c r="AQ1124" s="362">
        <f t="shared" ref="AQ1124" si="2678">AQ1123</f>
        <v>0</v>
      </c>
      <c r="AR1124" s="362">
        <f t="shared" ref="AR1124" si="2679">AR1123</f>
        <v>0</v>
      </c>
      <c r="AS1124" s="266"/>
    </row>
    <row r="1125" spans="1:45" ht="15" hidden="1" customHeight="1" outlineLevel="1">
      <c r="A1125" s="464"/>
      <c r="B1125" s="37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363"/>
      <c r="AF1125" s="376"/>
      <c r="AG1125" s="376"/>
      <c r="AH1125" s="376"/>
      <c r="AI1125" s="376"/>
      <c r="AJ1125" s="376"/>
      <c r="AK1125" s="376"/>
      <c r="AL1125" s="376"/>
      <c r="AM1125" s="376"/>
      <c r="AN1125" s="376"/>
      <c r="AO1125" s="376"/>
      <c r="AP1125" s="376"/>
      <c r="AQ1125" s="376"/>
      <c r="AR1125" s="376"/>
      <c r="AS1125" s="266"/>
    </row>
    <row r="1126" spans="1:45" ht="28.5" hidden="1" customHeight="1" outlineLevel="1">
      <c r="A1126" s="464">
        <v>42</v>
      </c>
      <c r="B1126" s="379" t="s">
        <v>134</v>
      </c>
      <c r="C1126" s="251" t="s">
        <v>25</v>
      </c>
      <c r="D1126" s="255"/>
      <c r="E1126" s="255"/>
      <c r="F1126" s="255"/>
      <c r="G1126" s="255"/>
      <c r="H1126" s="255"/>
      <c r="I1126" s="255"/>
      <c r="J1126" s="255"/>
      <c r="K1126" s="255"/>
      <c r="L1126" s="255"/>
      <c r="M1126" s="255"/>
      <c r="N1126" s="255"/>
      <c r="O1126" s="255"/>
      <c r="P1126" s="255"/>
      <c r="Q1126" s="251"/>
      <c r="R1126" s="255"/>
      <c r="S1126" s="255"/>
      <c r="T1126" s="255"/>
      <c r="U1126" s="255"/>
      <c r="V1126" s="255"/>
      <c r="W1126" s="255"/>
      <c r="X1126" s="255"/>
      <c r="Y1126" s="255"/>
      <c r="Z1126" s="255"/>
      <c r="AA1126" s="255"/>
      <c r="AB1126" s="255"/>
      <c r="AC1126" s="255"/>
      <c r="AD1126" s="255"/>
      <c r="AE1126" s="377"/>
      <c r="AF1126" s="366"/>
      <c r="AG1126" s="366"/>
      <c r="AH1126" s="366"/>
      <c r="AI1126" s="366"/>
      <c r="AJ1126" s="366"/>
      <c r="AK1126" s="366"/>
      <c r="AL1126" s="366"/>
      <c r="AM1126" s="366"/>
      <c r="AN1126" s="366"/>
      <c r="AO1126" s="366"/>
      <c r="AP1126" s="366"/>
      <c r="AQ1126" s="366"/>
      <c r="AR1126" s="366"/>
      <c r="AS1126" s="256">
        <f>SUM(AE1126:AR1126)</f>
        <v>0</v>
      </c>
    </row>
    <row r="1127" spans="1:45" ht="15" hidden="1" customHeight="1" outlineLevel="1">
      <c r="A1127" s="464"/>
      <c r="B1127" s="254" t="s">
        <v>345</v>
      </c>
      <c r="C1127" s="251" t="s">
        <v>163</v>
      </c>
      <c r="D1127" s="255"/>
      <c r="E1127" s="255"/>
      <c r="F1127" s="255"/>
      <c r="G1127" s="255"/>
      <c r="H1127" s="255"/>
      <c r="I1127" s="255"/>
      <c r="J1127" s="255"/>
      <c r="K1127" s="255"/>
      <c r="L1127" s="255"/>
      <c r="M1127" s="255"/>
      <c r="N1127" s="255"/>
      <c r="O1127" s="255"/>
      <c r="P1127" s="255"/>
      <c r="Q1127" s="414"/>
      <c r="R1127" s="255"/>
      <c r="S1127" s="255"/>
      <c r="T1127" s="255"/>
      <c r="U1127" s="255"/>
      <c r="V1127" s="255"/>
      <c r="W1127" s="255"/>
      <c r="X1127" s="255"/>
      <c r="Y1127" s="255"/>
      <c r="Z1127" s="255"/>
      <c r="AA1127" s="255"/>
      <c r="AB1127" s="255"/>
      <c r="AC1127" s="255"/>
      <c r="AD1127" s="255"/>
      <c r="AE1127" s="362">
        <f>AE1126</f>
        <v>0</v>
      </c>
      <c r="AF1127" s="362">
        <f t="shared" ref="AF1127" si="2680">AF1126</f>
        <v>0</v>
      </c>
      <c r="AG1127" s="362">
        <f t="shared" ref="AG1127" si="2681">AG1126</f>
        <v>0</v>
      </c>
      <c r="AH1127" s="362">
        <f t="shared" ref="AH1127" si="2682">AH1126</f>
        <v>0</v>
      </c>
      <c r="AI1127" s="362">
        <f t="shared" ref="AI1127" si="2683">AI1126</f>
        <v>0</v>
      </c>
      <c r="AJ1127" s="362">
        <f t="shared" ref="AJ1127" si="2684">AJ1126</f>
        <v>0</v>
      </c>
      <c r="AK1127" s="362">
        <f t="shared" ref="AK1127" si="2685">AK1126</f>
        <v>0</v>
      </c>
      <c r="AL1127" s="362">
        <f t="shared" ref="AL1127" si="2686">AL1126</f>
        <v>0</v>
      </c>
      <c r="AM1127" s="362">
        <f t="shared" ref="AM1127" si="2687">AM1126</f>
        <v>0</v>
      </c>
      <c r="AN1127" s="362">
        <f t="shared" ref="AN1127" si="2688">AN1126</f>
        <v>0</v>
      </c>
      <c r="AO1127" s="362">
        <f t="shared" ref="AO1127" si="2689">AO1126</f>
        <v>0</v>
      </c>
      <c r="AP1127" s="362">
        <f t="shared" ref="AP1127" si="2690">AP1126</f>
        <v>0</v>
      </c>
      <c r="AQ1127" s="362">
        <f t="shared" ref="AQ1127" si="2691">AQ1126</f>
        <v>0</v>
      </c>
      <c r="AR1127" s="362">
        <f t="shared" ref="AR1127" si="2692">AR1126</f>
        <v>0</v>
      </c>
      <c r="AS1127" s="266"/>
    </row>
    <row r="1128" spans="1:45" ht="15" hidden="1" customHeight="1" outlineLevel="1">
      <c r="A1128" s="464"/>
      <c r="B1128" s="379"/>
      <c r="C1128" s="251"/>
      <c r="D1128" s="251"/>
      <c r="E1128" s="251"/>
      <c r="F1128" s="251"/>
      <c r="G1128" s="251"/>
      <c r="H1128" s="251"/>
      <c r="I1128" s="251"/>
      <c r="J1128" s="251"/>
      <c r="K1128" s="251"/>
      <c r="L1128" s="251"/>
      <c r="M1128" s="251"/>
      <c r="N1128" s="251"/>
      <c r="O1128" s="251"/>
      <c r="P1128" s="251"/>
      <c r="Q1128" s="251"/>
      <c r="R1128" s="251"/>
      <c r="S1128" s="251"/>
      <c r="T1128" s="251"/>
      <c r="U1128" s="251"/>
      <c r="V1128" s="251"/>
      <c r="W1128" s="251"/>
      <c r="X1128" s="251"/>
      <c r="Y1128" s="251"/>
      <c r="Z1128" s="251"/>
      <c r="AA1128" s="251"/>
      <c r="AB1128" s="251"/>
      <c r="AC1128" s="251"/>
      <c r="AD1128" s="251"/>
      <c r="AE1128" s="363"/>
      <c r="AF1128" s="376"/>
      <c r="AG1128" s="376"/>
      <c r="AH1128" s="376"/>
      <c r="AI1128" s="376"/>
      <c r="AJ1128" s="376"/>
      <c r="AK1128" s="376"/>
      <c r="AL1128" s="376"/>
      <c r="AM1128" s="376"/>
      <c r="AN1128" s="376"/>
      <c r="AO1128" s="376"/>
      <c r="AP1128" s="376"/>
      <c r="AQ1128" s="376"/>
      <c r="AR1128" s="376"/>
      <c r="AS1128" s="266"/>
    </row>
    <row r="1129" spans="1:45" ht="15" hidden="1" customHeight="1" outlineLevel="1">
      <c r="A1129" s="464">
        <v>43</v>
      </c>
      <c r="B1129" s="379" t="s">
        <v>135</v>
      </c>
      <c r="C1129" s="251" t="s">
        <v>25</v>
      </c>
      <c r="D1129" s="255"/>
      <c r="E1129" s="255"/>
      <c r="F1129" s="255"/>
      <c r="G1129" s="255"/>
      <c r="H1129" s="255"/>
      <c r="I1129" s="255"/>
      <c r="J1129" s="255"/>
      <c r="K1129" s="255"/>
      <c r="L1129" s="255"/>
      <c r="M1129" s="255"/>
      <c r="N1129" s="255"/>
      <c r="O1129" s="255"/>
      <c r="P1129" s="255"/>
      <c r="Q1129" s="255">
        <v>12</v>
      </c>
      <c r="R1129" s="255"/>
      <c r="S1129" s="255"/>
      <c r="T1129" s="255"/>
      <c r="U1129" s="255"/>
      <c r="V1129" s="255"/>
      <c r="W1129" s="255"/>
      <c r="X1129" s="255"/>
      <c r="Y1129" s="255"/>
      <c r="Z1129" s="255"/>
      <c r="AA1129" s="255"/>
      <c r="AB1129" s="255"/>
      <c r="AC1129" s="255"/>
      <c r="AD1129" s="255"/>
      <c r="AE1129" s="377"/>
      <c r="AF1129" s="366"/>
      <c r="AG1129" s="366"/>
      <c r="AH1129" s="366"/>
      <c r="AI1129" s="366"/>
      <c r="AJ1129" s="366"/>
      <c r="AK1129" s="366"/>
      <c r="AL1129" s="366"/>
      <c r="AM1129" s="366"/>
      <c r="AN1129" s="366"/>
      <c r="AO1129" s="366"/>
      <c r="AP1129" s="366"/>
      <c r="AQ1129" s="366"/>
      <c r="AR1129" s="366"/>
      <c r="AS1129" s="256">
        <f>SUM(AE1129:AR1129)</f>
        <v>0</v>
      </c>
    </row>
    <row r="1130" spans="1:45" ht="15" hidden="1" customHeight="1" outlineLevel="1">
      <c r="A1130" s="464"/>
      <c r="B1130" s="254" t="s">
        <v>345</v>
      </c>
      <c r="C1130" s="251" t="s">
        <v>163</v>
      </c>
      <c r="D1130" s="255"/>
      <c r="E1130" s="255"/>
      <c r="F1130" s="255"/>
      <c r="G1130" s="255"/>
      <c r="H1130" s="255"/>
      <c r="I1130" s="255"/>
      <c r="J1130" s="255"/>
      <c r="K1130" s="255"/>
      <c r="L1130" s="255"/>
      <c r="M1130" s="255"/>
      <c r="N1130" s="255"/>
      <c r="O1130" s="255"/>
      <c r="P1130" s="255"/>
      <c r="Q1130" s="255">
        <f>Q1129</f>
        <v>12</v>
      </c>
      <c r="R1130" s="255"/>
      <c r="S1130" s="255"/>
      <c r="T1130" s="255"/>
      <c r="U1130" s="255"/>
      <c r="V1130" s="255"/>
      <c r="W1130" s="255"/>
      <c r="X1130" s="255"/>
      <c r="Y1130" s="255"/>
      <c r="Z1130" s="255"/>
      <c r="AA1130" s="255"/>
      <c r="AB1130" s="255"/>
      <c r="AC1130" s="255"/>
      <c r="AD1130" s="255"/>
      <c r="AE1130" s="362">
        <f>AE1129</f>
        <v>0</v>
      </c>
      <c r="AF1130" s="362">
        <f t="shared" ref="AF1130" si="2693">AF1129</f>
        <v>0</v>
      </c>
      <c r="AG1130" s="362">
        <f t="shared" ref="AG1130" si="2694">AG1129</f>
        <v>0</v>
      </c>
      <c r="AH1130" s="362">
        <f t="shared" ref="AH1130" si="2695">AH1129</f>
        <v>0</v>
      </c>
      <c r="AI1130" s="362">
        <f t="shared" ref="AI1130" si="2696">AI1129</f>
        <v>0</v>
      </c>
      <c r="AJ1130" s="362">
        <f t="shared" ref="AJ1130" si="2697">AJ1129</f>
        <v>0</v>
      </c>
      <c r="AK1130" s="362">
        <f t="shared" ref="AK1130" si="2698">AK1129</f>
        <v>0</v>
      </c>
      <c r="AL1130" s="362">
        <f t="shared" ref="AL1130" si="2699">AL1129</f>
        <v>0</v>
      </c>
      <c r="AM1130" s="362">
        <f t="shared" ref="AM1130" si="2700">AM1129</f>
        <v>0</v>
      </c>
      <c r="AN1130" s="362">
        <f t="shared" ref="AN1130" si="2701">AN1129</f>
        <v>0</v>
      </c>
      <c r="AO1130" s="362">
        <f t="shared" ref="AO1130" si="2702">AO1129</f>
        <v>0</v>
      </c>
      <c r="AP1130" s="362">
        <f t="shared" ref="AP1130" si="2703">AP1129</f>
        <v>0</v>
      </c>
      <c r="AQ1130" s="362">
        <f t="shared" ref="AQ1130" si="2704">AQ1129</f>
        <v>0</v>
      </c>
      <c r="AR1130" s="362">
        <f t="shared" ref="AR1130" si="2705">AR1129</f>
        <v>0</v>
      </c>
      <c r="AS1130" s="266"/>
    </row>
    <row r="1131" spans="1:45" ht="15" hidden="1" customHeight="1" outlineLevel="1">
      <c r="A1131" s="464"/>
      <c r="B1131" s="379"/>
      <c r="C1131" s="251"/>
      <c r="D1131" s="251"/>
      <c r="E1131" s="251"/>
      <c r="F1131" s="251"/>
      <c r="G1131" s="251"/>
      <c r="H1131" s="251"/>
      <c r="I1131" s="251"/>
      <c r="J1131" s="251"/>
      <c r="K1131" s="251"/>
      <c r="L1131" s="251"/>
      <c r="M1131" s="251"/>
      <c r="N1131" s="251"/>
      <c r="O1131" s="251"/>
      <c r="P1131" s="251"/>
      <c r="Q1131" s="251"/>
      <c r="R1131" s="251"/>
      <c r="S1131" s="251"/>
      <c r="T1131" s="251"/>
      <c r="U1131" s="251"/>
      <c r="V1131" s="251"/>
      <c r="W1131" s="251"/>
      <c r="X1131" s="251"/>
      <c r="Y1131" s="251"/>
      <c r="Z1131" s="251"/>
      <c r="AA1131" s="251"/>
      <c r="AB1131" s="251"/>
      <c r="AC1131" s="251"/>
      <c r="AD1131" s="251"/>
      <c r="AE1131" s="363"/>
      <c r="AF1131" s="376"/>
      <c r="AG1131" s="376"/>
      <c r="AH1131" s="376"/>
      <c r="AI1131" s="376"/>
      <c r="AJ1131" s="376"/>
      <c r="AK1131" s="376"/>
      <c r="AL1131" s="376"/>
      <c r="AM1131" s="376"/>
      <c r="AN1131" s="376"/>
      <c r="AO1131" s="376"/>
      <c r="AP1131" s="376"/>
      <c r="AQ1131" s="376"/>
      <c r="AR1131" s="376"/>
      <c r="AS1131" s="266"/>
    </row>
    <row r="1132" spans="1:45" ht="28.5" hidden="1" customHeight="1" outlineLevel="1">
      <c r="A1132" s="464">
        <v>44</v>
      </c>
      <c r="B1132" s="379" t="s">
        <v>136</v>
      </c>
      <c r="C1132" s="251" t="s">
        <v>25</v>
      </c>
      <c r="D1132" s="255"/>
      <c r="E1132" s="255"/>
      <c r="F1132" s="255"/>
      <c r="G1132" s="255"/>
      <c r="H1132" s="255"/>
      <c r="I1132" s="255"/>
      <c r="J1132" s="255"/>
      <c r="K1132" s="255"/>
      <c r="L1132" s="255"/>
      <c r="M1132" s="255"/>
      <c r="N1132" s="255"/>
      <c r="O1132" s="255"/>
      <c r="P1132" s="255"/>
      <c r="Q1132" s="255">
        <v>12</v>
      </c>
      <c r="R1132" s="255"/>
      <c r="S1132" s="255"/>
      <c r="T1132" s="255"/>
      <c r="U1132" s="255"/>
      <c r="V1132" s="255"/>
      <c r="W1132" s="255"/>
      <c r="X1132" s="255"/>
      <c r="Y1132" s="255"/>
      <c r="Z1132" s="255"/>
      <c r="AA1132" s="255"/>
      <c r="AB1132" s="255"/>
      <c r="AC1132" s="255"/>
      <c r="AD1132" s="255"/>
      <c r="AE1132" s="377"/>
      <c r="AF1132" s="366"/>
      <c r="AG1132" s="366"/>
      <c r="AH1132" s="366"/>
      <c r="AI1132" s="366"/>
      <c r="AJ1132" s="366"/>
      <c r="AK1132" s="366"/>
      <c r="AL1132" s="366"/>
      <c r="AM1132" s="366"/>
      <c r="AN1132" s="366"/>
      <c r="AO1132" s="366"/>
      <c r="AP1132" s="366"/>
      <c r="AQ1132" s="366"/>
      <c r="AR1132" s="366"/>
      <c r="AS1132" s="256">
        <f>SUM(AE1132:AR1132)</f>
        <v>0</v>
      </c>
    </row>
    <row r="1133" spans="1:45" ht="15" hidden="1" customHeight="1" outlineLevel="1">
      <c r="A1133" s="464"/>
      <c r="B1133" s="254" t="s">
        <v>345</v>
      </c>
      <c r="C1133" s="251" t="s">
        <v>163</v>
      </c>
      <c r="D1133" s="255"/>
      <c r="E1133" s="255"/>
      <c r="F1133" s="255"/>
      <c r="G1133" s="255"/>
      <c r="H1133" s="255"/>
      <c r="I1133" s="255"/>
      <c r="J1133" s="255"/>
      <c r="K1133" s="255"/>
      <c r="L1133" s="255"/>
      <c r="M1133" s="255"/>
      <c r="N1133" s="255"/>
      <c r="O1133" s="255"/>
      <c r="P1133" s="255"/>
      <c r="Q1133" s="255">
        <f>Q1132</f>
        <v>12</v>
      </c>
      <c r="R1133" s="255"/>
      <c r="S1133" s="255"/>
      <c r="T1133" s="255"/>
      <c r="U1133" s="255"/>
      <c r="V1133" s="255"/>
      <c r="W1133" s="255"/>
      <c r="X1133" s="255"/>
      <c r="Y1133" s="255"/>
      <c r="Z1133" s="255"/>
      <c r="AA1133" s="255"/>
      <c r="AB1133" s="255"/>
      <c r="AC1133" s="255"/>
      <c r="AD1133" s="255"/>
      <c r="AE1133" s="362">
        <f>AE1132</f>
        <v>0</v>
      </c>
      <c r="AF1133" s="362">
        <f t="shared" ref="AF1133" si="2706">AF1132</f>
        <v>0</v>
      </c>
      <c r="AG1133" s="362">
        <f t="shared" ref="AG1133" si="2707">AG1132</f>
        <v>0</v>
      </c>
      <c r="AH1133" s="362">
        <f t="shared" ref="AH1133" si="2708">AH1132</f>
        <v>0</v>
      </c>
      <c r="AI1133" s="362">
        <f t="shared" ref="AI1133" si="2709">AI1132</f>
        <v>0</v>
      </c>
      <c r="AJ1133" s="362">
        <f t="shared" ref="AJ1133" si="2710">AJ1132</f>
        <v>0</v>
      </c>
      <c r="AK1133" s="362">
        <f t="shared" ref="AK1133" si="2711">AK1132</f>
        <v>0</v>
      </c>
      <c r="AL1133" s="362">
        <f t="shared" ref="AL1133" si="2712">AL1132</f>
        <v>0</v>
      </c>
      <c r="AM1133" s="362">
        <f t="shared" ref="AM1133" si="2713">AM1132</f>
        <v>0</v>
      </c>
      <c r="AN1133" s="362">
        <f t="shared" ref="AN1133" si="2714">AN1132</f>
        <v>0</v>
      </c>
      <c r="AO1133" s="362">
        <f t="shared" ref="AO1133" si="2715">AO1132</f>
        <v>0</v>
      </c>
      <c r="AP1133" s="362">
        <f t="shared" ref="AP1133" si="2716">AP1132</f>
        <v>0</v>
      </c>
      <c r="AQ1133" s="362">
        <f t="shared" ref="AQ1133" si="2717">AQ1132</f>
        <v>0</v>
      </c>
      <c r="AR1133" s="362">
        <f t="shared" ref="AR1133" si="2718">AR1132</f>
        <v>0</v>
      </c>
      <c r="AS1133" s="266"/>
    </row>
    <row r="1134" spans="1:45" ht="15" hidden="1" customHeight="1" outlineLevel="1">
      <c r="A1134" s="464"/>
      <c r="B1134" s="379"/>
      <c r="C1134" s="251"/>
      <c r="D1134" s="251"/>
      <c r="E1134" s="251"/>
      <c r="F1134" s="251"/>
      <c r="G1134" s="251"/>
      <c r="H1134" s="251"/>
      <c r="I1134" s="251"/>
      <c r="J1134" s="251"/>
      <c r="K1134" s="251"/>
      <c r="L1134" s="251"/>
      <c r="M1134" s="251"/>
      <c r="N1134" s="251"/>
      <c r="O1134" s="251"/>
      <c r="P1134" s="251"/>
      <c r="Q1134" s="251"/>
      <c r="R1134" s="251"/>
      <c r="S1134" s="251"/>
      <c r="T1134" s="251"/>
      <c r="U1134" s="251"/>
      <c r="V1134" s="251"/>
      <c r="W1134" s="251"/>
      <c r="X1134" s="251"/>
      <c r="Y1134" s="251"/>
      <c r="Z1134" s="251"/>
      <c r="AA1134" s="251"/>
      <c r="AB1134" s="251"/>
      <c r="AC1134" s="251"/>
      <c r="AD1134" s="251"/>
      <c r="AE1134" s="363"/>
      <c r="AF1134" s="376"/>
      <c r="AG1134" s="376"/>
      <c r="AH1134" s="376"/>
      <c r="AI1134" s="376"/>
      <c r="AJ1134" s="376"/>
      <c r="AK1134" s="376"/>
      <c r="AL1134" s="376"/>
      <c r="AM1134" s="376"/>
      <c r="AN1134" s="376"/>
      <c r="AO1134" s="376"/>
      <c r="AP1134" s="376"/>
      <c r="AQ1134" s="376"/>
      <c r="AR1134" s="376"/>
      <c r="AS1134" s="266"/>
    </row>
    <row r="1135" spans="1:45" ht="32.450000000000003" hidden="1" customHeight="1" outlineLevel="1">
      <c r="A1135" s="464">
        <v>45</v>
      </c>
      <c r="B1135" s="379" t="s">
        <v>137</v>
      </c>
      <c r="C1135" s="251" t="s">
        <v>25</v>
      </c>
      <c r="D1135" s="255"/>
      <c r="E1135" s="255"/>
      <c r="F1135" s="255"/>
      <c r="G1135" s="255"/>
      <c r="H1135" s="255"/>
      <c r="I1135" s="255"/>
      <c r="J1135" s="255"/>
      <c r="K1135" s="255"/>
      <c r="L1135" s="255"/>
      <c r="M1135" s="255"/>
      <c r="N1135" s="255"/>
      <c r="O1135" s="255"/>
      <c r="P1135" s="255"/>
      <c r="Q1135" s="255">
        <v>12</v>
      </c>
      <c r="R1135" s="255"/>
      <c r="S1135" s="255"/>
      <c r="T1135" s="255"/>
      <c r="U1135" s="255"/>
      <c r="V1135" s="255"/>
      <c r="W1135" s="255"/>
      <c r="X1135" s="255"/>
      <c r="Y1135" s="255"/>
      <c r="Z1135" s="255"/>
      <c r="AA1135" s="255"/>
      <c r="AB1135" s="255"/>
      <c r="AC1135" s="255"/>
      <c r="AD1135" s="255"/>
      <c r="AE1135" s="377"/>
      <c r="AF1135" s="366"/>
      <c r="AG1135" s="366"/>
      <c r="AH1135" s="366"/>
      <c r="AI1135" s="366"/>
      <c r="AJ1135" s="366"/>
      <c r="AK1135" s="366"/>
      <c r="AL1135" s="366"/>
      <c r="AM1135" s="366"/>
      <c r="AN1135" s="366"/>
      <c r="AO1135" s="366"/>
      <c r="AP1135" s="366"/>
      <c r="AQ1135" s="366"/>
      <c r="AR1135" s="366"/>
      <c r="AS1135" s="256">
        <f>SUM(AE1135:AR1135)</f>
        <v>0</v>
      </c>
    </row>
    <row r="1136" spans="1:45" ht="15" hidden="1" customHeight="1" outlineLevel="1">
      <c r="A1136" s="464"/>
      <c r="B1136" s="254" t="s">
        <v>345</v>
      </c>
      <c r="C1136" s="251" t="s">
        <v>163</v>
      </c>
      <c r="D1136" s="255"/>
      <c r="E1136" s="255"/>
      <c r="F1136" s="255"/>
      <c r="G1136" s="255"/>
      <c r="H1136" s="255"/>
      <c r="I1136" s="255"/>
      <c r="J1136" s="255"/>
      <c r="K1136" s="255"/>
      <c r="L1136" s="255"/>
      <c r="M1136" s="255"/>
      <c r="N1136" s="255"/>
      <c r="O1136" s="255"/>
      <c r="P1136" s="255"/>
      <c r="Q1136" s="255">
        <f>Q1135</f>
        <v>12</v>
      </c>
      <c r="R1136" s="255"/>
      <c r="S1136" s="255"/>
      <c r="T1136" s="255"/>
      <c r="U1136" s="255"/>
      <c r="V1136" s="255"/>
      <c r="W1136" s="255"/>
      <c r="X1136" s="255"/>
      <c r="Y1136" s="255"/>
      <c r="Z1136" s="255"/>
      <c r="AA1136" s="255"/>
      <c r="AB1136" s="255"/>
      <c r="AC1136" s="255"/>
      <c r="AD1136" s="255"/>
      <c r="AE1136" s="362">
        <f>AE1135</f>
        <v>0</v>
      </c>
      <c r="AF1136" s="362">
        <f t="shared" ref="AF1136" si="2719">AF1135</f>
        <v>0</v>
      </c>
      <c r="AG1136" s="362">
        <f t="shared" ref="AG1136" si="2720">AG1135</f>
        <v>0</v>
      </c>
      <c r="AH1136" s="362">
        <f t="shared" ref="AH1136" si="2721">AH1135</f>
        <v>0</v>
      </c>
      <c r="AI1136" s="362">
        <f t="shared" ref="AI1136" si="2722">AI1135</f>
        <v>0</v>
      </c>
      <c r="AJ1136" s="362">
        <f t="shared" ref="AJ1136" si="2723">AJ1135</f>
        <v>0</v>
      </c>
      <c r="AK1136" s="362">
        <f t="shared" ref="AK1136" si="2724">AK1135</f>
        <v>0</v>
      </c>
      <c r="AL1136" s="362">
        <f t="shared" ref="AL1136" si="2725">AL1135</f>
        <v>0</v>
      </c>
      <c r="AM1136" s="362">
        <f t="shared" ref="AM1136" si="2726">AM1135</f>
        <v>0</v>
      </c>
      <c r="AN1136" s="362">
        <f t="shared" ref="AN1136" si="2727">AN1135</f>
        <v>0</v>
      </c>
      <c r="AO1136" s="362">
        <f t="shared" ref="AO1136" si="2728">AO1135</f>
        <v>0</v>
      </c>
      <c r="AP1136" s="362">
        <f t="shared" ref="AP1136" si="2729">AP1135</f>
        <v>0</v>
      </c>
      <c r="AQ1136" s="362">
        <f t="shared" ref="AQ1136" si="2730">AQ1135</f>
        <v>0</v>
      </c>
      <c r="AR1136" s="362">
        <f t="shared" ref="AR1136" si="2731">AR1135</f>
        <v>0</v>
      </c>
      <c r="AS1136" s="266"/>
    </row>
    <row r="1137" spans="1:45" ht="15" hidden="1" customHeight="1" outlineLevel="1">
      <c r="A1137" s="464"/>
      <c r="B1137" s="379"/>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363"/>
      <c r="AF1137" s="376"/>
      <c r="AG1137" s="376"/>
      <c r="AH1137" s="376"/>
      <c r="AI1137" s="376"/>
      <c r="AJ1137" s="376"/>
      <c r="AK1137" s="376"/>
      <c r="AL1137" s="376"/>
      <c r="AM1137" s="376"/>
      <c r="AN1137" s="376"/>
      <c r="AO1137" s="376"/>
      <c r="AP1137" s="376"/>
      <c r="AQ1137" s="376"/>
      <c r="AR1137" s="376"/>
      <c r="AS1137" s="266"/>
    </row>
    <row r="1138" spans="1:45" ht="32.1" hidden="1" customHeight="1" outlineLevel="1">
      <c r="A1138" s="464">
        <v>46</v>
      </c>
      <c r="B1138" s="379" t="s">
        <v>138</v>
      </c>
      <c r="C1138" s="251" t="s">
        <v>25</v>
      </c>
      <c r="D1138" s="255"/>
      <c r="E1138" s="255"/>
      <c r="F1138" s="255"/>
      <c r="G1138" s="255"/>
      <c r="H1138" s="255"/>
      <c r="I1138" s="255"/>
      <c r="J1138" s="255"/>
      <c r="K1138" s="255"/>
      <c r="L1138" s="255"/>
      <c r="M1138" s="255"/>
      <c r="N1138" s="255"/>
      <c r="O1138" s="255"/>
      <c r="P1138" s="255"/>
      <c r="Q1138" s="255">
        <v>12</v>
      </c>
      <c r="R1138" s="255"/>
      <c r="S1138" s="255"/>
      <c r="T1138" s="255"/>
      <c r="U1138" s="255"/>
      <c r="V1138" s="255"/>
      <c r="W1138" s="255"/>
      <c r="X1138" s="255"/>
      <c r="Y1138" s="255"/>
      <c r="Z1138" s="255"/>
      <c r="AA1138" s="255"/>
      <c r="AB1138" s="255"/>
      <c r="AC1138" s="255"/>
      <c r="AD1138" s="255"/>
      <c r="AE1138" s="377"/>
      <c r="AF1138" s="366"/>
      <c r="AG1138" s="366"/>
      <c r="AH1138" s="366"/>
      <c r="AI1138" s="366"/>
      <c r="AJ1138" s="366"/>
      <c r="AK1138" s="366"/>
      <c r="AL1138" s="366"/>
      <c r="AM1138" s="366"/>
      <c r="AN1138" s="366"/>
      <c r="AO1138" s="366"/>
      <c r="AP1138" s="366"/>
      <c r="AQ1138" s="366"/>
      <c r="AR1138" s="366"/>
      <c r="AS1138" s="256">
        <f>SUM(AE1138:AR1138)</f>
        <v>0</v>
      </c>
    </row>
    <row r="1139" spans="1:45" ht="15" hidden="1" customHeight="1" outlineLevel="1">
      <c r="A1139" s="464"/>
      <c r="B1139" s="254" t="s">
        <v>345</v>
      </c>
      <c r="C1139" s="251" t="s">
        <v>163</v>
      </c>
      <c r="D1139" s="255"/>
      <c r="E1139" s="255"/>
      <c r="F1139" s="255"/>
      <c r="G1139" s="255"/>
      <c r="H1139" s="255"/>
      <c r="I1139" s="255"/>
      <c r="J1139" s="255"/>
      <c r="K1139" s="255"/>
      <c r="L1139" s="255"/>
      <c r="M1139" s="255"/>
      <c r="N1139" s="255"/>
      <c r="O1139" s="255"/>
      <c r="P1139" s="255"/>
      <c r="Q1139" s="255">
        <f>Q1138</f>
        <v>12</v>
      </c>
      <c r="R1139" s="255"/>
      <c r="S1139" s="255"/>
      <c r="T1139" s="255"/>
      <c r="U1139" s="255"/>
      <c r="V1139" s="255"/>
      <c r="W1139" s="255"/>
      <c r="X1139" s="255"/>
      <c r="Y1139" s="255"/>
      <c r="Z1139" s="255"/>
      <c r="AA1139" s="255"/>
      <c r="AB1139" s="255"/>
      <c r="AC1139" s="255"/>
      <c r="AD1139" s="255"/>
      <c r="AE1139" s="362">
        <f>AE1138</f>
        <v>0</v>
      </c>
      <c r="AF1139" s="362">
        <f t="shared" ref="AF1139" si="2732">AF1138</f>
        <v>0</v>
      </c>
      <c r="AG1139" s="362">
        <f t="shared" ref="AG1139" si="2733">AG1138</f>
        <v>0</v>
      </c>
      <c r="AH1139" s="362">
        <f t="shared" ref="AH1139" si="2734">AH1138</f>
        <v>0</v>
      </c>
      <c r="AI1139" s="362">
        <f t="shared" ref="AI1139" si="2735">AI1138</f>
        <v>0</v>
      </c>
      <c r="AJ1139" s="362">
        <f t="shared" ref="AJ1139" si="2736">AJ1138</f>
        <v>0</v>
      </c>
      <c r="AK1139" s="362">
        <f t="shared" ref="AK1139" si="2737">AK1138</f>
        <v>0</v>
      </c>
      <c r="AL1139" s="362">
        <f t="shared" ref="AL1139" si="2738">AL1138</f>
        <v>0</v>
      </c>
      <c r="AM1139" s="362">
        <f t="shared" ref="AM1139" si="2739">AM1138</f>
        <v>0</v>
      </c>
      <c r="AN1139" s="362">
        <f t="shared" ref="AN1139" si="2740">AN1138</f>
        <v>0</v>
      </c>
      <c r="AO1139" s="362">
        <f t="shared" ref="AO1139" si="2741">AO1138</f>
        <v>0</v>
      </c>
      <c r="AP1139" s="362">
        <f t="shared" ref="AP1139" si="2742">AP1138</f>
        <v>0</v>
      </c>
      <c r="AQ1139" s="362">
        <f t="shared" ref="AQ1139" si="2743">AQ1138</f>
        <v>0</v>
      </c>
      <c r="AR1139" s="362">
        <f t="shared" ref="AR1139" si="2744">AR1138</f>
        <v>0</v>
      </c>
      <c r="AS1139" s="266"/>
    </row>
    <row r="1140" spans="1:45" ht="15" hidden="1" customHeight="1" outlineLevel="1">
      <c r="A1140" s="464"/>
      <c r="B1140" s="379"/>
      <c r="C1140" s="251"/>
      <c r="D1140" s="251"/>
      <c r="E1140" s="251"/>
      <c r="F1140" s="251"/>
      <c r="G1140" s="251"/>
      <c r="H1140" s="251"/>
      <c r="I1140" s="251"/>
      <c r="J1140" s="251"/>
      <c r="K1140" s="251"/>
      <c r="L1140" s="251"/>
      <c r="M1140" s="251"/>
      <c r="N1140" s="251"/>
      <c r="O1140" s="251"/>
      <c r="P1140" s="251"/>
      <c r="Q1140" s="251"/>
      <c r="R1140" s="251"/>
      <c r="S1140" s="251"/>
      <c r="T1140" s="251"/>
      <c r="U1140" s="251"/>
      <c r="V1140" s="251"/>
      <c r="W1140" s="251"/>
      <c r="X1140" s="251"/>
      <c r="Y1140" s="251"/>
      <c r="Z1140" s="251"/>
      <c r="AA1140" s="251"/>
      <c r="AB1140" s="251"/>
      <c r="AC1140" s="251"/>
      <c r="AD1140" s="251"/>
      <c r="AE1140" s="363"/>
      <c r="AF1140" s="376"/>
      <c r="AG1140" s="376"/>
      <c r="AH1140" s="376"/>
      <c r="AI1140" s="376"/>
      <c r="AJ1140" s="376"/>
      <c r="AK1140" s="376"/>
      <c r="AL1140" s="376"/>
      <c r="AM1140" s="376"/>
      <c r="AN1140" s="376"/>
      <c r="AO1140" s="376"/>
      <c r="AP1140" s="376"/>
      <c r="AQ1140" s="376"/>
      <c r="AR1140" s="376"/>
      <c r="AS1140" s="266"/>
    </row>
    <row r="1141" spans="1:45" ht="35.450000000000003" hidden="1" customHeight="1" outlineLevel="1">
      <c r="A1141" s="464">
        <v>47</v>
      </c>
      <c r="B1141" s="379" t="s">
        <v>139</v>
      </c>
      <c r="C1141" s="251" t="s">
        <v>25</v>
      </c>
      <c r="D1141" s="255"/>
      <c r="E1141" s="255"/>
      <c r="F1141" s="255"/>
      <c r="G1141" s="255"/>
      <c r="H1141" s="255"/>
      <c r="I1141" s="255"/>
      <c r="J1141" s="255"/>
      <c r="K1141" s="255"/>
      <c r="L1141" s="255"/>
      <c r="M1141" s="255"/>
      <c r="N1141" s="255"/>
      <c r="O1141" s="255"/>
      <c r="P1141" s="255"/>
      <c r="Q1141" s="255">
        <v>12</v>
      </c>
      <c r="R1141" s="255"/>
      <c r="S1141" s="255"/>
      <c r="T1141" s="255"/>
      <c r="U1141" s="255"/>
      <c r="V1141" s="255"/>
      <c r="W1141" s="255"/>
      <c r="X1141" s="255"/>
      <c r="Y1141" s="255"/>
      <c r="Z1141" s="255"/>
      <c r="AA1141" s="255"/>
      <c r="AB1141" s="255"/>
      <c r="AC1141" s="255"/>
      <c r="AD1141" s="255"/>
      <c r="AE1141" s="377"/>
      <c r="AF1141" s="366"/>
      <c r="AG1141" s="366"/>
      <c r="AH1141" s="366"/>
      <c r="AI1141" s="366"/>
      <c r="AJ1141" s="366"/>
      <c r="AK1141" s="366"/>
      <c r="AL1141" s="366"/>
      <c r="AM1141" s="366"/>
      <c r="AN1141" s="366"/>
      <c r="AO1141" s="366"/>
      <c r="AP1141" s="366"/>
      <c r="AQ1141" s="366"/>
      <c r="AR1141" s="366"/>
      <c r="AS1141" s="256">
        <f>SUM(AE1141:AR1141)</f>
        <v>0</v>
      </c>
    </row>
    <row r="1142" spans="1:45" ht="15" hidden="1" customHeight="1" outlineLevel="1">
      <c r="A1142" s="464"/>
      <c r="B1142" s="254" t="s">
        <v>345</v>
      </c>
      <c r="C1142" s="251" t="s">
        <v>163</v>
      </c>
      <c r="D1142" s="255"/>
      <c r="E1142" s="255"/>
      <c r="F1142" s="255"/>
      <c r="G1142" s="255"/>
      <c r="H1142" s="255"/>
      <c r="I1142" s="255"/>
      <c r="J1142" s="255"/>
      <c r="K1142" s="255"/>
      <c r="L1142" s="255"/>
      <c r="M1142" s="255"/>
      <c r="N1142" s="255"/>
      <c r="O1142" s="255"/>
      <c r="P1142" s="255"/>
      <c r="Q1142" s="255">
        <f>Q1141</f>
        <v>12</v>
      </c>
      <c r="R1142" s="255"/>
      <c r="S1142" s="255"/>
      <c r="T1142" s="255"/>
      <c r="U1142" s="255"/>
      <c r="V1142" s="255"/>
      <c r="W1142" s="255"/>
      <c r="X1142" s="255"/>
      <c r="Y1142" s="255"/>
      <c r="Z1142" s="255"/>
      <c r="AA1142" s="255"/>
      <c r="AB1142" s="255"/>
      <c r="AC1142" s="255"/>
      <c r="AD1142" s="255"/>
      <c r="AE1142" s="362">
        <f>AE1141</f>
        <v>0</v>
      </c>
      <c r="AF1142" s="362">
        <f t="shared" ref="AF1142" si="2745">AF1141</f>
        <v>0</v>
      </c>
      <c r="AG1142" s="362">
        <f t="shared" ref="AG1142" si="2746">AG1141</f>
        <v>0</v>
      </c>
      <c r="AH1142" s="362">
        <f t="shared" ref="AH1142" si="2747">AH1141</f>
        <v>0</v>
      </c>
      <c r="AI1142" s="362">
        <f t="shared" ref="AI1142" si="2748">AI1141</f>
        <v>0</v>
      </c>
      <c r="AJ1142" s="362">
        <f t="shared" ref="AJ1142" si="2749">AJ1141</f>
        <v>0</v>
      </c>
      <c r="AK1142" s="362">
        <f t="shared" ref="AK1142" si="2750">AK1141</f>
        <v>0</v>
      </c>
      <c r="AL1142" s="362">
        <f t="shared" ref="AL1142" si="2751">AL1141</f>
        <v>0</v>
      </c>
      <c r="AM1142" s="362">
        <f t="shared" ref="AM1142" si="2752">AM1141</f>
        <v>0</v>
      </c>
      <c r="AN1142" s="362">
        <f t="shared" ref="AN1142" si="2753">AN1141</f>
        <v>0</v>
      </c>
      <c r="AO1142" s="362">
        <f t="shared" ref="AO1142" si="2754">AO1141</f>
        <v>0</v>
      </c>
      <c r="AP1142" s="362">
        <f t="shared" ref="AP1142" si="2755">AP1141</f>
        <v>0</v>
      </c>
      <c r="AQ1142" s="362">
        <f t="shared" ref="AQ1142" si="2756">AQ1141</f>
        <v>0</v>
      </c>
      <c r="AR1142" s="362">
        <f t="shared" ref="AR1142" si="2757">AR1141</f>
        <v>0</v>
      </c>
      <c r="AS1142" s="266"/>
    </row>
    <row r="1143" spans="1:45" ht="15" hidden="1" customHeight="1" outlineLevel="1">
      <c r="A1143" s="464"/>
      <c r="B1143" s="379"/>
      <c r="C1143" s="251"/>
      <c r="D1143" s="251"/>
      <c r="E1143" s="251"/>
      <c r="F1143" s="251"/>
      <c r="G1143" s="251"/>
      <c r="H1143" s="251"/>
      <c r="I1143" s="251"/>
      <c r="J1143" s="251"/>
      <c r="K1143" s="251"/>
      <c r="L1143" s="251"/>
      <c r="M1143" s="251"/>
      <c r="N1143" s="251"/>
      <c r="O1143" s="251"/>
      <c r="P1143" s="251"/>
      <c r="Q1143" s="251"/>
      <c r="R1143" s="251"/>
      <c r="S1143" s="251"/>
      <c r="T1143" s="251"/>
      <c r="U1143" s="251"/>
      <c r="V1143" s="251"/>
      <c r="W1143" s="251"/>
      <c r="X1143" s="251"/>
      <c r="Y1143" s="251"/>
      <c r="Z1143" s="251"/>
      <c r="AA1143" s="251"/>
      <c r="AB1143" s="251"/>
      <c r="AC1143" s="251"/>
      <c r="AD1143" s="251"/>
      <c r="AE1143" s="363"/>
      <c r="AF1143" s="376"/>
      <c r="AG1143" s="376"/>
      <c r="AH1143" s="376"/>
      <c r="AI1143" s="376"/>
      <c r="AJ1143" s="376"/>
      <c r="AK1143" s="376"/>
      <c r="AL1143" s="376"/>
      <c r="AM1143" s="376"/>
      <c r="AN1143" s="376"/>
      <c r="AO1143" s="376"/>
      <c r="AP1143" s="376"/>
      <c r="AQ1143" s="376"/>
      <c r="AR1143" s="376"/>
      <c r="AS1143" s="266"/>
    </row>
    <row r="1144" spans="1:45" ht="39.75" hidden="1" customHeight="1" outlineLevel="1">
      <c r="A1144" s="464">
        <v>48</v>
      </c>
      <c r="B1144" s="379" t="s">
        <v>140</v>
      </c>
      <c r="C1144" s="251" t="s">
        <v>25</v>
      </c>
      <c r="D1144" s="255"/>
      <c r="E1144" s="255"/>
      <c r="F1144" s="255"/>
      <c r="G1144" s="255"/>
      <c r="H1144" s="255"/>
      <c r="I1144" s="255"/>
      <c r="J1144" s="255"/>
      <c r="K1144" s="255"/>
      <c r="L1144" s="255"/>
      <c r="M1144" s="255"/>
      <c r="N1144" s="255"/>
      <c r="O1144" s="255"/>
      <c r="P1144" s="255"/>
      <c r="Q1144" s="255">
        <v>12</v>
      </c>
      <c r="R1144" s="255"/>
      <c r="S1144" s="255"/>
      <c r="T1144" s="255"/>
      <c r="U1144" s="255"/>
      <c r="V1144" s="255"/>
      <c r="W1144" s="255"/>
      <c r="X1144" s="255"/>
      <c r="Y1144" s="255"/>
      <c r="Z1144" s="255"/>
      <c r="AA1144" s="255"/>
      <c r="AB1144" s="255"/>
      <c r="AC1144" s="255"/>
      <c r="AD1144" s="255"/>
      <c r="AE1144" s="377"/>
      <c r="AF1144" s="366"/>
      <c r="AG1144" s="366"/>
      <c r="AH1144" s="366"/>
      <c r="AI1144" s="366"/>
      <c r="AJ1144" s="366"/>
      <c r="AK1144" s="366"/>
      <c r="AL1144" s="366"/>
      <c r="AM1144" s="366"/>
      <c r="AN1144" s="366"/>
      <c r="AO1144" s="366"/>
      <c r="AP1144" s="366"/>
      <c r="AQ1144" s="366"/>
      <c r="AR1144" s="366"/>
      <c r="AS1144" s="256">
        <f>SUM(AE1144:AR1144)</f>
        <v>0</v>
      </c>
    </row>
    <row r="1145" spans="1:45" ht="15" hidden="1" customHeight="1" outlineLevel="1">
      <c r="A1145" s="464"/>
      <c r="B1145" s="254" t="s">
        <v>345</v>
      </c>
      <c r="C1145" s="251" t="s">
        <v>163</v>
      </c>
      <c r="D1145" s="255"/>
      <c r="E1145" s="255"/>
      <c r="F1145" s="255"/>
      <c r="G1145" s="255"/>
      <c r="H1145" s="255"/>
      <c r="I1145" s="255"/>
      <c r="J1145" s="255"/>
      <c r="K1145" s="255"/>
      <c r="L1145" s="255"/>
      <c r="M1145" s="255"/>
      <c r="N1145" s="255"/>
      <c r="O1145" s="255"/>
      <c r="P1145" s="255"/>
      <c r="Q1145" s="255">
        <f>Q1144</f>
        <v>12</v>
      </c>
      <c r="R1145" s="255"/>
      <c r="S1145" s="255"/>
      <c r="T1145" s="255"/>
      <c r="U1145" s="255"/>
      <c r="V1145" s="255"/>
      <c r="W1145" s="255"/>
      <c r="X1145" s="255"/>
      <c r="Y1145" s="255"/>
      <c r="Z1145" s="255"/>
      <c r="AA1145" s="255"/>
      <c r="AB1145" s="255"/>
      <c r="AC1145" s="255"/>
      <c r="AD1145" s="255"/>
      <c r="AE1145" s="362">
        <f>AE1144</f>
        <v>0</v>
      </c>
      <c r="AF1145" s="362">
        <f t="shared" ref="AF1145" si="2758">AF1144</f>
        <v>0</v>
      </c>
      <c r="AG1145" s="362">
        <f t="shared" ref="AG1145" si="2759">AG1144</f>
        <v>0</v>
      </c>
      <c r="AH1145" s="362">
        <f t="shared" ref="AH1145" si="2760">AH1144</f>
        <v>0</v>
      </c>
      <c r="AI1145" s="362">
        <f t="shared" ref="AI1145" si="2761">AI1144</f>
        <v>0</v>
      </c>
      <c r="AJ1145" s="362">
        <f t="shared" ref="AJ1145" si="2762">AJ1144</f>
        <v>0</v>
      </c>
      <c r="AK1145" s="362">
        <f t="shared" ref="AK1145" si="2763">AK1144</f>
        <v>0</v>
      </c>
      <c r="AL1145" s="362">
        <f t="shared" ref="AL1145" si="2764">AL1144</f>
        <v>0</v>
      </c>
      <c r="AM1145" s="362">
        <f t="shared" ref="AM1145" si="2765">AM1144</f>
        <v>0</v>
      </c>
      <c r="AN1145" s="362">
        <f t="shared" ref="AN1145" si="2766">AN1144</f>
        <v>0</v>
      </c>
      <c r="AO1145" s="362">
        <f t="shared" ref="AO1145" si="2767">AO1144</f>
        <v>0</v>
      </c>
      <c r="AP1145" s="362">
        <f t="shared" ref="AP1145" si="2768">AP1144</f>
        <v>0</v>
      </c>
      <c r="AQ1145" s="362">
        <f t="shared" ref="AQ1145" si="2769">AQ1144</f>
        <v>0</v>
      </c>
      <c r="AR1145" s="362">
        <f t="shared" ref="AR1145" si="2770">AR1144</f>
        <v>0</v>
      </c>
      <c r="AS1145" s="266"/>
    </row>
    <row r="1146" spans="1:45" ht="15" hidden="1" customHeight="1" outlineLevel="1">
      <c r="A1146" s="464"/>
      <c r="B1146" s="379"/>
      <c r="C1146" s="251"/>
      <c r="D1146" s="251"/>
      <c r="E1146" s="251"/>
      <c r="F1146" s="251"/>
      <c r="G1146" s="251"/>
      <c r="H1146" s="251"/>
      <c r="I1146" s="251"/>
      <c r="J1146" s="251"/>
      <c r="K1146" s="251"/>
      <c r="L1146" s="251"/>
      <c r="M1146" s="251"/>
      <c r="N1146" s="251"/>
      <c r="O1146" s="251"/>
      <c r="P1146" s="251"/>
      <c r="Q1146" s="251"/>
      <c r="R1146" s="251"/>
      <c r="S1146" s="251"/>
      <c r="T1146" s="251"/>
      <c r="U1146" s="251"/>
      <c r="V1146" s="251"/>
      <c r="W1146" s="251"/>
      <c r="X1146" s="251"/>
      <c r="Y1146" s="251"/>
      <c r="Z1146" s="251"/>
      <c r="AA1146" s="251"/>
      <c r="AB1146" s="251"/>
      <c r="AC1146" s="251"/>
      <c r="AD1146" s="251"/>
      <c r="AE1146" s="363"/>
      <c r="AF1146" s="376"/>
      <c r="AG1146" s="376"/>
      <c r="AH1146" s="376"/>
      <c r="AI1146" s="376"/>
      <c r="AJ1146" s="376"/>
      <c r="AK1146" s="376"/>
      <c r="AL1146" s="376"/>
      <c r="AM1146" s="376"/>
      <c r="AN1146" s="376"/>
      <c r="AO1146" s="376"/>
      <c r="AP1146" s="376"/>
      <c r="AQ1146" s="376"/>
      <c r="AR1146" s="376"/>
      <c r="AS1146" s="266"/>
    </row>
    <row r="1147" spans="1:45" ht="33" hidden="1" customHeight="1" outlineLevel="1">
      <c r="A1147" s="464">
        <v>49</v>
      </c>
      <c r="B1147" s="379" t="s">
        <v>141</v>
      </c>
      <c r="C1147" s="251" t="s">
        <v>25</v>
      </c>
      <c r="D1147" s="255"/>
      <c r="E1147" s="255"/>
      <c r="F1147" s="255"/>
      <c r="G1147" s="255"/>
      <c r="H1147" s="255"/>
      <c r="I1147" s="255"/>
      <c r="J1147" s="255"/>
      <c r="K1147" s="255"/>
      <c r="L1147" s="255"/>
      <c r="M1147" s="255"/>
      <c r="N1147" s="255"/>
      <c r="O1147" s="255"/>
      <c r="P1147" s="255"/>
      <c r="Q1147" s="255">
        <v>12</v>
      </c>
      <c r="R1147" s="255"/>
      <c r="S1147" s="255"/>
      <c r="T1147" s="255"/>
      <c r="U1147" s="255"/>
      <c r="V1147" s="255"/>
      <c r="W1147" s="255"/>
      <c r="X1147" s="255"/>
      <c r="Y1147" s="255"/>
      <c r="Z1147" s="255"/>
      <c r="AA1147" s="255"/>
      <c r="AB1147" s="255"/>
      <c r="AC1147" s="255"/>
      <c r="AD1147" s="255"/>
      <c r="AE1147" s="377"/>
      <c r="AF1147" s="366"/>
      <c r="AG1147" s="366"/>
      <c r="AH1147" s="366"/>
      <c r="AI1147" s="366"/>
      <c r="AJ1147" s="366"/>
      <c r="AK1147" s="366"/>
      <c r="AL1147" s="366"/>
      <c r="AM1147" s="366"/>
      <c r="AN1147" s="366"/>
      <c r="AO1147" s="366"/>
      <c r="AP1147" s="366"/>
      <c r="AQ1147" s="366"/>
      <c r="AR1147" s="366"/>
      <c r="AS1147" s="256">
        <f>SUM(AE1147:AR1147)</f>
        <v>0</v>
      </c>
    </row>
    <row r="1148" spans="1:45" ht="15" hidden="1" customHeight="1" outlineLevel="1">
      <c r="A1148" s="464"/>
      <c r="B1148" s="254" t="s">
        <v>345</v>
      </c>
      <c r="C1148" s="251" t="s">
        <v>163</v>
      </c>
      <c r="D1148" s="255"/>
      <c r="E1148" s="255"/>
      <c r="F1148" s="255"/>
      <c r="G1148" s="255"/>
      <c r="H1148" s="255"/>
      <c r="I1148" s="255"/>
      <c r="J1148" s="255"/>
      <c r="K1148" s="255"/>
      <c r="L1148" s="255"/>
      <c r="M1148" s="255"/>
      <c r="N1148" s="255"/>
      <c r="O1148" s="255"/>
      <c r="P1148" s="255"/>
      <c r="Q1148" s="255">
        <f>Q1147</f>
        <v>12</v>
      </c>
      <c r="R1148" s="255"/>
      <c r="S1148" s="255"/>
      <c r="T1148" s="255"/>
      <c r="U1148" s="255"/>
      <c r="V1148" s="255"/>
      <c r="W1148" s="255"/>
      <c r="X1148" s="255"/>
      <c r="Y1148" s="255"/>
      <c r="Z1148" s="255"/>
      <c r="AA1148" s="255"/>
      <c r="AB1148" s="255"/>
      <c r="AC1148" s="255"/>
      <c r="AD1148" s="255"/>
      <c r="AE1148" s="362">
        <f>AE1147</f>
        <v>0</v>
      </c>
      <c r="AF1148" s="362">
        <f t="shared" ref="AF1148" si="2771">AF1147</f>
        <v>0</v>
      </c>
      <c r="AG1148" s="362">
        <f t="shared" ref="AG1148" si="2772">AG1147</f>
        <v>0</v>
      </c>
      <c r="AH1148" s="362">
        <f t="shared" ref="AH1148" si="2773">AH1147</f>
        <v>0</v>
      </c>
      <c r="AI1148" s="362">
        <f t="shared" ref="AI1148" si="2774">AI1147</f>
        <v>0</v>
      </c>
      <c r="AJ1148" s="362">
        <f t="shared" ref="AJ1148" si="2775">AJ1147</f>
        <v>0</v>
      </c>
      <c r="AK1148" s="362">
        <f t="shared" ref="AK1148" si="2776">AK1147</f>
        <v>0</v>
      </c>
      <c r="AL1148" s="362">
        <f t="shared" ref="AL1148" si="2777">AL1147</f>
        <v>0</v>
      </c>
      <c r="AM1148" s="362">
        <f t="shared" ref="AM1148" si="2778">AM1147</f>
        <v>0</v>
      </c>
      <c r="AN1148" s="362">
        <f t="shared" ref="AN1148" si="2779">AN1147</f>
        <v>0</v>
      </c>
      <c r="AO1148" s="362">
        <f t="shared" ref="AO1148" si="2780">AO1147</f>
        <v>0</v>
      </c>
      <c r="AP1148" s="362">
        <f t="shared" ref="AP1148" si="2781">AP1147</f>
        <v>0</v>
      </c>
      <c r="AQ1148" s="362">
        <f t="shared" ref="AQ1148" si="2782">AQ1147</f>
        <v>0</v>
      </c>
      <c r="AR1148" s="362">
        <f t="shared" ref="AR1148" si="2783">AR1147</f>
        <v>0</v>
      </c>
      <c r="AS1148" s="266"/>
    </row>
    <row r="1149" spans="1:45" ht="15" hidden="1" customHeight="1" outlineLevel="1">
      <c r="A1149" s="464"/>
      <c r="B1149" s="254"/>
      <c r="C1149" s="251"/>
      <c r="D1149" s="670"/>
      <c r="E1149" s="670"/>
      <c r="F1149" s="670"/>
      <c r="G1149" s="670"/>
      <c r="H1149" s="670"/>
      <c r="I1149" s="670"/>
      <c r="J1149" s="670"/>
      <c r="K1149" s="670"/>
      <c r="L1149" s="670"/>
      <c r="M1149" s="670"/>
      <c r="N1149" s="670"/>
      <c r="O1149" s="670"/>
      <c r="P1149" s="670"/>
      <c r="Q1149" s="670"/>
      <c r="R1149" s="670"/>
      <c r="S1149" s="670"/>
      <c r="T1149" s="670"/>
      <c r="U1149" s="670"/>
      <c r="V1149" s="670"/>
      <c r="W1149" s="670"/>
      <c r="X1149" s="670"/>
      <c r="Y1149" s="670"/>
      <c r="Z1149" s="670"/>
      <c r="AA1149" s="670"/>
      <c r="AB1149" s="670"/>
      <c r="AC1149" s="670"/>
      <c r="AD1149" s="670"/>
      <c r="AE1149" s="362"/>
      <c r="AF1149" s="362"/>
      <c r="AG1149" s="362"/>
      <c r="AH1149" s="362"/>
      <c r="AI1149" s="362"/>
      <c r="AJ1149" s="362"/>
      <c r="AK1149" s="362"/>
      <c r="AL1149" s="362"/>
      <c r="AM1149" s="362"/>
      <c r="AN1149" s="362"/>
      <c r="AO1149" s="362"/>
      <c r="AP1149" s="362"/>
      <c r="AQ1149" s="362"/>
      <c r="AR1149" s="362"/>
      <c r="AS1149" s="266"/>
    </row>
    <row r="1150" spans="1:45" ht="15.75" hidden="1" outlineLevel="1">
      <c r="A1150" s="464"/>
      <c r="B1150" s="675" t="s">
        <v>917</v>
      </c>
      <c r="AS1150" s="671"/>
    </row>
    <row r="1151" spans="1:45" hidden="1" outlineLevel="1">
      <c r="A1151" s="464">
        <v>50</v>
      </c>
      <c r="B1151" s="254"/>
      <c r="AS1151" s="671"/>
    </row>
    <row r="1152" spans="1:45" ht="15.75" hidden="1" outlineLevel="1">
      <c r="A1152" s="464"/>
      <c r="B1152" s="379" t="s">
        <v>916</v>
      </c>
      <c r="C1152" s="251" t="s">
        <v>25</v>
      </c>
      <c r="D1152" s="255"/>
      <c r="E1152" s="255"/>
      <c r="F1152" s="255"/>
      <c r="G1152" s="255"/>
      <c r="H1152" s="255"/>
      <c r="I1152" s="255"/>
      <c r="J1152" s="255"/>
      <c r="K1152" s="255"/>
      <c r="L1152" s="255"/>
      <c r="M1152" s="255"/>
      <c r="N1152" s="255"/>
      <c r="O1152" s="255"/>
      <c r="P1152" s="255"/>
      <c r="Q1152" s="255">
        <v>12</v>
      </c>
      <c r="R1152" s="255"/>
      <c r="S1152" s="255"/>
      <c r="T1152" s="255"/>
      <c r="U1152" s="255"/>
      <c r="V1152" s="255"/>
      <c r="W1152" s="255"/>
      <c r="X1152" s="255"/>
      <c r="Y1152" s="255"/>
      <c r="Z1152" s="255"/>
      <c r="AA1152" s="255"/>
      <c r="AB1152" s="255"/>
      <c r="AC1152" s="255"/>
      <c r="AD1152" s="255"/>
      <c r="AE1152" s="377"/>
      <c r="AF1152" s="366"/>
      <c r="AG1152" s="366"/>
      <c r="AH1152" s="366"/>
      <c r="AI1152" s="366"/>
      <c r="AJ1152" s="366"/>
      <c r="AK1152" s="366"/>
      <c r="AL1152" s="366"/>
      <c r="AM1152" s="366"/>
      <c r="AN1152" s="366"/>
      <c r="AO1152" s="366"/>
      <c r="AP1152" s="366"/>
      <c r="AQ1152" s="366"/>
      <c r="AR1152" s="366"/>
      <c r="AS1152" s="256">
        <f>SUM(AE1152:AR1152)</f>
        <v>0</v>
      </c>
    </row>
    <row r="1153" spans="1:45" hidden="1" outlineLevel="1">
      <c r="A1153" s="464"/>
      <c r="B1153" s="254" t="s">
        <v>345</v>
      </c>
      <c r="C1153" s="251" t="s">
        <v>163</v>
      </c>
      <c r="D1153" s="255"/>
      <c r="E1153" s="255"/>
      <c r="F1153" s="255"/>
      <c r="G1153" s="255"/>
      <c r="H1153" s="255"/>
      <c r="I1153" s="255"/>
      <c r="J1153" s="255"/>
      <c r="K1153" s="255"/>
      <c r="L1153" s="255"/>
      <c r="M1153" s="255"/>
      <c r="N1153" s="255"/>
      <c r="O1153" s="255"/>
      <c r="P1153" s="255"/>
      <c r="Q1153" s="255">
        <f>Q1152</f>
        <v>12</v>
      </c>
      <c r="R1153" s="255"/>
      <c r="S1153" s="255"/>
      <c r="T1153" s="255"/>
      <c r="U1153" s="255"/>
      <c r="V1153" s="255"/>
      <c r="W1153" s="255"/>
      <c r="X1153" s="255"/>
      <c r="Y1153" s="255"/>
      <c r="Z1153" s="255"/>
      <c r="AA1153" s="255"/>
      <c r="AB1153" s="255"/>
      <c r="AC1153" s="255"/>
      <c r="AD1153" s="255"/>
      <c r="AE1153" s="362">
        <f>AE1152</f>
        <v>0</v>
      </c>
      <c r="AF1153" s="362">
        <f t="shared" ref="AF1153:AR1153" si="2784">AF1152</f>
        <v>0</v>
      </c>
      <c r="AG1153" s="362">
        <f t="shared" si="2784"/>
        <v>0</v>
      </c>
      <c r="AH1153" s="362">
        <f t="shared" si="2784"/>
        <v>0</v>
      </c>
      <c r="AI1153" s="362">
        <f t="shared" si="2784"/>
        <v>0</v>
      </c>
      <c r="AJ1153" s="362">
        <f t="shared" si="2784"/>
        <v>0</v>
      </c>
      <c r="AK1153" s="362">
        <f t="shared" si="2784"/>
        <v>0</v>
      </c>
      <c r="AL1153" s="362">
        <f t="shared" si="2784"/>
        <v>0</v>
      </c>
      <c r="AM1153" s="362">
        <f t="shared" si="2784"/>
        <v>0</v>
      </c>
      <c r="AN1153" s="362">
        <f t="shared" si="2784"/>
        <v>0</v>
      </c>
      <c r="AO1153" s="362">
        <f t="shared" si="2784"/>
        <v>0</v>
      </c>
      <c r="AP1153" s="362">
        <f t="shared" si="2784"/>
        <v>0</v>
      </c>
      <c r="AQ1153" s="362">
        <f t="shared" si="2784"/>
        <v>0</v>
      </c>
      <c r="AR1153" s="362">
        <f t="shared" si="2784"/>
        <v>0</v>
      </c>
      <c r="AS1153" s="266"/>
    </row>
    <row r="1154" spans="1:45" hidden="1" outlineLevel="1">
      <c r="A1154" s="464"/>
      <c r="B1154" s="254"/>
      <c r="C1154" s="265"/>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61"/>
      <c r="AF1154" s="261"/>
      <c r="AG1154" s="261"/>
      <c r="AH1154" s="261"/>
      <c r="AI1154" s="261"/>
      <c r="AJ1154" s="261"/>
      <c r="AK1154" s="261"/>
      <c r="AL1154" s="261"/>
      <c r="AM1154" s="261"/>
      <c r="AN1154" s="261"/>
      <c r="AO1154" s="261"/>
      <c r="AP1154" s="261"/>
      <c r="AQ1154" s="261"/>
      <c r="AR1154" s="261"/>
      <c r="AS1154" s="266"/>
    </row>
    <row r="1155" spans="1:45" ht="15.75" collapsed="1">
      <c r="B1155" s="286" t="s">
        <v>346</v>
      </c>
      <c r="C1155" s="288"/>
      <c r="D1155" s="288">
        <f>SUM(D993:D1148)</f>
        <v>0</v>
      </c>
      <c r="E1155" s="288"/>
      <c r="F1155" s="288"/>
      <c r="G1155" s="288"/>
      <c r="H1155" s="288"/>
      <c r="I1155" s="288"/>
      <c r="J1155" s="288"/>
      <c r="K1155" s="288"/>
      <c r="L1155" s="288"/>
      <c r="M1155" s="288"/>
      <c r="N1155" s="288"/>
      <c r="O1155" s="288"/>
      <c r="P1155" s="288"/>
      <c r="Q1155" s="288"/>
      <c r="R1155" s="288">
        <f>SUM(R993:R1148)</f>
        <v>0</v>
      </c>
      <c r="S1155" s="288"/>
      <c r="T1155" s="288"/>
      <c r="U1155" s="288"/>
      <c r="V1155" s="288"/>
      <c r="W1155" s="288"/>
      <c r="X1155" s="288"/>
      <c r="Y1155" s="288"/>
      <c r="Z1155" s="288"/>
      <c r="AA1155" s="288"/>
      <c r="AB1155" s="288"/>
      <c r="AC1155" s="288"/>
      <c r="AD1155" s="288"/>
      <c r="AE1155" s="288">
        <f>IF(AE991="kWh",SUMPRODUCT(D993:D1153,AE993:AE1153))</f>
        <v>0</v>
      </c>
      <c r="AF1155" s="288">
        <f>IF(AF991="kWh",SUMPRODUCT(E993:E1153,AF993:AF1153))</f>
        <v>0</v>
      </c>
      <c r="AG1155" s="288">
        <f>IF(AG991="kw",SUMPRODUCT($Q$993:$Q$1153,$R$993:$R$1153,AG993:AG1153),SUMPRODUCT($D$993:$D$1153,AG993:AG1153))</f>
        <v>0</v>
      </c>
      <c r="AH1155" s="288">
        <f t="shared" ref="AH1155:AR1155" si="2785">IF(AH991="kw",SUMPRODUCT($Q$993:$Q$1153,$R$993:$R$1153,AH993:AH1153),SUMPRODUCT($D$993:$D$1153,AH993:AH1153))</f>
        <v>0</v>
      </c>
      <c r="AI1155" s="288">
        <f t="shared" si="2785"/>
        <v>0</v>
      </c>
      <c r="AJ1155" s="288">
        <f t="shared" si="2785"/>
        <v>0</v>
      </c>
      <c r="AK1155" s="288">
        <f t="shared" si="2785"/>
        <v>0</v>
      </c>
      <c r="AL1155" s="288">
        <f t="shared" si="2785"/>
        <v>0</v>
      </c>
      <c r="AM1155" s="288">
        <f t="shared" si="2785"/>
        <v>0</v>
      </c>
      <c r="AN1155" s="288">
        <f t="shared" si="2785"/>
        <v>0</v>
      </c>
      <c r="AO1155" s="288">
        <f t="shared" si="2785"/>
        <v>0</v>
      </c>
      <c r="AP1155" s="288">
        <f t="shared" si="2785"/>
        <v>0</v>
      </c>
      <c r="AQ1155" s="288">
        <f t="shared" si="2785"/>
        <v>0</v>
      </c>
      <c r="AR1155" s="288">
        <f t="shared" si="2785"/>
        <v>0</v>
      </c>
      <c r="AS1155" s="289"/>
    </row>
    <row r="1156" spans="1:45" ht="15.75">
      <c r="B1156" s="343" t="s">
        <v>347</v>
      </c>
      <c r="C1156" s="344"/>
      <c r="D1156" s="344"/>
      <c r="E1156" s="344"/>
      <c r="F1156" s="344"/>
      <c r="G1156" s="344"/>
      <c r="H1156" s="344"/>
      <c r="I1156" s="344"/>
      <c r="J1156" s="344"/>
      <c r="K1156" s="344"/>
      <c r="L1156" s="344"/>
      <c r="M1156" s="344"/>
      <c r="N1156" s="344"/>
      <c r="O1156" s="344"/>
      <c r="P1156" s="344"/>
      <c r="Q1156" s="344"/>
      <c r="R1156" s="344"/>
      <c r="S1156" s="344"/>
      <c r="T1156" s="344"/>
      <c r="U1156" s="344"/>
      <c r="V1156" s="344"/>
      <c r="W1156" s="344"/>
      <c r="X1156" s="344"/>
      <c r="Y1156" s="344"/>
      <c r="Z1156" s="344"/>
      <c r="AA1156" s="344"/>
      <c r="AB1156" s="344"/>
      <c r="AC1156" s="344"/>
      <c r="AD1156" s="344"/>
      <c r="AE1156" s="344">
        <f>HLOOKUP(AE990,'2. LRAMVA Threshold'!$B$42:$Q$60,12,FALSE)</f>
        <v>11101677</v>
      </c>
      <c r="AF1156" s="344">
        <f>HLOOKUP(AF990,'2. LRAMVA Threshold'!$B$42:$Q$53,12,FALSE)</f>
        <v>2445915</v>
      </c>
      <c r="AG1156" s="344">
        <f>HLOOKUP(AG795,'2. LRAMVA Threshold'!$B$42:$Q$53,12,FALSE)</f>
        <v>6247</v>
      </c>
      <c r="AH1156" s="344">
        <f>HLOOKUP(AH795,'2. LRAMVA Threshold'!$B$42:$Q$53,12,FALSE)</f>
        <v>0</v>
      </c>
      <c r="AI1156" s="344">
        <f>HLOOKUP(AI795,'2. LRAMVA Threshold'!$B$42:$Q$53,12,FALSE)</f>
        <v>0</v>
      </c>
      <c r="AJ1156" s="344">
        <f>HLOOKUP(AJ795,'2. LRAMVA Threshold'!$B$42:$Q$53,12,FALSE)</f>
        <v>1512</v>
      </c>
      <c r="AK1156" s="344">
        <f>HLOOKUP(AK795,'2. LRAMVA Threshold'!$B$42:$Q$53,12,FALSE)</f>
        <v>0</v>
      </c>
      <c r="AL1156" s="344">
        <f>HLOOKUP(AL795,'2. LRAMVA Threshold'!$B$42:$Q$53,12,FALSE)</f>
        <v>0</v>
      </c>
      <c r="AM1156" s="344">
        <f>HLOOKUP(AM795,'2. LRAMVA Threshold'!$B$42:$Q$53,12,FALSE)</f>
        <v>0</v>
      </c>
      <c r="AN1156" s="344">
        <f>HLOOKUP(AN795,'2. LRAMVA Threshold'!$B$42:$Q$53,12,FALSE)</f>
        <v>0</v>
      </c>
      <c r="AO1156" s="344">
        <f>HLOOKUP(AO795,'2. LRAMVA Threshold'!$B$42:$Q$53,12,FALSE)</f>
        <v>0</v>
      </c>
      <c r="AP1156" s="344">
        <f>HLOOKUP(AP795,'2. LRAMVA Threshold'!$B$42:$Q$53,12,FALSE)</f>
        <v>0</v>
      </c>
      <c r="AQ1156" s="344">
        <f>HLOOKUP(AQ795,'2. LRAMVA Threshold'!$B$42:$Q$53,12,FALSE)</f>
        <v>0</v>
      </c>
      <c r="AR1156" s="344">
        <f>HLOOKUP(AR795,'2. LRAMVA Threshold'!$B$42:$Q$53,12,FALSE)</f>
        <v>0</v>
      </c>
      <c r="AS1156" s="393"/>
    </row>
    <row r="1157" spans="1:45">
      <c r="B1157" s="346"/>
      <c r="C1157" s="383"/>
      <c r="D1157" s="384"/>
      <c r="E1157" s="384"/>
      <c r="F1157" s="384"/>
      <c r="G1157" s="384"/>
      <c r="H1157" s="384"/>
      <c r="I1157" s="384"/>
      <c r="J1157" s="384"/>
      <c r="K1157" s="384"/>
      <c r="L1157" s="384"/>
      <c r="M1157" s="384"/>
      <c r="N1157" s="348"/>
      <c r="O1157" s="348"/>
      <c r="P1157" s="348"/>
      <c r="Q1157" s="384"/>
      <c r="R1157" s="385"/>
      <c r="S1157" s="384"/>
      <c r="T1157" s="384"/>
      <c r="U1157" s="384"/>
      <c r="V1157" s="386"/>
      <c r="W1157" s="386"/>
      <c r="X1157" s="386"/>
      <c r="Y1157" s="386"/>
      <c r="Z1157" s="384"/>
      <c r="AA1157" s="384"/>
      <c r="AB1157" s="348"/>
      <c r="AC1157" s="348"/>
      <c r="AD1157" s="348"/>
      <c r="AE1157" s="387"/>
      <c r="AF1157" s="387"/>
      <c r="AG1157" s="387"/>
      <c r="AH1157" s="387"/>
      <c r="AI1157" s="387"/>
      <c r="AJ1157" s="387"/>
      <c r="AK1157" s="387"/>
      <c r="AL1157" s="351"/>
      <c r="AM1157" s="351"/>
      <c r="AN1157" s="351"/>
      <c r="AO1157" s="351"/>
      <c r="AP1157" s="351"/>
      <c r="AQ1157" s="351"/>
      <c r="AR1157" s="351"/>
      <c r="AS1157" s="690"/>
    </row>
    <row r="1158" spans="1:45">
      <c r="B1158" s="283" t="s">
        <v>348</v>
      </c>
      <c r="C1158" s="296"/>
      <c r="D1158" s="296"/>
      <c r="E1158" s="329"/>
      <c r="F1158" s="329"/>
      <c r="G1158" s="329"/>
      <c r="H1158" s="329"/>
      <c r="I1158" s="329"/>
      <c r="J1158" s="329"/>
      <c r="K1158" s="329"/>
      <c r="L1158" s="329"/>
      <c r="M1158" s="329"/>
      <c r="N1158" s="329"/>
      <c r="O1158" s="329"/>
      <c r="P1158" s="329"/>
      <c r="Q1158" s="329"/>
      <c r="R1158" s="251"/>
      <c r="S1158" s="298"/>
      <c r="T1158" s="298"/>
      <c r="U1158" s="298"/>
      <c r="V1158" s="297"/>
      <c r="W1158" s="297"/>
      <c r="X1158" s="297"/>
      <c r="Y1158" s="297"/>
      <c r="Z1158" s="298"/>
      <c r="AA1158" s="298"/>
      <c r="AB1158" s="298"/>
      <c r="AC1158" s="298"/>
      <c r="AD1158" s="298"/>
      <c r="AE1158" s="732">
        <f>HLOOKUP(AE$35,'3.  Distribution Rates'!$C$122:$P$135,12,FALSE)</f>
        <v>0</v>
      </c>
      <c r="AF1158" s="732">
        <f>HLOOKUP(AF$35,'3.  Distribution Rates'!$C$122:$P$135,12,FALSE)</f>
        <v>1.24E-2</v>
      </c>
      <c r="AG1158" s="299">
        <f>HLOOKUP(AG$35,'3.  Distribution Rates'!$C$122:$P$135,12,FALSE)</f>
        <v>2.3086000000000002</v>
      </c>
      <c r="AH1158" s="299">
        <f>HLOOKUP(AH$35,'3.  Distribution Rates'!$C$122:$P$135,12,FALSE)</f>
        <v>1.1620999999999999</v>
      </c>
      <c r="AI1158" s="299">
        <f>HLOOKUP(AI$35,'3.  Distribution Rates'!$C$122:$P$135,12,FALSE)</f>
        <v>9.2106999999999992</v>
      </c>
      <c r="AJ1158" s="299">
        <f>HLOOKUP(AJ$35,'3.  Distribution Rates'!$C$122:$P$135,12,FALSE)</f>
        <v>9.0966000000000005</v>
      </c>
      <c r="AK1158" s="299">
        <f>HLOOKUP(AK$35,'3.  Distribution Rates'!$C$122:$P$135,12,FALSE)</f>
        <v>2.81E-2</v>
      </c>
      <c r="AL1158" s="299">
        <f>HLOOKUP(AL$35,'3.  Distribution Rates'!$C$122:$P$135,12,FALSE)</f>
        <v>0</v>
      </c>
      <c r="AM1158" s="299">
        <f>HLOOKUP(AM$35,'3.  Distribution Rates'!$C$122:$P$135,12,FALSE)</f>
        <v>0</v>
      </c>
      <c r="AN1158" s="299">
        <f>HLOOKUP(AN$35,'3.  Distribution Rates'!$C$122:$P$135,12,FALSE)</f>
        <v>0</v>
      </c>
      <c r="AO1158" s="299">
        <f>HLOOKUP(AO$35,'3.  Distribution Rates'!$C$122:$P$135,12,FALSE)</f>
        <v>0</v>
      </c>
      <c r="AP1158" s="299">
        <f>HLOOKUP(AP$35,'3.  Distribution Rates'!$C$122:$P$135,12,FALSE)</f>
        <v>0</v>
      </c>
      <c r="AQ1158" s="299">
        <f>HLOOKUP(AQ$35,'3.  Distribution Rates'!$C$122:$P$135,12,FALSE)</f>
        <v>0</v>
      </c>
      <c r="AR1158" s="299">
        <f>HLOOKUP(AR$35,'3.  Distribution Rates'!$C$122:$P$135,12,FALSE)</f>
        <v>0</v>
      </c>
      <c r="AS1158" s="691"/>
    </row>
    <row r="1159" spans="1:45">
      <c r="B1159" s="283" t="s">
        <v>352</v>
      </c>
      <c r="C1159" s="301"/>
      <c r="D1159" s="243"/>
      <c r="E1159" s="240"/>
      <c r="F1159" s="240"/>
      <c r="G1159" s="240"/>
      <c r="H1159" s="240"/>
      <c r="I1159" s="240"/>
      <c r="J1159" s="240"/>
      <c r="K1159" s="240"/>
      <c r="L1159" s="240"/>
      <c r="M1159" s="240"/>
      <c r="N1159" s="240"/>
      <c r="O1159" s="240"/>
      <c r="P1159" s="240"/>
      <c r="Q1159" s="240"/>
      <c r="R1159" s="251"/>
      <c r="S1159" s="240"/>
      <c r="T1159" s="240"/>
      <c r="U1159" s="240"/>
      <c r="V1159" s="243"/>
      <c r="W1159" s="243"/>
      <c r="X1159" s="243"/>
      <c r="Y1159" s="243"/>
      <c r="Z1159" s="240"/>
      <c r="AA1159" s="240"/>
      <c r="AB1159" s="240"/>
      <c r="AC1159" s="240"/>
      <c r="AD1159" s="240"/>
      <c r="AE1159" s="331">
        <f>'4.  2011-2014 LRAM'!AM143*AE1158</f>
        <v>0</v>
      </c>
      <c r="AF1159" s="331">
        <f>'4.  2011-2014 LRAM'!AN143*AF1158</f>
        <v>0</v>
      </c>
      <c r="AG1159" s="331">
        <f>'4.  2011-2014 LRAM'!AO143*AG1158</f>
        <v>0</v>
      </c>
      <c r="AH1159" s="331">
        <f>'4.  2011-2014 LRAM'!AP143*AH1158</f>
        <v>0</v>
      </c>
      <c r="AI1159" s="331">
        <f>'4.  2011-2014 LRAM'!AQ143*AI1158</f>
        <v>0</v>
      </c>
      <c r="AJ1159" s="331">
        <f>'4.  2011-2014 LRAM'!AR143*AJ1158</f>
        <v>0</v>
      </c>
      <c r="AK1159" s="331">
        <f>'4.  2011-2014 LRAM'!AS143*AK1158</f>
        <v>0</v>
      </c>
      <c r="AL1159" s="331">
        <f>'4.  2011-2014 LRAM'!AT143*AL1158</f>
        <v>0</v>
      </c>
      <c r="AM1159" s="331">
        <f>'4.  2011-2014 LRAM'!AU143*AM1158</f>
        <v>0</v>
      </c>
      <c r="AN1159" s="331">
        <f>'4.  2011-2014 LRAM'!AV143*AN1158</f>
        <v>0</v>
      </c>
      <c r="AO1159" s="331">
        <f>'4.  2011-2014 LRAM'!AW143*AO1158</f>
        <v>0</v>
      </c>
      <c r="AP1159" s="331">
        <f>'4.  2011-2014 LRAM'!AX143*AP1158</f>
        <v>0</v>
      </c>
      <c r="AQ1159" s="331">
        <f>'4.  2011-2014 LRAM'!AY143*AQ1158</f>
        <v>0</v>
      </c>
      <c r="AR1159" s="331">
        <f>'4.  2011-2014 LRAM'!AZ143*AR1158</f>
        <v>0</v>
      </c>
      <c r="AS1159" s="692">
        <f t="shared" ref="AS1159:AS1168" si="2786">SUM(AE1159:AR1159)</f>
        <v>0</v>
      </c>
    </row>
    <row r="1160" spans="1:45">
      <c r="B1160" s="283" t="s">
        <v>353</v>
      </c>
      <c r="C1160" s="301"/>
      <c r="D1160" s="243"/>
      <c r="E1160" s="240"/>
      <c r="F1160" s="240"/>
      <c r="G1160" s="240"/>
      <c r="H1160" s="240"/>
      <c r="I1160" s="240"/>
      <c r="J1160" s="240"/>
      <c r="K1160" s="240"/>
      <c r="L1160" s="240"/>
      <c r="M1160" s="240"/>
      <c r="N1160" s="240"/>
      <c r="O1160" s="240"/>
      <c r="P1160" s="240"/>
      <c r="Q1160" s="240"/>
      <c r="R1160" s="251"/>
      <c r="S1160" s="240"/>
      <c r="T1160" s="240"/>
      <c r="U1160" s="240"/>
      <c r="V1160" s="243"/>
      <c r="W1160" s="243"/>
      <c r="X1160" s="243"/>
      <c r="Y1160" s="243"/>
      <c r="Z1160" s="240"/>
      <c r="AA1160" s="240"/>
      <c r="AB1160" s="240"/>
      <c r="AC1160" s="240"/>
      <c r="AD1160" s="240"/>
      <c r="AE1160" s="331">
        <f>'4.  2011-2014 LRAM'!AM282*AE1158</f>
        <v>0</v>
      </c>
      <c r="AF1160" s="331">
        <f>'4.  2011-2014 LRAM'!AN282*AF1158</f>
        <v>0</v>
      </c>
      <c r="AG1160" s="331">
        <f>'4.  2011-2014 LRAM'!AO282*AG1158</f>
        <v>0</v>
      </c>
      <c r="AH1160" s="331">
        <f>'4.  2011-2014 LRAM'!AP282*AH1158</f>
        <v>0</v>
      </c>
      <c r="AI1160" s="331">
        <f>'4.  2011-2014 LRAM'!AQ282*AI1158</f>
        <v>0</v>
      </c>
      <c r="AJ1160" s="331">
        <f>'4.  2011-2014 LRAM'!AR282*AJ1158</f>
        <v>0</v>
      </c>
      <c r="AK1160" s="331">
        <f>'4.  2011-2014 LRAM'!AS282*AK1158</f>
        <v>0</v>
      </c>
      <c r="AL1160" s="331">
        <f>'4.  2011-2014 LRAM'!AT282*AL1158</f>
        <v>0</v>
      </c>
      <c r="AM1160" s="331">
        <f>'4.  2011-2014 LRAM'!AU282*AM1158</f>
        <v>0</v>
      </c>
      <c r="AN1160" s="331">
        <f>'4.  2011-2014 LRAM'!AV282*AN1158</f>
        <v>0</v>
      </c>
      <c r="AO1160" s="331">
        <f>'4.  2011-2014 LRAM'!AW282*AO1158</f>
        <v>0</v>
      </c>
      <c r="AP1160" s="331">
        <f>'4.  2011-2014 LRAM'!AX282*AP1158</f>
        <v>0</v>
      </c>
      <c r="AQ1160" s="331">
        <f>'4.  2011-2014 LRAM'!AY282*AQ1158</f>
        <v>0</v>
      </c>
      <c r="AR1160" s="331">
        <f>'4.  2011-2014 LRAM'!AZ282*AR1158</f>
        <v>0</v>
      </c>
      <c r="AS1160" s="692">
        <f t="shared" si="2786"/>
        <v>0</v>
      </c>
    </row>
    <row r="1161" spans="1:45">
      <c r="B1161" s="283" t="s">
        <v>354</v>
      </c>
      <c r="C1161" s="301"/>
      <c r="D1161" s="243"/>
      <c r="E1161" s="240"/>
      <c r="F1161" s="240"/>
      <c r="G1161" s="240"/>
      <c r="H1161" s="240"/>
      <c r="I1161" s="240"/>
      <c r="J1161" s="240"/>
      <c r="K1161" s="240"/>
      <c r="L1161" s="240"/>
      <c r="M1161" s="240"/>
      <c r="N1161" s="240"/>
      <c r="O1161" s="240"/>
      <c r="P1161" s="240"/>
      <c r="Q1161" s="240"/>
      <c r="R1161" s="251"/>
      <c r="S1161" s="240"/>
      <c r="T1161" s="240"/>
      <c r="U1161" s="240"/>
      <c r="V1161" s="243"/>
      <c r="W1161" s="243"/>
      <c r="X1161" s="243"/>
      <c r="Y1161" s="243"/>
      <c r="Z1161" s="240"/>
      <c r="AA1161" s="240"/>
      <c r="AB1161" s="240"/>
      <c r="AC1161" s="240"/>
      <c r="AD1161" s="240"/>
      <c r="AE1161" s="331">
        <f>'4.  2011-2014 LRAM'!AM418*AE1158</f>
        <v>0</v>
      </c>
      <c r="AF1161" s="331">
        <f>'4.  2011-2014 LRAM'!AN418*AF1158</f>
        <v>0</v>
      </c>
      <c r="AG1161" s="331">
        <f>'4.  2011-2014 LRAM'!AO418*AG1158</f>
        <v>0</v>
      </c>
      <c r="AH1161" s="331">
        <f>'4.  2011-2014 LRAM'!AP418*AH1158</f>
        <v>0</v>
      </c>
      <c r="AI1161" s="331">
        <f>'4.  2011-2014 LRAM'!AQ418*AI1158</f>
        <v>0</v>
      </c>
      <c r="AJ1161" s="331">
        <f>'4.  2011-2014 LRAM'!AR418*AJ1158</f>
        <v>0</v>
      </c>
      <c r="AK1161" s="331">
        <f>'4.  2011-2014 LRAM'!AS418*AK1158</f>
        <v>0</v>
      </c>
      <c r="AL1161" s="331">
        <f>'4.  2011-2014 LRAM'!AT418*AL1158</f>
        <v>0</v>
      </c>
      <c r="AM1161" s="331">
        <f>'4.  2011-2014 LRAM'!AU418*AM1158</f>
        <v>0</v>
      </c>
      <c r="AN1161" s="331">
        <f>'4.  2011-2014 LRAM'!AV418*AN1158</f>
        <v>0</v>
      </c>
      <c r="AO1161" s="331">
        <f>'4.  2011-2014 LRAM'!AW418*AO1158</f>
        <v>0</v>
      </c>
      <c r="AP1161" s="331">
        <f>'4.  2011-2014 LRAM'!AX418*AP1158</f>
        <v>0</v>
      </c>
      <c r="AQ1161" s="331">
        <f>'4.  2011-2014 LRAM'!AY418*AQ1158</f>
        <v>0</v>
      </c>
      <c r="AR1161" s="331">
        <f>'4.  2011-2014 LRAM'!AZ418*AR1158</f>
        <v>0</v>
      </c>
      <c r="AS1161" s="692">
        <f t="shared" si="2786"/>
        <v>0</v>
      </c>
    </row>
    <row r="1162" spans="1:45">
      <c r="B1162" s="283" t="s">
        <v>355</v>
      </c>
      <c r="C1162" s="301"/>
      <c r="D1162" s="243"/>
      <c r="E1162" s="240"/>
      <c r="F1162" s="240"/>
      <c r="G1162" s="240"/>
      <c r="H1162" s="240"/>
      <c r="I1162" s="240"/>
      <c r="J1162" s="240"/>
      <c r="K1162" s="240"/>
      <c r="L1162" s="240"/>
      <c r="M1162" s="240"/>
      <c r="N1162" s="240"/>
      <c r="O1162" s="240"/>
      <c r="P1162" s="240"/>
      <c r="Q1162" s="240"/>
      <c r="R1162" s="251"/>
      <c r="S1162" s="240"/>
      <c r="T1162" s="240"/>
      <c r="U1162" s="240"/>
      <c r="V1162" s="243"/>
      <c r="W1162" s="243"/>
      <c r="X1162" s="243"/>
      <c r="Y1162" s="243"/>
      <c r="Z1162" s="240"/>
      <c r="AA1162" s="240"/>
      <c r="AB1162" s="240"/>
      <c r="AC1162" s="240"/>
      <c r="AD1162" s="240"/>
      <c r="AE1162" s="331">
        <f>'4.  2011-2014 LRAM'!AM555*AE1158</f>
        <v>0</v>
      </c>
      <c r="AF1162" s="331">
        <f>'4.  2011-2014 LRAM'!AN555*AF1158</f>
        <v>0</v>
      </c>
      <c r="AG1162" s="331">
        <f>'4.  2011-2014 LRAM'!AO555*AG1158</f>
        <v>0</v>
      </c>
      <c r="AH1162" s="331">
        <f>'4.  2011-2014 LRAM'!AP555*AH1158</f>
        <v>0</v>
      </c>
      <c r="AI1162" s="331">
        <f>'4.  2011-2014 LRAM'!AQ555*AI1158</f>
        <v>0</v>
      </c>
      <c r="AJ1162" s="331">
        <f>'4.  2011-2014 LRAM'!AR555*AJ1158</f>
        <v>0</v>
      </c>
      <c r="AK1162" s="331">
        <f>'4.  2011-2014 LRAM'!AS555*AK1158</f>
        <v>0</v>
      </c>
      <c r="AL1162" s="331">
        <f>'4.  2011-2014 LRAM'!AT555*AL1158</f>
        <v>0</v>
      </c>
      <c r="AM1162" s="331">
        <f>'4.  2011-2014 LRAM'!AU555*AM1158</f>
        <v>0</v>
      </c>
      <c r="AN1162" s="331">
        <f>'4.  2011-2014 LRAM'!AV555*AN1158</f>
        <v>0</v>
      </c>
      <c r="AO1162" s="331">
        <f>'4.  2011-2014 LRAM'!AW555*AO1158</f>
        <v>0</v>
      </c>
      <c r="AP1162" s="331">
        <f>'4.  2011-2014 LRAM'!AX555*AP1158</f>
        <v>0</v>
      </c>
      <c r="AQ1162" s="331">
        <f>'4.  2011-2014 LRAM'!AY555*AQ1158</f>
        <v>0</v>
      </c>
      <c r="AR1162" s="331">
        <f>'4.  2011-2014 LRAM'!AZ555*AR1158</f>
        <v>0</v>
      </c>
      <c r="AS1162" s="692">
        <f>SUM(AE1162:AR1162)</f>
        <v>0</v>
      </c>
    </row>
    <row r="1163" spans="1:45">
      <c r="B1163" s="283" t="s">
        <v>356</v>
      </c>
      <c r="C1163" s="301"/>
      <c r="D1163" s="243"/>
      <c r="E1163" s="240"/>
      <c r="F1163" s="240"/>
      <c r="G1163" s="240"/>
      <c r="H1163" s="240"/>
      <c r="I1163" s="240"/>
      <c r="J1163" s="240"/>
      <c r="K1163" s="240"/>
      <c r="L1163" s="240"/>
      <c r="M1163" s="240"/>
      <c r="N1163" s="240"/>
      <c r="O1163" s="240"/>
      <c r="P1163" s="240"/>
      <c r="Q1163" s="240"/>
      <c r="R1163" s="251"/>
      <c r="S1163" s="240"/>
      <c r="T1163" s="240"/>
      <c r="U1163" s="240"/>
      <c r="V1163" s="243"/>
      <c r="W1163" s="243"/>
      <c r="X1163" s="243"/>
      <c r="Y1163" s="243"/>
      <c r="Z1163" s="240"/>
      <c r="AA1163" s="240"/>
      <c r="AB1163" s="240"/>
      <c r="AC1163" s="240"/>
      <c r="AD1163" s="240"/>
      <c r="AE1163" s="331">
        <f>AE212*AE1158</f>
        <v>0</v>
      </c>
      <c r="AF1163" s="331">
        <f t="shared" ref="AF1163:AR1163" si="2787">AF212*AF1158</f>
        <v>0</v>
      </c>
      <c r="AG1163" s="331">
        <f t="shared" si="2787"/>
        <v>0</v>
      </c>
      <c r="AH1163" s="331">
        <f t="shared" si="2787"/>
        <v>0</v>
      </c>
      <c r="AI1163" s="331">
        <f t="shared" si="2787"/>
        <v>0</v>
      </c>
      <c r="AJ1163" s="331">
        <f t="shared" si="2787"/>
        <v>0</v>
      </c>
      <c r="AK1163" s="331">
        <f t="shared" si="2787"/>
        <v>0</v>
      </c>
      <c r="AL1163" s="331">
        <f t="shared" si="2787"/>
        <v>0</v>
      </c>
      <c r="AM1163" s="331">
        <f t="shared" si="2787"/>
        <v>0</v>
      </c>
      <c r="AN1163" s="331">
        <f t="shared" si="2787"/>
        <v>0</v>
      </c>
      <c r="AO1163" s="331">
        <f t="shared" si="2787"/>
        <v>0</v>
      </c>
      <c r="AP1163" s="331">
        <f t="shared" si="2787"/>
        <v>0</v>
      </c>
      <c r="AQ1163" s="331">
        <f t="shared" si="2787"/>
        <v>0</v>
      </c>
      <c r="AR1163" s="331">
        <f t="shared" si="2787"/>
        <v>0</v>
      </c>
      <c r="AS1163" s="692">
        <f t="shared" si="2786"/>
        <v>0</v>
      </c>
    </row>
    <row r="1164" spans="1:45">
      <c r="B1164" s="283" t="s">
        <v>357</v>
      </c>
      <c r="C1164" s="301"/>
      <c r="D1164" s="243"/>
      <c r="E1164" s="240"/>
      <c r="F1164" s="240"/>
      <c r="G1164" s="240"/>
      <c r="H1164" s="240"/>
      <c r="I1164" s="240"/>
      <c r="J1164" s="240"/>
      <c r="K1164" s="240"/>
      <c r="L1164" s="240"/>
      <c r="M1164" s="240"/>
      <c r="N1164" s="240"/>
      <c r="O1164" s="240"/>
      <c r="P1164" s="240"/>
      <c r="Q1164" s="240"/>
      <c r="R1164" s="251"/>
      <c r="S1164" s="240"/>
      <c r="T1164" s="240"/>
      <c r="U1164" s="240"/>
      <c r="V1164" s="243"/>
      <c r="W1164" s="243"/>
      <c r="X1164" s="243"/>
      <c r="Y1164" s="243"/>
      <c r="Z1164" s="240"/>
      <c r="AA1164" s="240"/>
      <c r="AB1164" s="240"/>
      <c r="AC1164" s="240"/>
      <c r="AD1164" s="240"/>
      <c r="AE1164" s="331">
        <f>AE402*AE1158</f>
        <v>0</v>
      </c>
      <c r="AF1164" s="331">
        <f t="shared" ref="AF1164:AR1164" si="2788">AF402*AF1158</f>
        <v>16097.44851601355</v>
      </c>
      <c r="AG1164" s="331">
        <f t="shared" si="2788"/>
        <v>1378.3477608355151</v>
      </c>
      <c r="AH1164" s="331">
        <f t="shared" si="2788"/>
        <v>0</v>
      </c>
      <c r="AI1164" s="331">
        <f t="shared" si="2788"/>
        <v>0</v>
      </c>
      <c r="AJ1164" s="331">
        <f t="shared" si="2788"/>
        <v>15802.136594736654</v>
      </c>
      <c r="AK1164" s="331">
        <f t="shared" si="2788"/>
        <v>0</v>
      </c>
      <c r="AL1164" s="331">
        <f t="shared" si="2788"/>
        <v>0</v>
      </c>
      <c r="AM1164" s="331">
        <f t="shared" si="2788"/>
        <v>0</v>
      </c>
      <c r="AN1164" s="331">
        <f t="shared" si="2788"/>
        <v>0</v>
      </c>
      <c r="AO1164" s="331">
        <f t="shared" si="2788"/>
        <v>0</v>
      </c>
      <c r="AP1164" s="331">
        <f t="shared" si="2788"/>
        <v>0</v>
      </c>
      <c r="AQ1164" s="331">
        <f t="shared" si="2788"/>
        <v>0</v>
      </c>
      <c r="AR1164" s="331">
        <f t="shared" si="2788"/>
        <v>0</v>
      </c>
      <c r="AS1164" s="692">
        <f t="shared" si="2786"/>
        <v>33277.932871585719</v>
      </c>
    </row>
    <row r="1165" spans="1:45">
      <c r="B1165" s="283" t="s">
        <v>358</v>
      </c>
      <c r="C1165" s="301"/>
      <c r="D1165" s="243"/>
      <c r="E1165" s="240"/>
      <c r="F1165" s="240"/>
      <c r="G1165" s="240"/>
      <c r="H1165" s="240"/>
      <c r="I1165" s="240"/>
      <c r="J1165" s="240"/>
      <c r="K1165" s="240"/>
      <c r="L1165" s="240"/>
      <c r="M1165" s="240"/>
      <c r="N1165" s="240"/>
      <c r="O1165" s="240"/>
      <c r="P1165" s="240"/>
      <c r="Q1165" s="240"/>
      <c r="R1165" s="251"/>
      <c r="S1165" s="240"/>
      <c r="T1165" s="240"/>
      <c r="U1165" s="240"/>
      <c r="V1165" s="243"/>
      <c r="W1165" s="243"/>
      <c r="X1165" s="243"/>
      <c r="Y1165" s="243"/>
      <c r="Z1165" s="240"/>
      <c r="AA1165" s="240"/>
      <c r="AB1165" s="240"/>
      <c r="AC1165" s="240"/>
      <c r="AD1165" s="240"/>
      <c r="AE1165" s="331">
        <f>AE592*AE1158</f>
        <v>0</v>
      </c>
      <c r="AF1165" s="331">
        <f t="shared" ref="AF1165:AR1165" si="2789">AF592*AF1158</f>
        <v>19510.648984900163</v>
      </c>
      <c r="AG1165" s="331">
        <f t="shared" si="2789"/>
        <v>9283.5007726299718</v>
      </c>
      <c r="AH1165" s="331">
        <f t="shared" si="2789"/>
        <v>0</v>
      </c>
      <c r="AI1165" s="331">
        <f t="shared" si="2789"/>
        <v>0</v>
      </c>
      <c r="AJ1165" s="331">
        <f t="shared" si="2789"/>
        <v>0</v>
      </c>
      <c r="AK1165" s="331">
        <f t="shared" si="2789"/>
        <v>0</v>
      </c>
      <c r="AL1165" s="331">
        <f t="shared" si="2789"/>
        <v>0</v>
      </c>
      <c r="AM1165" s="331">
        <f t="shared" si="2789"/>
        <v>0</v>
      </c>
      <c r="AN1165" s="331">
        <f t="shared" si="2789"/>
        <v>0</v>
      </c>
      <c r="AO1165" s="331">
        <f t="shared" si="2789"/>
        <v>0</v>
      </c>
      <c r="AP1165" s="331">
        <f t="shared" si="2789"/>
        <v>0</v>
      </c>
      <c r="AQ1165" s="331">
        <f t="shared" si="2789"/>
        <v>0</v>
      </c>
      <c r="AR1165" s="331">
        <f t="shared" si="2789"/>
        <v>0</v>
      </c>
      <c r="AS1165" s="692">
        <f t="shared" si="2786"/>
        <v>28794.149757530133</v>
      </c>
    </row>
    <row r="1166" spans="1:45">
      <c r="B1166" s="283" t="s">
        <v>359</v>
      </c>
      <c r="C1166" s="301"/>
      <c r="D1166" s="243"/>
      <c r="E1166" s="240"/>
      <c r="F1166" s="240"/>
      <c r="G1166" s="240"/>
      <c r="H1166" s="240"/>
      <c r="I1166" s="240"/>
      <c r="J1166" s="240"/>
      <c r="K1166" s="240"/>
      <c r="L1166" s="240"/>
      <c r="M1166" s="240"/>
      <c r="N1166" s="240"/>
      <c r="O1166" s="240"/>
      <c r="P1166" s="240"/>
      <c r="Q1166" s="240"/>
      <c r="R1166" s="251"/>
      <c r="S1166" s="240"/>
      <c r="T1166" s="240"/>
      <c r="U1166" s="240"/>
      <c r="V1166" s="243"/>
      <c r="W1166" s="243"/>
      <c r="X1166" s="243"/>
      <c r="Y1166" s="243"/>
      <c r="Z1166" s="240"/>
      <c r="AA1166" s="240"/>
      <c r="AB1166" s="240"/>
      <c r="AC1166" s="240"/>
      <c r="AD1166" s="240"/>
      <c r="AE1166" s="331">
        <f>AE782*AE1158</f>
        <v>0</v>
      </c>
      <c r="AF1166" s="331">
        <f t="shared" ref="AF1166:AR1166" si="2790">AF782*AF1158</f>
        <v>8503.4804801991704</v>
      </c>
      <c r="AG1166" s="331">
        <f t="shared" si="2790"/>
        <v>7288.4579184583799</v>
      </c>
      <c r="AH1166" s="331">
        <f t="shared" si="2790"/>
        <v>0</v>
      </c>
      <c r="AI1166" s="331">
        <f t="shared" si="2790"/>
        <v>0</v>
      </c>
      <c r="AJ1166" s="331">
        <f t="shared" si="2790"/>
        <v>0</v>
      </c>
      <c r="AK1166" s="331">
        <f t="shared" si="2790"/>
        <v>0</v>
      </c>
      <c r="AL1166" s="331">
        <f t="shared" si="2790"/>
        <v>0</v>
      </c>
      <c r="AM1166" s="331">
        <f t="shared" si="2790"/>
        <v>0</v>
      </c>
      <c r="AN1166" s="331">
        <f t="shared" si="2790"/>
        <v>0</v>
      </c>
      <c r="AO1166" s="331">
        <f t="shared" si="2790"/>
        <v>0</v>
      </c>
      <c r="AP1166" s="331">
        <f t="shared" si="2790"/>
        <v>0</v>
      </c>
      <c r="AQ1166" s="331">
        <f t="shared" si="2790"/>
        <v>0</v>
      </c>
      <c r="AR1166" s="331">
        <f t="shared" si="2790"/>
        <v>0</v>
      </c>
      <c r="AS1166" s="692">
        <f t="shared" si="2786"/>
        <v>15791.93839865755</v>
      </c>
    </row>
    <row r="1167" spans="1:45">
      <c r="B1167" s="283" t="s">
        <v>360</v>
      </c>
      <c r="C1167" s="301"/>
      <c r="D1167" s="243"/>
      <c r="E1167" s="240"/>
      <c r="F1167" s="240"/>
      <c r="G1167" s="240"/>
      <c r="H1167" s="240"/>
      <c r="I1167" s="240"/>
      <c r="J1167" s="240"/>
      <c r="K1167" s="240"/>
      <c r="L1167" s="240"/>
      <c r="M1167" s="240"/>
      <c r="N1167" s="240"/>
      <c r="O1167" s="240"/>
      <c r="P1167" s="240"/>
      <c r="Q1167" s="240"/>
      <c r="R1167" s="251"/>
      <c r="S1167" s="240"/>
      <c r="T1167" s="240"/>
      <c r="U1167" s="240"/>
      <c r="V1167" s="243"/>
      <c r="W1167" s="243"/>
      <c r="X1167" s="243"/>
      <c r="Y1167" s="243"/>
      <c r="Z1167" s="240"/>
      <c r="AA1167" s="240"/>
      <c r="AB1167" s="240"/>
      <c r="AC1167" s="240"/>
      <c r="AD1167" s="240"/>
      <c r="AE1167" s="331">
        <f>AE977*AE1158</f>
        <v>0</v>
      </c>
      <c r="AF1167" s="331">
        <f t="shared" ref="AF1167:AR1167" si="2791">AF977*AF1158</f>
        <v>1166.7880096049721</v>
      </c>
      <c r="AG1167" s="331">
        <f t="shared" si="2791"/>
        <v>0</v>
      </c>
      <c r="AH1167" s="331">
        <f t="shared" si="2791"/>
        <v>0</v>
      </c>
      <c r="AI1167" s="331">
        <f t="shared" si="2791"/>
        <v>0</v>
      </c>
      <c r="AJ1167" s="331">
        <f t="shared" si="2791"/>
        <v>0</v>
      </c>
      <c r="AK1167" s="331">
        <f t="shared" si="2791"/>
        <v>0</v>
      </c>
      <c r="AL1167" s="331">
        <f t="shared" si="2791"/>
        <v>0</v>
      </c>
      <c r="AM1167" s="331">
        <f t="shared" si="2791"/>
        <v>0</v>
      </c>
      <c r="AN1167" s="331">
        <f t="shared" si="2791"/>
        <v>0</v>
      </c>
      <c r="AO1167" s="331">
        <f t="shared" si="2791"/>
        <v>0</v>
      </c>
      <c r="AP1167" s="331">
        <f t="shared" si="2791"/>
        <v>0</v>
      </c>
      <c r="AQ1167" s="331">
        <f t="shared" si="2791"/>
        <v>0</v>
      </c>
      <c r="AR1167" s="331">
        <f t="shared" si="2791"/>
        <v>0</v>
      </c>
      <c r="AS1167" s="692">
        <f t="shared" si="2786"/>
        <v>1166.7880096049721</v>
      </c>
    </row>
    <row r="1168" spans="1:45">
      <c r="B1168" s="283" t="s">
        <v>361</v>
      </c>
      <c r="C1168" s="301"/>
      <c r="D1168" s="243"/>
      <c r="E1168" s="240"/>
      <c r="F1168" s="240"/>
      <c r="G1168" s="240"/>
      <c r="H1168" s="240"/>
      <c r="I1168" s="240"/>
      <c r="J1168" s="240"/>
      <c r="K1168" s="240"/>
      <c r="L1168" s="240"/>
      <c r="M1168" s="240"/>
      <c r="N1168" s="240"/>
      <c r="O1168" s="240"/>
      <c r="P1168" s="240"/>
      <c r="Q1168" s="240"/>
      <c r="R1168" s="251"/>
      <c r="S1168" s="240"/>
      <c r="T1168" s="240"/>
      <c r="U1168" s="240"/>
      <c r="V1168" s="243"/>
      <c r="W1168" s="243"/>
      <c r="X1168" s="243"/>
      <c r="Y1168" s="243"/>
      <c r="Z1168" s="240"/>
      <c r="AA1168" s="240"/>
      <c r="AB1168" s="240"/>
      <c r="AC1168" s="240"/>
      <c r="AD1168" s="240"/>
      <c r="AE1168" s="331">
        <f>AE1155*AE1158</f>
        <v>0</v>
      </c>
      <c r="AF1168" s="331">
        <f t="shared" ref="AF1168:AR1168" si="2792">AF1155*AF1158</f>
        <v>0</v>
      </c>
      <c r="AG1168" s="331">
        <f t="shared" si="2792"/>
        <v>0</v>
      </c>
      <c r="AH1168" s="331">
        <f t="shared" si="2792"/>
        <v>0</v>
      </c>
      <c r="AI1168" s="331">
        <f t="shared" si="2792"/>
        <v>0</v>
      </c>
      <c r="AJ1168" s="331">
        <f t="shared" si="2792"/>
        <v>0</v>
      </c>
      <c r="AK1168" s="331">
        <f t="shared" si="2792"/>
        <v>0</v>
      </c>
      <c r="AL1168" s="331">
        <f t="shared" si="2792"/>
        <v>0</v>
      </c>
      <c r="AM1168" s="331">
        <f t="shared" si="2792"/>
        <v>0</v>
      </c>
      <c r="AN1168" s="331">
        <f t="shared" si="2792"/>
        <v>0</v>
      </c>
      <c r="AO1168" s="331">
        <f t="shared" si="2792"/>
        <v>0</v>
      </c>
      <c r="AP1168" s="331">
        <f t="shared" si="2792"/>
        <v>0</v>
      </c>
      <c r="AQ1168" s="331">
        <f t="shared" si="2792"/>
        <v>0</v>
      </c>
      <c r="AR1168" s="331">
        <f t="shared" si="2792"/>
        <v>0</v>
      </c>
      <c r="AS1168" s="692">
        <f t="shared" si="2786"/>
        <v>0</v>
      </c>
    </row>
    <row r="1169" spans="2:45" ht="15.75">
      <c r="B1169" s="305" t="s">
        <v>351</v>
      </c>
      <c r="C1169" s="301"/>
      <c r="D1169" s="263"/>
      <c r="E1169" s="293"/>
      <c r="F1169" s="293"/>
      <c r="G1169" s="293"/>
      <c r="H1169" s="293"/>
      <c r="I1169" s="293"/>
      <c r="J1169" s="293"/>
      <c r="K1169" s="293"/>
      <c r="L1169" s="293"/>
      <c r="M1169" s="293"/>
      <c r="N1169" s="293"/>
      <c r="O1169" s="293"/>
      <c r="P1169" s="293"/>
      <c r="Q1169" s="293"/>
      <c r="R1169" s="260"/>
      <c r="S1169" s="293"/>
      <c r="T1169" s="293"/>
      <c r="U1169" s="293"/>
      <c r="V1169" s="263"/>
      <c r="W1169" s="263"/>
      <c r="X1169" s="263"/>
      <c r="Y1169" s="263"/>
      <c r="Z1169" s="293"/>
      <c r="AA1169" s="293"/>
      <c r="AB1169" s="293"/>
      <c r="AC1169" s="293"/>
      <c r="AD1169" s="293"/>
      <c r="AE1169" s="302">
        <f>SUM(AE1159:AE1168)</f>
        <v>0</v>
      </c>
      <c r="AF1169" s="302">
        <f>SUM(AF1159:AF1168)</f>
        <v>45278.365990717852</v>
      </c>
      <c r="AG1169" s="302">
        <f t="shared" ref="AG1169:AK1169" si="2793">SUM(AG1159:AG1168)</f>
        <v>17950.306451923869</v>
      </c>
      <c r="AH1169" s="302">
        <f t="shared" si="2793"/>
        <v>0</v>
      </c>
      <c r="AI1169" s="302">
        <f t="shared" si="2793"/>
        <v>0</v>
      </c>
      <c r="AJ1169" s="302">
        <f t="shared" si="2793"/>
        <v>15802.136594736654</v>
      </c>
      <c r="AK1169" s="302">
        <f t="shared" si="2793"/>
        <v>0</v>
      </c>
      <c r="AL1169" s="302">
        <f>SUM(AL1159:AL1168)</f>
        <v>0</v>
      </c>
      <c r="AM1169" s="302">
        <f t="shared" ref="AM1169:AR1169" si="2794">SUM(AM1159:AM1168)</f>
        <v>0</v>
      </c>
      <c r="AN1169" s="302">
        <f t="shared" si="2794"/>
        <v>0</v>
      </c>
      <c r="AO1169" s="302">
        <f t="shared" si="2794"/>
        <v>0</v>
      </c>
      <c r="AP1169" s="302">
        <f t="shared" si="2794"/>
        <v>0</v>
      </c>
      <c r="AQ1169" s="302">
        <f t="shared" si="2794"/>
        <v>0</v>
      </c>
      <c r="AR1169" s="302">
        <f t="shared" si="2794"/>
        <v>0</v>
      </c>
      <c r="AS1169" s="693">
        <f>SUM(AS1159:AS1168)</f>
        <v>79030.809037378378</v>
      </c>
    </row>
    <row r="1170" spans="2:45" ht="15.75">
      <c r="B1170" s="305" t="s">
        <v>350</v>
      </c>
      <c r="C1170" s="301"/>
      <c r="D1170" s="306"/>
      <c r="E1170" s="293"/>
      <c r="F1170" s="293"/>
      <c r="G1170" s="293"/>
      <c r="H1170" s="293"/>
      <c r="I1170" s="293"/>
      <c r="J1170" s="293"/>
      <c r="K1170" s="293"/>
      <c r="L1170" s="293"/>
      <c r="M1170" s="293"/>
      <c r="N1170" s="293"/>
      <c r="O1170" s="293"/>
      <c r="P1170" s="293"/>
      <c r="Q1170" s="293"/>
      <c r="R1170" s="260"/>
      <c r="S1170" s="293"/>
      <c r="T1170" s="293"/>
      <c r="U1170" s="293"/>
      <c r="V1170" s="263"/>
      <c r="W1170" s="263"/>
      <c r="X1170" s="263"/>
      <c r="Y1170" s="263"/>
      <c r="Z1170" s="293"/>
      <c r="AA1170" s="293"/>
      <c r="AB1170" s="293"/>
      <c r="AC1170" s="293"/>
      <c r="AD1170" s="293"/>
      <c r="AE1170" s="303">
        <f>AE1156*AE1158</f>
        <v>0</v>
      </c>
      <c r="AF1170" s="303">
        <f t="shared" ref="AF1170:AK1170" si="2795">AF1156*AF1158</f>
        <v>30329.345999999998</v>
      </c>
      <c r="AG1170" s="303">
        <f>AG1156*AG1158</f>
        <v>14421.824200000001</v>
      </c>
      <c r="AH1170" s="303">
        <f t="shared" si="2795"/>
        <v>0</v>
      </c>
      <c r="AI1170" s="303">
        <f t="shared" si="2795"/>
        <v>0</v>
      </c>
      <c r="AJ1170" s="303">
        <f t="shared" si="2795"/>
        <v>13754.059200000002</v>
      </c>
      <c r="AK1170" s="303">
        <f t="shared" si="2795"/>
        <v>0</v>
      </c>
      <c r="AL1170" s="303">
        <f t="shared" ref="AL1170:AR1170" si="2796">AL1156*AL1158</f>
        <v>0</v>
      </c>
      <c r="AM1170" s="303">
        <f t="shared" si="2796"/>
        <v>0</v>
      </c>
      <c r="AN1170" s="303">
        <f t="shared" si="2796"/>
        <v>0</v>
      </c>
      <c r="AO1170" s="303">
        <f t="shared" si="2796"/>
        <v>0</v>
      </c>
      <c r="AP1170" s="303">
        <f t="shared" si="2796"/>
        <v>0</v>
      </c>
      <c r="AQ1170" s="303">
        <f t="shared" si="2796"/>
        <v>0</v>
      </c>
      <c r="AR1170" s="303">
        <f t="shared" si="2796"/>
        <v>0</v>
      </c>
      <c r="AS1170" s="359">
        <f>SUM(AE1170:AR1170)</f>
        <v>58505.229400000004</v>
      </c>
    </row>
    <row r="1171" spans="2:45" ht="15.75">
      <c r="B1171" s="305" t="s">
        <v>349</v>
      </c>
      <c r="C1171" s="301"/>
      <c r="D1171" s="306"/>
      <c r="E1171" s="293"/>
      <c r="F1171" s="293"/>
      <c r="G1171" s="293"/>
      <c r="H1171" s="293"/>
      <c r="I1171" s="293"/>
      <c r="J1171" s="293"/>
      <c r="K1171" s="293"/>
      <c r="L1171" s="293"/>
      <c r="M1171" s="293"/>
      <c r="N1171" s="293"/>
      <c r="O1171" s="293"/>
      <c r="P1171" s="293"/>
      <c r="Q1171" s="293"/>
      <c r="R1171" s="260"/>
      <c r="S1171" s="293"/>
      <c r="T1171" s="293"/>
      <c r="U1171" s="293"/>
      <c r="V1171" s="306"/>
      <c r="W1171" s="306"/>
      <c r="X1171" s="306"/>
      <c r="Y1171" s="306"/>
      <c r="Z1171" s="293"/>
      <c r="AA1171" s="293"/>
      <c r="AB1171" s="293"/>
      <c r="AC1171" s="293"/>
      <c r="AD1171" s="293"/>
      <c r="AE1171" s="307"/>
      <c r="AF1171" s="307"/>
      <c r="AG1171" s="307"/>
      <c r="AH1171" s="307"/>
      <c r="AI1171" s="307"/>
      <c r="AJ1171" s="307"/>
      <c r="AK1171" s="307"/>
      <c r="AL1171" s="307"/>
      <c r="AM1171" s="307"/>
      <c r="AN1171" s="307"/>
      <c r="AO1171" s="307"/>
      <c r="AP1171" s="307"/>
      <c r="AQ1171" s="307"/>
      <c r="AR1171" s="307"/>
      <c r="AS1171" s="359">
        <f>AS1169-AS1170</f>
        <v>20525.579637378374</v>
      </c>
    </row>
    <row r="1172" spans="2:45" ht="15.75">
      <c r="B1172" s="305"/>
      <c r="C1172" s="301"/>
      <c r="D1172" s="306"/>
      <c r="E1172" s="293"/>
      <c r="F1172" s="293"/>
      <c r="G1172" s="293"/>
      <c r="H1172" s="293"/>
      <c r="I1172" s="293"/>
      <c r="J1172" s="293"/>
      <c r="K1172" s="293"/>
      <c r="L1172" s="293"/>
      <c r="M1172" s="293"/>
      <c r="N1172" s="293"/>
      <c r="O1172" s="293"/>
      <c r="P1172" s="293"/>
      <c r="Q1172" s="293"/>
      <c r="R1172" s="260"/>
      <c r="S1172" s="293"/>
      <c r="T1172" s="293"/>
      <c r="U1172" s="293"/>
      <c r="V1172" s="306"/>
      <c r="W1172" s="306"/>
      <c r="X1172" s="306"/>
      <c r="Y1172" s="306"/>
      <c r="Z1172" s="293"/>
      <c r="AA1172" s="293"/>
      <c r="AB1172" s="293"/>
      <c r="AC1172" s="293"/>
      <c r="AD1172" s="293"/>
      <c r="AE1172" s="307"/>
      <c r="AF1172" s="307"/>
      <c r="AG1172" s="307"/>
      <c r="AH1172" s="307"/>
      <c r="AI1172" s="307"/>
      <c r="AJ1172" s="307"/>
      <c r="AK1172" s="307"/>
      <c r="AL1172" s="307"/>
      <c r="AM1172" s="307"/>
      <c r="AN1172" s="307"/>
      <c r="AO1172" s="307"/>
      <c r="AP1172" s="307"/>
      <c r="AQ1172" s="307"/>
      <c r="AR1172" s="307"/>
      <c r="AS1172" s="359"/>
    </row>
    <row r="1173" spans="2:45">
      <c r="B1173" s="283" t="s">
        <v>874</v>
      </c>
      <c r="C1173" s="306"/>
      <c r="D1173" s="306"/>
      <c r="E1173" s="293"/>
      <c r="F1173" s="293"/>
      <c r="G1173" s="293"/>
      <c r="H1173" s="293"/>
      <c r="I1173" s="293"/>
      <c r="J1173" s="293"/>
      <c r="K1173" s="293"/>
      <c r="L1173" s="293"/>
      <c r="M1173" s="293"/>
      <c r="N1173" s="293"/>
      <c r="O1173" s="293"/>
      <c r="P1173" s="293"/>
      <c r="Q1173" s="293"/>
      <c r="R1173" s="260"/>
      <c r="S1173" s="293"/>
      <c r="T1173" s="293"/>
      <c r="U1173" s="293"/>
      <c r="V1173" s="306"/>
      <c r="W1173" s="301"/>
      <c r="X1173" s="306"/>
      <c r="Y1173" s="306"/>
      <c r="Z1173" s="293"/>
      <c r="AA1173" s="293"/>
      <c r="AB1173" s="293"/>
      <c r="AC1173" s="293"/>
      <c r="AD1173" s="293"/>
      <c r="AE1173" s="682">
        <f>SUMPRODUCT($E$993:$E$1153,AE993:AE1153)</f>
        <v>0</v>
      </c>
      <c r="AF1173" s="682">
        <f>SUMPRODUCT($E$993:$E$1153,AF993:AF1153)</f>
        <v>0</v>
      </c>
      <c r="AG1173" s="682">
        <f>IF(AG991="kw",SUMPRODUCT($Q$993:$Q$1153,$S$993:$S$1153,AG993:AG1153),SUMPRODUCT($E$993:$E$1153,AG993:AG1153))</f>
        <v>0</v>
      </c>
      <c r="AH1173" s="682">
        <f t="shared" ref="AH1173:AR1173" si="2797">IF(AH991="kw",SUMPRODUCT($Q$993:$Q$1153,$S$993:$S$1153,AH993:AH1153),SUMPRODUCT($E$993:$E$1153,AH993:AH1153))</f>
        <v>0</v>
      </c>
      <c r="AI1173" s="682">
        <f t="shared" si="2797"/>
        <v>0</v>
      </c>
      <c r="AJ1173" s="682">
        <f t="shared" si="2797"/>
        <v>0</v>
      </c>
      <c r="AK1173" s="682">
        <f t="shared" si="2797"/>
        <v>0</v>
      </c>
      <c r="AL1173" s="682">
        <f t="shared" si="2797"/>
        <v>0</v>
      </c>
      <c r="AM1173" s="682">
        <f t="shared" si="2797"/>
        <v>0</v>
      </c>
      <c r="AN1173" s="682">
        <f t="shared" si="2797"/>
        <v>0</v>
      </c>
      <c r="AO1173" s="682">
        <f t="shared" si="2797"/>
        <v>0</v>
      </c>
      <c r="AP1173" s="682">
        <f t="shared" si="2797"/>
        <v>0</v>
      </c>
      <c r="AQ1173" s="682">
        <f t="shared" si="2797"/>
        <v>0</v>
      </c>
      <c r="AR1173" s="682">
        <f t="shared" si="2797"/>
        <v>0</v>
      </c>
      <c r="AS1173" s="295"/>
    </row>
    <row r="1174" spans="2:45">
      <c r="B1174" s="283" t="s">
        <v>875</v>
      </c>
      <c r="C1174" s="306"/>
      <c r="D1174" s="306"/>
      <c r="E1174" s="293"/>
      <c r="F1174" s="293"/>
      <c r="G1174" s="293"/>
      <c r="H1174" s="293"/>
      <c r="I1174" s="293"/>
      <c r="J1174" s="293"/>
      <c r="K1174" s="293"/>
      <c r="L1174" s="293"/>
      <c r="M1174" s="293"/>
      <c r="N1174" s="293"/>
      <c r="O1174" s="293"/>
      <c r="P1174" s="293"/>
      <c r="Q1174" s="293"/>
      <c r="R1174" s="260"/>
      <c r="S1174" s="293"/>
      <c r="T1174" s="293"/>
      <c r="U1174" s="293"/>
      <c r="V1174" s="306"/>
      <c r="W1174" s="301"/>
      <c r="X1174" s="306"/>
      <c r="Y1174" s="306"/>
      <c r="Z1174" s="293"/>
      <c r="AA1174" s="293"/>
      <c r="AB1174" s="293"/>
      <c r="AC1174" s="293"/>
      <c r="AD1174" s="293"/>
      <c r="AE1174" s="682">
        <f>SUMPRODUCT($F$993:$F$1153,AE993:AE1153)</f>
        <v>0</v>
      </c>
      <c r="AF1174" s="682">
        <f>SUMPRODUCT($F$993:$F$1153,AF993:AF1153)</f>
        <v>0</v>
      </c>
      <c r="AG1174" s="682">
        <f>IF(AG991="kw",SUMPRODUCT($Q$993:$Q$1153,$T$993:$T$1153,AG993:AG1153),SUMPRODUCT($F$993:$F$1153,AG993:AG1153))</f>
        <v>0</v>
      </c>
      <c r="AH1174" s="682">
        <f t="shared" ref="AH1174:AR1174" si="2798">IF(AH991="kw",SUMPRODUCT($Q$993:$Q$1153,$T$993:$T$1153,AH993:AH1153),SUMPRODUCT($F$993:$F$1153,AH993:AH1153))</f>
        <v>0</v>
      </c>
      <c r="AI1174" s="682">
        <f t="shared" si="2798"/>
        <v>0</v>
      </c>
      <c r="AJ1174" s="682">
        <f t="shared" si="2798"/>
        <v>0</v>
      </c>
      <c r="AK1174" s="682">
        <f t="shared" si="2798"/>
        <v>0</v>
      </c>
      <c r="AL1174" s="682">
        <f t="shared" si="2798"/>
        <v>0</v>
      </c>
      <c r="AM1174" s="682">
        <f t="shared" si="2798"/>
        <v>0</v>
      </c>
      <c r="AN1174" s="682">
        <f t="shared" si="2798"/>
        <v>0</v>
      </c>
      <c r="AO1174" s="682">
        <f t="shared" si="2798"/>
        <v>0</v>
      </c>
      <c r="AP1174" s="682">
        <f t="shared" si="2798"/>
        <v>0</v>
      </c>
      <c r="AQ1174" s="682">
        <f t="shared" si="2798"/>
        <v>0</v>
      </c>
      <c r="AR1174" s="682">
        <f t="shared" si="2798"/>
        <v>0</v>
      </c>
      <c r="AS1174" s="295"/>
    </row>
    <row r="1175" spans="2:45">
      <c r="B1175" s="283" t="s">
        <v>876</v>
      </c>
      <c r="C1175" s="306"/>
      <c r="D1175" s="306"/>
      <c r="E1175" s="293"/>
      <c r="F1175" s="293"/>
      <c r="G1175" s="293"/>
      <c r="H1175" s="293"/>
      <c r="I1175" s="293"/>
      <c r="J1175" s="293"/>
      <c r="K1175" s="293"/>
      <c r="L1175" s="293"/>
      <c r="M1175" s="293"/>
      <c r="N1175" s="293"/>
      <c r="O1175" s="293"/>
      <c r="P1175" s="293"/>
      <c r="Q1175" s="293"/>
      <c r="R1175" s="260"/>
      <c r="S1175" s="293"/>
      <c r="T1175" s="293"/>
      <c r="U1175" s="293"/>
      <c r="V1175" s="306"/>
      <c r="W1175" s="301"/>
      <c r="X1175" s="306"/>
      <c r="Y1175" s="306"/>
      <c r="Z1175" s="293"/>
      <c r="AA1175" s="293"/>
      <c r="AB1175" s="293"/>
      <c r="AC1175" s="293"/>
      <c r="AD1175" s="293"/>
      <c r="AE1175" s="682">
        <f>SUMPRODUCT($G$993:$G$1153,AE993:AE1153)</f>
        <v>0</v>
      </c>
      <c r="AF1175" s="682">
        <f>SUMPRODUCT($G$993:$G$1153,AF993:AF1153)</f>
        <v>0</v>
      </c>
      <c r="AG1175" s="682">
        <f>IF(AG991="kw",SUMPRODUCT($Q$993:$Q$1153,$U$993:$U$1153,AG993:AG1153),SUMPRODUCT($G$993:$G$1153,AG993:AG1153))</f>
        <v>0</v>
      </c>
      <c r="AH1175" s="682">
        <f t="shared" ref="AH1175:AR1175" si="2799">IF(AH991="kw",SUMPRODUCT($Q$993:$Q$1153,$U$993:$U$1153,AH993:AH1153),SUMPRODUCT($G$993:$G$1153,AH993:AH1153))</f>
        <v>0</v>
      </c>
      <c r="AI1175" s="682">
        <f t="shared" si="2799"/>
        <v>0</v>
      </c>
      <c r="AJ1175" s="682">
        <f t="shared" si="2799"/>
        <v>0</v>
      </c>
      <c r="AK1175" s="682">
        <f t="shared" si="2799"/>
        <v>0</v>
      </c>
      <c r="AL1175" s="682">
        <f t="shared" si="2799"/>
        <v>0</v>
      </c>
      <c r="AM1175" s="682">
        <f t="shared" si="2799"/>
        <v>0</v>
      </c>
      <c r="AN1175" s="682">
        <f t="shared" si="2799"/>
        <v>0</v>
      </c>
      <c r="AO1175" s="682">
        <f t="shared" si="2799"/>
        <v>0</v>
      </c>
      <c r="AP1175" s="682">
        <f t="shared" si="2799"/>
        <v>0</v>
      </c>
      <c r="AQ1175" s="682">
        <f t="shared" si="2799"/>
        <v>0</v>
      </c>
      <c r="AR1175" s="682">
        <f t="shared" si="2799"/>
        <v>0</v>
      </c>
      <c r="AS1175" s="295"/>
    </row>
    <row r="1176" spans="2:45">
      <c r="B1176" s="283" t="s">
        <v>877</v>
      </c>
      <c r="C1176" s="306"/>
      <c r="D1176" s="306"/>
      <c r="E1176" s="293"/>
      <c r="F1176" s="293"/>
      <c r="G1176" s="293"/>
      <c r="H1176" s="293"/>
      <c r="I1176" s="293"/>
      <c r="J1176" s="293"/>
      <c r="K1176" s="293"/>
      <c r="L1176" s="293"/>
      <c r="M1176" s="293"/>
      <c r="N1176" s="293"/>
      <c r="O1176" s="293"/>
      <c r="P1176" s="293"/>
      <c r="Q1176" s="293"/>
      <c r="R1176" s="260"/>
      <c r="S1176" s="293"/>
      <c r="T1176" s="293"/>
      <c r="U1176" s="293"/>
      <c r="V1176" s="306"/>
      <c r="W1176" s="301"/>
      <c r="X1176" s="306"/>
      <c r="Y1176" s="306"/>
      <c r="Z1176" s="293"/>
      <c r="AA1176" s="293"/>
      <c r="AB1176" s="293"/>
      <c r="AC1176" s="293"/>
      <c r="AD1176" s="293"/>
      <c r="AE1176" s="682">
        <f>SUMPRODUCT($H$993:$H$1153,AE993:AE1153)</f>
        <v>0</v>
      </c>
      <c r="AF1176" s="682">
        <f>SUMPRODUCT($H$993:$H$1153,AF993:AF1153)</f>
        <v>0</v>
      </c>
      <c r="AG1176" s="682">
        <f>IF(AG991="kw",SUMPRODUCT($Q$993:$Q$1153,$V$993:$V$1153,AG993:AG1153),SUMPRODUCT($H$993:$H$1153,AG993:AG1153))</f>
        <v>0</v>
      </c>
      <c r="AH1176" s="682">
        <f t="shared" ref="AH1176:AR1176" si="2800">IF(AH991="kw",SUMPRODUCT($Q$993:$Q$1153,$V$993:$V$1153,AH993:AH1153),SUMPRODUCT($H$993:$H$1153,AH993:AH1153))</f>
        <v>0</v>
      </c>
      <c r="AI1176" s="682">
        <f t="shared" si="2800"/>
        <v>0</v>
      </c>
      <c r="AJ1176" s="682">
        <f t="shared" si="2800"/>
        <v>0</v>
      </c>
      <c r="AK1176" s="682">
        <f t="shared" si="2800"/>
        <v>0</v>
      </c>
      <c r="AL1176" s="682">
        <f t="shared" si="2800"/>
        <v>0</v>
      </c>
      <c r="AM1176" s="682">
        <f t="shared" si="2800"/>
        <v>0</v>
      </c>
      <c r="AN1176" s="682">
        <f t="shared" si="2800"/>
        <v>0</v>
      </c>
      <c r="AO1176" s="682">
        <f t="shared" si="2800"/>
        <v>0</v>
      </c>
      <c r="AP1176" s="682">
        <f t="shared" si="2800"/>
        <v>0</v>
      </c>
      <c r="AQ1176" s="682">
        <f t="shared" si="2800"/>
        <v>0</v>
      </c>
      <c r="AR1176" s="682">
        <f t="shared" si="2800"/>
        <v>0</v>
      </c>
      <c r="AS1176" s="295"/>
    </row>
    <row r="1177" spans="2:45">
      <c r="B1177" s="283" t="s">
        <v>878</v>
      </c>
      <c r="C1177" s="306"/>
      <c r="D1177" s="306"/>
      <c r="E1177" s="293"/>
      <c r="F1177" s="293"/>
      <c r="G1177" s="293"/>
      <c r="H1177" s="293"/>
      <c r="I1177" s="293"/>
      <c r="J1177" s="293"/>
      <c r="K1177" s="293"/>
      <c r="L1177" s="293"/>
      <c r="M1177" s="293"/>
      <c r="N1177" s="293"/>
      <c r="O1177" s="293"/>
      <c r="P1177" s="293"/>
      <c r="Q1177" s="293"/>
      <c r="R1177" s="260"/>
      <c r="S1177" s="293"/>
      <c r="T1177" s="293"/>
      <c r="U1177" s="293"/>
      <c r="V1177" s="306"/>
      <c r="W1177" s="301"/>
      <c r="X1177" s="306"/>
      <c r="Y1177" s="306"/>
      <c r="Z1177" s="293"/>
      <c r="AA1177" s="293"/>
      <c r="AB1177" s="293"/>
      <c r="AC1177" s="293"/>
      <c r="AD1177" s="293"/>
      <c r="AE1177" s="682">
        <f>SUMPRODUCT($I$993:$I$1153,AE993:AE1153)</f>
        <v>0</v>
      </c>
      <c r="AF1177" s="682">
        <f>SUMPRODUCT($I$993:$I$1153,AF993:AF1153)</f>
        <v>0</v>
      </c>
      <c r="AG1177" s="682">
        <f>IF(AG991="kw",SUMPRODUCT($Q$993:$Q$1153,$W$993:$W$1153,AG993:AG1153),SUMPRODUCT($I$993:$I$1153,AG993:AG1153))</f>
        <v>0</v>
      </c>
      <c r="AH1177" s="682">
        <f t="shared" ref="AH1177:AR1177" si="2801">IF(AH991="kw",SUMPRODUCT($Q$993:$Q$1153,$W$993:$W$1153,AH993:AH1153),SUMPRODUCT($I$993:$I$1153,AH993:AH1153))</f>
        <v>0</v>
      </c>
      <c r="AI1177" s="682">
        <f t="shared" si="2801"/>
        <v>0</v>
      </c>
      <c r="AJ1177" s="682">
        <f t="shared" si="2801"/>
        <v>0</v>
      </c>
      <c r="AK1177" s="682">
        <f t="shared" si="2801"/>
        <v>0</v>
      </c>
      <c r="AL1177" s="682">
        <f t="shared" si="2801"/>
        <v>0</v>
      </c>
      <c r="AM1177" s="682">
        <f t="shared" si="2801"/>
        <v>0</v>
      </c>
      <c r="AN1177" s="682">
        <f t="shared" si="2801"/>
        <v>0</v>
      </c>
      <c r="AO1177" s="682">
        <f t="shared" si="2801"/>
        <v>0</v>
      </c>
      <c r="AP1177" s="682">
        <f t="shared" si="2801"/>
        <v>0</v>
      </c>
      <c r="AQ1177" s="682">
        <f t="shared" si="2801"/>
        <v>0</v>
      </c>
      <c r="AR1177" s="682">
        <f t="shared" si="2801"/>
        <v>0</v>
      </c>
      <c r="AS1177" s="295"/>
    </row>
    <row r="1178" spans="2:45">
      <c r="B1178" s="283" t="s">
        <v>879</v>
      </c>
      <c r="C1178" s="306"/>
      <c r="D1178" s="306"/>
      <c r="E1178" s="293"/>
      <c r="F1178" s="293"/>
      <c r="G1178" s="293"/>
      <c r="H1178" s="293"/>
      <c r="I1178" s="293"/>
      <c r="J1178" s="293"/>
      <c r="K1178" s="293"/>
      <c r="L1178" s="293"/>
      <c r="M1178" s="293"/>
      <c r="N1178" s="293"/>
      <c r="O1178" s="293"/>
      <c r="P1178" s="293"/>
      <c r="Q1178" s="293"/>
      <c r="R1178" s="260"/>
      <c r="S1178" s="293"/>
      <c r="T1178" s="293"/>
      <c r="U1178" s="293"/>
      <c r="V1178" s="306"/>
      <c r="W1178" s="301"/>
      <c r="X1178" s="306"/>
      <c r="Y1178" s="306"/>
      <c r="Z1178" s="293"/>
      <c r="AA1178" s="293"/>
      <c r="AB1178" s="293"/>
      <c r="AC1178" s="293"/>
      <c r="AD1178" s="293"/>
      <c r="AE1178" s="682">
        <f>SUMPRODUCT($J$993:$J$1153,AE993:AE1153)</f>
        <v>0</v>
      </c>
      <c r="AF1178" s="682">
        <f>SUMPRODUCT($J$993:$J$1153,AF993:AF1153)</f>
        <v>0</v>
      </c>
      <c r="AG1178" s="682">
        <f>IF(AG991="kw",SUMPRODUCT($Q$993:$Q$1153,$X$993:$X$1153,AG993:AG1153),SUMPRODUCT($J$993:$J$1153,AG993:AG1153))</f>
        <v>0</v>
      </c>
      <c r="AH1178" s="682">
        <f t="shared" ref="AH1178:AR1178" si="2802">IF(AH991="kw",SUMPRODUCT($Q$993:$Q$1153,$X$993:$X$1153,AH993:AH1153),SUMPRODUCT($J$993:$J$1153,AH993:AH1153))</f>
        <v>0</v>
      </c>
      <c r="AI1178" s="682">
        <f t="shared" si="2802"/>
        <v>0</v>
      </c>
      <c r="AJ1178" s="682">
        <f t="shared" si="2802"/>
        <v>0</v>
      </c>
      <c r="AK1178" s="682">
        <f t="shared" si="2802"/>
        <v>0</v>
      </c>
      <c r="AL1178" s="682">
        <f t="shared" si="2802"/>
        <v>0</v>
      </c>
      <c r="AM1178" s="682">
        <f t="shared" si="2802"/>
        <v>0</v>
      </c>
      <c r="AN1178" s="682">
        <f t="shared" si="2802"/>
        <v>0</v>
      </c>
      <c r="AO1178" s="682">
        <f t="shared" si="2802"/>
        <v>0</v>
      </c>
      <c r="AP1178" s="682">
        <f t="shared" si="2802"/>
        <v>0</v>
      </c>
      <c r="AQ1178" s="682">
        <f t="shared" si="2802"/>
        <v>0</v>
      </c>
      <c r="AR1178" s="682">
        <f t="shared" si="2802"/>
        <v>0</v>
      </c>
      <c r="AS1178" s="295"/>
    </row>
    <row r="1179" spans="2:45">
      <c r="B1179" s="391" t="s">
        <v>880</v>
      </c>
      <c r="C1179" s="319"/>
      <c r="D1179" s="337"/>
      <c r="E1179" s="337"/>
      <c r="F1179" s="337"/>
      <c r="G1179" s="337"/>
      <c r="H1179" s="337"/>
      <c r="I1179" s="337"/>
      <c r="J1179" s="337"/>
      <c r="K1179" s="337"/>
      <c r="L1179" s="337"/>
      <c r="M1179" s="337"/>
      <c r="N1179" s="337"/>
      <c r="O1179" s="337"/>
      <c r="P1179" s="337"/>
      <c r="Q1179" s="337"/>
      <c r="R1179" s="336"/>
      <c r="S1179" s="337"/>
      <c r="T1179" s="337"/>
      <c r="U1179" s="337"/>
      <c r="V1179" s="319"/>
      <c r="W1179" s="338"/>
      <c r="X1179" s="338"/>
      <c r="Y1179" s="337"/>
      <c r="Z1179" s="337"/>
      <c r="AA1179" s="338"/>
      <c r="AB1179" s="338"/>
      <c r="AC1179" s="338"/>
      <c r="AD1179" s="338"/>
      <c r="AE1179" s="683">
        <f>SUMPRODUCT($K$993:$K$1153,AE993:AE1153)</f>
        <v>0</v>
      </c>
      <c r="AF1179" s="683">
        <f>SUMPRODUCT($K$993:$K$1153,AF993:AF1153)</f>
        <v>0</v>
      </c>
      <c r="AG1179" s="683">
        <f>IF(AG991="kw",SUMPRODUCT($Q$993:$Q$1153,$Y$993:$Y$1153,AG993:AG1153),SUMPRODUCT($K$993:$K$1153,AG993:AG1153))</f>
        <v>0</v>
      </c>
      <c r="AH1179" s="683">
        <f t="shared" ref="AH1179:AR1179" si="2803">IF(AH991="kw",SUMPRODUCT($Q$993:$Q$1153,$Y$993:$Y$1153,AH993:AH1153),SUMPRODUCT($K$993:$K$1153,AH993:AH1153))</f>
        <v>0</v>
      </c>
      <c r="AI1179" s="683">
        <f t="shared" si="2803"/>
        <v>0</v>
      </c>
      <c r="AJ1179" s="683">
        <f t="shared" si="2803"/>
        <v>0</v>
      </c>
      <c r="AK1179" s="683">
        <f t="shared" si="2803"/>
        <v>0</v>
      </c>
      <c r="AL1179" s="683">
        <f t="shared" si="2803"/>
        <v>0</v>
      </c>
      <c r="AM1179" s="683">
        <f t="shared" si="2803"/>
        <v>0</v>
      </c>
      <c r="AN1179" s="683">
        <f t="shared" si="2803"/>
        <v>0</v>
      </c>
      <c r="AO1179" s="683">
        <f t="shared" si="2803"/>
        <v>0</v>
      </c>
      <c r="AP1179" s="683">
        <f t="shared" si="2803"/>
        <v>0</v>
      </c>
      <c r="AQ1179" s="683">
        <f t="shared" si="2803"/>
        <v>0</v>
      </c>
      <c r="AR1179" s="683">
        <f t="shared" si="2803"/>
        <v>0</v>
      </c>
      <c r="AS1179" s="339"/>
    </row>
    <row r="1180" spans="2:45" ht="19.5" customHeight="1">
      <c r="B1180" s="322" t="s">
        <v>583</v>
      </c>
      <c r="C1180" s="340"/>
      <c r="D1180" s="341"/>
      <c r="E1180" s="341"/>
      <c r="F1180" s="341"/>
      <c r="G1180" s="341"/>
      <c r="H1180" s="341"/>
      <c r="I1180" s="341"/>
      <c r="J1180" s="341"/>
      <c r="K1180" s="341"/>
      <c r="L1180" s="341"/>
      <c r="M1180" s="341"/>
      <c r="N1180" s="341"/>
      <c r="O1180" s="341"/>
      <c r="P1180" s="341"/>
      <c r="Q1180" s="341"/>
      <c r="R1180" s="341"/>
      <c r="S1180" s="341"/>
      <c r="T1180" s="341"/>
      <c r="U1180" s="341"/>
      <c r="V1180" s="325"/>
      <c r="W1180" s="326"/>
      <c r="X1180" s="341"/>
      <c r="Y1180" s="341"/>
      <c r="Z1180" s="341"/>
      <c r="AA1180" s="341"/>
      <c r="AB1180" s="341"/>
      <c r="AC1180" s="341"/>
      <c r="AD1180" s="341"/>
      <c r="AE1180" s="342"/>
      <c r="AF1180" s="342"/>
      <c r="AG1180" s="342"/>
      <c r="AH1180" s="342"/>
      <c r="AI1180" s="342"/>
      <c r="AJ1180" s="342"/>
      <c r="AK1180" s="342"/>
      <c r="AL1180" s="342"/>
      <c r="AM1180" s="342"/>
      <c r="AN1180" s="342"/>
      <c r="AO1180" s="342"/>
      <c r="AP1180" s="342"/>
      <c r="AQ1180" s="342"/>
      <c r="AR1180" s="342"/>
      <c r="AS1180" s="342"/>
    </row>
    <row r="1182" spans="2:45">
      <c r="B1182" s="511" t="s">
        <v>522</v>
      </c>
    </row>
    <row r="1183" spans="2:45" ht="15.75">
      <c r="B1183" s="241" t="s">
        <v>810</v>
      </c>
      <c r="C1183" s="242"/>
      <c r="D1183" s="511" t="s">
        <v>522</v>
      </c>
      <c r="E1183" s="217"/>
      <c r="F1183" s="511"/>
      <c r="G1183" s="217"/>
      <c r="H1183" s="217"/>
      <c r="I1183" s="217"/>
      <c r="J1183" s="217"/>
      <c r="K1183" s="217"/>
      <c r="L1183" s="217"/>
      <c r="M1183" s="217"/>
      <c r="N1183" s="217"/>
      <c r="O1183" s="217"/>
      <c r="P1183" s="217"/>
      <c r="Q1183" s="217"/>
      <c r="R1183" s="242"/>
      <c r="S1183" s="217"/>
      <c r="T1183" s="217"/>
      <c r="U1183" s="217"/>
      <c r="V1183" s="217"/>
      <c r="W1183" s="217"/>
      <c r="X1183" s="217"/>
      <c r="Y1183" s="217"/>
      <c r="Z1183" s="217"/>
      <c r="AA1183" s="217"/>
      <c r="AB1183" s="217"/>
      <c r="AC1183" s="217"/>
      <c r="AD1183" s="217"/>
      <c r="AE1183" s="231"/>
      <c r="AF1183" s="229"/>
      <c r="AG1183" s="229"/>
      <c r="AH1183" s="229"/>
      <c r="AI1183" s="229"/>
      <c r="AJ1183" s="229"/>
      <c r="AK1183" s="229"/>
      <c r="AL1183" s="229"/>
      <c r="AM1183" s="229"/>
      <c r="AN1183" s="229"/>
      <c r="AO1183" s="229"/>
      <c r="AP1183" s="229"/>
      <c r="AQ1183" s="229"/>
      <c r="AR1183" s="229"/>
    </row>
    <row r="1184" spans="2:45" ht="39.75" customHeight="1">
      <c r="B1184" s="860" t="s">
        <v>211</v>
      </c>
      <c r="C1184" s="862" t="s">
        <v>33</v>
      </c>
      <c r="D1184" s="244" t="s">
        <v>420</v>
      </c>
      <c r="E1184" s="871" t="s">
        <v>209</v>
      </c>
      <c r="F1184" s="872"/>
      <c r="G1184" s="872"/>
      <c r="H1184" s="872"/>
      <c r="I1184" s="872"/>
      <c r="J1184" s="872"/>
      <c r="K1184" s="872"/>
      <c r="L1184" s="872"/>
      <c r="M1184" s="872"/>
      <c r="N1184" s="872"/>
      <c r="O1184" s="872"/>
      <c r="P1184" s="873"/>
      <c r="Q1184" s="869" t="s">
        <v>213</v>
      </c>
      <c r="R1184" s="244" t="s">
        <v>421</v>
      </c>
      <c r="S1184" s="866" t="s">
        <v>212</v>
      </c>
      <c r="T1184" s="867"/>
      <c r="U1184" s="867"/>
      <c r="V1184" s="867"/>
      <c r="W1184" s="867"/>
      <c r="X1184" s="867"/>
      <c r="Y1184" s="867"/>
      <c r="Z1184" s="867"/>
      <c r="AA1184" s="867"/>
      <c r="AB1184" s="867"/>
      <c r="AC1184" s="867"/>
      <c r="AD1184" s="874"/>
      <c r="AE1184" s="866" t="s">
        <v>242</v>
      </c>
      <c r="AF1184" s="867"/>
      <c r="AG1184" s="867"/>
      <c r="AH1184" s="867"/>
      <c r="AI1184" s="867"/>
      <c r="AJ1184" s="867"/>
      <c r="AK1184" s="867"/>
      <c r="AL1184" s="867"/>
      <c r="AM1184" s="867"/>
      <c r="AN1184" s="867"/>
      <c r="AO1184" s="867"/>
      <c r="AP1184" s="867"/>
      <c r="AQ1184" s="867"/>
      <c r="AR1184" s="867"/>
      <c r="AS1184" s="868"/>
    </row>
    <row r="1185" spans="1:45" ht="65.25" customHeight="1">
      <c r="B1185" s="861"/>
      <c r="C1185" s="863"/>
      <c r="D1185" s="245">
        <v>2021</v>
      </c>
      <c r="E1185" s="245">
        <v>2022</v>
      </c>
      <c r="F1185" s="245">
        <v>2023</v>
      </c>
      <c r="G1185" s="245">
        <v>2024</v>
      </c>
      <c r="H1185" s="245">
        <v>2025</v>
      </c>
      <c r="I1185" s="245">
        <v>2026</v>
      </c>
      <c r="J1185" s="245">
        <v>2027</v>
      </c>
      <c r="K1185" s="245">
        <v>2028</v>
      </c>
      <c r="L1185" s="245">
        <v>2029</v>
      </c>
      <c r="M1185" s="245">
        <v>2030</v>
      </c>
      <c r="N1185" s="245">
        <v>2031</v>
      </c>
      <c r="O1185" s="245">
        <v>2032</v>
      </c>
      <c r="P1185" s="245">
        <v>2033</v>
      </c>
      <c r="Q1185" s="870"/>
      <c r="R1185" s="245">
        <v>2021</v>
      </c>
      <c r="S1185" s="245">
        <v>2022</v>
      </c>
      <c r="T1185" s="245">
        <v>2023</v>
      </c>
      <c r="U1185" s="245">
        <v>2024</v>
      </c>
      <c r="V1185" s="245">
        <v>2025</v>
      </c>
      <c r="W1185" s="245">
        <v>2026</v>
      </c>
      <c r="X1185" s="245">
        <v>2027</v>
      </c>
      <c r="Y1185" s="245">
        <v>2028</v>
      </c>
      <c r="Z1185" s="245">
        <v>2029</v>
      </c>
      <c r="AA1185" s="245">
        <v>2030</v>
      </c>
      <c r="AB1185" s="245">
        <v>2031</v>
      </c>
      <c r="AC1185" s="245">
        <v>2032</v>
      </c>
      <c r="AD1185" s="245">
        <v>2033</v>
      </c>
      <c r="AE1185" s="245" t="str">
        <f>'1.  LRAMVA Summary'!$D$53</f>
        <v>Residential</v>
      </c>
      <c r="AF1185" s="245" t="str">
        <f>'1.  LRAMVA Summary'!$E$53</f>
        <v>General Service &lt;50 kW</v>
      </c>
      <c r="AG1185" s="245" t="str">
        <f>'1.  LRAMVA Summary'!$F$53</f>
        <v>General Service 50 - 4,999 kW</v>
      </c>
      <c r="AH1185" s="245" t="str">
        <f>'1.  LRAMVA Summary'!$G$53</f>
        <v>Embedded Distributor</v>
      </c>
      <c r="AI1185" s="245" t="str">
        <f>'1.  LRAMVA Summary'!$H$53</f>
        <v>Sentinel Lighting</v>
      </c>
      <c r="AJ1185" s="245" t="str">
        <f>'1.  LRAMVA Summary'!$I$53</f>
        <v>Street Lighting</v>
      </c>
      <c r="AK1185" s="245" t="str">
        <f>'1.  LRAMVA Summary'!$J$53</f>
        <v>Unmetered Scattered Load</v>
      </c>
      <c r="AL1185" s="245" t="str">
        <f>'1.  LRAMVA Summary'!$K$53</f>
        <v/>
      </c>
      <c r="AM1185" s="245" t="str">
        <f>'1.  LRAMVA Summary'!$L$53</f>
        <v/>
      </c>
      <c r="AN1185" s="245" t="str">
        <f>'1.  LRAMVA Summary'!$M$53</f>
        <v/>
      </c>
      <c r="AO1185" s="245" t="str">
        <f>'1.  LRAMVA Summary'!$N$53</f>
        <v/>
      </c>
      <c r="AP1185" s="245" t="str">
        <f>'1.  LRAMVA Summary'!$O$53</f>
        <v/>
      </c>
      <c r="AQ1185" s="245" t="str">
        <f>'1.  LRAMVA Summary'!$P$53</f>
        <v/>
      </c>
      <c r="AR1185" s="245" t="str">
        <f>'1.  LRAMVA Summary'!$Q$53</f>
        <v/>
      </c>
      <c r="AS1185" s="247" t="str">
        <f>'1.  LRAMVA Summary'!$R$53</f>
        <v>Total</v>
      </c>
    </row>
    <row r="1186" spans="1:45" ht="15" customHeight="1">
      <c r="A1186" s="464"/>
      <c r="B1186" s="454" t="s">
        <v>500</v>
      </c>
      <c r="C1186" s="249"/>
      <c r="D1186" s="249"/>
      <c r="E1186" s="249"/>
      <c r="F1186" s="249"/>
      <c r="G1186" s="249"/>
      <c r="H1186" s="249"/>
      <c r="I1186" s="249"/>
      <c r="J1186" s="249"/>
      <c r="K1186" s="249"/>
      <c r="L1186" s="249"/>
      <c r="M1186" s="249"/>
      <c r="N1186" s="249"/>
      <c r="O1186" s="249"/>
      <c r="P1186" s="249"/>
      <c r="Q1186" s="250"/>
      <c r="R1186" s="249"/>
      <c r="S1186" s="249"/>
      <c r="T1186" s="249"/>
      <c r="U1186" s="249"/>
      <c r="V1186" s="249"/>
      <c r="W1186" s="249"/>
      <c r="X1186" s="249"/>
      <c r="Y1186" s="249"/>
      <c r="Z1186" s="249"/>
      <c r="AA1186" s="249"/>
      <c r="AB1186" s="249"/>
      <c r="AC1186" s="249"/>
      <c r="AD1186" s="249"/>
      <c r="AE1186" s="251" t="str">
        <f>'1.  LRAMVA Summary'!$D$54</f>
        <v>kWh</v>
      </c>
      <c r="AF1186" s="251" t="str">
        <f>'1.  LRAMVA Summary'!$E$54</f>
        <v>kWh</v>
      </c>
      <c r="AG1186" s="251" t="str">
        <f>'1.  LRAMVA Summary'!$F$54</f>
        <v>kW</v>
      </c>
      <c r="AH1186" s="251" t="str">
        <f>'1.  LRAMVA Summary'!$G$54</f>
        <v>kW</v>
      </c>
      <c r="AI1186" s="251" t="str">
        <f>'1.  LRAMVA Summary'!$H$54</f>
        <v>kW</v>
      </c>
      <c r="AJ1186" s="251" t="str">
        <f>'1.  LRAMVA Summary'!$I$54</f>
        <v>kW</v>
      </c>
      <c r="AK1186" s="251" t="str">
        <f>'1.  LRAMVA Summary'!$J$54</f>
        <v>kWh</v>
      </c>
      <c r="AL1186" s="251">
        <f>'1.  LRAMVA Summary'!$K$54</f>
        <v>0</v>
      </c>
      <c r="AM1186" s="251">
        <f>'1.  LRAMVA Summary'!$L$54</f>
        <v>0</v>
      </c>
      <c r="AN1186" s="251">
        <f>'1.  LRAMVA Summary'!$M$54</f>
        <v>0</v>
      </c>
      <c r="AO1186" s="251">
        <f>'1.  LRAMVA Summary'!$N$54</f>
        <v>0</v>
      </c>
      <c r="AP1186" s="251">
        <f>'1.  LRAMVA Summary'!$O$54</f>
        <v>0</v>
      </c>
      <c r="AQ1186" s="251">
        <f>'1.  LRAMVA Summary'!$P$54</f>
        <v>0</v>
      </c>
      <c r="AR1186" s="251">
        <f>'1.  LRAMVA Summary'!$Q$54</f>
        <v>0</v>
      </c>
      <c r="AS1186" s="252"/>
    </row>
    <row r="1187" spans="1:45" ht="15" hidden="1" customHeight="1" outlineLevel="1">
      <c r="A1187" s="464"/>
      <c r="B1187" s="443" t="s">
        <v>493</v>
      </c>
      <c r="C1187" s="249"/>
      <c r="D1187" s="249"/>
      <c r="E1187" s="249"/>
      <c r="F1187" s="249"/>
      <c r="G1187" s="249"/>
      <c r="H1187" s="249"/>
      <c r="I1187" s="249"/>
      <c r="J1187" s="249"/>
      <c r="K1187" s="249"/>
      <c r="L1187" s="249"/>
      <c r="M1187" s="249"/>
      <c r="N1187" s="249"/>
      <c r="O1187" s="249"/>
      <c r="P1187" s="249"/>
      <c r="Q1187" s="250"/>
      <c r="R1187" s="249"/>
      <c r="S1187" s="249"/>
      <c r="T1187" s="249"/>
      <c r="U1187" s="249"/>
      <c r="V1187" s="249"/>
      <c r="W1187" s="249"/>
      <c r="X1187" s="249"/>
      <c r="Y1187" s="249"/>
      <c r="Z1187" s="249"/>
      <c r="AA1187" s="249"/>
      <c r="AB1187" s="249"/>
      <c r="AC1187" s="249"/>
      <c r="AD1187" s="249"/>
      <c r="AE1187" s="251"/>
      <c r="AF1187" s="251"/>
      <c r="AG1187" s="251"/>
      <c r="AH1187" s="251"/>
      <c r="AI1187" s="251"/>
      <c r="AJ1187" s="251"/>
      <c r="AK1187" s="251"/>
      <c r="AL1187" s="251"/>
      <c r="AM1187" s="251"/>
      <c r="AN1187" s="251"/>
      <c r="AO1187" s="251"/>
      <c r="AP1187" s="251"/>
      <c r="AQ1187" s="251"/>
      <c r="AR1187" s="251"/>
      <c r="AS1187" s="252"/>
    </row>
    <row r="1188" spans="1:45" ht="15" hidden="1" customHeight="1" outlineLevel="1">
      <c r="A1188" s="464">
        <v>1</v>
      </c>
      <c r="B1188" s="379" t="s">
        <v>95</v>
      </c>
      <c r="C1188" s="251" t="s">
        <v>25</v>
      </c>
      <c r="D1188" s="255"/>
      <c r="E1188" s="255"/>
      <c r="F1188" s="255"/>
      <c r="G1188" s="255"/>
      <c r="H1188" s="255"/>
      <c r="I1188" s="255"/>
      <c r="J1188" s="255"/>
      <c r="K1188" s="255"/>
      <c r="L1188" s="255"/>
      <c r="M1188" s="255"/>
      <c r="N1188" s="255"/>
      <c r="O1188" s="255"/>
      <c r="P1188" s="255"/>
      <c r="Q1188" s="251"/>
      <c r="R1188" s="255"/>
      <c r="S1188" s="255"/>
      <c r="T1188" s="255"/>
      <c r="U1188" s="255"/>
      <c r="V1188" s="255"/>
      <c r="W1188" s="255"/>
      <c r="X1188" s="255"/>
      <c r="Y1188" s="255"/>
      <c r="Z1188" s="255"/>
      <c r="AA1188" s="255"/>
      <c r="AB1188" s="255"/>
      <c r="AC1188" s="255"/>
      <c r="AD1188" s="255"/>
      <c r="AE1188" s="366"/>
      <c r="AF1188" s="366"/>
      <c r="AG1188" s="366"/>
      <c r="AH1188" s="366"/>
      <c r="AI1188" s="366"/>
      <c r="AJ1188" s="366"/>
      <c r="AK1188" s="366"/>
      <c r="AL1188" s="361"/>
      <c r="AM1188" s="361"/>
      <c r="AN1188" s="361"/>
      <c r="AO1188" s="361"/>
      <c r="AP1188" s="361"/>
      <c r="AQ1188" s="361"/>
      <c r="AR1188" s="361"/>
      <c r="AS1188" s="256">
        <f>SUM(AE1188:AR1188)</f>
        <v>0</v>
      </c>
    </row>
    <row r="1189" spans="1:45" ht="15" hidden="1" customHeight="1" outlineLevel="1">
      <c r="A1189" s="464"/>
      <c r="B1189" s="254" t="s">
        <v>721</v>
      </c>
      <c r="C1189" s="251" t="s">
        <v>163</v>
      </c>
      <c r="D1189" s="255"/>
      <c r="E1189" s="255"/>
      <c r="F1189" s="255"/>
      <c r="G1189" s="255"/>
      <c r="H1189" s="255"/>
      <c r="I1189" s="255"/>
      <c r="J1189" s="255"/>
      <c r="K1189" s="255"/>
      <c r="L1189" s="255"/>
      <c r="M1189" s="255"/>
      <c r="N1189" s="255"/>
      <c r="O1189" s="255"/>
      <c r="P1189" s="255"/>
      <c r="Q1189" s="414"/>
      <c r="R1189" s="255"/>
      <c r="S1189" s="255"/>
      <c r="T1189" s="255"/>
      <c r="U1189" s="255"/>
      <c r="V1189" s="255"/>
      <c r="W1189" s="255"/>
      <c r="X1189" s="255"/>
      <c r="Y1189" s="255"/>
      <c r="Z1189" s="255"/>
      <c r="AA1189" s="255"/>
      <c r="AB1189" s="255"/>
      <c r="AC1189" s="255"/>
      <c r="AD1189" s="255"/>
      <c r="AE1189" s="362">
        <f>AE1188</f>
        <v>0</v>
      </c>
      <c r="AF1189" s="362">
        <f t="shared" ref="AF1189:AR1189" si="2804">AF1188</f>
        <v>0</v>
      </c>
      <c r="AG1189" s="362">
        <f t="shared" si="2804"/>
        <v>0</v>
      </c>
      <c r="AH1189" s="362">
        <f t="shared" si="2804"/>
        <v>0</v>
      </c>
      <c r="AI1189" s="362">
        <f t="shared" si="2804"/>
        <v>0</v>
      </c>
      <c r="AJ1189" s="362">
        <f t="shared" si="2804"/>
        <v>0</v>
      </c>
      <c r="AK1189" s="362">
        <f t="shared" si="2804"/>
        <v>0</v>
      </c>
      <c r="AL1189" s="362">
        <f t="shared" si="2804"/>
        <v>0</v>
      </c>
      <c r="AM1189" s="362">
        <f t="shared" si="2804"/>
        <v>0</v>
      </c>
      <c r="AN1189" s="362">
        <f t="shared" si="2804"/>
        <v>0</v>
      </c>
      <c r="AO1189" s="362">
        <f t="shared" si="2804"/>
        <v>0</v>
      </c>
      <c r="AP1189" s="362">
        <f t="shared" si="2804"/>
        <v>0</v>
      </c>
      <c r="AQ1189" s="362">
        <f t="shared" si="2804"/>
        <v>0</v>
      </c>
      <c r="AR1189" s="362">
        <f t="shared" si="2804"/>
        <v>0</v>
      </c>
      <c r="AS1189" s="257"/>
    </row>
    <row r="1190" spans="1:45" ht="15" hidden="1" customHeight="1" outlineLevel="1">
      <c r="A1190" s="464"/>
      <c r="B1190" s="258"/>
      <c r="C1190" s="259"/>
      <c r="D1190" s="259"/>
      <c r="E1190" s="259"/>
      <c r="F1190" s="259"/>
      <c r="G1190" s="259"/>
      <c r="H1190" s="259"/>
      <c r="I1190" s="259"/>
      <c r="J1190" s="659"/>
      <c r="K1190" s="259"/>
      <c r="L1190" s="259"/>
      <c r="M1190" s="259"/>
      <c r="N1190" s="259"/>
      <c r="O1190" s="259"/>
      <c r="P1190" s="259"/>
      <c r="Q1190" s="260"/>
      <c r="R1190" s="259"/>
      <c r="S1190" s="259"/>
      <c r="T1190" s="259"/>
      <c r="U1190" s="259"/>
      <c r="V1190" s="259"/>
      <c r="W1190" s="259"/>
      <c r="X1190" s="259"/>
      <c r="Y1190" s="259"/>
      <c r="Z1190" s="259"/>
      <c r="AA1190" s="259"/>
      <c r="AB1190" s="259"/>
      <c r="AC1190" s="259"/>
      <c r="AD1190" s="259"/>
      <c r="AE1190" s="363"/>
      <c r="AF1190" s="364"/>
      <c r="AG1190" s="364"/>
      <c r="AH1190" s="364"/>
      <c r="AI1190" s="364"/>
      <c r="AJ1190" s="364"/>
      <c r="AK1190" s="364"/>
      <c r="AL1190" s="364"/>
      <c r="AM1190" s="364"/>
      <c r="AN1190" s="364"/>
      <c r="AO1190" s="364"/>
      <c r="AP1190" s="364"/>
      <c r="AQ1190" s="364"/>
      <c r="AR1190" s="364"/>
      <c r="AS1190" s="262"/>
    </row>
    <row r="1191" spans="1:45" ht="15" hidden="1" customHeight="1" outlineLevel="1">
      <c r="A1191" s="464">
        <v>2</v>
      </c>
      <c r="B1191" s="379" t="s">
        <v>96</v>
      </c>
      <c r="C1191" s="251" t="s">
        <v>25</v>
      </c>
      <c r="D1191" s="255"/>
      <c r="E1191" s="255"/>
      <c r="F1191" s="255"/>
      <c r="G1191" s="255"/>
      <c r="H1191" s="255"/>
      <c r="I1191" s="255"/>
      <c r="J1191" s="255"/>
      <c r="K1191" s="255"/>
      <c r="L1191" s="255"/>
      <c r="M1191" s="255"/>
      <c r="N1191" s="255"/>
      <c r="O1191" s="255"/>
      <c r="P1191" s="255"/>
      <c r="Q1191" s="251"/>
      <c r="R1191" s="255"/>
      <c r="S1191" s="255"/>
      <c r="T1191" s="255"/>
      <c r="U1191" s="255"/>
      <c r="V1191" s="255"/>
      <c r="W1191" s="255"/>
      <c r="X1191" s="255"/>
      <c r="Y1191" s="255"/>
      <c r="Z1191" s="255"/>
      <c r="AA1191" s="255"/>
      <c r="AB1191" s="255"/>
      <c r="AC1191" s="255"/>
      <c r="AD1191" s="255"/>
      <c r="AE1191" s="366"/>
      <c r="AF1191" s="366"/>
      <c r="AG1191" s="366"/>
      <c r="AH1191" s="366"/>
      <c r="AI1191" s="366"/>
      <c r="AJ1191" s="366"/>
      <c r="AK1191" s="366"/>
      <c r="AL1191" s="361"/>
      <c r="AM1191" s="361"/>
      <c r="AN1191" s="361"/>
      <c r="AO1191" s="361"/>
      <c r="AP1191" s="361"/>
      <c r="AQ1191" s="361"/>
      <c r="AR1191" s="361"/>
      <c r="AS1191" s="256">
        <f>SUM(AE1191:AR1191)</f>
        <v>0</v>
      </c>
    </row>
    <row r="1192" spans="1:45" ht="15" hidden="1" customHeight="1" outlineLevel="1">
      <c r="A1192" s="464"/>
      <c r="B1192" s="254" t="s">
        <v>721</v>
      </c>
      <c r="C1192" s="251" t="s">
        <v>163</v>
      </c>
      <c r="D1192" s="255"/>
      <c r="E1192" s="255"/>
      <c r="F1192" s="255"/>
      <c r="G1192" s="255"/>
      <c r="H1192" s="255"/>
      <c r="I1192" s="255"/>
      <c r="J1192" s="255"/>
      <c r="K1192" s="255"/>
      <c r="L1192" s="255"/>
      <c r="M1192" s="255"/>
      <c r="N1192" s="255"/>
      <c r="O1192" s="255"/>
      <c r="P1192" s="255"/>
      <c r="Q1192" s="414"/>
      <c r="R1192" s="255"/>
      <c r="S1192" s="255"/>
      <c r="T1192" s="255"/>
      <c r="U1192" s="255"/>
      <c r="V1192" s="255"/>
      <c r="W1192" s="255"/>
      <c r="X1192" s="255"/>
      <c r="Y1192" s="255"/>
      <c r="Z1192" s="255"/>
      <c r="AA1192" s="255"/>
      <c r="AB1192" s="255"/>
      <c r="AC1192" s="255"/>
      <c r="AD1192" s="255"/>
      <c r="AE1192" s="362">
        <f>AE1191</f>
        <v>0</v>
      </c>
      <c r="AF1192" s="362">
        <f t="shared" ref="AF1192:AR1192" si="2805">AF1191</f>
        <v>0</v>
      </c>
      <c r="AG1192" s="362">
        <f t="shared" si="2805"/>
        <v>0</v>
      </c>
      <c r="AH1192" s="362">
        <f t="shared" si="2805"/>
        <v>0</v>
      </c>
      <c r="AI1192" s="362">
        <f t="shared" si="2805"/>
        <v>0</v>
      </c>
      <c r="AJ1192" s="362">
        <f t="shared" si="2805"/>
        <v>0</v>
      </c>
      <c r="AK1192" s="362">
        <f t="shared" si="2805"/>
        <v>0</v>
      </c>
      <c r="AL1192" s="362">
        <f t="shared" si="2805"/>
        <v>0</v>
      </c>
      <c r="AM1192" s="362">
        <f t="shared" si="2805"/>
        <v>0</v>
      </c>
      <c r="AN1192" s="362">
        <f t="shared" si="2805"/>
        <v>0</v>
      </c>
      <c r="AO1192" s="362">
        <f t="shared" si="2805"/>
        <v>0</v>
      </c>
      <c r="AP1192" s="362">
        <f t="shared" si="2805"/>
        <v>0</v>
      </c>
      <c r="AQ1192" s="362">
        <f t="shared" si="2805"/>
        <v>0</v>
      </c>
      <c r="AR1192" s="362">
        <f t="shared" si="2805"/>
        <v>0</v>
      </c>
      <c r="AS1192" s="257"/>
    </row>
    <row r="1193" spans="1:45" ht="15" hidden="1" customHeight="1" outlineLevel="1">
      <c r="A1193" s="464"/>
      <c r="B1193" s="258"/>
      <c r="C1193" s="259"/>
      <c r="D1193" s="264"/>
      <c r="E1193" s="264"/>
      <c r="F1193" s="264"/>
      <c r="G1193" s="264"/>
      <c r="H1193" s="264"/>
      <c r="I1193" s="264"/>
      <c r="J1193" s="264"/>
      <c r="K1193" s="264"/>
      <c r="L1193" s="264"/>
      <c r="M1193" s="264"/>
      <c r="N1193" s="264"/>
      <c r="O1193" s="264"/>
      <c r="P1193" s="264"/>
      <c r="Q1193" s="260"/>
      <c r="R1193" s="264"/>
      <c r="S1193" s="264"/>
      <c r="T1193" s="264"/>
      <c r="U1193" s="264"/>
      <c r="V1193" s="264"/>
      <c r="W1193" s="264"/>
      <c r="X1193" s="264"/>
      <c r="Y1193" s="264"/>
      <c r="Z1193" s="264"/>
      <c r="AA1193" s="264"/>
      <c r="AB1193" s="264"/>
      <c r="AC1193" s="264"/>
      <c r="AD1193" s="264"/>
      <c r="AE1193" s="363"/>
      <c r="AF1193" s="364"/>
      <c r="AG1193" s="364"/>
      <c r="AH1193" s="364"/>
      <c r="AI1193" s="364"/>
      <c r="AJ1193" s="364"/>
      <c r="AK1193" s="364"/>
      <c r="AL1193" s="364"/>
      <c r="AM1193" s="364"/>
      <c r="AN1193" s="364"/>
      <c r="AO1193" s="364"/>
      <c r="AP1193" s="364"/>
      <c r="AQ1193" s="364"/>
      <c r="AR1193" s="364"/>
      <c r="AS1193" s="262"/>
    </row>
    <row r="1194" spans="1:45" ht="15" hidden="1" customHeight="1" outlineLevel="1">
      <c r="A1194" s="464">
        <v>3</v>
      </c>
      <c r="B1194" s="379" t="s">
        <v>97</v>
      </c>
      <c r="C1194" s="251" t="s">
        <v>25</v>
      </c>
      <c r="D1194" s="255"/>
      <c r="E1194" s="255"/>
      <c r="F1194" s="255"/>
      <c r="G1194" s="255"/>
      <c r="H1194" s="255"/>
      <c r="I1194" s="255"/>
      <c r="J1194" s="255"/>
      <c r="K1194" s="255"/>
      <c r="L1194" s="255"/>
      <c r="M1194" s="255"/>
      <c r="N1194" s="255"/>
      <c r="O1194" s="255"/>
      <c r="P1194" s="255"/>
      <c r="Q1194" s="251"/>
      <c r="R1194" s="255"/>
      <c r="S1194" s="255"/>
      <c r="T1194" s="255"/>
      <c r="U1194" s="255"/>
      <c r="V1194" s="255"/>
      <c r="W1194" s="255"/>
      <c r="X1194" s="255"/>
      <c r="Y1194" s="255"/>
      <c r="Z1194" s="255"/>
      <c r="AA1194" s="255"/>
      <c r="AB1194" s="255"/>
      <c r="AC1194" s="255"/>
      <c r="AD1194" s="255"/>
      <c r="AE1194" s="366"/>
      <c r="AF1194" s="366"/>
      <c r="AG1194" s="366"/>
      <c r="AH1194" s="366"/>
      <c r="AI1194" s="366"/>
      <c r="AJ1194" s="366"/>
      <c r="AK1194" s="366"/>
      <c r="AL1194" s="361"/>
      <c r="AM1194" s="361"/>
      <c r="AN1194" s="361"/>
      <c r="AO1194" s="361"/>
      <c r="AP1194" s="361"/>
      <c r="AQ1194" s="361"/>
      <c r="AR1194" s="361"/>
      <c r="AS1194" s="256">
        <f>SUM(AE1194:AR1194)</f>
        <v>0</v>
      </c>
    </row>
    <row r="1195" spans="1:45" ht="15" hidden="1" customHeight="1" outlineLevel="1">
      <c r="A1195" s="464"/>
      <c r="B1195" s="254" t="s">
        <v>721</v>
      </c>
      <c r="C1195" s="251" t="s">
        <v>163</v>
      </c>
      <c r="D1195" s="255"/>
      <c r="E1195" s="255"/>
      <c r="F1195" s="255"/>
      <c r="G1195" s="255"/>
      <c r="H1195" s="255"/>
      <c r="I1195" s="255"/>
      <c r="J1195" s="255"/>
      <c r="K1195" s="255"/>
      <c r="L1195" s="255"/>
      <c r="M1195" s="255"/>
      <c r="N1195" s="255"/>
      <c r="O1195" s="255"/>
      <c r="P1195" s="255"/>
      <c r="Q1195" s="414"/>
      <c r="R1195" s="255"/>
      <c r="S1195" s="255"/>
      <c r="T1195" s="255"/>
      <c r="U1195" s="255"/>
      <c r="V1195" s="255"/>
      <c r="W1195" s="255"/>
      <c r="X1195" s="255"/>
      <c r="Y1195" s="255"/>
      <c r="Z1195" s="255"/>
      <c r="AA1195" s="255"/>
      <c r="AB1195" s="255"/>
      <c r="AC1195" s="255"/>
      <c r="AD1195" s="255"/>
      <c r="AE1195" s="362">
        <f>AE1194</f>
        <v>0</v>
      </c>
      <c r="AF1195" s="362">
        <f t="shared" ref="AF1195:AR1195" si="2806">AF1194</f>
        <v>0</v>
      </c>
      <c r="AG1195" s="362">
        <f t="shared" si="2806"/>
        <v>0</v>
      </c>
      <c r="AH1195" s="362">
        <f t="shared" si="2806"/>
        <v>0</v>
      </c>
      <c r="AI1195" s="362">
        <f t="shared" si="2806"/>
        <v>0</v>
      </c>
      <c r="AJ1195" s="362">
        <f t="shared" si="2806"/>
        <v>0</v>
      </c>
      <c r="AK1195" s="362">
        <f t="shared" si="2806"/>
        <v>0</v>
      </c>
      <c r="AL1195" s="362">
        <f t="shared" si="2806"/>
        <v>0</v>
      </c>
      <c r="AM1195" s="362">
        <f t="shared" si="2806"/>
        <v>0</v>
      </c>
      <c r="AN1195" s="362">
        <f t="shared" si="2806"/>
        <v>0</v>
      </c>
      <c r="AO1195" s="362">
        <f t="shared" si="2806"/>
        <v>0</v>
      </c>
      <c r="AP1195" s="362">
        <f t="shared" si="2806"/>
        <v>0</v>
      </c>
      <c r="AQ1195" s="362">
        <f t="shared" si="2806"/>
        <v>0</v>
      </c>
      <c r="AR1195" s="362">
        <f t="shared" si="2806"/>
        <v>0</v>
      </c>
      <c r="AS1195" s="257"/>
    </row>
    <row r="1196" spans="1:45" ht="15" hidden="1" customHeight="1" outlineLevel="1">
      <c r="A1196" s="464"/>
      <c r="B1196" s="254"/>
      <c r="C1196" s="265"/>
      <c r="D1196" s="251"/>
      <c r="E1196" s="251"/>
      <c r="F1196" s="251"/>
      <c r="G1196" s="251"/>
      <c r="H1196" s="251"/>
      <c r="I1196" s="251"/>
      <c r="J1196" s="251"/>
      <c r="K1196" s="251"/>
      <c r="L1196" s="251"/>
      <c r="M1196" s="251"/>
      <c r="N1196" s="251"/>
      <c r="O1196" s="251"/>
      <c r="P1196" s="251"/>
      <c r="Q1196" s="251"/>
      <c r="R1196" s="251"/>
      <c r="S1196" s="251"/>
      <c r="T1196" s="251"/>
      <c r="U1196" s="251"/>
      <c r="V1196" s="251"/>
      <c r="W1196" s="251"/>
      <c r="X1196" s="251"/>
      <c r="Y1196" s="251"/>
      <c r="Z1196" s="251"/>
      <c r="AA1196" s="251"/>
      <c r="AB1196" s="251"/>
      <c r="AC1196" s="251"/>
      <c r="AD1196" s="251"/>
      <c r="AE1196" s="363"/>
      <c r="AF1196" s="363"/>
      <c r="AG1196" s="363"/>
      <c r="AH1196" s="363"/>
      <c r="AI1196" s="363"/>
      <c r="AJ1196" s="363"/>
      <c r="AK1196" s="363"/>
      <c r="AL1196" s="363"/>
      <c r="AM1196" s="363"/>
      <c r="AN1196" s="363"/>
      <c r="AO1196" s="363"/>
      <c r="AP1196" s="363"/>
      <c r="AQ1196" s="363"/>
      <c r="AR1196" s="363"/>
      <c r="AS1196" s="266"/>
    </row>
    <row r="1197" spans="1:45" ht="15" hidden="1" customHeight="1" outlineLevel="1">
      <c r="A1197" s="464">
        <v>4</v>
      </c>
      <c r="B1197" s="273" t="s">
        <v>658</v>
      </c>
      <c r="C1197" s="251" t="s">
        <v>25</v>
      </c>
      <c r="D1197" s="255"/>
      <c r="E1197" s="255"/>
      <c r="F1197" s="255"/>
      <c r="G1197" s="255"/>
      <c r="H1197" s="255"/>
      <c r="I1197" s="255"/>
      <c r="J1197" s="255"/>
      <c r="K1197" s="255"/>
      <c r="L1197" s="255"/>
      <c r="M1197" s="255"/>
      <c r="N1197" s="255"/>
      <c r="O1197" s="255"/>
      <c r="P1197" s="255"/>
      <c r="Q1197" s="251"/>
      <c r="R1197" s="255"/>
      <c r="S1197" s="255"/>
      <c r="T1197" s="255"/>
      <c r="U1197" s="255"/>
      <c r="V1197" s="255"/>
      <c r="W1197" s="255"/>
      <c r="X1197" s="255"/>
      <c r="Y1197" s="255"/>
      <c r="Z1197" s="255"/>
      <c r="AA1197" s="255"/>
      <c r="AB1197" s="255"/>
      <c r="AC1197" s="255"/>
      <c r="AD1197" s="255"/>
      <c r="AE1197" s="366"/>
      <c r="AF1197" s="366"/>
      <c r="AG1197" s="366"/>
      <c r="AH1197" s="366"/>
      <c r="AI1197" s="366"/>
      <c r="AJ1197" s="366"/>
      <c r="AK1197" s="366"/>
      <c r="AL1197" s="361"/>
      <c r="AM1197" s="361"/>
      <c r="AN1197" s="361"/>
      <c r="AO1197" s="361"/>
      <c r="AP1197" s="361"/>
      <c r="AQ1197" s="361"/>
      <c r="AR1197" s="361"/>
      <c r="AS1197" s="256">
        <f>SUM(AE1197:AR1197)</f>
        <v>0</v>
      </c>
    </row>
    <row r="1198" spans="1:45" ht="15" hidden="1" customHeight="1" outlineLevel="1">
      <c r="A1198" s="464"/>
      <c r="B1198" s="254" t="s">
        <v>721</v>
      </c>
      <c r="C1198" s="251" t="s">
        <v>163</v>
      </c>
      <c r="D1198" s="255"/>
      <c r="E1198" s="255"/>
      <c r="F1198" s="255"/>
      <c r="G1198" s="255"/>
      <c r="H1198" s="255"/>
      <c r="I1198" s="255"/>
      <c r="J1198" s="255"/>
      <c r="K1198" s="255"/>
      <c r="L1198" s="255"/>
      <c r="M1198" s="255"/>
      <c r="N1198" s="255"/>
      <c r="O1198" s="255"/>
      <c r="P1198" s="255"/>
      <c r="Q1198" s="414"/>
      <c r="R1198" s="255"/>
      <c r="S1198" s="255"/>
      <c r="T1198" s="255"/>
      <c r="U1198" s="255"/>
      <c r="V1198" s="255"/>
      <c r="W1198" s="255"/>
      <c r="X1198" s="255"/>
      <c r="Y1198" s="255"/>
      <c r="Z1198" s="255"/>
      <c r="AA1198" s="255"/>
      <c r="AB1198" s="255"/>
      <c r="AC1198" s="255"/>
      <c r="AD1198" s="255"/>
      <c r="AE1198" s="362">
        <f>AE1197</f>
        <v>0</v>
      </c>
      <c r="AF1198" s="362">
        <f t="shared" ref="AF1198:AR1198" si="2807">AF1197</f>
        <v>0</v>
      </c>
      <c r="AG1198" s="362">
        <f t="shared" si="2807"/>
        <v>0</v>
      </c>
      <c r="AH1198" s="362">
        <f t="shared" si="2807"/>
        <v>0</v>
      </c>
      <c r="AI1198" s="362">
        <f t="shared" si="2807"/>
        <v>0</v>
      </c>
      <c r="AJ1198" s="362">
        <f t="shared" si="2807"/>
        <v>0</v>
      </c>
      <c r="AK1198" s="362">
        <f t="shared" si="2807"/>
        <v>0</v>
      </c>
      <c r="AL1198" s="362">
        <f t="shared" si="2807"/>
        <v>0</v>
      </c>
      <c r="AM1198" s="362">
        <f t="shared" si="2807"/>
        <v>0</v>
      </c>
      <c r="AN1198" s="362">
        <f t="shared" si="2807"/>
        <v>0</v>
      </c>
      <c r="AO1198" s="362">
        <f t="shared" si="2807"/>
        <v>0</v>
      </c>
      <c r="AP1198" s="362">
        <f t="shared" si="2807"/>
        <v>0</v>
      </c>
      <c r="AQ1198" s="362">
        <f t="shared" si="2807"/>
        <v>0</v>
      </c>
      <c r="AR1198" s="362">
        <f t="shared" si="2807"/>
        <v>0</v>
      </c>
      <c r="AS1198" s="257"/>
    </row>
    <row r="1199" spans="1:45" ht="15" hidden="1" customHeight="1" outlineLevel="1">
      <c r="A1199" s="464"/>
      <c r="B1199" s="254"/>
      <c r="C1199" s="265"/>
      <c r="D1199" s="264"/>
      <c r="E1199" s="264"/>
      <c r="F1199" s="264"/>
      <c r="G1199" s="264"/>
      <c r="H1199" s="264"/>
      <c r="I1199" s="264"/>
      <c r="J1199" s="264"/>
      <c r="K1199" s="264"/>
      <c r="L1199" s="264"/>
      <c r="M1199" s="264"/>
      <c r="N1199" s="264"/>
      <c r="O1199" s="264"/>
      <c r="P1199" s="264"/>
      <c r="Q1199" s="251"/>
      <c r="R1199" s="264"/>
      <c r="S1199" s="264"/>
      <c r="T1199" s="264"/>
      <c r="U1199" s="264"/>
      <c r="V1199" s="264"/>
      <c r="W1199" s="264"/>
      <c r="X1199" s="264"/>
      <c r="Y1199" s="264"/>
      <c r="Z1199" s="264"/>
      <c r="AA1199" s="264"/>
      <c r="AB1199" s="264"/>
      <c r="AC1199" s="264"/>
      <c r="AD1199" s="264"/>
      <c r="AE1199" s="363"/>
      <c r="AF1199" s="363"/>
      <c r="AG1199" s="363"/>
      <c r="AH1199" s="363"/>
      <c r="AI1199" s="363"/>
      <c r="AJ1199" s="363"/>
      <c r="AK1199" s="363"/>
      <c r="AL1199" s="363"/>
      <c r="AM1199" s="363"/>
      <c r="AN1199" s="363"/>
      <c r="AO1199" s="363"/>
      <c r="AP1199" s="363"/>
      <c r="AQ1199" s="363"/>
      <c r="AR1199" s="363"/>
      <c r="AS1199" s="266"/>
    </row>
    <row r="1200" spans="1:45" ht="15" hidden="1" customHeight="1" outlineLevel="1">
      <c r="A1200" s="464">
        <v>5</v>
      </c>
      <c r="B1200" s="379" t="s">
        <v>98</v>
      </c>
      <c r="C1200" s="251" t="s">
        <v>25</v>
      </c>
      <c r="D1200" s="255"/>
      <c r="E1200" s="255"/>
      <c r="F1200" s="255"/>
      <c r="G1200" s="255"/>
      <c r="H1200" s="255"/>
      <c r="I1200" s="255"/>
      <c r="J1200" s="255"/>
      <c r="K1200" s="255"/>
      <c r="L1200" s="255"/>
      <c r="M1200" s="255"/>
      <c r="N1200" s="255"/>
      <c r="O1200" s="255"/>
      <c r="P1200" s="255"/>
      <c r="Q1200" s="251"/>
      <c r="R1200" s="255"/>
      <c r="S1200" s="255"/>
      <c r="T1200" s="255"/>
      <c r="U1200" s="255"/>
      <c r="V1200" s="255"/>
      <c r="W1200" s="255"/>
      <c r="X1200" s="255"/>
      <c r="Y1200" s="255"/>
      <c r="Z1200" s="255"/>
      <c r="AA1200" s="255"/>
      <c r="AB1200" s="255"/>
      <c r="AC1200" s="255"/>
      <c r="AD1200" s="255"/>
      <c r="AE1200" s="366"/>
      <c r="AF1200" s="366"/>
      <c r="AG1200" s="366"/>
      <c r="AH1200" s="366"/>
      <c r="AI1200" s="366"/>
      <c r="AJ1200" s="366"/>
      <c r="AK1200" s="366"/>
      <c r="AL1200" s="361"/>
      <c r="AM1200" s="361"/>
      <c r="AN1200" s="361"/>
      <c r="AO1200" s="361"/>
      <c r="AP1200" s="361"/>
      <c r="AQ1200" s="361"/>
      <c r="AR1200" s="361"/>
      <c r="AS1200" s="256">
        <f>SUM(AE1200:AR1200)</f>
        <v>0</v>
      </c>
    </row>
    <row r="1201" spans="1:45" ht="15" hidden="1" customHeight="1" outlineLevel="1">
      <c r="A1201" s="464"/>
      <c r="B1201" s="254" t="s">
        <v>721</v>
      </c>
      <c r="C1201" s="251" t="s">
        <v>163</v>
      </c>
      <c r="D1201" s="255"/>
      <c r="E1201" s="255"/>
      <c r="F1201" s="255"/>
      <c r="G1201" s="255"/>
      <c r="H1201" s="255"/>
      <c r="I1201" s="255"/>
      <c r="J1201" s="255"/>
      <c r="K1201" s="255"/>
      <c r="L1201" s="255"/>
      <c r="M1201" s="255"/>
      <c r="N1201" s="255"/>
      <c r="O1201" s="255"/>
      <c r="P1201" s="255"/>
      <c r="Q1201" s="414"/>
      <c r="R1201" s="255"/>
      <c r="S1201" s="255"/>
      <c r="T1201" s="255"/>
      <c r="U1201" s="255"/>
      <c r="V1201" s="255"/>
      <c r="W1201" s="255"/>
      <c r="X1201" s="255"/>
      <c r="Y1201" s="255"/>
      <c r="Z1201" s="255"/>
      <c r="AA1201" s="255"/>
      <c r="AB1201" s="255"/>
      <c r="AC1201" s="255"/>
      <c r="AD1201" s="255"/>
      <c r="AE1201" s="362">
        <f>AE1200</f>
        <v>0</v>
      </c>
      <c r="AF1201" s="362">
        <f t="shared" ref="AF1201:AR1201" si="2808">AF1200</f>
        <v>0</v>
      </c>
      <c r="AG1201" s="362">
        <f t="shared" si="2808"/>
        <v>0</v>
      </c>
      <c r="AH1201" s="362">
        <f t="shared" si="2808"/>
        <v>0</v>
      </c>
      <c r="AI1201" s="362">
        <f t="shared" si="2808"/>
        <v>0</v>
      </c>
      <c r="AJ1201" s="362">
        <f t="shared" si="2808"/>
        <v>0</v>
      </c>
      <c r="AK1201" s="362">
        <f t="shared" si="2808"/>
        <v>0</v>
      </c>
      <c r="AL1201" s="362">
        <f t="shared" si="2808"/>
        <v>0</v>
      </c>
      <c r="AM1201" s="362">
        <f t="shared" si="2808"/>
        <v>0</v>
      </c>
      <c r="AN1201" s="362">
        <f t="shared" si="2808"/>
        <v>0</v>
      </c>
      <c r="AO1201" s="362">
        <f t="shared" si="2808"/>
        <v>0</v>
      </c>
      <c r="AP1201" s="362">
        <f t="shared" si="2808"/>
        <v>0</v>
      </c>
      <c r="AQ1201" s="362">
        <f t="shared" si="2808"/>
        <v>0</v>
      </c>
      <c r="AR1201" s="362">
        <f t="shared" si="2808"/>
        <v>0</v>
      </c>
      <c r="AS1201" s="257"/>
    </row>
    <row r="1202" spans="1:45" ht="15" hidden="1" customHeight="1" outlineLevel="1">
      <c r="A1202" s="464"/>
      <c r="B1202" s="254"/>
      <c r="C1202" s="251"/>
      <c r="D1202" s="251"/>
      <c r="E1202" s="251"/>
      <c r="F1202" s="251"/>
      <c r="G1202" s="251"/>
      <c r="H1202" s="251"/>
      <c r="I1202" s="251"/>
      <c r="J1202" s="251"/>
      <c r="K1202" s="251"/>
      <c r="L1202" s="251"/>
      <c r="M1202" s="251"/>
      <c r="N1202" s="251"/>
      <c r="O1202" s="251"/>
      <c r="P1202" s="251"/>
      <c r="Q1202" s="251"/>
      <c r="R1202" s="251"/>
      <c r="S1202" s="251"/>
      <c r="T1202" s="251"/>
      <c r="U1202" s="251"/>
      <c r="V1202" s="251"/>
      <c r="W1202" s="251"/>
      <c r="X1202" s="251"/>
      <c r="Y1202" s="251"/>
      <c r="Z1202" s="251"/>
      <c r="AA1202" s="251"/>
      <c r="AB1202" s="251"/>
      <c r="AC1202" s="251"/>
      <c r="AD1202" s="251"/>
      <c r="AE1202" s="373"/>
      <c r="AF1202" s="374"/>
      <c r="AG1202" s="374"/>
      <c r="AH1202" s="374"/>
      <c r="AI1202" s="374"/>
      <c r="AJ1202" s="374"/>
      <c r="AK1202" s="374"/>
      <c r="AL1202" s="374"/>
      <c r="AM1202" s="374"/>
      <c r="AN1202" s="374"/>
      <c r="AO1202" s="374"/>
      <c r="AP1202" s="374"/>
      <c r="AQ1202" s="374"/>
      <c r="AR1202" s="374"/>
      <c r="AS1202" s="257"/>
    </row>
    <row r="1203" spans="1:45" ht="15.75" hidden="1" outlineLevel="1">
      <c r="A1203" s="464"/>
      <c r="B1203" s="278" t="s">
        <v>494</v>
      </c>
      <c r="C1203" s="249"/>
      <c r="D1203" s="249"/>
      <c r="E1203" s="249"/>
      <c r="F1203" s="249"/>
      <c r="G1203" s="249"/>
      <c r="H1203" s="249"/>
      <c r="I1203" s="249"/>
      <c r="J1203" s="249"/>
      <c r="K1203" s="249"/>
      <c r="L1203" s="249"/>
      <c r="M1203" s="249"/>
      <c r="N1203" s="249"/>
      <c r="O1203" s="249"/>
      <c r="P1203" s="249"/>
      <c r="Q1203" s="250"/>
      <c r="R1203" s="249"/>
      <c r="S1203" s="249"/>
      <c r="T1203" s="249"/>
      <c r="U1203" s="249"/>
      <c r="V1203" s="249"/>
      <c r="W1203" s="249"/>
      <c r="X1203" s="249"/>
      <c r="Y1203" s="249"/>
      <c r="Z1203" s="249"/>
      <c r="AA1203" s="249"/>
      <c r="AB1203" s="249"/>
      <c r="AC1203" s="249"/>
      <c r="AD1203" s="249"/>
      <c r="AE1203" s="365"/>
      <c r="AF1203" s="365"/>
      <c r="AG1203" s="365"/>
      <c r="AH1203" s="365"/>
      <c r="AI1203" s="365"/>
      <c r="AJ1203" s="365"/>
      <c r="AK1203" s="365"/>
      <c r="AL1203" s="365"/>
      <c r="AM1203" s="365"/>
      <c r="AN1203" s="365"/>
      <c r="AO1203" s="365"/>
      <c r="AP1203" s="365"/>
      <c r="AQ1203" s="365"/>
      <c r="AR1203" s="365"/>
      <c r="AS1203" s="252"/>
    </row>
    <row r="1204" spans="1:45" ht="15" hidden="1" customHeight="1" outlineLevel="1">
      <c r="A1204" s="464">
        <v>6</v>
      </c>
      <c r="B1204" s="379" t="s">
        <v>99</v>
      </c>
      <c r="C1204" s="251" t="s">
        <v>25</v>
      </c>
      <c r="D1204" s="255"/>
      <c r="E1204" s="255"/>
      <c r="F1204" s="255"/>
      <c r="G1204" s="255"/>
      <c r="H1204" s="255"/>
      <c r="I1204" s="255"/>
      <c r="J1204" s="255"/>
      <c r="K1204" s="255"/>
      <c r="L1204" s="255"/>
      <c r="M1204" s="255"/>
      <c r="N1204" s="255"/>
      <c r="O1204" s="255"/>
      <c r="P1204" s="255"/>
      <c r="Q1204" s="255">
        <v>12</v>
      </c>
      <c r="R1204" s="255"/>
      <c r="S1204" s="255"/>
      <c r="T1204" s="255"/>
      <c r="U1204" s="255"/>
      <c r="V1204" s="255"/>
      <c r="W1204" s="255"/>
      <c r="X1204" s="255"/>
      <c r="Y1204" s="255"/>
      <c r="Z1204" s="255"/>
      <c r="AA1204" s="255"/>
      <c r="AB1204" s="255"/>
      <c r="AC1204" s="255"/>
      <c r="AD1204" s="255"/>
      <c r="AE1204" s="366"/>
      <c r="AF1204" s="366"/>
      <c r="AG1204" s="366"/>
      <c r="AH1204" s="366"/>
      <c r="AI1204" s="366"/>
      <c r="AJ1204" s="366"/>
      <c r="AK1204" s="366"/>
      <c r="AL1204" s="366"/>
      <c r="AM1204" s="366"/>
      <c r="AN1204" s="366"/>
      <c r="AO1204" s="366"/>
      <c r="AP1204" s="366"/>
      <c r="AQ1204" s="366"/>
      <c r="AR1204" s="366"/>
      <c r="AS1204" s="256">
        <f>SUM(AE1204:AR1204)</f>
        <v>0</v>
      </c>
    </row>
    <row r="1205" spans="1:45" ht="15" hidden="1" customHeight="1" outlineLevel="1">
      <c r="A1205" s="464"/>
      <c r="B1205" s="254" t="s">
        <v>721</v>
      </c>
      <c r="C1205" s="251" t="s">
        <v>163</v>
      </c>
      <c r="D1205" s="255"/>
      <c r="E1205" s="255"/>
      <c r="F1205" s="255"/>
      <c r="G1205" s="255"/>
      <c r="H1205" s="255"/>
      <c r="I1205" s="255"/>
      <c r="J1205" s="255"/>
      <c r="K1205" s="255"/>
      <c r="L1205" s="255"/>
      <c r="M1205" s="255"/>
      <c r="N1205" s="255"/>
      <c r="O1205" s="255"/>
      <c r="P1205" s="255"/>
      <c r="Q1205" s="255">
        <f>Q1204</f>
        <v>12</v>
      </c>
      <c r="R1205" s="255"/>
      <c r="S1205" s="255"/>
      <c r="T1205" s="255"/>
      <c r="U1205" s="255"/>
      <c r="V1205" s="255"/>
      <c r="W1205" s="255"/>
      <c r="X1205" s="255"/>
      <c r="Y1205" s="255"/>
      <c r="Z1205" s="255"/>
      <c r="AA1205" s="255"/>
      <c r="AB1205" s="255"/>
      <c r="AC1205" s="255"/>
      <c r="AD1205" s="255"/>
      <c r="AE1205" s="362">
        <f>AE1204</f>
        <v>0</v>
      </c>
      <c r="AF1205" s="362">
        <f t="shared" ref="AF1205:AR1205" si="2809">AF1204</f>
        <v>0</v>
      </c>
      <c r="AG1205" s="362">
        <f t="shared" si="2809"/>
        <v>0</v>
      </c>
      <c r="AH1205" s="362">
        <f t="shared" si="2809"/>
        <v>0</v>
      </c>
      <c r="AI1205" s="362">
        <f t="shared" si="2809"/>
        <v>0</v>
      </c>
      <c r="AJ1205" s="362">
        <f t="shared" si="2809"/>
        <v>0</v>
      </c>
      <c r="AK1205" s="362">
        <f t="shared" si="2809"/>
        <v>0</v>
      </c>
      <c r="AL1205" s="362">
        <f t="shared" si="2809"/>
        <v>0</v>
      </c>
      <c r="AM1205" s="362">
        <f t="shared" si="2809"/>
        <v>0</v>
      </c>
      <c r="AN1205" s="362">
        <f t="shared" si="2809"/>
        <v>0</v>
      </c>
      <c r="AO1205" s="362">
        <f t="shared" si="2809"/>
        <v>0</v>
      </c>
      <c r="AP1205" s="362">
        <f t="shared" si="2809"/>
        <v>0</v>
      </c>
      <c r="AQ1205" s="362">
        <f t="shared" si="2809"/>
        <v>0</v>
      </c>
      <c r="AR1205" s="362">
        <f t="shared" si="2809"/>
        <v>0</v>
      </c>
      <c r="AS1205" s="270"/>
    </row>
    <row r="1206" spans="1:45" ht="15" hidden="1" customHeight="1" outlineLevel="1">
      <c r="A1206" s="464"/>
      <c r="B1206" s="269"/>
      <c r="C1206" s="271"/>
      <c r="D1206" s="251"/>
      <c r="E1206" s="251"/>
      <c r="F1206" s="251"/>
      <c r="G1206" s="251"/>
      <c r="H1206" s="251"/>
      <c r="I1206" s="251"/>
      <c r="J1206" s="251"/>
      <c r="K1206" s="251"/>
      <c r="L1206" s="251"/>
      <c r="M1206" s="251"/>
      <c r="N1206" s="251"/>
      <c r="O1206" s="251"/>
      <c r="P1206" s="251"/>
      <c r="Q1206" s="251"/>
      <c r="R1206" s="251"/>
      <c r="S1206" s="251"/>
      <c r="T1206" s="251"/>
      <c r="U1206" s="251"/>
      <c r="V1206" s="251"/>
      <c r="W1206" s="251"/>
      <c r="X1206" s="251"/>
      <c r="Y1206" s="251"/>
      <c r="Z1206" s="251"/>
      <c r="AA1206" s="251"/>
      <c r="AB1206" s="251"/>
      <c r="AC1206" s="251"/>
      <c r="AD1206" s="251"/>
      <c r="AE1206" s="367"/>
      <c r="AF1206" s="367"/>
      <c r="AG1206" s="367"/>
      <c r="AH1206" s="367"/>
      <c r="AI1206" s="367"/>
      <c r="AJ1206" s="367"/>
      <c r="AK1206" s="367"/>
      <c r="AL1206" s="367"/>
      <c r="AM1206" s="367"/>
      <c r="AN1206" s="367"/>
      <c r="AO1206" s="367"/>
      <c r="AP1206" s="367"/>
      <c r="AQ1206" s="367"/>
      <c r="AR1206" s="367"/>
      <c r="AS1206" s="272"/>
    </row>
    <row r="1207" spans="1:45" ht="15" hidden="1" customHeight="1" outlineLevel="1">
      <c r="A1207" s="464">
        <v>7</v>
      </c>
      <c r="B1207" s="379" t="s">
        <v>100</v>
      </c>
      <c r="C1207" s="251" t="s">
        <v>25</v>
      </c>
      <c r="D1207" s="255"/>
      <c r="E1207" s="255"/>
      <c r="F1207" s="255"/>
      <c r="G1207" s="255"/>
      <c r="H1207" s="255"/>
      <c r="I1207" s="255"/>
      <c r="J1207" s="255"/>
      <c r="K1207" s="255"/>
      <c r="L1207" s="255"/>
      <c r="M1207" s="255"/>
      <c r="N1207" s="255"/>
      <c r="O1207" s="255"/>
      <c r="P1207" s="255"/>
      <c r="Q1207" s="255">
        <v>12</v>
      </c>
      <c r="R1207" s="255"/>
      <c r="S1207" s="255"/>
      <c r="T1207" s="255"/>
      <c r="U1207" s="255"/>
      <c r="V1207" s="255"/>
      <c r="W1207" s="255"/>
      <c r="X1207" s="255"/>
      <c r="Y1207" s="255"/>
      <c r="Z1207" s="255"/>
      <c r="AA1207" s="255"/>
      <c r="AB1207" s="255"/>
      <c r="AC1207" s="255"/>
      <c r="AD1207" s="255"/>
      <c r="AE1207" s="366"/>
      <c r="AF1207" s="366"/>
      <c r="AG1207" s="366"/>
      <c r="AH1207" s="366"/>
      <c r="AI1207" s="366"/>
      <c r="AJ1207" s="366"/>
      <c r="AK1207" s="366"/>
      <c r="AL1207" s="366"/>
      <c r="AM1207" s="366"/>
      <c r="AN1207" s="366"/>
      <c r="AO1207" s="366"/>
      <c r="AP1207" s="366"/>
      <c r="AQ1207" s="366"/>
      <c r="AR1207" s="366"/>
      <c r="AS1207" s="256">
        <f>SUM(AE1207:AR1207)</f>
        <v>0</v>
      </c>
    </row>
    <row r="1208" spans="1:45" ht="15" hidden="1" customHeight="1" outlineLevel="1">
      <c r="A1208" s="464"/>
      <c r="B1208" s="254" t="s">
        <v>721</v>
      </c>
      <c r="C1208" s="251" t="s">
        <v>163</v>
      </c>
      <c r="D1208" s="255"/>
      <c r="E1208" s="255"/>
      <c r="F1208" s="255"/>
      <c r="G1208" s="255"/>
      <c r="H1208" s="255"/>
      <c r="I1208" s="255"/>
      <c r="J1208" s="255"/>
      <c r="K1208" s="255"/>
      <c r="L1208" s="255"/>
      <c r="M1208" s="255"/>
      <c r="N1208" s="255"/>
      <c r="O1208" s="255"/>
      <c r="P1208" s="255"/>
      <c r="Q1208" s="255">
        <f>Q1207</f>
        <v>12</v>
      </c>
      <c r="R1208" s="255"/>
      <c r="S1208" s="255"/>
      <c r="T1208" s="255"/>
      <c r="U1208" s="255"/>
      <c r="V1208" s="255"/>
      <c r="W1208" s="255"/>
      <c r="X1208" s="255"/>
      <c r="Y1208" s="255"/>
      <c r="Z1208" s="255"/>
      <c r="AA1208" s="255"/>
      <c r="AB1208" s="255"/>
      <c r="AC1208" s="255"/>
      <c r="AD1208" s="255"/>
      <c r="AE1208" s="362">
        <f>AE1207</f>
        <v>0</v>
      </c>
      <c r="AF1208" s="362">
        <f t="shared" ref="AF1208:AR1208" si="2810">AF1207</f>
        <v>0</v>
      </c>
      <c r="AG1208" s="362">
        <f t="shared" si="2810"/>
        <v>0</v>
      </c>
      <c r="AH1208" s="362">
        <f t="shared" si="2810"/>
        <v>0</v>
      </c>
      <c r="AI1208" s="362">
        <f t="shared" si="2810"/>
        <v>0</v>
      </c>
      <c r="AJ1208" s="362">
        <f t="shared" si="2810"/>
        <v>0</v>
      </c>
      <c r="AK1208" s="362">
        <f t="shared" si="2810"/>
        <v>0</v>
      </c>
      <c r="AL1208" s="362">
        <f t="shared" si="2810"/>
        <v>0</v>
      </c>
      <c r="AM1208" s="362">
        <f t="shared" si="2810"/>
        <v>0</v>
      </c>
      <c r="AN1208" s="362">
        <f t="shared" si="2810"/>
        <v>0</v>
      </c>
      <c r="AO1208" s="362">
        <f t="shared" si="2810"/>
        <v>0</v>
      </c>
      <c r="AP1208" s="362">
        <f t="shared" si="2810"/>
        <v>0</v>
      </c>
      <c r="AQ1208" s="362">
        <f t="shared" si="2810"/>
        <v>0</v>
      </c>
      <c r="AR1208" s="362">
        <f t="shared" si="2810"/>
        <v>0</v>
      </c>
      <c r="AS1208" s="270"/>
    </row>
    <row r="1209" spans="1:45" ht="15" hidden="1" customHeight="1" outlineLevel="1">
      <c r="A1209" s="464"/>
      <c r="B1209" s="273"/>
      <c r="C1209" s="271"/>
      <c r="D1209" s="251"/>
      <c r="E1209" s="251"/>
      <c r="F1209" s="251"/>
      <c r="G1209" s="251"/>
      <c r="H1209" s="251"/>
      <c r="I1209" s="251"/>
      <c r="J1209" s="251"/>
      <c r="K1209" s="251"/>
      <c r="L1209" s="251"/>
      <c r="M1209" s="251"/>
      <c r="N1209" s="251"/>
      <c r="O1209" s="251"/>
      <c r="P1209" s="251"/>
      <c r="Q1209" s="251"/>
      <c r="R1209" s="251"/>
      <c r="S1209" s="251"/>
      <c r="T1209" s="251"/>
      <c r="U1209" s="251"/>
      <c r="V1209" s="251"/>
      <c r="W1209" s="251"/>
      <c r="X1209" s="251"/>
      <c r="Y1209" s="251"/>
      <c r="Z1209" s="251"/>
      <c r="AA1209" s="251"/>
      <c r="AB1209" s="251"/>
      <c r="AC1209" s="251"/>
      <c r="AD1209" s="251"/>
      <c r="AE1209" s="367"/>
      <c r="AF1209" s="368"/>
      <c r="AG1209" s="367"/>
      <c r="AH1209" s="367"/>
      <c r="AI1209" s="367"/>
      <c r="AJ1209" s="367"/>
      <c r="AK1209" s="367"/>
      <c r="AL1209" s="367"/>
      <c r="AM1209" s="367"/>
      <c r="AN1209" s="367"/>
      <c r="AO1209" s="367"/>
      <c r="AP1209" s="367"/>
      <c r="AQ1209" s="367"/>
      <c r="AR1209" s="367"/>
      <c r="AS1209" s="272"/>
    </row>
    <row r="1210" spans="1:45" ht="15" hidden="1" customHeight="1" outlineLevel="1">
      <c r="A1210" s="464">
        <v>8</v>
      </c>
      <c r="B1210" s="379" t="s">
        <v>101</v>
      </c>
      <c r="C1210" s="251" t="s">
        <v>25</v>
      </c>
      <c r="D1210" s="255"/>
      <c r="E1210" s="255"/>
      <c r="F1210" s="255"/>
      <c r="G1210" s="255"/>
      <c r="H1210" s="255"/>
      <c r="I1210" s="255"/>
      <c r="J1210" s="255"/>
      <c r="K1210" s="255"/>
      <c r="L1210" s="255"/>
      <c r="M1210" s="255"/>
      <c r="N1210" s="255"/>
      <c r="O1210" s="255"/>
      <c r="P1210" s="255"/>
      <c r="Q1210" s="255">
        <v>12</v>
      </c>
      <c r="R1210" s="255"/>
      <c r="S1210" s="255"/>
      <c r="T1210" s="255"/>
      <c r="U1210" s="255"/>
      <c r="V1210" s="255"/>
      <c r="W1210" s="255"/>
      <c r="X1210" s="255"/>
      <c r="Y1210" s="255"/>
      <c r="Z1210" s="255"/>
      <c r="AA1210" s="255"/>
      <c r="AB1210" s="255"/>
      <c r="AC1210" s="255"/>
      <c r="AD1210" s="255"/>
      <c r="AE1210" s="366"/>
      <c r="AF1210" s="366"/>
      <c r="AG1210" s="366"/>
      <c r="AH1210" s="366"/>
      <c r="AI1210" s="366"/>
      <c r="AJ1210" s="366"/>
      <c r="AK1210" s="366"/>
      <c r="AL1210" s="366"/>
      <c r="AM1210" s="366"/>
      <c r="AN1210" s="366"/>
      <c r="AO1210" s="366"/>
      <c r="AP1210" s="366"/>
      <c r="AQ1210" s="366"/>
      <c r="AR1210" s="366"/>
      <c r="AS1210" s="256">
        <f>SUM(AE1210:AR1210)</f>
        <v>0</v>
      </c>
    </row>
    <row r="1211" spans="1:45" ht="15" hidden="1" customHeight="1" outlineLevel="1">
      <c r="A1211" s="464"/>
      <c r="B1211" s="254" t="s">
        <v>721</v>
      </c>
      <c r="C1211" s="251" t="s">
        <v>163</v>
      </c>
      <c r="D1211" s="255"/>
      <c r="E1211" s="255"/>
      <c r="F1211" s="255"/>
      <c r="G1211" s="255"/>
      <c r="H1211" s="255"/>
      <c r="I1211" s="255"/>
      <c r="J1211" s="255"/>
      <c r="K1211" s="255"/>
      <c r="L1211" s="255"/>
      <c r="M1211" s="255"/>
      <c r="N1211" s="255"/>
      <c r="O1211" s="255"/>
      <c r="P1211" s="255"/>
      <c r="Q1211" s="255">
        <f>Q1210</f>
        <v>12</v>
      </c>
      <c r="R1211" s="255"/>
      <c r="S1211" s="255"/>
      <c r="T1211" s="255"/>
      <c r="U1211" s="255"/>
      <c r="V1211" s="255"/>
      <c r="W1211" s="255"/>
      <c r="X1211" s="255"/>
      <c r="Y1211" s="255"/>
      <c r="Z1211" s="255"/>
      <c r="AA1211" s="255"/>
      <c r="AB1211" s="255"/>
      <c r="AC1211" s="255"/>
      <c r="AD1211" s="255"/>
      <c r="AE1211" s="362">
        <f>AE1210</f>
        <v>0</v>
      </c>
      <c r="AF1211" s="362">
        <f t="shared" ref="AF1211:AR1211" si="2811">AF1210</f>
        <v>0</v>
      </c>
      <c r="AG1211" s="362">
        <f t="shared" si="2811"/>
        <v>0</v>
      </c>
      <c r="AH1211" s="362">
        <f t="shared" si="2811"/>
        <v>0</v>
      </c>
      <c r="AI1211" s="362">
        <f t="shared" si="2811"/>
        <v>0</v>
      </c>
      <c r="AJ1211" s="362">
        <f t="shared" si="2811"/>
        <v>0</v>
      </c>
      <c r="AK1211" s="362">
        <f t="shared" si="2811"/>
        <v>0</v>
      </c>
      <c r="AL1211" s="362">
        <f t="shared" si="2811"/>
        <v>0</v>
      </c>
      <c r="AM1211" s="362">
        <f t="shared" si="2811"/>
        <v>0</v>
      </c>
      <c r="AN1211" s="362">
        <f t="shared" si="2811"/>
        <v>0</v>
      </c>
      <c r="AO1211" s="362">
        <f t="shared" si="2811"/>
        <v>0</v>
      </c>
      <c r="AP1211" s="362">
        <f t="shared" si="2811"/>
        <v>0</v>
      </c>
      <c r="AQ1211" s="362">
        <f t="shared" si="2811"/>
        <v>0</v>
      </c>
      <c r="AR1211" s="362">
        <f t="shared" si="2811"/>
        <v>0</v>
      </c>
      <c r="AS1211" s="270"/>
    </row>
    <row r="1212" spans="1:45" ht="15" hidden="1" customHeight="1" outlineLevel="1">
      <c r="A1212" s="464"/>
      <c r="B1212" s="273"/>
      <c r="C1212" s="271"/>
      <c r="D1212" s="275"/>
      <c r="E1212" s="275"/>
      <c r="F1212" s="275"/>
      <c r="G1212" s="275"/>
      <c r="H1212" s="275"/>
      <c r="I1212" s="275"/>
      <c r="J1212" s="275"/>
      <c r="K1212" s="275"/>
      <c r="L1212" s="275"/>
      <c r="M1212" s="275"/>
      <c r="N1212" s="275"/>
      <c r="O1212" s="275"/>
      <c r="P1212" s="275"/>
      <c r="Q1212" s="251"/>
      <c r="R1212" s="275"/>
      <c r="S1212" s="275"/>
      <c r="T1212" s="275"/>
      <c r="U1212" s="275"/>
      <c r="V1212" s="275"/>
      <c r="W1212" s="275"/>
      <c r="X1212" s="275"/>
      <c r="Y1212" s="275"/>
      <c r="Z1212" s="275"/>
      <c r="AA1212" s="275"/>
      <c r="AB1212" s="275"/>
      <c r="AC1212" s="275"/>
      <c r="AD1212" s="275"/>
      <c r="AE1212" s="367"/>
      <c r="AF1212" s="368"/>
      <c r="AG1212" s="367"/>
      <c r="AH1212" s="367"/>
      <c r="AI1212" s="367"/>
      <c r="AJ1212" s="367"/>
      <c r="AK1212" s="367"/>
      <c r="AL1212" s="367"/>
      <c r="AM1212" s="367"/>
      <c r="AN1212" s="367"/>
      <c r="AO1212" s="367"/>
      <c r="AP1212" s="367"/>
      <c r="AQ1212" s="367"/>
      <c r="AR1212" s="367"/>
      <c r="AS1212" s="272"/>
    </row>
    <row r="1213" spans="1:45" ht="15" hidden="1" customHeight="1" outlineLevel="1">
      <c r="A1213" s="464">
        <v>9</v>
      </c>
      <c r="B1213" s="379" t="s">
        <v>102</v>
      </c>
      <c r="C1213" s="251" t="s">
        <v>25</v>
      </c>
      <c r="D1213" s="255"/>
      <c r="E1213" s="255"/>
      <c r="F1213" s="255"/>
      <c r="G1213" s="255"/>
      <c r="H1213" s="255"/>
      <c r="I1213" s="255"/>
      <c r="J1213" s="255"/>
      <c r="K1213" s="255"/>
      <c r="L1213" s="255"/>
      <c r="M1213" s="255"/>
      <c r="N1213" s="255"/>
      <c r="O1213" s="255"/>
      <c r="P1213" s="255"/>
      <c r="Q1213" s="255">
        <v>12</v>
      </c>
      <c r="R1213" s="255"/>
      <c r="S1213" s="255"/>
      <c r="T1213" s="255"/>
      <c r="U1213" s="255"/>
      <c r="V1213" s="255"/>
      <c r="W1213" s="255"/>
      <c r="X1213" s="255"/>
      <c r="Y1213" s="255"/>
      <c r="Z1213" s="255"/>
      <c r="AA1213" s="255"/>
      <c r="AB1213" s="255"/>
      <c r="AC1213" s="255"/>
      <c r="AD1213" s="255"/>
      <c r="AE1213" s="366"/>
      <c r="AF1213" s="366"/>
      <c r="AG1213" s="366"/>
      <c r="AH1213" s="366"/>
      <c r="AI1213" s="366"/>
      <c r="AJ1213" s="366"/>
      <c r="AK1213" s="366"/>
      <c r="AL1213" s="366"/>
      <c r="AM1213" s="366"/>
      <c r="AN1213" s="366"/>
      <c r="AO1213" s="366"/>
      <c r="AP1213" s="366"/>
      <c r="AQ1213" s="366"/>
      <c r="AR1213" s="366"/>
      <c r="AS1213" s="256">
        <f>SUM(AE1213:AR1213)</f>
        <v>0</v>
      </c>
    </row>
    <row r="1214" spans="1:45" ht="15" hidden="1" customHeight="1" outlineLevel="1">
      <c r="A1214" s="464"/>
      <c r="B1214" s="254" t="s">
        <v>721</v>
      </c>
      <c r="C1214" s="251" t="s">
        <v>163</v>
      </c>
      <c r="D1214" s="255"/>
      <c r="E1214" s="255"/>
      <c r="F1214" s="255"/>
      <c r="G1214" s="255"/>
      <c r="H1214" s="255"/>
      <c r="I1214" s="255"/>
      <c r="J1214" s="255"/>
      <c r="K1214" s="255"/>
      <c r="L1214" s="255"/>
      <c r="M1214" s="255"/>
      <c r="N1214" s="255"/>
      <c r="O1214" s="255"/>
      <c r="P1214" s="255"/>
      <c r="Q1214" s="255">
        <f>Q1213</f>
        <v>12</v>
      </c>
      <c r="R1214" s="255"/>
      <c r="S1214" s="255"/>
      <c r="T1214" s="255"/>
      <c r="U1214" s="255"/>
      <c r="V1214" s="255"/>
      <c r="W1214" s="255"/>
      <c r="X1214" s="255"/>
      <c r="Y1214" s="255"/>
      <c r="Z1214" s="255"/>
      <c r="AA1214" s="255"/>
      <c r="AB1214" s="255"/>
      <c r="AC1214" s="255"/>
      <c r="AD1214" s="255"/>
      <c r="AE1214" s="362">
        <f>AE1213</f>
        <v>0</v>
      </c>
      <c r="AF1214" s="362">
        <f t="shared" ref="AF1214:AR1214" si="2812">AF1213</f>
        <v>0</v>
      </c>
      <c r="AG1214" s="362">
        <f t="shared" si="2812"/>
        <v>0</v>
      </c>
      <c r="AH1214" s="362">
        <f t="shared" si="2812"/>
        <v>0</v>
      </c>
      <c r="AI1214" s="362">
        <f t="shared" si="2812"/>
        <v>0</v>
      </c>
      <c r="AJ1214" s="362">
        <f t="shared" si="2812"/>
        <v>0</v>
      </c>
      <c r="AK1214" s="362">
        <f t="shared" si="2812"/>
        <v>0</v>
      </c>
      <c r="AL1214" s="362">
        <f t="shared" si="2812"/>
        <v>0</v>
      </c>
      <c r="AM1214" s="362">
        <f t="shared" si="2812"/>
        <v>0</v>
      </c>
      <c r="AN1214" s="362">
        <f t="shared" si="2812"/>
        <v>0</v>
      </c>
      <c r="AO1214" s="362">
        <f t="shared" si="2812"/>
        <v>0</v>
      </c>
      <c r="AP1214" s="362">
        <f t="shared" si="2812"/>
        <v>0</v>
      </c>
      <c r="AQ1214" s="362">
        <f t="shared" si="2812"/>
        <v>0</v>
      </c>
      <c r="AR1214" s="362">
        <f t="shared" si="2812"/>
        <v>0</v>
      </c>
      <c r="AS1214" s="270"/>
    </row>
    <row r="1215" spans="1:45" ht="15" hidden="1" customHeight="1" outlineLevel="1">
      <c r="A1215" s="464"/>
      <c r="B1215" s="273"/>
      <c r="C1215" s="271"/>
      <c r="D1215" s="275"/>
      <c r="E1215" s="275"/>
      <c r="F1215" s="275"/>
      <c r="G1215" s="275"/>
      <c r="H1215" s="275"/>
      <c r="I1215" s="275"/>
      <c r="J1215" s="275"/>
      <c r="K1215" s="275"/>
      <c r="L1215" s="275"/>
      <c r="M1215" s="275"/>
      <c r="N1215" s="275"/>
      <c r="O1215" s="275"/>
      <c r="P1215" s="275"/>
      <c r="Q1215" s="251"/>
      <c r="R1215" s="275"/>
      <c r="S1215" s="275"/>
      <c r="T1215" s="275"/>
      <c r="U1215" s="275"/>
      <c r="V1215" s="275"/>
      <c r="W1215" s="275"/>
      <c r="X1215" s="275"/>
      <c r="Y1215" s="275"/>
      <c r="Z1215" s="275"/>
      <c r="AA1215" s="275"/>
      <c r="AB1215" s="275"/>
      <c r="AC1215" s="275"/>
      <c r="AD1215" s="275"/>
      <c r="AE1215" s="367"/>
      <c r="AF1215" s="367"/>
      <c r="AG1215" s="367"/>
      <c r="AH1215" s="367"/>
      <c r="AI1215" s="367"/>
      <c r="AJ1215" s="367"/>
      <c r="AK1215" s="367"/>
      <c r="AL1215" s="367"/>
      <c r="AM1215" s="367"/>
      <c r="AN1215" s="367"/>
      <c r="AO1215" s="367"/>
      <c r="AP1215" s="367"/>
      <c r="AQ1215" s="367"/>
      <c r="AR1215" s="367"/>
      <c r="AS1215" s="272"/>
    </row>
    <row r="1216" spans="1:45" ht="15" hidden="1" customHeight="1" outlineLevel="1">
      <c r="A1216" s="464">
        <v>10</v>
      </c>
      <c r="B1216" s="379" t="s">
        <v>103</v>
      </c>
      <c r="C1216" s="251" t="s">
        <v>25</v>
      </c>
      <c r="D1216" s="255"/>
      <c r="E1216" s="255"/>
      <c r="F1216" s="255"/>
      <c r="G1216" s="255"/>
      <c r="H1216" s="255"/>
      <c r="I1216" s="255"/>
      <c r="J1216" s="255"/>
      <c r="K1216" s="255"/>
      <c r="L1216" s="255"/>
      <c r="M1216" s="255"/>
      <c r="N1216" s="255"/>
      <c r="O1216" s="255"/>
      <c r="P1216" s="255"/>
      <c r="Q1216" s="255">
        <v>3</v>
      </c>
      <c r="R1216" s="255"/>
      <c r="S1216" s="255"/>
      <c r="T1216" s="255"/>
      <c r="U1216" s="255"/>
      <c r="V1216" s="255"/>
      <c r="W1216" s="255"/>
      <c r="X1216" s="255"/>
      <c r="Y1216" s="255"/>
      <c r="Z1216" s="255"/>
      <c r="AA1216" s="255"/>
      <c r="AB1216" s="255"/>
      <c r="AC1216" s="255"/>
      <c r="AD1216" s="255"/>
      <c r="AE1216" s="366"/>
      <c r="AF1216" s="366"/>
      <c r="AG1216" s="366"/>
      <c r="AH1216" s="366"/>
      <c r="AI1216" s="366"/>
      <c r="AJ1216" s="366"/>
      <c r="AK1216" s="366"/>
      <c r="AL1216" s="366"/>
      <c r="AM1216" s="366"/>
      <c r="AN1216" s="366"/>
      <c r="AO1216" s="366"/>
      <c r="AP1216" s="366"/>
      <c r="AQ1216" s="366"/>
      <c r="AR1216" s="366"/>
      <c r="AS1216" s="256">
        <f>SUM(AE1216:AR1216)</f>
        <v>0</v>
      </c>
    </row>
    <row r="1217" spans="1:46" ht="15" hidden="1" customHeight="1" outlineLevel="1">
      <c r="A1217" s="464"/>
      <c r="B1217" s="254" t="s">
        <v>721</v>
      </c>
      <c r="C1217" s="251" t="s">
        <v>163</v>
      </c>
      <c r="D1217" s="255"/>
      <c r="E1217" s="255"/>
      <c r="F1217" s="255"/>
      <c r="G1217" s="255"/>
      <c r="H1217" s="255"/>
      <c r="I1217" s="255"/>
      <c r="J1217" s="255"/>
      <c r="K1217" s="255"/>
      <c r="L1217" s="255"/>
      <c r="M1217" s="255"/>
      <c r="N1217" s="255"/>
      <c r="O1217" s="255"/>
      <c r="P1217" s="255"/>
      <c r="Q1217" s="255">
        <f>Q1216</f>
        <v>3</v>
      </c>
      <c r="R1217" s="255"/>
      <c r="S1217" s="255"/>
      <c r="T1217" s="255"/>
      <c r="U1217" s="255"/>
      <c r="V1217" s="255"/>
      <c r="W1217" s="255"/>
      <c r="X1217" s="255"/>
      <c r="Y1217" s="255"/>
      <c r="Z1217" s="255"/>
      <c r="AA1217" s="255"/>
      <c r="AB1217" s="255"/>
      <c r="AC1217" s="255"/>
      <c r="AD1217" s="255"/>
      <c r="AE1217" s="362">
        <f>AE1216</f>
        <v>0</v>
      </c>
      <c r="AF1217" s="362">
        <f t="shared" ref="AF1217:AR1217" si="2813">AF1216</f>
        <v>0</v>
      </c>
      <c r="AG1217" s="362">
        <f t="shared" si="2813"/>
        <v>0</v>
      </c>
      <c r="AH1217" s="362">
        <f t="shared" si="2813"/>
        <v>0</v>
      </c>
      <c r="AI1217" s="362">
        <f t="shared" si="2813"/>
        <v>0</v>
      </c>
      <c r="AJ1217" s="362">
        <f t="shared" si="2813"/>
        <v>0</v>
      </c>
      <c r="AK1217" s="362">
        <f t="shared" si="2813"/>
        <v>0</v>
      </c>
      <c r="AL1217" s="362">
        <f t="shared" si="2813"/>
        <v>0</v>
      </c>
      <c r="AM1217" s="362">
        <f t="shared" si="2813"/>
        <v>0</v>
      </c>
      <c r="AN1217" s="362">
        <f t="shared" si="2813"/>
        <v>0</v>
      </c>
      <c r="AO1217" s="362">
        <f t="shared" si="2813"/>
        <v>0</v>
      </c>
      <c r="AP1217" s="362">
        <f t="shared" si="2813"/>
        <v>0</v>
      </c>
      <c r="AQ1217" s="362">
        <f t="shared" si="2813"/>
        <v>0</v>
      </c>
      <c r="AR1217" s="362">
        <f t="shared" si="2813"/>
        <v>0</v>
      </c>
      <c r="AS1217" s="270"/>
    </row>
    <row r="1218" spans="1:46" ht="15" hidden="1" customHeight="1" outlineLevel="1">
      <c r="A1218" s="464"/>
      <c r="B1218" s="273"/>
      <c r="C1218" s="271"/>
      <c r="D1218" s="275"/>
      <c r="E1218" s="275"/>
      <c r="F1218" s="275"/>
      <c r="G1218" s="275"/>
      <c r="H1218" s="275"/>
      <c r="I1218" s="275"/>
      <c r="J1218" s="275"/>
      <c r="K1218" s="275"/>
      <c r="L1218" s="275"/>
      <c r="M1218" s="275"/>
      <c r="N1218" s="275"/>
      <c r="O1218" s="275"/>
      <c r="P1218" s="275"/>
      <c r="Q1218" s="251"/>
      <c r="R1218" s="275"/>
      <c r="S1218" s="275"/>
      <c r="T1218" s="275"/>
      <c r="U1218" s="275"/>
      <c r="V1218" s="275"/>
      <c r="W1218" s="275"/>
      <c r="X1218" s="275"/>
      <c r="Y1218" s="275"/>
      <c r="Z1218" s="275"/>
      <c r="AA1218" s="275"/>
      <c r="AB1218" s="275"/>
      <c r="AC1218" s="275"/>
      <c r="AD1218" s="275"/>
      <c r="AE1218" s="367"/>
      <c r="AF1218" s="368"/>
      <c r="AG1218" s="367"/>
      <c r="AH1218" s="367"/>
      <c r="AI1218" s="367"/>
      <c r="AJ1218" s="367"/>
      <c r="AK1218" s="367"/>
      <c r="AL1218" s="367"/>
      <c r="AM1218" s="367"/>
      <c r="AN1218" s="367"/>
      <c r="AO1218" s="367"/>
      <c r="AP1218" s="367"/>
      <c r="AQ1218" s="367"/>
      <c r="AR1218" s="367"/>
      <c r="AS1218" s="272"/>
    </row>
    <row r="1219" spans="1:46" ht="15" hidden="1" customHeight="1" outlineLevel="1">
      <c r="A1219" s="464"/>
      <c r="B1219" s="248" t="s">
        <v>10</v>
      </c>
      <c r="C1219" s="249"/>
      <c r="D1219" s="249"/>
      <c r="E1219" s="249"/>
      <c r="F1219" s="249"/>
      <c r="G1219" s="249"/>
      <c r="H1219" s="249"/>
      <c r="I1219" s="249"/>
      <c r="J1219" s="249"/>
      <c r="K1219" s="249"/>
      <c r="L1219" s="249"/>
      <c r="M1219" s="249"/>
      <c r="N1219" s="249"/>
      <c r="O1219" s="249"/>
      <c r="P1219" s="249"/>
      <c r="Q1219" s="250"/>
      <c r="R1219" s="249"/>
      <c r="S1219" s="249"/>
      <c r="T1219" s="249"/>
      <c r="U1219" s="249"/>
      <c r="V1219" s="249"/>
      <c r="W1219" s="249"/>
      <c r="X1219" s="249"/>
      <c r="Y1219" s="249"/>
      <c r="Z1219" s="249"/>
      <c r="AA1219" s="249"/>
      <c r="AB1219" s="249"/>
      <c r="AC1219" s="249"/>
      <c r="AD1219" s="249"/>
      <c r="AE1219" s="365"/>
      <c r="AF1219" s="365"/>
      <c r="AG1219" s="365"/>
      <c r="AH1219" s="365"/>
      <c r="AI1219" s="365"/>
      <c r="AJ1219" s="365"/>
      <c r="AK1219" s="365"/>
      <c r="AL1219" s="365"/>
      <c r="AM1219" s="365"/>
      <c r="AN1219" s="365"/>
      <c r="AO1219" s="365"/>
      <c r="AP1219" s="365"/>
      <c r="AQ1219" s="365"/>
      <c r="AR1219" s="365"/>
      <c r="AS1219" s="252"/>
    </row>
    <row r="1220" spans="1:46" ht="15" hidden="1" customHeight="1" outlineLevel="1">
      <c r="A1220" s="464">
        <v>11</v>
      </c>
      <c r="B1220" s="379" t="s">
        <v>104</v>
      </c>
      <c r="C1220" s="251" t="s">
        <v>25</v>
      </c>
      <c r="D1220" s="255"/>
      <c r="E1220" s="255"/>
      <c r="F1220" s="255"/>
      <c r="G1220" s="255"/>
      <c r="H1220" s="255"/>
      <c r="I1220" s="255"/>
      <c r="J1220" s="255"/>
      <c r="K1220" s="255"/>
      <c r="L1220" s="255"/>
      <c r="M1220" s="255"/>
      <c r="N1220" s="255"/>
      <c r="O1220" s="255"/>
      <c r="P1220" s="255"/>
      <c r="Q1220" s="255">
        <v>12</v>
      </c>
      <c r="R1220" s="255"/>
      <c r="S1220" s="255"/>
      <c r="T1220" s="255"/>
      <c r="U1220" s="255"/>
      <c r="V1220" s="255"/>
      <c r="W1220" s="255"/>
      <c r="X1220" s="255"/>
      <c r="Y1220" s="255"/>
      <c r="Z1220" s="255"/>
      <c r="AA1220" s="255"/>
      <c r="AB1220" s="255"/>
      <c r="AC1220" s="255"/>
      <c r="AD1220" s="255"/>
      <c r="AE1220" s="377"/>
      <c r="AF1220" s="366"/>
      <c r="AG1220" s="366"/>
      <c r="AH1220" s="366"/>
      <c r="AI1220" s="366"/>
      <c r="AJ1220" s="366"/>
      <c r="AK1220" s="366"/>
      <c r="AL1220" s="366"/>
      <c r="AM1220" s="366"/>
      <c r="AN1220" s="366"/>
      <c r="AO1220" s="366"/>
      <c r="AP1220" s="366"/>
      <c r="AQ1220" s="366"/>
      <c r="AR1220" s="366"/>
      <c r="AS1220" s="256">
        <f>SUM(AE1220:AR1220)</f>
        <v>0</v>
      </c>
    </row>
    <row r="1221" spans="1:46" ht="15" hidden="1" customHeight="1" outlineLevel="1">
      <c r="A1221" s="464"/>
      <c r="B1221" s="254" t="s">
        <v>721</v>
      </c>
      <c r="C1221" s="251" t="s">
        <v>163</v>
      </c>
      <c r="D1221" s="255"/>
      <c r="E1221" s="255"/>
      <c r="F1221" s="255"/>
      <c r="G1221" s="255"/>
      <c r="H1221" s="255"/>
      <c r="I1221" s="255"/>
      <c r="J1221" s="255"/>
      <c r="K1221" s="255"/>
      <c r="L1221" s="255"/>
      <c r="M1221" s="255"/>
      <c r="N1221" s="255"/>
      <c r="O1221" s="255"/>
      <c r="P1221" s="255"/>
      <c r="Q1221" s="255">
        <f>Q1220</f>
        <v>12</v>
      </c>
      <c r="R1221" s="255"/>
      <c r="S1221" s="255"/>
      <c r="T1221" s="255"/>
      <c r="U1221" s="255"/>
      <c r="V1221" s="255"/>
      <c r="W1221" s="255"/>
      <c r="X1221" s="255"/>
      <c r="Y1221" s="255"/>
      <c r="Z1221" s="255"/>
      <c r="AA1221" s="255"/>
      <c r="AB1221" s="255"/>
      <c r="AC1221" s="255"/>
      <c r="AD1221" s="255"/>
      <c r="AE1221" s="362">
        <f>AE1220</f>
        <v>0</v>
      </c>
      <c r="AF1221" s="362">
        <f t="shared" ref="AF1221:AR1221" si="2814">AF1220</f>
        <v>0</v>
      </c>
      <c r="AG1221" s="362">
        <f t="shared" si="2814"/>
        <v>0</v>
      </c>
      <c r="AH1221" s="362">
        <f t="shared" si="2814"/>
        <v>0</v>
      </c>
      <c r="AI1221" s="362">
        <f t="shared" si="2814"/>
        <v>0</v>
      </c>
      <c r="AJ1221" s="362">
        <f t="shared" si="2814"/>
        <v>0</v>
      </c>
      <c r="AK1221" s="362">
        <f t="shared" si="2814"/>
        <v>0</v>
      </c>
      <c r="AL1221" s="362">
        <f t="shared" si="2814"/>
        <v>0</v>
      </c>
      <c r="AM1221" s="362">
        <f t="shared" si="2814"/>
        <v>0</v>
      </c>
      <c r="AN1221" s="362">
        <f t="shared" si="2814"/>
        <v>0</v>
      </c>
      <c r="AO1221" s="362">
        <f t="shared" si="2814"/>
        <v>0</v>
      </c>
      <c r="AP1221" s="362">
        <f t="shared" si="2814"/>
        <v>0</v>
      </c>
      <c r="AQ1221" s="362">
        <f t="shared" si="2814"/>
        <v>0</v>
      </c>
      <c r="AR1221" s="362">
        <f t="shared" si="2814"/>
        <v>0</v>
      </c>
      <c r="AS1221" s="257"/>
    </row>
    <row r="1222" spans="1:46" ht="15" hidden="1" customHeight="1" outlineLevel="1">
      <c r="A1222" s="464"/>
      <c r="B1222" s="274"/>
      <c r="C1222" s="265"/>
      <c r="D1222" s="251"/>
      <c r="E1222" s="251"/>
      <c r="F1222" s="251"/>
      <c r="G1222" s="251"/>
      <c r="H1222" s="251"/>
      <c r="I1222" s="251"/>
      <c r="J1222" s="251"/>
      <c r="K1222" s="251"/>
      <c r="L1222" s="251"/>
      <c r="M1222" s="251"/>
      <c r="N1222" s="251"/>
      <c r="O1222" s="251"/>
      <c r="P1222" s="251"/>
      <c r="Q1222" s="251"/>
      <c r="R1222" s="251"/>
      <c r="S1222" s="251"/>
      <c r="T1222" s="251"/>
      <c r="U1222" s="251"/>
      <c r="V1222" s="251"/>
      <c r="W1222" s="251"/>
      <c r="X1222" s="251"/>
      <c r="Y1222" s="251"/>
      <c r="Z1222" s="251"/>
      <c r="AA1222" s="251"/>
      <c r="AB1222" s="251"/>
      <c r="AC1222" s="251"/>
      <c r="AD1222" s="251"/>
      <c r="AE1222" s="363"/>
      <c r="AF1222" s="372"/>
      <c r="AG1222" s="372"/>
      <c r="AH1222" s="372"/>
      <c r="AI1222" s="372"/>
      <c r="AJ1222" s="372"/>
      <c r="AK1222" s="372"/>
      <c r="AL1222" s="372"/>
      <c r="AM1222" s="372"/>
      <c r="AN1222" s="372"/>
      <c r="AO1222" s="372"/>
      <c r="AP1222" s="372"/>
      <c r="AQ1222" s="372"/>
      <c r="AR1222" s="372"/>
      <c r="AS1222" s="266"/>
    </row>
    <row r="1223" spans="1:46" ht="28.5" hidden="1" customHeight="1" outlineLevel="1">
      <c r="A1223" s="464">
        <v>12</v>
      </c>
      <c r="B1223" s="379" t="s">
        <v>105</v>
      </c>
      <c r="C1223" s="251" t="s">
        <v>25</v>
      </c>
      <c r="D1223" s="255"/>
      <c r="E1223" s="255"/>
      <c r="F1223" s="255"/>
      <c r="G1223" s="255"/>
      <c r="H1223" s="255"/>
      <c r="I1223" s="255"/>
      <c r="J1223" s="255"/>
      <c r="K1223" s="255"/>
      <c r="L1223" s="255"/>
      <c r="M1223" s="255"/>
      <c r="N1223" s="255"/>
      <c r="O1223" s="255"/>
      <c r="P1223" s="255"/>
      <c r="Q1223" s="255">
        <v>12</v>
      </c>
      <c r="R1223" s="255"/>
      <c r="S1223" s="255"/>
      <c r="T1223" s="255"/>
      <c r="U1223" s="255"/>
      <c r="V1223" s="255"/>
      <c r="W1223" s="255"/>
      <c r="X1223" s="255"/>
      <c r="Y1223" s="255"/>
      <c r="Z1223" s="255"/>
      <c r="AA1223" s="255"/>
      <c r="AB1223" s="255"/>
      <c r="AC1223" s="255"/>
      <c r="AD1223" s="255"/>
      <c r="AE1223" s="361"/>
      <c r="AF1223" s="366"/>
      <c r="AG1223" s="366"/>
      <c r="AH1223" s="366"/>
      <c r="AI1223" s="366"/>
      <c r="AJ1223" s="366"/>
      <c r="AK1223" s="366"/>
      <c r="AL1223" s="366"/>
      <c r="AM1223" s="366"/>
      <c r="AN1223" s="366"/>
      <c r="AO1223" s="366"/>
      <c r="AP1223" s="366"/>
      <c r="AQ1223" s="366"/>
      <c r="AR1223" s="366"/>
      <c r="AS1223" s="256">
        <f>SUM(AE1223:AR1223)</f>
        <v>0</v>
      </c>
    </row>
    <row r="1224" spans="1:46" ht="15" hidden="1" customHeight="1" outlineLevel="1">
      <c r="A1224" s="464"/>
      <c r="B1224" s="254" t="s">
        <v>721</v>
      </c>
      <c r="C1224" s="251" t="s">
        <v>163</v>
      </c>
      <c r="D1224" s="255"/>
      <c r="E1224" s="255"/>
      <c r="F1224" s="255"/>
      <c r="G1224" s="255"/>
      <c r="H1224" s="255"/>
      <c r="I1224" s="255"/>
      <c r="J1224" s="255"/>
      <c r="K1224" s="255"/>
      <c r="L1224" s="255"/>
      <c r="M1224" s="255"/>
      <c r="N1224" s="255"/>
      <c r="O1224" s="255"/>
      <c r="P1224" s="255"/>
      <c r="Q1224" s="255">
        <f>Q1223</f>
        <v>12</v>
      </c>
      <c r="R1224" s="255"/>
      <c r="S1224" s="255"/>
      <c r="T1224" s="255"/>
      <c r="U1224" s="255"/>
      <c r="V1224" s="255"/>
      <c r="W1224" s="255"/>
      <c r="X1224" s="255"/>
      <c r="Y1224" s="255"/>
      <c r="Z1224" s="255"/>
      <c r="AA1224" s="255"/>
      <c r="AB1224" s="255"/>
      <c r="AC1224" s="255"/>
      <c r="AD1224" s="255"/>
      <c r="AE1224" s="362">
        <f>AE1223</f>
        <v>0</v>
      </c>
      <c r="AF1224" s="362">
        <f t="shared" ref="AF1224:AR1224" si="2815">AF1223</f>
        <v>0</v>
      </c>
      <c r="AG1224" s="362">
        <f t="shared" si="2815"/>
        <v>0</v>
      </c>
      <c r="AH1224" s="362">
        <f t="shared" si="2815"/>
        <v>0</v>
      </c>
      <c r="AI1224" s="362">
        <f t="shared" si="2815"/>
        <v>0</v>
      </c>
      <c r="AJ1224" s="362">
        <f t="shared" si="2815"/>
        <v>0</v>
      </c>
      <c r="AK1224" s="362">
        <f t="shared" si="2815"/>
        <v>0</v>
      </c>
      <c r="AL1224" s="362">
        <f t="shared" si="2815"/>
        <v>0</v>
      </c>
      <c r="AM1224" s="362">
        <f t="shared" si="2815"/>
        <v>0</v>
      </c>
      <c r="AN1224" s="362">
        <f t="shared" si="2815"/>
        <v>0</v>
      </c>
      <c r="AO1224" s="362">
        <f t="shared" si="2815"/>
        <v>0</v>
      </c>
      <c r="AP1224" s="362">
        <f t="shared" si="2815"/>
        <v>0</v>
      </c>
      <c r="AQ1224" s="362">
        <f t="shared" si="2815"/>
        <v>0</v>
      </c>
      <c r="AR1224" s="362">
        <f t="shared" si="2815"/>
        <v>0</v>
      </c>
      <c r="AS1224" s="257"/>
    </row>
    <row r="1225" spans="1:46" ht="15" hidden="1" customHeight="1" outlineLevel="1">
      <c r="A1225" s="464"/>
      <c r="B1225" s="274"/>
      <c r="C1225" s="265"/>
      <c r="D1225" s="251"/>
      <c r="E1225" s="251"/>
      <c r="F1225" s="251"/>
      <c r="G1225" s="251"/>
      <c r="H1225" s="251"/>
      <c r="I1225" s="251"/>
      <c r="J1225" s="251"/>
      <c r="K1225" s="251"/>
      <c r="L1225" s="251"/>
      <c r="M1225" s="251"/>
      <c r="N1225" s="251"/>
      <c r="O1225" s="251"/>
      <c r="P1225" s="251"/>
      <c r="Q1225" s="251"/>
      <c r="R1225" s="251"/>
      <c r="S1225" s="251"/>
      <c r="T1225" s="251"/>
      <c r="U1225" s="251"/>
      <c r="V1225" s="251"/>
      <c r="W1225" s="251"/>
      <c r="X1225" s="251"/>
      <c r="Y1225" s="251"/>
      <c r="Z1225" s="251"/>
      <c r="AA1225" s="251"/>
      <c r="AB1225" s="251"/>
      <c r="AC1225" s="251"/>
      <c r="AD1225" s="251"/>
      <c r="AE1225" s="373"/>
      <c r="AF1225" s="373"/>
      <c r="AG1225" s="363"/>
      <c r="AH1225" s="363"/>
      <c r="AI1225" s="363"/>
      <c r="AJ1225" s="363"/>
      <c r="AK1225" s="363"/>
      <c r="AL1225" s="363"/>
      <c r="AM1225" s="363"/>
      <c r="AN1225" s="363"/>
      <c r="AO1225" s="363"/>
      <c r="AP1225" s="363"/>
      <c r="AQ1225" s="363"/>
      <c r="AR1225" s="363"/>
      <c r="AS1225" s="266"/>
    </row>
    <row r="1226" spans="1:46" ht="15" hidden="1" customHeight="1" outlineLevel="1">
      <c r="A1226" s="464">
        <v>13</v>
      </c>
      <c r="B1226" s="379" t="s">
        <v>106</v>
      </c>
      <c r="C1226" s="251" t="s">
        <v>25</v>
      </c>
      <c r="D1226" s="255"/>
      <c r="E1226" s="255"/>
      <c r="F1226" s="255"/>
      <c r="G1226" s="255"/>
      <c r="H1226" s="255"/>
      <c r="I1226" s="255"/>
      <c r="J1226" s="255"/>
      <c r="K1226" s="255"/>
      <c r="L1226" s="255"/>
      <c r="M1226" s="255"/>
      <c r="N1226" s="255"/>
      <c r="O1226" s="255"/>
      <c r="P1226" s="255"/>
      <c r="Q1226" s="255">
        <v>12</v>
      </c>
      <c r="R1226" s="255"/>
      <c r="S1226" s="255"/>
      <c r="T1226" s="255"/>
      <c r="U1226" s="255"/>
      <c r="V1226" s="255"/>
      <c r="W1226" s="255"/>
      <c r="X1226" s="255"/>
      <c r="Y1226" s="255"/>
      <c r="Z1226" s="255"/>
      <c r="AA1226" s="255"/>
      <c r="AB1226" s="255"/>
      <c r="AC1226" s="255"/>
      <c r="AD1226" s="255"/>
      <c r="AE1226" s="361"/>
      <c r="AF1226" s="366"/>
      <c r="AG1226" s="366"/>
      <c r="AH1226" s="366"/>
      <c r="AI1226" s="366"/>
      <c r="AJ1226" s="366"/>
      <c r="AK1226" s="366"/>
      <c r="AL1226" s="366"/>
      <c r="AM1226" s="366"/>
      <c r="AN1226" s="366"/>
      <c r="AO1226" s="366"/>
      <c r="AP1226" s="366"/>
      <c r="AQ1226" s="366"/>
      <c r="AR1226" s="366"/>
      <c r="AS1226" s="256">
        <f>SUM(AE1226:AR1226)</f>
        <v>0</v>
      </c>
    </row>
    <row r="1227" spans="1:46" ht="15" hidden="1" customHeight="1" outlineLevel="1">
      <c r="A1227" s="464"/>
      <c r="B1227" s="254" t="s">
        <v>721</v>
      </c>
      <c r="C1227" s="251" t="s">
        <v>163</v>
      </c>
      <c r="D1227" s="255"/>
      <c r="E1227" s="255"/>
      <c r="F1227" s="255"/>
      <c r="G1227" s="255"/>
      <c r="H1227" s="255"/>
      <c r="I1227" s="255"/>
      <c r="J1227" s="255"/>
      <c r="K1227" s="255"/>
      <c r="L1227" s="255"/>
      <c r="M1227" s="255"/>
      <c r="N1227" s="255"/>
      <c r="O1227" s="255"/>
      <c r="P1227" s="255"/>
      <c r="Q1227" s="255">
        <f>Q1226</f>
        <v>12</v>
      </c>
      <c r="R1227" s="255"/>
      <c r="S1227" s="255"/>
      <c r="T1227" s="255"/>
      <c r="U1227" s="255"/>
      <c r="V1227" s="255"/>
      <c r="W1227" s="255"/>
      <c r="X1227" s="255"/>
      <c r="Y1227" s="255"/>
      <c r="Z1227" s="255"/>
      <c r="AA1227" s="255"/>
      <c r="AB1227" s="255"/>
      <c r="AC1227" s="255"/>
      <c r="AD1227" s="255"/>
      <c r="AE1227" s="362">
        <f>AE1226</f>
        <v>0</v>
      </c>
      <c r="AF1227" s="362">
        <f t="shared" ref="AF1227:AR1227" si="2816">AF1226</f>
        <v>0</v>
      </c>
      <c r="AG1227" s="362">
        <f t="shared" si="2816"/>
        <v>0</v>
      </c>
      <c r="AH1227" s="362">
        <f t="shared" si="2816"/>
        <v>0</v>
      </c>
      <c r="AI1227" s="362">
        <f t="shared" si="2816"/>
        <v>0</v>
      </c>
      <c r="AJ1227" s="362">
        <f t="shared" si="2816"/>
        <v>0</v>
      </c>
      <c r="AK1227" s="362">
        <f t="shared" si="2816"/>
        <v>0</v>
      </c>
      <c r="AL1227" s="362">
        <f t="shared" si="2816"/>
        <v>0</v>
      </c>
      <c r="AM1227" s="362">
        <f t="shared" si="2816"/>
        <v>0</v>
      </c>
      <c r="AN1227" s="362">
        <f t="shared" si="2816"/>
        <v>0</v>
      </c>
      <c r="AO1227" s="362">
        <f t="shared" si="2816"/>
        <v>0</v>
      </c>
      <c r="AP1227" s="362">
        <f t="shared" si="2816"/>
        <v>0</v>
      </c>
      <c r="AQ1227" s="362">
        <f t="shared" si="2816"/>
        <v>0</v>
      </c>
      <c r="AR1227" s="362">
        <f t="shared" si="2816"/>
        <v>0</v>
      </c>
      <c r="AS1227" s="266"/>
    </row>
    <row r="1228" spans="1:46" ht="15" hidden="1" customHeight="1" outlineLevel="1">
      <c r="A1228" s="464"/>
      <c r="B1228" s="274"/>
      <c r="C1228" s="265"/>
      <c r="D1228" s="251"/>
      <c r="E1228" s="251"/>
      <c r="F1228" s="251"/>
      <c r="G1228" s="251"/>
      <c r="H1228" s="251"/>
      <c r="I1228" s="251"/>
      <c r="J1228" s="251"/>
      <c r="K1228" s="251"/>
      <c r="L1228" s="251"/>
      <c r="M1228" s="251"/>
      <c r="N1228" s="251"/>
      <c r="O1228" s="251"/>
      <c r="P1228" s="251"/>
      <c r="Q1228" s="251"/>
      <c r="R1228" s="251"/>
      <c r="S1228" s="251"/>
      <c r="T1228" s="251"/>
      <c r="U1228" s="251"/>
      <c r="V1228" s="251"/>
      <c r="W1228" s="251"/>
      <c r="X1228" s="251"/>
      <c r="Y1228" s="251"/>
      <c r="Z1228" s="251"/>
      <c r="AA1228" s="251"/>
      <c r="AB1228" s="251"/>
      <c r="AC1228" s="251"/>
      <c r="AD1228" s="251"/>
      <c r="AE1228" s="363"/>
      <c r="AF1228" s="363"/>
      <c r="AG1228" s="363"/>
      <c r="AH1228" s="363"/>
      <c r="AI1228" s="363"/>
      <c r="AJ1228" s="363"/>
      <c r="AK1228" s="363"/>
      <c r="AL1228" s="363"/>
      <c r="AM1228" s="363"/>
      <c r="AN1228" s="363"/>
      <c r="AO1228" s="363"/>
      <c r="AP1228" s="363"/>
      <c r="AQ1228" s="363"/>
      <c r="AR1228" s="363"/>
      <c r="AS1228" s="266"/>
    </row>
    <row r="1229" spans="1:46" ht="15" hidden="1" customHeight="1" outlineLevel="1">
      <c r="A1229" s="464"/>
      <c r="B1229" s="248" t="s">
        <v>107</v>
      </c>
      <c r="C1229" s="249"/>
      <c r="D1229" s="250"/>
      <c r="E1229" s="250"/>
      <c r="F1229" s="250"/>
      <c r="G1229" s="250"/>
      <c r="H1229" s="250"/>
      <c r="I1229" s="250"/>
      <c r="J1229" s="250"/>
      <c r="K1229" s="250"/>
      <c r="L1229" s="250"/>
      <c r="M1229" s="250"/>
      <c r="N1229" s="250"/>
      <c r="O1229" s="250"/>
      <c r="P1229" s="250"/>
      <c r="Q1229" s="250"/>
      <c r="R1229" s="250"/>
      <c r="S1229" s="249"/>
      <c r="T1229" s="249"/>
      <c r="U1229" s="249"/>
      <c r="V1229" s="249"/>
      <c r="W1229" s="249"/>
      <c r="X1229" s="249"/>
      <c r="Y1229" s="249"/>
      <c r="Z1229" s="249"/>
      <c r="AA1229" s="249"/>
      <c r="AB1229" s="249"/>
      <c r="AC1229" s="249"/>
      <c r="AD1229" s="249"/>
      <c r="AE1229" s="365"/>
      <c r="AF1229" s="365"/>
      <c r="AG1229" s="365"/>
      <c r="AH1229" s="365"/>
      <c r="AI1229" s="365"/>
      <c r="AJ1229" s="365"/>
      <c r="AK1229" s="365"/>
      <c r="AL1229" s="365"/>
      <c r="AM1229" s="365"/>
      <c r="AN1229" s="365"/>
      <c r="AO1229" s="365"/>
      <c r="AP1229" s="365"/>
      <c r="AQ1229" s="365"/>
      <c r="AR1229" s="365"/>
      <c r="AS1229" s="252"/>
    </row>
    <row r="1230" spans="1:46" ht="15" hidden="1" customHeight="1" outlineLevel="1">
      <c r="A1230" s="464">
        <v>14</v>
      </c>
      <c r="B1230" s="274" t="s">
        <v>108</v>
      </c>
      <c r="C1230" s="251" t="s">
        <v>25</v>
      </c>
      <c r="D1230" s="255"/>
      <c r="E1230" s="255"/>
      <c r="F1230" s="255"/>
      <c r="G1230" s="255"/>
      <c r="H1230" s="255"/>
      <c r="I1230" s="255"/>
      <c r="J1230" s="255"/>
      <c r="K1230" s="255"/>
      <c r="L1230" s="255"/>
      <c r="M1230" s="255"/>
      <c r="N1230" s="255"/>
      <c r="O1230" s="255"/>
      <c r="P1230" s="255"/>
      <c r="Q1230" s="255">
        <v>12</v>
      </c>
      <c r="R1230" s="255"/>
      <c r="S1230" s="255"/>
      <c r="T1230" s="255"/>
      <c r="U1230" s="255"/>
      <c r="V1230" s="255"/>
      <c r="W1230" s="255"/>
      <c r="X1230" s="255"/>
      <c r="Y1230" s="255"/>
      <c r="Z1230" s="255"/>
      <c r="AA1230" s="255"/>
      <c r="AB1230" s="255"/>
      <c r="AC1230" s="255"/>
      <c r="AD1230" s="255"/>
      <c r="AE1230" s="361"/>
      <c r="AF1230" s="361"/>
      <c r="AG1230" s="361"/>
      <c r="AH1230" s="361"/>
      <c r="AI1230" s="361"/>
      <c r="AJ1230" s="361"/>
      <c r="AK1230" s="361"/>
      <c r="AL1230" s="361"/>
      <c r="AM1230" s="361"/>
      <c r="AN1230" s="361"/>
      <c r="AO1230" s="361"/>
      <c r="AP1230" s="361"/>
      <c r="AQ1230" s="361"/>
      <c r="AR1230" s="361"/>
      <c r="AS1230" s="256">
        <f>SUM(AE1230:AR1230)</f>
        <v>0</v>
      </c>
    </row>
    <row r="1231" spans="1:46" ht="15" hidden="1" customHeight="1" outlineLevel="1">
      <c r="A1231" s="464"/>
      <c r="B1231" s="254" t="s">
        <v>721</v>
      </c>
      <c r="C1231" s="251" t="s">
        <v>163</v>
      </c>
      <c r="D1231" s="255"/>
      <c r="E1231" s="255"/>
      <c r="F1231" s="255"/>
      <c r="G1231" s="255"/>
      <c r="H1231" s="255"/>
      <c r="I1231" s="255"/>
      <c r="J1231" s="255"/>
      <c r="K1231" s="255"/>
      <c r="L1231" s="255"/>
      <c r="M1231" s="255"/>
      <c r="N1231" s="255"/>
      <c r="O1231" s="255"/>
      <c r="P1231" s="255"/>
      <c r="Q1231" s="255">
        <f>Q1230</f>
        <v>12</v>
      </c>
      <c r="R1231" s="255"/>
      <c r="S1231" s="255"/>
      <c r="T1231" s="255"/>
      <c r="U1231" s="255"/>
      <c r="V1231" s="255"/>
      <c r="W1231" s="255"/>
      <c r="X1231" s="255"/>
      <c r="Y1231" s="255"/>
      <c r="Z1231" s="255"/>
      <c r="AA1231" s="255"/>
      <c r="AB1231" s="255"/>
      <c r="AC1231" s="255"/>
      <c r="AD1231" s="255"/>
      <c r="AE1231" s="362">
        <f>AE1230</f>
        <v>0</v>
      </c>
      <c r="AF1231" s="362">
        <f t="shared" ref="AF1231:AR1231" si="2817">AF1230</f>
        <v>0</v>
      </c>
      <c r="AG1231" s="362">
        <f t="shared" si="2817"/>
        <v>0</v>
      </c>
      <c r="AH1231" s="362">
        <f t="shared" si="2817"/>
        <v>0</v>
      </c>
      <c r="AI1231" s="362">
        <f t="shared" si="2817"/>
        <v>0</v>
      </c>
      <c r="AJ1231" s="362">
        <f t="shared" si="2817"/>
        <v>0</v>
      </c>
      <c r="AK1231" s="362">
        <f t="shared" si="2817"/>
        <v>0</v>
      </c>
      <c r="AL1231" s="362">
        <f t="shared" si="2817"/>
        <v>0</v>
      </c>
      <c r="AM1231" s="362">
        <f t="shared" si="2817"/>
        <v>0</v>
      </c>
      <c r="AN1231" s="362">
        <f t="shared" si="2817"/>
        <v>0</v>
      </c>
      <c r="AO1231" s="362">
        <f t="shared" si="2817"/>
        <v>0</v>
      </c>
      <c r="AP1231" s="362">
        <f t="shared" si="2817"/>
        <v>0</v>
      </c>
      <c r="AQ1231" s="362">
        <f t="shared" si="2817"/>
        <v>0</v>
      </c>
      <c r="AR1231" s="362">
        <f t="shared" si="2817"/>
        <v>0</v>
      </c>
      <c r="AS1231" s="257"/>
    </row>
    <row r="1232" spans="1:46" ht="15" hidden="1" customHeight="1" outlineLevel="1">
      <c r="A1232" s="464"/>
      <c r="B1232" s="274"/>
      <c r="C1232" s="265"/>
      <c r="D1232" s="251"/>
      <c r="E1232" s="251"/>
      <c r="F1232" s="251"/>
      <c r="G1232" s="251"/>
      <c r="H1232" s="251"/>
      <c r="I1232" s="251"/>
      <c r="J1232" s="251"/>
      <c r="K1232" s="251"/>
      <c r="L1232" s="251"/>
      <c r="M1232" s="251"/>
      <c r="N1232" s="251"/>
      <c r="O1232" s="251"/>
      <c r="P1232" s="251"/>
      <c r="Q1232" s="414"/>
      <c r="R1232" s="251"/>
      <c r="S1232" s="251"/>
      <c r="T1232" s="251"/>
      <c r="U1232" s="251"/>
      <c r="V1232" s="251"/>
      <c r="W1232" s="251"/>
      <c r="X1232" s="251"/>
      <c r="Y1232" s="251"/>
      <c r="Z1232" s="251"/>
      <c r="AA1232" s="251"/>
      <c r="AB1232" s="251"/>
      <c r="AC1232" s="251"/>
      <c r="AD1232" s="251"/>
      <c r="AE1232" s="363"/>
      <c r="AF1232" s="363"/>
      <c r="AG1232" s="363"/>
      <c r="AH1232" s="363"/>
      <c r="AI1232" s="363"/>
      <c r="AJ1232" s="363"/>
      <c r="AK1232" s="363"/>
      <c r="AL1232" s="363"/>
      <c r="AM1232" s="363"/>
      <c r="AN1232" s="363"/>
      <c r="AO1232" s="363"/>
      <c r="AP1232" s="363"/>
      <c r="AQ1232" s="363"/>
      <c r="AR1232" s="363"/>
      <c r="AS1232" s="261"/>
      <c r="AT1232" s="544"/>
    </row>
    <row r="1233" spans="1:46" s="243" customFormat="1" ht="15.75" hidden="1" outlineLevel="1">
      <c r="A1233" s="464"/>
      <c r="B1233" s="248" t="s">
        <v>486</v>
      </c>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363"/>
      <c r="AF1233" s="363"/>
      <c r="AG1233" s="363"/>
      <c r="AH1233" s="363"/>
      <c r="AI1233" s="363"/>
      <c r="AJ1233" s="363"/>
      <c r="AK1233" s="367"/>
      <c r="AL1233" s="367"/>
      <c r="AM1233" s="367"/>
      <c r="AN1233" s="367"/>
      <c r="AO1233" s="367"/>
      <c r="AP1233" s="367"/>
      <c r="AQ1233" s="367"/>
      <c r="AR1233" s="367"/>
      <c r="AS1233" s="453"/>
      <c r="AT1233" s="545"/>
    </row>
    <row r="1234" spans="1:46" hidden="1" outlineLevel="1">
      <c r="A1234" s="464">
        <v>15</v>
      </c>
      <c r="B1234" s="254" t="s">
        <v>491</v>
      </c>
      <c r="C1234" s="251" t="s">
        <v>25</v>
      </c>
      <c r="D1234" s="255"/>
      <c r="E1234" s="255"/>
      <c r="F1234" s="255"/>
      <c r="G1234" s="255"/>
      <c r="H1234" s="255"/>
      <c r="I1234" s="255"/>
      <c r="J1234" s="255"/>
      <c r="K1234" s="255"/>
      <c r="L1234" s="255"/>
      <c r="M1234" s="255"/>
      <c r="N1234" s="255"/>
      <c r="O1234" s="255"/>
      <c r="P1234" s="255"/>
      <c r="Q1234" s="255">
        <v>0</v>
      </c>
      <c r="R1234" s="255"/>
      <c r="S1234" s="255"/>
      <c r="T1234" s="255"/>
      <c r="U1234" s="255"/>
      <c r="V1234" s="255"/>
      <c r="W1234" s="255"/>
      <c r="X1234" s="255"/>
      <c r="Y1234" s="255"/>
      <c r="Z1234" s="255"/>
      <c r="AA1234" s="255"/>
      <c r="AB1234" s="255"/>
      <c r="AC1234" s="255"/>
      <c r="AD1234" s="255"/>
      <c r="AE1234" s="361"/>
      <c r="AF1234" s="361"/>
      <c r="AG1234" s="361"/>
      <c r="AH1234" s="361"/>
      <c r="AI1234" s="361"/>
      <c r="AJ1234" s="361"/>
      <c r="AK1234" s="361"/>
      <c r="AL1234" s="361"/>
      <c r="AM1234" s="361"/>
      <c r="AN1234" s="361"/>
      <c r="AO1234" s="361"/>
      <c r="AP1234" s="361"/>
      <c r="AQ1234" s="361"/>
      <c r="AR1234" s="361"/>
      <c r="AS1234" s="546">
        <f>SUM(AE1234:AR1234)</f>
        <v>0</v>
      </c>
      <c r="AT1234" s="544"/>
    </row>
    <row r="1235" spans="1:46" hidden="1" outlineLevel="1">
      <c r="A1235" s="464"/>
      <c r="B1235" s="254" t="s">
        <v>721</v>
      </c>
      <c r="C1235" s="251" t="s">
        <v>163</v>
      </c>
      <c r="D1235" s="255"/>
      <c r="E1235" s="255"/>
      <c r="F1235" s="255"/>
      <c r="G1235" s="255"/>
      <c r="H1235" s="255"/>
      <c r="I1235" s="255"/>
      <c r="J1235" s="255"/>
      <c r="K1235" s="255"/>
      <c r="L1235" s="255"/>
      <c r="M1235" s="255"/>
      <c r="N1235" s="255"/>
      <c r="O1235" s="255"/>
      <c r="P1235" s="255"/>
      <c r="Q1235" s="255">
        <f>Q1234</f>
        <v>0</v>
      </c>
      <c r="R1235" s="255"/>
      <c r="S1235" s="255"/>
      <c r="T1235" s="255"/>
      <c r="U1235" s="255"/>
      <c r="V1235" s="255"/>
      <c r="W1235" s="255"/>
      <c r="X1235" s="255"/>
      <c r="Y1235" s="255"/>
      <c r="Z1235" s="255"/>
      <c r="AA1235" s="255"/>
      <c r="AB1235" s="255"/>
      <c r="AC1235" s="255"/>
      <c r="AD1235" s="255"/>
      <c r="AE1235" s="362">
        <f>AE1234</f>
        <v>0</v>
      </c>
      <c r="AF1235" s="362">
        <f>AF1234</f>
        <v>0</v>
      </c>
      <c r="AG1235" s="362">
        <f t="shared" ref="AG1235:AI1235" si="2818">AG1234</f>
        <v>0</v>
      </c>
      <c r="AH1235" s="362">
        <f t="shared" si="2818"/>
        <v>0</v>
      </c>
      <c r="AI1235" s="362">
        <f t="shared" si="2818"/>
        <v>0</v>
      </c>
      <c r="AJ1235" s="362">
        <f>AJ1234</f>
        <v>0</v>
      </c>
      <c r="AK1235" s="362">
        <f t="shared" ref="AK1235:AR1235" si="2819">AK1234</f>
        <v>0</v>
      </c>
      <c r="AL1235" s="362">
        <f t="shared" si="2819"/>
        <v>0</v>
      </c>
      <c r="AM1235" s="362">
        <f t="shared" si="2819"/>
        <v>0</v>
      </c>
      <c r="AN1235" s="362">
        <f t="shared" si="2819"/>
        <v>0</v>
      </c>
      <c r="AO1235" s="362">
        <f t="shared" si="2819"/>
        <v>0</v>
      </c>
      <c r="AP1235" s="362">
        <f t="shared" si="2819"/>
        <v>0</v>
      </c>
      <c r="AQ1235" s="362">
        <f t="shared" si="2819"/>
        <v>0</v>
      </c>
      <c r="AR1235" s="362">
        <f t="shared" si="2819"/>
        <v>0</v>
      </c>
      <c r="AS1235" s="257"/>
    </row>
    <row r="1236" spans="1:46" hidden="1" outlineLevel="1">
      <c r="A1236" s="464"/>
      <c r="B1236" s="274"/>
      <c r="C1236" s="265"/>
      <c r="D1236" s="251"/>
      <c r="E1236" s="251"/>
      <c r="F1236" s="251"/>
      <c r="G1236" s="251"/>
      <c r="H1236" s="251"/>
      <c r="I1236" s="251"/>
      <c r="J1236" s="251"/>
      <c r="K1236" s="251"/>
      <c r="L1236" s="251"/>
      <c r="M1236" s="251"/>
      <c r="N1236" s="251"/>
      <c r="O1236" s="251"/>
      <c r="P1236" s="251"/>
      <c r="Q1236" s="251"/>
      <c r="R1236" s="251"/>
      <c r="S1236" s="251"/>
      <c r="T1236" s="251"/>
      <c r="U1236" s="251"/>
      <c r="V1236" s="251"/>
      <c r="W1236" s="251"/>
      <c r="X1236" s="251"/>
      <c r="Y1236" s="251"/>
      <c r="Z1236" s="251"/>
      <c r="AA1236" s="251"/>
      <c r="AB1236" s="251"/>
      <c r="AC1236" s="251"/>
      <c r="AD1236" s="251"/>
      <c r="AE1236" s="363"/>
      <c r="AF1236" s="363"/>
      <c r="AG1236" s="363"/>
      <c r="AH1236" s="363"/>
      <c r="AI1236" s="363"/>
      <c r="AJ1236" s="363"/>
      <c r="AK1236" s="363"/>
      <c r="AL1236" s="363"/>
      <c r="AM1236" s="363"/>
      <c r="AN1236" s="363"/>
      <c r="AO1236" s="363"/>
      <c r="AP1236" s="363"/>
      <c r="AQ1236" s="363"/>
      <c r="AR1236" s="363"/>
      <c r="AS1236" s="266"/>
    </row>
    <row r="1237" spans="1:46" s="243" customFormat="1" hidden="1" outlineLevel="1">
      <c r="A1237" s="464">
        <v>16</v>
      </c>
      <c r="B1237" s="283" t="s">
        <v>487</v>
      </c>
      <c r="C1237" s="251" t="s">
        <v>25</v>
      </c>
      <c r="D1237" s="255"/>
      <c r="E1237" s="255"/>
      <c r="F1237" s="255"/>
      <c r="G1237" s="255"/>
      <c r="H1237" s="255"/>
      <c r="I1237" s="255"/>
      <c r="J1237" s="255"/>
      <c r="K1237" s="255"/>
      <c r="L1237" s="255"/>
      <c r="M1237" s="255"/>
      <c r="N1237" s="255"/>
      <c r="O1237" s="255"/>
      <c r="P1237" s="255"/>
      <c r="Q1237" s="255">
        <v>0</v>
      </c>
      <c r="R1237" s="255"/>
      <c r="S1237" s="255"/>
      <c r="T1237" s="255"/>
      <c r="U1237" s="255"/>
      <c r="V1237" s="255"/>
      <c r="W1237" s="255"/>
      <c r="X1237" s="255"/>
      <c r="Y1237" s="255"/>
      <c r="Z1237" s="255"/>
      <c r="AA1237" s="255"/>
      <c r="AB1237" s="255"/>
      <c r="AC1237" s="255"/>
      <c r="AD1237" s="255"/>
      <c r="AE1237" s="361"/>
      <c r="AF1237" s="361"/>
      <c r="AG1237" s="361"/>
      <c r="AH1237" s="361"/>
      <c r="AI1237" s="361"/>
      <c r="AJ1237" s="361"/>
      <c r="AK1237" s="361"/>
      <c r="AL1237" s="361"/>
      <c r="AM1237" s="361"/>
      <c r="AN1237" s="361"/>
      <c r="AO1237" s="361"/>
      <c r="AP1237" s="361"/>
      <c r="AQ1237" s="361"/>
      <c r="AR1237" s="361"/>
      <c r="AS1237" s="256">
        <f>SUM(AE1237:AR1237)</f>
        <v>0</v>
      </c>
    </row>
    <row r="1238" spans="1:46" s="243" customFormat="1" hidden="1" outlineLevel="1">
      <c r="A1238" s="464"/>
      <c r="B1238" s="254" t="s">
        <v>721</v>
      </c>
      <c r="C1238" s="251" t="s">
        <v>163</v>
      </c>
      <c r="D1238" s="255"/>
      <c r="E1238" s="255"/>
      <c r="F1238" s="255"/>
      <c r="G1238" s="255"/>
      <c r="H1238" s="255"/>
      <c r="I1238" s="255"/>
      <c r="J1238" s="255"/>
      <c r="K1238" s="255"/>
      <c r="L1238" s="255"/>
      <c r="M1238" s="255"/>
      <c r="N1238" s="255"/>
      <c r="O1238" s="255"/>
      <c r="P1238" s="255"/>
      <c r="Q1238" s="255">
        <f>Q1237</f>
        <v>0</v>
      </c>
      <c r="R1238" s="255"/>
      <c r="S1238" s="255"/>
      <c r="T1238" s="255"/>
      <c r="U1238" s="255"/>
      <c r="V1238" s="255"/>
      <c r="W1238" s="255"/>
      <c r="X1238" s="255"/>
      <c r="Y1238" s="255"/>
      <c r="Z1238" s="255"/>
      <c r="AA1238" s="255"/>
      <c r="AB1238" s="255"/>
      <c r="AC1238" s="255"/>
      <c r="AD1238" s="255"/>
      <c r="AE1238" s="362">
        <f>AE1237</f>
        <v>0</v>
      </c>
      <c r="AF1238" s="362">
        <f t="shared" ref="AF1238:AQ1238" si="2820">AF1237</f>
        <v>0</v>
      </c>
      <c r="AG1238" s="362">
        <f t="shared" si="2820"/>
        <v>0</v>
      </c>
      <c r="AH1238" s="362">
        <f t="shared" si="2820"/>
        <v>0</v>
      </c>
      <c r="AI1238" s="362">
        <f t="shared" si="2820"/>
        <v>0</v>
      </c>
      <c r="AJ1238" s="362">
        <f t="shared" si="2820"/>
        <v>0</v>
      </c>
      <c r="AK1238" s="362">
        <f t="shared" si="2820"/>
        <v>0</v>
      </c>
      <c r="AL1238" s="362">
        <f t="shared" si="2820"/>
        <v>0</v>
      </c>
      <c r="AM1238" s="362">
        <f t="shared" si="2820"/>
        <v>0</v>
      </c>
      <c r="AN1238" s="362">
        <f t="shared" si="2820"/>
        <v>0</v>
      </c>
      <c r="AO1238" s="362">
        <f t="shared" si="2820"/>
        <v>0</v>
      </c>
      <c r="AP1238" s="362">
        <f t="shared" si="2820"/>
        <v>0</v>
      </c>
      <c r="AQ1238" s="362">
        <f t="shared" si="2820"/>
        <v>0</v>
      </c>
      <c r="AR1238" s="362">
        <f>AR1237</f>
        <v>0</v>
      </c>
      <c r="AS1238" s="257"/>
    </row>
    <row r="1239" spans="1:46" s="243" customFormat="1" hidden="1" outlineLevel="1">
      <c r="A1239" s="464"/>
      <c r="B1239" s="283"/>
      <c r="C1239" s="251"/>
      <c r="D1239" s="251"/>
      <c r="E1239" s="251"/>
      <c r="F1239" s="251"/>
      <c r="G1239" s="251"/>
      <c r="H1239" s="251"/>
      <c r="I1239" s="251"/>
      <c r="J1239" s="251"/>
      <c r="K1239" s="251"/>
      <c r="L1239" s="251"/>
      <c r="M1239" s="251"/>
      <c r="N1239" s="251"/>
      <c r="O1239" s="251"/>
      <c r="P1239" s="251"/>
      <c r="Q1239" s="251"/>
      <c r="R1239" s="251"/>
      <c r="S1239" s="251"/>
      <c r="T1239" s="251"/>
      <c r="U1239" s="251"/>
      <c r="V1239" s="251"/>
      <c r="W1239" s="251"/>
      <c r="X1239" s="251"/>
      <c r="Y1239" s="251"/>
      <c r="Z1239" s="251"/>
      <c r="AA1239" s="251"/>
      <c r="AB1239" s="251"/>
      <c r="AC1239" s="251"/>
      <c r="AD1239" s="251"/>
      <c r="AE1239" s="363"/>
      <c r="AF1239" s="363"/>
      <c r="AG1239" s="363"/>
      <c r="AH1239" s="363"/>
      <c r="AI1239" s="363"/>
      <c r="AJ1239" s="363"/>
      <c r="AK1239" s="367"/>
      <c r="AL1239" s="367"/>
      <c r="AM1239" s="367"/>
      <c r="AN1239" s="367"/>
      <c r="AO1239" s="367"/>
      <c r="AP1239" s="367"/>
      <c r="AQ1239" s="367"/>
      <c r="AR1239" s="367"/>
      <c r="AS1239" s="272"/>
    </row>
    <row r="1240" spans="1:46" ht="15.75" hidden="1" outlineLevel="1">
      <c r="A1240" s="464"/>
      <c r="B1240" s="455" t="s">
        <v>492</v>
      </c>
      <c r="C1240" s="279"/>
      <c r="D1240" s="250"/>
      <c r="E1240" s="249"/>
      <c r="F1240" s="249"/>
      <c r="G1240" s="249"/>
      <c r="H1240" s="249"/>
      <c r="I1240" s="249"/>
      <c r="J1240" s="249"/>
      <c r="K1240" s="249"/>
      <c r="L1240" s="249"/>
      <c r="M1240" s="249"/>
      <c r="N1240" s="249"/>
      <c r="O1240" s="249"/>
      <c r="P1240" s="249"/>
      <c r="Q1240" s="250"/>
      <c r="R1240" s="249"/>
      <c r="S1240" s="249"/>
      <c r="T1240" s="249"/>
      <c r="U1240" s="249"/>
      <c r="V1240" s="249"/>
      <c r="W1240" s="249"/>
      <c r="X1240" s="249"/>
      <c r="Y1240" s="249"/>
      <c r="Z1240" s="249"/>
      <c r="AA1240" s="249"/>
      <c r="AB1240" s="249"/>
      <c r="AC1240" s="249"/>
      <c r="AD1240" s="249"/>
      <c r="AE1240" s="365"/>
      <c r="AF1240" s="365"/>
      <c r="AG1240" s="365"/>
      <c r="AH1240" s="365"/>
      <c r="AI1240" s="365"/>
      <c r="AJ1240" s="365"/>
      <c r="AK1240" s="365"/>
      <c r="AL1240" s="365"/>
      <c r="AM1240" s="365"/>
      <c r="AN1240" s="365"/>
      <c r="AO1240" s="365"/>
      <c r="AP1240" s="365"/>
      <c r="AQ1240" s="365"/>
      <c r="AR1240" s="365"/>
      <c r="AS1240" s="252"/>
    </row>
    <row r="1241" spans="1:46" hidden="1" outlineLevel="1">
      <c r="A1241" s="464">
        <v>17</v>
      </c>
      <c r="B1241" s="379" t="s">
        <v>112</v>
      </c>
      <c r="C1241" s="251" t="s">
        <v>25</v>
      </c>
      <c r="D1241" s="255"/>
      <c r="E1241" s="255"/>
      <c r="F1241" s="255"/>
      <c r="G1241" s="255"/>
      <c r="H1241" s="255"/>
      <c r="I1241" s="255"/>
      <c r="J1241" s="255"/>
      <c r="K1241" s="255"/>
      <c r="L1241" s="255"/>
      <c r="M1241" s="255"/>
      <c r="N1241" s="255"/>
      <c r="O1241" s="255"/>
      <c r="P1241" s="255"/>
      <c r="Q1241" s="255">
        <v>12</v>
      </c>
      <c r="R1241" s="255"/>
      <c r="S1241" s="255"/>
      <c r="T1241" s="255"/>
      <c r="U1241" s="255"/>
      <c r="V1241" s="255"/>
      <c r="W1241" s="255"/>
      <c r="X1241" s="255"/>
      <c r="Y1241" s="255"/>
      <c r="Z1241" s="255"/>
      <c r="AA1241" s="255"/>
      <c r="AB1241" s="255"/>
      <c r="AC1241" s="255"/>
      <c r="AD1241" s="255"/>
      <c r="AE1241" s="377"/>
      <c r="AF1241" s="361"/>
      <c r="AG1241" s="361"/>
      <c r="AH1241" s="361"/>
      <c r="AI1241" s="361"/>
      <c r="AJ1241" s="361"/>
      <c r="AK1241" s="361"/>
      <c r="AL1241" s="366"/>
      <c r="AM1241" s="366"/>
      <c r="AN1241" s="366"/>
      <c r="AO1241" s="366"/>
      <c r="AP1241" s="366"/>
      <c r="AQ1241" s="366"/>
      <c r="AR1241" s="366"/>
      <c r="AS1241" s="256">
        <f>SUM(AE1241:AR1241)</f>
        <v>0</v>
      </c>
    </row>
    <row r="1242" spans="1:46" hidden="1" outlineLevel="1">
      <c r="A1242" s="464"/>
      <c r="B1242" s="254" t="s">
        <v>721</v>
      </c>
      <c r="C1242" s="251" t="s">
        <v>163</v>
      </c>
      <c r="D1242" s="255"/>
      <c r="E1242" s="255"/>
      <c r="F1242" s="255"/>
      <c r="G1242" s="255"/>
      <c r="H1242" s="255"/>
      <c r="I1242" s="255"/>
      <c r="J1242" s="255"/>
      <c r="K1242" s="255"/>
      <c r="L1242" s="255"/>
      <c r="M1242" s="255"/>
      <c r="N1242" s="255"/>
      <c r="O1242" s="255"/>
      <c r="P1242" s="255"/>
      <c r="Q1242" s="255">
        <f>Q1241</f>
        <v>12</v>
      </c>
      <c r="R1242" s="255"/>
      <c r="S1242" s="255"/>
      <c r="T1242" s="255"/>
      <c r="U1242" s="255"/>
      <c r="V1242" s="255"/>
      <c r="W1242" s="255"/>
      <c r="X1242" s="255"/>
      <c r="Y1242" s="255"/>
      <c r="Z1242" s="255"/>
      <c r="AA1242" s="255"/>
      <c r="AB1242" s="255"/>
      <c r="AC1242" s="255"/>
      <c r="AD1242" s="255"/>
      <c r="AE1242" s="362">
        <f>AE1241</f>
        <v>0</v>
      </c>
      <c r="AF1242" s="362">
        <f t="shared" ref="AF1242:AR1242" si="2821">AF1241</f>
        <v>0</v>
      </c>
      <c r="AG1242" s="362">
        <f t="shared" si="2821"/>
        <v>0</v>
      </c>
      <c r="AH1242" s="362">
        <f t="shared" si="2821"/>
        <v>0</v>
      </c>
      <c r="AI1242" s="362">
        <f t="shared" si="2821"/>
        <v>0</v>
      </c>
      <c r="AJ1242" s="362">
        <f t="shared" si="2821"/>
        <v>0</v>
      </c>
      <c r="AK1242" s="362">
        <f t="shared" si="2821"/>
        <v>0</v>
      </c>
      <c r="AL1242" s="362">
        <f t="shared" si="2821"/>
        <v>0</v>
      </c>
      <c r="AM1242" s="362">
        <f t="shared" si="2821"/>
        <v>0</v>
      </c>
      <c r="AN1242" s="362">
        <f t="shared" si="2821"/>
        <v>0</v>
      </c>
      <c r="AO1242" s="362">
        <f t="shared" si="2821"/>
        <v>0</v>
      </c>
      <c r="AP1242" s="362">
        <f t="shared" si="2821"/>
        <v>0</v>
      </c>
      <c r="AQ1242" s="362">
        <f t="shared" si="2821"/>
        <v>0</v>
      </c>
      <c r="AR1242" s="362">
        <f t="shared" si="2821"/>
        <v>0</v>
      </c>
      <c r="AS1242" s="266"/>
    </row>
    <row r="1243" spans="1:46" hidden="1" outlineLevel="1">
      <c r="A1243" s="464"/>
      <c r="B1243" s="254"/>
      <c r="C1243" s="251"/>
      <c r="D1243" s="251"/>
      <c r="E1243" s="251"/>
      <c r="F1243" s="251"/>
      <c r="G1243" s="251"/>
      <c r="H1243" s="251"/>
      <c r="I1243" s="251"/>
      <c r="J1243" s="251"/>
      <c r="K1243" s="251"/>
      <c r="L1243" s="251"/>
      <c r="M1243" s="251"/>
      <c r="N1243" s="251"/>
      <c r="O1243" s="251"/>
      <c r="P1243" s="251"/>
      <c r="Q1243" s="251"/>
      <c r="R1243" s="251"/>
      <c r="S1243" s="251"/>
      <c r="T1243" s="251"/>
      <c r="U1243" s="251"/>
      <c r="V1243" s="251"/>
      <c r="W1243" s="251"/>
      <c r="X1243" s="251"/>
      <c r="Y1243" s="251"/>
      <c r="Z1243" s="251"/>
      <c r="AA1243" s="251"/>
      <c r="AB1243" s="251"/>
      <c r="AC1243" s="251"/>
      <c r="AD1243" s="251"/>
      <c r="AE1243" s="373"/>
      <c r="AF1243" s="376"/>
      <c r="AG1243" s="376"/>
      <c r="AH1243" s="376"/>
      <c r="AI1243" s="376"/>
      <c r="AJ1243" s="376"/>
      <c r="AK1243" s="376"/>
      <c r="AL1243" s="376"/>
      <c r="AM1243" s="376"/>
      <c r="AN1243" s="376"/>
      <c r="AO1243" s="376"/>
      <c r="AP1243" s="376"/>
      <c r="AQ1243" s="376"/>
      <c r="AR1243" s="376"/>
      <c r="AS1243" s="266"/>
    </row>
    <row r="1244" spans="1:46" hidden="1" outlineLevel="1">
      <c r="A1244" s="464">
        <v>18</v>
      </c>
      <c r="B1244" s="379" t="s">
        <v>109</v>
      </c>
      <c r="C1244" s="251" t="s">
        <v>25</v>
      </c>
      <c r="D1244" s="255"/>
      <c r="E1244" s="255"/>
      <c r="F1244" s="255"/>
      <c r="G1244" s="255"/>
      <c r="H1244" s="255"/>
      <c r="I1244" s="255"/>
      <c r="J1244" s="255"/>
      <c r="K1244" s="255"/>
      <c r="L1244" s="255"/>
      <c r="M1244" s="255"/>
      <c r="N1244" s="255"/>
      <c r="O1244" s="255"/>
      <c r="P1244" s="255"/>
      <c r="Q1244" s="255">
        <v>12</v>
      </c>
      <c r="R1244" s="255"/>
      <c r="S1244" s="255"/>
      <c r="T1244" s="255"/>
      <c r="U1244" s="255"/>
      <c r="V1244" s="255"/>
      <c r="W1244" s="255"/>
      <c r="X1244" s="255"/>
      <c r="Y1244" s="255"/>
      <c r="Z1244" s="255"/>
      <c r="AA1244" s="255"/>
      <c r="AB1244" s="255"/>
      <c r="AC1244" s="255"/>
      <c r="AD1244" s="255"/>
      <c r="AE1244" s="377"/>
      <c r="AF1244" s="361"/>
      <c r="AG1244" s="361"/>
      <c r="AH1244" s="361"/>
      <c r="AI1244" s="361"/>
      <c r="AJ1244" s="361"/>
      <c r="AK1244" s="361"/>
      <c r="AL1244" s="366"/>
      <c r="AM1244" s="366"/>
      <c r="AN1244" s="366"/>
      <c r="AO1244" s="366"/>
      <c r="AP1244" s="366"/>
      <c r="AQ1244" s="366"/>
      <c r="AR1244" s="366"/>
      <c r="AS1244" s="256">
        <f>SUM(AE1244:AR1244)</f>
        <v>0</v>
      </c>
    </row>
    <row r="1245" spans="1:46" hidden="1" outlineLevel="1">
      <c r="A1245" s="464"/>
      <c r="B1245" s="254" t="s">
        <v>721</v>
      </c>
      <c r="C1245" s="251" t="s">
        <v>163</v>
      </c>
      <c r="D1245" s="255"/>
      <c r="E1245" s="255"/>
      <c r="F1245" s="255"/>
      <c r="G1245" s="255"/>
      <c r="H1245" s="255"/>
      <c r="I1245" s="255"/>
      <c r="J1245" s="255"/>
      <c r="K1245" s="255"/>
      <c r="L1245" s="255"/>
      <c r="M1245" s="255"/>
      <c r="N1245" s="255"/>
      <c r="O1245" s="255"/>
      <c r="P1245" s="255"/>
      <c r="Q1245" s="255">
        <f>Q1244</f>
        <v>12</v>
      </c>
      <c r="R1245" s="255"/>
      <c r="S1245" s="255"/>
      <c r="T1245" s="255"/>
      <c r="U1245" s="255"/>
      <c r="V1245" s="255"/>
      <c r="W1245" s="255"/>
      <c r="X1245" s="255"/>
      <c r="Y1245" s="255"/>
      <c r="Z1245" s="255"/>
      <c r="AA1245" s="255"/>
      <c r="AB1245" s="255"/>
      <c r="AC1245" s="255"/>
      <c r="AD1245" s="255"/>
      <c r="AE1245" s="362">
        <f>AE1244</f>
        <v>0</v>
      </c>
      <c r="AF1245" s="362">
        <f t="shared" ref="AF1245:AR1245" si="2822">AF1244</f>
        <v>0</v>
      </c>
      <c r="AG1245" s="362">
        <f t="shared" si="2822"/>
        <v>0</v>
      </c>
      <c r="AH1245" s="362">
        <f t="shared" si="2822"/>
        <v>0</v>
      </c>
      <c r="AI1245" s="362">
        <f t="shared" si="2822"/>
        <v>0</v>
      </c>
      <c r="AJ1245" s="362">
        <f t="shared" si="2822"/>
        <v>0</v>
      </c>
      <c r="AK1245" s="362">
        <f t="shared" si="2822"/>
        <v>0</v>
      </c>
      <c r="AL1245" s="362">
        <f t="shared" si="2822"/>
        <v>0</v>
      </c>
      <c r="AM1245" s="362">
        <f t="shared" si="2822"/>
        <v>0</v>
      </c>
      <c r="AN1245" s="362">
        <f t="shared" si="2822"/>
        <v>0</v>
      </c>
      <c r="AO1245" s="362">
        <f t="shared" si="2822"/>
        <v>0</v>
      </c>
      <c r="AP1245" s="362">
        <f t="shared" si="2822"/>
        <v>0</v>
      </c>
      <c r="AQ1245" s="362">
        <f t="shared" si="2822"/>
        <v>0</v>
      </c>
      <c r="AR1245" s="362">
        <f t="shared" si="2822"/>
        <v>0</v>
      </c>
      <c r="AS1245" s="266"/>
    </row>
    <row r="1246" spans="1:46" hidden="1" outlineLevel="1">
      <c r="A1246" s="464"/>
      <c r="B1246" s="281"/>
      <c r="C1246" s="251"/>
      <c r="D1246" s="251"/>
      <c r="E1246" s="251"/>
      <c r="F1246" s="251"/>
      <c r="G1246" s="251"/>
      <c r="H1246" s="251"/>
      <c r="I1246" s="251"/>
      <c r="J1246" s="251"/>
      <c r="K1246" s="251"/>
      <c r="L1246" s="251"/>
      <c r="M1246" s="251"/>
      <c r="N1246" s="251"/>
      <c r="O1246" s="251"/>
      <c r="P1246" s="251"/>
      <c r="Q1246" s="251"/>
      <c r="R1246" s="251"/>
      <c r="S1246" s="251"/>
      <c r="T1246" s="251"/>
      <c r="U1246" s="251"/>
      <c r="V1246" s="251"/>
      <c r="W1246" s="251"/>
      <c r="X1246" s="251"/>
      <c r="Y1246" s="251"/>
      <c r="Z1246" s="251"/>
      <c r="AA1246" s="251"/>
      <c r="AB1246" s="251"/>
      <c r="AC1246" s="251"/>
      <c r="AD1246" s="251"/>
      <c r="AE1246" s="374"/>
      <c r="AF1246" s="375"/>
      <c r="AG1246" s="375"/>
      <c r="AH1246" s="375"/>
      <c r="AI1246" s="375"/>
      <c r="AJ1246" s="375"/>
      <c r="AK1246" s="375"/>
      <c r="AL1246" s="375"/>
      <c r="AM1246" s="375"/>
      <c r="AN1246" s="375"/>
      <c r="AO1246" s="375"/>
      <c r="AP1246" s="375"/>
      <c r="AQ1246" s="375"/>
      <c r="AR1246" s="375"/>
      <c r="AS1246" s="257"/>
    </row>
    <row r="1247" spans="1:46" hidden="1" outlineLevel="1">
      <c r="A1247" s="464">
        <v>19</v>
      </c>
      <c r="B1247" s="379" t="s">
        <v>111</v>
      </c>
      <c r="C1247" s="251" t="s">
        <v>25</v>
      </c>
      <c r="D1247" s="255"/>
      <c r="E1247" s="255"/>
      <c r="F1247" s="255"/>
      <c r="G1247" s="255"/>
      <c r="H1247" s="255"/>
      <c r="I1247" s="255"/>
      <c r="J1247" s="255"/>
      <c r="K1247" s="255"/>
      <c r="L1247" s="255"/>
      <c r="M1247" s="255"/>
      <c r="N1247" s="255"/>
      <c r="O1247" s="255"/>
      <c r="P1247" s="255"/>
      <c r="Q1247" s="255">
        <v>12</v>
      </c>
      <c r="R1247" s="255"/>
      <c r="S1247" s="255"/>
      <c r="T1247" s="255"/>
      <c r="U1247" s="255"/>
      <c r="V1247" s="255"/>
      <c r="W1247" s="255"/>
      <c r="X1247" s="255"/>
      <c r="Y1247" s="255"/>
      <c r="Z1247" s="255"/>
      <c r="AA1247" s="255"/>
      <c r="AB1247" s="255"/>
      <c r="AC1247" s="255"/>
      <c r="AD1247" s="255"/>
      <c r="AE1247" s="377"/>
      <c r="AF1247" s="361"/>
      <c r="AG1247" s="361"/>
      <c r="AH1247" s="361"/>
      <c r="AI1247" s="361"/>
      <c r="AJ1247" s="361"/>
      <c r="AK1247" s="361"/>
      <c r="AL1247" s="366"/>
      <c r="AM1247" s="366"/>
      <c r="AN1247" s="366"/>
      <c r="AO1247" s="366"/>
      <c r="AP1247" s="366"/>
      <c r="AQ1247" s="366"/>
      <c r="AR1247" s="366"/>
      <c r="AS1247" s="256">
        <f>SUM(AE1247:AR1247)</f>
        <v>0</v>
      </c>
    </row>
    <row r="1248" spans="1:46" hidden="1" outlineLevel="1">
      <c r="A1248" s="464"/>
      <c r="B1248" s="254" t="s">
        <v>721</v>
      </c>
      <c r="C1248" s="251" t="s">
        <v>163</v>
      </c>
      <c r="D1248" s="255"/>
      <c r="E1248" s="255"/>
      <c r="F1248" s="255"/>
      <c r="G1248" s="255"/>
      <c r="H1248" s="255"/>
      <c r="I1248" s="255"/>
      <c r="J1248" s="255"/>
      <c r="K1248" s="255"/>
      <c r="L1248" s="255"/>
      <c r="M1248" s="255"/>
      <c r="N1248" s="255"/>
      <c r="O1248" s="255"/>
      <c r="P1248" s="255"/>
      <c r="Q1248" s="255">
        <f>Q1247</f>
        <v>12</v>
      </c>
      <c r="R1248" s="255"/>
      <c r="S1248" s="255"/>
      <c r="T1248" s="255"/>
      <c r="U1248" s="255"/>
      <c r="V1248" s="255"/>
      <c r="W1248" s="255"/>
      <c r="X1248" s="255"/>
      <c r="Y1248" s="255"/>
      <c r="Z1248" s="255"/>
      <c r="AA1248" s="255"/>
      <c r="AB1248" s="255"/>
      <c r="AC1248" s="255"/>
      <c r="AD1248" s="255"/>
      <c r="AE1248" s="362">
        <f>AE1247</f>
        <v>0</v>
      </c>
      <c r="AF1248" s="362">
        <f t="shared" ref="AF1248:AR1248" si="2823">AF1247</f>
        <v>0</v>
      </c>
      <c r="AG1248" s="362">
        <f t="shared" si="2823"/>
        <v>0</v>
      </c>
      <c r="AH1248" s="362">
        <f t="shared" si="2823"/>
        <v>0</v>
      </c>
      <c r="AI1248" s="362">
        <f t="shared" si="2823"/>
        <v>0</v>
      </c>
      <c r="AJ1248" s="362">
        <f t="shared" si="2823"/>
        <v>0</v>
      </c>
      <c r="AK1248" s="362">
        <f t="shared" si="2823"/>
        <v>0</v>
      </c>
      <c r="AL1248" s="362">
        <f t="shared" si="2823"/>
        <v>0</v>
      </c>
      <c r="AM1248" s="362">
        <f t="shared" si="2823"/>
        <v>0</v>
      </c>
      <c r="AN1248" s="362">
        <f t="shared" si="2823"/>
        <v>0</v>
      </c>
      <c r="AO1248" s="362">
        <f t="shared" si="2823"/>
        <v>0</v>
      </c>
      <c r="AP1248" s="362">
        <f t="shared" si="2823"/>
        <v>0</v>
      </c>
      <c r="AQ1248" s="362">
        <f t="shared" si="2823"/>
        <v>0</v>
      </c>
      <c r="AR1248" s="362">
        <f t="shared" si="2823"/>
        <v>0</v>
      </c>
      <c r="AS1248" s="257"/>
    </row>
    <row r="1249" spans="1:45" hidden="1" outlineLevel="1">
      <c r="A1249" s="464"/>
      <c r="B1249" s="281"/>
      <c r="C1249" s="251"/>
      <c r="D1249" s="251"/>
      <c r="E1249" s="251"/>
      <c r="F1249" s="251"/>
      <c r="G1249" s="251"/>
      <c r="H1249" s="251"/>
      <c r="I1249" s="251"/>
      <c r="J1249" s="251"/>
      <c r="K1249" s="251"/>
      <c r="L1249" s="251"/>
      <c r="M1249" s="251"/>
      <c r="N1249" s="251"/>
      <c r="O1249" s="251"/>
      <c r="P1249" s="251"/>
      <c r="Q1249" s="251"/>
      <c r="R1249" s="251"/>
      <c r="S1249" s="251"/>
      <c r="T1249" s="251"/>
      <c r="U1249" s="251"/>
      <c r="V1249" s="251"/>
      <c r="W1249" s="251"/>
      <c r="X1249" s="251"/>
      <c r="Y1249" s="251"/>
      <c r="Z1249" s="251"/>
      <c r="AA1249" s="251"/>
      <c r="AB1249" s="251"/>
      <c r="AC1249" s="251"/>
      <c r="AD1249" s="251"/>
      <c r="AE1249" s="363"/>
      <c r="AF1249" s="363"/>
      <c r="AG1249" s="363"/>
      <c r="AH1249" s="363"/>
      <c r="AI1249" s="363"/>
      <c r="AJ1249" s="363"/>
      <c r="AK1249" s="363"/>
      <c r="AL1249" s="363"/>
      <c r="AM1249" s="363"/>
      <c r="AN1249" s="363"/>
      <c r="AO1249" s="363"/>
      <c r="AP1249" s="363"/>
      <c r="AQ1249" s="363"/>
      <c r="AR1249" s="363"/>
      <c r="AS1249" s="266"/>
    </row>
    <row r="1250" spans="1:45" hidden="1" outlineLevel="1">
      <c r="A1250" s="464">
        <v>20</v>
      </c>
      <c r="B1250" s="379" t="s">
        <v>110</v>
      </c>
      <c r="C1250" s="251" t="s">
        <v>25</v>
      </c>
      <c r="D1250" s="255"/>
      <c r="E1250" s="255"/>
      <c r="F1250" s="255"/>
      <c r="G1250" s="255"/>
      <c r="H1250" s="255"/>
      <c r="I1250" s="255"/>
      <c r="J1250" s="255"/>
      <c r="K1250" s="255"/>
      <c r="L1250" s="255"/>
      <c r="M1250" s="255"/>
      <c r="N1250" s="255"/>
      <c r="O1250" s="255"/>
      <c r="P1250" s="255"/>
      <c r="Q1250" s="255">
        <v>12</v>
      </c>
      <c r="R1250" s="255"/>
      <c r="S1250" s="255"/>
      <c r="T1250" s="255"/>
      <c r="U1250" s="255"/>
      <c r="V1250" s="255"/>
      <c r="W1250" s="255"/>
      <c r="X1250" s="255"/>
      <c r="Y1250" s="255"/>
      <c r="Z1250" s="255"/>
      <c r="AA1250" s="255"/>
      <c r="AB1250" s="255"/>
      <c r="AC1250" s="255"/>
      <c r="AD1250" s="255"/>
      <c r="AE1250" s="377"/>
      <c r="AF1250" s="361"/>
      <c r="AG1250" s="361"/>
      <c r="AH1250" s="361"/>
      <c r="AI1250" s="361"/>
      <c r="AJ1250" s="361"/>
      <c r="AK1250" s="361"/>
      <c r="AL1250" s="366"/>
      <c r="AM1250" s="366"/>
      <c r="AN1250" s="366"/>
      <c r="AO1250" s="366"/>
      <c r="AP1250" s="366"/>
      <c r="AQ1250" s="366"/>
      <c r="AR1250" s="366"/>
      <c r="AS1250" s="256">
        <f>SUM(AE1250:AR1250)</f>
        <v>0</v>
      </c>
    </row>
    <row r="1251" spans="1:45" hidden="1" outlineLevel="1">
      <c r="A1251" s="464"/>
      <c r="B1251" s="254" t="s">
        <v>721</v>
      </c>
      <c r="C1251" s="251" t="s">
        <v>163</v>
      </c>
      <c r="D1251" s="255"/>
      <c r="E1251" s="255"/>
      <c r="F1251" s="255"/>
      <c r="G1251" s="255"/>
      <c r="H1251" s="255"/>
      <c r="I1251" s="255"/>
      <c r="J1251" s="255"/>
      <c r="K1251" s="255"/>
      <c r="L1251" s="255"/>
      <c r="M1251" s="255"/>
      <c r="N1251" s="255"/>
      <c r="O1251" s="255"/>
      <c r="P1251" s="255"/>
      <c r="Q1251" s="255">
        <f>Q1250</f>
        <v>12</v>
      </c>
      <c r="R1251" s="255"/>
      <c r="S1251" s="255"/>
      <c r="T1251" s="255"/>
      <c r="U1251" s="255"/>
      <c r="V1251" s="255"/>
      <c r="W1251" s="255"/>
      <c r="X1251" s="255"/>
      <c r="Y1251" s="255"/>
      <c r="Z1251" s="255"/>
      <c r="AA1251" s="255"/>
      <c r="AB1251" s="255"/>
      <c r="AC1251" s="255"/>
      <c r="AD1251" s="255"/>
      <c r="AE1251" s="362">
        <f t="shared" ref="AE1251:AR1251" si="2824">AE1250</f>
        <v>0</v>
      </c>
      <c r="AF1251" s="362">
        <f t="shared" si="2824"/>
        <v>0</v>
      </c>
      <c r="AG1251" s="362">
        <f t="shared" si="2824"/>
        <v>0</v>
      </c>
      <c r="AH1251" s="362">
        <f t="shared" si="2824"/>
        <v>0</v>
      </c>
      <c r="AI1251" s="362">
        <f t="shared" si="2824"/>
        <v>0</v>
      </c>
      <c r="AJ1251" s="362">
        <f t="shared" si="2824"/>
        <v>0</v>
      </c>
      <c r="AK1251" s="362">
        <f t="shared" si="2824"/>
        <v>0</v>
      </c>
      <c r="AL1251" s="362">
        <f t="shared" si="2824"/>
        <v>0</v>
      </c>
      <c r="AM1251" s="362">
        <f t="shared" si="2824"/>
        <v>0</v>
      </c>
      <c r="AN1251" s="362">
        <f t="shared" si="2824"/>
        <v>0</v>
      </c>
      <c r="AO1251" s="362">
        <f t="shared" si="2824"/>
        <v>0</v>
      </c>
      <c r="AP1251" s="362">
        <f t="shared" si="2824"/>
        <v>0</v>
      </c>
      <c r="AQ1251" s="362">
        <f t="shared" si="2824"/>
        <v>0</v>
      </c>
      <c r="AR1251" s="362">
        <f t="shared" si="2824"/>
        <v>0</v>
      </c>
      <c r="AS1251" s="266"/>
    </row>
    <row r="1252" spans="1:45" ht="15.75" hidden="1" outlineLevel="1">
      <c r="A1252" s="464"/>
      <c r="B1252" s="282"/>
      <c r="C1252" s="260"/>
      <c r="D1252" s="251"/>
      <c r="E1252" s="251"/>
      <c r="F1252" s="251"/>
      <c r="G1252" s="251"/>
      <c r="H1252" s="251"/>
      <c r="I1252" s="251"/>
      <c r="J1252" s="251"/>
      <c r="K1252" s="251"/>
      <c r="L1252" s="251"/>
      <c r="M1252" s="251"/>
      <c r="N1252" s="251"/>
      <c r="O1252" s="251"/>
      <c r="P1252" s="251"/>
      <c r="Q1252" s="260"/>
      <c r="R1252" s="251"/>
      <c r="S1252" s="251"/>
      <c r="T1252" s="251"/>
      <c r="U1252" s="251"/>
      <c r="V1252" s="251"/>
      <c r="W1252" s="251"/>
      <c r="X1252" s="251"/>
      <c r="Y1252" s="251"/>
      <c r="Z1252" s="251"/>
      <c r="AA1252" s="251"/>
      <c r="AB1252" s="251"/>
      <c r="AC1252" s="251"/>
      <c r="AD1252" s="251"/>
      <c r="AE1252" s="363"/>
      <c r="AF1252" s="363"/>
      <c r="AG1252" s="363"/>
      <c r="AH1252" s="363"/>
      <c r="AI1252" s="363"/>
      <c r="AJ1252" s="363"/>
      <c r="AK1252" s="363"/>
      <c r="AL1252" s="363"/>
      <c r="AM1252" s="363"/>
      <c r="AN1252" s="363"/>
      <c r="AO1252" s="363"/>
      <c r="AP1252" s="363"/>
      <c r="AQ1252" s="363"/>
      <c r="AR1252" s="363"/>
      <c r="AS1252" s="266"/>
    </row>
    <row r="1253" spans="1:45" ht="15.75" hidden="1" outlineLevel="1">
      <c r="A1253" s="464"/>
      <c r="B1253" s="454" t="s">
        <v>499</v>
      </c>
      <c r="C1253" s="251"/>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373"/>
      <c r="AF1253" s="376"/>
      <c r="AG1253" s="376"/>
      <c r="AH1253" s="376"/>
      <c r="AI1253" s="376"/>
      <c r="AJ1253" s="376"/>
      <c r="AK1253" s="376"/>
      <c r="AL1253" s="376"/>
      <c r="AM1253" s="376"/>
      <c r="AN1253" s="376"/>
      <c r="AO1253" s="376"/>
      <c r="AP1253" s="376"/>
      <c r="AQ1253" s="376"/>
      <c r="AR1253" s="376"/>
      <c r="AS1253" s="266"/>
    </row>
    <row r="1254" spans="1:45" ht="15.75" hidden="1" outlineLevel="1">
      <c r="A1254" s="464"/>
      <c r="B1254" s="443" t="s">
        <v>495</v>
      </c>
      <c r="C1254" s="251"/>
      <c r="D1254" s="251"/>
      <c r="E1254" s="251"/>
      <c r="F1254" s="251"/>
      <c r="G1254" s="251"/>
      <c r="H1254" s="251"/>
      <c r="I1254" s="251"/>
      <c r="J1254" s="251"/>
      <c r="K1254" s="251"/>
      <c r="L1254" s="251"/>
      <c r="M1254" s="251"/>
      <c r="N1254" s="251"/>
      <c r="O1254" s="251"/>
      <c r="P1254" s="251"/>
      <c r="Q1254" s="251"/>
      <c r="R1254" s="251"/>
      <c r="S1254" s="251"/>
      <c r="T1254" s="251"/>
      <c r="U1254" s="251"/>
      <c r="V1254" s="251"/>
      <c r="W1254" s="251"/>
      <c r="X1254" s="251"/>
      <c r="Y1254" s="251"/>
      <c r="Z1254" s="251"/>
      <c r="AA1254" s="251"/>
      <c r="AB1254" s="251"/>
      <c r="AC1254" s="251"/>
      <c r="AD1254" s="251"/>
      <c r="AE1254" s="373"/>
      <c r="AF1254" s="376"/>
      <c r="AG1254" s="376"/>
      <c r="AH1254" s="376"/>
      <c r="AI1254" s="376"/>
      <c r="AJ1254" s="376"/>
      <c r="AK1254" s="376"/>
      <c r="AL1254" s="376"/>
      <c r="AM1254" s="376"/>
      <c r="AN1254" s="376"/>
      <c r="AO1254" s="376"/>
      <c r="AP1254" s="376"/>
      <c r="AQ1254" s="376"/>
      <c r="AR1254" s="376"/>
      <c r="AS1254" s="266"/>
    </row>
    <row r="1255" spans="1:45" ht="15" hidden="1" customHeight="1" outlineLevel="1">
      <c r="A1255" s="464">
        <v>21</v>
      </c>
      <c r="B1255" s="379" t="s">
        <v>113</v>
      </c>
      <c r="C1255" s="251" t="s">
        <v>25</v>
      </c>
      <c r="D1255" s="255"/>
      <c r="E1255" s="255"/>
      <c r="F1255" s="255"/>
      <c r="G1255" s="255"/>
      <c r="H1255" s="255"/>
      <c r="I1255" s="255"/>
      <c r="J1255" s="255"/>
      <c r="K1255" s="255"/>
      <c r="L1255" s="255"/>
      <c r="M1255" s="255"/>
      <c r="N1255" s="255"/>
      <c r="O1255" s="255"/>
      <c r="P1255" s="255"/>
      <c r="Q1255" s="251"/>
      <c r="R1255" s="255"/>
      <c r="S1255" s="255"/>
      <c r="T1255" s="255"/>
      <c r="U1255" s="255"/>
      <c r="V1255" s="255"/>
      <c r="W1255" s="255"/>
      <c r="X1255" s="255"/>
      <c r="Y1255" s="255"/>
      <c r="Z1255" s="255"/>
      <c r="AA1255" s="255"/>
      <c r="AB1255" s="255"/>
      <c r="AC1255" s="255"/>
      <c r="AD1255" s="255"/>
      <c r="AE1255" s="361"/>
      <c r="AF1255" s="361"/>
      <c r="AG1255" s="361"/>
      <c r="AH1255" s="361"/>
      <c r="AI1255" s="361"/>
      <c r="AJ1255" s="361"/>
      <c r="AK1255" s="361"/>
      <c r="AL1255" s="361"/>
      <c r="AM1255" s="361"/>
      <c r="AN1255" s="361"/>
      <c r="AO1255" s="361"/>
      <c r="AP1255" s="361"/>
      <c r="AQ1255" s="361"/>
      <c r="AR1255" s="361"/>
      <c r="AS1255" s="256">
        <f>SUM(AE1255:AR1255)</f>
        <v>0</v>
      </c>
    </row>
    <row r="1256" spans="1:45" ht="15" hidden="1" customHeight="1" outlineLevel="1">
      <c r="A1256" s="464"/>
      <c r="B1256" s="254" t="s">
        <v>721</v>
      </c>
      <c r="C1256" s="251" t="s">
        <v>163</v>
      </c>
      <c r="D1256" s="255"/>
      <c r="E1256" s="255"/>
      <c r="F1256" s="255"/>
      <c r="G1256" s="255"/>
      <c r="H1256" s="255"/>
      <c r="I1256" s="255"/>
      <c r="J1256" s="255"/>
      <c r="K1256" s="255"/>
      <c r="L1256" s="255"/>
      <c r="M1256" s="255"/>
      <c r="N1256" s="255"/>
      <c r="O1256" s="255"/>
      <c r="P1256" s="255"/>
      <c r="Q1256" s="251"/>
      <c r="R1256" s="255"/>
      <c r="S1256" s="255"/>
      <c r="T1256" s="255"/>
      <c r="U1256" s="255"/>
      <c r="V1256" s="255"/>
      <c r="W1256" s="255"/>
      <c r="X1256" s="255"/>
      <c r="Y1256" s="255"/>
      <c r="Z1256" s="255"/>
      <c r="AA1256" s="255"/>
      <c r="AB1256" s="255"/>
      <c r="AC1256" s="255"/>
      <c r="AD1256" s="255"/>
      <c r="AE1256" s="362">
        <f>AE1255</f>
        <v>0</v>
      </c>
      <c r="AF1256" s="362">
        <f t="shared" ref="AF1256:AR1256" si="2825">AF1255</f>
        <v>0</v>
      </c>
      <c r="AG1256" s="362">
        <f t="shared" si="2825"/>
        <v>0</v>
      </c>
      <c r="AH1256" s="362">
        <f t="shared" si="2825"/>
        <v>0</v>
      </c>
      <c r="AI1256" s="362">
        <f t="shared" si="2825"/>
        <v>0</v>
      </c>
      <c r="AJ1256" s="362">
        <f t="shared" si="2825"/>
        <v>0</v>
      </c>
      <c r="AK1256" s="362">
        <f t="shared" si="2825"/>
        <v>0</v>
      </c>
      <c r="AL1256" s="362">
        <f t="shared" si="2825"/>
        <v>0</v>
      </c>
      <c r="AM1256" s="362">
        <f t="shared" si="2825"/>
        <v>0</v>
      </c>
      <c r="AN1256" s="362">
        <f t="shared" si="2825"/>
        <v>0</v>
      </c>
      <c r="AO1256" s="362">
        <f t="shared" si="2825"/>
        <v>0</v>
      </c>
      <c r="AP1256" s="362">
        <f t="shared" si="2825"/>
        <v>0</v>
      </c>
      <c r="AQ1256" s="362">
        <f t="shared" si="2825"/>
        <v>0</v>
      </c>
      <c r="AR1256" s="362">
        <f t="shared" si="2825"/>
        <v>0</v>
      </c>
      <c r="AS1256" s="266"/>
    </row>
    <row r="1257" spans="1:45" ht="15" hidden="1" customHeight="1" outlineLevel="1">
      <c r="A1257" s="464"/>
      <c r="B1257" s="254"/>
      <c r="C1257" s="251"/>
      <c r="D1257" s="251"/>
      <c r="E1257" s="251"/>
      <c r="F1257" s="251"/>
      <c r="G1257" s="251"/>
      <c r="H1257" s="251"/>
      <c r="I1257" s="251"/>
      <c r="J1257" s="251"/>
      <c r="K1257" s="251"/>
      <c r="L1257" s="251"/>
      <c r="M1257" s="251"/>
      <c r="N1257" s="251"/>
      <c r="O1257" s="251"/>
      <c r="P1257" s="251"/>
      <c r="Q1257" s="251"/>
      <c r="R1257" s="251"/>
      <c r="S1257" s="251"/>
      <c r="T1257" s="251"/>
      <c r="U1257" s="251"/>
      <c r="V1257" s="251"/>
      <c r="W1257" s="251"/>
      <c r="X1257" s="251"/>
      <c r="Y1257" s="251"/>
      <c r="Z1257" s="251"/>
      <c r="AA1257" s="251"/>
      <c r="AB1257" s="251"/>
      <c r="AC1257" s="251"/>
      <c r="AD1257" s="251"/>
      <c r="AE1257" s="373"/>
      <c r="AF1257" s="376"/>
      <c r="AG1257" s="376"/>
      <c r="AH1257" s="376"/>
      <c r="AI1257" s="376"/>
      <c r="AJ1257" s="376"/>
      <c r="AK1257" s="376"/>
      <c r="AL1257" s="376"/>
      <c r="AM1257" s="376"/>
      <c r="AN1257" s="376"/>
      <c r="AO1257" s="376"/>
      <c r="AP1257" s="376"/>
      <c r="AQ1257" s="376"/>
      <c r="AR1257" s="376"/>
      <c r="AS1257" s="266"/>
    </row>
    <row r="1258" spans="1:45" ht="15" hidden="1" customHeight="1" outlineLevel="1">
      <c r="A1258" s="464">
        <v>22</v>
      </c>
      <c r="B1258" s="379" t="s">
        <v>114</v>
      </c>
      <c r="C1258" s="251" t="s">
        <v>25</v>
      </c>
      <c r="D1258" s="255"/>
      <c r="E1258" s="255"/>
      <c r="F1258" s="255"/>
      <c r="G1258" s="255"/>
      <c r="H1258" s="255"/>
      <c r="I1258" s="255"/>
      <c r="J1258" s="255"/>
      <c r="K1258" s="255"/>
      <c r="L1258" s="255"/>
      <c r="M1258" s="255"/>
      <c r="N1258" s="255"/>
      <c r="O1258" s="255"/>
      <c r="P1258" s="255"/>
      <c r="Q1258" s="251"/>
      <c r="R1258" s="255"/>
      <c r="S1258" s="255"/>
      <c r="T1258" s="255"/>
      <c r="U1258" s="255"/>
      <c r="V1258" s="255"/>
      <c r="W1258" s="255"/>
      <c r="X1258" s="255"/>
      <c r="Y1258" s="255"/>
      <c r="Z1258" s="255"/>
      <c r="AA1258" s="255"/>
      <c r="AB1258" s="255"/>
      <c r="AC1258" s="255"/>
      <c r="AD1258" s="255"/>
      <c r="AE1258" s="361"/>
      <c r="AF1258" s="361"/>
      <c r="AG1258" s="361"/>
      <c r="AH1258" s="361"/>
      <c r="AI1258" s="361"/>
      <c r="AJ1258" s="361"/>
      <c r="AK1258" s="361"/>
      <c r="AL1258" s="361"/>
      <c r="AM1258" s="361"/>
      <c r="AN1258" s="361"/>
      <c r="AO1258" s="361"/>
      <c r="AP1258" s="361"/>
      <c r="AQ1258" s="361"/>
      <c r="AR1258" s="361"/>
      <c r="AS1258" s="256">
        <f>SUM(AE1258:AR1258)</f>
        <v>0</v>
      </c>
    </row>
    <row r="1259" spans="1:45" ht="15" hidden="1" customHeight="1" outlineLevel="1">
      <c r="A1259" s="464"/>
      <c r="B1259" s="254" t="s">
        <v>721</v>
      </c>
      <c r="C1259" s="251" t="s">
        <v>163</v>
      </c>
      <c r="D1259" s="255"/>
      <c r="E1259" s="255"/>
      <c r="F1259" s="255"/>
      <c r="G1259" s="255"/>
      <c r="H1259" s="255"/>
      <c r="I1259" s="255"/>
      <c r="J1259" s="255"/>
      <c r="K1259" s="255"/>
      <c r="L1259" s="255"/>
      <c r="M1259" s="255"/>
      <c r="N1259" s="255"/>
      <c r="O1259" s="255"/>
      <c r="P1259" s="255"/>
      <c r="Q1259" s="251"/>
      <c r="R1259" s="255"/>
      <c r="S1259" s="255"/>
      <c r="T1259" s="255"/>
      <c r="U1259" s="255"/>
      <c r="V1259" s="255"/>
      <c r="W1259" s="255"/>
      <c r="X1259" s="255"/>
      <c r="Y1259" s="255"/>
      <c r="Z1259" s="255"/>
      <c r="AA1259" s="255"/>
      <c r="AB1259" s="255"/>
      <c r="AC1259" s="255"/>
      <c r="AD1259" s="255"/>
      <c r="AE1259" s="362">
        <f>AE1258</f>
        <v>0</v>
      </c>
      <c r="AF1259" s="362">
        <f t="shared" ref="AF1259:AR1259" si="2826">AF1258</f>
        <v>0</v>
      </c>
      <c r="AG1259" s="362">
        <f t="shared" si="2826"/>
        <v>0</v>
      </c>
      <c r="AH1259" s="362">
        <f t="shared" si="2826"/>
        <v>0</v>
      </c>
      <c r="AI1259" s="362">
        <f t="shared" si="2826"/>
        <v>0</v>
      </c>
      <c r="AJ1259" s="362">
        <f t="shared" si="2826"/>
        <v>0</v>
      </c>
      <c r="AK1259" s="362">
        <f t="shared" si="2826"/>
        <v>0</v>
      </c>
      <c r="AL1259" s="362">
        <f t="shared" si="2826"/>
        <v>0</v>
      </c>
      <c r="AM1259" s="362">
        <f t="shared" si="2826"/>
        <v>0</v>
      </c>
      <c r="AN1259" s="362">
        <f t="shared" si="2826"/>
        <v>0</v>
      </c>
      <c r="AO1259" s="362">
        <f t="shared" si="2826"/>
        <v>0</v>
      </c>
      <c r="AP1259" s="362">
        <f t="shared" si="2826"/>
        <v>0</v>
      </c>
      <c r="AQ1259" s="362">
        <f t="shared" si="2826"/>
        <v>0</v>
      </c>
      <c r="AR1259" s="362">
        <f t="shared" si="2826"/>
        <v>0</v>
      </c>
      <c r="AS1259" s="266"/>
    </row>
    <row r="1260" spans="1:45" ht="15" hidden="1" customHeight="1" outlineLevel="1">
      <c r="A1260" s="464"/>
      <c r="B1260" s="254"/>
      <c r="C1260" s="251"/>
      <c r="D1260" s="251"/>
      <c r="E1260" s="251"/>
      <c r="F1260" s="251"/>
      <c r="G1260" s="251"/>
      <c r="H1260" s="251"/>
      <c r="I1260" s="251"/>
      <c r="J1260" s="251"/>
      <c r="K1260" s="251"/>
      <c r="L1260" s="251"/>
      <c r="M1260" s="251"/>
      <c r="N1260" s="251"/>
      <c r="O1260" s="251"/>
      <c r="P1260" s="251"/>
      <c r="Q1260" s="251"/>
      <c r="R1260" s="251"/>
      <c r="S1260" s="251"/>
      <c r="T1260" s="251"/>
      <c r="U1260" s="251"/>
      <c r="V1260" s="251"/>
      <c r="W1260" s="251"/>
      <c r="X1260" s="251"/>
      <c r="Y1260" s="251"/>
      <c r="Z1260" s="251"/>
      <c r="AA1260" s="251"/>
      <c r="AB1260" s="251"/>
      <c r="AC1260" s="251"/>
      <c r="AD1260" s="251"/>
      <c r="AE1260" s="373"/>
      <c r="AF1260" s="376"/>
      <c r="AG1260" s="376"/>
      <c r="AH1260" s="376"/>
      <c r="AI1260" s="376"/>
      <c r="AJ1260" s="376"/>
      <c r="AK1260" s="376"/>
      <c r="AL1260" s="376"/>
      <c r="AM1260" s="376"/>
      <c r="AN1260" s="376"/>
      <c r="AO1260" s="376"/>
      <c r="AP1260" s="376"/>
      <c r="AQ1260" s="376"/>
      <c r="AR1260" s="376"/>
      <c r="AS1260" s="266"/>
    </row>
    <row r="1261" spans="1:45" ht="15" hidden="1" customHeight="1" outlineLevel="1">
      <c r="A1261" s="464">
        <v>23</v>
      </c>
      <c r="B1261" s="379" t="s">
        <v>115</v>
      </c>
      <c r="C1261" s="251" t="s">
        <v>25</v>
      </c>
      <c r="D1261" s="255"/>
      <c r="E1261" s="255"/>
      <c r="F1261" s="255"/>
      <c r="G1261" s="255"/>
      <c r="H1261" s="255"/>
      <c r="I1261" s="255"/>
      <c r="J1261" s="255"/>
      <c r="K1261" s="255"/>
      <c r="L1261" s="255"/>
      <c r="M1261" s="255"/>
      <c r="N1261" s="255"/>
      <c r="O1261" s="255"/>
      <c r="P1261" s="255"/>
      <c r="Q1261" s="251"/>
      <c r="R1261" s="255"/>
      <c r="S1261" s="255"/>
      <c r="T1261" s="255"/>
      <c r="U1261" s="255"/>
      <c r="V1261" s="255"/>
      <c r="W1261" s="255"/>
      <c r="X1261" s="255"/>
      <c r="Y1261" s="255"/>
      <c r="Z1261" s="255"/>
      <c r="AA1261" s="255"/>
      <c r="AB1261" s="255"/>
      <c r="AC1261" s="255"/>
      <c r="AD1261" s="255"/>
      <c r="AE1261" s="361"/>
      <c r="AF1261" s="361"/>
      <c r="AG1261" s="361"/>
      <c r="AH1261" s="361"/>
      <c r="AI1261" s="361"/>
      <c r="AJ1261" s="361"/>
      <c r="AK1261" s="361"/>
      <c r="AL1261" s="361"/>
      <c r="AM1261" s="361"/>
      <c r="AN1261" s="361"/>
      <c r="AO1261" s="361"/>
      <c r="AP1261" s="361"/>
      <c r="AQ1261" s="361"/>
      <c r="AR1261" s="361"/>
      <c r="AS1261" s="256">
        <f>SUM(AE1261:AR1261)</f>
        <v>0</v>
      </c>
    </row>
    <row r="1262" spans="1:45" ht="15" hidden="1" customHeight="1" outlineLevel="1">
      <c r="A1262" s="464"/>
      <c r="B1262" s="254" t="s">
        <v>721</v>
      </c>
      <c r="C1262" s="251" t="s">
        <v>163</v>
      </c>
      <c r="D1262" s="255"/>
      <c r="E1262" s="255"/>
      <c r="F1262" s="255"/>
      <c r="G1262" s="255"/>
      <c r="H1262" s="255"/>
      <c r="I1262" s="255"/>
      <c r="J1262" s="255"/>
      <c r="K1262" s="255"/>
      <c r="L1262" s="255"/>
      <c r="M1262" s="255"/>
      <c r="N1262" s="255"/>
      <c r="O1262" s="255"/>
      <c r="P1262" s="255"/>
      <c r="Q1262" s="251"/>
      <c r="R1262" s="255"/>
      <c r="S1262" s="255"/>
      <c r="T1262" s="255"/>
      <c r="U1262" s="255"/>
      <c r="V1262" s="255"/>
      <c r="W1262" s="255"/>
      <c r="X1262" s="255"/>
      <c r="Y1262" s="255"/>
      <c r="Z1262" s="255"/>
      <c r="AA1262" s="255"/>
      <c r="AB1262" s="255"/>
      <c r="AC1262" s="255"/>
      <c r="AD1262" s="255"/>
      <c r="AE1262" s="362">
        <f>AE1261</f>
        <v>0</v>
      </c>
      <c r="AF1262" s="362">
        <f t="shared" ref="AF1262:AR1262" si="2827">AF1261</f>
        <v>0</v>
      </c>
      <c r="AG1262" s="362">
        <f t="shared" si="2827"/>
        <v>0</v>
      </c>
      <c r="AH1262" s="362">
        <f t="shared" si="2827"/>
        <v>0</v>
      </c>
      <c r="AI1262" s="362">
        <f t="shared" si="2827"/>
        <v>0</v>
      </c>
      <c r="AJ1262" s="362">
        <f t="shared" si="2827"/>
        <v>0</v>
      </c>
      <c r="AK1262" s="362">
        <f t="shared" si="2827"/>
        <v>0</v>
      </c>
      <c r="AL1262" s="362">
        <f t="shared" si="2827"/>
        <v>0</v>
      </c>
      <c r="AM1262" s="362">
        <f t="shared" si="2827"/>
        <v>0</v>
      </c>
      <c r="AN1262" s="362">
        <f t="shared" si="2827"/>
        <v>0</v>
      </c>
      <c r="AO1262" s="362">
        <f t="shared" si="2827"/>
        <v>0</v>
      </c>
      <c r="AP1262" s="362">
        <f t="shared" si="2827"/>
        <v>0</v>
      </c>
      <c r="AQ1262" s="362">
        <f t="shared" si="2827"/>
        <v>0</v>
      </c>
      <c r="AR1262" s="362">
        <f t="shared" si="2827"/>
        <v>0</v>
      </c>
      <c r="AS1262" s="266"/>
    </row>
    <row r="1263" spans="1:45" ht="15" hidden="1" customHeight="1" outlineLevel="1">
      <c r="A1263" s="464"/>
      <c r="B1263" s="381"/>
      <c r="C1263" s="251"/>
      <c r="D1263" s="251"/>
      <c r="E1263" s="251"/>
      <c r="F1263" s="251"/>
      <c r="G1263" s="251"/>
      <c r="H1263" s="251"/>
      <c r="I1263" s="251"/>
      <c r="J1263" s="251"/>
      <c r="K1263" s="251"/>
      <c r="L1263" s="251"/>
      <c r="M1263" s="251"/>
      <c r="N1263" s="251"/>
      <c r="O1263" s="251"/>
      <c r="P1263" s="251"/>
      <c r="Q1263" s="251"/>
      <c r="R1263" s="251"/>
      <c r="S1263" s="251"/>
      <c r="T1263" s="251"/>
      <c r="U1263" s="251"/>
      <c r="V1263" s="251"/>
      <c r="W1263" s="251"/>
      <c r="X1263" s="251"/>
      <c r="Y1263" s="251"/>
      <c r="Z1263" s="251"/>
      <c r="AA1263" s="251"/>
      <c r="AB1263" s="251"/>
      <c r="AC1263" s="251"/>
      <c r="AD1263" s="251"/>
      <c r="AE1263" s="373"/>
      <c r="AF1263" s="376"/>
      <c r="AG1263" s="376"/>
      <c r="AH1263" s="376"/>
      <c r="AI1263" s="376"/>
      <c r="AJ1263" s="376"/>
      <c r="AK1263" s="376"/>
      <c r="AL1263" s="376"/>
      <c r="AM1263" s="376"/>
      <c r="AN1263" s="376"/>
      <c r="AO1263" s="376"/>
      <c r="AP1263" s="376"/>
      <c r="AQ1263" s="376"/>
      <c r="AR1263" s="376"/>
      <c r="AS1263" s="266"/>
    </row>
    <row r="1264" spans="1:45" ht="15" hidden="1" customHeight="1" outlineLevel="1">
      <c r="A1264" s="464">
        <v>24</v>
      </c>
      <c r="B1264" s="379" t="s">
        <v>116</v>
      </c>
      <c r="C1264" s="251" t="s">
        <v>25</v>
      </c>
      <c r="D1264" s="255"/>
      <c r="E1264" s="255"/>
      <c r="F1264" s="255"/>
      <c r="G1264" s="255"/>
      <c r="H1264" s="255"/>
      <c r="I1264" s="255"/>
      <c r="J1264" s="255"/>
      <c r="K1264" s="255"/>
      <c r="L1264" s="255"/>
      <c r="M1264" s="255"/>
      <c r="N1264" s="255"/>
      <c r="O1264" s="255"/>
      <c r="P1264" s="255"/>
      <c r="Q1264" s="251"/>
      <c r="R1264" s="255"/>
      <c r="S1264" s="255"/>
      <c r="T1264" s="255"/>
      <c r="U1264" s="255"/>
      <c r="V1264" s="255"/>
      <c r="W1264" s="255"/>
      <c r="X1264" s="255"/>
      <c r="Y1264" s="255"/>
      <c r="Z1264" s="255"/>
      <c r="AA1264" s="255"/>
      <c r="AB1264" s="255"/>
      <c r="AC1264" s="255"/>
      <c r="AD1264" s="255"/>
      <c r="AE1264" s="361"/>
      <c r="AF1264" s="361"/>
      <c r="AG1264" s="361"/>
      <c r="AH1264" s="361"/>
      <c r="AI1264" s="361"/>
      <c r="AJ1264" s="361"/>
      <c r="AK1264" s="361"/>
      <c r="AL1264" s="361"/>
      <c r="AM1264" s="361"/>
      <c r="AN1264" s="361"/>
      <c r="AO1264" s="361"/>
      <c r="AP1264" s="361"/>
      <c r="AQ1264" s="361"/>
      <c r="AR1264" s="361"/>
      <c r="AS1264" s="256">
        <f>SUM(AE1264:AR1264)</f>
        <v>0</v>
      </c>
    </row>
    <row r="1265" spans="1:45" ht="15" hidden="1" customHeight="1" outlineLevel="1">
      <c r="A1265" s="464"/>
      <c r="B1265" s="254" t="s">
        <v>721</v>
      </c>
      <c r="C1265" s="251" t="s">
        <v>163</v>
      </c>
      <c r="D1265" s="255"/>
      <c r="E1265" s="255"/>
      <c r="F1265" s="255"/>
      <c r="G1265" s="255"/>
      <c r="H1265" s="255"/>
      <c r="I1265" s="255"/>
      <c r="J1265" s="255"/>
      <c r="K1265" s="255"/>
      <c r="L1265" s="255"/>
      <c r="M1265" s="255"/>
      <c r="N1265" s="255"/>
      <c r="O1265" s="255"/>
      <c r="P1265" s="255"/>
      <c r="Q1265" s="251"/>
      <c r="R1265" s="255"/>
      <c r="S1265" s="255"/>
      <c r="T1265" s="255"/>
      <c r="U1265" s="255"/>
      <c r="V1265" s="255"/>
      <c r="W1265" s="255"/>
      <c r="X1265" s="255"/>
      <c r="Y1265" s="255"/>
      <c r="Z1265" s="255"/>
      <c r="AA1265" s="255"/>
      <c r="AB1265" s="255"/>
      <c r="AC1265" s="255"/>
      <c r="AD1265" s="255"/>
      <c r="AE1265" s="362">
        <f>AE1264</f>
        <v>0</v>
      </c>
      <c r="AF1265" s="362">
        <f t="shared" ref="AF1265:AR1265" si="2828">AF1264</f>
        <v>0</v>
      </c>
      <c r="AG1265" s="362">
        <f t="shared" si="2828"/>
        <v>0</v>
      </c>
      <c r="AH1265" s="362">
        <f t="shared" si="2828"/>
        <v>0</v>
      </c>
      <c r="AI1265" s="362">
        <f t="shared" si="2828"/>
        <v>0</v>
      </c>
      <c r="AJ1265" s="362">
        <f t="shared" si="2828"/>
        <v>0</v>
      </c>
      <c r="AK1265" s="362">
        <f t="shared" si="2828"/>
        <v>0</v>
      </c>
      <c r="AL1265" s="362">
        <f t="shared" si="2828"/>
        <v>0</v>
      </c>
      <c r="AM1265" s="362">
        <f t="shared" si="2828"/>
        <v>0</v>
      </c>
      <c r="AN1265" s="362">
        <f t="shared" si="2828"/>
        <v>0</v>
      </c>
      <c r="AO1265" s="362">
        <f t="shared" si="2828"/>
        <v>0</v>
      </c>
      <c r="AP1265" s="362">
        <f t="shared" si="2828"/>
        <v>0</v>
      </c>
      <c r="AQ1265" s="362">
        <f t="shared" si="2828"/>
        <v>0</v>
      </c>
      <c r="AR1265" s="362">
        <f t="shared" si="2828"/>
        <v>0</v>
      </c>
      <c r="AS1265" s="266"/>
    </row>
    <row r="1266" spans="1:45" ht="15" hidden="1" customHeight="1" outlineLevel="1">
      <c r="A1266" s="464"/>
      <c r="B1266" s="254"/>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251"/>
      <c r="AE1266" s="363"/>
      <c r="AF1266" s="376"/>
      <c r="AG1266" s="376"/>
      <c r="AH1266" s="376"/>
      <c r="AI1266" s="376"/>
      <c r="AJ1266" s="376"/>
      <c r="AK1266" s="376"/>
      <c r="AL1266" s="376"/>
      <c r="AM1266" s="376"/>
      <c r="AN1266" s="376"/>
      <c r="AO1266" s="376"/>
      <c r="AP1266" s="376"/>
      <c r="AQ1266" s="376"/>
      <c r="AR1266" s="376"/>
      <c r="AS1266" s="266"/>
    </row>
    <row r="1267" spans="1:45" ht="15" hidden="1" customHeight="1" outlineLevel="1">
      <c r="A1267" s="464"/>
      <c r="B1267" s="248" t="s">
        <v>496</v>
      </c>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363"/>
      <c r="AF1267" s="376"/>
      <c r="AG1267" s="376"/>
      <c r="AH1267" s="376"/>
      <c r="AI1267" s="376"/>
      <c r="AJ1267" s="376"/>
      <c r="AK1267" s="376"/>
      <c r="AL1267" s="376"/>
      <c r="AM1267" s="376"/>
      <c r="AN1267" s="376"/>
      <c r="AO1267" s="376"/>
      <c r="AP1267" s="376"/>
      <c r="AQ1267" s="376"/>
      <c r="AR1267" s="376"/>
      <c r="AS1267" s="266"/>
    </row>
    <row r="1268" spans="1:45" ht="15" hidden="1" customHeight="1" outlineLevel="1">
      <c r="A1268" s="464">
        <v>25</v>
      </c>
      <c r="B1268" s="379" t="s">
        <v>117</v>
      </c>
      <c r="C1268" s="251" t="s">
        <v>25</v>
      </c>
      <c r="D1268" s="255"/>
      <c r="E1268" s="255"/>
      <c r="F1268" s="255"/>
      <c r="G1268" s="255"/>
      <c r="H1268" s="255"/>
      <c r="I1268" s="255"/>
      <c r="J1268" s="255"/>
      <c r="K1268" s="255"/>
      <c r="L1268" s="255"/>
      <c r="M1268" s="255"/>
      <c r="N1268" s="255"/>
      <c r="O1268" s="255"/>
      <c r="P1268" s="255"/>
      <c r="Q1268" s="255">
        <v>12</v>
      </c>
      <c r="R1268" s="255"/>
      <c r="S1268" s="255"/>
      <c r="T1268" s="255"/>
      <c r="U1268" s="255"/>
      <c r="V1268" s="255"/>
      <c r="W1268" s="255"/>
      <c r="X1268" s="255"/>
      <c r="Y1268" s="255"/>
      <c r="Z1268" s="255"/>
      <c r="AA1268" s="255"/>
      <c r="AB1268" s="255"/>
      <c r="AC1268" s="255"/>
      <c r="AD1268" s="255"/>
      <c r="AE1268" s="377"/>
      <c r="AF1268" s="366"/>
      <c r="AG1268" s="366"/>
      <c r="AH1268" s="366"/>
      <c r="AI1268" s="366"/>
      <c r="AJ1268" s="366"/>
      <c r="AK1268" s="366"/>
      <c r="AL1268" s="366"/>
      <c r="AM1268" s="366"/>
      <c r="AN1268" s="366"/>
      <c r="AO1268" s="366"/>
      <c r="AP1268" s="366"/>
      <c r="AQ1268" s="366"/>
      <c r="AR1268" s="366"/>
      <c r="AS1268" s="256">
        <f>SUM(AE1268:AR1268)</f>
        <v>0</v>
      </c>
    </row>
    <row r="1269" spans="1:45" ht="15" hidden="1" customHeight="1" outlineLevel="1">
      <c r="A1269" s="464"/>
      <c r="B1269" s="254" t="s">
        <v>721</v>
      </c>
      <c r="C1269" s="251" t="s">
        <v>163</v>
      </c>
      <c r="D1269" s="255"/>
      <c r="E1269" s="255"/>
      <c r="F1269" s="255"/>
      <c r="G1269" s="255"/>
      <c r="H1269" s="255"/>
      <c r="I1269" s="255"/>
      <c r="J1269" s="255"/>
      <c r="K1269" s="255"/>
      <c r="L1269" s="255"/>
      <c r="M1269" s="255"/>
      <c r="N1269" s="255"/>
      <c r="O1269" s="255"/>
      <c r="P1269" s="255"/>
      <c r="Q1269" s="255">
        <f>Q1268</f>
        <v>12</v>
      </c>
      <c r="R1269" s="255"/>
      <c r="S1269" s="255"/>
      <c r="T1269" s="255"/>
      <c r="U1269" s="255"/>
      <c r="V1269" s="255"/>
      <c r="W1269" s="255"/>
      <c r="X1269" s="255"/>
      <c r="Y1269" s="255"/>
      <c r="Z1269" s="255"/>
      <c r="AA1269" s="255"/>
      <c r="AB1269" s="255"/>
      <c r="AC1269" s="255"/>
      <c r="AD1269" s="255"/>
      <c r="AE1269" s="362">
        <f>AE1268</f>
        <v>0</v>
      </c>
      <c r="AF1269" s="362">
        <f t="shared" ref="AF1269:AR1269" si="2829">AF1268</f>
        <v>0</v>
      </c>
      <c r="AG1269" s="362">
        <f t="shared" si="2829"/>
        <v>0</v>
      </c>
      <c r="AH1269" s="362">
        <f t="shared" si="2829"/>
        <v>0</v>
      </c>
      <c r="AI1269" s="362">
        <f t="shared" si="2829"/>
        <v>0</v>
      </c>
      <c r="AJ1269" s="362">
        <f t="shared" si="2829"/>
        <v>0</v>
      </c>
      <c r="AK1269" s="362">
        <f t="shared" si="2829"/>
        <v>0</v>
      </c>
      <c r="AL1269" s="362">
        <f t="shared" si="2829"/>
        <v>0</v>
      </c>
      <c r="AM1269" s="362">
        <f t="shared" si="2829"/>
        <v>0</v>
      </c>
      <c r="AN1269" s="362">
        <f t="shared" si="2829"/>
        <v>0</v>
      </c>
      <c r="AO1269" s="362">
        <f t="shared" si="2829"/>
        <v>0</v>
      </c>
      <c r="AP1269" s="362">
        <f t="shared" si="2829"/>
        <v>0</v>
      </c>
      <c r="AQ1269" s="362">
        <f t="shared" si="2829"/>
        <v>0</v>
      </c>
      <c r="AR1269" s="362">
        <f t="shared" si="2829"/>
        <v>0</v>
      </c>
      <c r="AS1269" s="266"/>
    </row>
    <row r="1270" spans="1:45" ht="15" hidden="1" customHeight="1" outlineLevel="1">
      <c r="A1270" s="464"/>
      <c r="B1270" s="254"/>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363"/>
      <c r="AF1270" s="376"/>
      <c r="AG1270" s="376"/>
      <c r="AH1270" s="376"/>
      <c r="AI1270" s="376"/>
      <c r="AJ1270" s="376"/>
      <c r="AK1270" s="376"/>
      <c r="AL1270" s="376"/>
      <c r="AM1270" s="376"/>
      <c r="AN1270" s="376"/>
      <c r="AO1270" s="376"/>
      <c r="AP1270" s="376"/>
      <c r="AQ1270" s="376"/>
      <c r="AR1270" s="376"/>
      <c r="AS1270" s="266"/>
    </row>
    <row r="1271" spans="1:45" ht="15" hidden="1" customHeight="1" outlineLevel="1">
      <c r="A1271" s="464">
        <v>26</v>
      </c>
      <c r="B1271" s="379" t="s">
        <v>118</v>
      </c>
      <c r="C1271" s="251" t="s">
        <v>25</v>
      </c>
      <c r="D1271" s="255"/>
      <c r="E1271" s="255"/>
      <c r="F1271" s="255"/>
      <c r="G1271" s="255"/>
      <c r="H1271" s="255"/>
      <c r="I1271" s="255"/>
      <c r="J1271" s="255"/>
      <c r="K1271" s="255"/>
      <c r="L1271" s="255"/>
      <c r="M1271" s="255"/>
      <c r="N1271" s="255"/>
      <c r="O1271" s="255"/>
      <c r="P1271" s="255"/>
      <c r="Q1271" s="255">
        <v>12</v>
      </c>
      <c r="R1271" s="255"/>
      <c r="S1271" s="255"/>
      <c r="T1271" s="255"/>
      <c r="U1271" s="255"/>
      <c r="V1271" s="255"/>
      <c r="W1271" s="255"/>
      <c r="X1271" s="255"/>
      <c r="Y1271" s="255"/>
      <c r="Z1271" s="255"/>
      <c r="AA1271" s="255"/>
      <c r="AB1271" s="255"/>
      <c r="AC1271" s="255"/>
      <c r="AD1271" s="255"/>
      <c r="AE1271" s="377"/>
      <c r="AF1271" s="366"/>
      <c r="AG1271" s="366"/>
      <c r="AH1271" s="366"/>
      <c r="AI1271" s="366"/>
      <c r="AJ1271" s="366"/>
      <c r="AK1271" s="366"/>
      <c r="AL1271" s="366"/>
      <c r="AM1271" s="366"/>
      <c r="AN1271" s="366"/>
      <c r="AO1271" s="366"/>
      <c r="AP1271" s="366"/>
      <c r="AQ1271" s="366"/>
      <c r="AR1271" s="366"/>
      <c r="AS1271" s="256">
        <f>SUM(AE1271:AR1271)</f>
        <v>0</v>
      </c>
    </row>
    <row r="1272" spans="1:45" ht="15" hidden="1" customHeight="1" outlineLevel="1">
      <c r="A1272" s="464"/>
      <c r="B1272" s="254" t="s">
        <v>721</v>
      </c>
      <c r="C1272" s="251" t="s">
        <v>163</v>
      </c>
      <c r="D1272" s="255"/>
      <c r="E1272" s="255"/>
      <c r="F1272" s="255"/>
      <c r="G1272" s="255"/>
      <c r="H1272" s="255"/>
      <c r="I1272" s="255"/>
      <c r="J1272" s="255"/>
      <c r="K1272" s="255"/>
      <c r="L1272" s="255"/>
      <c r="M1272" s="255"/>
      <c r="N1272" s="255"/>
      <c r="O1272" s="255"/>
      <c r="P1272" s="255"/>
      <c r="Q1272" s="255">
        <f>Q1271</f>
        <v>12</v>
      </c>
      <c r="R1272" s="255"/>
      <c r="S1272" s="255"/>
      <c r="T1272" s="255"/>
      <c r="U1272" s="255"/>
      <c r="V1272" s="255"/>
      <c r="W1272" s="255"/>
      <c r="X1272" s="255"/>
      <c r="Y1272" s="255"/>
      <c r="Z1272" s="255"/>
      <c r="AA1272" s="255"/>
      <c r="AB1272" s="255"/>
      <c r="AC1272" s="255"/>
      <c r="AD1272" s="255"/>
      <c r="AE1272" s="362">
        <f>AE1271</f>
        <v>0</v>
      </c>
      <c r="AF1272" s="362">
        <f t="shared" ref="AF1272:AR1272" si="2830">AF1271</f>
        <v>0</v>
      </c>
      <c r="AG1272" s="362">
        <f t="shared" si="2830"/>
        <v>0</v>
      </c>
      <c r="AH1272" s="362">
        <f t="shared" si="2830"/>
        <v>0</v>
      </c>
      <c r="AI1272" s="362">
        <f t="shared" si="2830"/>
        <v>0</v>
      </c>
      <c r="AJ1272" s="362">
        <f t="shared" si="2830"/>
        <v>0</v>
      </c>
      <c r="AK1272" s="362">
        <f t="shared" si="2830"/>
        <v>0</v>
      </c>
      <c r="AL1272" s="362">
        <f t="shared" si="2830"/>
        <v>0</v>
      </c>
      <c r="AM1272" s="362">
        <f t="shared" si="2830"/>
        <v>0</v>
      </c>
      <c r="AN1272" s="362">
        <f t="shared" si="2830"/>
        <v>0</v>
      </c>
      <c r="AO1272" s="362">
        <f t="shared" si="2830"/>
        <v>0</v>
      </c>
      <c r="AP1272" s="362">
        <f t="shared" si="2830"/>
        <v>0</v>
      </c>
      <c r="AQ1272" s="362">
        <f t="shared" si="2830"/>
        <v>0</v>
      </c>
      <c r="AR1272" s="362">
        <f t="shared" si="2830"/>
        <v>0</v>
      </c>
      <c r="AS1272" s="266"/>
    </row>
    <row r="1273" spans="1:45" ht="15" hidden="1" customHeight="1" outlineLevel="1">
      <c r="A1273" s="464"/>
      <c r="B1273" s="254"/>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251"/>
      <c r="AE1273" s="363"/>
      <c r="AF1273" s="376"/>
      <c r="AG1273" s="376"/>
      <c r="AH1273" s="376"/>
      <c r="AI1273" s="376"/>
      <c r="AJ1273" s="376"/>
      <c r="AK1273" s="376"/>
      <c r="AL1273" s="376"/>
      <c r="AM1273" s="376"/>
      <c r="AN1273" s="376"/>
      <c r="AO1273" s="376"/>
      <c r="AP1273" s="376"/>
      <c r="AQ1273" s="376"/>
      <c r="AR1273" s="376"/>
      <c r="AS1273" s="266"/>
    </row>
    <row r="1274" spans="1:45" ht="15" hidden="1" customHeight="1" outlineLevel="1">
      <c r="A1274" s="464">
        <v>27</v>
      </c>
      <c r="B1274" s="379" t="s">
        <v>119</v>
      </c>
      <c r="C1274" s="251" t="s">
        <v>25</v>
      </c>
      <c r="D1274" s="255"/>
      <c r="E1274" s="255"/>
      <c r="F1274" s="255"/>
      <c r="G1274" s="255"/>
      <c r="H1274" s="255"/>
      <c r="I1274" s="255"/>
      <c r="J1274" s="255"/>
      <c r="K1274" s="255"/>
      <c r="L1274" s="255"/>
      <c r="M1274" s="255"/>
      <c r="N1274" s="255"/>
      <c r="O1274" s="255"/>
      <c r="P1274" s="255"/>
      <c r="Q1274" s="255">
        <v>12</v>
      </c>
      <c r="R1274" s="255"/>
      <c r="S1274" s="255"/>
      <c r="T1274" s="255"/>
      <c r="U1274" s="255"/>
      <c r="V1274" s="255"/>
      <c r="W1274" s="255"/>
      <c r="X1274" s="255"/>
      <c r="Y1274" s="255"/>
      <c r="Z1274" s="255"/>
      <c r="AA1274" s="255"/>
      <c r="AB1274" s="255"/>
      <c r="AC1274" s="255"/>
      <c r="AD1274" s="255"/>
      <c r="AE1274" s="377"/>
      <c r="AF1274" s="366"/>
      <c r="AG1274" s="366"/>
      <c r="AH1274" s="366"/>
      <c r="AI1274" s="366"/>
      <c r="AJ1274" s="366"/>
      <c r="AK1274" s="366"/>
      <c r="AL1274" s="366"/>
      <c r="AM1274" s="366"/>
      <c r="AN1274" s="366"/>
      <c r="AO1274" s="366"/>
      <c r="AP1274" s="366"/>
      <c r="AQ1274" s="366"/>
      <c r="AR1274" s="366"/>
      <c r="AS1274" s="256">
        <f>SUM(AE1274:AR1274)</f>
        <v>0</v>
      </c>
    </row>
    <row r="1275" spans="1:45" ht="15" hidden="1" customHeight="1" outlineLevel="1">
      <c r="A1275" s="464"/>
      <c r="B1275" s="254" t="s">
        <v>721</v>
      </c>
      <c r="C1275" s="251" t="s">
        <v>163</v>
      </c>
      <c r="D1275" s="255"/>
      <c r="E1275" s="255"/>
      <c r="F1275" s="255"/>
      <c r="G1275" s="255"/>
      <c r="H1275" s="255"/>
      <c r="I1275" s="255"/>
      <c r="J1275" s="255"/>
      <c r="K1275" s="255"/>
      <c r="L1275" s="255"/>
      <c r="M1275" s="255"/>
      <c r="N1275" s="255"/>
      <c r="O1275" s="255"/>
      <c r="P1275" s="255"/>
      <c r="Q1275" s="255">
        <f>Q1274</f>
        <v>12</v>
      </c>
      <c r="R1275" s="255"/>
      <c r="S1275" s="255"/>
      <c r="T1275" s="255"/>
      <c r="U1275" s="255"/>
      <c r="V1275" s="255"/>
      <c r="W1275" s="255"/>
      <c r="X1275" s="255"/>
      <c r="Y1275" s="255"/>
      <c r="Z1275" s="255"/>
      <c r="AA1275" s="255"/>
      <c r="AB1275" s="255"/>
      <c r="AC1275" s="255"/>
      <c r="AD1275" s="255"/>
      <c r="AE1275" s="362">
        <f>AE1274</f>
        <v>0</v>
      </c>
      <c r="AF1275" s="362">
        <f t="shared" ref="AF1275:AR1275" si="2831">AF1274</f>
        <v>0</v>
      </c>
      <c r="AG1275" s="362">
        <f t="shared" si="2831"/>
        <v>0</v>
      </c>
      <c r="AH1275" s="362">
        <f t="shared" si="2831"/>
        <v>0</v>
      </c>
      <c r="AI1275" s="362">
        <f t="shared" si="2831"/>
        <v>0</v>
      </c>
      <c r="AJ1275" s="362">
        <f t="shared" si="2831"/>
        <v>0</v>
      </c>
      <c r="AK1275" s="362">
        <f t="shared" si="2831"/>
        <v>0</v>
      </c>
      <c r="AL1275" s="362">
        <f t="shared" si="2831"/>
        <v>0</v>
      </c>
      <c r="AM1275" s="362">
        <f t="shared" si="2831"/>
        <v>0</v>
      </c>
      <c r="AN1275" s="362">
        <f t="shared" si="2831"/>
        <v>0</v>
      </c>
      <c r="AO1275" s="362">
        <f t="shared" si="2831"/>
        <v>0</v>
      </c>
      <c r="AP1275" s="362">
        <f t="shared" si="2831"/>
        <v>0</v>
      </c>
      <c r="AQ1275" s="362">
        <f t="shared" si="2831"/>
        <v>0</v>
      </c>
      <c r="AR1275" s="362">
        <f t="shared" si="2831"/>
        <v>0</v>
      </c>
      <c r="AS1275" s="266"/>
    </row>
    <row r="1276" spans="1:45" ht="15" hidden="1" customHeight="1" outlineLevel="1">
      <c r="A1276" s="464"/>
      <c r="B1276" s="254"/>
      <c r="C1276" s="251"/>
      <c r="D1276" s="251"/>
      <c r="E1276" s="251"/>
      <c r="F1276" s="251"/>
      <c r="G1276" s="251"/>
      <c r="H1276" s="251"/>
      <c r="I1276" s="251"/>
      <c r="J1276" s="251"/>
      <c r="K1276" s="251"/>
      <c r="L1276" s="251"/>
      <c r="M1276" s="251"/>
      <c r="N1276" s="251"/>
      <c r="O1276" s="251"/>
      <c r="P1276" s="251"/>
      <c r="Q1276" s="251"/>
      <c r="R1276" s="251"/>
      <c r="S1276" s="251"/>
      <c r="T1276" s="251"/>
      <c r="U1276" s="251"/>
      <c r="V1276" s="251"/>
      <c r="W1276" s="251"/>
      <c r="X1276" s="251"/>
      <c r="Y1276" s="251"/>
      <c r="Z1276" s="251"/>
      <c r="AA1276" s="251"/>
      <c r="AB1276" s="251"/>
      <c r="AC1276" s="251"/>
      <c r="AD1276" s="251"/>
      <c r="AE1276" s="363"/>
      <c r="AF1276" s="376"/>
      <c r="AG1276" s="376"/>
      <c r="AH1276" s="376"/>
      <c r="AI1276" s="376"/>
      <c r="AJ1276" s="376"/>
      <c r="AK1276" s="376"/>
      <c r="AL1276" s="376"/>
      <c r="AM1276" s="376"/>
      <c r="AN1276" s="376"/>
      <c r="AO1276" s="376"/>
      <c r="AP1276" s="376"/>
      <c r="AQ1276" s="376"/>
      <c r="AR1276" s="376"/>
      <c r="AS1276" s="266"/>
    </row>
    <row r="1277" spans="1:45" ht="15" hidden="1" customHeight="1" outlineLevel="1">
      <c r="A1277" s="464">
        <v>28</v>
      </c>
      <c r="B1277" s="379" t="s">
        <v>120</v>
      </c>
      <c r="C1277" s="251" t="s">
        <v>25</v>
      </c>
      <c r="D1277" s="255"/>
      <c r="E1277" s="255"/>
      <c r="F1277" s="255"/>
      <c r="G1277" s="255"/>
      <c r="H1277" s="255"/>
      <c r="I1277" s="255"/>
      <c r="J1277" s="255"/>
      <c r="K1277" s="255"/>
      <c r="L1277" s="255"/>
      <c r="M1277" s="255"/>
      <c r="N1277" s="255"/>
      <c r="O1277" s="255"/>
      <c r="P1277" s="255"/>
      <c r="Q1277" s="255">
        <v>12</v>
      </c>
      <c r="R1277" s="255"/>
      <c r="S1277" s="255"/>
      <c r="T1277" s="255"/>
      <c r="U1277" s="255"/>
      <c r="V1277" s="255"/>
      <c r="W1277" s="255"/>
      <c r="X1277" s="255"/>
      <c r="Y1277" s="255"/>
      <c r="Z1277" s="255"/>
      <c r="AA1277" s="255"/>
      <c r="AB1277" s="255"/>
      <c r="AC1277" s="255"/>
      <c r="AD1277" s="255"/>
      <c r="AE1277" s="377"/>
      <c r="AF1277" s="366"/>
      <c r="AG1277" s="366"/>
      <c r="AH1277" s="366"/>
      <c r="AI1277" s="366"/>
      <c r="AJ1277" s="366"/>
      <c r="AK1277" s="366"/>
      <c r="AL1277" s="366"/>
      <c r="AM1277" s="366"/>
      <c r="AN1277" s="366"/>
      <c r="AO1277" s="366"/>
      <c r="AP1277" s="366"/>
      <c r="AQ1277" s="366"/>
      <c r="AR1277" s="366"/>
      <c r="AS1277" s="256">
        <f>SUM(AE1277:AR1277)</f>
        <v>0</v>
      </c>
    </row>
    <row r="1278" spans="1:45" ht="15" hidden="1" customHeight="1" outlineLevel="1">
      <c r="A1278" s="464"/>
      <c r="B1278" s="254" t="s">
        <v>721</v>
      </c>
      <c r="C1278" s="251" t="s">
        <v>163</v>
      </c>
      <c r="D1278" s="255"/>
      <c r="E1278" s="255"/>
      <c r="F1278" s="255"/>
      <c r="G1278" s="255"/>
      <c r="H1278" s="255"/>
      <c r="I1278" s="255"/>
      <c r="J1278" s="255"/>
      <c r="K1278" s="255"/>
      <c r="L1278" s="255"/>
      <c r="M1278" s="255"/>
      <c r="N1278" s="255"/>
      <c r="O1278" s="255"/>
      <c r="P1278" s="255"/>
      <c r="Q1278" s="255">
        <f>Q1277</f>
        <v>12</v>
      </c>
      <c r="R1278" s="255"/>
      <c r="S1278" s="255"/>
      <c r="T1278" s="255"/>
      <c r="U1278" s="255"/>
      <c r="V1278" s="255"/>
      <c r="W1278" s="255"/>
      <c r="X1278" s="255"/>
      <c r="Y1278" s="255"/>
      <c r="Z1278" s="255"/>
      <c r="AA1278" s="255"/>
      <c r="AB1278" s="255"/>
      <c r="AC1278" s="255"/>
      <c r="AD1278" s="255"/>
      <c r="AE1278" s="362">
        <f>AE1277</f>
        <v>0</v>
      </c>
      <c r="AF1278" s="362">
        <f>AF1277</f>
        <v>0</v>
      </c>
      <c r="AG1278" s="362">
        <f t="shared" ref="AG1278:AJ1278" si="2832">AG1277</f>
        <v>0</v>
      </c>
      <c r="AH1278" s="362">
        <f t="shared" si="2832"/>
        <v>0</v>
      </c>
      <c r="AI1278" s="362">
        <f t="shared" si="2832"/>
        <v>0</v>
      </c>
      <c r="AJ1278" s="362">
        <f t="shared" si="2832"/>
        <v>0</v>
      </c>
      <c r="AK1278" s="362">
        <f>AK1277</f>
        <v>0</v>
      </c>
      <c r="AL1278" s="362">
        <f t="shared" ref="AL1278:AR1278" si="2833">AL1277</f>
        <v>0</v>
      </c>
      <c r="AM1278" s="362">
        <f t="shared" si="2833"/>
        <v>0</v>
      </c>
      <c r="AN1278" s="362">
        <f t="shared" si="2833"/>
        <v>0</v>
      </c>
      <c r="AO1278" s="362">
        <f t="shared" si="2833"/>
        <v>0</v>
      </c>
      <c r="AP1278" s="362">
        <f t="shared" si="2833"/>
        <v>0</v>
      </c>
      <c r="AQ1278" s="362">
        <f t="shared" si="2833"/>
        <v>0</v>
      </c>
      <c r="AR1278" s="362">
        <f t="shared" si="2833"/>
        <v>0</v>
      </c>
      <c r="AS1278" s="266"/>
    </row>
    <row r="1279" spans="1:45" ht="15" hidden="1" customHeight="1" outlineLevel="1">
      <c r="A1279" s="464"/>
      <c r="B1279" s="254"/>
      <c r="C1279" s="251"/>
      <c r="D1279" s="251"/>
      <c r="E1279" s="251"/>
      <c r="F1279" s="251"/>
      <c r="G1279" s="251"/>
      <c r="H1279" s="251"/>
      <c r="I1279" s="251"/>
      <c r="J1279" s="251"/>
      <c r="K1279" s="251"/>
      <c r="L1279" s="251"/>
      <c r="M1279" s="251"/>
      <c r="N1279" s="251"/>
      <c r="O1279" s="251"/>
      <c r="P1279" s="251"/>
      <c r="Q1279" s="251"/>
      <c r="R1279" s="251"/>
      <c r="S1279" s="251"/>
      <c r="T1279" s="251"/>
      <c r="U1279" s="251"/>
      <c r="V1279" s="251"/>
      <c r="W1279" s="251"/>
      <c r="X1279" s="251"/>
      <c r="Y1279" s="251"/>
      <c r="Z1279" s="251"/>
      <c r="AA1279" s="251"/>
      <c r="AB1279" s="251"/>
      <c r="AC1279" s="251"/>
      <c r="AD1279" s="251"/>
      <c r="AE1279" s="363"/>
      <c r="AF1279" s="376"/>
      <c r="AG1279" s="376"/>
      <c r="AH1279" s="376"/>
      <c r="AI1279" s="376"/>
      <c r="AJ1279" s="376"/>
      <c r="AK1279" s="376"/>
      <c r="AL1279" s="376"/>
      <c r="AM1279" s="376"/>
      <c r="AN1279" s="376"/>
      <c r="AO1279" s="376"/>
      <c r="AP1279" s="376"/>
      <c r="AQ1279" s="376"/>
      <c r="AR1279" s="376"/>
      <c r="AS1279" s="266"/>
    </row>
    <row r="1280" spans="1:45" ht="15" hidden="1" customHeight="1" outlineLevel="1">
      <c r="A1280" s="464">
        <v>29</v>
      </c>
      <c r="B1280" s="379" t="s">
        <v>121</v>
      </c>
      <c r="C1280" s="251" t="s">
        <v>25</v>
      </c>
      <c r="D1280" s="255"/>
      <c r="E1280" s="255"/>
      <c r="F1280" s="255"/>
      <c r="G1280" s="255"/>
      <c r="H1280" s="255"/>
      <c r="I1280" s="255"/>
      <c r="J1280" s="255"/>
      <c r="K1280" s="255"/>
      <c r="L1280" s="255"/>
      <c r="M1280" s="255"/>
      <c r="N1280" s="255"/>
      <c r="O1280" s="255"/>
      <c r="P1280" s="255"/>
      <c r="Q1280" s="255">
        <v>3</v>
      </c>
      <c r="R1280" s="255"/>
      <c r="S1280" s="255"/>
      <c r="T1280" s="255"/>
      <c r="U1280" s="255"/>
      <c r="V1280" s="255"/>
      <c r="W1280" s="255"/>
      <c r="X1280" s="255"/>
      <c r="Y1280" s="255"/>
      <c r="Z1280" s="255"/>
      <c r="AA1280" s="255"/>
      <c r="AB1280" s="255"/>
      <c r="AC1280" s="255"/>
      <c r="AD1280" s="255"/>
      <c r="AE1280" s="377"/>
      <c r="AF1280" s="366"/>
      <c r="AG1280" s="366"/>
      <c r="AH1280" s="366"/>
      <c r="AI1280" s="366"/>
      <c r="AJ1280" s="366"/>
      <c r="AK1280" s="366"/>
      <c r="AL1280" s="366"/>
      <c r="AM1280" s="366"/>
      <c r="AN1280" s="366"/>
      <c r="AO1280" s="366"/>
      <c r="AP1280" s="366"/>
      <c r="AQ1280" s="366"/>
      <c r="AR1280" s="366"/>
      <c r="AS1280" s="256">
        <f>SUM(AE1280:AR1280)</f>
        <v>0</v>
      </c>
    </row>
    <row r="1281" spans="1:45" ht="15" hidden="1" customHeight="1" outlineLevel="1">
      <c r="A1281" s="464"/>
      <c r="B1281" s="254" t="s">
        <v>721</v>
      </c>
      <c r="C1281" s="251" t="s">
        <v>163</v>
      </c>
      <c r="D1281" s="255"/>
      <c r="E1281" s="255"/>
      <c r="F1281" s="255"/>
      <c r="G1281" s="255"/>
      <c r="H1281" s="255"/>
      <c r="I1281" s="255"/>
      <c r="J1281" s="255"/>
      <c r="K1281" s="255"/>
      <c r="L1281" s="255"/>
      <c r="M1281" s="255"/>
      <c r="N1281" s="255"/>
      <c r="O1281" s="255"/>
      <c r="P1281" s="255"/>
      <c r="Q1281" s="255">
        <f>Q1280</f>
        <v>3</v>
      </c>
      <c r="R1281" s="255"/>
      <c r="S1281" s="255"/>
      <c r="T1281" s="255"/>
      <c r="U1281" s="255"/>
      <c r="V1281" s="255"/>
      <c r="W1281" s="255"/>
      <c r="X1281" s="255"/>
      <c r="Y1281" s="255"/>
      <c r="Z1281" s="255"/>
      <c r="AA1281" s="255"/>
      <c r="AB1281" s="255"/>
      <c r="AC1281" s="255"/>
      <c r="AD1281" s="255"/>
      <c r="AE1281" s="362">
        <f>AE1280</f>
        <v>0</v>
      </c>
      <c r="AF1281" s="362">
        <f t="shared" ref="AF1281:AR1281" si="2834">AF1280</f>
        <v>0</v>
      </c>
      <c r="AG1281" s="362">
        <f t="shared" si="2834"/>
        <v>0</v>
      </c>
      <c r="AH1281" s="362">
        <f t="shared" si="2834"/>
        <v>0</v>
      </c>
      <c r="AI1281" s="362">
        <f t="shared" si="2834"/>
        <v>0</v>
      </c>
      <c r="AJ1281" s="362">
        <f t="shared" si="2834"/>
        <v>0</v>
      </c>
      <c r="AK1281" s="362">
        <f t="shared" si="2834"/>
        <v>0</v>
      </c>
      <c r="AL1281" s="362">
        <f t="shared" si="2834"/>
        <v>0</v>
      </c>
      <c r="AM1281" s="362">
        <f t="shared" si="2834"/>
        <v>0</v>
      </c>
      <c r="AN1281" s="362">
        <f t="shared" si="2834"/>
        <v>0</v>
      </c>
      <c r="AO1281" s="362">
        <f t="shared" si="2834"/>
        <v>0</v>
      </c>
      <c r="AP1281" s="362">
        <f t="shared" si="2834"/>
        <v>0</v>
      </c>
      <c r="AQ1281" s="362">
        <f t="shared" si="2834"/>
        <v>0</v>
      </c>
      <c r="AR1281" s="362">
        <f t="shared" si="2834"/>
        <v>0</v>
      </c>
      <c r="AS1281" s="266"/>
    </row>
    <row r="1282" spans="1:45" ht="15" hidden="1" customHeight="1" outlineLevel="1">
      <c r="A1282" s="464"/>
      <c r="B1282" s="254"/>
      <c r="C1282" s="251"/>
      <c r="D1282" s="251"/>
      <c r="E1282" s="251"/>
      <c r="F1282" s="251"/>
      <c r="G1282" s="251"/>
      <c r="H1282" s="251"/>
      <c r="I1282" s="251"/>
      <c r="J1282" s="251"/>
      <c r="K1282" s="251"/>
      <c r="L1282" s="251"/>
      <c r="M1282" s="251"/>
      <c r="N1282" s="251"/>
      <c r="O1282" s="251"/>
      <c r="P1282" s="251"/>
      <c r="Q1282" s="251"/>
      <c r="R1282" s="251"/>
      <c r="S1282" s="251"/>
      <c r="T1282" s="251"/>
      <c r="U1282" s="251"/>
      <c r="V1282" s="251"/>
      <c r="W1282" s="251"/>
      <c r="X1282" s="251"/>
      <c r="Y1282" s="251"/>
      <c r="Z1282" s="251"/>
      <c r="AA1282" s="251"/>
      <c r="AB1282" s="251"/>
      <c r="AC1282" s="251"/>
      <c r="AD1282" s="251"/>
      <c r="AE1282" s="363"/>
      <c r="AF1282" s="376"/>
      <c r="AG1282" s="376"/>
      <c r="AH1282" s="376"/>
      <c r="AI1282" s="376"/>
      <c r="AJ1282" s="376"/>
      <c r="AK1282" s="376"/>
      <c r="AL1282" s="376"/>
      <c r="AM1282" s="376"/>
      <c r="AN1282" s="376"/>
      <c r="AO1282" s="376"/>
      <c r="AP1282" s="376"/>
      <c r="AQ1282" s="376"/>
      <c r="AR1282" s="376"/>
      <c r="AS1282" s="266"/>
    </row>
    <row r="1283" spans="1:45" ht="15" hidden="1" customHeight="1" outlineLevel="1">
      <c r="A1283" s="464">
        <v>30</v>
      </c>
      <c r="B1283" s="379" t="s">
        <v>122</v>
      </c>
      <c r="C1283" s="251" t="s">
        <v>25</v>
      </c>
      <c r="D1283" s="255"/>
      <c r="E1283" s="255"/>
      <c r="F1283" s="255"/>
      <c r="G1283" s="255"/>
      <c r="H1283" s="255"/>
      <c r="I1283" s="255"/>
      <c r="J1283" s="255"/>
      <c r="K1283" s="255"/>
      <c r="L1283" s="255"/>
      <c r="M1283" s="255"/>
      <c r="N1283" s="255"/>
      <c r="O1283" s="255"/>
      <c r="P1283" s="255"/>
      <c r="Q1283" s="255">
        <v>12</v>
      </c>
      <c r="R1283" s="255"/>
      <c r="S1283" s="255"/>
      <c r="T1283" s="255"/>
      <c r="U1283" s="255"/>
      <c r="V1283" s="255"/>
      <c r="W1283" s="255"/>
      <c r="X1283" s="255"/>
      <c r="Y1283" s="255"/>
      <c r="Z1283" s="255"/>
      <c r="AA1283" s="255"/>
      <c r="AB1283" s="255"/>
      <c r="AC1283" s="255"/>
      <c r="AD1283" s="255"/>
      <c r="AE1283" s="377"/>
      <c r="AF1283" s="366"/>
      <c r="AG1283" s="366"/>
      <c r="AH1283" s="366"/>
      <c r="AI1283" s="366"/>
      <c r="AJ1283" s="366"/>
      <c r="AK1283" s="366"/>
      <c r="AL1283" s="366"/>
      <c r="AM1283" s="366"/>
      <c r="AN1283" s="366"/>
      <c r="AO1283" s="366"/>
      <c r="AP1283" s="366"/>
      <c r="AQ1283" s="366"/>
      <c r="AR1283" s="366"/>
      <c r="AS1283" s="256">
        <f>SUM(AE1283:AR1283)</f>
        <v>0</v>
      </c>
    </row>
    <row r="1284" spans="1:45" ht="15" hidden="1" customHeight="1" outlineLevel="1">
      <c r="A1284" s="464"/>
      <c r="B1284" s="254" t="s">
        <v>721</v>
      </c>
      <c r="C1284" s="251" t="s">
        <v>163</v>
      </c>
      <c r="D1284" s="255"/>
      <c r="E1284" s="255"/>
      <c r="F1284" s="255"/>
      <c r="G1284" s="255"/>
      <c r="H1284" s="255"/>
      <c r="I1284" s="255"/>
      <c r="J1284" s="255"/>
      <c r="K1284" s="255"/>
      <c r="L1284" s="255"/>
      <c r="M1284" s="255"/>
      <c r="N1284" s="255"/>
      <c r="O1284" s="255"/>
      <c r="P1284" s="255"/>
      <c r="Q1284" s="255">
        <f>Q1283</f>
        <v>12</v>
      </c>
      <c r="R1284" s="255"/>
      <c r="S1284" s="255"/>
      <c r="T1284" s="255"/>
      <c r="U1284" s="255"/>
      <c r="V1284" s="255"/>
      <c r="W1284" s="255"/>
      <c r="X1284" s="255"/>
      <c r="Y1284" s="255"/>
      <c r="Z1284" s="255"/>
      <c r="AA1284" s="255"/>
      <c r="AB1284" s="255"/>
      <c r="AC1284" s="255"/>
      <c r="AD1284" s="255"/>
      <c r="AE1284" s="362">
        <f>AE1283</f>
        <v>0</v>
      </c>
      <c r="AF1284" s="362">
        <f t="shared" ref="AF1284:AR1284" si="2835">AF1283</f>
        <v>0</v>
      </c>
      <c r="AG1284" s="362">
        <f t="shared" si="2835"/>
        <v>0</v>
      </c>
      <c r="AH1284" s="362">
        <f t="shared" si="2835"/>
        <v>0</v>
      </c>
      <c r="AI1284" s="362">
        <f t="shared" si="2835"/>
        <v>0</v>
      </c>
      <c r="AJ1284" s="362">
        <f t="shared" si="2835"/>
        <v>0</v>
      </c>
      <c r="AK1284" s="362">
        <f t="shared" si="2835"/>
        <v>0</v>
      </c>
      <c r="AL1284" s="362">
        <f t="shared" si="2835"/>
        <v>0</v>
      </c>
      <c r="AM1284" s="362">
        <f t="shared" si="2835"/>
        <v>0</v>
      </c>
      <c r="AN1284" s="362">
        <f t="shared" si="2835"/>
        <v>0</v>
      </c>
      <c r="AO1284" s="362">
        <f t="shared" si="2835"/>
        <v>0</v>
      </c>
      <c r="AP1284" s="362">
        <f t="shared" si="2835"/>
        <v>0</v>
      </c>
      <c r="AQ1284" s="362">
        <f t="shared" si="2835"/>
        <v>0</v>
      </c>
      <c r="AR1284" s="362">
        <f t="shared" si="2835"/>
        <v>0</v>
      </c>
      <c r="AS1284" s="266"/>
    </row>
    <row r="1285" spans="1:45" ht="15" hidden="1" customHeight="1" outlineLevel="1">
      <c r="A1285" s="464"/>
      <c r="B1285" s="254"/>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363"/>
      <c r="AF1285" s="376"/>
      <c r="AG1285" s="376"/>
      <c r="AH1285" s="376"/>
      <c r="AI1285" s="376"/>
      <c r="AJ1285" s="376"/>
      <c r="AK1285" s="376"/>
      <c r="AL1285" s="376"/>
      <c r="AM1285" s="376"/>
      <c r="AN1285" s="376"/>
      <c r="AO1285" s="376"/>
      <c r="AP1285" s="376"/>
      <c r="AQ1285" s="376"/>
      <c r="AR1285" s="376"/>
      <c r="AS1285" s="266"/>
    </row>
    <row r="1286" spans="1:45" ht="15" hidden="1" customHeight="1" outlineLevel="1">
      <c r="A1286" s="464">
        <v>31</v>
      </c>
      <c r="B1286" s="379" t="s">
        <v>123</v>
      </c>
      <c r="C1286" s="251" t="s">
        <v>25</v>
      </c>
      <c r="D1286" s="255"/>
      <c r="E1286" s="255"/>
      <c r="F1286" s="255"/>
      <c r="G1286" s="255"/>
      <c r="H1286" s="255"/>
      <c r="I1286" s="255"/>
      <c r="J1286" s="255"/>
      <c r="K1286" s="255"/>
      <c r="L1286" s="255"/>
      <c r="M1286" s="255"/>
      <c r="N1286" s="255"/>
      <c r="O1286" s="255"/>
      <c r="P1286" s="255"/>
      <c r="Q1286" s="255">
        <v>12</v>
      </c>
      <c r="R1286" s="255"/>
      <c r="S1286" s="255"/>
      <c r="T1286" s="255"/>
      <c r="U1286" s="255"/>
      <c r="V1286" s="255"/>
      <c r="W1286" s="255"/>
      <c r="X1286" s="255"/>
      <c r="Y1286" s="255"/>
      <c r="Z1286" s="255"/>
      <c r="AA1286" s="255"/>
      <c r="AB1286" s="255"/>
      <c r="AC1286" s="255"/>
      <c r="AD1286" s="255"/>
      <c r="AE1286" s="377"/>
      <c r="AF1286" s="366"/>
      <c r="AG1286" s="366"/>
      <c r="AH1286" s="366"/>
      <c r="AI1286" s="366"/>
      <c r="AJ1286" s="366"/>
      <c r="AK1286" s="366"/>
      <c r="AL1286" s="366"/>
      <c r="AM1286" s="366"/>
      <c r="AN1286" s="366"/>
      <c r="AO1286" s="366"/>
      <c r="AP1286" s="366"/>
      <c r="AQ1286" s="366"/>
      <c r="AR1286" s="366"/>
      <c r="AS1286" s="256">
        <f>SUM(AE1286:AR1286)</f>
        <v>0</v>
      </c>
    </row>
    <row r="1287" spans="1:45" ht="15" hidden="1" customHeight="1" outlineLevel="1">
      <c r="A1287" s="464"/>
      <c r="B1287" s="254" t="s">
        <v>721</v>
      </c>
      <c r="C1287" s="251" t="s">
        <v>163</v>
      </c>
      <c r="D1287" s="255"/>
      <c r="E1287" s="255"/>
      <c r="F1287" s="255"/>
      <c r="G1287" s="255"/>
      <c r="H1287" s="255"/>
      <c r="I1287" s="255"/>
      <c r="J1287" s="255"/>
      <c r="K1287" s="255"/>
      <c r="L1287" s="255"/>
      <c r="M1287" s="255"/>
      <c r="N1287" s="255"/>
      <c r="O1287" s="255"/>
      <c r="P1287" s="255"/>
      <c r="Q1287" s="255">
        <f>Q1286</f>
        <v>12</v>
      </c>
      <c r="R1287" s="255"/>
      <c r="S1287" s="255"/>
      <c r="T1287" s="255"/>
      <c r="U1287" s="255"/>
      <c r="V1287" s="255"/>
      <c r="W1287" s="255"/>
      <c r="X1287" s="255"/>
      <c r="Y1287" s="255"/>
      <c r="Z1287" s="255"/>
      <c r="AA1287" s="255"/>
      <c r="AB1287" s="255"/>
      <c r="AC1287" s="255"/>
      <c r="AD1287" s="255"/>
      <c r="AE1287" s="362">
        <f>AE1286</f>
        <v>0</v>
      </c>
      <c r="AF1287" s="362">
        <f t="shared" ref="AF1287:AR1287" si="2836">AF1286</f>
        <v>0</v>
      </c>
      <c r="AG1287" s="362">
        <f t="shared" si="2836"/>
        <v>0</v>
      </c>
      <c r="AH1287" s="362">
        <f t="shared" si="2836"/>
        <v>0</v>
      </c>
      <c r="AI1287" s="362">
        <f t="shared" si="2836"/>
        <v>0</v>
      </c>
      <c r="AJ1287" s="362">
        <f t="shared" si="2836"/>
        <v>0</v>
      </c>
      <c r="AK1287" s="362">
        <f t="shared" si="2836"/>
        <v>0</v>
      </c>
      <c r="AL1287" s="362">
        <f t="shared" si="2836"/>
        <v>0</v>
      </c>
      <c r="AM1287" s="362">
        <f t="shared" si="2836"/>
        <v>0</v>
      </c>
      <c r="AN1287" s="362">
        <f t="shared" si="2836"/>
        <v>0</v>
      </c>
      <c r="AO1287" s="362">
        <f t="shared" si="2836"/>
        <v>0</v>
      </c>
      <c r="AP1287" s="362">
        <f t="shared" si="2836"/>
        <v>0</v>
      </c>
      <c r="AQ1287" s="362">
        <f t="shared" si="2836"/>
        <v>0</v>
      </c>
      <c r="AR1287" s="362">
        <f t="shared" si="2836"/>
        <v>0</v>
      </c>
      <c r="AS1287" s="266"/>
    </row>
    <row r="1288" spans="1:45" ht="15" hidden="1" customHeight="1" outlineLevel="1">
      <c r="A1288" s="464"/>
      <c r="B1288" s="379"/>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363"/>
      <c r="AF1288" s="376"/>
      <c r="AG1288" s="376"/>
      <c r="AH1288" s="376"/>
      <c r="AI1288" s="376"/>
      <c r="AJ1288" s="376"/>
      <c r="AK1288" s="376"/>
      <c r="AL1288" s="376"/>
      <c r="AM1288" s="376"/>
      <c r="AN1288" s="376"/>
      <c r="AO1288" s="376"/>
      <c r="AP1288" s="376"/>
      <c r="AQ1288" s="376"/>
      <c r="AR1288" s="376"/>
      <c r="AS1288" s="266"/>
    </row>
    <row r="1289" spans="1:45" ht="15" hidden="1" customHeight="1" outlineLevel="1">
      <c r="A1289" s="464">
        <v>32</v>
      </c>
      <c r="B1289" s="379" t="s">
        <v>124</v>
      </c>
      <c r="C1289" s="251" t="s">
        <v>25</v>
      </c>
      <c r="D1289" s="255"/>
      <c r="E1289" s="255"/>
      <c r="F1289" s="255"/>
      <c r="G1289" s="255"/>
      <c r="H1289" s="255"/>
      <c r="I1289" s="255"/>
      <c r="J1289" s="255"/>
      <c r="K1289" s="255"/>
      <c r="L1289" s="255"/>
      <c r="M1289" s="255"/>
      <c r="N1289" s="255"/>
      <c r="O1289" s="255"/>
      <c r="P1289" s="255"/>
      <c r="Q1289" s="255">
        <v>12</v>
      </c>
      <c r="R1289" s="255"/>
      <c r="S1289" s="255"/>
      <c r="T1289" s="255"/>
      <c r="U1289" s="255"/>
      <c r="V1289" s="255"/>
      <c r="W1289" s="255"/>
      <c r="X1289" s="255"/>
      <c r="Y1289" s="255"/>
      <c r="Z1289" s="255"/>
      <c r="AA1289" s="255"/>
      <c r="AB1289" s="255"/>
      <c r="AC1289" s="255"/>
      <c r="AD1289" s="255"/>
      <c r="AE1289" s="377"/>
      <c r="AF1289" s="366"/>
      <c r="AG1289" s="366"/>
      <c r="AH1289" s="366"/>
      <c r="AI1289" s="366"/>
      <c r="AJ1289" s="366"/>
      <c r="AK1289" s="366"/>
      <c r="AL1289" s="366"/>
      <c r="AM1289" s="366"/>
      <c r="AN1289" s="366"/>
      <c r="AO1289" s="366"/>
      <c r="AP1289" s="366"/>
      <c r="AQ1289" s="366"/>
      <c r="AR1289" s="366"/>
      <c r="AS1289" s="256">
        <f>SUM(AE1289:AR1289)</f>
        <v>0</v>
      </c>
    </row>
    <row r="1290" spans="1:45" ht="15" hidden="1" customHeight="1" outlineLevel="1">
      <c r="A1290" s="464"/>
      <c r="B1290" s="254" t="s">
        <v>721</v>
      </c>
      <c r="C1290" s="251" t="s">
        <v>163</v>
      </c>
      <c r="D1290" s="255"/>
      <c r="E1290" s="255"/>
      <c r="F1290" s="255"/>
      <c r="G1290" s="255"/>
      <c r="H1290" s="255"/>
      <c r="I1290" s="255"/>
      <c r="J1290" s="255"/>
      <c r="K1290" s="255"/>
      <c r="L1290" s="255"/>
      <c r="M1290" s="255"/>
      <c r="N1290" s="255"/>
      <c r="O1290" s="255"/>
      <c r="P1290" s="255"/>
      <c r="Q1290" s="255">
        <f>Q1289</f>
        <v>12</v>
      </c>
      <c r="R1290" s="255"/>
      <c r="S1290" s="255"/>
      <c r="T1290" s="255"/>
      <c r="U1290" s="255"/>
      <c r="V1290" s="255"/>
      <c r="W1290" s="255"/>
      <c r="X1290" s="255"/>
      <c r="Y1290" s="255"/>
      <c r="Z1290" s="255"/>
      <c r="AA1290" s="255"/>
      <c r="AB1290" s="255"/>
      <c r="AC1290" s="255"/>
      <c r="AD1290" s="255"/>
      <c r="AE1290" s="362">
        <f>AE1289</f>
        <v>0</v>
      </c>
      <c r="AF1290" s="362">
        <f t="shared" ref="AF1290:AR1290" si="2837">AF1289</f>
        <v>0</v>
      </c>
      <c r="AG1290" s="362">
        <f t="shared" si="2837"/>
        <v>0</v>
      </c>
      <c r="AH1290" s="362">
        <f t="shared" si="2837"/>
        <v>0</v>
      </c>
      <c r="AI1290" s="362">
        <f t="shared" si="2837"/>
        <v>0</v>
      </c>
      <c r="AJ1290" s="362">
        <f t="shared" si="2837"/>
        <v>0</v>
      </c>
      <c r="AK1290" s="362">
        <f t="shared" si="2837"/>
        <v>0</v>
      </c>
      <c r="AL1290" s="362">
        <f t="shared" si="2837"/>
        <v>0</v>
      </c>
      <c r="AM1290" s="362">
        <f t="shared" si="2837"/>
        <v>0</v>
      </c>
      <c r="AN1290" s="362">
        <f t="shared" si="2837"/>
        <v>0</v>
      </c>
      <c r="AO1290" s="362">
        <f t="shared" si="2837"/>
        <v>0</v>
      </c>
      <c r="AP1290" s="362">
        <f t="shared" si="2837"/>
        <v>0</v>
      </c>
      <c r="AQ1290" s="362">
        <f t="shared" si="2837"/>
        <v>0</v>
      </c>
      <c r="AR1290" s="362">
        <f t="shared" si="2837"/>
        <v>0</v>
      </c>
      <c r="AS1290" s="266"/>
    </row>
    <row r="1291" spans="1:45" ht="15" hidden="1" customHeight="1" outlineLevel="1">
      <c r="A1291" s="464"/>
      <c r="B1291" s="379"/>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363"/>
      <c r="AF1291" s="376"/>
      <c r="AG1291" s="376"/>
      <c r="AH1291" s="376"/>
      <c r="AI1291" s="376"/>
      <c r="AJ1291" s="376"/>
      <c r="AK1291" s="376"/>
      <c r="AL1291" s="376"/>
      <c r="AM1291" s="376"/>
      <c r="AN1291" s="376"/>
      <c r="AO1291" s="376"/>
      <c r="AP1291" s="376"/>
      <c r="AQ1291" s="376"/>
      <c r="AR1291" s="376"/>
      <c r="AS1291" s="266"/>
    </row>
    <row r="1292" spans="1:45" ht="15" hidden="1" customHeight="1" outlineLevel="1">
      <c r="A1292" s="464"/>
      <c r="B1292" s="248" t="s">
        <v>497</v>
      </c>
      <c r="C1292" s="251"/>
      <c r="D1292" s="251"/>
      <c r="E1292" s="251"/>
      <c r="F1292" s="251"/>
      <c r="G1292" s="251"/>
      <c r="H1292" s="251"/>
      <c r="I1292" s="251"/>
      <c r="J1292" s="251"/>
      <c r="K1292" s="251"/>
      <c r="L1292" s="251"/>
      <c r="M1292" s="251"/>
      <c r="N1292" s="251"/>
      <c r="O1292" s="251"/>
      <c r="P1292" s="251"/>
      <c r="Q1292" s="251"/>
      <c r="R1292" s="251"/>
      <c r="S1292" s="251"/>
      <c r="T1292" s="251"/>
      <c r="U1292" s="251"/>
      <c r="V1292" s="251"/>
      <c r="W1292" s="251"/>
      <c r="X1292" s="251"/>
      <c r="Y1292" s="251"/>
      <c r="Z1292" s="251"/>
      <c r="AA1292" s="251"/>
      <c r="AB1292" s="251"/>
      <c r="AC1292" s="251"/>
      <c r="AD1292" s="251"/>
      <c r="AE1292" s="363"/>
      <c r="AF1292" s="376"/>
      <c r="AG1292" s="376"/>
      <c r="AH1292" s="376"/>
      <c r="AI1292" s="376"/>
      <c r="AJ1292" s="376"/>
      <c r="AK1292" s="376"/>
      <c r="AL1292" s="376"/>
      <c r="AM1292" s="376"/>
      <c r="AN1292" s="376"/>
      <c r="AO1292" s="376"/>
      <c r="AP1292" s="376"/>
      <c r="AQ1292" s="376"/>
      <c r="AR1292" s="376"/>
      <c r="AS1292" s="266"/>
    </row>
    <row r="1293" spans="1:45" ht="15" hidden="1" customHeight="1" outlineLevel="1">
      <c r="A1293" s="464">
        <v>33</v>
      </c>
      <c r="B1293" s="379" t="s">
        <v>125</v>
      </c>
      <c r="C1293" s="251" t="s">
        <v>25</v>
      </c>
      <c r="D1293" s="255"/>
      <c r="E1293" s="255"/>
      <c r="F1293" s="255"/>
      <c r="G1293" s="255"/>
      <c r="H1293" s="255"/>
      <c r="I1293" s="255"/>
      <c r="J1293" s="255"/>
      <c r="K1293" s="255"/>
      <c r="L1293" s="255"/>
      <c r="M1293" s="255"/>
      <c r="N1293" s="255"/>
      <c r="O1293" s="255"/>
      <c r="P1293" s="255"/>
      <c r="Q1293" s="255">
        <v>0</v>
      </c>
      <c r="R1293" s="255"/>
      <c r="S1293" s="255"/>
      <c r="T1293" s="255"/>
      <c r="U1293" s="255"/>
      <c r="V1293" s="255"/>
      <c r="W1293" s="255"/>
      <c r="X1293" s="255"/>
      <c r="Y1293" s="255"/>
      <c r="Z1293" s="255"/>
      <c r="AA1293" s="255"/>
      <c r="AB1293" s="255"/>
      <c r="AC1293" s="255"/>
      <c r="AD1293" s="255"/>
      <c r="AE1293" s="377"/>
      <c r="AF1293" s="366"/>
      <c r="AG1293" s="366"/>
      <c r="AH1293" s="366"/>
      <c r="AI1293" s="366"/>
      <c r="AJ1293" s="366"/>
      <c r="AK1293" s="366"/>
      <c r="AL1293" s="366"/>
      <c r="AM1293" s="366"/>
      <c r="AN1293" s="366"/>
      <c r="AO1293" s="366"/>
      <c r="AP1293" s="366"/>
      <c r="AQ1293" s="366"/>
      <c r="AR1293" s="366"/>
      <c r="AS1293" s="256">
        <f>SUM(AE1293:AR1293)</f>
        <v>0</v>
      </c>
    </row>
    <row r="1294" spans="1:45" ht="15" hidden="1" customHeight="1" outlineLevel="1">
      <c r="A1294" s="464"/>
      <c r="B1294" s="254" t="s">
        <v>721</v>
      </c>
      <c r="C1294" s="251" t="s">
        <v>163</v>
      </c>
      <c r="D1294" s="255"/>
      <c r="E1294" s="255"/>
      <c r="F1294" s="255"/>
      <c r="G1294" s="255"/>
      <c r="H1294" s="255"/>
      <c r="I1294" s="255"/>
      <c r="J1294" s="255"/>
      <c r="K1294" s="255"/>
      <c r="L1294" s="255"/>
      <c r="M1294" s="255"/>
      <c r="N1294" s="255"/>
      <c r="O1294" s="255"/>
      <c r="P1294" s="255"/>
      <c r="Q1294" s="255">
        <f>Q1293</f>
        <v>0</v>
      </c>
      <c r="R1294" s="255"/>
      <c r="S1294" s="255"/>
      <c r="T1294" s="255"/>
      <c r="U1294" s="255"/>
      <c r="V1294" s="255"/>
      <c r="W1294" s="255"/>
      <c r="X1294" s="255"/>
      <c r="Y1294" s="255"/>
      <c r="Z1294" s="255"/>
      <c r="AA1294" s="255"/>
      <c r="AB1294" s="255"/>
      <c r="AC1294" s="255"/>
      <c r="AD1294" s="255"/>
      <c r="AE1294" s="362">
        <f>AE1293</f>
        <v>0</v>
      </c>
      <c r="AF1294" s="362">
        <f t="shared" ref="AF1294:AR1294" si="2838">AF1293</f>
        <v>0</v>
      </c>
      <c r="AG1294" s="362">
        <f t="shared" si="2838"/>
        <v>0</v>
      </c>
      <c r="AH1294" s="362">
        <f t="shared" si="2838"/>
        <v>0</v>
      </c>
      <c r="AI1294" s="362">
        <f t="shared" si="2838"/>
        <v>0</v>
      </c>
      <c r="AJ1294" s="362">
        <f t="shared" si="2838"/>
        <v>0</v>
      </c>
      <c r="AK1294" s="362">
        <f t="shared" si="2838"/>
        <v>0</v>
      </c>
      <c r="AL1294" s="362">
        <f t="shared" si="2838"/>
        <v>0</v>
      </c>
      <c r="AM1294" s="362">
        <f t="shared" si="2838"/>
        <v>0</v>
      </c>
      <c r="AN1294" s="362">
        <f t="shared" si="2838"/>
        <v>0</v>
      </c>
      <c r="AO1294" s="362">
        <f t="shared" si="2838"/>
        <v>0</v>
      </c>
      <c r="AP1294" s="362">
        <f t="shared" si="2838"/>
        <v>0</v>
      </c>
      <c r="AQ1294" s="362">
        <f t="shared" si="2838"/>
        <v>0</v>
      </c>
      <c r="AR1294" s="362">
        <f t="shared" si="2838"/>
        <v>0</v>
      </c>
      <c r="AS1294" s="266"/>
    </row>
    <row r="1295" spans="1:45" ht="15" hidden="1" customHeight="1" outlineLevel="1">
      <c r="A1295" s="464"/>
      <c r="B1295" s="379"/>
      <c r="C1295" s="251"/>
      <c r="D1295" s="251"/>
      <c r="E1295" s="251"/>
      <c r="F1295" s="251"/>
      <c r="G1295" s="251"/>
      <c r="H1295" s="251"/>
      <c r="I1295" s="251"/>
      <c r="J1295" s="251"/>
      <c r="K1295" s="251"/>
      <c r="L1295" s="251"/>
      <c r="M1295" s="251"/>
      <c r="N1295" s="251"/>
      <c r="O1295" s="251"/>
      <c r="P1295" s="251"/>
      <c r="Q1295" s="251"/>
      <c r="R1295" s="251"/>
      <c r="S1295" s="251"/>
      <c r="T1295" s="251"/>
      <c r="U1295" s="251"/>
      <c r="V1295" s="251"/>
      <c r="W1295" s="251"/>
      <c r="X1295" s="251"/>
      <c r="Y1295" s="251"/>
      <c r="Z1295" s="251"/>
      <c r="AA1295" s="251"/>
      <c r="AB1295" s="251"/>
      <c r="AC1295" s="251"/>
      <c r="AD1295" s="251"/>
      <c r="AE1295" s="363"/>
      <c r="AF1295" s="376"/>
      <c r="AG1295" s="376"/>
      <c r="AH1295" s="376"/>
      <c r="AI1295" s="376"/>
      <c r="AJ1295" s="376"/>
      <c r="AK1295" s="376"/>
      <c r="AL1295" s="376"/>
      <c r="AM1295" s="376"/>
      <c r="AN1295" s="376"/>
      <c r="AO1295" s="376"/>
      <c r="AP1295" s="376"/>
      <c r="AQ1295" s="376"/>
      <c r="AR1295" s="376"/>
      <c r="AS1295" s="266"/>
    </row>
    <row r="1296" spans="1:45" ht="15" hidden="1" customHeight="1" outlineLevel="1">
      <c r="A1296" s="464">
        <v>34</v>
      </c>
      <c r="B1296" s="379" t="s">
        <v>126</v>
      </c>
      <c r="C1296" s="251" t="s">
        <v>25</v>
      </c>
      <c r="D1296" s="255"/>
      <c r="E1296" s="255"/>
      <c r="F1296" s="255"/>
      <c r="G1296" s="255"/>
      <c r="H1296" s="255"/>
      <c r="I1296" s="255"/>
      <c r="J1296" s="255"/>
      <c r="K1296" s="255"/>
      <c r="L1296" s="255"/>
      <c r="M1296" s="255"/>
      <c r="N1296" s="255"/>
      <c r="O1296" s="255"/>
      <c r="P1296" s="255"/>
      <c r="Q1296" s="255">
        <v>0</v>
      </c>
      <c r="R1296" s="255"/>
      <c r="S1296" s="255"/>
      <c r="T1296" s="255"/>
      <c r="U1296" s="255"/>
      <c r="V1296" s="255"/>
      <c r="W1296" s="255"/>
      <c r="X1296" s="255"/>
      <c r="Y1296" s="255"/>
      <c r="Z1296" s="255"/>
      <c r="AA1296" s="255"/>
      <c r="AB1296" s="255"/>
      <c r="AC1296" s="255"/>
      <c r="AD1296" s="255"/>
      <c r="AE1296" s="377"/>
      <c r="AF1296" s="366"/>
      <c r="AG1296" s="366"/>
      <c r="AH1296" s="366"/>
      <c r="AI1296" s="366"/>
      <c r="AJ1296" s="366"/>
      <c r="AK1296" s="366"/>
      <c r="AL1296" s="366"/>
      <c r="AM1296" s="366"/>
      <c r="AN1296" s="366"/>
      <c r="AO1296" s="366"/>
      <c r="AP1296" s="366"/>
      <c r="AQ1296" s="366"/>
      <c r="AR1296" s="366"/>
      <c r="AS1296" s="256">
        <f>SUM(AE1296:AR1296)</f>
        <v>0</v>
      </c>
    </row>
    <row r="1297" spans="1:45" ht="15" hidden="1" customHeight="1" outlineLevel="1">
      <c r="A1297" s="464"/>
      <c r="B1297" s="254" t="s">
        <v>721</v>
      </c>
      <c r="C1297" s="251" t="s">
        <v>163</v>
      </c>
      <c r="D1297" s="255"/>
      <c r="E1297" s="255"/>
      <c r="F1297" s="255"/>
      <c r="G1297" s="255"/>
      <c r="H1297" s="255"/>
      <c r="I1297" s="255"/>
      <c r="J1297" s="255"/>
      <c r="K1297" s="255"/>
      <c r="L1297" s="255"/>
      <c r="M1297" s="255"/>
      <c r="N1297" s="255"/>
      <c r="O1297" s="255"/>
      <c r="P1297" s="255"/>
      <c r="Q1297" s="255">
        <f>Q1296</f>
        <v>0</v>
      </c>
      <c r="R1297" s="255"/>
      <c r="S1297" s="255"/>
      <c r="T1297" s="255"/>
      <c r="U1297" s="255"/>
      <c r="V1297" s="255"/>
      <c r="W1297" s="255"/>
      <c r="X1297" s="255"/>
      <c r="Y1297" s="255"/>
      <c r="Z1297" s="255"/>
      <c r="AA1297" s="255"/>
      <c r="AB1297" s="255"/>
      <c r="AC1297" s="255"/>
      <c r="AD1297" s="255"/>
      <c r="AE1297" s="362">
        <f>AE1296</f>
        <v>0</v>
      </c>
      <c r="AF1297" s="362">
        <f t="shared" ref="AF1297:AR1297" si="2839">AF1296</f>
        <v>0</v>
      </c>
      <c r="AG1297" s="362">
        <f t="shared" si="2839"/>
        <v>0</v>
      </c>
      <c r="AH1297" s="362">
        <f t="shared" si="2839"/>
        <v>0</v>
      </c>
      <c r="AI1297" s="362">
        <f t="shared" si="2839"/>
        <v>0</v>
      </c>
      <c r="AJ1297" s="362">
        <f t="shared" si="2839"/>
        <v>0</v>
      </c>
      <c r="AK1297" s="362">
        <f t="shared" si="2839"/>
        <v>0</v>
      </c>
      <c r="AL1297" s="362">
        <f t="shared" si="2839"/>
        <v>0</v>
      </c>
      <c r="AM1297" s="362">
        <f t="shared" si="2839"/>
        <v>0</v>
      </c>
      <c r="AN1297" s="362">
        <f t="shared" si="2839"/>
        <v>0</v>
      </c>
      <c r="AO1297" s="362">
        <f t="shared" si="2839"/>
        <v>0</v>
      </c>
      <c r="AP1297" s="362">
        <f t="shared" si="2839"/>
        <v>0</v>
      </c>
      <c r="AQ1297" s="362">
        <f t="shared" si="2839"/>
        <v>0</v>
      </c>
      <c r="AR1297" s="362">
        <f t="shared" si="2839"/>
        <v>0</v>
      </c>
      <c r="AS1297" s="266"/>
    </row>
    <row r="1298" spans="1:45" ht="15" hidden="1" customHeight="1" outlineLevel="1">
      <c r="A1298" s="464"/>
      <c r="B1298" s="379"/>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363"/>
      <c r="AF1298" s="376"/>
      <c r="AG1298" s="376"/>
      <c r="AH1298" s="376"/>
      <c r="AI1298" s="376"/>
      <c r="AJ1298" s="376"/>
      <c r="AK1298" s="376"/>
      <c r="AL1298" s="376"/>
      <c r="AM1298" s="376"/>
      <c r="AN1298" s="376"/>
      <c r="AO1298" s="376"/>
      <c r="AP1298" s="376"/>
      <c r="AQ1298" s="376"/>
      <c r="AR1298" s="376"/>
      <c r="AS1298" s="266"/>
    </row>
    <row r="1299" spans="1:45" ht="15" hidden="1" customHeight="1" outlineLevel="1">
      <c r="A1299" s="464">
        <v>35</v>
      </c>
      <c r="B1299" s="379" t="s">
        <v>127</v>
      </c>
      <c r="C1299" s="251" t="s">
        <v>25</v>
      </c>
      <c r="D1299" s="255"/>
      <c r="E1299" s="255"/>
      <c r="F1299" s="255"/>
      <c r="G1299" s="255"/>
      <c r="H1299" s="255"/>
      <c r="I1299" s="255"/>
      <c r="J1299" s="255"/>
      <c r="K1299" s="255"/>
      <c r="L1299" s="255"/>
      <c r="M1299" s="255"/>
      <c r="N1299" s="255"/>
      <c r="O1299" s="255"/>
      <c r="P1299" s="255"/>
      <c r="Q1299" s="255">
        <v>0</v>
      </c>
      <c r="R1299" s="255"/>
      <c r="S1299" s="255"/>
      <c r="T1299" s="255"/>
      <c r="U1299" s="255"/>
      <c r="V1299" s="255"/>
      <c r="W1299" s="255"/>
      <c r="X1299" s="255"/>
      <c r="Y1299" s="255"/>
      <c r="Z1299" s="255"/>
      <c r="AA1299" s="255"/>
      <c r="AB1299" s="255"/>
      <c r="AC1299" s="255"/>
      <c r="AD1299" s="255"/>
      <c r="AE1299" s="377"/>
      <c r="AF1299" s="366"/>
      <c r="AG1299" s="366"/>
      <c r="AH1299" s="366"/>
      <c r="AI1299" s="366"/>
      <c r="AJ1299" s="366"/>
      <c r="AK1299" s="366"/>
      <c r="AL1299" s="366"/>
      <c r="AM1299" s="366"/>
      <c r="AN1299" s="366"/>
      <c r="AO1299" s="366"/>
      <c r="AP1299" s="366"/>
      <c r="AQ1299" s="366"/>
      <c r="AR1299" s="366"/>
      <c r="AS1299" s="256">
        <f>SUM(AE1299:AR1299)</f>
        <v>0</v>
      </c>
    </row>
    <row r="1300" spans="1:45" ht="15" hidden="1" customHeight="1" outlineLevel="1">
      <c r="A1300" s="464"/>
      <c r="B1300" s="254" t="s">
        <v>721</v>
      </c>
      <c r="C1300" s="251" t="s">
        <v>163</v>
      </c>
      <c r="D1300" s="255"/>
      <c r="E1300" s="255"/>
      <c r="F1300" s="255"/>
      <c r="G1300" s="255"/>
      <c r="H1300" s="255"/>
      <c r="I1300" s="255"/>
      <c r="J1300" s="255"/>
      <c r="K1300" s="255"/>
      <c r="L1300" s="255"/>
      <c r="M1300" s="255"/>
      <c r="N1300" s="255"/>
      <c r="O1300" s="255"/>
      <c r="P1300" s="255"/>
      <c r="Q1300" s="255">
        <f>Q1299</f>
        <v>0</v>
      </c>
      <c r="R1300" s="255"/>
      <c r="S1300" s="255"/>
      <c r="T1300" s="255"/>
      <c r="U1300" s="255"/>
      <c r="V1300" s="255"/>
      <c r="W1300" s="255"/>
      <c r="X1300" s="255"/>
      <c r="Y1300" s="255"/>
      <c r="Z1300" s="255"/>
      <c r="AA1300" s="255"/>
      <c r="AB1300" s="255"/>
      <c r="AC1300" s="255"/>
      <c r="AD1300" s="255"/>
      <c r="AE1300" s="362">
        <f>AE1299</f>
        <v>0</v>
      </c>
      <c r="AF1300" s="362">
        <f t="shared" ref="AF1300:AR1300" si="2840">AF1299</f>
        <v>0</v>
      </c>
      <c r="AG1300" s="362">
        <f t="shared" si="2840"/>
        <v>0</v>
      </c>
      <c r="AH1300" s="362">
        <f t="shared" si="2840"/>
        <v>0</v>
      </c>
      <c r="AI1300" s="362">
        <f t="shared" si="2840"/>
        <v>0</v>
      </c>
      <c r="AJ1300" s="362">
        <f t="shared" si="2840"/>
        <v>0</v>
      </c>
      <c r="AK1300" s="362">
        <f t="shared" si="2840"/>
        <v>0</v>
      </c>
      <c r="AL1300" s="362">
        <f t="shared" si="2840"/>
        <v>0</v>
      </c>
      <c r="AM1300" s="362">
        <f t="shared" si="2840"/>
        <v>0</v>
      </c>
      <c r="AN1300" s="362">
        <f t="shared" si="2840"/>
        <v>0</v>
      </c>
      <c r="AO1300" s="362">
        <f t="shared" si="2840"/>
        <v>0</v>
      </c>
      <c r="AP1300" s="362">
        <f t="shared" si="2840"/>
        <v>0</v>
      </c>
      <c r="AQ1300" s="362">
        <f t="shared" si="2840"/>
        <v>0</v>
      </c>
      <c r="AR1300" s="362">
        <f t="shared" si="2840"/>
        <v>0</v>
      </c>
      <c r="AS1300" s="266"/>
    </row>
    <row r="1301" spans="1:45" ht="15" hidden="1" customHeight="1" outlineLevel="1">
      <c r="A1301" s="464"/>
      <c r="B1301" s="382"/>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363"/>
      <c r="AF1301" s="376"/>
      <c r="AG1301" s="376"/>
      <c r="AH1301" s="376"/>
      <c r="AI1301" s="376"/>
      <c r="AJ1301" s="376"/>
      <c r="AK1301" s="376"/>
      <c r="AL1301" s="376"/>
      <c r="AM1301" s="376"/>
      <c r="AN1301" s="376"/>
      <c r="AO1301" s="376"/>
      <c r="AP1301" s="376"/>
      <c r="AQ1301" s="376"/>
      <c r="AR1301" s="376"/>
      <c r="AS1301" s="266"/>
    </row>
    <row r="1302" spans="1:45" ht="15" hidden="1" customHeight="1" outlineLevel="1">
      <c r="A1302" s="464"/>
      <c r="B1302" s="248" t="s">
        <v>498</v>
      </c>
      <c r="C1302" s="251"/>
      <c r="D1302" s="251"/>
      <c r="E1302" s="251"/>
      <c r="F1302" s="251"/>
      <c r="G1302" s="251"/>
      <c r="H1302" s="251"/>
      <c r="I1302" s="251"/>
      <c r="J1302" s="251"/>
      <c r="K1302" s="251"/>
      <c r="L1302" s="251"/>
      <c r="M1302" s="251"/>
      <c r="N1302" s="251"/>
      <c r="O1302" s="251"/>
      <c r="P1302" s="251"/>
      <c r="Q1302" s="251"/>
      <c r="R1302" s="251"/>
      <c r="S1302" s="251"/>
      <c r="T1302" s="251"/>
      <c r="U1302" s="251"/>
      <c r="V1302" s="251"/>
      <c r="W1302" s="251"/>
      <c r="X1302" s="251"/>
      <c r="Y1302" s="251"/>
      <c r="Z1302" s="251"/>
      <c r="AA1302" s="251"/>
      <c r="AB1302" s="251"/>
      <c r="AC1302" s="251"/>
      <c r="AD1302" s="251"/>
      <c r="AE1302" s="363"/>
      <c r="AF1302" s="376"/>
      <c r="AG1302" s="376"/>
      <c r="AH1302" s="376"/>
      <c r="AI1302" s="376"/>
      <c r="AJ1302" s="376"/>
      <c r="AK1302" s="376"/>
      <c r="AL1302" s="376"/>
      <c r="AM1302" s="376"/>
      <c r="AN1302" s="376"/>
      <c r="AO1302" s="376"/>
      <c r="AP1302" s="376"/>
      <c r="AQ1302" s="376"/>
      <c r="AR1302" s="376"/>
      <c r="AS1302" s="266"/>
    </row>
    <row r="1303" spans="1:45" ht="28.5" hidden="1" customHeight="1" outlineLevel="1">
      <c r="A1303" s="464">
        <v>36</v>
      </c>
      <c r="B1303" s="379" t="s">
        <v>128</v>
      </c>
      <c r="C1303" s="251" t="s">
        <v>25</v>
      </c>
      <c r="D1303" s="255"/>
      <c r="E1303" s="255"/>
      <c r="F1303" s="255"/>
      <c r="G1303" s="255"/>
      <c r="H1303" s="255"/>
      <c r="I1303" s="255"/>
      <c r="J1303" s="255"/>
      <c r="K1303" s="255"/>
      <c r="L1303" s="255"/>
      <c r="M1303" s="255"/>
      <c r="N1303" s="255"/>
      <c r="O1303" s="255"/>
      <c r="P1303" s="255"/>
      <c r="Q1303" s="255">
        <v>12</v>
      </c>
      <c r="R1303" s="255"/>
      <c r="S1303" s="255"/>
      <c r="T1303" s="255"/>
      <c r="U1303" s="255"/>
      <c r="V1303" s="255"/>
      <c r="W1303" s="255"/>
      <c r="X1303" s="255"/>
      <c r="Y1303" s="255"/>
      <c r="Z1303" s="255"/>
      <c r="AA1303" s="255"/>
      <c r="AB1303" s="255"/>
      <c r="AC1303" s="255"/>
      <c r="AD1303" s="255"/>
      <c r="AE1303" s="377"/>
      <c r="AF1303" s="366"/>
      <c r="AG1303" s="366"/>
      <c r="AH1303" s="366"/>
      <c r="AI1303" s="366"/>
      <c r="AJ1303" s="366"/>
      <c r="AK1303" s="366"/>
      <c r="AL1303" s="366"/>
      <c r="AM1303" s="366"/>
      <c r="AN1303" s="366"/>
      <c r="AO1303" s="366"/>
      <c r="AP1303" s="366"/>
      <c r="AQ1303" s="366"/>
      <c r="AR1303" s="366"/>
      <c r="AS1303" s="256">
        <f>SUM(AE1303:AR1303)</f>
        <v>0</v>
      </c>
    </row>
    <row r="1304" spans="1:45" ht="15" hidden="1" customHeight="1" outlineLevel="1">
      <c r="A1304" s="464"/>
      <c r="B1304" s="254" t="s">
        <v>721</v>
      </c>
      <c r="C1304" s="251" t="s">
        <v>163</v>
      </c>
      <c r="D1304" s="255"/>
      <c r="E1304" s="255"/>
      <c r="F1304" s="255"/>
      <c r="G1304" s="255"/>
      <c r="H1304" s="255"/>
      <c r="I1304" s="255"/>
      <c r="J1304" s="255"/>
      <c r="K1304" s="255"/>
      <c r="L1304" s="255"/>
      <c r="M1304" s="255"/>
      <c r="N1304" s="255"/>
      <c r="O1304" s="255"/>
      <c r="P1304" s="255"/>
      <c r="Q1304" s="255">
        <f>Q1303</f>
        <v>12</v>
      </c>
      <c r="R1304" s="255"/>
      <c r="S1304" s="255"/>
      <c r="T1304" s="255"/>
      <c r="U1304" s="255"/>
      <c r="V1304" s="255"/>
      <c r="W1304" s="255"/>
      <c r="X1304" s="255"/>
      <c r="Y1304" s="255"/>
      <c r="Z1304" s="255"/>
      <c r="AA1304" s="255"/>
      <c r="AB1304" s="255"/>
      <c r="AC1304" s="255"/>
      <c r="AD1304" s="255"/>
      <c r="AE1304" s="362">
        <f>AE1303</f>
        <v>0</v>
      </c>
      <c r="AF1304" s="362">
        <f t="shared" ref="AF1304:AR1304" si="2841">AF1303</f>
        <v>0</v>
      </c>
      <c r="AG1304" s="362">
        <f t="shared" si="2841"/>
        <v>0</v>
      </c>
      <c r="AH1304" s="362">
        <f t="shared" si="2841"/>
        <v>0</v>
      </c>
      <c r="AI1304" s="362">
        <f t="shared" si="2841"/>
        <v>0</v>
      </c>
      <c r="AJ1304" s="362">
        <f t="shared" si="2841"/>
        <v>0</v>
      </c>
      <c r="AK1304" s="362">
        <f t="shared" si="2841"/>
        <v>0</v>
      </c>
      <c r="AL1304" s="362">
        <f t="shared" si="2841"/>
        <v>0</v>
      </c>
      <c r="AM1304" s="362">
        <f t="shared" si="2841"/>
        <v>0</v>
      </c>
      <c r="AN1304" s="362">
        <f t="shared" si="2841"/>
        <v>0</v>
      </c>
      <c r="AO1304" s="362">
        <f t="shared" si="2841"/>
        <v>0</v>
      </c>
      <c r="AP1304" s="362">
        <f t="shared" si="2841"/>
        <v>0</v>
      </c>
      <c r="AQ1304" s="362">
        <f t="shared" si="2841"/>
        <v>0</v>
      </c>
      <c r="AR1304" s="362">
        <f t="shared" si="2841"/>
        <v>0</v>
      </c>
      <c r="AS1304" s="266"/>
    </row>
    <row r="1305" spans="1:45" ht="15" hidden="1" customHeight="1" outlineLevel="1">
      <c r="A1305" s="464"/>
      <c r="B1305" s="379"/>
      <c r="C1305" s="251"/>
      <c r="D1305" s="251"/>
      <c r="E1305" s="251"/>
      <c r="F1305" s="251"/>
      <c r="G1305" s="251"/>
      <c r="H1305" s="251"/>
      <c r="I1305" s="251"/>
      <c r="J1305" s="251"/>
      <c r="K1305" s="251"/>
      <c r="L1305" s="251"/>
      <c r="M1305" s="251"/>
      <c r="N1305" s="251"/>
      <c r="O1305" s="251"/>
      <c r="P1305" s="251"/>
      <c r="Q1305" s="251"/>
      <c r="R1305" s="251"/>
      <c r="S1305" s="251"/>
      <c r="T1305" s="251"/>
      <c r="U1305" s="251"/>
      <c r="V1305" s="251"/>
      <c r="W1305" s="251"/>
      <c r="X1305" s="251"/>
      <c r="Y1305" s="251"/>
      <c r="Z1305" s="251"/>
      <c r="AA1305" s="251"/>
      <c r="AB1305" s="251"/>
      <c r="AC1305" s="251"/>
      <c r="AD1305" s="251"/>
      <c r="AE1305" s="363"/>
      <c r="AF1305" s="376"/>
      <c r="AG1305" s="376"/>
      <c r="AH1305" s="376"/>
      <c r="AI1305" s="376"/>
      <c r="AJ1305" s="376"/>
      <c r="AK1305" s="376"/>
      <c r="AL1305" s="376"/>
      <c r="AM1305" s="376"/>
      <c r="AN1305" s="376"/>
      <c r="AO1305" s="376"/>
      <c r="AP1305" s="376"/>
      <c r="AQ1305" s="376"/>
      <c r="AR1305" s="376"/>
      <c r="AS1305" s="266"/>
    </row>
    <row r="1306" spans="1:45" ht="15" hidden="1" customHeight="1" outlineLevel="1">
      <c r="A1306" s="464">
        <v>37</v>
      </c>
      <c r="B1306" s="379" t="s">
        <v>129</v>
      </c>
      <c r="C1306" s="251" t="s">
        <v>25</v>
      </c>
      <c r="D1306" s="255"/>
      <c r="E1306" s="255"/>
      <c r="F1306" s="255"/>
      <c r="G1306" s="255"/>
      <c r="H1306" s="255"/>
      <c r="I1306" s="255"/>
      <c r="J1306" s="255"/>
      <c r="K1306" s="255"/>
      <c r="L1306" s="255"/>
      <c r="M1306" s="255"/>
      <c r="N1306" s="255"/>
      <c r="O1306" s="255"/>
      <c r="P1306" s="255"/>
      <c r="Q1306" s="255">
        <v>12</v>
      </c>
      <c r="R1306" s="255"/>
      <c r="S1306" s="255"/>
      <c r="T1306" s="255"/>
      <c r="U1306" s="255"/>
      <c r="V1306" s="255"/>
      <c r="W1306" s="255"/>
      <c r="X1306" s="255"/>
      <c r="Y1306" s="255"/>
      <c r="Z1306" s="255"/>
      <c r="AA1306" s="255"/>
      <c r="AB1306" s="255"/>
      <c r="AC1306" s="255"/>
      <c r="AD1306" s="255"/>
      <c r="AE1306" s="377"/>
      <c r="AF1306" s="366"/>
      <c r="AG1306" s="366"/>
      <c r="AH1306" s="366"/>
      <c r="AI1306" s="366"/>
      <c r="AJ1306" s="366"/>
      <c r="AK1306" s="366"/>
      <c r="AL1306" s="366"/>
      <c r="AM1306" s="366"/>
      <c r="AN1306" s="366"/>
      <c r="AO1306" s="366"/>
      <c r="AP1306" s="366"/>
      <c r="AQ1306" s="366"/>
      <c r="AR1306" s="366"/>
      <c r="AS1306" s="256">
        <f>SUM(AE1306:AR1306)</f>
        <v>0</v>
      </c>
    </row>
    <row r="1307" spans="1:45" ht="15" hidden="1" customHeight="1" outlineLevel="1">
      <c r="A1307" s="464"/>
      <c r="B1307" s="254" t="s">
        <v>721</v>
      </c>
      <c r="C1307" s="251" t="s">
        <v>163</v>
      </c>
      <c r="D1307" s="255"/>
      <c r="E1307" s="255"/>
      <c r="F1307" s="255"/>
      <c r="G1307" s="255"/>
      <c r="H1307" s="255"/>
      <c r="I1307" s="255"/>
      <c r="J1307" s="255"/>
      <c r="K1307" s="255"/>
      <c r="L1307" s="255"/>
      <c r="M1307" s="255"/>
      <c r="N1307" s="255"/>
      <c r="O1307" s="255"/>
      <c r="P1307" s="255"/>
      <c r="Q1307" s="255">
        <f>Q1306</f>
        <v>12</v>
      </c>
      <c r="R1307" s="255"/>
      <c r="S1307" s="255"/>
      <c r="T1307" s="255"/>
      <c r="U1307" s="255"/>
      <c r="V1307" s="255"/>
      <c r="W1307" s="255"/>
      <c r="X1307" s="255"/>
      <c r="Y1307" s="255"/>
      <c r="Z1307" s="255"/>
      <c r="AA1307" s="255"/>
      <c r="AB1307" s="255"/>
      <c r="AC1307" s="255"/>
      <c r="AD1307" s="255"/>
      <c r="AE1307" s="362">
        <f>AE1306</f>
        <v>0</v>
      </c>
      <c r="AF1307" s="362">
        <f t="shared" ref="AF1307:AR1307" si="2842">AF1306</f>
        <v>0</v>
      </c>
      <c r="AG1307" s="362">
        <f t="shared" si="2842"/>
        <v>0</v>
      </c>
      <c r="AH1307" s="362">
        <f t="shared" si="2842"/>
        <v>0</v>
      </c>
      <c r="AI1307" s="362">
        <f t="shared" si="2842"/>
        <v>0</v>
      </c>
      <c r="AJ1307" s="362">
        <f t="shared" si="2842"/>
        <v>0</v>
      </c>
      <c r="AK1307" s="362">
        <f t="shared" si="2842"/>
        <v>0</v>
      </c>
      <c r="AL1307" s="362">
        <f t="shared" si="2842"/>
        <v>0</v>
      </c>
      <c r="AM1307" s="362">
        <f t="shared" si="2842"/>
        <v>0</v>
      </c>
      <c r="AN1307" s="362">
        <f t="shared" si="2842"/>
        <v>0</v>
      </c>
      <c r="AO1307" s="362">
        <f t="shared" si="2842"/>
        <v>0</v>
      </c>
      <c r="AP1307" s="362">
        <f t="shared" si="2842"/>
        <v>0</v>
      </c>
      <c r="AQ1307" s="362">
        <f t="shared" si="2842"/>
        <v>0</v>
      </c>
      <c r="AR1307" s="362">
        <f t="shared" si="2842"/>
        <v>0</v>
      </c>
      <c r="AS1307" s="266"/>
    </row>
    <row r="1308" spans="1:45" ht="15" hidden="1" customHeight="1" outlineLevel="1">
      <c r="A1308" s="464"/>
      <c r="B1308" s="379"/>
      <c r="C1308" s="251"/>
      <c r="D1308" s="251"/>
      <c r="E1308" s="251"/>
      <c r="F1308" s="251"/>
      <c r="G1308" s="251"/>
      <c r="H1308" s="251"/>
      <c r="I1308" s="251"/>
      <c r="J1308" s="251"/>
      <c r="K1308" s="251"/>
      <c r="L1308" s="251"/>
      <c r="M1308" s="251"/>
      <c r="N1308" s="251"/>
      <c r="O1308" s="251"/>
      <c r="P1308" s="251"/>
      <c r="Q1308" s="251"/>
      <c r="R1308" s="251"/>
      <c r="S1308" s="251"/>
      <c r="T1308" s="251"/>
      <c r="U1308" s="251"/>
      <c r="V1308" s="251"/>
      <c r="W1308" s="251"/>
      <c r="X1308" s="251"/>
      <c r="Y1308" s="251"/>
      <c r="Z1308" s="251"/>
      <c r="AA1308" s="251"/>
      <c r="AB1308" s="251"/>
      <c r="AC1308" s="251"/>
      <c r="AD1308" s="251"/>
      <c r="AE1308" s="363"/>
      <c r="AF1308" s="376"/>
      <c r="AG1308" s="376"/>
      <c r="AH1308" s="376"/>
      <c r="AI1308" s="376"/>
      <c r="AJ1308" s="376"/>
      <c r="AK1308" s="376"/>
      <c r="AL1308" s="376"/>
      <c r="AM1308" s="376"/>
      <c r="AN1308" s="376"/>
      <c r="AO1308" s="376"/>
      <c r="AP1308" s="376"/>
      <c r="AQ1308" s="376"/>
      <c r="AR1308" s="376"/>
      <c r="AS1308" s="266"/>
    </row>
    <row r="1309" spans="1:45" ht="15" hidden="1" customHeight="1" outlineLevel="1">
      <c r="A1309" s="464">
        <v>38</v>
      </c>
      <c r="B1309" s="379" t="s">
        <v>130</v>
      </c>
      <c r="C1309" s="251" t="s">
        <v>25</v>
      </c>
      <c r="D1309" s="255"/>
      <c r="E1309" s="255"/>
      <c r="F1309" s="255"/>
      <c r="G1309" s="255"/>
      <c r="H1309" s="255"/>
      <c r="I1309" s="255"/>
      <c r="J1309" s="255"/>
      <c r="K1309" s="255"/>
      <c r="L1309" s="255"/>
      <c r="M1309" s="255"/>
      <c r="N1309" s="255"/>
      <c r="O1309" s="255"/>
      <c r="P1309" s="255"/>
      <c r="Q1309" s="255">
        <v>12</v>
      </c>
      <c r="R1309" s="255"/>
      <c r="S1309" s="255"/>
      <c r="T1309" s="255"/>
      <c r="U1309" s="255"/>
      <c r="V1309" s="255"/>
      <c r="W1309" s="255"/>
      <c r="X1309" s="255"/>
      <c r="Y1309" s="255"/>
      <c r="Z1309" s="255"/>
      <c r="AA1309" s="255"/>
      <c r="AB1309" s="255"/>
      <c r="AC1309" s="255"/>
      <c r="AD1309" s="255"/>
      <c r="AE1309" s="377"/>
      <c r="AF1309" s="366"/>
      <c r="AG1309" s="366"/>
      <c r="AH1309" s="366"/>
      <c r="AI1309" s="366"/>
      <c r="AJ1309" s="366"/>
      <c r="AK1309" s="366"/>
      <c r="AL1309" s="366"/>
      <c r="AM1309" s="366"/>
      <c r="AN1309" s="366"/>
      <c r="AO1309" s="366"/>
      <c r="AP1309" s="366"/>
      <c r="AQ1309" s="366"/>
      <c r="AR1309" s="366"/>
      <c r="AS1309" s="256">
        <f>SUM(AE1309:AR1309)</f>
        <v>0</v>
      </c>
    </row>
    <row r="1310" spans="1:45" ht="15" hidden="1" customHeight="1" outlineLevel="1">
      <c r="A1310" s="464"/>
      <c r="B1310" s="254" t="s">
        <v>721</v>
      </c>
      <c r="C1310" s="251" t="s">
        <v>163</v>
      </c>
      <c r="D1310" s="255"/>
      <c r="E1310" s="255"/>
      <c r="F1310" s="255"/>
      <c r="G1310" s="255"/>
      <c r="H1310" s="255"/>
      <c r="I1310" s="255"/>
      <c r="J1310" s="255"/>
      <c r="K1310" s="255"/>
      <c r="L1310" s="255"/>
      <c r="M1310" s="255"/>
      <c r="N1310" s="255"/>
      <c r="O1310" s="255"/>
      <c r="P1310" s="255"/>
      <c r="Q1310" s="255">
        <f>Q1309</f>
        <v>12</v>
      </c>
      <c r="R1310" s="255"/>
      <c r="S1310" s="255"/>
      <c r="T1310" s="255"/>
      <c r="U1310" s="255"/>
      <c r="V1310" s="255"/>
      <c r="W1310" s="255"/>
      <c r="X1310" s="255"/>
      <c r="Y1310" s="255"/>
      <c r="Z1310" s="255"/>
      <c r="AA1310" s="255"/>
      <c r="AB1310" s="255"/>
      <c r="AC1310" s="255"/>
      <c r="AD1310" s="255"/>
      <c r="AE1310" s="362">
        <f>AE1309</f>
        <v>0</v>
      </c>
      <c r="AF1310" s="362">
        <f t="shared" ref="AF1310:AR1310" si="2843">AF1309</f>
        <v>0</v>
      </c>
      <c r="AG1310" s="362">
        <f t="shared" si="2843"/>
        <v>0</v>
      </c>
      <c r="AH1310" s="362">
        <f t="shared" si="2843"/>
        <v>0</v>
      </c>
      <c r="AI1310" s="362">
        <f t="shared" si="2843"/>
        <v>0</v>
      </c>
      <c r="AJ1310" s="362">
        <f t="shared" si="2843"/>
        <v>0</v>
      </c>
      <c r="AK1310" s="362">
        <f t="shared" si="2843"/>
        <v>0</v>
      </c>
      <c r="AL1310" s="362">
        <f t="shared" si="2843"/>
        <v>0</v>
      </c>
      <c r="AM1310" s="362">
        <f t="shared" si="2843"/>
        <v>0</v>
      </c>
      <c r="AN1310" s="362">
        <f t="shared" si="2843"/>
        <v>0</v>
      </c>
      <c r="AO1310" s="362">
        <f t="shared" si="2843"/>
        <v>0</v>
      </c>
      <c r="AP1310" s="362">
        <f t="shared" si="2843"/>
        <v>0</v>
      </c>
      <c r="AQ1310" s="362">
        <f t="shared" si="2843"/>
        <v>0</v>
      </c>
      <c r="AR1310" s="362">
        <f t="shared" si="2843"/>
        <v>0</v>
      </c>
      <c r="AS1310" s="266"/>
    </row>
    <row r="1311" spans="1:45" ht="15" hidden="1" customHeight="1" outlineLevel="1">
      <c r="A1311" s="464"/>
      <c r="B1311" s="379"/>
      <c r="C1311" s="251"/>
      <c r="D1311" s="251"/>
      <c r="E1311" s="251"/>
      <c r="F1311" s="251"/>
      <c r="G1311" s="251"/>
      <c r="H1311" s="251"/>
      <c r="I1311" s="251"/>
      <c r="J1311" s="251"/>
      <c r="K1311" s="251"/>
      <c r="L1311" s="251"/>
      <c r="M1311" s="251"/>
      <c r="N1311" s="251"/>
      <c r="O1311" s="251"/>
      <c r="P1311" s="251"/>
      <c r="Q1311" s="251"/>
      <c r="R1311" s="251"/>
      <c r="S1311" s="251"/>
      <c r="T1311" s="251"/>
      <c r="U1311" s="251"/>
      <c r="V1311" s="251"/>
      <c r="W1311" s="251"/>
      <c r="X1311" s="251"/>
      <c r="Y1311" s="251"/>
      <c r="Z1311" s="251"/>
      <c r="AA1311" s="251"/>
      <c r="AB1311" s="251"/>
      <c r="AC1311" s="251"/>
      <c r="AD1311" s="251"/>
      <c r="AE1311" s="363"/>
      <c r="AF1311" s="376"/>
      <c r="AG1311" s="376"/>
      <c r="AH1311" s="376"/>
      <c r="AI1311" s="376"/>
      <c r="AJ1311" s="376"/>
      <c r="AK1311" s="376"/>
      <c r="AL1311" s="376"/>
      <c r="AM1311" s="376"/>
      <c r="AN1311" s="376"/>
      <c r="AO1311" s="376"/>
      <c r="AP1311" s="376"/>
      <c r="AQ1311" s="376"/>
      <c r="AR1311" s="376"/>
      <c r="AS1311" s="266"/>
    </row>
    <row r="1312" spans="1:45" ht="15" hidden="1" customHeight="1" outlineLevel="1">
      <c r="A1312" s="464">
        <v>39</v>
      </c>
      <c r="B1312" s="379" t="s">
        <v>131</v>
      </c>
      <c r="C1312" s="251" t="s">
        <v>25</v>
      </c>
      <c r="D1312" s="255"/>
      <c r="E1312" s="255"/>
      <c r="F1312" s="255"/>
      <c r="G1312" s="255"/>
      <c r="H1312" s="255"/>
      <c r="I1312" s="255"/>
      <c r="J1312" s="255"/>
      <c r="K1312" s="255"/>
      <c r="L1312" s="255"/>
      <c r="M1312" s="255"/>
      <c r="N1312" s="255"/>
      <c r="O1312" s="255"/>
      <c r="P1312" s="255"/>
      <c r="Q1312" s="255">
        <v>12</v>
      </c>
      <c r="R1312" s="255"/>
      <c r="S1312" s="255"/>
      <c r="T1312" s="255"/>
      <c r="U1312" s="255"/>
      <c r="V1312" s="255"/>
      <c r="W1312" s="255"/>
      <c r="X1312" s="255"/>
      <c r="Y1312" s="255"/>
      <c r="Z1312" s="255"/>
      <c r="AA1312" s="255"/>
      <c r="AB1312" s="255"/>
      <c r="AC1312" s="255"/>
      <c r="AD1312" s="255"/>
      <c r="AE1312" s="377"/>
      <c r="AF1312" s="366"/>
      <c r="AG1312" s="366"/>
      <c r="AH1312" s="366"/>
      <c r="AI1312" s="366"/>
      <c r="AJ1312" s="366"/>
      <c r="AK1312" s="366"/>
      <c r="AL1312" s="366"/>
      <c r="AM1312" s="366"/>
      <c r="AN1312" s="366"/>
      <c r="AO1312" s="366"/>
      <c r="AP1312" s="366"/>
      <c r="AQ1312" s="366"/>
      <c r="AR1312" s="366"/>
      <c r="AS1312" s="256">
        <f>SUM(AE1312:AR1312)</f>
        <v>0</v>
      </c>
    </row>
    <row r="1313" spans="1:45" ht="15" hidden="1" customHeight="1" outlineLevel="1">
      <c r="A1313" s="464"/>
      <c r="B1313" s="254" t="s">
        <v>721</v>
      </c>
      <c r="C1313" s="251" t="s">
        <v>163</v>
      </c>
      <c r="D1313" s="255"/>
      <c r="E1313" s="255"/>
      <c r="F1313" s="255"/>
      <c r="G1313" s="255"/>
      <c r="H1313" s="255"/>
      <c r="I1313" s="255"/>
      <c r="J1313" s="255"/>
      <c r="K1313" s="255"/>
      <c r="L1313" s="255"/>
      <c r="M1313" s="255"/>
      <c r="N1313" s="255"/>
      <c r="O1313" s="255"/>
      <c r="P1313" s="255"/>
      <c r="Q1313" s="255">
        <f>Q1312</f>
        <v>12</v>
      </c>
      <c r="R1313" s="255"/>
      <c r="S1313" s="255"/>
      <c r="T1313" s="255"/>
      <c r="U1313" s="255"/>
      <c r="V1313" s="255"/>
      <c r="W1313" s="255"/>
      <c r="X1313" s="255"/>
      <c r="Y1313" s="255"/>
      <c r="Z1313" s="255"/>
      <c r="AA1313" s="255"/>
      <c r="AB1313" s="255"/>
      <c r="AC1313" s="255"/>
      <c r="AD1313" s="255"/>
      <c r="AE1313" s="362">
        <f>AE1312</f>
        <v>0</v>
      </c>
      <c r="AF1313" s="362">
        <f t="shared" ref="AF1313:AR1313" si="2844">AF1312</f>
        <v>0</v>
      </c>
      <c r="AG1313" s="362">
        <f t="shared" si="2844"/>
        <v>0</v>
      </c>
      <c r="AH1313" s="362">
        <f t="shared" si="2844"/>
        <v>0</v>
      </c>
      <c r="AI1313" s="362">
        <f t="shared" si="2844"/>
        <v>0</v>
      </c>
      <c r="AJ1313" s="362">
        <f t="shared" si="2844"/>
        <v>0</v>
      </c>
      <c r="AK1313" s="362">
        <f t="shared" si="2844"/>
        <v>0</v>
      </c>
      <c r="AL1313" s="362">
        <f t="shared" si="2844"/>
        <v>0</v>
      </c>
      <c r="AM1313" s="362">
        <f t="shared" si="2844"/>
        <v>0</v>
      </c>
      <c r="AN1313" s="362">
        <f t="shared" si="2844"/>
        <v>0</v>
      </c>
      <c r="AO1313" s="362">
        <f t="shared" si="2844"/>
        <v>0</v>
      </c>
      <c r="AP1313" s="362">
        <f t="shared" si="2844"/>
        <v>0</v>
      </c>
      <c r="AQ1313" s="362">
        <f t="shared" si="2844"/>
        <v>0</v>
      </c>
      <c r="AR1313" s="362">
        <f t="shared" si="2844"/>
        <v>0</v>
      </c>
      <c r="AS1313" s="266"/>
    </row>
    <row r="1314" spans="1:45" ht="15" hidden="1" customHeight="1" outlineLevel="1">
      <c r="A1314" s="464"/>
      <c r="B1314" s="379"/>
      <c r="C1314" s="251"/>
      <c r="D1314" s="251"/>
      <c r="E1314" s="251"/>
      <c r="F1314" s="251"/>
      <c r="G1314" s="251"/>
      <c r="H1314" s="251"/>
      <c r="I1314" s="251"/>
      <c r="J1314" s="251"/>
      <c r="K1314" s="251"/>
      <c r="L1314" s="251"/>
      <c r="M1314" s="251"/>
      <c r="N1314" s="251"/>
      <c r="O1314" s="251"/>
      <c r="P1314" s="251"/>
      <c r="Q1314" s="251"/>
      <c r="R1314" s="251"/>
      <c r="S1314" s="251"/>
      <c r="T1314" s="251"/>
      <c r="U1314" s="251"/>
      <c r="V1314" s="251"/>
      <c r="W1314" s="251"/>
      <c r="X1314" s="251"/>
      <c r="Y1314" s="251"/>
      <c r="Z1314" s="251"/>
      <c r="AA1314" s="251"/>
      <c r="AB1314" s="251"/>
      <c r="AC1314" s="251"/>
      <c r="AD1314" s="251"/>
      <c r="AE1314" s="363"/>
      <c r="AF1314" s="376"/>
      <c r="AG1314" s="376"/>
      <c r="AH1314" s="376"/>
      <c r="AI1314" s="376"/>
      <c r="AJ1314" s="376"/>
      <c r="AK1314" s="376"/>
      <c r="AL1314" s="376"/>
      <c r="AM1314" s="376"/>
      <c r="AN1314" s="376"/>
      <c r="AO1314" s="376"/>
      <c r="AP1314" s="376"/>
      <c r="AQ1314" s="376"/>
      <c r="AR1314" s="376"/>
      <c r="AS1314" s="266"/>
    </row>
    <row r="1315" spans="1:45" ht="15" hidden="1" customHeight="1" outlineLevel="1">
      <c r="A1315" s="464">
        <v>40</v>
      </c>
      <c r="B1315" s="379" t="s">
        <v>132</v>
      </c>
      <c r="C1315" s="251" t="s">
        <v>25</v>
      </c>
      <c r="D1315" s="255"/>
      <c r="E1315" s="255"/>
      <c r="F1315" s="255"/>
      <c r="G1315" s="255"/>
      <c r="H1315" s="255"/>
      <c r="I1315" s="255"/>
      <c r="J1315" s="255"/>
      <c r="K1315" s="255"/>
      <c r="L1315" s="255"/>
      <c r="M1315" s="255"/>
      <c r="N1315" s="255"/>
      <c r="O1315" s="255"/>
      <c r="P1315" s="255"/>
      <c r="Q1315" s="255">
        <v>12</v>
      </c>
      <c r="R1315" s="255"/>
      <c r="S1315" s="255"/>
      <c r="T1315" s="255"/>
      <c r="U1315" s="255"/>
      <c r="V1315" s="255"/>
      <c r="W1315" s="255"/>
      <c r="X1315" s="255"/>
      <c r="Y1315" s="255"/>
      <c r="Z1315" s="255"/>
      <c r="AA1315" s="255"/>
      <c r="AB1315" s="255"/>
      <c r="AC1315" s="255"/>
      <c r="AD1315" s="255"/>
      <c r="AE1315" s="377"/>
      <c r="AF1315" s="366"/>
      <c r="AG1315" s="366"/>
      <c r="AH1315" s="366"/>
      <c r="AI1315" s="366"/>
      <c r="AJ1315" s="366"/>
      <c r="AK1315" s="366"/>
      <c r="AL1315" s="366"/>
      <c r="AM1315" s="366"/>
      <c r="AN1315" s="366"/>
      <c r="AO1315" s="366"/>
      <c r="AP1315" s="366"/>
      <c r="AQ1315" s="366"/>
      <c r="AR1315" s="366"/>
      <c r="AS1315" s="256">
        <f>SUM(AE1315:AR1315)</f>
        <v>0</v>
      </c>
    </row>
    <row r="1316" spans="1:45" ht="15" hidden="1" customHeight="1" outlineLevel="1">
      <c r="A1316" s="464"/>
      <c r="B1316" s="254" t="s">
        <v>721</v>
      </c>
      <c r="C1316" s="251" t="s">
        <v>163</v>
      </c>
      <c r="D1316" s="255"/>
      <c r="E1316" s="255"/>
      <c r="F1316" s="255"/>
      <c r="G1316" s="255"/>
      <c r="H1316" s="255"/>
      <c r="I1316" s="255"/>
      <c r="J1316" s="255"/>
      <c r="K1316" s="255"/>
      <c r="L1316" s="255"/>
      <c r="M1316" s="255"/>
      <c r="N1316" s="255"/>
      <c r="O1316" s="255"/>
      <c r="P1316" s="255"/>
      <c r="Q1316" s="255">
        <f>Q1315</f>
        <v>12</v>
      </c>
      <c r="R1316" s="255"/>
      <c r="S1316" s="255"/>
      <c r="T1316" s="255"/>
      <c r="U1316" s="255"/>
      <c r="V1316" s="255"/>
      <c r="W1316" s="255"/>
      <c r="X1316" s="255"/>
      <c r="Y1316" s="255"/>
      <c r="Z1316" s="255"/>
      <c r="AA1316" s="255"/>
      <c r="AB1316" s="255"/>
      <c r="AC1316" s="255"/>
      <c r="AD1316" s="255"/>
      <c r="AE1316" s="362">
        <f>AE1315</f>
        <v>0</v>
      </c>
      <c r="AF1316" s="362">
        <f t="shared" ref="AF1316:AR1316" si="2845">AF1315</f>
        <v>0</v>
      </c>
      <c r="AG1316" s="362">
        <f t="shared" si="2845"/>
        <v>0</v>
      </c>
      <c r="AH1316" s="362">
        <f t="shared" si="2845"/>
        <v>0</v>
      </c>
      <c r="AI1316" s="362">
        <f t="shared" si="2845"/>
        <v>0</v>
      </c>
      <c r="AJ1316" s="362">
        <f t="shared" si="2845"/>
        <v>0</v>
      </c>
      <c r="AK1316" s="362">
        <f t="shared" si="2845"/>
        <v>0</v>
      </c>
      <c r="AL1316" s="362">
        <f t="shared" si="2845"/>
        <v>0</v>
      </c>
      <c r="AM1316" s="362">
        <f t="shared" si="2845"/>
        <v>0</v>
      </c>
      <c r="AN1316" s="362">
        <f t="shared" si="2845"/>
        <v>0</v>
      </c>
      <c r="AO1316" s="362">
        <f t="shared" si="2845"/>
        <v>0</v>
      </c>
      <c r="AP1316" s="362">
        <f t="shared" si="2845"/>
        <v>0</v>
      </c>
      <c r="AQ1316" s="362">
        <f t="shared" si="2845"/>
        <v>0</v>
      </c>
      <c r="AR1316" s="362">
        <f t="shared" si="2845"/>
        <v>0</v>
      </c>
      <c r="AS1316" s="266"/>
    </row>
    <row r="1317" spans="1:45" ht="15" hidden="1" customHeight="1" outlineLevel="1">
      <c r="A1317" s="464"/>
      <c r="B1317" s="379"/>
      <c r="C1317" s="251"/>
      <c r="D1317" s="251"/>
      <c r="E1317" s="251"/>
      <c r="F1317" s="251"/>
      <c r="G1317" s="251"/>
      <c r="H1317" s="251"/>
      <c r="I1317" s="251"/>
      <c r="J1317" s="251"/>
      <c r="K1317" s="251"/>
      <c r="L1317" s="251"/>
      <c r="M1317" s="251"/>
      <c r="N1317" s="251"/>
      <c r="O1317" s="251"/>
      <c r="P1317" s="251"/>
      <c r="Q1317" s="251"/>
      <c r="R1317" s="251"/>
      <c r="S1317" s="251"/>
      <c r="T1317" s="251"/>
      <c r="U1317" s="251"/>
      <c r="V1317" s="251"/>
      <c r="W1317" s="251"/>
      <c r="X1317" s="251"/>
      <c r="Y1317" s="251"/>
      <c r="Z1317" s="251"/>
      <c r="AA1317" s="251"/>
      <c r="AB1317" s="251"/>
      <c r="AC1317" s="251"/>
      <c r="AD1317" s="251"/>
      <c r="AE1317" s="363"/>
      <c r="AF1317" s="376"/>
      <c r="AG1317" s="376"/>
      <c r="AH1317" s="376"/>
      <c r="AI1317" s="376"/>
      <c r="AJ1317" s="376"/>
      <c r="AK1317" s="376"/>
      <c r="AL1317" s="376"/>
      <c r="AM1317" s="376"/>
      <c r="AN1317" s="376"/>
      <c r="AO1317" s="376"/>
      <c r="AP1317" s="376"/>
      <c r="AQ1317" s="376"/>
      <c r="AR1317" s="376"/>
      <c r="AS1317" s="266"/>
    </row>
    <row r="1318" spans="1:45" ht="28.5" hidden="1" customHeight="1" outlineLevel="1">
      <c r="A1318" s="464">
        <v>41</v>
      </c>
      <c r="B1318" s="379" t="s">
        <v>133</v>
      </c>
      <c r="C1318" s="251" t="s">
        <v>25</v>
      </c>
      <c r="D1318" s="255"/>
      <c r="E1318" s="255"/>
      <c r="F1318" s="255"/>
      <c r="G1318" s="255"/>
      <c r="H1318" s="255"/>
      <c r="I1318" s="255"/>
      <c r="J1318" s="255"/>
      <c r="K1318" s="255"/>
      <c r="L1318" s="255"/>
      <c r="M1318" s="255"/>
      <c r="N1318" s="255"/>
      <c r="O1318" s="255"/>
      <c r="P1318" s="255"/>
      <c r="Q1318" s="255">
        <v>12</v>
      </c>
      <c r="R1318" s="255"/>
      <c r="S1318" s="255"/>
      <c r="T1318" s="255"/>
      <c r="U1318" s="255"/>
      <c r="V1318" s="255"/>
      <c r="W1318" s="255"/>
      <c r="X1318" s="255"/>
      <c r="Y1318" s="255"/>
      <c r="Z1318" s="255"/>
      <c r="AA1318" s="255"/>
      <c r="AB1318" s="255"/>
      <c r="AC1318" s="255"/>
      <c r="AD1318" s="255"/>
      <c r="AE1318" s="377"/>
      <c r="AF1318" s="366"/>
      <c r="AG1318" s="366"/>
      <c r="AH1318" s="366"/>
      <c r="AI1318" s="366"/>
      <c r="AJ1318" s="366"/>
      <c r="AK1318" s="366"/>
      <c r="AL1318" s="366"/>
      <c r="AM1318" s="366"/>
      <c r="AN1318" s="366"/>
      <c r="AO1318" s="366"/>
      <c r="AP1318" s="366"/>
      <c r="AQ1318" s="366"/>
      <c r="AR1318" s="366"/>
      <c r="AS1318" s="256">
        <f>SUM(AE1318:AR1318)</f>
        <v>0</v>
      </c>
    </row>
    <row r="1319" spans="1:45" ht="15" hidden="1" customHeight="1" outlineLevel="1">
      <c r="A1319" s="464"/>
      <c r="B1319" s="254" t="s">
        <v>721</v>
      </c>
      <c r="C1319" s="251" t="s">
        <v>163</v>
      </c>
      <c r="D1319" s="255"/>
      <c r="E1319" s="255"/>
      <c r="F1319" s="255"/>
      <c r="G1319" s="255"/>
      <c r="H1319" s="255"/>
      <c r="I1319" s="255"/>
      <c r="J1319" s="255"/>
      <c r="K1319" s="255"/>
      <c r="L1319" s="255"/>
      <c r="M1319" s="255"/>
      <c r="N1319" s="255"/>
      <c r="O1319" s="255"/>
      <c r="P1319" s="255"/>
      <c r="Q1319" s="255">
        <f>Q1318</f>
        <v>12</v>
      </c>
      <c r="R1319" s="255"/>
      <c r="S1319" s="255"/>
      <c r="T1319" s="255"/>
      <c r="U1319" s="255"/>
      <c r="V1319" s="255"/>
      <c r="W1319" s="255"/>
      <c r="X1319" s="255"/>
      <c r="Y1319" s="255"/>
      <c r="Z1319" s="255"/>
      <c r="AA1319" s="255"/>
      <c r="AB1319" s="255"/>
      <c r="AC1319" s="255"/>
      <c r="AD1319" s="255"/>
      <c r="AE1319" s="362">
        <f>AE1318</f>
        <v>0</v>
      </c>
      <c r="AF1319" s="362">
        <f t="shared" ref="AF1319:AR1319" si="2846">AF1318</f>
        <v>0</v>
      </c>
      <c r="AG1319" s="362">
        <f t="shared" si="2846"/>
        <v>0</v>
      </c>
      <c r="AH1319" s="362">
        <f t="shared" si="2846"/>
        <v>0</v>
      </c>
      <c r="AI1319" s="362">
        <f t="shared" si="2846"/>
        <v>0</v>
      </c>
      <c r="AJ1319" s="362">
        <f t="shared" si="2846"/>
        <v>0</v>
      </c>
      <c r="AK1319" s="362">
        <f t="shared" si="2846"/>
        <v>0</v>
      </c>
      <c r="AL1319" s="362">
        <f t="shared" si="2846"/>
        <v>0</v>
      </c>
      <c r="AM1319" s="362">
        <f t="shared" si="2846"/>
        <v>0</v>
      </c>
      <c r="AN1319" s="362">
        <f t="shared" si="2846"/>
        <v>0</v>
      </c>
      <c r="AO1319" s="362">
        <f t="shared" si="2846"/>
        <v>0</v>
      </c>
      <c r="AP1319" s="362">
        <f t="shared" si="2846"/>
        <v>0</v>
      </c>
      <c r="AQ1319" s="362">
        <f t="shared" si="2846"/>
        <v>0</v>
      </c>
      <c r="AR1319" s="362">
        <f t="shared" si="2846"/>
        <v>0</v>
      </c>
      <c r="AS1319" s="266"/>
    </row>
    <row r="1320" spans="1:45" ht="15" hidden="1" customHeight="1" outlineLevel="1">
      <c r="A1320" s="464"/>
      <c r="B1320" s="379"/>
      <c r="C1320" s="251"/>
      <c r="D1320" s="251"/>
      <c r="E1320" s="251"/>
      <c r="F1320" s="251"/>
      <c r="G1320" s="251"/>
      <c r="H1320" s="251"/>
      <c r="I1320" s="251"/>
      <c r="J1320" s="251"/>
      <c r="K1320" s="251"/>
      <c r="L1320" s="251"/>
      <c r="M1320" s="251"/>
      <c r="N1320" s="251"/>
      <c r="O1320" s="251"/>
      <c r="P1320" s="251"/>
      <c r="Q1320" s="251"/>
      <c r="R1320" s="251"/>
      <c r="S1320" s="251"/>
      <c r="T1320" s="251"/>
      <c r="U1320" s="251"/>
      <c r="V1320" s="251"/>
      <c r="W1320" s="251"/>
      <c r="X1320" s="251"/>
      <c r="Y1320" s="251"/>
      <c r="Z1320" s="251"/>
      <c r="AA1320" s="251"/>
      <c r="AB1320" s="251"/>
      <c r="AC1320" s="251"/>
      <c r="AD1320" s="251"/>
      <c r="AE1320" s="363"/>
      <c r="AF1320" s="376"/>
      <c r="AG1320" s="376"/>
      <c r="AH1320" s="376"/>
      <c r="AI1320" s="376"/>
      <c r="AJ1320" s="376"/>
      <c r="AK1320" s="376"/>
      <c r="AL1320" s="376"/>
      <c r="AM1320" s="376"/>
      <c r="AN1320" s="376"/>
      <c r="AO1320" s="376"/>
      <c r="AP1320" s="376"/>
      <c r="AQ1320" s="376"/>
      <c r="AR1320" s="376"/>
      <c r="AS1320" s="266"/>
    </row>
    <row r="1321" spans="1:45" ht="28.5" hidden="1" customHeight="1" outlineLevel="1">
      <c r="A1321" s="464">
        <v>42</v>
      </c>
      <c r="B1321" s="379" t="s">
        <v>134</v>
      </c>
      <c r="C1321" s="251" t="s">
        <v>25</v>
      </c>
      <c r="D1321" s="255"/>
      <c r="E1321" s="255"/>
      <c r="F1321" s="255"/>
      <c r="G1321" s="255"/>
      <c r="H1321" s="255"/>
      <c r="I1321" s="255"/>
      <c r="J1321" s="255"/>
      <c r="K1321" s="255"/>
      <c r="L1321" s="255"/>
      <c r="M1321" s="255"/>
      <c r="N1321" s="255"/>
      <c r="O1321" s="255"/>
      <c r="P1321" s="255"/>
      <c r="Q1321" s="251"/>
      <c r="R1321" s="255"/>
      <c r="S1321" s="255"/>
      <c r="T1321" s="255"/>
      <c r="U1321" s="255"/>
      <c r="V1321" s="255"/>
      <c r="W1321" s="255"/>
      <c r="X1321" s="255"/>
      <c r="Y1321" s="255"/>
      <c r="Z1321" s="255"/>
      <c r="AA1321" s="255"/>
      <c r="AB1321" s="255"/>
      <c r="AC1321" s="255"/>
      <c r="AD1321" s="255"/>
      <c r="AE1321" s="377"/>
      <c r="AF1321" s="366"/>
      <c r="AG1321" s="366"/>
      <c r="AH1321" s="366"/>
      <c r="AI1321" s="366"/>
      <c r="AJ1321" s="366"/>
      <c r="AK1321" s="366"/>
      <c r="AL1321" s="366"/>
      <c r="AM1321" s="366"/>
      <c r="AN1321" s="366"/>
      <c r="AO1321" s="366"/>
      <c r="AP1321" s="366"/>
      <c r="AQ1321" s="366"/>
      <c r="AR1321" s="366"/>
      <c r="AS1321" s="256">
        <f>SUM(AE1321:AR1321)</f>
        <v>0</v>
      </c>
    </row>
    <row r="1322" spans="1:45" ht="15" hidden="1" customHeight="1" outlineLevel="1">
      <c r="A1322" s="464"/>
      <c r="B1322" s="254" t="s">
        <v>721</v>
      </c>
      <c r="C1322" s="251" t="s">
        <v>163</v>
      </c>
      <c r="D1322" s="255"/>
      <c r="E1322" s="255"/>
      <c r="F1322" s="255"/>
      <c r="G1322" s="255"/>
      <c r="H1322" s="255"/>
      <c r="I1322" s="255"/>
      <c r="J1322" s="255"/>
      <c r="K1322" s="255"/>
      <c r="L1322" s="255"/>
      <c r="M1322" s="255"/>
      <c r="N1322" s="255"/>
      <c r="O1322" s="255"/>
      <c r="P1322" s="255"/>
      <c r="Q1322" s="414"/>
      <c r="R1322" s="255"/>
      <c r="S1322" s="255"/>
      <c r="T1322" s="255"/>
      <c r="U1322" s="255"/>
      <c r="V1322" s="255"/>
      <c r="W1322" s="255"/>
      <c r="X1322" s="255"/>
      <c r="Y1322" s="255"/>
      <c r="Z1322" s="255"/>
      <c r="AA1322" s="255"/>
      <c r="AB1322" s="255"/>
      <c r="AC1322" s="255"/>
      <c r="AD1322" s="255"/>
      <c r="AE1322" s="362">
        <f>AE1321</f>
        <v>0</v>
      </c>
      <c r="AF1322" s="362">
        <f t="shared" ref="AF1322:AR1322" si="2847">AF1321</f>
        <v>0</v>
      </c>
      <c r="AG1322" s="362">
        <f t="shared" si="2847"/>
        <v>0</v>
      </c>
      <c r="AH1322" s="362">
        <f t="shared" si="2847"/>
        <v>0</v>
      </c>
      <c r="AI1322" s="362">
        <f t="shared" si="2847"/>
        <v>0</v>
      </c>
      <c r="AJ1322" s="362">
        <f t="shared" si="2847"/>
        <v>0</v>
      </c>
      <c r="AK1322" s="362">
        <f t="shared" si="2847"/>
        <v>0</v>
      </c>
      <c r="AL1322" s="362">
        <f t="shared" si="2847"/>
        <v>0</v>
      </c>
      <c r="AM1322" s="362">
        <f t="shared" si="2847"/>
        <v>0</v>
      </c>
      <c r="AN1322" s="362">
        <f t="shared" si="2847"/>
        <v>0</v>
      </c>
      <c r="AO1322" s="362">
        <f t="shared" si="2847"/>
        <v>0</v>
      </c>
      <c r="AP1322" s="362">
        <f t="shared" si="2847"/>
        <v>0</v>
      </c>
      <c r="AQ1322" s="362">
        <f t="shared" si="2847"/>
        <v>0</v>
      </c>
      <c r="AR1322" s="362">
        <f t="shared" si="2847"/>
        <v>0</v>
      </c>
      <c r="AS1322" s="266"/>
    </row>
    <row r="1323" spans="1:45" ht="15" hidden="1" customHeight="1" outlineLevel="1">
      <c r="A1323" s="464"/>
      <c r="B1323" s="379"/>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363"/>
      <c r="AF1323" s="376"/>
      <c r="AG1323" s="376"/>
      <c r="AH1323" s="376"/>
      <c r="AI1323" s="376"/>
      <c r="AJ1323" s="376"/>
      <c r="AK1323" s="376"/>
      <c r="AL1323" s="376"/>
      <c r="AM1323" s="376"/>
      <c r="AN1323" s="376"/>
      <c r="AO1323" s="376"/>
      <c r="AP1323" s="376"/>
      <c r="AQ1323" s="376"/>
      <c r="AR1323" s="376"/>
      <c r="AS1323" s="266"/>
    </row>
    <row r="1324" spans="1:45" ht="15" hidden="1" customHeight="1" outlineLevel="1">
      <c r="A1324" s="464">
        <v>43</v>
      </c>
      <c r="B1324" s="379" t="s">
        <v>135</v>
      </c>
      <c r="C1324" s="251" t="s">
        <v>25</v>
      </c>
      <c r="D1324" s="255"/>
      <c r="E1324" s="255"/>
      <c r="F1324" s="255"/>
      <c r="G1324" s="255"/>
      <c r="H1324" s="255"/>
      <c r="I1324" s="255"/>
      <c r="J1324" s="255"/>
      <c r="K1324" s="255"/>
      <c r="L1324" s="255"/>
      <c r="M1324" s="255"/>
      <c r="N1324" s="255"/>
      <c r="O1324" s="255"/>
      <c r="P1324" s="255"/>
      <c r="Q1324" s="255">
        <v>12</v>
      </c>
      <c r="R1324" s="255"/>
      <c r="S1324" s="255"/>
      <c r="T1324" s="255"/>
      <c r="U1324" s="255"/>
      <c r="V1324" s="255"/>
      <c r="W1324" s="255"/>
      <c r="X1324" s="255"/>
      <c r="Y1324" s="255"/>
      <c r="Z1324" s="255"/>
      <c r="AA1324" s="255"/>
      <c r="AB1324" s="255"/>
      <c r="AC1324" s="255"/>
      <c r="AD1324" s="255"/>
      <c r="AE1324" s="377"/>
      <c r="AF1324" s="366"/>
      <c r="AG1324" s="366"/>
      <c r="AH1324" s="366"/>
      <c r="AI1324" s="366"/>
      <c r="AJ1324" s="366"/>
      <c r="AK1324" s="366"/>
      <c r="AL1324" s="366"/>
      <c r="AM1324" s="366"/>
      <c r="AN1324" s="366"/>
      <c r="AO1324" s="366"/>
      <c r="AP1324" s="366"/>
      <c r="AQ1324" s="366"/>
      <c r="AR1324" s="366"/>
      <c r="AS1324" s="256">
        <f>SUM(AE1324:AR1324)</f>
        <v>0</v>
      </c>
    </row>
    <row r="1325" spans="1:45" ht="15" hidden="1" customHeight="1" outlineLevel="1">
      <c r="A1325" s="464"/>
      <c r="B1325" s="254" t="s">
        <v>721</v>
      </c>
      <c r="C1325" s="251" t="s">
        <v>163</v>
      </c>
      <c r="D1325" s="255"/>
      <c r="E1325" s="255"/>
      <c r="F1325" s="255"/>
      <c r="G1325" s="255"/>
      <c r="H1325" s="255"/>
      <c r="I1325" s="255"/>
      <c r="J1325" s="255"/>
      <c r="K1325" s="255"/>
      <c r="L1325" s="255"/>
      <c r="M1325" s="255"/>
      <c r="N1325" s="255"/>
      <c r="O1325" s="255"/>
      <c r="P1325" s="255"/>
      <c r="Q1325" s="255">
        <f>Q1324</f>
        <v>12</v>
      </c>
      <c r="R1325" s="255"/>
      <c r="S1325" s="255"/>
      <c r="T1325" s="255"/>
      <c r="U1325" s="255"/>
      <c r="V1325" s="255"/>
      <c r="W1325" s="255"/>
      <c r="X1325" s="255"/>
      <c r="Y1325" s="255"/>
      <c r="Z1325" s="255"/>
      <c r="AA1325" s="255"/>
      <c r="AB1325" s="255"/>
      <c r="AC1325" s="255"/>
      <c r="AD1325" s="255"/>
      <c r="AE1325" s="362">
        <f>AE1324</f>
        <v>0</v>
      </c>
      <c r="AF1325" s="362">
        <f t="shared" ref="AF1325:AR1325" si="2848">AF1324</f>
        <v>0</v>
      </c>
      <c r="AG1325" s="362">
        <f t="shared" si="2848"/>
        <v>0</v>
      </c>
      <c r="AH1325" s="362">
        <f t="shared" si="2848"/>
        <v>0</v>
      </c>
      <c r="AI1325" s="362">
        <f t="shared" si="2848"/>
        <v>0</v>
      </c>
      <c r="AJ1325" s="362">
        <f t="shared" si="2848"/>
        <v>0</v>
      </c>
      <c r="AK1325" s="362">
        <f t="shared" si="2848"/>
        <v>0</v>
      </c>
      <c r="AL1325" s="362">
        <f t="shared" si="2848"/>
        <v>0</v>
      </c>
      <c r="AM1325" s="362">
        <f t="shared" si="2848"/>
        <v>0</v>
      </c>
      <c r="AN1325" s="362">
        <f t="shared" si="2848"/>
        <v>0</v>
      </c>
      <c r="AO1325" s="362">
        <f t="shared" si="2848"/>
        <v>0</v>
      </c>
      <c r="AP1325" s="362">
        <f t="shared" si="2848"/>
        <v>0</v>
      </c>
      <c r="AQ1325" s="362">
        <f t="shared" si="2848"/>
        <v>0</v>
      </c>
      <c r="AR1325" s="362">
        <f t="shared" si="2848"/>
        <v>0</v>
      </c>
      <c r="AS1325" s="266"/>
    </row>
    <row r="1326" spans="1:45" ht="15" hidden="1" customHeight="1" outlineLevel="1">
      <c r="A1326" s="464"/>
      <c r="B1326" s="37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363"/>
      <c r="AF1326" s="376"/>
      <c r="AG1326" s="376"/>
      <c r="AH1326" s="376"/>
      <c r="AI1326" s="376"/>
      <c r="AJ1326" s="376"/>
      <c r="AK1326" s="376"/>
      <c r="AL1326" s="376"/>
      <c r="AM1326" s="376"/>
      <c r="AN1326" s="376"/>
      <c r="AO1326" s="376"/>
      <c r="AP1326" s="376"/>
      <c r="AQ1326" s="376"/>
      <c r="AR1326" s="376"/>
      <c r="AS1326" s="266"/>
    </row>
    <row r="1327" spans="1:45" ht="28.5" hidden="1" customHeight="1" outlineLevel="1">
      <c r="A1327" s="464">
        <v>44</v>
      </c>
      <c r="B1327" s="379" t="s">
        <v>136</v>
      </c>
      <c r="C1327" s="251" t="s">
        <v>25</v>
      </c>
      <c r="D1327" s="255"/>
      <c r="E1327" s="255"/>
      <c r="F1327" s="255"/>
      <c r="G1327" s="255"/>
      <c r="H1327" s="255"/>
      <c r="I1327" s="255"/>
      <c r="J1327" s="255"/>
      <c r="K1327" s="255"/>
      <c r="L1327" s="255"/>
      <c r="M1327" s="255"/>
      <c r="N1327" s="255"/>
      <c r="O1327" s="255"/>
      <c r="P1327" s="255"/>
      <c r="Q1327" s="255">
        <v>12</v>
      </c>
      <c r="R1327" s="255"/>
      <c r="S1327" s="255"/>
      <c r="T1327" s="255"/>
      <c r="U1327" s="255"/>
      <c r="V1327" s="255"/>
      <c r="W1327" s="255"/>
      <c r="X1327" s="255"/>
      <c r="Y1327" s="255"/>
      <c r="Z1327" s="255"/>
      <c r="AA1327" s="255"/>
      <c r="AB1327" s="255"/>
      <c r="AC1327" s="255"/>
      <c r="AD1327" s="255"/>
      <c r="AE1327" s="377"/>
      <c r="AF1327" s="366"/>
      <c r="AG1327" s="366"/>
      <c r="AH1327" s="366"/>
      <c r="AI1327" s="366"/>
      <c r="AJ1327" s="366"/>
      <c r="AK1327" s="366"/>
      <c r="AL1327" s="366"/>
      <c r="AM1327" s="366"/>
      <c r="AN1327" s="366"/>
      <c r="AO1327" s="366"/>
      <c r="AP1327" s="366"/>
      <c r="AQ1327" s="366"/>
      <c r="AR1327" s="366"/>
      <c r="AS1327" s="256">
        <f>SUM(AE1327:AR1327)</f>
        <v>0</v>
      </c>
    </row>
    <row r="1328" spans="1:45" ht="15" hidden="1" customHeight="1" outlineLevel="1">
      <c r="A1328" s="464"/>
      <c r="B1328" s="254" t="s">
        <v>721</v>
      </c>
      <c r="C1328" s="251" t="s">
        <v>163</v>
      </c>
      <c r="D1328" s="255"/>
      <c r="E1328" s="255"/>
      <c r="F1328" s="255"/>
      <c r="G1328" s="255"/>
      <c r="H1328" s="255"/>
      <c r="I1328" s="255"/>
      <c r="J1328" s="255"/>
      <c r="K1328" s="255"/>
      <c r="L1328" s="255"/>
      <c r="M1328" s="255"/>
      <c r="N1328" s="255"/>
      <c r="O1328" s="255"/>
      <c r="P1328" s="255"/>
      <c r="Q1328" s="255">
        <f>Q1327</f>
        <v>12</v>
      </c>
      <c r="R1328" s="255"/>
      <c r="S1328" s="255"/>
      <c r="T1328" s="255"/>
      <c r="U1328" s="255"/>
      <c r="V1328" s="255"/>
      <c r="W1328" s="255"/>
      <c r="X1328" s="255"/>
      <c r="Y1328" s="255"/>
      <c r="Z1328" s="255"/>
      <c r="AA1328" s="255"/>
      <c r="AB1328" s="255"/>
      <c r="AC1328" s="255"/>
      <c r="AD1328" s="255"/>
      <c r="AE1328" s="362">
        <f>AE1327</f>
        <v>0</v>
      </c>
      <c r="AF1328" s="362">
        <f t="shared" ref="AF1328:AR1328" si="2849">AF1327</f>
        <v>0</v>
      </c>
      <c r="AG1328" s="362">
        <f t="shared" si="2849"/>
        <v>0</v>
      </c>
      <c r="AH1328" s="362">
        <f t="shared" si="2849"/>
        <v>0</v>
      </c>
      <c r="AI1328" s="362">
        <f t="shared" si="2849"/>
        <v>0</v>
      </c>
      <c r="AJ1328" s="362">
        <f t="shared" si="2849"/>
        <v>0</v>
      </c>
      <c r="AK1328" s="362">
        <f t="shared" si="2849"/>
        <v>0</v>
      </c>
      <c r="AL1328" s="362">
        <f t="shared" si="2849"/>
        <v>0</v>
      </c>
      <c r="AM1328" s="362">
        <f t="shared" si="2849"/>
        <v>0</v>
      </c>
      <c r="AN1328" s="362">
        <f t="shared" si="2849"/>
        <v>0</v>
      </c>
      <c r="AO1328" s="362">
        <f t="shared" si="2849"/>
        <v>0</v>
      </c>
      <c r="AP1328" s="362">
        <f t="shared" si="2849"/>
        <v>0</v>
      </c>
      <c r="AQ1328" s="362">
        <f t="shared" si="2849"/>
        <v>0</v>
      </c>
      <c r="AR1328" s="362">
        <f t="shared" si="2849"/>
        <v>0</v>
      </c>
      <c r="AS1328" s="266"/>
    </row>
    <row r="1329" spans="1:45" ht="15" hidden="1" customHeight="1" outlineLevel="1">
      <c r="A1329" s="464"/>
      <c r="B1329" s="37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363"/>
      <c r="AF1329" s="376"/>
      <c r="AG1329" s="376"/>
      <c r="AH1329" s="376"/>
      <c r="AI1329" s="376"/>
      <c r="AJ1329" s="376"/>
      <c r="AK1329" s="376"/>
      <c r="AL1329" s="376"/>
      <c r="AM1329" s="376"/>
      <c r="AN1329" s="376"/>
      <c r="AO1329" s="376"/>
      <c r="AP1329" s="376"/>
      <c r="AQ1329" s="376"/>
      <c r="AR1329" s="376"/>
      <c r="AS1329" s="266"/>
    </row>
    <row r="1330" spans="1:45" ht="32.450000000000003" hidden="1" customHeight="1" outlineLevel="1">
      <c r="A1330" s="464">
        <v>45</v>
      </c>
      <c r="B1330" s="379" t="s">
        <v>137</v>
      </c>
      <c r="C1330" s="251" t="s">
        <v>25</v>
      </c>
      <c r="D1330" s="255"/>
      <c r="E1330" s="255"/>
      <c r="F1330" s="255"/>
      <c r="G1330" s="255"/>
      <c r="H1330" s="255"/>
      <c r="I1330" s="255"/>
      <c r="J1330" s="255"/>
      <c r="K1330" s="255"/>
      <c r="L1330" s="255"/>
      <c r="M1330" s="255"/>
      <c r="N1330" s="255"/>
      <c r="O1330" s="255"/>
      <c r="P1330" s="255"/>
      <c r="Q1330" s="255">
        <v>12</v>
      </c>
      <c r="R1330" s="255"/>
      <c r="S1330" s="255"/>
      <c r="T1330" s="255"/>
      <c r="U1330" s="255"/>
      <c r="V1330" s="255"/>
      <c r="W1330" s="255"/>
      <c r="X1330" s="255"/>
      <c r="Y1330" s="255"/>
      <c r="Z1330" s="255"/>
      <c r="AA1330" s="255"/>
      <c r="AB1330" s="255"/>
      <c r="AC1330" s="255"/>
      <c r="AD1330" s="255"/>
      <c r="AE1330" s="377"/>
      <c r="AF1330" s="366"/>
      <c r="AG1330" s="366"/>
      <c r="AH1330" s="366"/>
      <c r="AI1330" s="366"/>
      <c r="AJ1330" s="366"/>
      <c r="AK1330" s="366"/>
      <c r="AL1330" s="366"/>
      <c r="AM1330" s="366"/>
      <c r="AN1330" s="366"/>
      <c r="AO1330" s="366"/>
      <c r="AP1330" s="366"/>
      <c r="AQ1330" s="366"/>
      <c r="AR1330" s="366"/>
      <c r="AS1330" s="256">
        <f>SUM(AE1330:AR1330)</f>
        <v>0</v>
      </c>
    </row>
    <row r="1331" spans="1:45" ht="15" hidden="1" customHeight="1" outlineLevel="1">
      <c r="A1331" s="464"/>
      <c r="B1331" s="254" t="s">
        <v>721</v>
      </c>
      <c r="C1331" s="251" t="s">
        <v>163</v>
      </c>
      <c r="D1331" s="255"/>
      <c r="E1331" s="255"/>
      <c r="F1331" s="255"/>
      <c r="G1331" s="255"/>
      <c r="H1331" s="255"/>
      <c r="I1331" s="255"/>
      <c r="J1331" s="255"/>
      <c r="K1331" s="255"/>
      <c r="L1331" s="255"/>
      <c r="M1331" s="255"/>
      <c r="N1331" s="255"/>
      <c r="O1331" s="255"/>
      <c r="P1331" s="255"/>
      <c r="Q1331" s="255">
        <f>Q1330</f>
        <v>12</v>
      </c>
      <c r="R1331" s="255"/>
      <c r="S1331" s="255"/>
      <c r="T1331" s="255"/>
      <c r="U1331" s="255"/>
      <c r="V1331" s="255"/>
      <c r="W1331" s="255"/>
      <c r="X1331" s="255"/>
      <c r="Y1331" s="255"/>
      <c r="Z1331" s="255"/>
      <c r="AA1331" s="255"/>
      <c r="AB1331" s="255"/>
      <c r="AC1331" s="255"/>
      <c r="AD1331" s="255"/>
      <c r="AE1331" s="362">
        <f>AE1330</f>
        <v>0</v>
      </c>
      <c r="AF1331" s="362">
        <f t="shared" ref="AF1331:AR1331" si="2850">AF1330</f>
        <v>0</v>
      </c>
      <c r="AG1331" s="362">
        <f t="shared" si="2850"/>
        <v>0</v>
      </c>
      <c r="AH1331" s="362">
        <f t="shared" si="2850"/>
        <v>0</v>
      </c>
      <c r="AI1331" s="362">
        <f t="shared" si="2850"/>
        <v>0</v>
      </c>
      <c r="AJ1331" s="362">
        <f t="shared" si="2850"/>
        <v>0</v>
      </c>
      <c r="AK1331" s="362">
        <f t="shared" si="2850"/>
        <v>0</v>
      </c>
      <c r="AL1331" s="362">
        <f t="shared" si="2850"/>
        <v>0</v>
      </c>
      <c r="AM1331" s="362">
        <f t="shared" si="2850"/>
        <v>0</v>
      </c>
      <c r="AN1331" s="362">
        <f t="shared" si="2850"/>
        <v>0</v>
      </c>
      <c r="AO1331" s="362">
        <f t="shared" si="2850"/>
        <v>0</v>
      </c>
      <c r="AP1331" s="362">
        <f t="shared" si="2850"/>
        <v>0</v>
      </c>
      <c r="AQ1331" s="362">
        <f t="shared" si="2850"/>
        <v>0</v>
      </c>
      <c r="AR1331" s="362">
        <f t="shared" si="2850"/>
        <v>0</v>
      </c>
      <c r="AS1331" s="266"/>
    </row>
    <row r="1332" spans="1:45" ht="15" hidden="1" customHeight="1" outlineLevel="1">
      <c r="A1332" s="464"/>
      <c r="B1332" s="379"/>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363"/>
      <c r="AF1332" s="376"/>
      <c r="AG1332" s="376"/>
      <c r="AH1332" s="376"/>
      <c r="AI1332" s="376"/>
      <c r="AJ1332" s="376"/>
      <c r="AK1332" s="376"/>
      <c r="AL1332" s="376"/>
      <c r="AM1332" s="376"/>
      <c r="AN1332" s="376"/>
      <c r="AO1332" s="376"/>
      <c r="AP1332" s="376"/>
      <c r="AQ1332" s="376"/>
      <c r="AR1332" s="376"/>
      <c r="AS1332" s="266"/>
    </row>
    <row r="1333" spans="1:45" ht="32.1" hidden="1" customHeight="1" outlineLevel="1">
      <c r="A1333" s="464">
        <v>46</v>
      </c>
      <c r="B1333" s="379" t="s">
        <v>138</v>
      </c>
      <c r="C1333" s="251" t="s">
        <v>25</v>
      </c>
      <c r="D1333" s="255"/>
      <c r="E1333" s="255"/>
      <c r="F1333" s="255"/>
      <c r="G1333" s="255"/>
      <c r="H1333" s="255"/>
      <c r="I1333" s="255"/>
      <c r="J1333" s="255"/>
      <c r="K1333" s="255"/>
      <c r="L1333" s="255"/>
      <c r="M1333" s="255"/>
      <c r="N1333" s="255"/>
      <c r="O1333" s="255"/>
      <c r="P1333" s="255"/>
      <c r="Q1333" s="255">
        <v>12</v>
      </c>
      <c r="R1333" s="255"/>
      <c r="S1333" s="255"/>
      <c r="T1333" s="255"/>
      <c r="U1333" s="255"/>
      <c r="V1333" s="255"/>
      <c r="W1333" s="255"/>
      <c r="X1333" s="255"/>
      <c r="Y1333" s="255"/>
      <c r="Z1333" s="255"/>
      <c r="AA1333" s="255"/>
      <c r="AB1333" s="255"/>
      <c r="AC1333" s="255"/>
      <c r="AD1333" s="255"/>
      <c r="AE1333" s="377"/>
      <c r="AF1333" s="366"/>
      <c r="AG1333" s="366"/>
      <c r="AH1333" s="366"/>
      <c r="AI1333" s="366"/>
      <c r="AJ1333" s="366"/>
      <c r="AK1333" s="366"/>
      <c r="AL1333" s="366"/>
      <c r="AM1333" s="366"/>
      <c r="AN1333" s="366"/>
      <c r="AO1333" s="366"/>
      <c r="AP1333" s="366"/>
      <c r="AQ1333" s="366"/>
      <c r="AR1333" s="366"/>
      <c r="AS1333" s="256">
        <f>SUM(AE1333:AR1333)</f>
        <v>0</v>
      </c>
    </row>
    <row r="1334" spans="1:45" ht="15" hidden="1" customHeight="1" outlineLevel="1">
      <c r="A1334" s="464"/>
      <c r="B1334" s="254" t="s">
        <v>721</v>
      </c>
      <c r="C1334" s="251" t="s">
        <v>163</v>
      </c>
      <c r="D1334" s="255"/>
      <c r="E1334" s="255"/>
      <c r="F1334" s="255"/>
      <c r="G1334" s="255"/>
      <c r="H1334" s="255"/>
      <c r="I1334" s="255"/>
      <c r="J1334" s="255"/>
      <c r="K1334" s="255"/>
      <c r="L1334" s="255"/>
      <c r="M1334" s="255"/>
      <c r="N1334" s="255"/>
      <c r="O1334" s="255"/>
      <c r="P1334" s="255"/>
      <c r="Q1334" s="255">
        <f>Q1333</f>
        <v>12</v>
      </c>
      <c r="R1334" s="255"/>
      <c r="S1334" s="255"/>
      <c r="T1334" s="255"/>
      <c r="U1334" s="255"/>
      <c r="V1334" s="255"/>
      <c r="W1334" s="255"/>
      <c r="X1334" s="255"/>
      <c r="Y1334" s="255"/>
      <c r="Z1334" s="255"/>
      <c r="AA1334" s="255"/>
      <c r="AB1334" s="255"/>
      <c r="AC1334" s="255"/>
      <c r="AD1334" s="255"/>
      <c r="AE1334" s="362">
        <f>AE1333</f>
        <v>0</v>
      </c>
      <c r="AF1334" s="362">
        <f t="shared" ref="AF1334:AR1334" si="2851">AF1333</f>
        <v>0</v>
      </c>
      <c r="AG1334" s="362">
        <f t="shared" si="2851"/>
        <v>0</v>
      </c>
      <c r="AH1334" s="362">
        <f t="shared" si="2851"/>
        <v>0</v>
      </c>
      <c r="AI1334" s="362">
        <f t="shared" si="2851"/>
        <v>0</v>
      </c>
      <c r="AJ1334" s="362">
        <f t="shared" si="2851"/>
        <v>0</v>
      </c>
      <c r="AK1334" s="362">
        <f t="shared" si="2851"/>
        <v>0</v>
      </c>
      <c r="AL1334" s="362">
        <f t="shared" si="2851"/>
        <v>0</v>
      </c>
      <c r="AM1334" s="362">
        <f t="shared" si="2851"/>
        <v>0</v>
      </c>
      <c r="AN1334" s="362">
        <f t="shared" si="2851"/>
        <v>0</v>
      </c>
      <c r="AO1334" s="362">
        <f t="shared" si="2851"/>
        <v>0</v>
      </c>
      <c r="AP1334" s="362">
        <f t="shared" si="2851"/>
        <v>0</v>
      </c>
      <c r="AQ1334" s="362">
        <f t="shared" si="2851"/>
        <v>0</v>
      </c>
      <c r="AR1334" s="362">
        <f t="shared" si="2851"/>
        <v>0</v>
      </c>
      <c r="AS1334" s="266"/>
    </row>
    <row r="1335" spans="1:45" ht="15" hidden="1" customHeight="1" outlineLevel="1">
      <c r="A1335" s="464"/>
      <c r="B1335" s="379"/>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363"/>
      <c r="AF1335" s="376"/>
      <c r="AG1335" s="376"/>
      <c r="AH1335" s="376"/>
      <c r="AI1335" s="376"/>
      <c r="AJ1335" s="376"/>
      <c r="AK1335" s="376"/>
      <c r="AL1335" s="376"/>
      <c r="AM1335" s="376"/>
      <c r="AN1335" s="376"/>
      <c r="AO1335" s="376"/>
      <c r="AP1335" s="376"/>
      <c r="AQ1335" s="376"/>
      <c r="AR1335" s="376"/>
      <c r="AS1335" s="266"/>
    </row>
    <row r="1336" spans="1:45" ht="35.450000000000003" hidden="1" customHeight="1" outlineLevel="1">
      <c r="A1336" s="464">
        <v>47</v>
      </c>
      <c r="B1336" s="379" t="s">
        <v>139</v>
      </c>
      <c r="C1336" s="251" t="s">
        <v>25</v>
      </c>
      <c r="D1336" s="255"/>
      <c r="E1336" s="255"/>
      <c r="F1336" s="255"/>
      <c r="G1336" s="255"/>
      <c r="H1336" s="255"/>
      <c r="I1336" s="255"/>
      <c r="J1336" s="255"/>
      <c r="K1336" s="255"/>
      <c r="L1336" s="255"/>
      <c r="M1336" s="255"/>
      <c r="N1336" s="255"/>
      <c r="O1336" s="255"/>
      <c r="P1336" s="255"/>
      <c r="Q1336" s="255">
        <v>12</v>
      </c>
      <c r="R1336" s="255"/>
      <c r="S1336" s="255"/>
      <c r="T1336" s="255"/>
      <c r="U1336" s="255"/>
      <c r="V1336" s="255"/>
      <c r="W1336" s="255"/>
      <c r="X1336" s="255"/>
      <c r="Y1336" s="255"/>
      <c r="Z1336" s="255"/>
      <c r="AA1336" s="255"/>
      <c r="AB1336" s="255"/>
      <c r="AC1336" s="255"/>
      <c r="AD1336" s="255"/>
      <c r="AE1336" s="377"/>
      <c r="AF1336" s="366"/>
      <c r="AG1336" s="366"/>
      <c r="AH1336" s="366"/>
      <c r="AI1336" s="366"/>
      <c r="AJ1336" s="366"/>
      <c r="AK1336" s="366"/>
      <c r="AL1336" s="366"/>
      <c r="AM1336" s="366"/>
      <c r="AN1336" s="366"/>
      <c r="AO1336" s="366"/>
      <c r="AP1336" s="366"/>
      <c r="AQ1336" s="366"/>
      <c r="AR1336" s="366"/>
      <c r="AS1336" s="256">
        <f>SUM(AE1336:AR1336)</f>
        <v>0</v>
      </c>
    </row>
    <row r="1337" spans="1:45" ht="15" hidden="1" customHeight="1" outlineLevel="1">
      <c r="A1337" s="464"/>
      <c r="B1337" s="254" t="s">
        <v>721</v>
      </c>
      <c r="C1337" s="251" t="s">
        <v>163</v>
      </c>
      <c r="D1337" s="255"/>
      <c r="E1337" s="255"/>
      <c r="F1337" s="255"/>
      <c r="G1337" s="255"/>
      <c r="H1337" s="255"/>
      <c r="I1337" s="255"/>
      <c r="J1337" s="255"/>
      <c r="K1337" s="255"/>
      <c r="L1337" s="255"/>
      <c r="M1337" s="255"/>
      <c r="N1337" s="255"/>
      <c r="O1337" s="255"/>
      <c r="P1337" s="255"/>
      <c r="Q1337" s="255">
        <f>Q1336</f>
        <v>12</v>
      </c>
      <c r="R1337" s="255"/>
      <c r="S1337" s="255"/>
      <c r="T1337" s="255"/>
      <c r="U1337" s="255"/>
      <c r="V1337" s="255"/>
      <c r="W1337" s="255"/>
      <c r="X1337" s="255"/>
      <c r="Y1337" s="255"/>
      <c r="Z1337" s="255"/>
      <c r="AA1337" s="255"/>
      <c r="AB1337" s="255"/>
      <c r="AC1337" s="255"/>
      <c r="AD1337" s="255"/>
      <c r="AE1337" s="362">
        <f>AE1336</f>
        <v>0</v>
      </c>
      <c r="AF1337" s="362">
        <f t="shared" ref="AF1337:AR1337" si="2852">AF1336</f>
        <v>0</v>
      </c>
      <c r="AG1337" s="362">
        <f t="shared" si="2852"/>
        <v>0</v>
      </c>
      <c r="AH1337" s="362">
        <f t="shared" si="2852"/>
        <v>0</v>
      </c>
      <c r="AI1337" s="362">
        <f t="shared" si="2852"/>
        <v>0</v>
      </c>
      <c r="AJ1337" s="362">
        <f t="shared" si="2852"/>
        <v>0</v>
      </c>
      <c r="AK1337" s="362">
        <f t="shared" si="2852"/>
        <v>0</v>
      </c>
      <c r="AL1337" s="362">
        <f t="shared" si="2852"/>
        <v>0</v>
      </c>
      <c r="AM1337" s="362">
        <f t="shared" si="2852"/>
        <v>0</v>
      </c>
      <c r="AN1337" s="362">
        <f t="shared" si="2852"/>
        <v>0</v>
      </c>
      <c r="AO1337" s="362">
        <f t="shared" si="2852"/>
        <v>0</v>
      </c>
      <c r="AP1337" s="362">
        <f t="shared" si="2852"/>
        <v>0</v>
      </c>
      <c r="AQ1337" s="362">
        <f t="shared" si="2852"/>
        <v>0</v>
      </c>
      <c r="AR1337" s="362">
        <f t="shared" si="2852"/>
        <v>0</v>
      </c>
      <c r="AS1337" s="266"/>
    </row>
    <row r="1338" spans="1:45" ht="15" hidden="1" customHeight="1" outlineLevel="1">
      <c r="A1338" s="464"/>
      <c r="B1338" s="379"/>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363"/>
      <c r="AF1338" s="376"/>
      <c r="AG1338" s="376"/>
      <c r="AH1338" s="376"/>
      <c r="AI1338" s="376"/>
      <c r="AJ1338" s="376"/>
      <c r="AK1338" s="376"/>
      <c r="AL1338" s="376"/>
      <c r="AM1338" s="376"/>
      <c r="AN1338" s="376"/>
      <c r="AO1338" s="376"/>
      <c r="AP1338" s="376"/>
      <c r="AQ1338" s="376"/>
      <c r="AR1338" s="376"/>
      <c r="AS1338" s="266"/>
    </row>
    <row r="1339" spans="1:45" ht="39.75" hidden="1" customHeight="1" outlineLevel="1">
      <c r="A1339" s="464">
        <v>48</v>
      </c>
      <c r="B1339" s="379" t="s">
        <v>140</v>
      </c>
      <c r="C1339" s="251" t="s">
        <v>25</v>
      </c>
      <c r="D1339" s="255"/>
      <c r="E1339" s="255"/>
      <c r="F1339" s="255"/>
      <c r="G1339" s="255"/>
      <c r="H1339" s="255"/>
      <c r="I1339" s="255"/>
      <c r="J1339" s="255"/>
      <c r="K1339" s="255"/>
      <c r="L1339" s="255"/>
      <c r="M1339" s="255"/>
      <c r="N1339" s="255"/>
      <c r="O1339" s="255"/>
      <c r="P1339" s="255"/>
      <c r="Q1339" s="255">
        <v>12</v>
      </c>
      <c r="R1339" s="255"/>
      <c r="S1339" s="255"/>
      <c r="T1339" s="255"/>
      <c r="U1339" s="255"/>
      <c r="V1339" s="255"/>
      <c r="W1339" s="255"/>
      <c r="X1339" s="255"/>
      <c r="Y1339" s="255"/>
      <c r="Z1339" s="255"/>
      <c r="AA1339" s="255"/>
      <c r="AB1339" s="255"/>
      <c r="AC1339" s="255"/>
      <c r="AD1339" s="255"/>
      <c r="AE1339" s="377"/>
      <c r="AF1339" s="366"/>
      <c r="AG1339" s="366"/>
      <c r="AH1339" s="366"/>
      <c r="AI1339" s="366"/>
      <c r="AJ1339" s="366"/>
      <c r="AK1339" s="366"/>
      <c r="AL1339" s="366"/>
      <c r="AM1339" s="366"/>
      <c r="AN1339" s="366"/>
      <c r="AO1339" s="366"/>
      <c r="AP1339" s="366"/>
      <c r="AQ1339" s="366"/>
      <c r="AR1339" s="366"/>
      <c r="AS1339" s="256">
        <f>SUM(AE1339:AR1339)</f>
        <v>0</v>
      </c>
    </row>
    <row r="1340" spans="1:45" ht="15" hidden="1" customHeight="1" outlineLevel="1">
      <c r="A1340" s="464"/>
      <c r="B1340" s="254" t="s">
        <v>721</v>
      </c>
      <c r="C1340" s="251" t="s">
        <v>163</v>
      </c>
      <c r="D1340" s="255"/>
      <c r="E1340" s="255"/>
      <c r="F1340" s="255"/>
      <c r="G1340" s="255"/>
      <c r="H1340" s="255"/>
      <c r="I1340" s="255"/>
      <c r="J1340" s="255"/>
      <c r="K1340" s="255"/>
      <c r="L1340" s="255"/>
      <c r="M1340" s="255"/>
      <c r="N1340" s="255"/>
      <c r="O1340" s="255"/>
      <c r="P1340" s="255"/>
      <c r="Q1340" s="255">
        <f>Q1339</f>
        <v>12</v>
      </c>
      <c r="R1340" s="255"/>
      <c r="S1340" s="255"/>
      <c r="T1340" s="255"/>
      <c r="U1340" s="255"/>
      <c r="V1340" s="255"/>
      <c r="W1340" s="255"/>
      <c r="X1340" s="255"/>
      <c r="Y1340" s="255"/>
      <c r="Z1340" s="255"/>
      <c r="AA1340" s="255"/>
      <c r="AB1340" s="255"/>
      <c r="AC1340" s="255"/>
      <c r="AD1340" s="255"/>
      <c r="AE1340" s="362">
        <f>AE1339</f>
        <v>0</v>
      </c>
      <c r="AF1340" s="362">
        <f t="shared" ref="AF1340:AR1340" si="2853">AF1339</f>
        <v>0</v>
      </c>
      <c r="AG1340" s="362">
        <f t="shared" si="2853"/>
        <v>0</v>
      </c>
      <c r="AH1340" s="362">
        <f t="shared" si="2853"/>
        <v>0</v>
      </c>
      <c r="AI1340" s="362">
        <f t="shared" si="2853"/>
        <v>0</v>
      </c>
      <c r="AJ1340" s="362">
        <f t="shared" si="2853"/>
        <v>0</v>
      </c>
      <c r="AK1340" s="362">
        <f t="shared" si="2853"/>
        <v>0</v>
      </c>
      <c r="AL1340" s="362">
        <f t="shared" si="2853"/>
        <v>0</v>
      </c>
      <c r="AM1340" s="362">
        <f t="shared" si="2853"/>
        <v>0</v>
      </c>
      <c r="AN1340" s="362">
        <f t="shared" si="2853"/>
        <v>0</v>
      </c>
      <c r="AO1340" s="362">
        <f t="shared" si="2853"/>
        <v>0</v>
      </c>
      <c r="AP1340" s="362">
        <f t="shared" si="2853"/>
        <v>0</v>
      </c>
      <c r="AQ1340" s="362">
        <f t="shared" si="2853"/>
        <v>0</v>
      </c>
      <c r="AR1340" s="362">
        <f t="shared" si="2853"/>
        <v>0</v>
      </c>
      <c r="AS1340" s="266"/>
    </row>
    <row r="1341" spans="1:45" ht="15" hidden="1" customHeight="1" outlineLevel="1">
      <c r="A1341" s="464"/>
      <c r="B1341" s="379"/>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363"/>
      <c r="AF1341" s="376"/>
      <c r="AG1341" s="376"/>
      <c r="AH1341" s="376"/>
      <c r="AI1341" s="376"/>
      <c r="AJ1341" s="376"/>
      <c r="AK1341" s="376"/>
      <c r="AL1341" s="376"/>
      <c r="AM1341" s="376"/>
      <c r="AN1341" s="376"/>
      <c r="AO1341" s="376"/>
      <c r="AP1341" s="376"/>
      <c r="AQ1341" s="376"/>
      <c r="AR1341" s="376"/>
      <c r="AS1341" s="266"/>
    </row>
    <row r="1342" spans="1:45" ht="33" hidden="1" customHeight="1" outlineLevel="1">
      <c r="A1342" s="464">
        <v>49</v>
      </c>
      <c r="B1342" s="379" t="s">
        <v>141</v>
      </c>
      <c r="C1342" s="251" t="s">
        <v>25</v>
      </c>
      <c r="D1342" s="255"/>
      <c r="E1342" s="255"/>
      <c r="F1342" s="255"/>
      <c r="G1342" s="255"/>
      <c r="H1342" s="255"/>
      <c r="I1342" s="255"/>
      <c r="J1342" s="255"/>
      <c r="K1342" s="255"/>
      <c r="L1342" s="255"/>
      <c r="M1342" s="255"/>
      <c r="N1342" s="255"/>
      <c r="O1342" s="255"/>
      <c r="P1342" s="255"/>
      <c r="Q1342" s="255">
        <v>12</v>
      </c>
      <c r="R1342" s="255"/>
      <c r="S1342" s="255"/>
      <c r="T1342" s="255"/>
      <c r="U1342" s="255"/>
      <c r="V1342" s="255"/>
      <c r="W1342" s="255"/>
      <c r="X1342" s="255"/>
      <c r="Y1342" s="255"/>
      <c r="Z1342" s="255"/>
      <c r="AA1342" s="255"/>
      <c r="AB1342" s="255"/>
      <c r="AC1342" s="255"/>
      <c r="AD1342" s="255"/>
      <c r="AE1342" s="377"/>
      <c r="AF1342" s="366"/>
      <c r="AG1342" s="366"/>
      <c r="AH1342" s="366"/>
      <c r="AI1342" s="366"/>
      <c r="AJ1342" s="366"/>
      <c r="AK1342" s="366"/>
      <c r="AL1342" s="366"/>
      <c r="AM1342" s="366"/>
      <c r="AN1342" s="366"/>
      <c r="AO1342" s="366"/>
      <c r="AP1342" s="366"/>
      <c r="AQ1342" s="366"/>
      <c r="AR1342" s="366"/>
      <c r="AS1342" s="256">
        <f>SUM(AE1342:AR1342)</f>
        <v>0</v>
      </c>
    </row>
    <row r="1343" spans="1:45" ht="15" hidden="1" customHeight="1" outlineLevel="1">
      <c r="A1343" s="464"/>
      <c r="B1343" s="254" t="s">
        <v>721</v>
      </c>
      <c r="C1343" s="251" t="s">
        <v>163</v>
      </c>
      <c r="D1343" s="255"/>
      <c r="E1343" s="255"/>
      <c r="F1343" s="255"/>
      <c r="G1343" s="255"/>
      <c r="H1343" s="255"/>
      <c r="I1343" s="255"/>
      <c r="J1343" s="255"/>
      <c r="K1343" s="255"/>
      <c r="L1343" s="255"/>
      <c r="M1343" s="255"/>
      <c r="N1343" s="255"/>
      <c r="O1343" s="255"/>
      <c r="P1343" s="255"/>
      <c r="Q1343" s="255">
        <f>Q1342</f>
        <v>12</v>
      </c>
      <c r="R1343" s="255"/>
      <c r="S1343" s="255"/>
      <c r="T1343" s="255"/>
      <c r="U1343" s="255"/>
      <c r="V1343" s="255"/>
      <c r="W1343" s="255"/>
      <c r="X1343" s="255"/>
      <c r="Y1343" s="255"/>
      <c r="Z1343" s="255"/>
      <c r="AA1343" s="255"/>
      <c r="AB1343" s="255"/>
      <c r="AC1343" s="255"/>
      <c r="AD1343" s="255"/>
      <c r="AE1343" s="362">
        <f>AE1342</f>
        <v>0</v>
      </c>
      <c r="AF1343" s="362">
        <f t="shared" ref="AF1343:AR1343" si="2854">AF1342</f>
        <v>0</v>
      </c>
      <c r="AG1343" s="362">
        <f t="shared" si="2854"/>
        <v>0</v>
      </c>
      <c r="AH1343" s="362">
        <f t="shared" si="2854"/>
        <v>0</v>
      </c>
      <c r="AI1343" s="362">
        <f t="shared" si="2854"/>
        <v>0</v>
      </c>
      <c r="AJ1343" s="362">
        <f t="shared" si="2854"/>
        <v>0</v>
      </c>
      <c r="AK1343" s="362">
        <f t="shared" si="2854"/>
        <v>0</v>
      </c>
      <c r="AL1343" s="362">
        <f t="shared" si="2854"/>
        <v>0</v>
      </c>
      <c r="AM1343" s="362">
        <f t="shared" si="2854"/>
        <v>0</v>
      </c>
      <c r="AN1343" s="362">
        <f t="shared" si="2854"/>
        <v>0</v>
      </c>
      <c r="AO1343" s="362">
        <f t="shared" si="2854"/>
        <v>0</v>
      </c>
      <c r="AP1343" s="362">
        <f t="shared" si="2854"/>
        <v>0</v>
      </c>
      <c r="AQ1343" s="362">
        <f t="shared" si="2854"/>
        <v>0</v>
      </c>
      <c r="AR1343" s="362">
        <f t="shared" si="2854"/>
        <v>0</v>
      </c>
      <c r="AS1343" s="266"/>
    </row>
    <row r="1344" spans="1:45" hidden="1" outlineLevel="1">
      <c r="A1344" s="464"/>
      <c r="AS1344" s="671"/>
    </row>
    <row r="1345" spans="1:45" ht="15.75" hidden="1" outlineLevel="1">
      <c r="A1345" s="464"/>
      <c r="B1345" s="675" t="s">
        <v>917</v>
      </c>
      <c r="AS1345" s="671"/>
    </row>
    <row r="1346" spans="1:45" hidden="1" outlineLevel="1">
      <c r="A1346" s="464">
        <v>50</v>
      </c>
      <c r="AS1346" s="671"/>
    </row>
    <row r="1347" spans="1:45" ht="15.75" hidden="1" outlineLevel="1">
      <c r="A1347" s="464"/>
      <c r="B1347" s="379" t="s">
        <v>916</v>
      </c>
      <c r="C1347" s="251" t="s">
        <v>25</v>
      </c>
      <c r="D1347" s="255"/>
      <c r="E1347" s="255"/>
      <c r="F1347" s="255"/>
      <c r="G1347" s="255"/>
      <c r="H1347" s="255"/>
      <c r="I1347" s="255"/>
      <c r="J1347" s="255"/>
      <c r="K1347" s="255"/>
      <c r="L1347" s="255"/>
      <c r="M1347" s="255"/>
      <c r="N1347" s="255"/>
      <c r="O1347" s="255"/>
      <c r="P1347" s="255"/>
      <c r="Q1347" s="255">
        <v>12</v>
      </c>
      <c r="R1347" s="255"/>
      <c r="S1347" s="255"/>
      <c r="T1347" s="255"/>
      <c r="U1347" s="255"/>
      <c r="V1347" s="255"/>
      <c r="W1347" s="255"/>
      <c r="X1347" s="255"/>
      <c r="Y1347" s="255"/>
      <c r="Z1347" s="255"/>
      <c r="AA1347" s="255"/>
      <c r="AB1347" s="255"/>
      <c r="AC1347" s="255"/>
      <c r="AD1347" s="255"/>
      <c r="AE1347" s="377"/>
      <c r="AF1347" s="366"/>
      <c r="AG1347" s="366"/>
      <c r="AH1347" s="366"/>
      <c r="AI1347" s="366"/>
      <c r="AJ1347" s="366"/>
      <c r="AK1347" s="366"/>
      <c r="AL1347" s="366"/>
      <c r="AM1347" s="366"/>
      <c r="AN1347" s="366"/>
      <c r="AO1347" s="366"/>
      <c r="AP1347" s="366"/>
      <c r="AQ1347" s="366"/>
      <c r="AR1347" s="366"/>
      <c r="AS1347" s="256">
        <f>SUM(AE1347:AR1347)</f>
        <v>0</v>
      </c>
    </row>
    <row r="1348" spans="1:45" hidden="1" outlineLevel="1">
      <c r="A1348" s="464"/>
      <c r="B1348" s="254" t="s">
        <v>721</v>
      </c>
      <c r="C1348" s="251" t="s">
        <v>163</v>
      </c>
      <c r="D1348" s="255"/>
      <c r="E1348" s="255"/>
      <c r="F1348" s="255"/>
      <c r="G1348" s="255"/>
      <c r="H1348" s="255"/>
      <c r="I1348" s="255"/>
      <c r="J1348" s="255"/>
      <c r="K1348" s="255"/>
      <c r="L1348" s="255"/>
      <c r="M1348" s="255"/>
      <c r="N1348" s="255"/>
      <c r="O1348" s="255"/>
      <c r="P1348" s="255"/>
      <c r="Q1348" s="255">
        <f>Q1347</f>
        <v>12</v>
      </c>
      <c r="R1348" s="255"/>
      <c r="S1348" s="255"/>
      <c r="T1348" s="255"/>
      <c r="U1348" s="255"/>
      <c r="V1348" s="255"/>
      <c r="W1348" s="255"/>
      <c r="X1348" s="255"/>
      <c r="Y1348" s="255"/>
      <c r="Z1348" s="255"/>
      <c r="AA1348" s="255"/>
      <c r="AB1348" s="255"/>
      <c r="AC1348" s="255"/>
      <c r="AD1348" s="255"/>
      <c r="AE1348" s="362">
        <f>AE1347</f>
        <v>0</v>
      </c>
      <c r="AF1348" s="362">
        <f t="shared" ref="AF1348:AR1348" si="2855">AF1347</f>
        <v>0</v>
      </c>
      <c r="AG1348" s="362">
        <f t="shared" si="2855"/>
        <v>0</v>
      </c>
      <c r="AH1348" s="362">
        <f t="shared" si="2855"/>
        <v>0</v>
      </c>
      <c r="AI1348" s="362">
        <f t="shared" si="2855"/>
        <v>0</v>
      </c>
      <c r="AJ1348" s="362">
        <f t="shared" si="2855"/>
        <v>0</v>
      </c>
      <c r="AK1348" s="362">
        <f t="shared" si="2855"/>
        <v>0</v>
      </c>
      <c r="AL1348" s="362">
        <f t="shared" si="2855"/>
        <v>0</v>
      </c>
      <c r="AM1348" s="362">
        <f t="shared" si="2855"/>
        <v>0</v>
      </c>
      <c r="AN1348" s="362">
        <f t="shared" si="2855"/>
        <v>0</v>
      </c>
      <c r="AO1348" s="362">
        <f t="shared" si="2855"/>
        <v>0</v>
      </c>
      <c r="AP1348" s="362">
        <f t="shared" si="2855"/>
        <v>0</v>
      </c>
      <c r="AQ1348" s="362">
        <f t="shared" si="2855"/>
        <v>0</v>
      </c>
      <c r="AR1348" s="362">
        <f t="shared" si="2855"/>
        <v>0</v>
      </c>
      <c r="AS1348" s="266"/>
    </row>
    <row r="1349" spans="1:45" ht="15" hidden="1" customHeight="1" outlineLevel="1">
      <c r="A1349" s="464"/>
      <c r="B1349" s="254"/>
      <c r="C1349" s="265"/>
      <c r="D1349" s="251"/>
      <c r="E1349" s="251"/>
      <c r="F1349" s="251"/>
      <c r="G1349" s="251"/>
      <c r="H1349" s="251"/>
      <c r="I1349" s="251"/>
      <c r="J1349" s="251"/>
      <c r="K1349" s="251"/>
      <c r="L1349" s="251"/>
      <c r="M1349" s="251"/>
      <c r="N1349" s="251"/>
      <c r="O1349" s="251"/>
      <c r="P1349" s="251"/>
      <c r="Q1349" s="251"/>
      <c r="R1349" s="251"/>
      <c r="S1349" s="251"/>
      <c r="T1349" s="251"/>
      <c r="U1349" s="251"/>
      <c r="V1349" s="251"/>
      <c r="W1349" s="251"/>
      <c r="X1349" s="251"/>
      <c r="Y1349" s="251"/>
      <c r="Z1349" s="251"/>
      <c r="AA1349" s="251"/>
      <c r="AB1349" s="251"/>
      <c r="AC1349" s="251"/>
      <c r="AD1349" s="251"/>
      <c r="AE1349" s="261"/>
      <c r="AF1349" s="261"/>
      <c r="AG1349" s="261"/>
      <c r="AH1349" s="261"/>
      <c r="AI1349" s="261"/>
      <c r="AJ1349" s="261"/>
      <c r="AK1349" s="261"/>
      <c r="AL1349" s="261"/>
      <c r="AM1349" s="261"/>
      <c r="AN1349" s="261"/>
      <c r="AO1349" s="261"/>
      <c r="AP1349" s="261"/>
      <c r="AQ1349" s="261"/>
      <c r="AR1349" s="261"/>
      <c r="AS1349" s="266"/>
    </row>
    <row r="1350" spans="1:45" ht="15.75" collapsed="1">
      <c r="B1350" s="286" t="s">
        <v>722</v>
      </c>
      <c r="C1350" s="288"/>
      <c r="D1350" s="288">
        <f>SUM(D1188:D1343)</f>
        <v>0</v>
      </c>
      <c r="E1350" s="288"/>
      <c r="F1350" s="288"/>
      <c r="G1350" s="288"/>
      <c r="H1350" s="288"/>
      <c r="I1350" s="288"/>
      <c r="J1350" s="288"/>
      <c r="K1350" s="288"/>
      <c r="L1350" s="288"/>
      <c r="M1350" s="288"/>
      <c r="N1350" s="288"/>
      <c r="O1350" s="288"/>
      <c r="P1350" s="288"/>
      <c r="Q1350" s="288"/>
      <c r="R1350" s="288">
        <f>SUM(R1188:R1343)</f>
        <v>0</v>
      </c>
      <c r="S1350" s="288"/>
      <c r="T1350" s="288"/>
      <c r="U1350" s="288"/>
      <c r="V1350" s="288"/>
      <c r="W1350" s="288"/>
      <c r="X1350" s="288"/>
      <c r="Y1350" s="288"/>
      <c r="Z1350" s="288"/>
      <c r="AA1350" s="288"/>
      <c r="AB1350" s="288"/>
      <c r="AC1350" s="288"/>
      <c r="AD1350" s="288"/>
      <c r="AE1350" s="288">
        <f>IF(AE1186="kWh",SUMPRODUCT(D1188:D1348,AE1188:AE1348))</f>
        <v>0</v>
      </c>
      <c r="AF1350" s="288">
        <f>IF(AF1186="kWh",SUMPRODUCT(D1188:D1348,AF1188:AF1348))</f>
        <v>0</v>
      </c>
      <c r="AG1350" s="288">
        <f>IF(AG1186="kw",SUMPRODUCT(Q1188:Q1348,R1188:R1348,AG1188:AG1348),SUMPRODUCT(D1188:D1348,AG1188:AG1348))</f>
        <v>0</v>
      </c>
      <c r="AH1350" s="288">
        <f>IF(AH1186="kw",SUMPRODUCT(Q1188:Q1343,R1188:R1343,AH1188:AH1343),SUMPRODUCT(D1188:D1343,AH1188:AH1343))</f>
        <v>0</v>
      </c>
      <c r="AI1350" s="288">
        <f>IF(AI1186="kw",SUMPRODUCT(Q1188:Q1343,R1188:R1343,AI1188:AI1343),SUMPRODUCT(D1188:D1343,AI1188:AI1343))</f>
        <v>0</v>
      </c>
      <c r="AJ1350" s="288">
        <f>IF(AJ1186="kw",SUMPRODUCT(Q1188:Q1343,R1188:R1343,AJ1188:AJ1343),SUMPRODUCT(D1188:D1343,AJ1188:AJ1343))</f>
        <v>0</v>
      </c>
      <c r="AK1350" s="288">
        <f>IF(AK1186="kw",SUMPRODUCT(Q1188:Q1343,R1188:R1343,AK1188:AK1343),SUMPRODUCT(D1188:D1343,AK1188:AK1343))</f>
        <v>0</v>
      </c>
      <c r="AL1350" s="288">
        <f>IF(AL1186="kw",SUMPRODUCT(Q1188:Q1343,R1188:R1343,AL1188:AL1343),SUMPRODUCT(D1188:D1343,AL1188:AL1343))</f>
        <v>0</v>
      </c>
      <c r="AM1350" s="288">
        <f>IF(AM1186="kw",SUMPRODUCT(Q1188:Q1343,R1188:R1343,AM1188:AM1343),SUMPRODUCT(D1188:D1343,AM1188:AM1343))</f>
        <v>0</v>
      </c>
      <c r="AN1350" s="288">
        <f>IF(AN1186="kw",SUMPRODUCT(Q1188:Q1343,R1188:R1343,AN1188:AN1343),SUMPRODUCT(D1188:D1343,AN1188:AN1343))</f>
        <v>0</v>
      </c>
      <c r="AO1350" s="288">
        <f>IF(AO1186="kw",SUMPRODUCT(Q1188:Q1343,R1188:R1343,AO1188:AO1343),SUMPRODUCT(D1188:D1343,AO1188:AO1343))</f>
        <v>0</v>
      </c>
      <c r="AP1350" s="288">
        <f>IF(AP1186="kw",SUMPRODUCT(Q1188:Q1343,R1188:R1343,AP1188:AP1343),SUMPRODUCT(D1188:D1343,AP1188:AP1343))</f>
        <v>0</v>
      </c>
      <c r="AQ1350" s="288">
        <f>IF(AQ1186="kw",SUMPRODUCT(Q1188:Q1343,R1188:R1343,AQ1188:AQ1343),SUMPRODUCT(D1188:D1343,AQ1188:AQ1343))</f>
        <v>0</v>
      </c>
      <c r="AR1350" s="288">
        <f>IF(AR1186="kw",SUMPRODUCT(Q1188:Q1343,R1188:R1343,AR1188:AR1343),SUMPRODUCT(D1188:D1343,AR1188:AR1343))</f>
        <v>0</v>
      </c>
      <c r="AS1350" s="289"/>
    </row>
    <row r="1351" spans="1:45" ht="15.75">
      <c r="B1351" s="343" t="s">
        <v>723</v>
      </c>
      <c r="C1351" s="344"/>
      <c r="D1351" s="344"/>
      <c r="E1351" s="344"/>
      <c r="F1351" s="344"/>
      <c r="G1351" s="344"/>
      <c r="H1351" s="344"/>
      <c r="I1351" s="344"/>
      <c r="J1351" s="344"/>
      <c r="K1351" s="344"/>
      <c r="L1351" s="344"/>
      <c r="M1351" s="344"/>
      <c r="N1351" s="344"/>
      <c r="O1351" s="344"/>
      <c r="P1351" s="344"/>
      <c r="Q1351" s="344"/>
      <c r="R1351" s="344"/>
      <c r="S1351" s="344"/>
      <c r="T1351" s="344"/>
      <c r="U1351" s="344"/>
      <c r="V1351" s="344"/>
      <c r="W1351" s="344"/>
      <c r="X1351" s="344"/>
      <c r="Y1351" s="344"/>
      <c r="Z1351" s="344"/>
      <c r="AA1351" s="344"/>
      <c r="AB1351" s="344"/>
      <c r="AC1351" s="344"/>
      <c r="AD1351" s="344"/>
      <c r="AE1351" s="344">
        <f>HLOOKUP(AE1185,'2. LRAMVA Threshold'!$B$42:$Q$60,13,FALSE)</f>
        <v>11101677</v>
      </c>
      <c r="AF1351" s="344">
        <f>HLOOKUP(AF1185,'2. LRAMVA Threshold'!$B$42:$Q$60,13,FALSE)</f>
        <v>2445915</v>
      </c>
      <c r="AG1351" s="344">
        <f>HLOOKUP(AG1185,'2. LRAMVA Threshold'!$B$42:$Q$60,13,FALSE)</f>
        <v>6247</v>
      </c>
      <c r="AH1351" s="344">
        <f>HLOOKUP(AH1185,'2. LRAMVA Threshold'!$B$42:$Q$60,13,FALSE)</f>
        <v>0</v>
      </c>
      <c r="AI1351" s="344">
        <f>HLOOKUP(AI1185,'2. LRAMVA Threshold'!$B$42:$Q$60,13,FALSE)</f>
        <v>0</v>
      </c>
      <c r="AJ1351" s="344">
        <f>HLOOKUP(AJ1185,'2. LRAMVA Threshold'!$B$42:$Q$60,13,FALSE)</f>
        <v>1512</v>
      </c>
      <c r="AK1351" s="344">
        <f>HLOOKUP(AK1185,'2. LRAMVA Threshold'!$B$42:$Q$60,13,FALSE)</f>
        <v>0</v>
      </c>
      <c r="AL1351" s="344">
        <f>HLOOKUP(AL1185,'2. LRAMVA Threshold'!$B$42:$Q$60,13,FALSE)</f>
        <v>0</v>
      </c>
      <c r="AM1351" s="344">
        <f>HLOOKUP(AM1185,'2. LRAMVA Threshold'!$B$42:$Q$60,13,FALSE)</f>
        <v>0</v>
      </c>
      <c r="AN1351" s="344">
        <f>HLOOKUP(AN1185,'2. LRAMVA Threshold'!$B$42:$Q$60,13,FALSE)</f>
        <v>0</v>
      </c>
      <c r="AO1351" s="344">
        <f>HLOOKUP(AO1185,'2. LRAMVA Threshold'!$B$42:$Q$60,13,FALSE)</f>
        <v>0</v>
      </c>
      <c r="AP1351" s="344">
        <f>HLOOKUP(AP1185,'2. LRAMVA Threshold'!$B$42:$Q$60,13,FALSE)</f>
        <v>0</v>
      </c>
      <c r="AQ1351" s="344">
        <f>HLOOKUP(AQ1185,'2. LRAMVA Threshold'!$B$42:$Q$60,13,FALSE)</f>
        <v>0</v>
      </c>
      <c r="AR1351" s="344">
        <f>HLOOKUP(AR1185,'2. LRAMVA Threshold'!$B$42:$Q$60,13,FALSE)</f>
        <v>0</v>
      </c>
      <c r="AS1351" s="393"/>
    </row>
    <row r="1352" spans="1:45">
      <c r="B1352" s="346"/>
      <c r="C1352" s="383"/>
      <c r="D1352" s="384"/>
      <c r="E1352" s="384"/>
      <c r="F1352" s="384"/>
      <c r="G1352" s="384"/>
      <c r="H1352" s="384"/>
      <c r="I1352" s="384"/>
      <c r="J1352" s="384"/>
      <c r="K1352" s="384"/>
      <c r="L1352" s="384"/>
      <c r="M1352" s="384"/>
      <c r="N1352" s="348"/>
      <c r="O1352" s="348"/>
      <c r="P1352" s="348"/>
      <c r="Q1352" s="384"/>
      <c r="R1352" s="385"/>
      <c r="S1352" s="384"/>
      <c r="T1352" s="384"/>
      <c r="U1352" s="384"/>
      <c r="V1352" s="386"/>
      <c r="W1352" s="386"/>
      <c r="X1352" s="386"/>
      <c r="Y1352" s="386"/>
      <c r="Z1352" s="384"/>
      <c r="AA1352" s="384"/>
      <c r="AB1352" s="348"/>
      <c r="AC1352" s="348"/>
      <c r="AD1352" s="348"/>
      <c r="AE1352" s="387"/>
      <c r="AF1352" s="387"/>
      <c r="AG1352" s="387"/>
      <c r="AH1352" s="387"/>
      <c r="AI1352" s="387"/>
      <c r="AJ1352" s="387"/>
      <c r="AK1352" s="387"/>
      <c r="AL1352" s="351"/>
      <c r="AM1352" s="351"/>
      <c r="AN1352" s="351"/>
      <c r="AO1352" s="351"/>
      <c r="AP1352" s="351"/>
      <c r="AQ1352" s="351"/>
      <c r="AR1352" s="351"/>
      <c r="AS1352" s="352"/>
    </row>
    <row r="1353" spans="1:45">
      <c r="B1353" s="283" t="s">
        <v>724</v>
      </c>
      <c r="C1353" s="296"/>
      <c r="D1353" s="296"/>
      <c r="E1353" s="329"/>
      <c r="F1353" s="329"/>
      <c r="G1353" s="329"/>
      <c r="H1353" s="329"/>
      <c r="I1353" s="329"/>
      <c r="J1353" s="329"/>
      <c r="K1353" s="329"/>
      <c r="L1353" s="329"/>
      <c r="M1353" s="329"/>
      <c r="N1353" s="329"/>
      <c r="O1353" s="329"/>
      <c r="P1353" s="329"/>
      <c r="Q1353" s="329"/>
      <c r="R1353" s="251"/>
      <c r="S1353" s="298"/>
      <c r="T1353" s="298"/>
      <c r="U1353" s="298"/>
      <c r="V1353" s="297"/>
      <c r="W1353" s="297"/>
      <c r="X1353" s="297"/>
      <c r="Y1353" s="297"/>
      <c r="Z1353" s="298"/>
      <c r="AA1353" s="298"/>
      <c r="AB1353" s="298"/>
      <c r="AC1353" s="298"/>
      <c r="AD1353" s="298"/>
      <c r="AE1353" s="732">
        <f>HLOOKUP(AE$35,'3.  Distribution Rates'!$C$122:$P$135,13,FALSE)</f>
        <v>0</v>
      </c>
      <c r="AF1353" s="732">
        <f>HLOOKUP(AF$35,'3.  Distribution Rates'!$C$122:$P$135,13,FALSE)</f>
        <v>1.2699999999999999E-2</v>
      </c>
      <c r="AG1353" s="299">
        <f>HLOOKUP(AG$35,'3.  Distribution Rates'!$C$122:$P$135,13,FALSE)</f>
        <v>2.3544</v>
      </c>
      <c r="AH1353" s="299">
        <f>HLOOKUP(AH$35,'3.  Distribution Rates'!$C$122:$P$135,13,FALSE)</f>
        <v>1.2302999999999999</v>
      </c>
      <c r="AI1353" s="299">
        <f>HLOOKUP(AI$35,'3.  Distribution Rates'!$C$122:$P$135,13,FALSE)</f>
        <v>9.3934999999999995</v>
      </c>
      <c r="AJ1353" s="299">
        <f>HLOOKUP(AJ$35,'3.  Distribution Rates'!$C$122:$P$135,13,FALSE)</f>
        <v>9.2771000000000008</v>
      </c>
      <c r="AK1353" s="299">
        <f>HLOOKUP(AK$35,'3.  Distribution Rates'!$C$122:$P$135,13,FALSE)</f>
        <v>2.87E-2</v>
      </c>
      <c r="AL1353" s="299">
        <f>HLOOKUP(AL$35,'3.  Distribution Rates'!$C$122:$P$135,13,FALSE)</f>
        <v>0</v>
      </c>
      <c r="AM1353" s="299">
        <f>HLOOKUP(AM$35,'3.  Distribution Rates'!$C$122:$P$135,13,FALSE)</f>
        <v>0</v>
      </c>
      <c r="AN1353" s="299">
        <f>HLOOKUP(AN$35,'3.  Distribution Rates'!$C$122:$P$135,13,FALSE)</f>
        <v>0</v>
      </c>
      <c r="AO1353" s="299">
        <f>HLOOKUP(AO$35,'3.  Distribution Rates'!$C$122:$P$135,13,FALSE)</f>
        <v>0</v>
      </c>
      <c r="AP1353" s="299">
        <f>HLOOKUP(AP$35,'3.  Distribution Rates'!$C$122:$P$135,13,FALSE)</f>
        <v>0</v>
      </c>
      <c r="AQ1353" s="299">
        <f>HLOOKUP(AQ$35,'3.  Distribution Rates'!$C$122:$P$135,13,FALSE)</f>
        <v>0</v>
      </c>
      <c r="AR1353" s="299">
        <f>HLOOKUP(AR$35,'3.  Distribution Rates'!$C$122:$P$135,13,FALSE)</f>
        <v>0</v>
      </c>
      <c r="AS1353" s="395"/>
    </row>
    <row r="1354" spans="1:45">
      <c r="B1354" s="283" t="s">
        <v>725</v>
      </c>
      <c r="C1354" s="301"/>
      <c r="D1354" s="243"/>
      <c r="E1354" s="240"/>
      <c r="F1354" s="240"/>
      <c r="G1354" s="240"/>
      <c r="H1354" s="240"/>
      <c r="I1354" s="240"/>
      <c r="J1354" s="240"/>
      <c r="K1354" s="240"/>
      <c r="L1354" s="240"/>
      <c r="M1354" s="240"/>
      <c r="N1354" s="240"/>
      <c r="O1354" s="240"/>
      <c r="P1354" s="240"/>
      <c r="Q1354" s="240"/>
      <c r="R1354" s="251"/>
      <c r="S1354" s="240"/>
      <c r="T1354" s="240"/>
      <c r="U1354" s="240"/>
      <c r="V1354" s="243"/>
      <c r="W1354" s="243"/>
      <c r="X1354" s="243"/>
      <c r="Y1354" s="243"/>
      <c r="Z1354" s="240"/>
      <c r="AA1354" s="240"/>
      <c r="AB1354" s="240"/>
      <c r="AC1354" s="240"/>
      <c r="AD1354" s="240"/>
      <c r="AE1354" s="331">
        <f>'4.  2011-2014 LRAM'!AM144*AE1353</f>
        <v>0</v>
      </c>
      <c r="AF1354" s="331">
        <f>'4.  2011-2014 LRAM'!AN144*AF1353</f>
        <v>0</v>
      </c>
      <c r="AG1354" s="331">
        <f>'4.  2011-2014 LRAM'!AO144*AG1353</f>
        <v>0</v>
      </c>
      <c r="AH1354" s="331">
        <f>'4.  2011-2014 LRAM'!AP144*AH1353</f>
        <v>0</v>
      </c>
      <c r="AI1354" s="331">
        <f>'4.  2011-2014 LRAM'!AQ144*AI1353</f>
        <v>0</v>
      </c>
      <c r="AJ1354" s="331">
        <f>'4.  2011-2014 LRAM'!AR144*AJ1353</f>
        <v>0</v>
      </c>
      <c r="AK1354" s="331">
        <f>'4.  2011-2014 LRAM'!AS144*AK1353</f>
        <v>0</v>
      </c>
      <c r="AL1354" s="331">
        <f>'4.  2011-2014 LRAM'!AT144*AL1353</f>
        <v>0</v>
      </c>
      <c r="AM1354" s="331">
        <f>'4.  2011-2014 LRAM'!AU144*AM1353</f>
        <v>0</v>
      </c>
      <c r="AN1354" s="331">
        <f>'4.  2011-2014 LRAM'!AV144*AN1353</f>
        <v>0</v>
      </c>
      <c r="AO1354" s="331">
        <f>'4.  2011-2014 LRAM'!AW144*AO1353</f>
        <v>0</v>
      </c>
      <c r="AP1354" s="331">
        <f>'4.  2011-2014 LRAM'!AX144*AP1353</f>
        <v>0</v>
      </c>
      <c r="AQ1354" s="331">
        <f>'4.  2011-2014 LRAM'!AY144*AQ1353</f>
        <v>0</v>
      </c>
      <c r="AR1354" s="331">
        <f>'4.  2011-2014 LRAM'!AZ144*AR1353</f>
        <v>0</v>
      </c>
      <c r="AS1354" s="543">
        <f t="shared" ref="AS1354:AS1364" si="2856">SUM(AE1354:AR1354)</f>
        <v>0</v>
      </c>
    </row>
    <row r="1355" spans="1:45">
      <c r="B1355" s="283" t="s">
        <v>726</v>
      </c>
      <c r="C1355" s="301"/>
      <c r="D1355" s="243"/>
      <c r="E1355" s="240"/>
      <c r="F1355" s="240"/>
      <c r="G1355" s="240"/>
      <c r="H1355" s="240"/>
      <c r="I1355" s="240"/>
      <c r="J1355" s="240"/>
      <c r="K1355" s="240"/>
      <c r="L1355" s="240"/>
      <c r="M1355" s="240"/>
      <c r="N1355" s="240"/>
      <c r="O1355" s="240"/>
      <c r="P1355" s="240"/>
      <c r="Q1355" s="240"/>
      <c r="R1355" s="251"/>
      <c r="S1355" s="240"/>
      <c r="T1355" s="240"/>
      <c r="U1355" s="240"/>
      <c r="V1355" s="243"/>
      <c r="W1355" s="243"/>
      <c r="X1355" s="243"/>
      <c r="Y1355" s="243"/>
      <c r="Z1355" s="240"/>
      <c r="AA1355" s="240"/>
      <c r="AB1355" s="240"/>
      <c r="AC1355" s="240"/>
      <c r="AD1355" s="240"/>
      <c r="AE1355" s="331">
        <f>'4.  2011-2014 LRAM'!AM283*AE1353</f>
        <v>0</v>
      </c>
      <c r="AF1355" s="331">
        <f>'4.  2011-2014 LRAM'!AN283*AF1353</f>
        <v>0</v>
      </c>
      <c r="AG1355" s="331">
        <f>'4.  2011-2014 LRAM'!AO283*AG1353</f>
        <v>0</v>
      </c>
      <c r="AH1355" s="331">
        <f>'4.  2011-2014 LRAM'!AP283*AH1353</f>
        <v>0</v>
      </c>
      <c r="AI1355" s="331">
        <f>'4.  2011-2014 LRAM'!AQ283*AI1353</f>
        <v>0</v>
      </c>
      <c r="AJ1355" s="331">
        <f>'4.  2011-2014 LRAM'!AR283*AJ1353</f>
        <v>0</v>
      </c>
      <c r="AK1355" s="331">
        <f>'4.  2011-2014 LRAM'!AS283*AK1353</f>
        <v>0</v>
      </c>
      <c r="AL1355" s="331">
        <f>'4.  2011-2014 LRAM'!AT283*AL1353</f>
        <v>0</v>
      </c>
      <c r="AM1355" s="331">
        <f>'4.  2011-2014 LRAM'!AU283*AM1353</f>
        <v>0</v>
      </c>
      <c r="AN1355" s="331">
        <f>'4.  2011-2014 LRAM'!AV283*AN1353</f>
        <v>0</v>
      </c>
      <c r="AO1355" s="331">
        <f>'4.  2011-2014 LRAM'!AW283*AO1353</f>
        <v>0</v>
      </c>
      <c r="AP1355" s="331">
        <f>'4.  2011-2014 LRAM'!AX283*AP1353</f>
        <v>0</v>
      </c>
      <c r="AQ1355" s="331">
        <f>'4.  2011-2014 LRAM'!AY283*AQ1353</f>
        <v>0</v>
      </c>
      <c r="AR1355" s="331">
        <f>'4.  2011-2014 LRAM'!AZ283*AR1353</f>
        <v>0</v>
      </c>
      <c r="AS1355" s="543">
        <f t="shared" si="2856"/>
        <v>0</v>
      </c>
    </row>
    <row r="1356" spans="1:45">
      <c r="B1356" s="283" t="s">
        <v>727</v>
      </c>
      <c r="C1356" s="301"/>
      <c r="D1356" s="243"/>
      <c r="E1356" s="240"/>
      <c r="F1356" s="240"/>
      <c r="G1356" s="240"/>
      <c r="H1356" s="240"/>
      <c r="I1356" s="240"/>
      <c r="J1356" s="240"/>
      <c r="K1356" s="240"/>
      <c r="L1356" s="240"/>
      <c r="M1356" s="240"/>
      <c r="N1356" s="240"/>
      <c r="O1356" s="240"/>
      <c r="P1356" s="240"/>
      <c r="Q1356" s="240"/>
      <c r="R1356" s="251"/>
      <c r="S1356" s="240"/>
      <c r="T1356" s="240"/>
      <c r="U1356" s="240"/>
      <c r="V1356" s="243"/>
      <c r="W1356" s="243"/>
      <c r="X1356" s="243"/>
      <c r="Y1356" s="243"/>
      <c r="Z1356" s="240"/>
      <c r="AA1356" s="240"/>
      <c r="AB1356" s="240"/>
      <c r="AC1356" s="240"/>
      <c r="AD1356" s="240"/>
      <c r="AE1356" s="331">
        <f>'4.  2011-2014 LRAM'!AM419*AE1353</f>
        <v>0</v>
      </c>
      <c r="AF1356" s="331">
        <f>'4.  2011-2014 LRAM'!AN419*AF1353</f>
        <v>0</v>
      </c>
      <c r="AG1356" s="331">
        <f>'4.  2011-2014 LRAM'!AO419*AG1353</f>
        <v>0</v>
      </c>
      <c r="AH1356" s="331">
        <f>'4.  2011-2014 LRAM'!AP419*AH1353</f>
        <v>0</v>
      </c>
      <c r="AI1356" s="331">
        <f>'4.  2011-2014 LRAM'!AQ419*AI1353</f>
        <v>0</v>
      </c>
      <c r="AJ1356" s="331">
        <f>'4.  2011-2014 LRAM'!AR419*AJ1353</f>
        <v>0</v>
      </c>
      <c r="AK1356" s="331">
        <f>'4.  2011-2014 LRAM'!AS419*AK1353</f>
        <v>0</v>
      </c>
      <c r="AL1356" s="331">
        <f>'4.  2011-2014 LRAM'!AT419*AL1353</f>
        <v>0</v>
      </c>
      <c r="AM1356" s="331">
        <f>'4.  2011-2014 LRAM'!AU419*AM1353</f>
        <v>0</v>
      </c>
      <c r="AN1356" s="331">
        <f>'4.  2011-2014 LRAM'!AV419*AN1353</f>
        <v>0</v>
      </c>
      <c r="AO1356" s="331">
        <f>'4.  2011-2014 LRAM'!AW419*AO1353</f>
        <v>0</v>
      </c>
      <c r="AP1356" s="331">
        <f>'4.  2011-2014 LRAM'!AX419*AP1353</f>
        <v>0</v>
      </c>
      <c r="AQ1356" s="331">
        <f>'4.  2011-2014 LRAM'!AY419*AQ1353</f>
        <v>0</v>
      </c>
      <c r="AR1356" s="331">
        <f>'4.  2011-2014 LRAM'!AZ419*AR1353</f>
        <v>0</v>
      </c>
      <c r="AS1356" s="543">
        <f t="shared" si="2856"/>
        <v>0</v>
      </c>
    </row>
    <row r="1357" spans="1:45">
      <c r="B1357" s="283" t="s">
        <v>728</v>
      </c>
      <c r="C1357" s="301"/>
      <c r="D1357" s="243"/>
      <c r="E1357" s="240"/>
      <c r="F1357" s="240"/>
      <c r="G1357" s="240"/>
      <c r="H1357" s="240"/>
      <c r="I1357" s="240"/>
      <c r="J1357" s="240"/>
      <c r="K1357" s="240"/>
      <c r="L1357" s="240"/>
      <c r="M1357" s="240"/>
      <c r="N1357" s="240"/>
      <c r="O1357" s="240"/>
      <c r="P1357" s="240"/>
      <c r="Q1357" s="240"/>
      <c r="R1357" s="251"/>
      <c r="S1357" s="240"/>
      <c r="T1357" s="240"/>
      <c r="U1357" s="240"/>
      <c r="V1357" s="243"/>
      <c r="W1357" s="243"/>
      <c r="X1357" s="243"/>
      <c r="Y1357" s="243"/>
      <c r="Z1357" s="240"/>
      <c r="AA1357" s="240"/>
      <c r="AB1357" s="240"/>
      <c r="AC1357" s="240"/>
      <c r="AD1357" s="240"/>
      <c r="AE1357" s="331">
        <f>'4.  2011-2014 LRAM'!AM556*AE1353</f>
        <v>0</v>
      </c>
      <c r="AF1357" s="331">
        <f>'4.  2011-2014 LRAM'!AN556*AF1353</f>
        <v>0</v>
      </c>
      <c r="AG1357" s="331">
        <f>'4.  2011-2014 LRAM'!AO556*AG1353</f>
        <v>0</v>
      </c>
      <c r="AH1357" s="331">
        <f>'4.  2011-2014 LRAM'!AP556*AH1353</f>
        <v>0</v>
      </c>
      <c r="AI1357" s="331">
        <f>'4.  2011-2014 LRAM'!AQ556*AI1353</f>
        <v>0</v>
      </c>
      <c r="AJ1357" s="331">
        <f>'4.  2011-2014 LRAM'!AR556*AJ1353</f>
        <v>0</v>
      </c>
      <c r="AK1357" s="331">
        <f>'4.  2011-2014 LRAM'!AS556*AK1353</f>
        <v>0</v>
      </c>
      <c r="AL1357" s="331">
        <f>'4.  2011-2014 LRAM'!AT556*AL1353</f>
        <v>0</v>
      </c>
      <c r="AM1357" s="331">
        <f>'4.  2011-2014 LRAM'!AU556*AM1353</f>
        <v>0</v>
      </c>
      <c r="AN1357" s="331">
        <f>'4.  2011-2014 LRAM'!AV556*AN1353</f>
        <v>0</v>
      </c>
      <c r="AO1357" s="331">
        <f>'4.  2011-2014 LRAM'!AW556*AO1353</f>
        <v>0</v>
      </c>
      <c r="AP1357" s="331">
        <f>'4.  2011-2014 LRAM'!AX556*AP1353</f>
        <v>0</v>
      </c>
      <c r="AQ1357" s="331">
        <f>'4.  2011-2014 LRAM'!AY556*AQ1353</f>
        <v>0</v>
      </c>
      <c r="AR1357" s="331">
        <f>'4.  2011-2014 LRAM'!AZ556*AR1353</f>
        <v>0</v>
      </c>
      <c r="AS1357" s="543">
        <f>SUM(AE1357:AR1357)</f>
        <v>0</v>
      </c>
    </row>
    <row r="1358" spans="1:45">
      <c r="B1358" s="283" t="s">
        <v>729</v>
      </c>
      <c r="C1358" s="301"/>
      <c r="D1358" s="243"/>
      <c r="E1358" s="240"/>
      <c r="F1358" s="240"/>
      <c r="G1358" s="240"/>
      <c r="H1358" s="240"/>
      <c r="I1358" s="240"/>
      <c r="J1358" s="240"/>
      <c r="K1358" s="240"/>
      <c r="L1358" s="240"/>
      <c r="M1358" s="240"/>
      <c r="N1358" s="240"/>
      <c r="O1358" s="240"/>
      <c r="P1358" s="240"/>
      <c r="Q1358" s="240"/>
      <c r="R1358" s="251"/>
      <c r="S1358" s="240"/>
      <c r="T1358" s="240"/>
      <c r="U1358" s="240"/>
      <c r="V1358" s="243"/>
      <c r="W1358" s="243"/>
      <c r="X1358" s="243"/>
      <c r="Y1358" s="243"/>
      <c r="Z1358" s="240"/>
      <c r="AA1358" s="240"/>
      <c r="AB1358" s="240"/>
      <c r="AC1358" s="240"/>
      <c r="AD1358" s="240"/>
      <c r="AE1358" s="331">
        <f>AE213*AE1353</f>
        <v>0</v>
      </c>
      <c r="AF1358" s="331">
        <f t="shared" ref="AF1358:AR1358" si="2857">AF213*AF1353</f>
        <v>0</v>
      </c>
      <c r="AG1358" s="331">
        <f t="shared" si="2857"/>
        <v>0</v>
      </c>
      <c r="AH1358" s="331">
        <f t="shared" si="2857"/>
        <v>0</v>
      </c>
      <c r="AI1358" s="331">
        <f t="shared" si="2857"/>
        <v>0</v>
      </c>
      <c r="AJ1358" s="331">
        <f t="shared" si="2857"/>
        <v>0</v>
      </c>
      <c r="AK1358" s="331">
        <f t="shared" si="2857"/>
        <v>0</v>
      </c>
      <c r="AL1358" s="331">
        <f t="shared" si="2857"/>
        <v>0</v>
      </c>
      <c r="AM1358" s="331">
        <f t="shared" si="2857"/>
        <v>0</v>
      </c>
      <c r="AN1358" s="331">
        <f t="shared" si="2857"/>
        <v>0</v>
      </c>
      <c r="AO1358" s="331">
        <f t="shared" si="2857"/>
        <v>0</v>
      </c>
      <c r="AP1358" s="331">
        <f t="shared" si="2857"/>
        <v>0</v>
      </c>
      <c r="AQ1358" s="331">
        <f t="shared" si="2857"/>
        <v>0</v>
      </c>
      <c r="AR1358" s="331">
        <f t="shared" si="2857"/>
        <v>0</v>
      </c>
      <c r="AS1358" s="543">
        <f t="shared" si="2856"/>
        <v>0</v>
      </c>
    </row>
    <row r="1359" spans="1:45">
      <c r="B1359" s="283" t="s">
        <v>730</v>
      </c>
      <c r="C1359" s="301"/>
      <c r="D1359" s="243"/>
      <c r="E1359" s="240"/>
      <c r="F1359" s="240"/>
      <c r="G1359" s="240"/>
      <c r="H1359" s="240"/>
      <c r="I1359" s="240"/>
      <c r="J1359" s="240"/>
      <c r="K1359" s="240"/>
      <c r="L1359" s="240"/>
      <c r="M1359" s="240"/>
      <c r="N1359" s="240"/>
      <c r="O1359" s="240"/>
      <c r="P1359" s="240"/>
      <c r="Q1359" s="240"/>
      <c r="R1359" s="251"/>
      <c r="S1359" s="240"/>
      <c r="T1359" s="240"/>
      <c r="U1359" s="240"/>
      <c r="V1359" s="243"/>
      <c r="W1359" s="243"/>
      <c r="X1359" s="243"/>
      <c r="Y1359" s="243"/>
      <c r="Z1359" s="240"/>
      <c r="AA1359" s="240"/>
      <c r="AB1359" s="240"/>
      <c r="AC1359" s="240"/>
      <c r="AD1359" s="240"/>
      <c r="AE1359" s="331">
        <f>AE403*AE1353</f>
        <v>0</v>
      </c>
      <c r="AF1359" s="331">
        <f t="shared" ref="AF1359:AR1359" si="2858">AF403*AF1353</f>
        <v>16483.91333559452</v>
      </c>
      <c r="AG1359" s="331">
        <f t="shared" si="2858"/>
        <v>1395.9287329918948</v>
      </c>
      <c r="AH1359" s="331">
        <f t="shared" si="2858"/>
        <v>0</v>
      </c>
      <c r="AI1359" s="331">
        <f t="shared" si="2858"/>
        <v>0</v>
      </c>
      <c r="AJ1359" s="331">
        <f t="shared" si="2858"/>
        <v>16000.273155605388</v>
      </c>
      <c r="AK1359" s="331">
        <f t="shared" si="2858"/>
        <v>0</v>
      </c>
      <c r="AL1359" s="331">
        <f t="shared" si="2858"/>
        <v>0</v>
      </c>
      <c r="AM1359" s="331">
        <f t="shared" si="2858"/>
        <v>0</v>
      </c>
      <c r="AN1359" s="331">
        <f t="shared" si="2858"/>
        <v>0</v>
      </c>
      <c r="AO1359" s="331">
        <f t="shared" si="2858"/>
        <v>0</v>
      </c>
      <c r="AP1359" s="331">
        <f t="shared" si="2858"/>
        <v>0</v>
      </c>
      <c r="AQ1359" s="331">
        <f t="shared" si="2858"/>
        <v>0</v>
      </c>
      <c r="AR1359" s="331">
        <f t="shared" si="2858"/>
        <v>0</v>
      </c>
      <c r="AS1359" s="543">
        <f t="shared" si="2856"/>
        <v>33880.115224191803</v>
      </c>
    </row>
    <row r="1360" spans="1:45">
      <c r="B1360" s="283" t="s">
        <v>731</v>
      </c>
      <c r="C1360" s="301"/>
      <c r="D1360" s="243"/>
      <c r="E1360" s="240"/>
      <c r="F1360" s="240"/>
      <c r="G1360" s="240"/>
      <c r="H1360" s="240"/>
      <c r="I1360" s="240"/>
      <c r="J1360" s="240"/>
      <c r="K1360" s="240"/>
      <c r="L1360" s="240"/>
      <c r="M1360" s="240"/>
      <c r="N1360" s="240"/>
      <c r="O1360" s="240"/>
      <c r="P1360" s="240"/>
      <c r="Q1360" s="240"/>
      <c r="R1360" s="251"/>
      <c r="S1360" s="240"/>
      <c r="T1360" s="240"/>
      <c r="U1360" s="240"/>
      <c r="V1360" s="243"/>
      <c r="W1360" s="243"/>
      <c r="X1360" s="243"/>
      <c r="Y1360" s="243"/>
      <c r="Z1360" s="240"/>
      <c r="AA1360" s="240"/>
      <c r="AB1360" s="240"/>
      <c r="AC1360" s="240"/>
      <c r="AD1360" s="240"/>
      <c r="AE1360" s="331">
        <f>AE593*AE1353</f>
        <v>0</v>
      </c>
      <c r="AF1360" s="331">
        <f t="shared" ref="AF1360:AR1360" si="2859">AF593*AF1353</f>
        <v>19929.658315180004</v>
      </c>
      <c r="AG1360" s="331">
        <f t="shared" si="2859"/>
        <v>9467.6748761500494</v>
      </c>
      <c r="AH1360" s="331">
        <f t="shared" si="2859"/>
        <v>0</v>
      </c>
      <c r="AI1360" s="331">
        <f t="shared" si="2859"/>
        <v>0</v>
      </c>
      <c r="AJ1360" s="331">
        <f t="shared" si="2859"/>
        <v>0</v>
      </c>
      <c r="AK1360" s="331">
        <f t="shared" si="2859"/>
        <v>0</v>
      </c>
      <c r="AL1360" s="331">
        <f t="shared" si="2859"/>
        <v>0</v>
      </c>
      <c r="AM1360" s="331">
        <f t="shared" si="2859"/>
        <v>0</v>
      </c>
      <c r="AN1360" s="331">
        <f t="shared" si="2859"/>
        <v>0</v>
      </c>
      <c r="AO1360" s="331">
        <f t="shared" si="2859"/>
        <v>0</v>
      </c>
      <c r="AP1360" s="331">
        <f t="shared" si="2859"/>
        <v>0</v>
      </c>
      <c r="AQ1360" s="331">
        <f t="shared" si="2859"/>
        <v>0</v>
      </c>
      <c r="AR1360" s="331">
        <f t="shared" si="2859"/>
        <v>0</v>
      </c>
      <c r="AS1360" s="543">
        <f t="shared" si="2856"/>
        <v>29397.333191330054</v>
      </c>
    </row>
    <row r="1361" spans="2:45">
      <c r="B1361" s="283" t="s">
        <v>732</v>
      </c>
      <c r="C1361" s="301"/>
      <c r="D1361" s="243"/>
      <c r="E1361" s="240"/>
      <c r="F1361" s="240"/>
      <c r="G1361" s="240"/>
      <c r="H1361" s="240"/>
      <c r="I1361" s="240"/>
      <c r="J1361" s="240"/>
      <c r="K1361" s="240"/>
      <c r="L1361" s="240"/>
      <c r="M1361" s="240"/>
      <c r="N1361" s="240"/>
      <c r="O1361" s="240"/>
      <c r="P1361" s="240"/>
      <c r="Q1361" s="240"/>
      <c r="R1361" s="251"/>
      <c r="S1361" s="240"/>
      <c r="T1361" s="240"/>
      <c r="U1361" s="240"/>
      <c r="V1361" s="243"/>
      <c r="W1361" s="243"/>
      <c r="X1361" s="243"/>
      <c r="Y1361" s="243"/>
      <c r="Z1361" s="240"/>
      <c r="AA1361" s="240"/>
      <c r="AB1361" s="240"/>
      <c r="AC1361" s="240"/>
      <c r="AD1361" s="240"/>
      <c r="AE1361" s="331">
        <f>AE783*AE1353</f>
        <v>0</v>
      </c>
      <c r="AF1361" s="331">
        <f t="shared" ref="AF1361:AR1361" si="2860">AF783*AF1353</f>
        <v>8709.2098466556017</v>
      </c>
      <c r="AG1361" s="331">
        <f t="shared" si="2860"/>
        <v>7433.0526393564969</v>
      </c>
      <c r="AH1361" s="331">
        <f t="shared" si="2860"/>
        <v>0</v>
      </c>
      <c r="AI1361" s="331">
        <f t="shared" si="2860"/>
        <v>0</v>
      </c>
      <c r="AJ1361" s="331">
        <f t="shared" si="2860"/>
        <v>0</v>
      </c>
      <c r="AK1361" s="331">
        <f t="shared" si="2860"/>
        <v>0</v>
      </c>
      <c r="AL1361" s="331">
        <f t="shared" si="2860"/>
        <v>0</v>
      </c>
      <c r="AM1361" s="331">
        <f t="shared" si="2860"/>
        <v>0</v>
      </c>
      <c r="AN1361" s="331">
        <f t="shared" si="2860"/>
        <v>0</v>
      </c>
      <c r="AO1361" s="331">
        <f t="shared" si="2860"/>
        <v>0</v>
      </c>
      <c r="AP1361" s="331">
        <f t="shared" si="2860"/>
        <v>0</v>
      </c>
      <c r="AQ1361" s="331">
        <f t="shared" si="2860"/>
        <v>0</v>
      </c>
      <c r="AR1361" s="331">
        <f t="shared" si="2860"/>
        <v>0</v>
      </c>
      <c r="AS1361" s="543">
        <f t="shared" si="2856"/>
        <v>16142.2624860121</v>
      </c>
    </row>
    <row r="1362" spans="2:45">
      <c r="B1362" s="283" t="s">
        <v>733</v>
      </c>
      <c r="C1362" s="301"/>
      <c r="D1362" s="243"/>
      <c r="E1362" s="240"/>
      <c r="F1362" s="240"/>
      <c r="G1362" s="240"/>
      <c r="H1362" s="240"/>
      <c r="I1362" s="240"/>
      <c r="J1362" s="240"/>
      <c r="K1362" s="240"/>
      <c r="L1362" s="240"/>
      <c r="M1362" s="240"/>
      <c r="N1362" s="240"/>
      <c r="O1362" s="240"/>
      <c r="P1362" s="240"/>
      <c r="Q1362" s="240"/>
      <c r="R1362" s="251"/>
      <c r="S1362" s="240"/>
      <c r="T1362" s="240"/>
      <c r="U1362" s="240"/>
      <c r="V1362" s="243"/>
      <c r="W1362" s="243"/>
      <c r="X1362" s="243"/>
      <c r="Y1362" s="243"/>
      <c r="Z1362" s="240"/>
      <c r="AA1362" s="240"/>
      <c r="AB1362" s="240"/>
      <c r="AC1362" s="240"/>
      <c r="AD1362" s="240"/>
      <c r="AE1362" s="331">
        <f>AE1353*AE978</f>
        <v>0</v>
      </c>
      <c r="AF1362" s="331">
        <f t="shared" ref="AF1362:AR1362" si="2861">AF1353*AF978</f>
        <v>1195.0167517728344</v>
      </c>
      <c r="AG1362" s="331">
        <f t="shared" si="2861"/>
        <v>0</v>
      </c>
      <c r="AH1362" s="331">
        <f t="shared" si="2861"/>
        <v>0</v>
      </c>
      <c r="AI1362" s="331">
        <f t="shared" si="2861"/>
        <v>0</v>
      </c>
      <c r="AJ1362" s="331">
        <f t="shared" si="2861"/>
        <v>0</v>
      </c>
      <c r="AK1362" s="331">
        <f t="shared" si="2861"/>
        <v>0</v>
      </c>
      <c r="AL1362" s="331">
        <f t="shared" si="2861"/>
        <v>0</v>
      </c>
      <c r="AM1362" s="331">
        <f t="shared" si="2861"/>
        <v>0</v>
      </c>
      <c r="AN1362" s="331">
        <f t="shared" si="2861"/>
        <v>0</v>
      </c>
      <c r="AO1362" s="331">
        <f t="shared" si="2861"/>
        <v>0</v>
      </c>
      <c r="AP1362" s="331">
        <f t="shared" si="2861"/>
        <v>0</v>
      </c>
      <c r="AQ1362" s="331">
        <f t="shared" si="2861"/>
        <v>0</v>
      </c>
      <c r="AR1362" s="331">
        <f t="shared" si="2861"/>
        <v>0</v>
      </c>
      <c r="AS1362" s="543">
        <f t="shared" si="2856"/>
        <v>1195.0167517728344</v>
      </c>
    </row>
    <row r="1363" spans="2:45">
      <c r="B1363" s="283" t="s">
        <v>738</v>
      </c>
      <c r="C1363" s="301"/>
      <c r="D1363" s="243"/>
      <c r="E1363" s="240"/>
      <c r="F1363" s="240"/>
      <c r="G1363" s="240"/>
      <c r="H1363" s="240"/>
      <c r="I1363" s="240"/>
      <c r="J1363" s="240"/>
      <c r="K1363" s="240"/>
      <c r="L1363" s="240"/>
      <c r="M1363" s="240"/>
      <c r="N1363" s="240"/>
      <c r="O1363" s="240"/>
      <c r="P1363" s="240"/>
      <c r="Q1363" s="240"/>
      <c r="R1363" s="251"/>
      <c r="S1363" s="240"/>
      <c r="T1363" s="240"/>
      <c r="U1363" s="240"/>
      <c r="V1363" s="243"/>
      <c r="W1363" s="243"/>
      <c r="X1363" s="243"/>
      <c r="Y1363" s="243"/>
      <c r="Z1363" s="240"/>
      <c r="AA1363" s="240"/>
      <c r="AB1363" s="240"/>
      <c r="AC1363" s="240"/>
      <c r="AD1363" s="240"/>
      <c r="AE1363" s="331">
        <f>AE1173*AE1353</f>
        <v>0</v>
      </c>
      <c r="AF1363" s="331">
        <f t="shared" ref="AF1363:AR1363" si="2862">AF1173*AF1353</f>
        <v>0</v>
      </c>
      <c r="AG1363" s="331">
        <f t="shared" si="2862"/>
        <v>0</v>
      </c>
      <c r="AH1363" s="331">
        <f t="shared" si="2862"/>
        <v>0</v>
      </c>
      <c r="AI1363" s="331">
        <f t="shared" si="2862"/>
        <v>0</v>
      </c>
      <c r="AJ1363" s="331">
        <f t="shared" si="2862"/>
        <v>0</v>
      </c>
      <c r="AK1363" s="331">
        <f t="shared" si="2862"/>
        <v>0</v>
      </c>
      <c r="AL1363" s="331">
        <f t="shared" si="2862"/>
        <v>0</v>
      </c>
      <c r="AM1363" s="331">
        <f t="shared" si="2862"/>
        <v>0</v>
      </c>
      <c r="AN1363" s="331">
        <f t="shared" si="2862"/>
        <v>0</v>
      </c>
      <c r="AO1363" s="331">
        <f t="shared" si="2862"/>
        <v>0</v>
      </c>
      <c r="AP1363" s="331">
        <f t="shared" si="2862"/>
        <v>0</v>
      </c>
      <c r="AQ1363" s="331">
        <f t="shared" si="2862"/>
        <v>0</v>
      </c>
      <c r="AR1363" s="331">
        <f t="shared" si="2862"/>
        <v>0</v>
      </c>
      <c r="AS1363" s="543">
        <f t="shared" si="2856"/>
        <v>0</v>
      </c>
    </row>
    <row r="1364" spans="2:45">
      <c r="B1364" s="283" t="s">
        <v>734</v>
      </c>
      <c r="C1364" s="301"/>
      <c r="D1364" s="243"/>
      <c r="E1364" s="240"/>
      <c r="F1364" s="240"/>
      <c r="G1364" s="240"/>
      <c r="H1364" s="240"/>
      <c r="I1364" s="240"/>
      <c r="J1364" s="240"/>
      <c r="K1364" s="240"/>
      <c r="L1364" s="240"/>
      <c r="M1364" s="240"/>
      <c r="N1364" s="240"/>
      <c r="O1364" s="240"/>
      <c r="P1364" s="240"/>
      <c r="Q1364" s="240"/>
      <c r="R1364" s="251"/>
      <c r="S1364" s="240"/>
      <c r="T1364" s="240"/>
      <c r="U1364" s="240"/>
      <c r="V1364" s="243"/>
      <c r="W1364" s="243"/>
      <c r="X1364" s="243"/>
      <c r="Y1364" s="243"/>
      <c r="Z1364" s="240"/>
      <c r="AA1364" s="240"/>
      <c r="AB1364" s="240"/>
      <c r="AC1364" s="240"/>
      <c r="AD1364" s="240"/>
      <c r="AE1364" s="331">
        <f>AE1350*AE1353</f>
        <v>0</v>
      </c>
      <c r="AF1364" s="331">
        <f t="shared" ref="AF1364:AR1364" si="2863">AF1350*AF1353</f>
        <v>0</v>
      </c>
      <c r="AG1364" s="331">
        <f t="shared" si="2863"/>
        <v>0</v>
      </c>
      <c r="AH1364" s="331">
        <f t="shared" si="2863"/>
        <v>0</v>
      </c>
      <c r="AI1364" s="331">
        <f t="shared" si="2863"/>
        <v>0</v>
      </c>
      <c r="AJ1364" s="331">
        <f t="shared" si="2863"/>
        <v>0</v>
      </c>
      <c r="AK1364" s="331">
        <f t="shared" si="2863"/>
        <v>0</v>
      </c>
      <c r="AL1364" s="331">
        <f t="shared" si="2863"/>
        <v>0</v>
      </c>
      <c r="AM1364" s="331">
        <f t="shared" si="2863"/>
        <v>0</v>
      </c>
      <c r="AN1364" s="331">
        <f t="shared" si="2863"/>
        <v>0</v>
      </c>
      <c r="AO1364" s="331">
        <f t="shared" si="2863"/>
        <v>0</v>
      </c>
      <c r="AP1364" s="331">
        <f t="shared" si="2863"/>
        <v>0</v>
      </c>
      <c r="AQ1364" s="331">
        <f t="shared" si="2863"/>
        <v>0</v>
      </c>
      <c r="AR1364" s="331">
        <f t="shared" si="2863"/>
        <v>0</v>
      </c>
      <c r="AS1364" s="543">
        <f t="shared" si="2856"/>
        <v>0</v>
      </c>
    </row>
    <row r="1365" spans="2:45" ht="15.75">
      <c r="B1365" s="305" t="s">
        <v>735</v>
      </c>
      <c r="C1365" s="301"/>
      <c r="D1365" s="263"/>
      <c r="E1365" s="293"/>
      <c r="F1365" s="293"/>
      <c r="G1365" s="293"/>
      <c r="H1365" s="293"/>
      <c r="I1365" s="293"/>
      <c r="J1365" s="293"/>
      <c r="K1365" s="293"/>
      <c r="L1365" s="293"/>
      <c r="M1365" s="293"/>
      <c r="N1365" s="293"/>
      <c r="O1365" s="293"/>
      <c r="P1365" s="293"/>
      <c r="Q1365" s="293"/>
      <c r="R1365" s="260"/>
      <c r="S1365" s="293"/>
      <c r="T1365" s="293"/>
      <c r="U1365" s="293"/>
      <c r="V1365" s="263"/>
      <c r="W1365" s="263"/>
      <c r="X1365" s="263"/>
      <c r="Y1365" s="263"/>
      <c r="Z1365" s="293"/>
      <c r="AA1365" s="293"/>
      <c r="AB1365" s="293"/>
      <c r="AC1365" s="293"/>
      <c r="AD1365" s="293"/>
      <c r="AE1365" s="302">
        <f>SUM(AE1354:AE1364)</f>
        <v>0</v>
      </c>
      <c r="AF1365" s="302">
        <f t="shared" ref="AF1365:AR1365" si="2864">SUM(AF1354:AF1364)</f>
        <v>46317.798249202962</v>
      </c>
      <c r="AG1365" s="302">
        <f t="shared" si="2864"/>
        <v>18296.656248498442</v>
      </c>
      <c r="AH1365" s="302">
        <f t="shared" si="2864"/>
        <v>0</v>
      </c>
      <c r="AI1365" s="302">
        <f t="shared" si="2864"/>
        <v>0</v>
      </c>
      <c r="AJ1365" s="302">
        <f t="shared" si="2864"/>
        <v>16000.273155605388</v>
      </c>
      <c r="AK1365" s="302">
        <f t="shared" si="2864"/>
        <v>0</v>
      </c>
      <c r="AL1365" s="302">
        <f t="shared" si="2864"/>
        <v>0</v>
      </c>
      <c r="AM1365" s="302">
        <f t="shared" si="2864"/>
        <v>0</v>
      </c>
      <c r="AN1365" s="302">
        <f t="shared" si="2864"/>
        <v>0</v>
      </c>
      <c r="AO1365" s="302">
        <f t="shared" si="2864"/>
        <v>0</v>
      </c>
      <c r="AP1365" s="302">
        <f t="shared" si="2864"/>
        <v>0</v>
      </c>
      <c r="AQ1365" s="302">
        <f t="shared" si="2864"/>
        <v>0</v>
      </c>
      <c r="AR1365" s="302">
        <f t="shared" si="2864"/>
        <v>0</v>
      </c>
      <c r="AS1365" s="694">
        <f>SUM(AS1354:AS1364)</f>
        <v>80614.727653306792</v>
      </c>
    </row>
    <row r="1366" spans="2:45" ht="15.75">
      <c r="B1366" s="305" t="s">
        <v>736</v>
      </c>
      <c r="C1366" s="301"/>
      <c r="D1366" s="306"/>
      <c r="E1366" s="293"/>
      <c r="F1366" s="293"/>
      <c r="G1366" s="293"/>
      <c r="H1366" s="293"/>
      <c r="I1366" s="293"/>
      <c r="J1366" s="293"/>
      <c r="K1366" s="293"/>
      <c r="L1366" s="293"/>
      <c r="M1366" s="293"/>
      <c r="N1366" s="293"/>
      <c r="O1366" s="293"/>
      <c r="P1366" s="293"/>
      <c r="Q1366" s="293"/>
      <c r="R1366" s="260"/>
      <c r="S1366" s="293"/>
      <c r="T1366" s="293"/>
      <c r="U1366" s="293"/>
      <c r="V1366" s="263"/>
      <c r="W1366" s="263"/>
      <c r="X1366" s="263"/>
      <c r="Y1366" s="263"/>
      <c r="Z1366" s="293"/>
      <c r="AA1366" s="293"/>
      <c r="AB1366" s="293"/>
      <c r="AC1366" s="293"/>
      <c r="AD1366" s="293"/>
      <c r="AE1366" s="303">
        <f>AE1351*AE1353</f>
        <v>0</v>
      </c>
      <c r="AF1366" s="303">
        <f t="shared" ref="AF1366:AR1366" si="2865">AF1351*AF1353</f>
        <v>31063.120499999997</v>
      </c>
      <c r="AG1366" s="303">
        <f t="shared" si="2865"/>
        <v>14707.936799999999</v>
      </c>
      <c r="AH1366" s="303">
        <f t="shared" si="2865"/>
        <v>0</v>
      </c>
      <c r="AI1366" s="303">
        <f t="shared" si="2865"/>
        <v>0</v>
      </c>
      <c r="AJ1366" s="303">
        <f t="shared" si="2865"/>
        <v>14026.975200000001</v>
      </c>
      <c r="AK1366" s="303">
        <f t="shared" si="2865"/>
        <v>0</v>
      </c>
      <c r="AL1366" s="303">
        <f t="shared" si="2865"/>
        <v>0</v>
      </c>
      <c r="AM1366" s="303">
        <f t="shared" si="2865"/>
        <v>0</v>
      </c>
      <c r="AN1366" s="303">
        <f t="shared" si="2865"/>
        <v>0</v>
      </c>
      <c r="AO1366" s="303">
        <f t="shared" si="2865"/>
        <v>0</v>
      </c>
      <c r="AP1366" s="303">
        <f t="shared" si="2865"/>
        <v>0</v>
      </c>
      <c r="AQ1366" s="303">
        <f t="shared" si="2865"/>
        <v>0</v>
      </c>
      <c r="AR1366" s="303">
        <f t="shared" si="2865"/>
        <v>0</v>
      </c>
      <c r="AS1366" s="359">
        <f>SUM(AE1366:AR1366)</f>
        <v>59798.032500000001</v>
      </c>
    </row>
    <row r="1367" spans="2:45" ht="15.75">
      <c r="B1367" s="305" t="s">
        <v>737</v>
      </c>
      <c r="C1367" s="301"/>
      <c r="D1367" s="306"/>
      <c r="E1367" s="293"/>
      <c r="F1367" s="293"/>
      <c r="G1367" s="293"/>
      <c r="H1367" s="293"/>
      <c r="I1367" s="293"/>
      <c r="J1367" s="293"/>
      <c r="K1367" s="293"/>
      <c r="L1367" s="293"/>
      <c r="M1367" s="293"/>
      <c r="N1367" s="293"/>
      <c r="O1367" s="293"/>
      <c r="P1367" s="293"/>
      <c r="Q1367" s="293"/>
      <c r="R1367" s="260"/>
      <c r="S1367" s="293"/>
      <c r="T1367" s="293"/>
      <c r="U1367" s="293"/>
      <c r="V1367" s="306"/>
      <c r="W1367" s="306"/>
      <c r="X1367" s="306"/>
      <c r="Y1367" s="306"/>
      <c r="Z1367" s="293"/>
      <c r="AA1367" s="293"/>
      <c r="AB1367" s="293"/>
      <c r="AC1367" s="293"/>
      <c r="AD1367" s="293"/>
      <c r="AE1367" s="307"/>
      <c r="AF1367" s="307"/>
      <c r="AG1367" s="307"/>
      <c r="AH1367" s="307"/>
      <c r="AI1367" s="307"/>
      <c r="AJ1367" s="307"/>
      <c r="AK1367" s="307"/>
      <c r="AL1367" s="307"/>
      <c r="AM1367" s="307"/>
      <c r="AN1367" s="307"/>
      <c r="AO1367" s="307"/>
      <c r="AP1367" s="307"/>
      <c r="AQ1367" s="307"/>
      <c r="AR1367" s="307"/>
      <c r="AS1367" s="359">
        <f>AS1365-AS1366</f>
        <v>20816.695153306791</v>
      </c>
    </row>
    <row r="1368" spans="2:45" ht="15.75">
      <c r="B1368" s="305"/>
      <c r="C1368" s="301"/>
      <c r="D1368" s="306"/>
      <c r="E1368" s="293"/>
      <c r="F1368" s="293"/>
      <c r="G1368" s="293"/>
      <c r="H1368" s="293"/>
      <c r="I1368" s="293"/>
      <c r="J1368" s="293"/>
      <c r="K1368" s="293"/>
      <c r="L1368" s="293"/>
      <c r="M1368" s="293"/>
      <c r="N1368" s="293"/>
      <c r="O1368" s="293"/>
      <c r="P1368" s="293"/>
      <c r="Q1368" s="293"/>
      <c r="R1368" s="260"/>
      <c r="S1368" s="293"/>
      <c r="T1368" s="293"/>
      <c r="U1368" s="293"/>
      <c r="V1368" s="306"/>
      <c r="W1368" s="306"/>
      <c r="X1368" s="306"/>
      <c r="Y1368" s="306"/>
      <c r="Z1368" s="293"/>
      <c r="AA1368" s="293"/>
      <c r="AB1368" s="293"/>
      <c r="AC1368" s="293"/>
      <c r="AD1368" s="293"/>
      <c r="AE1368" s="307"/>
      <c r="AF1368" s="307"/>
      <c r="AG1368" s="307"/>
      <c r="AH1368" s="307"/>
      <c r="AI1368" s="307"/>
      <c r="AJ1368" s="307"/>
      <c r="AK1368" s="307"/>
      <c r="AL1368" s="307"/>
      <c r="AM1368" s="307"/>
      <c r="AN1368" s="307"/>
      <c r="AO1368" s="307"/>
      <c r="AP1368" s="307"/>
      <c r="AQ1368" s="307"/>
      <c r="AR1368" s="307"/>
      <c r="AS1368" s="359"/>
    </row>
    <row r="1369" spans="2:45">
      <c r="B1369" s="283" t="s">
        <v>881</v>
      </c>
      <c r="C1369" s="306"/>
      <c r="D1369" s="306"/>
      <c r="E1369" s="293"/>
      <c r="F1369" s="293"/>
      <c r="G1369" s="293"/>
      <c r="H1369" s="293"/>
      <c r="I1369" s="293"/>
      <c r="J1369" s="293"/>
      <c r="K1369" s="293"/>
      <c r="L1369" s="293"/>
      <c r="M1369" s="293"/>
      <c r="N1369" s="293"/>
      <c r="O1369" s="293"/>
      <c r="P1369" s="293"/>
      <c r="Q1369" s="293"/>
      <c r="R1369" s="260"/>
      <c r="S1369" s="293"/>
      <c r="T1369" s="293"/>
      <c r="U1369" s="293"/>
      <c r="V1369" s="306"/>
      <c r="W1369" s="301"/>
      <c r="X1369" s="306"/>
      <c r="Y1369" s="306"/>
      <c r="Z1369" s="293"/>
      <c r="AA1369" s="293"/>
      <c r="AB1369" s="293"/>
      <c r="AC1369" s="293"/>
      <c r="AD1369" s="293"/>
      <c r="AE1369" s="682">
        <f>SUMPRODUCT($E$1188:$E$1348,AE1188:AE1348)</f>
        <v>0</v>
      </c>
      <c r="AF1369" s="682">
        <f>SUMPRODUCT($E$1188:$E$1348,AF1188:AF1348)</f>
        <v>0</v>
      </c>
      <c r="AG1369" s="682">
        <f>IF(AG1186="kw",SUMPRODUCT($Q$1188:$Q$1348,$S$1188:$S$1348,AG1188:AG1348),SUMPRODUCT($E$1188:$E$1348,AG1188:AG1348))</f>
        <v>0</v>
      </c>
      <c r="AH1369" s="682">
        <f t="shared" ref="AH1369:AR1369" si="2866">IF(AH1186="kw",SUMPRODUCT($Q$1188:$Q$1348,$S$1188:$S$1348,AH1188:AH1348),SUMPRODUCT($E$1188:$E$1348,AH1188:AH1348))</f>
        <v>0</v>
      </c>
      <c r="AI1369" s="682">
        <f t="shared" si="2866"/>
        <v>0</v>
      </c>
      <c r="AJ1369" s="682">
        <f t="shared" si="2866"/>
        <v>0</v>
      </c>
      <c r="AK1369" s="682">
        <f t="shared" si="2866"/>
        <v>0</v>
      </c>
      <c r="AL1369" s="682">
        <f t="shared" si="2866"/>
        <v>0</v>
      </c>
      <c r="AM1369" s="682">
        <f t="shared" si="2866"/>
        <v>0</v>
      </c>
      <c r="AN1369" s="682">
        <f t="shared" si="2866"/>
        <v>0</v>
      </c>
      <c r="AO1369" s="682">
        <f t="shared" si="2866"/>
        <v>0</v>
      </c>
      <c r="AP1369" s="682">
        <f t="shared" si="2866"/>
        <v>0</v>
      </c>
      <c r="AQ1369" s="682">
        <f t="shared" si="2866"/>
        <v>0</v>
      </c>
      <c r="AR1369" s="682">
        <f t="shared" si="2866"/>
        <v>0</v>
      </c>
      <c r="AS1369" s="295"/>
    </row>
    <row r="1370" spans="2:45">
      <c r="B1370" s="283" t="s">
        <v>882</v>
      </c>
      <c r="C1370" s="306"/>
      <c r="D1370" s="306"/>
      <c r="E1370" s="293"/>
      <c r="F1370" s="293"/>
      <c r="G1370" s="293"/>
      <c r="H1370" s="293"/>
      <c r="I1370" s="293"/>
      <c r="J1370" s="293"/>
      <c r="K1370" s="293"/>
      <c r="L1370" s="293"/>
      <c r="M1370" s="293"/>
      <c r="N1370" s="293"/>
      <c r="O1370" s="293"/>
      <c r="P1370" s="293"/>
      <c r="Q1370" s="293"/>
      <c r="R1370" s="260"/>
      <c r="S1370" s="293"/>
      <c r="T1370" s="293"/>
      <c r="U1370" s="293"/>
      <c r="V1370" s="306"/>
      <c r="W1370" s="301"/>
      <c r="X1370" s="306"/>
      <c r="Y1370" s="306"/>
      <c r="Z1370" s="293"/>
      <c r="AA1370" s="293"/>
      <c r="AB1370" s="293"/>
      <c r="AC1370" s="293"/>
      <c r="AD1370" s="293"/>
      <c r="AE1370" s="682">
        <f>SUMPRODUCT($F$1188:$F$1348,AE1188:AE1348)</f>
        <v>0</v>
      </c>
      <c r="AF1370" s="682">
        <f>SUMPRODUCT($F$1188:$F$1348,AF1188:AF1348)</f>
        <v>0</v>
      </c>
      <c r="AG1370" s="682">
        <f>IF(AG1186="kw",SUMPRODUCT($Q$1188:$Q$1348,$T$1188:$T$1348,AG1188:AG1348),SUMPRODUCT($F$1188:$F$1348,AG1188:AG1348))</f>
        <v>0</v>
      </c>
      <c r="AH1370" s="682">
        <f t="shared" ref="AH1370:AR1370" si="2867">IF(AH1186="kw",SUMPRODUCT($Q$1188:$Q$1348,$T$1188:$T$1348,AH1188:AH1348),SUMPRODUCT($F$1188:$F$1348,AH1188:AH1348))</f>
        <v>0</v>
      </c>
      <c r="AI1370" s="682">
        <f t="shared" si="2867"/>
        <v>0</v>
      </c>
      <c r="AJ1370" s="682">
        <f t="shared" si="2867"/>
        <v>0</v>
      </c>
      <c r="AK1370" s="682">
        <f t="shared" si="2867"/>
        <v>0</v>
      </c>
      <c r="AL1370" s="682">
        <f t="shared" si="2867"/>
        <v>0</v>
      </c>
      <c r="AM1370" s="682">
        <f t="shared" si="2867"/>
        <v>0</v>
      </c>
      <c r="AN1370" s="682">
        <f t="shared" si="2867"/>
        <v>0</v>
      </c>
      <c r="AO1370" s="682">
        <f t="shared" si="2867"/>
        <v>0</v>
      </c>
      <c r="AP1370" s="682">
        <f t="shared" si="2867"/>
        <v>0</v>
      </c>
      <c r="AQ1370" s="682">
        <f t="shared" si="2867"/>
        <v>0</v>
      </c>
      <c r="AR1370" s="682">
        <f t="shared" si="2867"/>
        <v>0</v>
      </c>
      <c r="AS1370" s="295"/>
    </row>
    <row r="1371" spans="2:45">
      <c r="B1371" s="283" t="s">
        <v>883</v>
      </c>
      <c r="C1371" s="306"/>
      <c r="D1371" s="306"/>
      <c r="E1371" s="293"/>
      <c r="F1371" s="293"/>
      <c r="G1371" s="293"/>
      <c r="H1371" s="293"/>
      <c r="I1371" s="293"/>
      <c r="J1371" s="293"/>
      <c r="K1371" s="293"/>
      <c r="L1371" s="293"/>
      <c r="M1371" s="293"/>
      <c r="N1371" s="293"/>
      <c r="O1371" s="293"/>
      <c r="P1371" s="293"/>
      <c r="Q1371" s="293"/>
      <c r="R1371" s="260"/>
      <c r="S1371" s="293"/>
      <c r="T1371" s="293"/>
      <c r="U1371" s="293"/>
      <c r="V1371" s="306"/>
      <c r="W1371" s="301"/>
      <c r="X1371" s="306"/>
      <c r="Y1371" s="306"/>
      <c r="Z1371" s="293"/>
      <c r="AA1371" s="293"/>
      <c r="AB1371" s="293"/>
      <c r="AC1371" s="293"/>
      <c r="AD1371" s="293"/>
      <c r="AE1371" s="682">
        <f>SUMPRODUCT($G$1188:$G$1348,AE1188:AE1348)</f>
        <v>0</v>
      </c>
      <c r="AF1371" s="682">
        <f>SUMPRODUCT($G$1188:$G$1348,AF1188:AF1348)</f>
        <v>0</v>
      </c>
      <c r="AG1371" s="682">
        <f>IF(AG1186="kw",SUMPRODUCT($Q$1188:$Q$1348,$U$1188:$U$1348,AG1188:AG1348),SUMPRODUCT($G$1188:$G$1348,AG1188:AG1348))</f>
        <v>0</v>
      </c>
      <c r="AH1371" s="682">
        <f t="shared" ref="AH1371:AR1371" si="2868">IF(AH1186="kw",SUMPRODUCT($Q$1188:$Q$1348,$U$1188:$U$1348,AH1188:AH1348),SUMPRODUCT($G$1188:$G$1348,AH1188:AH1348))</f>
        <v>0</v>
      </c>
      <c r="AI1371" s="682">
        <f t="shared" si="2868"/>
        <v>0</v>
      </c>
      <c r="AJ1371" s="682">
        <f t="shared" si="2868"/>
        <v>0</v>
      </c>
      <c r="AK1371" s="682">
        <f t="shared" si="2868"/>
        <v>0</v>
      </c>
      <c r="AL1371" s="682">
        <f t="shared" si="2868"/>
        <v>0</v>
      </c>
      <c r="AM1371" s="682">
        <f t="shared" si="2868"/>
        <v>0</v>
      </c>
      <c r="AN1371" s="682">
        <f t="shared" si="2868"/>
        <v>0</v>
      </c>
      <c r="AO1371" s="682">
        <f t="shared" si="2868"/>
        <v>0</v>
      </c>
      <c r="AP1371" s="682">
        <f t="shared" si="2868"/>
        <v>0</v>
      </c>
      <c r="AQ1371" s="682">
        <f t="shared" si="2868"/>
        <v>0</v>
      </c>
      <c r="AR1371" s="682">
        <f t="shared" si="2868"/>
        <v>0</v>
      </c>
      <c r="AS1371" s="295"/>
    </row>
    <row r="1372" spans="2:45">
      <c r="B1372" s="283" t="s">
        <v>884</v>
      </c>
      <c r="C1372" s="306"/>
      <c r="D1372" s="306"/>
      <c r="E1372" s="293"/>
      <c r="F1372" s="293"/>
      <c r="G1372" s="293"/>
      <c r="H1372" s="293"/>
      <c r="I1372" s="293"/>
      <c r="J1372" s="293"/>
      <c r="K1372" s="293"/>
      <c r="L1372" s="293"/>
      <c r="M1372" s="293"/>
      <c r="N1372" s="293"/>
      <c r="O1372" s="293"/>
      <c r="P1372" s="293"/>
      <c r="Q1372" s="293"/>
      <c r="R1372" s="260"/>
      <c r="S1372" s="293"/>
      <c r="T1372" s="293"/>
      <c r="U1372" s="293"/>
      <c r="V1372" s="306"/>
      <c r="W1372" s="301"/>
      <c r="X1372" s="306"/>
      <c r="Y1372" s="306"/>
      <c r="Z1372" s="293"/>
      <c r="AA1372" s="293"/>
      <c r="AB1372" s="293"/>
      <c r="AC1372" s="293"/>
      <c r="AD1372" s="293"/>
      <c r="AE1372" s="682">
        <f>SUMPRODUCT($H$1188:$H$1348,AE1188:AE1348)</f>
        <v>0</v>
      </c>
      <c r="AF1372" s="682">
        <f>SUMPRODUCT($H$1188:$H$1348,AF1188:AF1348)</f>
        <v>0</v>
      </c>
      <c r="AG1372" s="682">
        <f>IF(AG1186="kw",SUMPRODUCT($Q$1188:$Q$1348,$V$1188:$V$1348,AG1188:AG1348),SUMPRODUCT($H$1188:$H$1348,AG1188:AG1348))</f>
        <v>0</v>
      </c>
      <c r="AH1372" s="682">
        <f t="shared" ref="AH1372:AR1372" si="2869">IF(AH1186="kw",SUMPRODUCT($Q$1188:$Q$1348,$V$1188:$V$1348,AH1188:AH1348),SUMPRODUCT($H$1188:$H$1348,AH1188:AH1348))</f>
        <v>0</v>
      </c>
      <c r="AI1372" s="682">
        <f t="shared" si="2869"/>
        <v>0</v>
      </c>
      <c r="AJ1372" s="682">
        <f t="shared" si="2869"/>
        <v>0</v>
      </c>
      <c r="AK1372" s="682">
        <f t="shared" si="2869"/>
        <v>0</v>
      </c>
      <c r="AL1372" s="682">
        <f t="shared" si="2869"/>
        <v>0</v>
      </c>
      <c r="AM1372" s="682">
        <f t="shared" si="2869"/>
        <v>0</v>
      </c>
      <c r="AN1372" s="682">
        <f t="shared" si="2869"/>
        <v>0</v>
      </c>
      <c r="AO1372" s="682">
        <f t="shared" si="2869"/>
        <v>0</v>
      </c>
      <c r="AP1372" s="682">
        <f t="shared" si="2869"/>
        <v>0</v>
      </c>
      <c r="AQ1372" s="682">
        <f t="shared" si="2869"/>
        <v>0</v>
      </c>
      <c r="AR1372" s="682">
        <f t="shared" si="2869"/>
        <v>0</v>
      </c>
      <c r="AS1372" s="295"/>
    </row>
    <row r="1373" spans="2:45">
      <c r="B1373" s="283" t="s">
        <v>885</v>
      </c>
      <c r="C1373" s="306"/>
      <c r="D1373" s="306"/>
      <c r="E1373" s="293"/>
      <c r="F1373" s="293"/>
      <c r="G1373" s="293"/>
      <c r="H1373" s="293"/>
      <c r="I1373" s="293"/>
      <c r="J1373" s="293"/>
      <c r="K1373" s="293"/>
      <c r="L1373" s="293"/>
      <c r="M1373" s="293"/>
      <c r="N1373" s="293"/>
      <c r="O1373" s="293"/>
      <c r="P1373" s="293"/>
      <c r="Q1373" s="293"/>
      <c r="R1373" s="260"/>
      <c r="S1373" s="293"/>
      <c r="T1373" s="293"/>
      <c r="U1373" s="293"/>
      <c r="V1373" s="306"/>
      <c r="W1373" s="301"/>
      <c r="X1373" s="306"/>
      <c r="Y1373" s="306"/>
      <c r="Z1373" s="293"/>
      <c r="AA1373" s="293"/>
      <c r="AB1373" s="293"/>
      <c r="AC1373" s="293"/>
      <c r="AD1373" s="293"/>
      <c r="AE1373" s="682">
        <f>SUMPRODUCT($I$1188:$I$1348,AE1188:AE1348)</f>
        <v>0</v>
      </c>
      <c r="AF1373" s="682">
        <f>SUMPRODUCT($I$1188:$I$1348,AF1188:AF1348)</f>
        <v>0</v>
      </c>
      <c r="AG1373" s="682">
        <f>IF(AG1186="kw",SUMPRODUCT($Q$1188:$Q$1348,$W$1188:$W$1348,AG1188:AG1348),SUMPRODUCT($I$1188:$I$1348,AG1188:AG1348))</f>
        <v>0</v>
      </c>
      <c r="AH1373" s="682">
        <f t="shared" ref="AH1373:AR1373" si="2870">IF(AH1186="kw",SUMPRODUCT($Q$1188:$Q$1348,$W$1188:$W$1348,AH1188:AH1348),SUMPRODUCT($I$1188:$I$1348,AH1188:AH1348))</f>
        <v>0</v>
      </c>
      <c r="AI1373" s="682">
        <f t="shared" si="2870"/>
        <v>0</v>
      </c>
      <c r="AJ1373" s="682">
        <f t="shared" si="2870"/>
        <v>0</v>
      </c>
      <c r="AK1373" s="682">
        <f t="shared" si="2870"/>
        <v>0</v>
      </c>
      <c r="AL1373" s="682">
        <f t="shared" si="2870"/>
        <v>0</v>
      </c>
      <c r="AM1373" s="682">
        <f t="shared" si="2870"/>
        <v>0</v>
      </c>
      <c r="AN1373" s="682">
        <f t="shared" si="2870"/>
        <v>0</v>
      </c>
      <c r="AO1373" s="682">
        <f t="shared" si="2870"/>
        <v>0</v>
      </c>
      <c r="AP1373" s="682">
        <f t="shared" si="2870"/>
        <v>0</v>
      </c>
      <c r="AQ1373" s="682">
        <f t="shared" si="2870"/>
        <v>0</v>
      </c>
      <c r="AR1373" s="682">
        <f t="shared" si="2870"/>
        <v>0</v>
      </c>
      <c r="AS1373" s="295"/>
    </row>
    <row r="1374" spans="2:45">
      <c r="B1374" s="334" t="s">
        <v>886</v>
      </c>
      <c r="C1374" s="396"/>
      <c r="D1374" s="396"/>
      <c r="E1374" s="397"/>
      <c r="F1374" s="397"/>
      <c r="G1374" s="397"/>
      <c r="H1374" s="397"/>
      <c r="I1374" s="397"/>
      <c r="J1374" s="397"/>
      <c r="K1374" s="397"/>
      <c r="L1374" s="397"/>
      <c r="M1374" s="397"/>
      <c r="N1374" s="397"/>
      <c r="O1374" s="397"/>
      <c r="P1374" s="397"/>
      <c r="Q1374" s="397"/>
      <c r="R1374" s="398"/>
      <c r="S1374" s="397"/>
      <c r="T1374" s="397"/>
      <c r="U1374" s="397"/>
      <c r="V1374" s="396"/>
      <c r="W1374" s="399"/>
      <c r="X1374" s="396"/>
      <c r="Y1374" s="396"/>
      <c r="Z1374" s="397"/>
      <c r="AA1374" s="397"/>
      <c r="AB1374" s="397"/>
      <c r="AC1374" s="397"/>
      <c r="AD1374" s="397"/>
      <c r="AE1374" s="683">
        <f>SUMPRODUCT($J$1188:$J$1348,AE1188:AE1348)</f>
        <v>0</v>
      </c>
      <c r="AF1374" s="683">
        <f>SUMPRODUCT($J$1188:$J$1348,AF1188:AF1348)</f>
        <v>0</v>
      </c>
      <c r="AG1374" s="683">
        <f>IF(AG1186="kw",SUMPRODUCT($Q$1188:$Q$1348,$X$1188:$X$1348,AG1188:AG1348),SUMPRODUCT($J$1188:$J$1348,AG1188:AG1348))</f>
        <v>0</v>
      </c>
      <c r="AH1374" s="683">
        <f t="shared" ref="AH1374:AR1374" si="2871">IF(AH1186="kw",SUMPRODUCT($Q$1188:$Q$1348,$X$1188:$X$1348,AH1188:AH1348),SUMPRODUCT($J$1188:$J$1348,AH1188:AH1348))</f>
        <v>0</v>
      </c>
      <c r="AI1374" s="683">
        <f t="shared" si="2871"/>
        <v>0</v>
      </c>
      <c r="AJ1374" s="683">
        <f t="shared" si="2871"/>
        <v>0</v>
      </c>
      <c r="AK1374" s="683">
        <f t="shared" si="2871"/>
        <v>0</v>
      </c>
      <c r="AL1374" s="683">
        <f t="shared" si="2871"/>
        <v>0</v>
      </c>
      <c r="AM1374" s="683">
        <f t="shared" si="2871"/>
        <v>0</v>
      </c>
      <c r="AN1374" s="683">
        <f t="shared" si="2871"/>
        <v>0</v>
      </c>
      <c r="AO1374" s="683">
        <f t="shared" si="2871"/>
        <v>0</v>
      </c>
      <c r="AP1374" s="683">
        <f t="shared" si="2871"/>
        <v>0</v>
      </c>
      <c r="AQ1374" s="683">
        <f t="shared" si="2871"/>
        <v>0</v>
      </c>
      <c r="AR1374" s="683">
        <f t="shared" si="2871"/>
        <v>0</v>
      </c>
      <c r="AS1374" s="339"/>
    </row>
    <row r="1375" spans="2:45" ht="19.5" customHeight="1">
      <c r="B1375" s="322" t="s">
        <v>583</v>
      </c>
      <c r="C1375" s="340"/>
      <c r="D1375" s="341"/>
      <c r="E1375" s="341"/>
      <c r="F1375" s="341"/>
      <c r="G1375" s="341"/>
      <c r="H1375" s="341"/>
      <c r="I1375" s="341"/>
      <c r="J1375" s="341"/>
      <c r="K1375" s="341"/>
      <c r="L1375" s="341"/>
      <c r="M1375" s="341"/>
      <c r="N1375" s="341"/>
      <c r="O1375" s="341"/>
      <c r="P1375" s="341"/>
      <c r="Q1375" s="341"/>
      <c r="R1375" s="341"/>
      <c r="S1375" s="341"/>
      <c r="T1375" s="341"/>
      <c r="U1375" s="341"/>
      <c r="V1375" s="325"/>
      <c r="W1375" s="326"/>
      <c r="X1375" s="341"/>
      <c r="Y1375" s="341"/>
      <c r="Z1375" s="341"/>
      <c r="AA1375" s="341"/>
      <c r="AB1375" s="341"/>
      <c r="AC1375" s="341"/>
      <c r="AD1375" s="341"/>
      <c r="AE1375" s="342"/>
      <c r="AF1375" s="342"/>
      <c r="AG1375" s="342"/>
      <c r="AH1375" s="342"/>
      <c r="AI1375" s="342"/>
      <c r="AJ1375" s="342"/>
      <c r="AK1375" s="342"/>
      <c r="AL1375" s="342"/>
      <c r="AM1375" s="342"/>
      <c r="AN1375" s="342"/>
      <c r="AO1375" s="342"/>
      <c r="AP1375" s="342"/>
      <c r="AQ1375" s="342"/>
      <c r="AR1375" s="342"/>
      <c r="AS1375" s="342"/>
    </row>
    <row r="1376" spans="2:45" ht="19.5" customHeight="1">
      <c r="B1376" s="672"/>
      <c r="C1376" s="673"/>
      <c r="D1376" s="654"/>
      <c r="E1376" s="654"/>
      <c r="F1376" s="654"/>
      <c r="G1376" s="654"/>
      <c r="H1376" s="654"/>
      <c r="I1376" s="654"/>
      <c r="J1376" s="654"/>
      <c r="K1376" s="654"/>
      <c r="L1376" s="654"/>
      <c r="M1376" s="654"/>
      <c r="N1376" s="654"/>
      <c r="O1376" s="654"/>
      <c r="P1376" s="654"/>
      <c r="Q1376" s="654"/>
      <c r="R1376" s="654"/>
      <c r="S1376" s="654"/>
      <c r="T1376" s="654"/>
      <c r="U1376" s="654"/>
      <c r="V1376" s="264"/>
      <c r="W1376" s="674"/>
      <c r="X1376" s="654"/>
      <c r="Y1376" s="654"/>
      <c r="Z1376" s="654"/>
      <c r="AA1376" s="654"/>
      <c r="AB1376" s="654"/>
      <c r="AC1376" s="654"/>
      <c r="AD1376" s="654"/>
      <c r="AE1376" s="219"/>
      <c r="AF1376" s="219"/>
      <c r="AG1376" s="219"/>
      <c r="AH1376" s="219"/>
      <c r="AI1376" s="219"/>
      <c r="AJ1376" s="219"/>
      <c r="AK1376" s="219"/>
      <c r="AL1376" s="219"/>
      <c r="AM1376" s="219"/>
      <c r="AN1376" s="219"/>
      <c r="AO1376" s="219"/>
      <c r="AP1376" s="219"/>
      <c r="AQ1376" s="219"/>
      <c r="AR1376" s="219"/>
      <c r="AS1376" s="219"/>
    </row>
    <row r="1377" spans="1:45" ht="15.75">
      <c r="B1377" s="241" t="s">
        <v>811</v>
      </c>
      <c r="C1377" s="242"/>
      <c r="D1377" s="511" t="s">
        <v>522</v>
      </c>
      <c r="E1377" s="217"/>
      <c r="F1377" s="511"/>
      <c r="G1377" s="217"/>
      <c r="H1377" s="217"/>
      <c r="I1377" s="217"/>
      <c r="J1377" s="217"/>
      <c r="K1377" s="217"/>
      <c r="L1377" s="217"/>
      <c r="M1377" s="217"/>
      <c r="N1377" s="217"/>
      <c r="O1377" s="217"/>
      <c r="P1377" s="217"/>
      <c r="Q1377" s="217"/>
      <c r="R1377" s="242"/>
      <c r="S1377" s="217"/>
      <c r="T1377" s="217"/>
      <c r="U1377" s="217"/>
      <c r="V1377" s="217"/>
      <c r="W1377" s="217"/>
      <c r="X1377" s="217"/>
      <c r="Y1377" s="217"/>
      <c r="Z1377" s="217"/>
      <c r="AA1377" s="217"/>
      <c r="AB1377" s="217"/>
      <c r="AC1377" s="217"/>
      <c r="AD1377" s="217"/>
      <c r="AE1377" s="231"/>
      <c r="AF1377" s="229"/>
      <c r="AG1377" s="229"/>
      <c r="AH1377" s="229"/>
      <c r="AI1377" s="229"/>
      <c r="AJ1377" s="229"/>
      <c r="AK1377" s="229"/>
      <c r="AL1377" s="229"/>
      <c r="AM1377" s="229"/>
      <c r="AN1377" s="229"/>
      <c r="AO1377" s="229"/>
      <c r="AP1377" s="229"/>
      <c r="AQ1377" s="229"/>
      <c r="AR1377" s="229"/>
    </row>
    <row r="1378" spans="1:45" ht="39.75" customHeight="1">
      <c r="B1378" s="860" t="s">
        <v>211</v>
      </c>
      <c r="C1378" s="862" t="s">
        <v>33</v>
      </c>
      <c r="D1378" s="244" t="s">
        <v>420</v>
      </c>
      <c r="E1378" s="871" t="s">
        <v>209</v>
      </c>
      <c r="F1378" s="872"/>
      <c r="G1378" s="872"/>
      <c r="H1378" s="872"/>
      <c r="I1378" s="872"/>
      <c r="J1378" s="872"/>
      <c r="K1378" s="872"/>
      <c r="L1378" s="872"/>
      <c r="M1378" s="872"/>
      <c r="N1378" s="872"/>
      <c r="O1378" s="872"/>
      <c r="P1378" s="873"/>
      <c r="Q1378" s="869" t="s">
        <v>213</v>
      </c>
      <c r="R1378" s="244" t="s">
        <v>421</v>
      </c>
      <c r="S1378" s="866" t="s">
        <v>212</v>
      </c>
      <c r="T1378" s="867"/>
      <c r="U1378" s="867"/>
      <c r="V1378" s="867"/>
      <c r="W1378" s="867"/>
      <c r="X1378" s="867"/>
      <c r="Y1378" s="867"/>
      <c r="Z1378" s="867"/>
      <c r="AA1378" s="867"/>
      <c r="AB1378" s="867"/>
      <c r="AC1378" s="867"/>
      <c r="AD1378" s="874"/>
      <c r="AE1378" s="866" t="s">
        <v>242</v>
      </c>
      <c r="AF1378" s="867"/>
      <c r="AG1378" s="867"/>
      <c r="AH1378" s="867"/>
      <c r="AI1378" s="867"/>
      <c r="AJ1378" s="867"/>
      <c r="AK1378" s="867"/>
      <c r="AL1378" s="867"/>
      <c r="AM1378" s="867"/>
      <c r="AN1378" s="867"/>
      <c r="AO1378" s="867"/>
      <c r="AP1378" s="867"/>
      <c r="AQ1378" s="867"/>
      <c r="AR1378" s="867"/>
      <c r="AS1378" s="868"/>
    </row>
    <row r="1379" spans="1:45" ht="65.25" customHeight="1">
      <c r="B1379" s="861"/>
      <c r="C1379" s="863"/>
      <c r="D1379" s="245">
        <v>2022</v>
      </c>
      <c r="E1379" s="245">
        <v>2023</v>
      </c>
      <c r="F1379" s="245">
        <v>2024</v>
      </c>
      <c r="G1379" s="245">
        <v>2025</v>
      </c>
      <c r="H1379" s="245">
        <v>2026</v>
      </c>
      <c r="I1379" s="245">
        <v>2027</v>
      </c>
      <c r="J1379" s="245">
        <v>2028</v>
      </c>
      <c r="K1379" s="245">
        <v>2029</v>
      </c>
      <c r="L1379" s="245">
        <v>2030</v>
      </c>
      <c r="M1379" s="245">
        <v>2031</v>
      </c>
      <c r="N1379" s="245">
        <v>2032</v>
      </c>
      <c r="O1379" s="245">
        <v>2033</v>
      </c>
      <c r="P1379" s="245">
        <v>2034</v>
      </c>
      <c r="Q1379" s="870"/>
      <c r="R1379" s="245">
        <v>2022</v>
      </c>
      <c r="S1379" s="245">
        <v>2023</v>
      </c>
      <c r="T1379" s="245">
        <v>2024</v>
      </c>
      <c r="U1379" s="245">
        <v>2025</v>
      </c>
      <c r="V1379" s="245">
        <v>2026</v>
      </c>
      <c r="W1379" s="245">
        <v>2027</v>
      </c>
      <c r="X1379" s="245">
        <v>2028</v>
      </c>
      <c r="Y1379" s="245">
        <v>2029</v>
      </c>
      <c r="Z1379" s="245">
        <v>2030</v>
      </c>
      <c r="AA1379" s="245">
        <v>2031</v>
      </c>
      <c r="AB1379" s="245">
        <v>2032</v>
      </c>
      <c r="AC1379" s="245">
        <v>2033</v>
      </c>
      <c r="AD1379" s="245">
        <v>2034</v>
      </c>
      <c r="AE1379" s="245" t="str">
        <f>'1.  LRAMVA Summary'!$D$53</f>
        <v>Residential</v>
      </c>
      <c r="AF1379" s="245" t="str">
        <f>'1.  LRAMVA Summary'!$E$53</f>
        <v>General Service &lt;50 kW</v>
      </c>
      <c r="AG1379" s="245" t="str">
        <f>'1.  LRAMVA Summary'!$F$53</f>
        <v>General Service 50 - 4,999 kW</v>
      </c>
      <c r="AH1379" s="245" t="str">
        <f>'1.  LRAMVA Summary'!$G$53</f>
        <v>Embedded Distributor</v>
      </c>
      <c r="AI1379" s="245" t="str">
        <f>'1.  LRAMVA Summary'!$H$53</f>
        <v>Sentinel Lighting</v>
      </c>
      <c r="AJ1379" s="245" t="str">
        <f>'1.  LRAMVA Summary'!$I$53</f>
        <v>Street Lighting</v>
      </c>
      <c r="AK1379" s="245" t="str">
        <f>'1.  LRAMVA Summary'!$J$53</f>
        <v>Unmetered Scattered Load</v>
      </c>
      <c r="AL1379" s="245" t="str">
        <f>'1.  LRAMVA Summary'!$K$53</f>
        <v/>
      </c>
      <c r="AM1379" s="245" t="str">
        <f>'1.  LRAMVA Summary'!$L$53</f>
        <v/>
      </c>
      <c r="AN1379" s="245" t="str">
        <f>'1.  LRAMVA Summary'!$M$53</f>
        <v/>
      </c>
      <c r="AO1379" s="245" t="str">
        <f>'1.  LRAMVA Summary'!$N$53</f>
        <v/>
      </c>
      <c r="AP1379" s="245" t="str">
        <f>'1.  LRAMVA Summary'!$O$53</f>
        <v/>
      </c>
      <c r="AQ1379" s="245" t="str">
        <f>'1.  LRAMVA Summary'!$P$53</f>
        <v/>
      </c>
      <c r="AR1379" s="245" t="str">
        <f>'1.  LRAMVA Summary'!$Q$53</f>
        <v/>
      </c>
      <c r="AS1379" s="247" t="str">
        <f>'1.  LRAMVA Summary'!$R$53</f>
        <v>Total</v>
      </c>
    </row>
    <row r="1380" spans="1:45" ht="15" customHeight="1">
      <c r="A1380" s="464"/>
      <c r="B1380" s="454" t="s">
        <v>500</v>
      </c>
      <c r="C1380" s="249"/>
      <c r="D1380" s="249"/>
      <c r="E1380" s="249"/>
      <c r="F1380" s="249"/>
      <c r="G1380" s="249"/>
      <c r="H1380" s="249"/>
      <c r="I1380" s="249"/>
      <c r="J1380" s="249"/>
      <c r="K1380" s="249"/>
      <c r="L1380" s="249"/>
      <c r="M1380" s="249"/>
      <c r="N1380" s="249"/>
      <c r="O1380" s="249"/>
      <c r="P1380" s="249"/>
      <c r="Q1380" s="250"/>
      <c r="R1380" s="249"/>
      <c r="S1380" s="249"/>
      <c r="T1380" s="249"/>
      <c r="U1380" s="249"/>
      <c r="V1380" s="249"/>
      <c r="W1380" s="249"/>
      <c r="X1380" s="249"/>
      <c r="Y1380" s="249"/>
      <c r="Z1380" s="249"/>
      <c r="AA1380" s="249"/>
      <c r="AB1380" s="249"/>
      <c r="AC1380" s="249"/>
      <c r="AD1380" s="249"/>
      <c r="AE1380" s="251" t="str">
        <f>'1.  LRAMVA Summary'!$D$54</f>
        <v>kWh</v>
      </c>
      <c r="AF1380" s="251" t="str">
        <f>'1.  LRAMVA Summary'!$E$54</f>
        <v>kWh</v>
      </c>
      <c r="AG1380" s="251" t="str">
        <f>'1.  LRAMVA Summary'!$F$54</f>
        <v>kW</v>
      </c>
      <c r="AH1380" s="251" t="str">
        <f>'1.  LRAMVA Summary'!$G$54</f>
        <v>kW</v>
      </c>
      <c r="AI1380" s="251" t="str">
        <f>'1.  LRAMVA Summary'!$H$54</f>
        <v>kW</v>
      </c>
      <c r="AJ1380" s="251" t="str">
        <f>'1.  LRAMVA Summary'!$I$54</f>
        <v>kW</v>
      </c>
      <c r="AK1380" s="251" t="str">
        <f>'1.  LRAMVA Summary'!$J$54</f>
        <v>kWh</v>
      </c>
      <c r="AL1380" s="251">
        <f>'1.  LRAMVA Summary'!$K$54</f>
        <v>0</v>
      </c>
      <c r="AM1380" s="251">
        <f>'1.  LRAMVA Summary'!$L$54</f>
        <v>0</v>
      </c>
      <c r="AN1380" s="251">
        <f>'1.  LRAMVA Summary'!$M$54</f>
        <v>0</v>
      </c>
      <c r="AO1380" s="251">
        <f>'1.  LRAMVA Summary'!$N$54</f>
        <v>0</v>
      </c>
      <c r="AP1380" s="251">
        <f>'1.  LRAMVA Summary'!$O$54</f>
        <v>0</v>
      </c>
      <c r="AQ1380" s="251">
        <f>'1.  LRAMVA Summary'!$P$54</f>
        <v>0</v>
      </c>
      <c r="AR1380" s="251">
        <f>'1.  LRAMVA Summary'!$Q$54</f>
        <v>0</v>
      </c>
      <c r="AS1380" s="252"/>
    </row>
    <row r="1381" spans="1:45" ht="15" hidden="1" customHeight="1" outlineLevel="1">
      <c r="A1381" s="464"/>
      <c r="B1381" s="443" t="s">
        <v>493</v>
      </c>
      <c r="C1381" s="249"/>
      <c r="D1381" s="249"/>
      <c r="E1381" s="249"/>
      <c r="F1381" s="249"/>
      <c r="G1381" s="249"/>
      <c r="H1381" s="249"/>
      <c r="I1381" s="249"/>
      <c r="J1381" s="249"/>
      <c r="K1381" s="249"/>
      <c r="L1381" s="249"/>
      <c r="M1381" s="249"/>
      <c r="N1381" s="249"/>
      <c r="O1381" s="249"/>
      <c r="P1381" s="249"/>
      <c r="Q1381" s="250"/>
      <c r="R1381" s="249"/>
      <c r="S1381" s="249"/>
      <c r="T1381" s="249"/>
      <c r="U1381" s="249"/>
      <c r="V1381" s="249"/>
      <c r="W1381" s="249"/>
      <c r="X1381" s="249"/>
      <c r="Y1381" s="249"/>
      <c r="Z1381" s="249"/>
      <c r="AA1381" s="249"/>
      <c r="AB1381" s="249"/>
      <c r="AC1381" s="249"/>
      <c r="AD1381" s="249"/>
      <c r="AE1381" s="251"/>
      <c r="AF1381" s="251"/>
      <c r="AG1381" s="251"/>
      <c r="AH1381" s="251"/>
      <c r="AI1381" s="251"/>
      <c r="AJ1381" s="251"/>
      <c r="AK1381" s="251"/>
      <c r="AL1381" s="251"/>
      <c r="AM1381" s="251"/>
      <c r="AN1381" s="251"/>
      <c r="AO1381" s="251"/>
      <c r="AP1381" s="251"/>
      <c r="AQ1381" s="251"/>
      <c r="AR1381" s="251"/>
      <c r="AS1381" s="252"/>
    </row>
    <row r="1382" spans="1:45" ht="15" hidden="1" customHeight="1" outlineLevel="1">
      <c r="A1382" s="464">
        <v>1</v>
      </c>
      <c r="B1382" s="379" t="s">
        <v>95</v>
      </c>
      <c r="C1382" s="251" t="s">
        <v>25</v>
      </c>
      <c r="D1382" s="255"/>
      <c r="E1382" s="255"/>
      <c r="F1382" s="255"/>
      <c r="G1382" s="255"/>
      <c r="H1382" s="255"/>
      <c r="I1382" s="255"/>
      <c r="J1382" s="255"/>
      <c r="K1382" s="255"/>
      <c r="L1382" s="255"/>
      <c r="M1382" s="255"/>
      <c r="N1382" s="255"/>
      <c r="O1382" s="255"/>
      <c r="P1382" s="255"/>
      <c r="Q1382" s="251"/>
      <c r="R1382" s="255"/>
      <c r="S1382" s="255"/>
      <c r="T1382" s="255"/>
      <c r="U1382" s="255"/>
      <c r="V1382" s="255"/>
      <c r="W1382" s="255"/>
      <c r="X1382" s="255"/>
      <c r="Y1382" s="255"/>
      <c r="Z1382" s="255"/>
      <c r="AA1382" s="255"/>
      <c r="AB1382" s="255"/>
      <c r="AC1382" s="255"/>
      <c r="AD1382" s="255"/>
      <c r="AE1382" s="366"/>
      <c r="AF1382" s="366"/>
      <c r="AG1382" s="366"/>
      <c r="AH1382" s="366"/>
      <c r="AI1382" s="366"/>
      <c r="AJ1382" s="366"/>
      <c r="AK1382" s="366"/>
      <c r="AL1382" s="361"/>
      <c r="AM1382" s="361"/>
      <c r="AN1382" s="361"/>
      <c r="AO1382" s="361"/>
      <c r="AP1382" s="361"/>
      <c r="AQ1382" s="361"/>
      <c r="AR1382" s="361"/>
      <c r="AS1382" s="256">
        <f>SUM(AE1382:AR1382)</f>
        <v>0</v>
      </c>
    </row>
    <row r="1383" spans="1:45" ht="15" hidden="1" customHeight="1" outlineLevel="1">
      <c r="A1383" s="464"/>
      <c r="B1383" s="254" t="s">
        <v>739</v>
      </c>
      <c r="C1383" s="251" t="s">
        <v>163</v>
      </c>
      <c r="D1383" s="255"/>
      <c r="E1383" s="255"/>
      <c r="F1383" s="255"/>
      <c r="G1383" s="255"/>
      <c r="H1383" s="255"/>
      <c r="I1383" s="255"/>
      <c r="J1383" s="255"/>
      <c r="K1383" s="255"/>
      <c r="L1383" s="255"/>
      <c r="M1383" s="255"/>
      <c r="N1383" s="255"/>
      <c r="O1383" s="255"/>
      <c r="P1383" s="255"/>
      <c r="Q1383" s="414"/>
      <c r="R1383" s="255"/>
      <c r="S1383" s="255"/>
      <c r="T1383" s="255"/>
      <c r="U1383" s="255"/>
      <c r="V1383" s="255"/>
      <c r="W1383" s="255"/>
      <c r="X1383" s="255"/>
      <c r="Y1383" s="255"/>
      <c r="Z1383" s="255"/>
      <c r="AA1383" s="255"/>
      <c r="AB1383" s="255"/>
      <c r="AC1383" s="255"/>
      <c r="AD1383" s="255"/>
      <c r="AE1383" s="362">
        <f>AE1382</f>
        <v>0</v>
      </c>
      <c r="AF1383" s="362">
        <f t="shared" ref="AF1383:AR1383" si="2872">AF1382</f>
        <v>0</v>
      </c>
      <c r="AG1383" s="362">
        <f t="shared" si="2872"/>
        <v>0</v>
      </c>
      <c r="AH1383" s="362">
        <f t="shared" si="2872"/>
        <v>0</v>
      </c>
      <c r="AI1383" s="362">
        <f t="shared" si="2872"/>
        <v>0</v>
      </c>
      <c r="AJ1383" s="362">
        <f t="shared" si="2872"/>
        <v>0</v>
      </c>
      <c r="AK1383" s="362">
        <f t="shared" si="2872"/>
        <v>0</v>
      </c>
      <c r="AL1383" s="362">
        <f t="shared" si="2872"/>
        <v>0</v>
      </c>
      <c r="AM1383" s="362">
        <f t="shared" si="2872"/>
        <v>0</v>
      </c>
      <c r="AN1383" s="362">
        <f t="shared" si="2872"/>
        <v>0</v>
      </c>
      <c r="AO1383" s="362">
        <f t="shared" si="2872"/>
        <v>0</v>
      </c>
      <c r="AP1383" s="362">
        <f t="shared" si="2872"/>
        <v>0</v>
      </c>
      <c r="AQ1383" s="362">
        <f t="shared" si="2872"/>
        <v>0</v>
      </c>
      <c r="AR1383" s="362">
        <f t="shared" si="2872"/>
        <v>0</v>
      </c>
      <c r="AS1383" s="257"/>
    </row>
    <row r="1384" spans="1:45" ht="15" hidden="1" customHeight="1" outlineLevel="1">
      <c r="A1384" s="464"/>
      <c r="B1384" s="258"/>
      <c r="C1384" s="259"/>
      <c r="D1384" s="259"/>
      <c r="E1384" s="259"/>
      <c r="F1384" s="259"/>
      <c r="G1384" s="259"/>
      <c r="H1384" s="259"/>
      <c r="I1384" s="259"/>
      <c r="J1384" s="659"/>
      <c r="K1384" s="259"/>
      <c r="L1384" s="259"/>
      <c r="M1384" s="259"/>
      <c r="N1384" s="259"/>
      <c r="O1384" s="259"/>
      <c r="P1384" s="259"/>
      <c r="Q1384" s="260"/>
      <c r="R1384" s="259"/>
      <c r="S1384" s="259"/>
      <c r="T1384" s="259"/>
      <c r="U1384" s="259"/>
      <c r="V1384" s="259"/>
      <c r="W1384" s="259"/>
      <c r="X1384" s="259"/>
      <c r="Y1384" s="259"/>
      <c r="Z1384" s="259"/>
      <c r="AA1384" s="259"/>
      <c r="AB1384" s="259"/>
      <c r="AC1384" s="259"/>
      <c r="AD1384" s="259"/>
      <c r="AE1384" s="363"/>
      <c r="AF1384" s="364"/>
      <c r="AG1384" s="364"/>
      <c r="AH1384" s="364"/>
      <c r="AI1384" s="364"/>
      <c r="AJ1384" s="364"/>
      <c r="AK1384" s="364"/>
      <c r="AL1384" s="364"/>
      <c r="AM1384" s="364"/>
      <c r="AN1384" s="364"/>
      <c r="AO1384" s="364"/>
      <c r="AP1384" s="364"/>
      <c r="AQ1384" s="364"/>
      <c r="AR1384" s="364"/>
      <c r="AS1384" s="262"/>
    </row>
    <row r="1385" spans="1:45" ht="15" hidden="1" customHeight="1" outlineLevel="1">
      <c r="A1385" s="464">
        <v>2</v>
      </c>
      <c r="B1385" s="379" t="s">
        <v>96</v>
      </c>
      <c r="C1385" s="251" t="s">
        <v>25</v>
      </c>
      <c r="D1385" s="255"/>
      <c r="E1385" s="255"/>
      <c r="F1385" s="255"/>
      <c r="G1385" s="255"/>
      <c r="H1385" s="255"/>
      <c r="I1385" s="255"/>
      <c r="J1385" s="255"/>
      <c r="K1385" s="255"/>
      <c r="L1385" s="255"/>
      <c r="M1385" s="255"/>
      <c r="N1385" s="255"/>
      <c r="O1385" s="255"/>
      <c r="P1385" s="255"/>
      <c r="Q1385" s="251"/>
      <c r="R1385" s="255"/>
      <c r="S1385" s="255"/>
      <c r="T1385" s="255"/>
      <c r="U1385" s="255"/>
      <c r="V1385" s="255"/>
      <c r="W1385" s="255"/>
      <c r="X1385" s="255"/>
      <c r="Y1385" s="255"/>
      <c r="Z1385" s="255"/>
      <c r="AA1385" s="255"/>
      <c r="AB1385" s="255"/>
      <c r="AC1385" s="255"/>
      <c r="AD1385" s="255"/>
      <c r="AE1385" s="366"/>
      <c r="AF1385" s="366"/>
      <c r="AG1385" s="366"/>
      <c r="AH1385" s="366"/>
      <c r="AI1385" s="366"/>
      <c r="AJ1385" s="366"/>
      <c r="AK1385" s="366"/>
      <c r="AL1385" s="361"/>
      <c r="AM1385" s="361"/>
      <c r="AN1385" s="361"/>
      <c r="AO1385" s="361"/>
      <c r="AP1385" s="361"/>
      <c r="AQ1385" s="361"/>
      <c r="AR1385" s="361"/>
      <c r="AS1385" s="256">
        <f>SUM(AE1385:AR1385)</f>
        <v>0</v>
      </c>
    </row>
    <row r="1386" spans="1:45" ht="15" hidden="1" customHeight="1" outlineLevel="1">
      <c r="A1386" s="464"/>
      <c r="B1386" s="254" t="s">
        <v>739</v>
      </c>
      <c r="C1386" s="251" t="s">
        <v>163</v>
      </c>
      <c r="D1386" s="255"/>
      <c r="E1386" s="255"/>
      <c r="F1386" s="255"/>
      <c r="G1386" s="255"/>
      <c r="H1386" s="255"/>
      <c r="I1386" s="255"/>
      <c r="J1386" s="255"/>
      <c r="K1386" s="255"/>
      <c r="L1386" s="255"/>
      <c r="M1386" s="255"/>
      <c r="N1386" s="255"/>
      <c r="O1386" s="255"/>
      <c r="P1386" s="255"/>
      <c r="Q1386" s="414"/>
      <c r="R1386" s="255"/>
      <c r="S1386" s="255"/>
      <c r="T1386" s="255"/>
      <c r="U1386" s="255"/>
      <c r="V1386" s="255"/>
      <c r="W1386" s="255"/>
      <c r="X1386" s="255"/>
      <c r="Y1386" s="255"/>
      <c r="Z1386" s="255"/>
      <c r="AA1386" s="255"/>
      <c r="AB1386" s="255"/>
      <c r="AC1386" s="255"/>
      <c r="AD1386" s="255"/>
      <c r="AE1386" s="362">
        <f>AE1385</f>
        <v>0</v>
      </c>
      <c r="AF1386" s="362">
        <f t="shared" ref="AF1386:AR1386" si="2873">AF1385</f>
        <v>0</v>
      </c>
      <c r="AG1386" s="362">
        <f t="shared" si="2873"/>
        <v>0</v>
      </c>
      <c r="AH1386" s="362">
        <f t="shared" si="2873"/>
        <v>0</v>
      </c>
      <c r="AI1386" s="362">
        <f t="shared" si="2873"/>
        <v>0</v>
      </c>
      <c r="AJ1386" s="362">
        <f t="shared" si="2873"/>
        <v>0</v>
      </c>
      <c r="AK1386" s="362">
        <f t="shared" si="2873"/>
        <v>0</v>
      </c>
      <c r="AL1386" s="362">
        <f t="shared" si="2873"/>
        <v>0</v>
      </c>
      <c r="AM1386" s="362">
        <f t="shared" si="2873"/>
        <v>0</v>
      </c>
      <c r="AN1386" s="362">
        <f t="shared" si="2873"/>
        <v>0</v>
      </c>
      <c r="AO1386" s="362">
        <f t="shared" si="2873"/>
        <v>0</v>
      </c>
      <c r="AP1386" s="362">
        <f t="shared" si="2873"/>
        <v>0</v>
      </c>
      <c r="AQ1386" s="362">
        <f t="shared" si="2873"/>
        <v>0</v>
      </c>
      <c r="AR1386" s="362">
        <f t="shared" si="2873"/>
        <v>0</v>
      </c>
      <c r="AS1386" s="257"/>
    </row>
    <row r="1387" spans="1:45" ht="15" hidden="1" customHeight="1" outlineLevel="1">
      <c r="A1387" s="464"/>
      <c r="B1387" s="258"/>
      <c r="C1387" s="259"/>
      <c r="D1387" s="264"/>
      <c r="E1387" s="264"/>
      <c r="F1387" s="264"/>
      <c r="G1387" s="264"/>
      <c r="H1387" s="264"/>
      <c r="I1387" s="264"/>
      <c r="J1387" s="264"/>
      <c r="K1387" s="264"/>
      <c r="L1387" s="264"/>
      <c r="M1387" s="264"/>
      <c r="N1387" s="264"/>
      <c r="O1387" s="264"/>
      <c r="P1387" s="264"/>
      <c r="Q1387" s="260"/>
      <c r="R1387" s="264"/>
      <c r="S1387" s="264"/>
      <c r="T1387" s="264"/>
      <c r="U1387" s="264"/>
      <c r="V1387" s="264"/>
      <c r="W1387" s="264"/>
      <c r="X1387" s="264"/>
      <c r="Y1387" s="264"/>
      <c r="Z1387" s="264"/>
      <c r="AA1387" s="264"/>
      <c r="AB1387" s="264"/>
      <c r="AC1387" s="264"/>
      <c r="AD1387" s="264"/>
      <c r="AE1387" s="363"/>
      <c r="AF1387" s="364"/>
      <c r="AG1387" s="364"/>
      <c r="AH1387" s="364"/>
      <c r="AI1387" s="364"/>
      <c r="AJ1387" s="364"/>
      <c r="AK1387" s="364"/>
      <c r="AL1387" s="364"/>
      <c r="AM1387" s="364"/>
      <c r="AN1387" s="364"/>
      <c r="AO1387" s="364"/>
      <c r="AP1387" s="364"/>
      <c r="AQ1387" s="364"/>
      <c r="AR1387" s="364"/>
      <c r="AS1387" s="262"/>
    </row>
    <row r="1388" spans="1:45" ht="15" hidden="1" customHeight="1" outlineLevel="1">
      <c r="A1388" s="464">
        <v>3</v>
      </c>
      <c r="B1388" s="379" t="s">
        <v>97</v>
      </c>
      <c r="C1388" s="251" t="s">
        <v>25</v>
      </c>
      <c r="D1388" s="255"/>
      <c r="E1388" s="255"/>
      <c r="F1388" s="255"/>
      <c r="G1388" s="255"/>
      <c r="H1388" s="255"/>
      <c r="I1388" s="255"/>
      <c r="J1388" s="255"/>
      <c r="K1388" s="255"/>
      <c r="L1388" s="255"/>
      <c r="M1388" s="255"/>
      <c r="N1388" s="255"/>
      <c r="O1388" s="255"/>
      <c r="P1388" s="255"/>
      <c r="Q1388" s="251"/>
      <c r="R1388" s="255"/>
      <c r="S1388" s="255"/>
      <c r="T1388" s="255"/>
      <c r="U1388" s="255"/>
      <c r="V1388" s="255"/>
      <c r="W1388" s="255"/>
      <c r="X1388" s="255"/>
      <c r="Y1388" s="255"/>
      <c r="Z1388" s="255"/>
      <c r="AA1388" s="255"/>
      <c r="AB1388" s="255"/>
      <c r="AC1388" s="255"/>
      <c r="AD1388" s="255"/>
      <c r="AE1388" s="366"/>
      <c r="AF1388" s="366"/>
      <c r="AG1388" s="366"/>
      <c r="AH1388" s="366"/>
      <c r="AI1388" s="366"/>
      <c r="AJ1388" s="366"/>
      <c r="AK1388" s="366"/>
      <c r="AL1388" s="361"/>
      <c r="AM1388" s="361"/>
      <c r="AN1388" s="361"/>
      <c r="AO1388" s="361"/>
      <c r="AP1388" s="361"/>
      <c r="AQ1388" s="361"/>
      <c r="AR1388" s="361"/>
      <c r="AS1388" s="256">
        <f>SUM(AE1388:AR1388)</f>
        <v>0</v>
      </c>
    </row>
    <row r="1389" spans="1:45" ht="15" hidden="1" customHeight="1" outlineLevel="1">
      <c r="A1389" s="464"/>
      <c r="B1389" s="254" t="s">
        <v>739</v>
      </c>
      <c r="C1389" s="251" t="s">
        <v>163</v>
      </c>
      <c r="D1389" s="255"/>
      <c r="E1389" s="255"/>
      <c r="F1389" s="255"/>
      <c r="G1389" s="255"/>
      <c r="H1389" s="255"/>
      <c r="I1389" s="255"/>
      <c r="J1389" s="255"/>
      <c r="K1389" s="255"/>
      <c r="L1389" s="255"/>
      <c r="M1389" s="255"/>
      <c r="N1389" s="255"/>
      <c r="O1389" s="255"/>
      <c r="P1389" s="255"/>
      <c r="Q1389" s="414"/>
      <c r="R1389" s="255"/>
      <c r="S1389" s="255"/>
      <c r="T1389" s="255"/>
      <c r="U1389" s="255"/>
      <c r="V1389" s="255"/>
      <c r="W1389" s="255"/>
      <c r="X1389" s="255"/>
      <c r="Y1389" s="255"/>
      <c r="Z1389" s="255"/>
      <c r="AA1389" s="255"/>
      <c r="AB1389" s="255"/>
      <c r="AC1389" s="255"/>
      <c r="AD1389" s="255"/>
      <c r="AE1389" s="362">
        <f>AE1388</f>
        <v>0</v>
      </c>
      <c r="AF1389" s="362">
        <f t="shared" ref="AF1389:AR1389" si="2874">AF1388</f>
        <v>0</v>
      </c>
      <c r="AG1389" s="362">
        <f t="shared" si="2874"/>
        <v>0</v>
      </c>
      <c r="AH1389" s="362">
        <f t="shared" si="2874"/>
        <v>0</v>
      </c>
      <c r="AI1389" s="362">
        <f t="shared" si="2874"/>
        <v>0</v>
      </c>
      <c r="AJ1389" s="362">
        <f t="shared" si="2874"/>
        <v>0</v>
      </c>
      <c r="AK1389" s="362">
        <f t="shared" si="2874"/>
        <v>0</v>
      </c>
      <c r="AL1389" s="362">
        <f t="shared" si="2874"/>
        <v>0</v>
      </c>
      <c r="AM1389" s="362">
        <f t="shared" si="2874"/>
        <v>0</v>
      </c>
      <c r="AN1389" s="362">
        <f t="shared" si="2874"/>
        <v>0</v>
      </c>
      <c r="AO1389" s="362">
        <f t="shared" si="2874"/>
        <v>0</v>
      </c>
      <c r="AP1389" s="362">
        <f t="shared" si="2874"/>
        <v>0</v>
      </c>
      <c r="AQ1389" s="362">
        <f t="shared" si="2874"/>
        <v>0</v>
      </c>
      <c r="AR1389" s="362">
        <f t="shared" si="2874"/>
        <v>0</v>
      </c>
      <c r="AS1389" s="257"/>
    </row>
    <row r="1390" spans="1:45" ht="15" hidden="1" customHeight="1" outlineLevel="1">
      <c r="A1390" s="464"/>
      <c r="B1390" s="254"/>
      <c r="C1390" s="265"/>
      <c r="D1390" s="251"/>
      <c r="E1390" s="251"/>
      <c r="F1390" s="251"/>
      <c r="G1390" s="251"/>
      <c r="H1390" s="251"/>
      <c r="I1390" s="251"/>
      <c r="J1390" s="251"/>
      <c r="K1390" s="251"/>
      <c r="L1390" s="251"/>
      <c r="M1390" s="251"/>
      <c r="N1390" s="251"/>
      <c r="O1390" s="251"/>
      <c r="P1390" s="251"/>
      <c r="Q1390" s="251"/>
      <c r="R1390" s="251"/>
      <c r="S1390" s="251"/>
      <c r="T1390" s="251"/>
      <c r="U1390" s="251"/>
      <c r="V1390" s="251"/>
      <c r="W1390" s="251"/>
      <c r="X1390" s="251"/>
      <c r="Y1390" s="251"/>
      <c r="Z1390" s="251"/>
      <c r="AA1390" s="251"/>
      <c r="AB1390" s="251"/>
      <c r="AC1390" s="251"/>
      <c r="AD1390" s="251"/>
      <c r="AE1390" s="363"/>
      <c r="AF1390" s="363"/>
      <c r="AG1390" s="363"/>
      <c r="AH1390" s="363"/>
      <c r="AI1390" s="363"/>
      <c r="AJ1390" s="363"/>
      <c r="AK1390" s="363"/>
      <c r="AL1390" s="363"/>
      <c r="AM1390" s="363"/>
      <c r="AN1390" s="363"/>
      <c r="AO1390" s="363"/>
      <c r="AP1390" s="363"/>
      <c r="AQ1390" s="363"/>
      <c r="AR1390" s="363"/>
      <c r="AS1390" s="266"/>
    </row>
    <row r="1391" spans="1:45" ht="15" hidden="1" customHeight="1" outlineLevel="1">
      <c r="A1391" s="464">
        <v>4</v>
      </c>
      <c r="B1391" s="273" t="s">
        <v>658</v>
      </c>
      <c r="C1391" s="251" t="s">
        <v>25</v>
      </c>
      <c r="D1391" s="255"/>
      <c r="E1391" s="255"/>
      <c r="F1391" s="255"/>
      <c r="G1391" s="255"/>
      <c r="H1391" s="255"/>
      <c r="I1391" s="255"/>
      <c r="J1391" s="255"/>
      <c r="K1391" s="255"/>
      <c r="L1391" s="255"/>
      <c r="M1391" s="255"/>
      <c r="N1391" s="255"/>
      <c r="O1391" s="255"/>
      <c r="P1391" s="255"/>
      <c r="Q1391" s="251"/>
      <c r="R1391" s="255"/>
      <c r="S1391" s="255"/>
      <c r="T1391" s="255"/>
      <c r="U1391" s="255"/>
      <c r="V1391" s="255"/>
      <c r="W1391" s="255"/>
      <c r="X1391" s="255"/>
      <c r="Y1391" s="255"/>
      <c r="Z1391" s="255"/>
      <c r="AA1391" s="255"/>
      <c r="AB1391" s="255"/>
      <c r="AC1391" s="255"/>
      <c r="AD1391" s="255"/>
      <c r="AE1391" s="366"/>
      <c r="AF1391" s="366"/>
      <c r="AG1391" s="366"/>
      <c r="AH1391" s="366"/>
      <c r="AI1391" s="366"/>
      <c r="AJ1391" s="366"/>
      <c r="AK1391" s="366"/>
      <c r="AL1391" s="361"/>
      <c r="AM1391" s="361"/>
      <c r="AN1391" s="361"/>
      <c r="AO1391" s="361"/>
      <c r="AP1391" s="361"/>
      <c r="AQ1391" s="361"/>
      <c r="AR1391" s="361"/>
      <c r="AS1391" s="256">
        <f>SUM(AE1391:AR1391)</f>
        <v>0</v>
      </c>
    </row>
    <row r="1392" spans="1:45" ht="15" hidden="1" customHeight="1" outlineLevel="1">
      <c r="A1392" s="464"/>
      <c r="B1392" s="254" t="s">
        <v>739</v>
      </c>
      <c r="C1392" s="251" t="s">
        <v>163</v>
      </c>
      <c r="D1392" s="255"/>
      <c r="E1392" s="255"/>
      <c r="F1392" s="255"/>
      <c r="G1392" s="255"/>
      <c r="H1392" s="255"/>
      <c r="I1392" s="255"/>
      <c r="J1392" s="255"/>
      <c r="K1392" s="255"/>
      <c r="L1392" s="255"/>
      <c r="M1392" s="255"/>
      <c r="N1392" s="255"/>
      <c r="O1392" s="255"/>
      <c r="P1392" s="255"/>
      <c r="Q1392" s="414"/>
      <c r="R1392" s="255"/>
      <c r="S1392" s="255"/>
      <c r="T1392" s="255"/>
      <c r="U1392" s="255"/>
      <c r="V1392" s="255"/>
      <c r="W1392" s="255"/>
      <c r="X1392" s="255"/>
      <c r="Y1392" s="255"/>
      <c r="Z1392" s="255"/>
      <c r="AA1392" s="255"/>
      <c r="AB1392" s="255"/>
      <c r="AC1392" s="255"/>
      <c r="AD1392" s="255"/>
      <c r="AE1392" s="362">
        <f>AE1391</f>
        <v>0</v>
      </c>
      <c r="AF1392" s="362">
        <f t="shared" ref="AF1392:AR1392" si="2875">AF1391</f>
        <v>0</v>
      </c>
      <c r="AG1392" s="362">
        <f t="shared" si="2875"/>
        <v>0</v>
      </c>
      <c r="AH1392" s="362">
        <f t="shared" si="2875"/>
        <v>0</v>
      </c>
      <c r="AI1392" s="362">
        <f t="shared" si="2875"/>
        <v>0</v>
      </c>
      <c r="AJ1392" s="362">
        <f t="shared" si="2875"/>
        <v>0</v>
      </c>
      <c r="AK1392" s="362">
        <f t="shared" si="2875"/>
        <v>0</v>
      </c>
      <c r="AL1392" s="362">
        <f t="shared" si="2875"/>
        <v>0</v>
      </c>
      <c r="AM1392" s="362">
        <f t="shared" si="2875"/>
        <v>0</v>
      </c>
      <c r="AN1392" s="362">
        <f t="shared" si="2875"/>
        <v>0</v>
      </c>
      <c r="AO1392" s="362">
        <f t="shared" si="2875"/>
        <v>0</v>
      </c>
      <c r="AP1392" s="362">
        <f t="shared" si="2875"/>
        <v>0</v>
      </c>
      <c r="AQ1392" s="362">
        <f t="shared" si="2875"/>
        <v>0</v>
      </c>
      <c r="AR1392" s="362">
        <f t="shared" si="2875"/>
        <v>0</v>
      </c>
      <c r="AS1392" s="257"/>
    </row>
    <row r="1393" spans="1:45" ht="15" hidden="1" customHeight="1" outlineLevel="1">
      <c r="A1393" s="464"/>
      <c r="B1393" s="254"/>
      <c r="C1393" s="265"/>
      <c r="D1393" s="264"/>
      <c r="E1393" s="264"/>
      <c r="F1393" s="264"/>
      <c r="G1393" s="264"/>
      <c r="H1393" s="264"/>
      <c r="I1393" s="264"/>
      <c r="J1393" s="264"/>
      <c r="K1393" s="264"/>
      <c r="L1393" s="264"/>
      <c r="M1393" s="264"/>
      <c r="N1393" s="264"/>
      <c r="O1393" s="264"/>
      <c r="P1393" s="264"/>
      <c r="Q1393" s="251"/>
      <c r="R1393" s="264"/>
      <c r="S1393" s="264"/>
      <c r="T1393" s="264"/>
      <c r="U1393" s="264"/>
      <c r="V1393" s="264"/>
      <c r="W1393" s="264"/>
      <c r="X1393" s="264"/>
      <c r="Y1393" s="264"/>
      <c r="Z1393" s="264"/>
      <c r="AA1393" s="264"/>
      <c r="AB1393" s="264"/>
      <c r="AC1393" s="264"/>
      <c r="AD1393" s="264"/>
      <c r="AE1393" s="363"/>
      <c r="AF1393" s="363"/>
      <c r="AG1393" s="363"/>
      <c r="AH1393" s="363"/>
      <c r="AI1393" s="363"/>
      <c r="AJ1393" s="363"/>
      <c r="AK1393" s="363"/>
      <c r="AL1393" s="363"/>
      <c r="AM1393" s="363"/>
      <c r="AN1393" s="363"/>
      <c r="AO1393" s="363"/>
      <c r="AP1393" s="363"/>
      <c r="AQ1393" s="363"/>
      <c r="AR1393" s="363"/>
      <c r="AS1393" s="266"/>
    </row>
    <row r="1394" spans="1:45" ht="15" hidden="1" customHeight="1" outlineLevel="1">
      <c r="A1394" s="464">
        <v>5</v>
      </c>
      <c r="B1394" s="379" t="s">
        <v>98</v>
      </c>
      <c r="C1394" s="251" t="s">
        <v>25</v>
      </c>
      <c r="D1394" s="255"/>
      <c r="E1394" s="255"/>
      <c r="F1394" s="255"/>
      <c r="G1394" s="255"/>
      <c r="H1394" s="255"/>
      <c r="I1394" s="255"/>
      <c r="J1394" s="255"/>
      <c r="K1394" s="255"/>
      <c r="L1394" s="255"/>
      <c r="M1394" s="255"/>
      <c r="N1394" s="255"/>
      <c r="O1394" s="255"/>
      <c r="P1394" s="255"/>
      <c r="Q1394" s="251"/>
      <c r="R1394" s="255"/>
      <c r="S1394" s="255"/>
      <c r="T1394" s="255"/>
      <c r="U1394" s="255"/>
      <c r="V1394" s="255"/>
      <c r="W1394" s="255"/>
      <c r="X1394" s="255"/>
      <c r="Y1394" s="255"/>
      <c r="Z1394" s="255"/>
      <c r="AA1394" s="255"/>
      <c r="AB1394" s="255"/>
      <c r="AC1394" s="255"/>
      <c r="AD1394" s="255"/>
      <c r="AE1394" s="366"/>
      <c r="AF1394" s="366"/>
      <c r="AG1394" s="366"/>
      <c r="AH1394" s="366"/>
      <c r="AI1394" s="366"/>
      <c r="AJ1394" s="366"/>
      <c r="AK1394" s="366"/>
      <c r="AL1394" s="361"/>
      <c r="AM1394" s="361"/>
      <c r="AN1394" s="361"/>
      <c r="AO1394" s="361"/>
      <c r="AP1394" s="361"/>
      <c r="AQ1394" s="361"/>
      <c r="AR1394" s="361"/>
      <c r="AS1394" s="256">
        <f>SUM(AE1394:AR1394)</f>
        <v>0</v>
      </c>
    </row>
    <row r="1395" spans="1:45" ht="15" hidden="1" customHeight="1" outlineLevel="1">
      <c r="A1395" s="464"/>
      <c r="B1395" s="254" t="s">
        <v>739</v>
      </c>
      <c r="C1395" s="251" t="s">
        <v>163</v>
      </c>
      <c r="D1395" s="255"/>
      <c r="E1395" s="255"/>
      <c r="F1395" s="255"/>
      <c r="G1395" s="255"/>
      <c r="H1395" s="255"/>
      <c r="I1395" s="255"/>
      <c r="J1395" s="255"/>
      <c r="K1395" s="255"/>
      <c r="L1395" s="255"/>
      <c r="M1395" s="255"/>
      <c r="N1395" s="255"/>
      <c r="O1395" s="255"/>
      <c r="P1395" s="255"/>
      <c r="Q1395" s="414"/>
      <c r="R1395" s="255"/>
      <c r="S1395" s="255"/>
      <c r="T1395" s="255"/>
      <c r="U1395" s="255"/>
      <c r="V1395" s="255"/>
      <c r="W1395" s="255"/>
      <c r="X1395" s="255"/>
      <c r="Y1395" s="255"/>
      <c r="Z1395" s="255"/>
      <c r="AA1395" s="255"/>
      <c r="AB1395" s="255"/>
      <c r="AC1395" s="255"/>
      <c r="AD1395" s="255"/>
      <c r="AE1395" s="362">
        <f>AE1394</f>
        <v>0</v>
      </c>
      <c r="AF1395" s="362">
        <f t="shared" ref="AF1395:AR1395" si="2876">AF1394</f>
        <v>0</v>
      </c>
      <c r="AG1395" s="362">
        <f t="shared" si="2876"/>
        <v>0</v>
      </c>
      <c r="AH1395" s="362">
        <f t="shared" si="2876"/>
        <v>0</v>
      </c>
      <c r="AI1395" s="362">
        <f t="shared" si="2876"/>
        <v>0</v>
      </c>
      <c r="AJ1395" s="362">
        <f t="shared" si="2876"/>
        <v>0</v>
      </c>
      <c r="AK1395" s="362">
        <f t="shared" si="2876"/>
        <v>0</v>
      </c>
      <c r="AL1395" s="362">
        <f t="shared" si="2876"/>
        <v>0</v>
      </c>
      <c r="AM1395" s="362">
        <f t="shared" si="2876"/>
        <v>0</v>
      </c>
      <c r="AN1395" s="362">
        <f t="shared" si="2876"/>
        <v>0</v>
      </c>
      <c r="AO1395" s="362">
        <f t="shared" si="2876"/>
        <v>0</v>
      </c>
      <c r="AP1395" s="362">
        <f t="shared" si="2876"/>
        <v>0</v>
      </c>
      <c r="AQ1395" s="362">
        <f t="shared" si="2876"/>
        <v>0</v>
      </c>
      <c r="AR1395" s="362">
        <f t="shared" si="2876"/>
        <v>0</v>
      </c>
      <c r="AS1395" s="257"/>
    </row>
    <row r="1396" spans="1:45" ht="15" hidden="1" customHeight="1" outlineLevel="1">
      <c r="A1396" s="464"/>
      <c r="B1396" s="254"/>
      <c r="C1396" s="251"/>
      <c r="D1396" s="251"/>
      <c r="E1396" s="251"/>
      <c r="F1396" s="251"/>
      <c r="G1396" s="251"/>
      <c r="H1396" s="251"/>
      <c r="I1396" s="251"/>
      <c r="J1396" s="251"/>
      <c r="K1396" s="251"/>
      <c r="L1396" s="251"/>
      <c r="M1396" s="251"/>
      <c r="N1396" s="251"/>
      <c r="O1396" s="251"/>
      <c r="P1396" s="251"/>
      <c r="Q1396" s="251"/>
      <c r="R1396" s="251"/>
      <c r="S1396" s="251"/>
      <c r="T1396" s="251"/>
      <c r="U1396" s="251"/>
      <c r="V1396" s="251"/>
      <c r="W1396" s="251"/>
      <c r="X1396" s="251"/>
      <c r="Y1396" s="251"/>
      <c r="Z1396" s="251"/>
      <c r="AA1396" s="251"/>
      <c r="AB1396" s="251"/>
      <c r="AC1396" s="251"/>
      <c r="AD1396" s="251"/>
      <c r="AE1396" s="373"/>
      <c r="AF1396" s="374"/>
      <c r="AG1396" s="374"/>
      <c r="AH1396" s="374"/>
      <c r="AI1396" s="374"/>
      <c r="AJ1396" s="374"/>
      <c r="AK1396" s="374"/>
      <c r="AL1396" s="374"/>
      <c r="AM1396" s="374"/>
      <c r="AN1396" s="374"/>
      <c r="AO1396" s="374"/>
      <c r="AP1396" s="374"/>
      <c r="AQ1396" s="374"/>
      <c r="AR1396" s="374"/>
      <c r="AS1396" s="257"/>
    </row>
    <row r="1397" spans="1:45" ht="15.75" hidden="1" outlineLevel="1">
      <c r="A1397" s="464"/>
      <c r="B1397" s="278" t="s">
        <v>494</v>
      </c>
      <c r="C1397" s="249"/>
      <c r="D1397" s="249"/>
      <c r="E1397" s="249"/>
      <c r="F1397" s="249"/>
      <c r="G1397" s="249"/>
      <c r="H1397" s="249"/>
      <c r="I1397" s="249"/>
      <c r="J1397" s="249"/>
      <c r="K1397" s="249"/>
      <c r="L1397" s="249"/>
      <c r="M1397" s="249"/>
      <c r="N1397" s="249"/>
      <c r="O1397" s="249"/>
      <c r="P1397" s="249"/>
      <c r="Q1397" s="250"/>
      <c r="R1397" s="249"/>
      <c r="S1397" s="249"/>
      <c r="T1397" s="249"/>
      <c r="U1397" s="249"/>
      <c r="V1397" s="249"/>
      <c r="W1397" s="249"/>
      <c r="X1397" s="249"/>
      <c r="Y1397" s="249"/>
      <c r="Z1397" s="249"/>
      <c r="AA1397" s="249"/>
      <c r="AB1397" s="249"/>
      <c r="AC1397" s="249"/>
      <c r="AD1397" s="249"/>
      <c r="AE1397" s="365"/>
      <c r="AF1397" s="365"/>
      <c r="AG1397" s="365"/>
      <c r="AH1397" s="365"/>
      <c r="AI1397" s="365"/>
      <c r="AJ1397" s="365"/>
      <c r="AK1397" s="365"/>
      <c r="AL1397" s="365"/>
      <c r="AM1397" s="365"/>
      <c r="AN1397" s="365"/>
      <c r="AO1397" s="365"/>
      <c r="AP1397" s="365"/>
      <c r="AQ1397" s="365"/>
      <c r="AR1397" s="365"/>
      <c r="AS1397" s="252"/>
    </row>
    <row r="1398" spans="1:45" ht="15" hidden="1" customHeight="1" outlineLevel="1">
      <c r="A1398" s="464">
        <v>6</v>
      </c>
      <c r="B1398" s="379" t="s">
        <v>99</v>
      </c>
      <c r="C1398" s="251" t="s">
        <v>25</v>
      </c>
      <c r="D1398" s="255"/>
      <c r="E1398" s="255"/>
      <c r="F1398" s="255"/>
      <c r="G1398" s="255"/>
      <c r="H1398" s="255"/>
      <c r="I1398" s="255"/>
      <c r="J1398" s="255"/>
      <c r="K1398" s="255"/>
      <c r="L1398" s="255"/>
      <c r="M1398" s="255"/>
      <c r="N1398" s="255"/>
      <c r="O1398" s="255"/>
      <c r="P1398" s="255"/>
      <c r="Q1398" s="255">
        <v>12</v>
      </c>
      <c r="R1398" s="255"/>
      <c r="S1398" s="255"/>
      <c r="T1398" s="255"/>
      <c r="U1398" s="255"/>
      <c r="V1398" s="255"/>
      <c r="W1398" s="255"/>
      <c r="X1398" s="255"/>
      <c r="Y1398" s="255"/>
      <c r="Z1398" s="255"/>
      <c r="AA1398" s="255"/>
      <c r="AB1398" s="255"/>
      <c r="AC1398" s="255"/>
      <c r="AD1398" s="255"/>
      <c r="AE1398" s="366"/>
      <c r="AF1398" s="366"/>
      <c r="AG1398" s="366"/>
      <c r="AH1398" s="366"/>
      <c r="AI1398" s="366"/>
      <c r="AJ1398" s="366"/>
      <c r="AK1398" s="366"/>
      <c r="AL1398" s="366"/>
      <c r="AM1398" s="366"/>
      <c r="AN1398" s="366"/>
      <c r="AO1398" s="366"/>
      <c r="AP1398" s="366"/>
      <c r="AQ1398" s="366"/>
      <c r="AR1398" s="366"/>
      <c r="AS1398" s="256">
        <f>SUM(AE1398:AR1398)</f>
        <v>0</v>
      </c>
    </row>
    <row r="1399" spans="1:45" ht="15" hidden="1" customHeight="1" outlineLevel="1">
      <c r="A1399" s="464"/>
      <c r="B1399" s="254" t="s">
        <v>739</v>
      </c>
      <c r="C1399" s="251" t="s">
        <v>163</v>
      </c>
      <c r="D1399" s="255"/>
      <c r="E1399" s="255"/>
      <c r="F1399" s="255"/>
      <c r="G1399" s="255"/>
      <c r="H1399" s="255"/>
      <c r="I1399" s="255"/>
      <c r="J1399" s="255"/>
      <c r="K1399" s="255"/>
      <c r="L1399" s="255"/>
      <c r="M1399" s="255"/>
      <c r="N1399" s="255"/>
      <c r="O1399" s="255"/>
      <c r="P1399" s="255"/>
      <c r="Q1399" s="255">
        <f>Q1398</f>
        <v>12</v>
      </c>
      <c r="R1399" s="255"/>
      <c r="S1399" s="255"/>
      <c r="T1399" s="255"/>
      <c r="U1399" s="255"/>
      <c r="V1399" s="255"/>
      <c r="W1399" s="255"/>
      <c r="X1399" s="255"/>
      <c r="Y1399" s="255"/>
      <c r="Z1399" s="255"/>
      <c r="AA1399" s="255"/>
      <c r="AB1399" s="255"/>
      <c r="AC1399" s="255"/>
      <c r="AD1399" s="255"/>
      <c r="AE1399" s="362">
        <f>AE1398</f>
        <v>0</v>
      </c>
      <c r="AF1399" s="362">
        <f t="shared" ref="AF1399:AR1399" si="2877">AF1398</f>
        <v>0</v>
      </c>
      <c r="AG1399" s="362">
        <f t="shared" si="2877"/>
        <v>0</v>
      </c>
      <c r="AH1399" s="362">
        <f t="shared" si="2877"/>
        <v>0</v>
      </c>
      <c r="AI1399" s="362">
        <f t="shared" si="2877"/>
        <v>0</v>
      </c>
      <c r="AJ1399" s="362">
        <f t="shared" si="2877"/>
        <v>0</v>
      </c>
      <c r="AK1399" s="362">
        <f t="shared" si="2877"/>
        <v>0</v>
      </c>
      <c r="AL1399" s="362">
        <f t="shared" si="2877"/>
        <v>0</v>
      </c>
      <c r="AM1399" s="362">
        <f t="shared" si="2877"/>
        <v>0</v>
      </c>
      <c r="AN1399" s="362">
        <f t="shared" si="2877"/>
        <v>0</v>
      </c>
      <c r="AO1399" s="362">
        <f t="shared" si="2877"/>
        <v>0</v>
      </c>
      <c r="AP1399" s="362">
        <f t="shared" si="2877"/>
        <v>0</v>
      </c>
      <c r="AQ1399" s="362">
        <f t="shared" si="2877"/>
        <v>0</v>
      </c>
      <c r="AR1399" s="362">
        <f t="shared" si="2877"/>
        <v>0</v>
      </c>
      <c r="AS1399" s="270"/>
    </row>
    <row r="1400" spans="1:45" ht="15" hidden="1" customHeight="1" outlineLevel="1">
      <c r="A1400" s="464"/>
      <c r="B1400" s="269"/>
      <c r="C1400" s="271"/>
      <c r="D1400" s="251"/>
      <c r="E1400" s="251"/>
      <c r="F1400" s="251"/>
      <c r="G1400" s="251"/>
      <c r="H1400" s="251"/>
      <c r="I1400" s="251"/>
      <c r="J1400" s="251"/>
      <c r="K1400" s="251"/>
      <c r="L1400" s="251"/>
      <c r="M1400" s="251"/>
      <c r="N1400" s="251"/>
      <c r="O1400" s="251"/>
      <c r="P1400" s="251"/>
      <c r="Q1400" s="251"/>
      <c r="R1400" s="251"/>
      <c r="S1400" s="251"/>
      <c r="T1400" s="251"/>
      <c r="U1400" s="251"/>
      <c r="V1400" s="251"/>
      <c r="W1400" s="251"/>
      <c r="X1400" s="251"/>
      <c r="Y1400" s="251"/>
      <c r="Z1400" s="251"/>
      <c r="AA1400" s="251"/>
      <c r="AB1400" s="251"/>
      <c r="AC1400" s="251"/>
      <c r="AD1400" s="251"/>
      <c r="AE1400" s="367"/>
      <c r="AF1400" s="367"/>
      <c r="AG1400" s="367"/>
      <c r="AH1400" s="367"/>
      <c r="AI1400" s="367"/>
      <c r="AJ1400" s="367"/>
      <c r="AK1400" s="367"/>
      <c r="AL1400" s="367"/>
      <c r="AM1400" s="367"/>
      <c r="AN1400" s="367"/>
      <c r="AO1400" s="367"/>
      <c r="AP1400" s="367"/>
      <c r="AQ1400" s="367"/>
      <c r="AR1400" s="367"/>
      <c r="AS1400" s="272"/>
    </row>
    <row r="1401" spans="1:45" ht="15" hidden="1" customHeight="1" outlineLevel="1">
      <c r="A1401" s="464">
        <v>7</v>
      </c>
      <c r="B1401" s="379" t="s">
        <v>100</v>
      </c>
      <c r="C1401" s="251" t="s">
        <v>25</v>
      </c>
      <c r="D1401" s="255"/>
      <c r="E1401" s="255"/>
      <c r="F1401" s="255"/>
      <c r="G1401" s="255"/>
      <c r="H1401" s="255"/>
      <c r="I1401" s="255"/>
      <c r="J1401" s="255"/>
      <c r="K1401" s="255"/>
      <c r="L1401" s="255"/>
      <c r="M1401" s="255"/>
      <c r="N1401" s="255"/>
      <c r="O1401" s="255"/>
      <c r="P1401" s="255"/>
      <c r="Q1401" s="255">
        <v>12</v>
      </c>
      <c r="R1401" s="255"/>
      <c r="S1401" s="255"/>
      <c r="T1401" s="255"/>
      <c r="U1401" s="255"/>
      <c r="V1401" s="255"/>
      <c r="W1401" s="255"/>
      <c r="X1401" s="255"/>
      <c r="Y1401" s="255"/>
      <c r="Z1401" s="255"/>
      <c r="AA1401" s="255"/>
      <c r="AB1401" s="255"/>
      <c r="AC1401" s="255"/>
      <c r="AD1401" s="255"/>
      <c r="AE1401" s="366"/>
      <c r="AF1401" s="366"/>
      <c r="AG1401" s="366"/>
      <c r="AH1401" s="366"/>
      <c r="AI1401" s="366"/>
      <c r="AJ1401" s="366"/>
      <c r="AK1401" s="366"/>
      <c r="AL1401" s="366"/>
      <c r="AM1401" s="366"/>
      <c r="AN1401" s="366"/>
      <c r="AO1401" s="366"/>
      <c r="AP1401" s="366"/>
      <c r="AQ1401" s="366"/>
      <c r="AR1401" s="366"/>
      <c r="AS1401" s="256">
        <f>SUM(AE1401:AR1401)</f>
        <v>0</v>
      </c>
    </row>
    <row r="1402" spans="1:45" ht="15" hidden="1" customHeight="1" outlineLevel="1">
      <c r="A1402" s="464"/>
      <c r="B1402" s="254" t="s">
        <v>739</v>
      </c>
      <c r="C1402" s="251" t="s">
        <v>163</v>
      </c>
      <c r="D1402" s="255"/>
      <c r="E1402" s="255"/>
      <c r="F1402" s="255"/>
      <c r="G1402" s="255"/>
      <c r="H1402" s="255"/>
      <c r="I1402" s="255"/>
      <c r="J1402" s="255"/>
      <c r="K1402" s="255"/>
      <c r="L1402" s="255"/>
      <c r="M1402" s="255"/>
      <c r="N1402" s="255"/>
      <c r="O1402" s="255"/>
      <c r="P1402" s="255"/>
      <c r="Q1402" s="255">
        <f>Q1401</f>
        <v>12</v>
      </c>
      <c r="R1402" s="255"/>
      <c r="S1402" s="255"/>
      <c r="T1402" s="255"/>
      <c r="U1402" s="255"/>
      <c r="V1402" s="255"/>
      <c r="W1402" s="255"/>
      <c r="X1402" s="255"/>
      <c r="Y1402" s="255"/>
      <c r="Z1402" s="255"/>
      <c r="AA1402" s="255"/>
      <c r="AB1402" s="255"/>
      <c r="AC1402" s="255"/>
      <c r="AD1402" s="255"/>
      <c r="AE1402" s="362">
        <f>AE1401</f>
        <v>0</v>
      </c>
      <c r="AF1402" s="362">
        <f t="shared" ref="AF1402:AR1402" si="2878">AF1401</f>
        <v>0</v>
      </c>
      <c r="AG1402" s="362">
        <f t="shared" si="2878"/>
        <v>0</v>
      </c>
      <c r="AH1402" s="362">
        <f t="shared" si="2878"/>
        <v>0</v>
      </c>
      <c r="AI1402" s="362">
        <f t="shared" si="2878"/>
        <v>0</v>
      </c>
      <c r="AJ1402" s="362">
        <f t="shared" si="2878"/>
        <v>0</v>
      </c>
      <c r="AK1402" s="362">
        <f t="shared" si="2878"/>
        <v>0</v>
      </c>
      <c r="AL1402" s="362">
        <f t="shared" si="2878"/>
        <v>0</v>
      </c>
      <c r="AM1402" s="362">
        <f t="shared" si="2878"/>
        <v>0</v>
      </c>
      <c r="AN1402" s="362">
        <f t="shared" si="2878"/>
        <v>0</v>
      </c>
      <c r="AO1402" s="362">
        <f t="shared" si="2878"/>
        <v>0</v>
      </c>
      <c r="AP1402" s="362">
        <f t="shared" si="2878"/>
        <v>0</v>
      </c>
      <c r="AQ1402" s="362">
        <f t="shared" si="2878"/>
        <v>0</v>
      </c>
      <c r="AR1402" s="362">
        <f t="shared" si="2878"/>
        <v>0</v>
      </c>
      <c r="AS1402" s="270"/>
    </row>
    <row r="1403" spans="1:45" ht="15" hidden="1" customHeight="1" outlineLevel="1">
      <c r="A1403" s="464"/>
      <c r="B1403" s="273"/>
      <c r="C1403" s="271"/>
      <c r="D1403" s="251"/>
      <c r="E1403" s="251"/>
      <c r="F1403" s="251"/>
      <c r="G1403" s="251"/>
      <c r="H1403" s="251"/>
      <c r="I1403" s="251"/>
      <c r="J1403" s="251"/>
      <c r="K1403" s="251"/>
      <c r="L1403" s="251"/>
      <c r="M1403" s="251"/>
      <c r="N1403" s="251"/>
      <c r="O1403" s="251"/>
      <c r="P1403" s="251"/>
      <c r="Q1403" s="251"/>
      <c r="R1403" s="251"/>
      <c r="S1403" s="251"/>
      <c r="T1403" s="251"/>
      <c r="U1403" s="251"/>
      <c r="V1403" s="251"/>
      <c r="W1403" s="251"/>
      <c r="X1403" s="251"/>
      <c r="Y1403" s="251"/>
      <c r="Z1403" s="251"/>
      <c r="AA1403" s="251"/>
      <c r="AB1403" s="251"/>
      <c r="AC1403" s="251"/>
      <c r="AD1403" s="251"/>
      <c r="AE1403" s="367"/>
      <c r="AF1403" s="368"/>
      <c r="AG1403" s="367"/>
      <c r="AH1403" s="367"/>
      <c r="AI1403" s="367"/>
      <c r="AJ1403" s="367"/>
      <c r="AK1403" s="367"/>
      <c r="AL1403" s="367"/>
      <c r="AM1403" s="367"/>
      <c r="AN1403" s="367"/>
      <c r="AO1403" s="367"/>
      <c r="AP1403" s="367"/>
      <c r="AQ1403" s="367"/>
      <c r="AR1403" s="367"/>
      <c r="AS1403" s="272"/>
    </row>
    <row r="1404" spans="1:45" ht="15" hidden="1" customHeight="1" outlineLevel="1">
      <c r="A1404" s="464">
        <v>8</v>
      </c>
      <c r="B1404" s="379" t="s">
        <v>101</v>
      </c>
      <c r="C1404" s="251" t="s">
        <v>25</v>
      </c>
      <c r="D1404" s="255"/>
      <c r="E1404" s="255"/>
      <c r="F1404" s="255"/>
      <c r="G1404" s="255"/>
      <c r="H1404" s="255"/>
      <c r="I1404" s="255"/>
      <c r="J1404" s="255"/>
      <c r="K1404" s="255"/>
      <c r="L1404" s="255"/>
      <c r="M1404" s="255"/>
      <c r="N1404" s="255"/>
      <c r="O1404" s="255"/>
      <c r="P1404" s="255"/>
      <c r="Q1404" s="255">
        <v>12</v>
      </c>
      <c r="R1404" s="255"/>
      <c r="S1404" s="255"/>
      <c r="T1404" s="255"/>
      <c r="U1404" s="255"/>
      <c r="V1404" s="255"/>
      <c r="W1404" s="255"/>
      <c r="X1404" s="255"/>
      <c r="Y1404" s="255"/>
      <c r="Z1404" s="255"/>
      <c r="AA1404" s="255"/>
      <c r="AB1404" s="255"/>
      <c r="AC1404" s="255"/>
      <c r="AD1404" s="255"/>
      <c r="AE1404" s="366"/>
      <c r="AF1404" s="366"/>
      <c r="AG1404" s="366"/>
      <c r="AH1404" s="366"/>
      <c r="AI1404" s="366"/>
      <c r="AJ1404" s="366"/>
      <c r="AK1404" s="366"/>
      <c r="AL1404" s="366"/>
      <c r="AM1404" s="366"/>
      <c r="AN1404" s="366"/>
      <c r="AO1404" s="366"/>
      <c r="AP1404" s="366"/>
      <c r="AQ1404" s="366"/>
      <c r="AR1404" s="366"/>
      <c r="AS1404" s="256">
        <f>SUM(AE1404:AR1404)</f>
        <v>0</v>
      </c>
    </row>
    <row r="1405" spans="1:45" ht="15" hidden="1" customHeight="1" outlineLevel="1">
      <c r="A1405" s="464"/>
      <c r="B1405" s="254" t="s">
        <v>739</v>
      </c>
      <c r="C1405" s="251" t="s">
        <v>163</v>
      </c>
      <c r="D1405" s="255"/>
      <c r="E1405" s="255"/>
      <c r="F1405" s="255"/>
      <c r="G1405" s="255"/>
      <c r="H1405" s="255"/>
      <c r="I1405" s="255"/>
      <c r="J1405" s="255"/>
      <c r="K1405" s="255"/>
      <c r="L1405" s="255"/>
      <c r="M1405" s="255"/>
      <c r="N1405" s="255"/>
      <c r="O1405" s="255"/>
      <c r="P1405" s="255"/>
      <c r="Q1405" s="255">
        <f>Q1404</f>
        <v>12</v>
      </c>
      <c r="R1405" s="255"/>
      <c r="S1405" s="255"/>
      <c r="T1405" s="255"/>
      <c r="U1405" s="255"/>
      <c r="V1405" s="255"/>
      <c r="W1405" s="255"/>
      <c r="X1405" s="255"/>
      <c r="Y1405" s="255"/>
      <c r="Z1405" s="255"/>
      <c r="AA1405" s="255"/>
      <c r="AB1405" s="255"/>
      <c r="AC1405" s="255"/>
      <c r="AD1405" s="255"/>
      <c r="AE1405" s="362">
        <f>AE1404</f>
        <v>0</v>
      </c>
      <c r="AF1405" s="362">
        <f t="shared" ref="AF1405:AR1405" si="2879">AF1404</f>
        <v>0</v>
      </c>
      <c r="AG1405" s="362">
        <f t="shared" si="2879"/>
        <v>0</v>
      </c>
      <c r="AH1405" s="362">
        <f t="shared" si="2879"/>
        <v>0</v>
      </c>
      <c r="AI1405" s="362">
        <f t="shared" si="2879"/>
        <v>0</v>
      </c>
      <c r="AJ1405" s="362">
        <f t="shared" si="2879"/>
        <v>0</v>
      </c>
      <c r="AK1405" s="362">
        <f t="shared" si="2879"/>
        <v>0</v>
      </c>
      <c r="AL1405" s="362">
        <f t="shared" si="2879"/>
        <v>0</v>
      </c>
      <c r="AM1405" s="362">
        <f t="shared" si="2879"/>
        <v>0</v>
      </c>
      <c r="AN1405" s="362">
        <f t="shared" si="2879"/>
        <v>0</v>
      </c>
      <c r="AO1405" s="362">
        <f t="shared" si="2879"/>
        <v>0</v>
      </c>
      <c r="AP1405" s="362">
        <f t="shared" si="2879"/>
        <v>0</v>
      </c>
      <c r="AQ1405" s="362">
        <f t="shared" si="2879"/>
        <v>0</v>
      </c>
      <c r="AR1405" s="362">
        <f t="shared" si="2879"/>
        <v>0</v>
      </c>
      <c r="AS1405" s="270"/>
    </row>
    <row r="1406" spans="1:45" ht="15" hidden="1" customHeight="1" outlineLevel="1">
      <c r="A1406" s="464"/>
      <c r="B1406" s="273"/>
      <c r="C1406" s="271"/>
      <c r="D1406" s="275"/>
      <c r="E1406" s="275"/>
      <c r="F1406" s="275"/>
      <c r="G1406" s="275"/>
      <c r="H1406" s="275"/>
      <c r="I1406" s="275"/>
      <c r="J1406" s="275"/>
      <c r="K1406" s="275"/>
      <c r="L1406" s="275"/>
      <c r="M1406" s="275"/>
      <c r="N1406" s="275"/>
      <c r="O1406" s="275"/>
      <c r="P1406" s="275"/>
      <c r="Q1406" s="251"/>
      <c r="R1406" s="275"/>
      <c r="S1406" s="275"/>
      <c r="T1406" s="275"/>
      <c r="U1406" s="275"/>
      <c r="V1406" s="275"/>
      <c r="W1406" s="275"/>
      <c r="X1406" s="275"/>
      <c r="Y1406" s="275"/>
      <c r="Z1406" s="275"/>
      <c r="AA1406" s="275"/>
      <c r="AB1406" s="275"/>
      <c r="AC1406" s="275"/>
      <c r="AD1406" s="275"/>
      <c r="AE1406" s="367"/>
      <c r="AF1406" s="368"/>
      <c r="AG1406" s="367"/>
      <c r="AH1406" s="367"/>
      <c r="AI1406" s="367"/>
      <c r="AJ1406" s="367"/>
      <c r="AK1406" s="367"/>
      <c r="AL1406" s="367"/>
      <c r="AM1406" s="367"/>
      <c r="AN1406" s="367"/>
      <c r="AO1406" s="367"/>
      <c r="AP1406" s="367"/>
      <c r="AQ1406" s="367"/>
      <c r="AR1406" s="367"/>
      <c r="AS1406" s="272"/>
    </row>
    <row r="1407" spans="1:45" ht="15" hidden="1" customHeight="1" outlineLevel="1">
      <c r="A1407" s="464">
        <v>9</v>
      </c>
      <c r="B1407" s="379" t="s">
        <v>102</v>
      </c>
      <c r="C1407" s="251" t="s">
        <v>25</v>
      </c>
      <c r="D1407" s="255"/>
      <c r="E1407" s="255"/>
      <c r="F1407" s="255"/>
      <c r="G1407" s="255"/>
      <c r="H1407" s="255"/>
      <c r="I1407" s="255"/>
      <c r="J1407" s="255"/>
      <c r="K1407" s="255"/>
      <c r="L1407" s="255"/>
      <c r="M1407" s="255"/>
      <c r="N1407" s="255"/>
      <c r="O1407" s="255"/>
      <c r="P1407" s="255"/>
      <c r="Q1407" s="255">
        <v>12</v>
      </c>
      <c r="R1407" s="255"/>
      <c r="S1407" s="255"/>
      <c r="T1407" s="255"/>
      <c r="U1407" s="255"/>
      <c r="V1407" s="255"/>
      <c r="W1407" s="255"/>
      <c r="X1407" s="255"/>
      <c r="Y1407" s="255"/>
      <c r="Z1407" s="255"/>
      <c r="AA1407" s="255"/>
      <c r="AB1407" s="255"/>
      <c r="AC1407" s="255"/>
      <c r="AD1407" s="255"/>
      <c r="AE1407" s="366"/>
      <c r="AF1407" s="366"/>
      <c r="AG1407" s="366"/>
      <c r="AH1407" s="366"/>
      <c r="AI1407" s="366"/>
      <c r="AJ1407" s="366"/>
      <c r="AK1407" s="366"/>
      <c r="AL1407" s="366"/>
      <c r="AM1407" s="366"/>
      <c r="AN1407" s="366"/>
      <c r="AO1407" s="366"/>
      <c r="AP1407" s="366"/>
      <c r="AQ1407" s="366"/>
      <c r="AR1407" s="366"/>
      <c r="AS1407" s="256">
        <f>SUM(AE1407:AR1407)</f>
        <v>0</v>
      </c>
    </row>
    <row r="1408" spans="1:45" ht="15" hidden="1" customHeight="1" outlineLevel="1">
      <c r="A1408" s="464"/>
      <c r="B1408" s="254" t="s">
        <v>739</v>
      </c>
      <c r="C1408" s="251" t="s">
        <v>163</v>
      </c>
      <c r="D1408" s="255"/>
      <c r="E1408" s="255"/>
      <c r="F1408" s="255"/>
      <c r="G1408" s="255"/>
      <c r="H1408" s="255"/>
      <c r="I1408" s="255"/>
      <c r="J1408" s="255"/>
      <c r="K1408" s="255"/>
      <c r="L1408" s="255"/>
      <c r="M1408" s="255"/>
      <c r="N1408" s="255"/>
      <c r="O1408" s="255"/>
      <c r="P1408" s="255"/>
      <c r="Q1408" s="255">
        <f>Q1407</f>
        <v>12</v>
      </c>
      <c r="R1408" s="255"/>
      <c r="S1408" s="255"/>
      <c r="T1408" s="255"/>
      <c r="U1408" s="255"/>
      <c r="V1408" s="255"/>
      <c r="W1408" s="255"/>
      <c r="X1408" s="255"/>
      <c r="Y1408" s="255"/>
      <c r="Z1408" s="255"/>
      <c r="AA1408" s="255"/>
      <c r="AB1408" s="255"/>
      <c r="AC1408" s="255"/>
      <c r="AD1408" s="255"/>
      <c r="AE1408" s="362">
        <f>AE1407</f>
        <v>0</v>
      </c>
      <c r="AF1408" s="362">
        <f t="shared" ref="AF1408:AR1408" si="2880">AF1407</f>
        <v>0</v>
      </c>
      <c r="AG1408" s="362">
        <f t="shared" si="2880"/>
        <v>0</v>
      </c>
      <c r="AH1408" s="362">
        <f t="shared" si="2880"/>
        <v>0</v>
      </c>
      <c r="AI1408" s="362">
        <f t="shared" si="2880"/>
        <v>0</v>
      </c>
      <c r="AJ1408" s="362">
        <f t="shared" si="2880"/>
        <v>0</v>
      </c>
      <c r="AK1408" s="362">
        <f t="shared" si="2880"/>
        <v>0</v>
      </c>
      <c r="AL1408" s="362">
        <f t="shared" si="2880"/>
        <v>0</v>
      </c>
      <c r="AM1408" s="362">
        <f t="shared" si="2880"/>
        <v>0</v>
      </c>
      <c r="AN1408" s="362">
        <f t="shared" si="2880"/>
        <v>0</v>
      </c>
      <c r="AO1408" s="362">
        <f t="shared" si="2880"/>
        <v>0</v>
      </c>
      <c r="AP1408" s="362">
        <f t="shared" si="2880"/>
        <v>0</v>
      </c>
      <c r="AQ1408" s="362">
        <f t="shared" si="2880"/>
        <v>0</v>
      </c>
      <c r="AR1408" s="362">
        <f t="shared" si="2880"/>
        <v>0</v>
      </c>
      <c r="AS1408" s="270"/>
    </row>
    <row r="1409" spans="1:45" ht="15" hidden="1" customHeight="1" outlineLevel="1">
      <c r="A1409" s="464"/>
      <c r="B1409" s="273"/>
      <c r="C1409" s="271"/>
      <c r="D1409" s="275"/>
      <c r="E1409" s="275"/>
      <c r="F1409" s="275"/>
      <c r="G1409" s="275"/>
      <c r="H1409" s="275"/>
      <c r="I1409" s="275"/>
      <c r="J1409" s="275"/>
      <c r="K1409" s="275"/>
      <c r="L1409" s="275"/>
      <c r="M1409" s="275"/>
      <c r="N1409" s="275"/>
      <c r="O1409" s="275"/>
      <c r="P1409" s="275"/>
      <c r="Q1409" s="251"/>
      <c r="R1409" s="275"/>
      <c r="S1409" s="275"/>
      <c r="T1409" s="275"/>
      <c r="U1409" s="275"/>
      <c r="V1409" s="275"/>
      <c r="W1409" s="275"/>
      <c r="X1409" s="275"/>
      <c r="Y1409" s="275"/>
      <c r="Z1409" s="275"/>
      <c r="AA1409" s="275"/>
      <c r="AB1409" s="275"/>
      <c r="AC1409" s="275"/>
      <c r="AD1409" s="275"/>
      <c r="AE1409" s="367"/>
      <c r="AF1409" s="367"/>
      <c r="AG1409" s="367"/>
      <c r="AH1409" s="367"/>
      <c r="AI1409" s="367"/>
      <c r="AJ1409" s="367"/>
      <c r="AK1409" s="367"/>
      <c r="AL1409" s="367"/>
      <c r="AM1409" s="367"/>
      <c r="AN1409" s="367"/>
      <c r="AO1409" s="367"/>
      <c r="AP1409" s="367"/>
      <c r="AQ1409" s="367"/>
      <c r="AR1409" s="367"/>
      <c r="AS1409" s="272"/>
    </row>
    <row r="1410" spans="1:45" ht="15" hidden="1" customHeight="1" outlineLevel="1">
      <c r="A1410" s="464">
        <v>10</v>
      </c>
      <c r="B1410" s="379" t="s">
        <v>103</v>
      </c>
      <c r="C1410" s="251" t="s">
        <v>25</v>
      </c>
      <c r="D1410" s="255"/>
      <c r="E1410" s="255"/>
      <c r="F1410" s="255"/>
      <c r="G1410" s="255"/>
      <c r="H1410" s="255"/>
      <c r="I1410" s="255"/>
      <c r="J1410" s="255"/>
      <c r="K1410" s="255"/>
      <c r="L1410" s="255"/>
      <c r="M1410" s="255"/>
      <c r="N1410" s="255"/>
      <c r="O1410" s="255"/>
      <c r="P1410" s="255"/>
      <c r="Q1410" s="255">
        <v>3</v>
      </c>
      <c r="R1410" s="255"/>
      <c r="S1410" s="255"/>
      <c r="T1410" s="255"/>
      <c r="U1410" s="255"/>
      <c r="V1410" s="255"/>
      <c r="W1410" s="255"/>
      <c r="X1410" s="255"/>
      <c r="Y1410" s="255"/>
      <c r="Z1410" s="255"/>
      <c r="AA1410" s="255"/>
      <c r="AB1410" s="255"/>
      <c r="AC1410" s="255"/>
      <c r="AD1410" s="255"/>
      <c r="AE1410" s="366"/>
      <c r="AF1410" s="366"/>
      <c r="AG1410" s="366"/>
      <c r="AH1410" s="366"/>
      <c r="AI1410" s="366"/>
      <c r="AJ1410" s="366"/>
      <c r="AK1410" s="366"/>
      <c r="AL1410" s="366"/>
      <c r="AM1410" s="366"/>
      <c r="AN1410" s="366"/>
      <c r="AO1410" s="366"/>
      <c r="AP1410" s="366"/>
      <c r="AQ1410" s="366"/>
      <c r="AR1410" s="366"/>
      <c r="AS1410" s="256">
        <f>SUM(AE1410:AR1410)</f>
        <v>0</v>
      </c>
    </row>
    <row r="1411" spans="1:45" ht="15" hidden="1" customHeight="1" outlineLevel="1">
      <c r="A1411" s="464"/>
      <c r="B1411" s="254" t="s">
        <v>739</v>
      </c>
      <c r="C1411" s="251" t="s">
        <v>163</v>
      </c>
      <c r="D1411" s="255"/>
      <c r="E1411" s="255"/>
      <c r="F1411" s="255"/>
      <c r="G1411" s="255"/>
      <c r="H1411" s="255"/>
      <c r="I1411" s="255"/>
      <c r="J1411" s="255"/>
      <c r="K1411" s="255"/>
      <c r="L1411" s="255"/>
      <c r="M1411" s="255"/>
      <c r="N1411" s="255"/>
      <c r="O1411" s="255"/>
      <c r="P1411" s="255"/>
      <c r="Q1411" s="255">
        <f>Q1410</f>
        <v>3</v>
      </c>
      <c r="R1411" s="255"/>
      <c r="S1411" s="255"/>
      <c r="T1411" s="255"/>
      <c r="U1411" s="255"/>
      <c r="V1411" s="255"/>
      <c r="W1411" s="255"/>
      <c r="X1411" s="255"/>
      <c r="Y1411" s="255"/>
      <c r="Z1411" s="255"/>
      <c r="AA1411" s="255"/>
      <c r="AB1411" s="255"/>
      <c r="AC1411" s="255"/>
      <c r="AD1411" s="255"/>
      <c r="AE1411" s="362">
        <f>AE1410</f>
        <v>0</v>
      </c>
      <c r="AF1411" s="362">
        <f t="shared" ref="AF1411:AR1411" si="2881">AF1410</f>
        <v>0</v>
      </c>
      <c r="AG1411" s="362">
        <f t="shared" si="2881"/>
        <v>0</v>
      </c>
      <c r="AH1411" s="362">
        <f t="shared" si="2881"/>
        <v>0</v>
      </c>
      <c r="AI1411" s="362">
        <f t="shared" si="2881"/>
        <v>0</v>
      </c>
      <c r="AJ1411" s="362">
        <f t="shared" si="2881"/>
        <v>0</v>
      </c>
      <c r="AK1411" s="362">
        <f t="shared" si="2881"/>
        <v>0</v>
      </c>
      <c r="AL1411" s="362">
        <f t="shared" si="2881"/>
        <v>0</v>
      </c>
      <c r="AM1411" s="362">
        <f t="shared" si="2881"/>
        <v>0</v>
      </c>
      <c r="AN1411" s="362">
        <f t="shared" si="2881"/>
        <v>0</v>
      </c>
      <c r="AO1411" s="362">
        <f t="shared" si="2881"/>
        <v>0</v>
      </c>
      <c r="AP1411" s="362">
        <f t="shared" si="2881"/>
        <v>0</v>
      </c>
      <c r="AQ1411" s="362">
        <f t="shared" si="2881"/>
        <v>0</v>
      </c>
      <c r="AR1411" s="362">
        <f t="shared" si="2881"/>
        <v>0</v>
      </c>
      <c r="AS1411" s="270"/>
    </row>
    <row r="1412" spans="1:45" ht="15" hidden="1" customHeight="1" outlineLevel="1">
      <c r="A1412" s="464"/>
      <c r="B1412" s="273"/>
      <c r="C1412" s="271"/>
      <c r="D1412" s="275"/>
      <c r="E1412" s="275"/>
      <c r="F1412" s="275"/>
      <c r="G1412" s="275"/>
      <c r="H1412" s="275"/>
      <c r="I1412" s="275"/>
      <c r="J1412" s="275"/>
      <c r="K1412" s="275"/>
      <c r="L1412" s="275"/>
      <c r="M1412" s="275"/>
      <c r="N1412" s="275"/>
      <c r="O1412" s="275"/>
      <c r="P1412" s="275"/>
      <c r="Q1412" s="251"/>
      <c r="R1412" s="275"/>
      <c r="S1412" s="275"/>
      <c r="T1412" s="275"/>
      <c r="U1412" s="275"/>
      <c r="V1412" s="275"/>
      <c r="W1412" s="275"/>
      <c r="X1412" s="275"/>
      <c r="Y1412" s="275"/>
      <c r="Z1412" s="275"/>
      <c r="AA1412" s="275"/>
      <c r="AB1412" s="275"/>
      <c r="AC1412" s="275"/>
      <c r="AD1412" s="275"/>
      <c r="AE1412" s="367"/>
      <c r="AF1412" s="368"/>
      <c r="AG1412" s="367"/>
      <c r="AH1412" s="367"/>
      <c r="AI1412" s="367"/>
      <c r="AJ1412" s="367"/>
      <c r="AK1412" s="367"/>
      <c r="AL1412" s="367"/>
      <c r="AM1412" s="367"/>
      <c r="AN1412" s="367"/>
      <c r="AO1412" s="367"/>
      <c r="AP1412" s="367"/>
      <c r="AQ1412" s="367"/>
      <c r="AR1412" s="367"/>
      <c r="AS1412" s="272"/>
    </row>
    <row r="1413" spans="1:45" ht="15" hidden="1" customHeight="1" outlineLevel="1">
      <c r="A1413" s="464"/>
      <c r="B1413" s="248" t="s">
        <v>10</v>
      </c>
      <c r="C1413" s="249"/>
      <c r="D1413" s="249"/>
      <c r="E1413" s="249"/>
      <c r="F1413" s="249"/>
      <c r="G1413" s="249"/>
      <c r="H1413" s="249"/>
      <c r="I1413" s="249"/>
      <c r="J1413" s="249"/>
      <c r="K1413" s="249"/>
      <c r="L1413" s="249"/>
      <c r="M1413" s="249"/>
      <c r="N1413" s="249"/>
      <c r="O1413" s="249"/>
      <c r="P1413" s="249"/>
      <c r="Q1413" s="250"/>
      <c r="R1413" s="249"/>
      <c r="S1413" s="249"/>
      <c r="T1413" s="249"/>
      <c r="U1413" s="249"/>
      <c r="V1413" s="249"/>
      <c r="W1413" s="249"/>
      <c r="X1413" s="249"/>
      <c r="Y1413" s="249"/>
      <c r="Z1413" s="249"/>
      <c r="AA1413" s="249"/>
      <c r="AB1413" s="249"/>
      <c r="AC1413" s="249"/>
      <c r="AD1413" s="249"/>
      <c r="AE1413" s="365"/>
      <c r="AF1413" s="365"/>
      <c r="AG1413" s="365"/>
      <c r="AH1413" s="365"/>
      <c r="AI1413" s="365"/>
      <c r="AJ1413" s="365"/>
      <c r="AK1413" s="365"/>
      <c r="AL1413" s="365"/>
      <c r="AM1413" s="365"/>
      <c r="AN1413" s="365"/>
      <c r="AO1413" s="365"/>
      <c r="AP1413" s="365"/>
      <c r="AQ1413" s="365"/>
      <c r="AR1413" s="365"/>
      <c r="AS1413" s="252"/>
    </row>
    <row r="1414" spans="1:45" ht="15" hidden="1" customHeight="1" outlineLevel="1">
      <c r="A1414" s="464">
        <v>11</v>
      </c>
      <c r="B1414" s="379" t="s">
        <v>104</v>
      </c>
      <c r="C1414" s="251" t="s">
        <v>25</v>
      </c>
      <c r="D1414" s="255"/>
      <c r="E1414" s="255"/>
      <c r="F1414" s="255"/>
      <c r="G1414" s="255"/>
      <c r="H1414" s="255"/>
      <c r="I1414" s="255"/>
      <c r="J1414" s="255"/>
      <c r="K1414" s="255"/>
      <c r="L1414" s="255"/>
      <c r="M1414" s="255"/>
      <c r="N1414" s="255"/>
      <c r="O1414" s="255"/>
      <c r="P1414" s="255"/>
      <c r="Q1414" s="255">
        <v>12</v>
      </c>
      <c r="R1414" s="255"/>
      <c r="S1414" s="255"/>
      <c r="T1414" s="255"/>
      <c r="U1414" s="255"/>
      <c r="V1414" s="255"/>
      <c r="W1414" s="255"/>
      <c r="X1414" s="255"/>
      <c r="Y1414" s="255"/>
      <c r="Z1414" s="255"/>
      <c r="AA1414" s="255"/>
      <c r="AB1414" s="255"/>
      <c r="AC1414" s="255"/>
      <c r="AD1414" s="255"/>
      <c r="AE1414" s="377"/>
      <c r="AF1414" s="366"/>
      <c r="AG1414" s="366"/>
      <c r="AH1414" s="366"/>
      <c r="AI1414" s="366"/>
      <c r="AJ1414" s="366"/>
      <c r="AK1414" s="366"/>
      <c r="AL1414" s="366"/>
      <c r="AM1414" s="366"/>
      <c r="AN1414" s="366"/>
      <c r="AO1414" s="366"/>
      <c r="AP1414" s="366"/>
      <c r="AQ1414" s="366"/>
      <c r="AR1414" s="366"/>
      <c r="AS1414" s="256">
        <f>SUM(AE1414:AR1414)</f>
        <v>0</v>
      </c>
    </row>
    <row r="1415" spans="1:45" ht="15" hidden="1" customHeight="1" outlineLevel="1">
      <c r="A1415" s="464"/>
      <c r="B1415" s="254" t="s">
        <v>739</v>
      </c>
      <c r="C1415" s="251" t="s">
        <v>163</v>
      </c>
      <c r="D1415" s="255"/>
      <c r="E1415" s="255"/>
      <c r="F1415" s="255"/>
      <c r="G1415" s="255"/>
      <c r="H1415" s="255"/>
      <c r="I1415" s="255"/>
      <c r="J1415" s="255"/>
      <c r="K1415" s="255"/>
      <c r="L1415" s="255"/>
      <c r="M1415" s="255"/>
      <c r="N1415" s="255"/>
      <c r="O1415" s="255"/>
      <c r="P1415" s="255"/>
      <c r="Q1415" s="255">
        <f>Q1414</f>
        <v>12</v>
      </c>
      <c r="R1415" s="255"/>
      <c r="S1415" s="255"/>
      <c r="T1415" s="255"/>
      <c r="U1415" s="255"/>
      <c r="V1415" s="255"/>
      <c r="W1415" s="255"/>
      <c r="X1415" s="255"/>
      <c r="Y1415" s="255"/>
      <c r="Z1415" s="255"/>
      <c r="AA1415" s="255"/>
      <c r="AB1415" s="255"/>
      <c r="AC1415" s="255"/>
      <c r="AD1415" s="255"/>
      <c r="AE1415" s="362">
        <f>AE1414</f>
        <v>0</v>
      </c>
      <c r="AF1415" s="362">
        <f t="shared" ref="AF1415:AR1415" si="2882">AF1414</f>
        <v>0</v>
      </c>
      <c r="AG1415" s="362">
        <f t="shared" si="2882"/>
        <v>0</v>
      </c>
      <c r="AH1415" s="362">
        <f t="shared" si="2882"/>
        <v>0</v>
      </c>
      <c r="AI1415" s="362">
        <f t="shared" si="2882"/>
        <v>0</v>
      </c>
      <c r="AJ1415" s="362">
        <f t="shared" si="2882"/>
        <v>0</v>
      </c>
      <c r="AK1415" s="362">
        <f t="shared" si="2882"/>
        <v>0</v>
      </c>
      <c r="AL1415" s="362">
        <f t="shared" si="2882"/>
        <v>0</v>
      </c>
      <c r="AM1415" s="362">
        <f t="shared" si="2882"/>
        <v>0</v>
      </c>
      <c r="AN1415" s="362">
        <f t="shared" si="2882"/>
        <v>0</v>
      </c>
      <c r="AO1415" s="362">
        <f t="shared" si="2882"/>
        <v>0</v>
      </c>
      <c r="AP1415" s="362">
        <f t="shared" si="2882"/>
        <v>0</v>
      </c>
      <c r="AQ1415" s="362">
        <f t="shared" si="2882"/>
        <v>0</v>
      </c>
      <c r="AR1415" s="362">
        <f t="shared" si="2882"/>
        <v>0</v>
      </c>
      <c r="AS1415" s="257"/>
    </row>
    <row r="1416" spans="1:45" ht="15" hidden="1" customHeight="1" outlineLevel="1">
      <c r="A1416" s="464"/>
      <c r="B1416" s="274"/>
      <c r="C1416" s="265"/>
      <c r="D1416" s="251"/>
      <c r="E1416" s="251"/>
      <c r="F1416" s="251"/>
      <c r="G1416" s="251"/>
      <c r="H1416" s="251"/>
      <c r="I1416" s="251"/>
      <c r="J1416" s="251"/>
      <c r="K1416" s="251"/>
      <c r="L1416" s="251"/>
      <c r="M1416" s="251"/>
      <c r="N1416" s="251"/>
      <c r="O1416" s="251"/>
      <c r="P1416" s="251"/>
      <c r="Q1416" s="251"/>
      <c r="R1416" s="251"/>
      <c r="S1416" s="251"/>
      <c r="T1416" s="251"/>
      <c r="U1416" s="251"/>
      <c r="V1416" s="251"/>
      <c r="W1416" s="251"/>
      <c r="X1416" s="251"/>
      <c r="Y1416" s="251"/>
      <c r="Z1416" s="251"/>
      <c r="AA1416" s="251"/>
      <c r="AB1416" s="251"/>
      <c r="AC1416" s="251"/>
      <c r="AD1416" s="251"/>
      <c r="AE1416" s="363"/>
      <c r="AF1416" s="372"/>
      <c r="AG1416" s="372"/>
      <c r="AH1416" s="372"/>
      <c r="AI1416" s="372"/>
      <c r="AJ1416" s="372"/>
      <c r="AK1416" s="372"/>
      <c r="AL1416" s="372"/>
      <c r="AM1416" s="372"/>
      <c r="AN1416" s="372"/>
      <c r="AO1416" s="372"/>
      <c r="AP1416" s="372"/>
      <c r="AQ1416" s="372"/>
      <c r="AR1416" s="372"/>
      <c r="AS1416" s="266"/>
    </row>
    <row r="1417" spans="1:45" ht="28.5" hidden="1" customHeight="1" outlineLevel="1">
      <c r="A1417" s="464">
        <v>12</v>
      </c>
      <c r="B1417" s="379" t="s">
        <v>105</v>
      </c>
      <c r="C1417" s="251" t="s">
        <v>25</v>
      </c>
      <c r="D1417" s="255"/>
      <c r="E1417" s="255"/>
      <c r="F1417" s="255"/>
      <c r="G1417" s="255"/>
      <c r="H1417" s="255"/>
      <c r="I1417" s="255"/>
      <c r="J1417" s="255"/>
      <c r="K1417" s="255"/>
      <c r="L1417" s="255"/>
      <c r="M1417" s="255"/>
      <c r="N1417" s="255"/>
      <c r="O1417" s="255"/>
      <c r="P1417" s="255"/>
      <c r="Q1417" s="255">
        <v>12</v>
      </c>
      <c r="R1417" s="255"/>
      <c r="S1417" s="255"/>
      <c r="T1417" s="255"/>
      <c r="U1417" s="255"/>
      <c r="V1417" s="255"/>
      <c r="W1417" s="255"/>
      <c r="X1417" s="255"/>
      <c r="Y1417" s="255"/>
      <c r="Z1417" s="255"/>
      <c r="AA1417" s="255"/>
      <c r="AB1417" s="255"/>
      <c r="AC1417" s="255"/>
      <c r="AD1417" s="255"/>
      <c r="AE1417" s="361"/>
      <c r="AF1417" s="366"/>
      <c r="AG1417" s="366"/>
      <c r="AH1417" s="366"/>
      <c r="AI1417" s="366"/>
      <c r="AJ1417" s="366"/>
      <c r="AK1417" s="366"/>
      <c r="AL1417" s="366"/>
      <c r="AM1417" s="366"/>
      <c r="AN1417" s="366"/>
      <c r="AO1417" s="366"/>
      <c r="AP1417" s="366"/>
      <c r="AQ1417" s="366"/>
      <c r="AR1417" s="366"/>
      <c r="AS1417" s="256">
        <f>SUM(AE1417:AR1417)</f>
        <v>0</v>
      </c>
    </row>
    <row r="1418" spans="1:45" ht="15" hidden="1" customHeight="1" outlineLevel="1">
      <c r="A1418" s="464"/>
      <c r="B1418" s="254" t="s">
        <v>739</v>
      </c>
      <c r="C1418" s="251" t="s">
        <v>163</v>
      </c>
      <c r="D1418" s="255"/>
      <c r="E1418" s="255"/>
      <c r="F1418" s="255"/>
      <c r="G1418" s="255"/>
      <c r="H1418" s="255"/>
      <c r="I1418" s="255"/>
      <c r="J1418" s="255"/>
      <c r="K1418" s="255"/>
      <c r="L1418" s="255"/>
      <c r="M1418" s="255"/>
      <c r="N1418" s="255"/>
      <c r="O1418" s="255"/>
      <c r="P1418" s="255"/>
      <c r="Q1418" s="255">
        <f>Q1417</f>
        <v>12</v>
      </c>
      <c r="R1418" s="255"/>
      <c r="S1418" s="255"/>
      <c r="T1418" s="255"/>
      <c r="U1418" s="255"/>
      <c r="V1418" s="255"/>
      <c r="W1418" s="255"/>
      <c r="X1418" s="255"/>
      <c r="Y1418" s="255"/>
      <c r="Z1418" s="255"/>
      <c r="AA1418" s="255"/>
      <c r="AB1418" s="255"/>
      <c r="AC1418" s="255"/>
      <c r="AD1418" s="255"/>
      <c r="AE1418" s="362">
        <f>AE1417</f>
        <v>0</v>
      </c>
      <c r="AF1418" s="362">
        <f t="shared" ref="AF1418:AR1418" si="2883">AF1417</f>
        <v>0</v>
      </c>
      <c r="AG1418" s="362">
        <f t="shared" si="2883"/>
        <v>0</v>
      </c>
      <c r="AH1418" s="362">
        <f t="shared" si="2883"/>
        <v>0</v>
      </c>
      <c r="AI1418" s="362">
        <f t="shared" si="2883"/>
        <v>0</v>
      </c>
      <c r="AJ1418" s="362">
        <f t="shared" si="2883"/>
        <v>0</v>
      </c>
      <c r="AK1418" s="362">
        <f t="shared" si="2883"/>
        <v>0</v>
      </c>
      <c r="AL1418" s="362">
        <f t="shared" si="2883"/>
        <v>0</v>
      </c>
      <c r="AM1418" s="362">
        <f t="shared" si="2883"/>
        <v>0</v>
      </c>
      <c r="AN1418" s="362">
        <f t="shared" si="2883"/>
        <v>0</v>
      </c>
      <c r="AO1418" s="362">
        <f t="shared" si="2883"/>
        <v>0</v>
      </c>
      <c r="AP1418" s="362">
        <f t="shared" si="2883"/>
        <v>0</v>
      </c>
      <c r="AQ1418" s="362">
        <f t="shared" si="2883"/>
        <v>0</v>
      </c>
      <c r="AR1418" s="362">
        <f t="shared" si="2883"/>
        <v>0</v>
      </c>
      <c r="AS1418" s="257"/>
    </row>
    <row r="1419" spans="1:45" ht="15" hidden="1" customHeight="1" outlineLevel="1">
      <c r="A1419" s="464"/>
      <c r="B1419" s="274"/>
      <c r="C1419" s="265"/>
      <c r="D1419" s="251"/>
      <c r="E1419" s="251"/>
      <c r="F1419" s="251"/>
      <c r="G1419" s="251"/>
      <c r="H1419" s="251"/>
      <c r="I1419" s="251"/>
      <c r="J1419" s="251"/>
      <c r="K1419" s="251"/>
      <c r="L1419" s="251"/>
      <c r="M1419" s="251"/>
      <c r="N1419" s="251"/>
      <c r="O1419" s="251"/>
      <c r="P1419" s="251"/>
      <c r="Q1419" s="251"/>
      <c r="R1419" s="251"/>
      <c r="S1419" s="251"/>
      <c r="T1419" s="251"/>
      <c r="U1419" s="251"/>
      <c r="V1419" s="251"/>
      <c r="W1419" s="251"/>
      <c r="X1419" s="251"/>
      <c r="Y1419" s="251"/>
      <c r="Z1419" s="251"/>
      <c r="AA1419" s="251"/>
      <c r="AB1419" s="251"/>
      <c r="AC1419" s="251"/>
      <c r="AD1419" s="251"/>
      <c r="AE1419" s="373"/>
      <c r="AF1419" s="373"/>
      <c r="AG1419" s="363"/>
      <c r="AH1419" s="363"/>
      <c r="AI1419" s="363"/>
      <c r="AJ1419" s="363"/>
      <c r="AK1419" s="363"/>
      <c r="AL1419" s="363"/>
      <c r="AM1419" s="363"/>
      <c r="AN1419" s="363"/>
      <c r="AO1419" s="363"/>
      <c r="AP1419" s="363"/>
      <c r="AQ1419" s="363"/>
      <c r="AR1419" s="363"/>
      <c r="AS1419" s="266"/>
    </row>
    <row r="1420" spans="1:45" ht="15" hidden="1" customHeight="1" outlineLevel="1">
      <c r="A1420" s="464">
        <v>13</v>
      </c>
      <c r="B1420" s="379" t="s">
        <v>106</v>
      </c>
      <c r="C1420" s="251" t="s">
        <v>25</v>
      </c>
      <c r="D1420" s="255"/>
      <c r="E1420" s="255"/>
      <c r="F1420" s="255"/>
      <c r="G1420" s="255"/>
      <c r="H1420" s="255"/>
      <c r="I1420" s="255"/>
      <c r="J1420" s="255"/>
      <c r="K1420" s="255"/>
      <c r="L1420" s="255"/>
      <c r="M1420" s="255"/>
      <c r="N1420" s="255"/>
      <c r="O1420" s="255"/>
      <c r="P1420" s="255"/>
      <c r="Q1420" s="255">
        <v>12</v>
      </c>
      <c r="R1420" s="255"/>
      <c r="S1420" s="255"/>
      <c r="T1420" s="255"/>
      <c r="U1420" s="255"/>
      <c r="V1420" s="255"/>
      <c r="W1420" s="255"/>
      <c r="X1420" s="255"/>
      <c r="Y1420" s="255"/>
      <c r="Z1420" s="255"/>
      <c r="AA1420" s="255"/>
      <c r="AB1420" s="255"/>
      <c r="AC1420" s="255"/>
      <c r="AD1420" s="255"/>
      <c r="AE1420" s="361"/>
      <c r="AF1420" s="366"/>
      <c r="AG1420" s="366"/>
      <c r="AH1420" s="366"/>
      <c r="AI1420" s="366"/>
      <c r="AJ1420" s="366"/>
      <c r="AK1420" s="366"/>
      <c r="AL1420" s="366"/>
      <c r="AM1420" s="366"/>
      <c r="AN1420" s="366"/>
      <c r="AO1420" s="366"/>
      <c r="AP1420" s="366"/>
      <c r="AQ1420" s="366"/>
      <c r="AR1420" s="366"/>
      <c r="AS1420" s="256">
        <f>SUM(AE1420:AR1420)</f>
        <v>0</v>
      </c>
    </row>
    <row r="1421" spans="1:45" ht="15" hidden="1" customHeight="1" outlineLevel="1">
      <c r="A1421" s="464"/>
      <c r="B1421" s="254" t="s">
        <v>739</v>
      </c>
      <c r="C1421" s="251" t="s">
        <v>163</v>
      </c>
      <c r="D1421" s="255"/>
      <c r="E1421" s="255"/>
      <c r="F1421" s="255"/>
      <c r="G1421" s="255"/>
      <c r="H1421" s="255"/>
      <c r="I1421" s="255"/>
      <c r="J1421" s="255"/>
      <c r="K1421" s="255"/>
      <c r="L1421" s="255"/>
      <c r="M1421" s="255"/>
      <c r="N1421" s="255"/>
      <c r="O1421" s="255"/>
      <c r="P1421" s="255"/>
      <c r="Q1421" s="255">
        <f>Q1420</f>
        <v>12</v>
      </c>
      <c r="R1421" s="255"/>
      <c r="S1421" s="255"/>
      <c r="T1421" s="255"/>
      <c r="U1421" s="255"/>
      <c r="V1421" s="255"/>
      <c r="W1421" s="255"/>
      <c r="X1421" s="255"/>
      <c r="Y1421" s="255"/>
      <c r="Z1421" s="255"/>
      <c r="AA1421" s="255"/>
      <c r="AB1421" s="255"/>
      <c r="AC1421" s="255"/>
      <c r="AD1421" s="255"/>
      <c r="AE1421" s="362">
        <f>AE1420</f>
        <v>0</v>
      </c>
      <c r="AF1421" s="362">
        <f t="shared" ref="AF1421:AR1421" si="2884">AF1420</f>
        <v>0</v>
      </c>
      <c r="AG1421" s="362">
        <f t="shared" si="2884"/>
        <v>0</v>
      </c>
      <c r="AH1421" s="362">
        <f t="shared" si="2884"/>
        <v>0</v>
      </c>
      <c r="AI1421" s="362">
        <f t="shared" si="2884"/>
        <v>0</v>
      </c>
      <c r="AJ1421" s="362">
        <f t="shared" si="2884"/>
        <v>0</v>
      </c>
      <c r="AK1421" s="362">
        <f t="shared" si="2884"/>
        <v>0</v>
      </c>
      <c r="AL1421" s="362">
        <f t="shared" si="2884"/>
        <v>0</v>
      </c>
      <c r="AM1421" s="362">
        <f t="shared" si="2884"/>
        <v>0</v>
      </c>
      <c r="AN1421" s="362">
        <f t="shared" si="2884"/>
        <v>0</v>
      </c>
      <c r="AO1421" s="362">
        <f t="shared" si="2884"/>
        <v>0</v>
      </c>
      <c r="AP1421" s="362">
        <f t="shared" si="2884"/>
        <v>0</v>
      </c>
      <c r="AQ1421" s="362">
        <f t="shared" si="2884"/>
        <v>0</v>
      </c>
      <c r="AR1421" s="362">
        <f t="shared" si="2884"/>
        <v>0</v>
      </c>
      <c r="AS1421" s="266"/>
    </row>
    <row r="1422" spans="1:45" ht="15" hidden="1" customHeight="1" outlineLevel="1">
      <c r="A1422" s="464"/>
      <c r="B1422" s="27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363"/>
      <c r="AF1422" s="363"/>
      <c r="AG1422" s="363"/>
      <c r="AH1422" s="363"/>
      <c r="AI1422" s="363"/>
      <c r="AJ1422" s="363"/>
      <c r="AK1422" s="363"/>
      <c r="AL1422" s="363"/>
      <c r="AM1422" s="363"/>
      <c r="AN1422" s="363"/>
      <c r="AO1422" s="363"/>
      <c r="AP1422" s="363"/>
      <c r="AQ1422" s="363"/>
      <c r="AR1422" s="363"/>
      <c r="AS1422" s="266"/>
    </row>
    <row r="1423" spans="1:45" ht="15" hidden="1" customHeight="1" outlineLevel="1">
      <c r="A1423" s="464"/>
      <c r="B1423" s="248" t="s">
        <v>107</v>
      </c>
      <c r="C1423" s="249"/>
      <c r="D1423" s="250"/>
      <c r="E1423" s="250"/>
      <c r="F1423" s="250"/>
      <c r="G1423" s="250"/>
      <c r="H1423" s="250"/>
      <c r="I1423" s="250"/>
      <c r="J1423" s="250"/>
      <c r="K1423" s="250"/>
      <c r="L1423" s="250"/>
      <c r="M1423" s="250"/>
      <c r="N1423" s="250"/>
      <c r="O1423" s="250"/>
      <c r="P1423" s="250"/>
      <c r="Q1423" s="250"/>
      <c r="R1423" s="250"/>
      <c r="S1423" s="249"/>
      <c r="T1423" s="249"/>
      <c r="U1423" s="249"/>
      <c r="V1423" s="249"/>
      <c r="W1423" s="249"/>
      <c r="X1423" s="249"/>
      <c r="Y1423" s="249"/>
      <c r="Z1423" s="249"/>
      <c r="AA1423" s="249"/>
      <c r="AB1423" s="249"/>
      <c r="AC1423" s="249"/>
      <c r="AD1423" s="249"/>
      <c r="AE1423" s="365"/>
      <c r="AF1423" s="365"/>
      <c r="AG1423" s="365"/>
      <c r="AH1423" s="365"/>
      <c r="AI1423" s="365"/>
      <c r="AJ1423" s="365"/>
      <c r="AK1423" s="365"/>
      <c r="AL1423" s="365"/>
      <c r="AM1423" s="365"/>
      <c r="AN1423" s="365"/>
      <c r="AO1423" s="365"/>
      <c r="AP1423" s="365"/>
      <c r="AQ1423" s="365"/>
      <c r="AR1423" s="365"/>
      <c r="AS1423" s="252"/>
    </row>
    <row r="1424" spans="1:45" ht="15" hidden="1" customHeight="1" outlineLevel="1">
      <c r="A1424" s="464">
        <v>14</v>
      </c>
      <c r="B1424" s="274" t="s">
        <v>108</v>
      </c>
      <c r="C1424" s="251" t="s">
        <v>25</v>
      </c>
      <c r="D1424" s="255"/>
      <c r="E1424" s="255"/>
      <c r="F1424" s="255"/>
      <c r="G1424" s="255"/>
      <c r="H1424" s="255"/>
      <c r="I1424" s="255"/>
      <c r="J1424" s="255"/>
      <c r="K1424" s="255"/>
      <c r="L1424" s="255"/>
      <c r="M1424" s="255"/>
      <c r="N1424" s="255"/>
      <c r="O1424" s="255"/>
      <c r="P1424" s="255"/>
      <c r="Q1424" s="255">
        <v>12</v>
      </c>
      <c r="R1424" s="255"/>
      <c r="S1424" s="255"/>
      <c r="T1424" s="255"/>
      <c r="U1424" s="255"/>
      <c r="V1424" s="255"/>
      <c r="W1424" s="255"/>
      <c r="X1424" s="255"/>
      <c r="Y1424" s="255"/>
      <c r="Z1424" s="255"/>
      <c r="AA1424" s="255"/>
      <c r="AB1424" s="255"/>
      <c r="AC1424" s="255"/>
      <c r="AD1424" s="255"/>
      <c r="AE1424" s="361"/>
      <c r="AF1424" s="361"/>
      <c r="AG1424" s="361"/>
      <c r="AH1424" s="361"/>
      <c r="AI1424" s="361"/>
      <c r="AJ1424" s="361"/>
      <c r="AK1424" s="361"/>
      <c r="AL1424" s="361"/>
      <c r="AM1424" s="361"/>
      <c r="AN1424" s="361"/>
      <c r="AO1424" s="361"/>
      <c r="AP1424" s="361"/>
      <c r="AQ1424" s="361"/>
      <c r="AR1424" s="361"/>
      <c r="AS1424" s="256">
        <f>SUM(AE1424:AR1424)</f>
        <v>0</v>
      </c>
    </row>
    <row r="1425" spans="1:46" ht="15" hidden="1" customHeight="1" outlineLevel="1">
      <c r="A1425" s="464"/>
      <c r="B1425" s="254" t="s">
        <v>739</v>
      </c>
      <c r="C1425" s="251" t="s">
        <v>163</v>
      </c>
      <c r="D1425" s="255"/>
      <c r="E1425" s="255"/>
      <c r="F1425" s="255"/>
      <c r="G1425" s="255"/>
      <c r="H1425" s="255"/>
      <c r="I1425" s="255"/>
      <c r="J1425" s="255"/>
      <c r="K1425" s="255"/>
      <c r="L1425" s="255"/>
      <c r="M1425" s="255"/>
      <c r="N1425" s="255"/>
      <c r="O1425" s="255"/>
      <c r="P1425" s="255"/>
      <c r="Q1425" s="255">
        <f>Q1424</f>
        <v>12</v>
      </c>
      <c r="R1425" s="255"/>
      <c r="S1425" s="255"/>
      <c r="T1425" s="255"/>
      <c r="U1425" s="255"/>
      <c r="V1425" s="255"/>
      <c r="W1425" s="255"/>
      <c r="X1425" s="255"/>
      <c r="Y1425" s="255"/>
      <c r="Z1425" s="255"/>
      <c r="AA1425" s="255"/>
      <c r="AB1425" s="255"/>
      <c r="AC1425" s="255"/>
      <c r="AD1425" s="255"/>
      <c r="AE1425" s="362">
        <f>AE1424</f>
        <v>0</v>
      </c>
      <c r="AF1425" s="362">
        <f t="shared" ref="AF1425:AR1425" si="2885">AF1424</f>
        <v>0</v>
      </c>
      <c r="AG1425" s="362">
        <f t="shared" si="2885"/>
        <v>0</v>
      </c>
      <c r="AH1425" s="362">
        <f t="shared" si="2885"/>
        <v>0</v>
      </c>
      <c r="AI1425" s="362">
        <f t="shared" si="2885"/>
        <v>0</v>
      </c>
      <c r="AJ1425" s="362">
        <f t="shared" si="2885"/>
        <v>0</v>
      </c>
      <c r="AK1425" s="362">
        <f t="shared" si="2885"/>
        <v>0</v>
      </c>
      <c r="AL1425" s="362">
        <f t="shared" si="2885"/>
        <v>0</v>
      </c>
      <c r="AM1425" s="362">
        <f t="shared" si="2885"/>
        <v>0</v>
      </c>
      <c r="AN1425" s="362">
        <f t="shared" si="2885"/>
        <v>0</v>
      </c>
      <c r="AO1425" s="362">
        <f t="shared" si="2885"/>
        <v>0</v>
      </c>
      <c r="AP1425" s="362">
        <f t="shared" si="2885"/>
        <v>0</v>
      </c>
      <c r="AQ1425" s="362">
        <f t="shared" si="2885"/>
        <v>0</v>
      </c>
      <c r="AR1425" s="362">
        <f t="shared" si="2885"/>
        <v>0</v>
      </c>
      <c r="AS1425" s="257"/>
    </row>
    <row r="1426" spans="1:46" ht="15" hidden="1" customHeight="1" outlineLevel="1">
      <c r="A1426" s="464"/>
      <c r="B1426" s="274"/>
      <c r="C1426" s="265"/>
      <c r="D1426" s="251"/>
      <c r="E1426" s="251"/>
      <c r="F1426" s="251"/>
      <c r="G1426" s="251"/>
      <c r="H1426" s="251"/>
      <c r="I1426" s="251"/>
      <c r="J1426" s="251"/>
      <c r="K1426" s="251"/>
      <c r="L1426" s="251"/>
      <c r="M1426" s="251"/>
      <c r="N1426" s="251"/>
      <c r="O1426" s="251"/>
      <c r="P1426" s="251"/>
      <c r="Q1426" s="414"/>
      <c r="R1426" s="251"/>
      <c r="S1426" s="251"/>
      <c r="T1426" s="251"/>
      <c r="U1426" s="251"/>
      <c r="V1426" s="251"/>
      <c r="W1426" s="251"/>
      <c r="X1426" s="251"/>
      <c r="Y1426" s="251"/>
      <c r="Z1426" s="251"/>
      <c r="AA1426" s="251"/>
      <c r="AB1426" s="251"/>
      <c r="AC1426" s="251"/>
      <c r="AD1426" s="251"/>
      <c r="AE1426" s="363"/>
      <c r="AF1426" s="363"/>
      <c r="AG1426" s="363"/>
      <c r="AH1426" s="363"/>
      <c r="AI1426" s="363"/>
      <c r="AJ1426" s="363"/>
      <c r="AK1426" s="363"/>
      <c r="AL1426" s="363"/>
      <c r="AM1426" s="363"/>
      <c r="AN1426" s="363"/>
      <c r="AO1426" s="363"/>
      <c r="AP1426" s="363"/>
      <c r="AQ1426" s="363"/>
      <c r="AR1426" s="363"/>
      <c r="AS1426" s="261"/>
      <c r="AT1426" s="544"/>
    </row>
    <row r="1427" spans="1:46" s="243" customFormat="1" ht="15.75" hidden="1" outlineLevel="1">
      <c r="A1427" s="464"/>
      <c r="B1427" s="248" t="s">
        <v>486</v>
      </c>
      <c r="C1427" s="251"/>
      <c r="D1427" s="251"/>
      <c r="E1427" s="251"/>
      <c r="F1427" s="251"/>
      <c r="G1427" s="251"/>
      <c r="H1427" s="251"/>
      <c r="I1427" s="251"/>
      <c r="J1427" s="251"/>
      <c r="K1427" s="251"/>
      <c r="L1427" s="251"/>
      <c r="M1427" s="251"/>
      <c r="N1427" s="251"/>
      <c r="O1427" s="251"/>
      <c r="P1427" s="251"/>
      <c r="Q1427" s="251"/>
      <c r="R1427" s="251"/>
      <c r="S1427" s="251"/>
      <c r="T1427" s="251"/>
      <c r="U1427" s="251"/>
      <c r="V1427" s="251"/>
      <c r="W1427" s="251"/>
      <c r="X1427" s="251"/>
      <c r="Y1427" s="251"/>
      <c r="Z1427" s="251"/>
      <c r="AA1427" s="251"/>
      <c r="AB1427" s="251"/>
      <c r="AC1427" s="251"/>
      <c r="AD1427" s="251"/>
      <c r="AE1427" s="363"/>
      <c r="AF1427" s="363"/>
      <c r="AG1427" s="363"/>
      <c r="AH1427" s="363"/>
      <c r="AI1427" s="363"/>
      <c r="AJ1427" s="363"/>
      <c r="AK1427" s="367"/>
      <c r="AL1427" s="367"/>
      <c r="AM1427" s="367"/>
      <c r="AN1427" s="367"/>
      <c r="AO1427" s="367"/>
      <c r="AP1427" s="367"/>
      <c r="AQ1427" s="367"/>
      <c r="AR1427" s="367"/>
      <c r="AS1427" s="453"/>
      <c r="AT1427" s="545"/>
    </row>
    <row r="1428" spans="1:46" hidden="1" outlineLevel="1">
      <c r="A1428" s="464">
        <v>15</v>
      </c>
      <c r="B1428" s="254" t="s">
        <v>491</v>
      </c>
      <c r="C1428" s="251" t="s">
        <v>25</v>
      </c>
      <c r="D1428" s="255"/>
      <c r="E1428" s="255"/>
      <c r="F1428" s="255"/>
      <c r="G1428" s="255"/>
      <c r="H1428" s="255"/>
      <c r="I1428" s="255"/>
      <c r="J1428" s="255"/>
      <c r="K1428" s="255"/>
      <c r="L1428" s="255"/>
      <c r="M1428" s="255"/>
      <c r="N1428" s="255"/>
      <c r="O1428" s="255"/>
      <c r="P1428" s="255"/>
      <c r="Q1428" s="255">
        <v>0</v>
      </c>
      <c r="R1428" s="255"/>
      <c r="S1428" s="255"/>
      <c r="T1428" s="255"/>
      <c r="U1428" s="255"/>
      <c r="V1428" s="255"/>
      <c r="W1428" s="255"/>
      <c r="X1428" s="255"/>
      <c r="Y1428" s="255"/>
      <c r="Z1428" s="255"/>
      <c r="AA1428" s="255"/>
      <c r="AB1428" s="255"/>
      <c r="AC1428" s="255"/>
      <c r="AD1428" s="255"/>
      <c r="AE1428" s="361"/>
      <c r="AF1428" s="361"/>
      <c r="AG1428" s="361"/>
      <c r="AH1428" s="361"/>
      <c r="AI1428" s="361"/>
      <c r="AJ1428" s="361"/>
      <c r="AK1428" s="361"/>
      <c r="AL1428" s="361"/>
      <c r="AM1428" s="361"/>
      <c r="AN1428" s="361"/>
      <c r="AO1428" s="361"/>
      <c r="AP1428" s="361"/>
      <c r="AQ1428" s="361"/>
      <c r="AR1428" s="361"/>
      <c r="AS1428" s="546">
        <f>SUM(AE1428:AR1428)</f>
        <v>0</v>
      </c>
      <c r="AT1428" s="544"/>
    </row>
    <row r="1429" spans="1:46" hidden="1" outlineLevel="1">
      <c r="A1429" s="464"/>
      <c r="B1429" s="254" t="s">
        <v>739</v>
      </c>
      <c r="C1429" s="251" t="s">
        <v>163</v>
      </c>
      <c r="D1429" s="255"/>
      <c r="E1429" s="255"/>
      <c r="F1429" s="255"/>
      <c r="G1429" s="255"/>
      <c r="H1429" s="255"/>
      <c r="I1429" s="255"/>
      <c r="J1429" s="255"/>
      <c r="K1429" s="255"/>
      <c r="L1429" s="255"/>
      <c r="M1429" s="255"/>
      <c r="N1429" s="255"/>
      <c r="O1429" s="255"/>
      <c r="P1429" s="255"/>
      <c r="Q1429" s="255">
        <f>Q1428</f>
        <v>0</v>
      </c>
      <c r="R1429" s="255"/>
      <c r="S1429" s="255"/>
      <c r="T1429" s="255"/>
      <c r="U1429" s="255"/>
      <c r="V1429" s="255"/>
      <c r="W1429" s="255"/>
      <c r="X1429" s="255"/>
      <c r="Y1429" s="255"/>
      <c r="Z1429" s="255"/>
      <c r="AA1429" s="255"/>
      <c r="AB1429" s="255"/>
      <c r="AC1429" s="255"/>
      <c r="AD1429" s="255"/>
      <c r="AE1429" s="362">
        <f>AE1428</f>
        <v>0</v>
      </c>
      <c r="AF1429" s="362">
        <f>AF1428</f>
        <v>0</v>
      </c>
      <c r="AG1429" s="362">
        <f t="shared" ref="AG1429:AI1429" si="2886">AG1428</f>
        <v>0</v>
      </c>
      <c r="AH1429" s="362">
        <f t="shared" si="2886"/>
        <v>0</v>
      </c>
      <c r="AI1429" s="362">
        <f t="shared" si="2886"/>
        <v>0</v>
      </c>
      <c r="AJ1429" s="362">
        <f>AJ1428</f>
        <v>0</v>
      </c>
      <c r="AK1429" s="362">
        <f t="shared" ref="AK1429:AR1429" si="2887">AK1428</f>
        <v>0</v>
      </c>
      <c r="AL1429" s="362">
        <f t="shared" si="2887"/>
        <v>0</v>
      </c>
      <c r="AM1429" s="362">
        <f t="shared" si="2887"/>
        <v>0</v>
      </c>
      <c r="AN1429" s="362">
        <f t="shared" si="2887"/>
        <v>0</v>
      </c>
      <c r="AO1429" s="362">
        <f t="shared" si="2887"/>
        <v>0</v>
      </c>
      <c r="AP1429" s="362">
        <f t="shared" si="2887"/>
        <v>0</v>
      </c>
      <c r="AQ1429" s="362">
        <f t="shared" si="2887"/>
        <v>0</v>
      </c>
      <c r="AR1429" s="362">
        <f t="shared" si="2887"/>
        <v>0</v>
      </c>
      <c r="AS1429" s="257"/>
    </row>
    <row r="1430" spans="1:46" hidden="1" outlineLevel="1">
      <c r="A1430" s="464"/>
      <c r="B1430" s="274"/>
      <c r="C1430" s="265"/>
      <c r="D1430" s="251"/>
      <c r="E1430" s="251"/>
      <c r="F1430" s="251"/>
      <c r="G1430" s="251"/>
      <c r="H1430" s="251"/>
      <c r="I1430" s="251"/>
      <c r="J1430" s="251"/>
      <c r="K1430" s="251"/>
      <c r="L1430" s="251"/>
      <c r="M1430" s="251"/>
      <c r="N1430" s="251"/>
      <c r="O1430" s="251"/>
      <c r="P1430" s="251"/>
      <c r="Q1430" s="251"/>
      <c r="R1430" s="251"/>
      <c r="S1430" s="251"/>
      <c r="T1430" s="251"/>
      <c r="U1430" s="251"/>
      <c r="V1430" s="251"/>
      <c r="W1430" s="251"/>
      <c r="X1430" s="251"/>
      <c r="Y1430" s="251"/>
      <c r="Z1430" s="251"/>
      <c r="AA1430" s="251"/>
      <c r="AB1430" s="251"/>
      <c r="AC1430" s="251"/>
      <c r="AD1430" s="251"/>
      <c r="AE1430" s="363"/>
      <c r="AF1430" s="363"/>
      <c r="AG1430" s="363"/>
      <c r="AH1430" s="363"/>
      <c r="AI1430" s="363"/>
      <c r="AJ1430" s="363"/>
      <c r="AK1430" s="363"/>
      <c r="AL1430" s="363"/>
      <c r="AM1430" s="363"/>
      <c r="AN1430" s="363"/>
      <c r="AO1430" s="363"/>
      <c r="AP1430" s="363"/>
      <c r="AQ1430" s="363"/>
      <c r="AR1430" s="363"/>
      <c r="AS1430" s="266"/>
    </row>
    <row r="1431" spans="1:46" s="243" customFormat="1" hidden="1" outlineLevel="1">
      <c r="A1431" s="464">
        <v>16</v>
      </c>
      <c r="B1431" s="283" t="s">
        <v>487</v>
      </c>
      <c r="C1431" s="251" t="s">
        <v>25</v>
      </c>
      <c r="D1431" s="255"/>
      <c r="E1431" s="255"/>
      <c r="F1431" s="255"/>
      <c r="G1431" s="255"/>
      <c r="H1431" s="255"/>
      <c r="I1431" s="255"/>
      <c r="J1431" s="255"/>
      <c r="K1431" s="255"/>
      <c r="L1431" s="255"/>
      <c r="M1431" s="255"/>
      <c r="N1431" s="255"/>
      <c r="O1431" s="255"/>
      <c r="P1431" s="255"/>
      <c r="Q1431" s="255">
        <v>0</v>
      </c>
      <c r="R1431" s="255"/>
      <c r="S1431" s="255"/>
      <c r="T1431" s="255"/>
      <c r="U1431" s="255"/>
      <c r="V1431" s="255"/>
      <c r="W1431" s="255"/>
      <c r="X1431" s="255"/>
      <c r="Y1431" s="255"/>
      <c r="Z1431" s="255"/>
      <c r="AA1431" s="255"/>
      <c r="AB1431" s="255"/>
      <c r="AC1431" s="255"/>
      <c r="AD1431" s="255"/>
      <c r="AE1431" s="361"/>
      <c r="AF1431" s="361"/>
      <c r="AG1431" s="361"/>
      <c r="AH1431" s="361"/>
      <c r="AI1431" s="361"/>
      <c r="AJ1431" s="361"/>
      <c r="AK1431" s="361"/>
      <c r="AL1431" s="361"/>
      <c r="AM1431" s="361"/>
      <c r="AN1431" s="361"/>
      <c r="AO1431" s="361"/>
      <c r="AP1431" s="361"/>
      <c r="AQ1431" s="361"/>
      <c r="AR1431" s="361"/>
      <c r="AS1431" s="256">
        <f>SUM(AE1431:AR1431)</f>
        <v>0</v>
      </c>
    </row>
    <row r="1432" spans="1:46" s="243" customFormat="1" hidden="1" outlineLevel="1">
      <c r="A1432" s="464"/>
      <c r="B1432" s="254" t="s">
        <v>739</v>
      </c>
      <c r="C1432" s="251" t="s">
        <v>163</v>
      </c>
      <c r="D1432" s="255"/>
      <c r="E1432" s="255"/>
      <c r="F1432" s="255"/>
      <c r="G1432" s="255"/>
      <c r="H1432" s="255"/>
      <c r="I1432" s="255"/>
      <c r="J1432" s="255"/>
      <c r="K1432" s="255"/>
      <c r="L1432" s="255"/>
      <c r="M1432" s="255"/>
      <c r="N1432" s="255"/>
      <c r="O1432" s="255"/>
      <c r="P1432" s="255"/>
      <c r="Q1432" s="255">
        <f>Q1431</f>
        <v>0</v>
      </c>
      <c r="R1432" s="255"/>
      <c r="S1432" s="255"/>
      <c r="T1432" s="255"/>
      <c r="U1432" s="255"/>
      <c r="V1432" s="255"/>
      <c r="W1432" s="255"/>
      <c r="X1432" s="255"/>
      <c r="Y1432" s="255"/>
      <c r="Z1432" s="255"/>
      <c r="AA1432" s="255"/>
      <c r="AB1432" s="255"/>
      <c r="AC1432" s="255"/>
      <c r="AD1432" s="255"/>
      <c r="AE1432" s="362">
        <f>AE1431</f>
        <v>0</v>
      </c>
      <c r="AF1432" s="362">
        <f t="shared" ref="AF1432:AQ1432" si="2888">AF1431</f>
        <v>0</v>
      </c>
      <c r="AG1432" s="362">
        <f t="shared" si="2888"/>
        <v>0</v>
      </c>
      <c r="AH1432" s="362">
        <f t="shared" si="2888"/>
        <v>0</v>
      </c>
      <c r="AI1432" s="362">
        <f t="shared" si="2888"/>
        <v>0</v>
      </c>
      <c r="AJ1432" s="362">
        <f t="shared" si="2888"/>
        <v>0</v>
      </c>
      <c r="AK1432" s="362">
        <f t="shared" si="2888"/>
        <v>0</v>
      </c>
      <c r="AL1432" s="362">
        <f t="shared" si="2888"/>
        <v>0</v>
      </c>
      <c r="AM1432" s="362">
        <f t="shared" si="2888"/>
        <v>0</v>
      </c>
      <c r="AN1432" s="362">
        <f t="shared" si="2888"/>
        <v>0</v>
      </c>
      <c r="AO1432" s="362">
        <f t="shared" si="2888"/>
        <v>0</v>
      </c>
      <c r="AP1432" s="362">
        <f t="shared" si="2888"/>
        <v>0</v>
      </c>
      <c r="AQ1432" s="362">
        <f t="shared" si="2888"/>
        <v>0</v>
      </c>
      <c r="AR1432" s="362">
        <f>AR1431</f>
        <v>0</v>
      </c>
      <c r="AS1432" s="257"/>
    </row>
    <row r="1433" spans="1:46" s="243" customFormat="1" hidden="1" outlineLevel="1">
      <c r="A1433" s="464"/>
      <c r="B1433" s="283"/>
      <c r="C1433" s="251"/>
      <c r="D1433" s="251"/>
      <c r="E1433" s="251"/>
      <c r="F1433" s="251"/>
      <c r="G1433" s="251"/>
      <c r="H1433" s="251"/>
      <c r="I1433" s="251"/>
      <c r="J1433" s="251"/>
      <c r="K1433" s="251"/>
      <c r="L1433" s="251"/>
      <c r="M1433" s="251"/>
      <c r="N1433" s="251"/>
      <c r="O1433" s="251"/>
      <c r="P1433" s="251"/>
      <c r="Q1433" s="251"/>
      <c r="R1433" s="251"/>
      <c r="S1433" s="251"/>
      <c r="T1433" s="251"/>
      <c r="U1433" s="251"/>
      <c r="V1433" s="251"/>
      <c r="W1433" s="251"/>
      <c r="X1433" s="251"/>
      <c r="Y1433" s="251"/>
      <c r="Z1433" s="251"/>
      <c r="AA1433" s="251"/>
      <c r="AB1433" s="251"/>
      <c r="AC1433" s="251"/>
      <c r="AD1433" s="251"/>
      <c r="AE1433" s="363"/>
      <c r="AF1433" s="363"/>
      <c r="AG1433" s="363"/>
      <c r="AH1433" s="363"/>
      <c r="AI1433" s="363"/>
      <c r="AJ1433" s="363"/>
      <c r="AK1433" s="367"/>
      <c r="AL1433" s="367"/>
      <c r="AM1433" s="367"/>
      <c r="AN1433" s="367"/>
      <c r="AO1433" s="367"/>
      <c r="AP1433" s="367"/>
      <c r="AQ1433" s="367"/>
      <c r="AR1433" s="367"/>
      <c r="AS1433" s="272"/>
    </row>
    <row r="1434" spans="1:46" ht="15.75" hidden="1" outlineLevel="1">
      <c r="A1434" s="464"/>
      <c r="B1434" s="455" t="s">
        <v>492</v>
      </c>
      <c r="C1434" s="279"/>
      <c r="D1434" s="250"/>
      <c r="E1434" s="249"/>
      <c r="F1434" s="249"/>
      <c r="G1434" s="249"/>
      <c r="H1434" s="249"/>
      <c r="I1434" s="249"/>
      <c r="J1434" s="249"/>
      <c r="K1434" s="249"/>
      <c r="L1434" s="249"/>
      <c r="M1434" s="249"/>
      <c r="N1434" s="249"/>
      <c r="O1434" s="249"/>
      <c r="P1434" s="249"/>
      <c r="Q1434" s="250"/>
      <c r="R1434" s="249"/>
      <c r="S1434" s="249"/>
      <c r="T1434" s="249"/>
      <c r="U1434" s="249"/>
      <c r="V1434" s="249"/>
      <c r="W1434" s="249"/>
      <c r="X1434" s="249"/>
      <c r="Y1434" s="249"/>
      <c r="Z1434" s="249"/>
      <c r="AA1434" s="249"/>
      <c r="AB1434" s="249"/>
      <c r="AC1434" s="249"/>
      <c r="AD1434" s="249"/>
      <c r="AE1434" s="365"/>
      <c r="AF1434" s="365"/>
      <c r="AG1434" s="365"/>
      <c r="AH1434" s="365"/>
      <c r="AI1434" s="365"/>
      <c r="AJ1434" s="365"/>
      <c r="AK1434" s="365"/>
      <c r="AL1434" s="365"/>
      <c r="AM1434" s="365"/>
      <c r="AN1434" s="365"/>
      <c r="AO1434" s="365"/>
      <c r="AP1434" s="365"/>
      <c r="AQ1434" s="365"/>
      <c r="AR1434" s="365"/>
      <c r="AS1434" s="252"/>
    </row>
    <row r="1435" spans="1:46" hidden="1" outlineLevel="1">
      <c r="A1435" s="464">
        <v>17</v>
      </c>
      <c r="B1435" s="379" t="s">
        <v>112</v>
      </c>
      <c r="C1435" s="251" t="s">
        <v>25</v>
      </c>
      <c r="D1435" s="255"/>
      <c r="E1435" s="255"/>
      <c r="F1435" s="255"/>
      <c r="G1435" s="255"/>
      <c r="H1435" s="255"/>
      <c r="I1435" s="255"/>
      <c r="J1435" s="255"/>
      <c r="K1435" s="255"/>
      <c r="L1435" s="255"/>
      <c r="M1435" s="255"/>
      <c r="N1435" s="255"/>
      <c r="O1435" s="255"/>
      <c r="P1435" s="255"/>
      <c r="Q1435" s="255">
        <v>12</v>
      </c>
      <c r="R1435" s="255"/>
      <c r="S1435" s="255"/>
      <c r="T1435" s="255"/>
      <c r="U1435" s="255"/>
      <c r="V1435" s="255"/>
      <c r="W1435" s="255"/>
      <c r="X1435" s="255"/>
      <c r="Y1435" s="255"/>
      <c r="Z1435" s="255"/>
      <c r="AA1435" s="255"/>
      <c r="AB1435" s="255"/>
      <c r="AC1435" s="255"/>
      <c r="AD1435" s="255"/>
      <c r="AE1435" s="377"/>
      <c r="AF1435" s="361"/>
      <c r="AG1435" s="361"/>
      <c r="AH1435" s="361"/>
      <c r="AI1435" s="361"/>
      <c r="AJ1435" s="361"/>
      <c r="AK1435" s="361"/>
      <c r="AL1435" s="366"/>
      <c r="AM1435" s="366"/>
      <c r="AN1435" s="366"/>
      <c r="AO1435" s="366"/>
      <c r="AP1435" s="366"/>
      <c r="AQ1435" s="366"/>
      <c r="AR1435" s="366"/>
      <c r="AS1435" s="256">
        <f>SUM(AE1435:AR1435)</f>
        <v>0</v>
      </c>
    </row>
    <row r="1436" spans="1:46" hidden="1" outlineLevel="1">
      <c r="A1436" s="464"/>
      <c r="B1436" s="254" t="s">
        <v>739</v>
      </c>
      <c r="C1436" s="251" t="s">
        <v>163</v>
      </c>
      <c r="D1436" s="255"/>
      <c r="E1436" s="255"/>
      <c r="F1436" s="255"/>
      <c r="G1436" s="255"/>
      <c r="H1436" s="255"/>
      <c r="I1436" s="255"/>
      <c r="J1436" s="255"/>
      <c r="K1436" s="255"/>
      <c r="L1436" s="255"/>
      <c r="M1436" s="255"/>
      <c r="N1436" s="255"/>
      <c r="O1436" s="255"/>
      <c r="P1436" s="255"/>
      <c r="Q1436" s="255">
        <f>Q1435</f>
        <v>12</v>
      </c>
      <c r="R1436" s="255"/>
      <c r="S1436" s="255"/>
      <c r="T1436" s="255"/>
      <c r="U1436" s="255"/>
      <c r="V1436" s="255"/>
      <c r="W1436" s="255"/>
      <c r="X1436" s="255"/>
      <c r="Y1436" s="255"/>
      <c r="Z1436" s="255"/>
      <c r="AA1436" s="255"/>
      <c r="AB1436" s="255"/>
      <c r="AC1436" s="255"/>
      <c r="AD1436" s="255"/>
      <c r="AE1436" s="362">
        <f>AE1435</f>
        <v>0</v>
      </c>
      <c r="AF1436" s="362">
        <f t="shared" ref="AF1436:AR1436" si="2889">AF1435</f>
        <v>0</v>
      </c>
      <c r="AG1436" s="362">
        <f t="shared" si="2889"/>
        <v>0</v>
      </c>
      <c r="AH1436" s="362">
        <f t="shared" si="2889"/>
        <v>0</v>
      </c>
      <c r="AI1436" s="362">
        <f t="shared" si="2889"/>
        <v>0</v>
      </c>
      <c r="AJ1436" s="362">
        <f t="shared" si="2889"/>
        <v>0</v>
      </c>
      <c r="AK1436" s="362">
        <f t="shared" si="2889"/>
        <v>0</v>
      </c>
      <c r="AL1436" s="362">
        <f t="shared" si="2889"/>
        <v>0</v>
      </c>
      <c r="AM1436" s="362">
        <f t="shared" si="2889"/>
        <v>0</v>
      </c>
      <c r="AN1436" s="362">
        <f t="shared" si="2889"/>
        <v>0</v>
      </c>
      <c r="AO1436" s="362">
        <f t="shared" si="2889"/>
        <v>0</v>
      </c>
      <c r="AP1436" s="362">
        <f t="shared" si="2889"/>
        <v>0</v>
      </c>
      <c r="AQ1436" s="362">
        <f t="shared" si="2889"/>
        <v>0</v>
      </c>
      <c r="AR1436" s="362">
        <f t="shared" si="2889"/>
        <v>0</v>
      </c>
      <c r="AS1436" s="266"/>
    </row>
    <row r="1437" spans="1:46" hidden="1" outlineLevel="1">
      <c r="A1437" s="464"/>
      <c r="B1437" s="254"/>
      <c r="C1437" s="251"/>
      <c r="D1437" s="251"/>
      <c r="E1437" s="251"/>
      <c r="F1437" s="251"/>
      <c r="G1437" s="251"/>
      <c r="H1437" s="251"/>
      <c r="I1437" s="251"/>
      <c r="J1437" s="251"/>
      <c r="K1437" s="251"/>
      <c r="L1437" s="251"/>
      <c r="M1437" s="251"/>
      <c r="N1437" s="251"/>
      <c r="O1437" s="251"/>
      <c r="P1437" s="251"/>
      <c r="Q1437" s="251"/>
      <c r="R1437" s="251"/>
      <c r="S1437" s="251"/>
      <c r="T1437" s="251"/>
      <c r="U1437" s="251"/>
      <c r="V1437" s="251"/>
      <c r="W1437" s="251"/>
      <c r="X1437" s="251"/>
      <c r="Y1437" s="251"/>
      <c r="Z1437" s="251"/>
      <c r="AA1437" s="251"/>
      <c r="AB1437" s="251"/>
      <c r="AC1437" s="251"/>
      <c r="AD1437" s="251"/>
      <c r="AE1437" s="373"/>
      <c r="AF1437" s="376"/>
      <c r="AG1437" s="376"/>
      <c r="AH1437" s="376"/>
      <c r="AI1437" s="376"/>
      <c r="AJ1437" s="376"/>
      <c r="AK1437" s="376"/>
      <c r="AL1437" s="376"/>
      <c r="AM1437" s="376"/>
      <c r="AN1437" s="376"/>
      <c r="AO1437" s="376"/>
      <c r="AP1437" s="376"/>
      <c r="AQ1437" s="376"/>
      <c r="AR1437" s="376"/>
      <c r="AS1437" s="266"/>
    </row>
    <row r="1438" spans="1:46" hidden="1" outlineLevel="1">
      <c r="A1438" s="464">
        <v>18</v>
      </c>
      <c r="B1438" s="379" t="s">
        <v>109</v>
      </c>
      <c r="C1438" s="251" t="s">
        <v>25</v>
      </c>
      <c r="D1438" s="255"/>
      <c r="E1438" s="255"/>
      <c r="F1438" s="255"/>
      <c r="G1438" s="255"/>
      <c r="H1438" s="255"/>
      <c r="I1438" s="255"/>
      <c r="J1438" s="255"/>
      <c r="K1438" s="255"/>
      <c r="L1438" s="255"/>
      <c r="M1438" s="255"/>
      <c r="N1438" s="255"/>
      <c r="O1438" s="255"/>
      <c r="P1438" s="255"/>
      <c r="Q1438" s="255">
        <v>12</v>
      </c>
      <c r="R1438" s="255"/>
      <c r="S1438" s="255"/>
      <c r="T1438" s="255"/>
      <c r="U1438" s="255"/>
      <c r="V1438" s="255"/>
      <c r="W1438" s="255"/>
      <c r="X1438" s="255"/>
      <c r="Y1438" s="255"/>
      <c r="Z1438" s="255"/>
      <c r="AA1438" s="255"/>
      <c r="AB1438" s="255"/>
      <c r="AC1438" s="255"/>
      <c r="AD1438" s="255"/>
      <c r="AE1438" s="377"/>
      <c r="AF1438" s="361"/>
      <c r="AG1438" s="361"/>
      <c r="AH1438" s="361"/>
      <c r="AI1438" s="361"/>
      <c r="AJ1438" s="361"/>
      <c r="AK1438" s="361"/>
      <c r="AL1438" s="366"/>
      <c r="AM1438" s="366"/>
      <c r="AN1438" s="366"/>
      <c r="AO1438" s="366"/>
      <c r="AP1438" s="366"/>
      <c r="AQ1438" s="366"/>
      <c r="AR1438" s="366"/>
      <c r="AS1438" s="256">
        <f>SUM(AE1438:AR1438)</f>
        <v>0</v>
      </c>
    </row>
    <row r="1439" spans="1:46" hidden="1" outlineLevel="1">
      <c r="A1439" s="464"/>
      <c r="B1439" s="254" t="s">
        <v>739</v>
      </c>
      <c r="C1439" s="251" t="s">
        <v>163</v>
      </c>
      <c r="D1439" s="255"/>
      <c r="E1439" s="255"/>
      <c r="F1439" s="255"/>
      <c r="G1439" s="255"/>
      <c r="H1439" s="255"/>
      <c r="I1439" s="255"/>
      <c r="J1439" s="255"/>
      <c r="K1439" s="255"/>
      <c r="L1439" s="255"/>
      <c r="M1439" s="255"/>
      <c r="N1439" s="255"/>
      <c r="O1439" s="255"/>
      <c r="P1439" s="255"/>
      <c r="Q1439" s="255">
        <f>Q1438</f>
        <v>12</v>
      </c>
      <c r="R1439" s="255"/>
      <c r="S1439" s="255"/>
      <c r="T1439" s="255"/>
      <c r="U1439" s="255"/>
      <c r="V1439" s="255"/>
      <c r="W1439" s="255"/>
      <c r="X1439" s="255"/>
      <c r="Y1439" s="255"/>
      <c r="Z1439" s="255"/>
      <c r="AA1439" s="255"/>
      <c r="AB1439" s="255"/>
      <c r="AC1439" s="255"/>
      <c r="AD1439" s="255"/>
      <c r="AE1439" s="362">
        <f>AE1438</f>
        <v>0</v>
      </c>
      <c r="AF1439" s="362">
        <f t="shared" ref="AF1439:AR1439" si="2890">AF1438</f>
        <v>0</v>
      </c>
      <c r="AG1439" s="362">
        <f t="shared" si="2890"/>
        <v>0</v>
      </c>
      <c r="AH1439" s="362">
        <f t="shared" si="2890"/>
        <v>0</v>
      </c>
      <c r="AI1439" s="362">
        <f t="shared" si="2890"/>
        <v>0</v>
      </c>
      <c r="AJ1439" s="362">
        <f t="shared" si="2890"/>
        <v>0</v>
      </c>
      <c r="AK1439" s="362">
        <f t="shared" si="2890"/>
        <v>0</v>
      </c>
      <c r="AL1439" s="362">
        <f t="shared" si="2890"/>
        <v>0</v>
      </c>
      <c r="AM1439" s="362">
        <f t="shared" si="2890"/>
        <v>0</v>
      </c>
      <c r="AN1439" s="362">
        <f t="shared" si="2890"/>
        <v>0</v>
      </c>
      <c r="AO1439" s="362">
        <f t="shared" si="2890"/>
        <v>0</v>
      </c>
      <c r="AP1439" s="362">
        <f t="shared" si="2890"/>
        <v>0</v>
      </c>
      <c r="AQ1439" s="362">
        <f t="shared" si="2890"/>
        <v>0</v>
      </c>
      <c r="AR1439" s="362">
        <f t="shared" si="2890"/>
        <v>0</v>
      </c>
      <c r="AS1439" s="266"/>
    </row>
    <row r="1440" spans="1:46" hidden="1" outlineLevel="1">
      <c r="A1440" s="464"/>
      <c r="B1440" s="281"/>
      <c r="C1440" s="251"/>
      <c r="D1440" s="251"/>
      <c r="E1440" s="251"/>
      <c r="F1440" s="251"/>
      <c r="G1440" s="251"/>
      <c r="H1440" s="251"/>
      <c r="I1440" s="251"/>
      <c r="J1440" s="251"/>
      <c r="K1440" s="251"/>
      <c r="L1440" s="251"/>
      <c r="M1440" s="251"/>
      <c r="N1440" s="251"/>
      <c r="O1440" s="251"/>
      <c r="P1440" s="251"/>
      <c r="Q1440" s="251"/>
      <c r="R1440" s="251"/>
      <c r="S1440" s="251"/>
      <c r="T1440" s="251"/>
      <c r="U1440" s="251"/>
      <c r="V1440" s="251"/>
      <c r="W1440" s="251"/>
      <c r="X1440" s="251"/>
      <c r="Y1440" s="251"/>
      <c r="Z1440" s="251"/>
      <c r="AA1440" s="251"/>
      <c r="AB1440" s="251"/>
      <c r="AC1440" s="251"/>
      <c r="AD1440" s="251"/>
      <c r="AE1440" s="374"/>
      <c r="AF1440" s="375"/>
      <c r="AG1440" s="375"/>
      <c r="AH1440" s="375"/>
      <c r="AI1440" s="375"/>
      <c r="AJ1440" s="375"/>
      <c r="AK1440" s="375"/>
      <c r="AL1440" s="375"/>
      <c r="AM1440" s="375"/>
      <c r="AN1440" s="375"/>
      <c r="AO1440" s="375"/>
      <c r="AP1440" s="375"/>
      <c r="AQ1440" s="375"/>
      <c r="AR1440" s="375"/>
      <c r="AS1440" s="257"/>
    </row>
    <row r="1441" spans="1:45" hidden="1" outlineLevel="1">
      <c r="A1441" s="464">
        <v>19</v>
      </c>
      <c r="B1441" s="379" t="s">
        <v>111</v>
      </c>
      <c r="C1441" s="251" t="s">
        <v>25</v>
      </c>
      <c r="D1441" s="255"/>
      <c r="E1441" s="255"/>
      <c r="F1441" s="255"/>
      <c r="G1441" s="255"/>
      <c r="H1441" s="255"/>
      <c r="I1441" s="255"/>
      <c r="J1441" s="255"/>
      <c r="K1441" s="255"/>
      <c r="L1441" s="255"/>
      <c r="M1441" s="255"/>
      <c r="N1441" s="255"/>
      <c r="O1441" s="255"/>
      <c r="P1441" s="255"/>
      <c r="Q1441" s="255">
        <v>12</v>
      </c>
      <c r="R1441" s="255"/>
      <c r="S1441" s="255"/>
      <c r="T1441" s="255"/>
      <c r="U1441" s="255"/>
      <c r="V1441" s="255"/>
      <c r="W1441" s="255"/>
      <c r="X1441" s="255"/>
      <c r="Y1441" s="255"/>
      <c r="Z1441" s="255"/>
      <c r="AA1441" s="255"/>
      <c r="AB1441" s="255"/>
      <c r="AC1441" s="255"/>
      <c r="AD1441" s="255"/>
      <c r="AE1441" s="377"/>
      <c r="AF1441" s="361"/>
      <c r="AG1441" s="361"/>
      <c r="AH1441" s="361"/>
      <c r="AI1441" s="361"/>
      <c r="AJ1441" s="361"/>
      <c r="AK1441" s="361"/>
      <c r="AL1441" s="366"/>
      <c r="AM1441" s="366"/>
      <c r="AN1441" s="366"/>
      <c r="AO1441" s="366"/>
      <c r="AP1441" s="366"/>
      <c r="AQ1441" s="366"/>
      <c r="AR1441" s="366"/>
      <c r="AS1441" s="256">
        <f>SUM(AE1441:AR1441)</f>
        <v>0</v>
      </c>
    </row>
    <row r="1442" spans="1:45" hidden="1" outlineLevel="1">
      <c r="A1442" s="464"/>
      <c r="B1442" s="254" t="s">
        <v>739</v>
      </c>
      <c r="C1442" s="251" t="s">
        <v>163</v>
      </c>
      <c r="D1442" s="255"/>
      <c r="E1442" s="255"/>
      <c r="F1442" s="255"/>
      <c r="G1442" s="255"/>
      <c r="H1442" s="255"/>
      <c r="I1442" s="255"/>
      <c r="J1442" s="255"/>
      <c r="K1442" s="255"/>
      <c r="L1442" s="255"/>
      <c r="M1442" s="255"/>
      <c r="N1442" s="255"/>
      <c r="O1442" s="255"/>
      <c r="P1442" s="255"/>
      <c r="Q1442" s="255">
        <f>Q1441</f>
        <v>12</v>
      </c>
      <c r="R1442" s="255"/>
      <c r="S1442" s="255"/>
      <c r="T1442" s="255"/>
      <c r="U1442" s="255"/>
      <c r="V1442" s="255"/>
      <c r="W1442" s="255"/>
      <c r="X1442" s="255"/>
      <c r="Y1442" s="255"/>
      <c r="Z1442" s="255"/>
      <c r="AA1442" s="255"/>
      <c r="AB1442" s="255"/>
      <c r="AC1442" s="255"/>
      <c r="AD1442" s="255"/>
      <c r="AE1442" s="362">
        <f>AE1441</f>
        <v>0</v>
      </c>
      <c r="AF1442" s="362">
        <f t="shared" ref="AF1442:AR1442" si="2891">AF1441</f>
        <v>0</v>
      </c>
      <c r="AG1442" s="362">
        <f t="shared" si="2891"/>
        <v>0</v>
      </c>
      <c r="AH1442" s="362">
        <f t="shared" si="2891"/>
        <v>0</v>
      </c>
      <c r="AI1442" s="362">
        <f t="shared" si="2891"/>
        <v>0</v>
      </c>
      <c r="AJ1442" s="362">
        <f t="shared" si="2891"/>
        <v>0</v>
      </c>
      <c r="AK1442" s="362">
        <f t="shared" si="2891"/>
        <v>0</v>
      </c>
      <c r="AL1442" s="362">
        <f t="shared" si="2891"/>
        <v>0</v>
      </c>
      <c r="AM1442" s="362">
        <f t="shared" si="2891"/>
        <v>0</v>
      </c>
      <c r="AN1442" s="362">
        <f t="shared" si="2891"/>
        <v>0</v>
      </c>
      <c r="AO1442" s="362">
        <f t="shared" si="2891"/>
        <v>0</v>
      </c>
      <c r="AP1442" s="362">
        <f t="shared" si="2891"/>
        <v>0</v>
      </c>
      <c r="AQ1442" s="362">
        <f t="shared" si="2891"/>
        <v>0</v>
      </c>
      <c r="AR1442" s="362">
        <f t="shared" si="2891"/>
        <v>0</v>
      </c>
      <c r="AS1442" s="257"/>
    </row>
    <row r="1443" spans="1:45" hidden="1" outlineLevel="1">
      <c r="A1443" s="464"/>
      <c r="B1443" s="281"/>
      <c r="C1443" s="251"/>
      <c r="D1443" s="251"/>
      <c r="E1443" s="251"/>
      <c r="F1443" s="251"/>
      <c r="G1443" s="251"/>
      <c r="H1443" s="251"/>
      <c r="I1443" s="251"/>
      <c r="J1443" s="251"/>
      <c r="K1443" s="251"/>
      <c r="L1443" s="251"/>
      <c r="M1443" s="251"/>
      <c r="N1443" s="251"/>
      <c r="O1443" s="251"/>
      <c r="P1443" s="251"/>
      <c r="Q1443" s="251"/>
      <c r="R1443" s="251"/>
      <c r="S1443" s="251"/>
      <c r="T1443" s="251"/>
      <c r="U1443" s="251"/>
      <c r="V1443" s="251"/>
      <c r="W1443" s="251"/>
      <c r="X1443" s="251"/>
      <c r="Y1443" s="251"/>
      <c r="Z1443" s="251"/>
      <c r="AA1443" s="251"/>
      <c r="AB1443" s="251"/>
      <c r="AC1443" s="251"/>
      <c r="AD1443" s="251"/>
      <c r="AE1443" s="363"/>
      <c r="AF1443" s="363"/>
      <c r="AG1443" s="363"/>
      <c r="AH1443" s="363"/>
      <c r="AI1443" s="363"/>
      <c r="AJ1443" s="363"/>
      <c r="AK1443" s="363"/>
      <c r="AL1443" s="363"/>
      <c r="AM1443" s="363"/>
      <c r="AN1443" s="363"/>
      <c r="AO1443" s="363"/>
      <c r="AP1443" s="363"/>
      <c r="AQ1443" s="363"/>
      <c r="AR1443" s="363"/>
      <c r="AS1443" s="266"/>
    </row>
    <row r="1444" spans="1:45" hidden="1" outlineLevel="1">
      <c r="A1444" s="464">
        <v>20</v>
      </c>
      <c r="B1444" s="379" t="s">
        <v>110</v>
      </c>
      <c r="C1444" s="251" t="s">
        <v>25</v>
      </c>
      <c r="D1444" s="255"/>
      <c r="E1444" s="255"/>
      <c r="F1444" s="255"/>
      <c r="G1444" s="255"/>
      <c r="H1444" s="255"/>
      <c r="I1444" s="255"/>
      <c r="J1444" s="255"/>
      <c r="K1444" s="255"/>
      <c r="L1444" s="255"/>
      <c r="M1444" s="255"/>
      <c r="N1444" s="255"/>
      <c r="O1444" s="255"/>
      <c r="P1444" s="255"/>
      <c r="Q1444" s="255">
        <v>12</v>
      </c>
      <c r="R1444" s="255"/>
      <c r="S1444" s="255"/>
      <c r="T1444" s="255"/>
      <c r="U1444" s="255"/>
      <c r="V1444" s="255"/>
      <c r="W1444" s="255"/>
      <c r="X1444" s="255"/>
      <c r="Y1444" s="255"/>
      <c r="Z1444" s="255"/>
      <c r="AA1444" s="255"/>
      <c r="AB1444" s="255"/>
      <c r="AC1444" s="255"/>
      <c r="AD1444" s="255"/>
      <c r="AE1444" s="377"/>
      <c r="AF1444" s="361"/>
      <c r="AG1444" s="361"/>
      <c r="AH1444" s="361"/>
      <c r="AI1444" s="361"/>
      <c r="AJ1444" s="361"/>
      <c r="AK1444" s="361"/>
      <c r="AL1444" s="366"/>
      <c r="AM1444" s="366"/>
      <c r="AN1444" s="366"/>
      <c r="AO1444" s="366"/>
      <c r="AP1444" s="366"/>
      <c r="AQ1444" s="366"/>
      <c r="AR1444" s="366"/>
      <c r="AS1444" s="256">
        <f>SUM(AE1444:AR1444)</f>
        <v>0</v>
      </c>
    </row>
    <row r="1445" spans="1:45" hidden="1" outlineLevel="1">
      <c r="A1445" s="464"/>
      <c r="B1445" s="254" t="s">
        <v>739</v>
      </c>
      <c r="C1445" s="251" t="s">
        <v>163</v>
      </c>
      <c r="D1445" s="255"/>
      <c r="E1445" s="255"/>
      <c r="F1445" s="255"/>
      <c r="G1445" s="255"/>
      <c r="H1445" s="255"/>
      <c r="I1445" s="255"/>
      <c r="J1445" s="255"/>
      <c r="K1445" s="255"/>
      <c r="L1445" s="255"/>
      <c r="M1445" s="255"/>
      <c r="N1445" s="255"/>
      <c r="O1445" s="255"/>
      <c r="P1445" s="255"/>
      <c r="Q1445" s="255">
        <f>Q1444</f>
        <v>12</v>
      </c>
      <c r="R1445" s="255"/>
      <c r="S1445" s="255"/>
      <c r="T1445" s="255"/>
      <c r="U1445" s="255"/>
      <c r="V1445" s="255"/>
      <c r="W1445" s="255"/>
      <c r="X1445" s="255"/>
      <c r="Y1445" s="255"/>
      <c r="Z1445" s="255"/>
      <c r="AA1445" s="255"/>
      <c r="AB1445" s="255"/>
      <c r="AC1445" s="255"/>
      <c r="AD1445" s="255"/>
      <c r="AE1445" s="362">
        <f t="shared" ref="AE1445:AR1445" si="2892">AE1444</f>
        <v>0</v>
      </c>
      <c r="AF1445" s="362">
        <f t="shared" si="2892"/>
        <v>0</v>
      </c>
      <c r="AG1445" s="362">
        <f t="shared" si="2892"/>
        <v>0</v>
      </c>
      <c r="AH1445" s="362">
        <f t="shared" si="2892"/>
        <v>0</v>
      </c>
      <c r="AI1445" s="362">
        <f t="shared" si="2892"/>
        <v>0</v>
      </c>
      <c r="AJ1445" s="362">
        <f t="shared" si="2892"/>
        <v>0</v>
      </c>
      <c r="AK1445" s="362">
        <f t="shared" si="2892"/>
        <v>0</v>
      </c>
      <c r="AL1445" s="362">
        <f t="shared" si="2892"/>
        <v>0</v>
      </c>
      <c r="AM1445" s="362">
        <f t="shared" si="2892"/>
        <v>0</v>
      </c>
      <c r="AN1445" s="362">
        <f t="shared" si="2892"/>
        <v>0</v>
      </c>
      <c r="AO1445" s="362">
        <f t="shared" si="2892"/>
        <v>0</v>
      </c>
      <c r="AP1445" s="362">
        <f t="shared" si="2892"/>
        <v>0</v>
      </c>
      <c r="AQ1445" s="362">
        <f t="shared" si="2892"/>
        <v>0</v>
      </c>
      <c r="AR1445" s="362">
        <f t="shared" si="2892"/>
        <v>0</v>
      </c>
      <c r="AS1445" s="266"/>
    </row>
    <row r="1446" spans="1:45" ht="15.75" hidden="1" outlineLevel="1">
      <c r="A1446" s="464"/>
      <c r="B1446" s="282"/>
      <c r="C1446" s="260"/>
      <c r="D1446" s="251"/>
      <c r="E1446" s="251"/>
      <c r="F1446" s="251"/>
      <c r="G1446" s="251"/>
      <c r="H1446" s="251"/>
      <c r="I1446" s="251"/>
      <c r="J1446" s="251"/>
      <c r="K1446" s="251"/>
      <c r="L1446" s="251"/>
      <c r="M1446" s="251"/>
      <c r="N1446" s="251"/>
      <c r="O1446" s="251"/>
      <c r="P1446" s="251"/>
      <c r="Q1446" s="260"/>
      <c r="R1446" s="251"/>
      <c r="S1446" s="251"/>
      <c r="T1446" s="251"/>
      <c r="U1446" s="251"/>
      <c r="V1446" s="251"/>
      <c r="W1446" s="251"/>
      <c r="X1446" s="251"/>
      <c r="Y1446" s="251"/>
      <c r="Z1446" s="251"/>
      <c r="AA1446" s="251"/>
      <c r="AB1446" s="251"/>
      <c r="AC1446" s="251"/>
      <c r="AD1446" s="251"/>
      <c r="AE1446" s="363"/>
      <c r="AF1446" s="363"/>
      <c r="AG1446" s="363"/>
      <c r="AH1446" s="363"/>
      <c r="AI1446" s="363"/>
      <c r="AJ1446" s="363"/>
      <c r="AK1446" s="363"/>
      <c r="AL1446" s="363"/>
      <c r="AM1446" s="363"/>
      <c r="AN1446" s="363"/>
      <c r="AO1446" s="363"/>
      <c r="AP1446" s="363"/>
      <c r="AQ1446" s="363"/>
      <c r="AR1446" s="363"/>
      <c r="AS1446" s="266"/>
    </row>
    <row r="1447" spans="1:45" ht="15.75" hidden="1" outlineLevel="1">
      <c r="A1447" s="464"/>
      <c r="B1447" s="454" t="s">
        <v>499</v>
      </c>
      <c r="C1447" s="251"/>
      <c r="D1447" s="251"/>
      <c r="E1447" s="251"/>
      <c r="F1447" s="251"/>
      <c r="G1447" s="251"/>
      <c r="H1447" s="251"/>
      <c r="I1447" s="251"/>
      <c r="J1447" s="251"/>
      <c r="K1447" s="251"/>
      <c r="L1447" s="251"/>
      <c r="M1447" s="251"/>
      <c r="N1447" s="251"/>
      <c r="O1447" s="251"/>
      <c r="P1447" s="251"/>
      <c r="Q1447" s="251"/>
      <c r="R1447" s="251"/>
      <c r="S1447" s="251"/>
      <c r="T1447" s="251"/>
      <c r="U1447" s="251"/>
      <c r="V1447" s="251"/>
      <c r="W1447" s="251"/>
      <c r="X1447" s="251"/>
      <c r="Y1447" s="251"/>
      <c r="Z1447" s="251"/>
      <c r="AA1447" s="251"/>
      <c r="AB1447" s="251"/>
      <c r="AC1447" s="251"/>
      <c r="AD1447" s="251"/>
      <c r="AE1447" s="373"/>
      <c r="AF1447" s="376"/>
      <c r="AG1447" s="376"/>
      <c r="AH1447" s="376"/>
      <c r="AI1447" s="376"/>
      <c r="AJ1447" s="376"/>
      <c r="AK1447" s="376"/>
      <c r="AL1447" s="376"/>
      <c r="AM1447" s="376"/>
      <c r="AN1447" s="376"/>
      <c r="AO1447" s="376"/>
      <c r="AP1447" s="376"/>
      <c r="AQ1447" s="376"/>
      <c r="AR1447" s="376"/>
      <c r="AS1447" s="266"/>
    </row>
    <row r="1448" spans="1:45" ht="15.75" hidden="1" outlineLevel="1">
      <c r="A1448" s="464"/>
      <c r="B1448" s="443" t="s">
        <v>495</v>
      </c>
      <c r="C1448" s="251"/>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373"/>
      <c r="AF1448" s="376"/>
      <c r="AG1448" s="376"/>
      <c r="AH1448" s="376"/>
      <c r="AI1448" s="376"/>
      <c r="AJ1448" s="376"/>
      <c r="AK1448" s="376"/>
      <c r="AL1448" s="376"/>
      <c r="AM1448" s="376"/>
      <c r="AN1448" s="376"/>
      <c r="AO1448" s="376"/>
      <c r="AP1448" s="376"/>
      <c r="AQ1448" s="376"/>
      <c r="AR1448" s="376"/>
      <c r="AS1448" s="266"/>
    </row>
    <row r="1449" spans="1:45" ht="15" hidden="1" customHeight="1" outlineLevel="1">
      <c r="A1449" s="464">
        <v>21</v>
      </c>
      <c r="B1449" s="379" t="s">
        <v>113</v>
      </c>
      <c r="C1449" s="251" t="s">
        <v>25</v>
      </c>
      <c r="D1449" s="255"/>
      <c r="E1449" s="255"/>
      <c r="F1449" s="255"/>
      <c r="G1449" s="255"/>
      <c r="H1449" s="255"/>
      <c r="I1449" s="255"/>
      <c r="J1449" s="255"/>
      <c r="K1449" s="255"/>
      <c r="L1449" s="255"/>
      <c r="M1449" s="255"/>
      <c r="N1449" s="255"/>
      <c r="O1449" s="255"/>
      <c r="P1449" s="255"/>
      <c r="Q1449" s="251"/>
      <c r="R1449" s="255"/>
      <c r="S1449" s="255"/>
      <c r="T1449" s="255"/>
      <c r="U1449" s="255"/>
      <c r="V1449" s="255"/>
      <c r="W1449" s="255"/>
      <c r="X1449" s="255"/>
      <c r="Y1449" s="255"/>
      <c r="Z1449" s="255"/>
      <c r="AA1449" s="255"/>
      <c r="AB1449" s="255"/>
      <c r="AC1449" s="255"/>
      <c r="AD1449" s="255"/>
      <c r="AE1449" s="361"/>
      <c r="AF1449" s="361"/>
      <c r="AG1449" s="361"/>
      <c r="AH1449" s="361"/>
      <c r="AI1449" s="361"/>
      <c r="AJ1449" s="361"/>
      <c r="AK1449" s="361"/>
      <c r="AL1449" s="361"/>
      <c r="AM1449" s="361"/>
      <c r="AN1449" s="361"/>
      <c r="AO1449" s="361"/>
      <c r="AP1449" s="361"/>
      <c r="AQ1449" s="361"/>
      <c r="AR1449" s="361"/>
      <c r="AS1449" s="256">
        <f>SUM(AE1449:AR1449)</f>
        <v>0</v>
      </c>
    </row>
    <row r="1450" spans="1:45" ht="15" hidden="1" customHeight="1" outlineLevel="1">
      <c r="A1450" s="464"/>
      <c r="B1450" s="254" t="s">
        <v>739</v>
      </c>
      <c r="C1450" s="251" t="s">
        <v>163</v>
      </c>
      <c r="D1450" s="255"/>
      <c r="E1450" s="255"/>
      <c r="F1450" s="255"/>
      <c r="G1450" s="255"/>
      <c r="H1450" s="255"/>
      <c r="I1450" s="255"/>
      <c r="J1450" s="255"/>
      <c r="K1450" s="255"/>
      <c r="L1450" s="255"/>
      <c r="M1450" s="255"/>
      <c r="N1450" s="255"/>
      <c r="O1450" s="255"/>
      <c r="P1450" s="255"/>
      <c r="Q1450" s="251"/>
      <c r="R1450" s="255"/>
      <c r="S1450" s="255"/>
      <c r="T1450" s="255"/>
      <c r="U1450" s="255"/>
      <c r="V1450" s="255"/>
      <c r="W1450" s="255"/>
      <c r="X1450" s="255"/>
      <c r="Y1450" s="255"/>
      <c r="Z1450" s="255"/>
      <c r="AA1450" s="255"/>
      <c r="AB1450" s="255"/>
      <c r="AC1450" s="255"/>
      <c r="AD1450" s="255"/>
      <c r="AE1450" s="362">
        <f>AE1449</f>
        <v>0</v>
      </c>
      <c r="AF1450" s="362">
        <f t="shared" ref="AF1450:AR1450" si="2893">AF1449</f>
        <v>0</v>
      </c>
      <c r="AG1450" s="362">
        <f t="shared" si="2893"/>
        <v>0</v>
      </c>
      <c r="AH1450" s="362">
        <f t="shared" si="2893"/>
        <v>0</v>
      </c>
      <c r="AI1450" s="362">
        <f t="shared" si="2893"/>
        <v>0</v>
      </c>
      <c r="AJ1450" s="362">
        <f t="shared" si="2893"/>
        <v>0</v>
      </c>
      <c r="AK1450" s="362">
        <f t="shared" si="2893"/>
        <v>0</v>
      </c>
      <c r="AL1450" s="362">
        <f t="shared" si="2893"/>
        <v>0</v>
      </c>
      <c r="AM1450" s="362">
        <f t="shared" si="2893"/>
        <v>0</v>
      </c>
      <c r="AN1450" s="362">
        <f t="shared" si="2893"/>
        <v>0</v>
      </c>
      <c r="AO1450" s="362">
        <f t="shared" si="2893"/>
        <v>0</v>
      </c>
      <c r="AP1450" s="362">
        <f t="shared" si="2893"/>
        <v>0</v>
      </c>
      <c r="AQ1450" s="362">
        <f t="shared" si="2893"/>
        <v>0</v>
      </c>
      <c r="AR1450" s="362">
        <f t="shared" si="2893"/>
        <v>0</v>
      </c>
      <c r="AS1450" s="266"/>
    </row>
    <row r="1451" spans="1:45" ht="15" hidden="1" customHeight="1" outlineLevel="1">
      <c r="A1451" s="464"/>
      <c r="B1451" s="254"/>
      <c r="C1451" s="251"/>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373"/>
      <c r="AF1451" s="376"/>
      <c r="AG1451" s="376"/>
      <c r="AH1451" s="376"/>
      <c r="AI1451" s="376"/>
      <c r="AJ1451" s="376"/>
      <c r="AK1451" s="376"/>
      <c r="AL1451" s="376"/>
      <c r="AM1451" s="376"/>
      <c r="AN1451" s="376"/>
      <c r="AO1451" s="376"/>
      <c r="AP1451" s="376"/>
      <c r="AQ1451" s="376"/>
      <c r="AR1451" s="376"/>
      <c r="AS1451" s="266"/>
    </row>
    <row r="1452" spans="1:45" ht="15" hidden="1" customHeight="1" outlineLevel="1">
      <c r="A1452" s="464">
        <v>22</v>
      </c>
      <c r="B1452" s="379" t="s">
        <v>114</v>
      </c>
      <c r="C1452" s="251" t="s">
        <v>25</v>
      </c>
      <c r="D1452" s="255"/>
      <c r="E1452" s="255"/>
      <c r="F1452" s="255"/>
      <c r="G1452" s="255"/>
      <c r="H1452" s="255"/>
      <c r="I1452" s="255"/>
      <c r="J1452" s="255"/>
      <c r="K1452" s="255"/>
      <c r="L1452" s="255"/>
      <c r="M1452" s="255"/>
      <c r="N1452" s="255"/>
      <c r="O1452" s="255"/>
      <c r="P1452" s="255"/>
      <c r="Q1452" s="251"/>
      <c r="R1452" s="255"/>
      <c r="S1452" s="255"/>
      <c r="T1452" s="255"/>
      <c r="U1452" s="255"/>
      <c r="V1452" s="255"/>
      <c r="W1452" s="255"/>
      <c r="X1452" s="255"/>
      <c r="Y1452" s="255"/>
      <c r="Z1452" s="255"/>
      <c r="AA1452" s="255"/>
      <c r="AB1452" s="255"/>
      <c r="AC1452" s="255"/>
      <c r="AD1452" s="255"/>
      <c r="AE1452" s="361"/>
      <c r="AF1452" s="361"/>
      <c r="AG1452" s="361"/>
      <c r="AH1452" s="361"/>
      <c r="AI1452" s="361"/>
      <c r="AJ1452" s="361"/>
      <c r="AK1452" s="361"/>
      <c r="AL1452" s="361"/>
      <c r="AM1452" s="361"/>
      <c r="AN1452" s="361"/>
      <c r="AO1452" s="361"/>
      <c r="AP1452" s="361"/>
      <c r="AQ1452" s="361"/>
      <c r="AR1452" s="361"/>
      <c r="AS1452" s="256">
        <f>SUM(AE1452:AR1452)</f>
        <v>0</v>
      </c>
    </row>
    <row r="1453" spans="1:45" ht="15" hidden="1" customHeight="1" outlineLevel="1">
      <c r="A1453" s="464"/>
      <c r="B1453" s="254" t="s">
        <v>739</v>
      </c>
      <c r="C1453" s="251" t="s">
        <v>163</v>
      </c>
      <c r="D1453" s="255"/>
      <c r="E1453" s="255"/>
      <c r="F1453" s="255"/>
      <c r="G1453" s="255"/>
      <c r="H1453" s="255"/>
      <c r="I1453" s="255"/>
      <c r="J1453" s="255"/>
      <c r="K1453" s="255"/>
      <c r="L1453" s="255"/>
      <c r="M1453" s="255"/>
      <c r="N1453" s="255"/>
      <c r="O1453" s="255"/>
      <c r="P1453" s="255"/>
      <c r="Q1453" s="251"/>
      <c r="R1453" s="255"/>
      <c r="S1453" s="255"/>
      <c r="T1453" s="255"/>
      <c r="U1453" s="255"/>
      <c r="V1453" s="255"/>
      <c r="W1453" s="255"/>
      <c r="X1453" s="255"/>
      <c r="Y1453" s="255"/>
      <c r="Z1453" s="255"/>
      <c r="AA1453" s="255"/>
      <c r="AB1453" s="255"/>
      <c r="AC1453" s="255"/>
      <c r="AD1453" s="255"/>
      <c r="AE1453" s="362">
        <f>AE1452</f>
        <v>0</v>
      </c>
      <c r="AF1453" s="362">
        <f t="shared" ref="AF1453:AR1453" si="2894">AF1452</f>
        <v>0</v>
      </c>
      <c r="AG1453" s="362">
        <f t="shared" si="2894"/>
        <v>0</v>
      </c>
      <c r="AH1453" s="362">
        <f t="shared" si="2894"/>
        <v>0</v>
      </c>
      <c r="AI1453" s="362">
        <f t="shared" si="2894"/>
        <v>0</v>
      </c>
      <c r="AJ1453" s="362">
        <f t="shared" si="2894"/>
        <v>0</v>
      </c>
      <c r="AK1453" s="362">
        <f t="shared" si="2894"/>
        <v>0</v>
      </c>
      <c r="AL1453" s="362">
        <f t="shared" si="2894"/>
        <v>0</v>
      </c>
      <c r="AM1453" s="362">
        <f t="shared" si="2894"/>
        <v>0</v>
      </c>
      <c r="AN1453" s="362">
        <f t="shared" si="2894"/>
        <v>0</v>
      </c>
      <c r="AO1453" s="362">
        <f t="shared" si="2894"/>
        <v>0</v>
      </c>
      <c r="AP1453" s="362">
        <f t="shared" si="2894"/>
        <v>0</v>
      </c>
      <c r="AQ1453" s="362">
        <f t="shared" si="2894"/>
        <v>0</v>
      </c>
      <c r="AR1453" s="362">
        <f t="shared" si="2894"/>
        <v>0</v>
      </c>
      <c r="AS1453" s="266"/>
    </row>
    <row r="1454" spans="1:45" ht="15" hidden="1" customHeight="1" outlineLevel="1">
      <c r="A1454" s="464"/>
      <c r="B1454" s="254"/>
      <c r="C1454" s="251"/>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373"/>
      <c r="AF1454" s="376"/>
      <c r="AG1454" s="376"/>
      <c r="AH1454" s="376"/>
      <c r="AI1454" s="376"/>
      <c r="AJ1454" s="376"/>
      <c r="AK1454" s="376"/>
      <c r="AL1454" s="376"/>
      <c r="AM1454" s="376"/>
      <c r="AN1454" s="376"/>
      <c r="AO1454" s="376"/>
      <c r="AP1454" s="376"/>
      <c r="AQ1454" s="376"/>
      <c r="AR1454" s="376"/>
      <c r="AS1454" s="266"/>
    </row>
    <row r="1455" spans="1:45" ht="15" hidden="1" customHeight="1" outlineLevel="1">
      <c r="A1455" s="464">
        <v>23</v>
      </c>
      <c r="B1455" s="379" t="s">
        <v>115</v>
      </c>
      <c r="C1455" s="251" t="s">
        <v>25</v>
      </c>
      <c r="D1455" s="255"/>
      <c r="E1455" s="255"/>
      <c r="F1455" s="255"/>
      <c r="G1455" s="255"/>
      <c r="H1455" s="255"/>
      <c r="I1455" s="255"/>
      <c r="J1455" s="255"/>
      <c r="K1455" s="255"/>
      <c r="L1455" s="255"/>
      <c r="M1455" s="255"/>
      <c r="N1455" s="255"/>
      <c r="O1455" s="255"/>
      <c r="P1455" s="255"/>
      <c r="Q1455" s="251"/>
      <c r="R1455" s="255"/>
      <c r="S1455" s="255"/>
      <c r="T1455" s="255"/>
      <c r="U1455" s="255"/>
      <c r="V1455" s="255"/>
      <c r="W1455" s="255"/>
      <c r="X1455" s="255"/>
      <c r="Y1455" s="255"/>
      <c r="Z1455" s="255"/>
      <c r="AA1455" s="255"/>
      <c r="AB1455" s="255"/>
      <c r="AC1455" s="255"/>
      <c r="AD1455" s="255"/>
      <c r="AE1455" s="361"/>
      <c r="AF1455" s="361"/>
      <c r="AG1455" s="361"/>
      <c r="AH1455" s="361"/>
      <c r="AI1455" s="361"/>
      <c r="AJ1455" s="361"/>
      <c r="AK1455" s="361"/>
      <c r="AL1455" s="361"/>
      <c r="AM1455" s="361"/>
      <c r="AN1455" s="361"/>
      <c r="AO1455" s="361"/>
      <c r="AP1455" s="361"/>
      <c r="AQ1455" s="361"/>
      <c r="AR1455" s="361"/>
      <c r="AS1455" s="256">
        <f>SUM(AE1455:AR1455)</f>
        <v>0</v>
      </c>
    </row>
    <row r="1456" spans="1:45" ht="15" hidden="1" customHeight="1" outlineLevel="1">
      <c r="A1456" s="464"/>
      <c r="B1456" s="254" t="s">
        <v>739</v>
      </c>
      <c r="C1456" s="251" t="s">
        <v>163</v>
      </c>
      <c r="D1456" s="255"/>
      <c r="E1456" s="255"/>
      <c r="F1456" s="255"/>
      <c r="G1456" s="255"/>
      <c r="H1456" s="255"/>
      <c r="I1456" s="255"/>
      <c r="J1456" s="255"/>
      <c r="K1456" s="255"/>
      <c r="L1456" s="255"/>
      <c r="M1456" s="255"/>
      <c r="N1456" s="255"/>
      <c r="O1456" s="255"/>
      <c r="P1456" s="255"/>
      <c r="Q1456" s="251"/>
      <c r="R1456" s="255"/>
      <c r="S1456" s="255"/>
      <c r="T1456" s="255"/>
      <c r="U1456" s="255"/>
      <c r="V1456" s="255"/>
      <c r="W1456" s="255"/>
      <c r="X1456" s="255"/>
      <c r="Y1456" s="255"/>
      <c r="Z1456" s="255"/>
      <c r="AA1456" s="255"/>
      <c r="AB1456" s="255"/>
      <c r="AC1456" s="255"/>
      <c r="AD1456" s="255"/>
      <c r="AE1456" s="362">
        <f>AE1455</f>
        <v>0</v>
      </c>
      <c r="AF1456" s="362">
        <f t="shared" ref="AF1456:AR1456" si="2895">AF1455</f>
        <v>0</v>
      </c>
      <c r="AG1456" s="362">
        <f t="shared" si="2895"/>
        <v>0</v>
      </c>
      <c r="AH1456" s="362">
        <f t="shared" si="2895"/>
        <v>0</v>
      </c>
      <c r="AI1456" s="362">
        <f t="shared" si="2895"/>
        <v>0</v>
      </c>
      <c r="AJ1456" s="362">
        <f t="shared" si="2895"/>
        <v>0</v>
      </c>
      <c r="AK1456" s="362">
        <f t="shared" si="2895"/>
        <v>0</v>
      </c>
      <c r="AL1456" s="362">
        <f t="shared" si="2895"/>
        <v>0</v>
      </c>
      <c r="AM1456" s="362">
        <f t="shared" si="2895"/>
        <v>0</v>
      </c>
      <c r="AN1456" s="362">
        <f t="shared" si="2895"/>
        <v>0</v>
      </c>
      <c r="AO1456" s="362">
        <f t="shared" si="2895"/>
        <v>0</v>
      </c>
      <c r="AP1456" s="362">
        <f t="shared" si="2895"/>
        <v>0</v>
      </c>
      <c r="AQ1456" s="362">
        <f t="shared" si="2895"/>
        <v>0</v>
      </c>
      <c r="AR1456" s="362">
        <f t="shared" si="2895"/>
        <v>0</v>
      </c>
      <c r="AS1456" s="266"/>
    </row>
    <row r="1457" spans="1:45" ht="15" hidden="1" customHeight="1" outlineLevel="1">
      <c r="A1457" s="464"/>
      <c r="B1457" s="381"/>
      <c r="C1457" s="251"/>
      <c r="D1457" s="251"/>
      <c r="E1457" s="251"/>
      <c r="F1457" s="251"/>
      <c r="G1457" s="251"/>
      <c r="H1457" s="251"/>
      <c r="I1457" s="251"/>
      <c r="J1457" s="251"/>
      <c r="K1457" s="251"/>
      <c r="L1457" s="251"/>
      <c r="M1457" s="251"/>
      <c r="N1457" s="251"/>
      <c r="O1457" s="251"/>
      <c r="P1457" s="251"/>
      <c r="Q1457" s="251"/>
      <c r="R1457" s="251"/>
      <c r="S1457" s="251"/>
      <c r="T1457" s="251"/>
      <c r="U1457" s="251"/>
      <c r="V1457" s="251"/>
      <c r="W1457" s="251"/>
      <c r="X1457" s="251"/>
      <c r="Y1457" s="251"/>
      <c r="Z1457" s="251"/>
      <c r="AA1457" s="251"/>
      <c r="AB1457" s="251"/>
      <c r="AC1457" s="251"/>
      <c r="AD1457" s="251"/>
      <c r="AE1457" s="373"/>
      <c r="AF1457" s="376"/>
      <c r="AG1457" s="376"/>
      <c r="AH1457" s="376"/>
      <c r="AI1457" s="376"/>
      <c r="AJ1457" s="376"/>
      <c r="AK1457" s="376"/>
      <c r="AL1457" s="376"/>
      <c r="AM1457" s="376"/>
      <c r="AN1457" s="376"/>
      <c r="AO1457" s="376"/>
      <c r="AP1457" s="376"/>
      <c r="AQ1457" s="376"/>
      <c r="AR1457" s="376"/>
      <c r="AS1457" s="266"/>
    </row>
    <row r="1458" spans="1:45" ht="15" hidden="1" customHeight="1" outlineLevel="1">
      <c r="A1458" s="464">
        <v>24</v>
      </c>
      <c r="B1458" s="379" t="s">
        <v>116</v>
      </c>
      <c r="C1458" s="251" t="s">
        <v>25</v>
      </c>
      <c r="D1458" s="255"/>
      <c r="E1458" s="255"/>
      <c r="F1458" s="255"/>
      <c r="G1458" s="255"/>
      <c r="H1458" s="255"/>
      <c r="I1458" s="255"/>
      <c r="J1458" s="255"/>
      <c r="K1458" s="255"/>
      <c r="L1458" s="255"/>
      <c r="M1458" s="255"/>
      <c r="N1458" s="255"/>
      <c r="O1458" s="255"/>
      <c r="P1458" s="255"/>
      <c r="Q1458" s="251"/>
      <c r="R1458" s="255"/>
      <c r="S1458" s="255"/>
      <c r="T1458" s="255"/>
      <c r="U1458" s="255"/>
      <c r="V1458" s="255"/>
      <c r="W1458" s="255"/>
      <c r="X1458" s="255"/>
      <c r="Y1458" s="255"/>
      <c r="Z1458" s="255"/>
      <c r="AA1458" s="255"/>
      <c r="AB1458" s="255"/>
      <c r="AC1458" s="255"/>
      <c r="AD1458" s="255"/>
      <c r="AE1458" s="361"/>
      <c r="AF1458" s="361"/>
      <c r="AG1458" s="361"/>
      <c r="AH1458" s="361"/>
      <c r="AI1458" s="361"/>
      <c r="AJ1458" s="361"/>
      <c r="AK1458" s="361"/>
      <c r="AL1458" s="361"/>
      <c r="AM1458" s="361"/>
      <c r="AN1458" s="361"/>
      <c r="AO1458" s="361"/>
      <c r="AP1458" s="361"/>
      <c r="AQ1458" s="361"/>
      <c r="AR1458" s="361"/>
      <c r="AS1458" s="256">
        <f>SUM(AE1458:AR1458)</f>
        <v>0</v>
      </c>
    </row>
    <row r="1459" spans="1:45" ht="15" hidden="1" customHeight="1" outlineLevel="1">
      <c r="A1459" s="464"/>
      <c r="B1459" s="254" t="s">
        <v>739</v>
      </c>
      <c r="C1459" s="251" t="s">
        <v>163</v>
      </c>
      <c r="D1459" s="255"/>
      <c r="E1459" s="255"/>
      <c r="F1459" s="255"/>
      <c r="G1459" s="255"/>
      <c r="H1459" s="255"/>
      <c r="I1459" s="255"/>
      <c r="J1459" s="255"/>
      <c r="K1459" s="255"/>
      <c r="L1459" s="255"/>
      <c r="M1459" s="255"/>
      <c r="N1459" s="255"/>
      <c r="O1459" s="255"/>
      <c r="P1459" s="255"/>
      <c r="Q1459" s="251"/>
      <c r="R1459" s="255"/>
      <c r="S1459" s="255"/>
      <c r="T1459" s="255"/>
      <c r="U1459" s="255"/>
      <c r="V1459" s="255"/>
      <c r="W1459" s="255"/>
      <c r="X1459" s="255"/>
      <c r="Y1459" s="255"/>
      <c r="Z1459" s="255"/>
      <c r="AA1459" s="255"/>
      <c r="AB1459" s="255"/>
      <c r="AC1459" s="255"/>
      <c r="AD1459" s="255"/>
      <c r="AE1459" s="362">
        <f>AE1458</f>
        <v>0</v>
      </c>
      <c r="AF1459" s="362">
        <f t="shared" ref="AF1459:AR1459" si="2896">AF1458</f>
        <v>0</v>
      </c>
      <c r="AG1459" s="362">
        <f t="shared" si="2896"/>
        <v>0</v>
      </c>
      <c r="AH1459" s="362">
        <f t="shared" si="2896"/>
        <v>0</v>
      </c>
      <c r="AI1459" s="362">
        <f t="shared" si="2896"/>
        <v>0</v>
      </c>
      <c r="AJ1459" s="362">
        <f t="shared" si="2896"/>
        <v>0</v>
      </c>
      <c r="AK1459" s="362">
        <f t="shared" si="2896"/>
        <v>0</v>
      </c>
      <c r="AL1459" s="362">
        <f t="shared" si="2896"/>
        <v>0</v>
      </c>
      <c r="AM1459" s="362">
        <f t="shared" si="2896"/>
        <v>0</v>
      </c>
      <c r="AN1459" s="362">
        <f t="shared" si="2896"/>
        <v>0</v>
      </c>
      <c r="AO1459" s="362">
        <f t="shared" si="2896"/>
        <v>0</v>
      </c>
      <c r="AP1459" s="362">
        <f t="shared" si="2896"/>
        <v>0</v>
      </c>
      <c r="AQ1459" s="362">
        <f t="shared" si="2896"/>
        <v>0</v>
      </c>
      <c r="AR1459" s="362">
        <f t="shared" si="2896"/>
        <v>0</v>
      </c>
      <c r="AS1459" s="266"/>
    </row>
    <row r="1460" spans="1:45" ht="15" hidden="1" customHeight="1" outlineLevel="1">
      <c r="A1460" s="464"/>
      <c r="B1460" s="254"/>
      <c r="C1460" s="251"/>
      <c r="D1460" s="251"/>
      <c r="E1460" s="251"/>
      <c r="F1460" s="251"/>
      <c r="G1460" s="251"/>
      <c r="H1460" s="251"/>
      <c r="I1460" s="251"/>
      <c r="J1460" s="251"/>
      <c r="K1460" s="251"/>
      <c r="L1460" s="251"/>
      <c r="M1460" s="251"/>
      <c r="N1460" s="251"/>
      <c r="O1460" s="251"/>
      <c r="P1460" s="251"/>
      <c r="Q1460" s="251"/>
      <c r="R1460" s="251"/>
      <c r="S1460" s="251"/>
      <c r="T1460" s="251"/>
      <c r="U1460" s="251"/>
      <c r="V1460" s="251"/>
      <c r="W1460" s="251"/>
      <c r="X1460" s="251"/>
      <c r="Y1460" s="251"/>
      <c r="Z1460" s="251"/>
      <c r="AA1460" s="251"/>
      <c r="AB1460" s="251"/>
      <c r="AC1460" s="251"/>
      <c r="AD1460" s="251"/>
      <c r="AE1460" s="363"/>
      <c r="AF1460" s="376"/>
      <c r="AG1460" s="376"/>
      <c r="AH1460" s="376"/>
      <c r="AI1460" s="376"/>
      <c r="AJ1460" s="376"/>
      <c r="AK1460" s="376"/>
      <c r="AL1460" s="376"/>
      <c r="AM1460" s="376"/>
      <c r="AN1460" s="376"/>
      <c r="AO1460" s="376"/>
      <c r="AP1460" s="376"/>
      <c r="AQ1460" s="376"/>
      <c r="AR1460" s="376"/>
      <c r="AS1460" s="266"/>
    </row>
    <row r="1461" spans="1:45" ht="15" hidden="1" customHeight="1" outlineLevel="1">
      <c r="A1461" s="464"/>
      <c r="B1461" s="248" t="s">
        <v>496</v>
      </c>
      <c r="C1461" s="251"/>
      <c r="D1461" s="251"/>
      <c r="E1461" s="251"/>
      <c r="F1461" s="251"/>
      <c r="G1461" s="251"/>
      <c r="H1461" s="251"/>
      <c r="I1461" s="251"/>
      <c r="J1461" s="251"/>
      <c r="K1461" s="251"/>
      <c r="L1461" s="251"/>
      <c r="M1461" s="251"/>
      <c r="N1461" s="251"/>
      <c r="O1461" s="251"/>
      <c r="P1461" s="251"/>
      <c r="Q1461" s="251"/>
      <c r="R1461" s="251"/>
      <c r="S1461" s="251"/>
      <c r="T1461" s="251"/>
      <c r="U1461" s="251"/>
      <c r="V1461" s="251"/>
      <c r="W1461" s="251"/>
      <c r="X1461" s="251"/>
      <c r="Y1461" s="251"/>
      <c r="Z1461" s="251"/>
      <c r="AA1461" s="251"/>
      <c r="AB1461" s="251"/>
      <c r="AC1461" s="251"/>
      <c r="AD1461" s="251"/>
      <c r="AE1461" s="363"/>
      <c r="AF1461" s="376"/>
      <c r="AG1461" s="376"/>
      <c r="AH1461" s="376"/>
      <c r="AI1461" s="376"/>
      <c r="AJ1461" s="376"/>
      <c r="AK1461" s="376"/>
      <c r="AL1461" s="376"/>
      <c r="AM1461" s="376"/>
      <c r="AN1461" s="376"/>
      <c r="AO1461" s="376"/>
      <c r="AP1461" s="376"/>
      <c r="AQ1461" s="376"/>
      <c r="AR1461" s="376"/>
      <c r="AS1461" s="266"/>
    </row>
    <row r="1462" spans="1:45" ht="15" hidden="1" customHeight="1" outlineLevel="1">
      <c r="A1462" s="464">
        <v>25</v>
      </c>
      <c r="B1462" s="379" t="s">
        <v>117</v>
      </c>
      <c r="C1462" s="251" t="s">
        <v>25</v>
      </c>
      <c r="D1462" s="255"/>
      <c r="E1462" s="255"/>
      <c r="F1462" s="255"/>
      <c r="G1462" s="255"/>
      <c r="H1462" s="255"/>
      <c r="I1462" s="255"/>
      <c r="J1462" s="255"/>
      <c r="K1462" s="255"/>
      <c r="L1462" s="255"/>
      <c r="M1462" s="255"/>
      <c r="N1462" s="255"/>
      <c r="O1462" s="255"/>
      <c r="P1462" s="255"/>
      <c r="Q1462" s="255">
        <v>12</v>
      </c>
      <c r="R1462" s="255"/>
      <c r="S1462" s="255"/>
      <c r="T1462" s="255"/>
      <c r="U1462" s="255"/>
      <c r="V1462" s="255"/>
      <c r="W1462" s="255"/>
      <c r="X1462" s="255"/>
      <c r="Y1462" s="255"/>
      <c r="Z1462" s="255"/>
      <c r="AA1462" s="255"/>
      <c r="AB1462" s="255"/>
      <c r="AC1462" s="255"/>
      <c r="AD1462" s="255"/>
      <c r="AE1462" s="377"/>
      <c r="AF1462" s="366"/>
      <c r="AG1462" s="366"/>
      <c r="AH1462" s="366"/>
      <c r="AI1462" s="366"/>
      <c r="AJ1462" s="366"/>
      <c r="AK1462" s="366"/>
      <c r="AL1462" s="366"/>
      <c r="AM1462" s="366"/>
      <c r="AN1462" s="366"/>
      <c r="AO1462" s="366"/>
      <c r="AP1462" s="366"/>
      <c r="AQ1462" s="366"/>
      <c r="AR1462" s="366"/>
      <c r="AS1462" s="256">
        <f>SUM(AE1462:AR1462)</f>
        <v>0</v>
      </c>
    </row>
    <row r="1463" spans="1:45" ht="15" hidden="1" customHeight="1" outlineLevel="1">
      <c r="A1463" s="464"/>
      <c r="B1463" s="254" t="s">
        <v>739</v>
      </c>
      <c r="C1463" s="251" t="s">
        <v>163</v>
      </c>
      <c r="D1463" s="255"/>
      <c r="E1463" s="255"/>
      <c r="F1463" s="255"/>
      <c r="G1463" s="255"/>
      <c r="H1463" s="255"/>
      <c r="I1463" s="255"/>
      <c r="J1463" s="255"/>
      <c r="K1463" s="255"/>
      <c r="L1463" s="255"/>
      <c r="M1463" s="255"/>
      <c r="N1463" s="255"/>
      <c r="O1463" s="255"/>
      <c r="P1463" s="255"/>
      <c r="Q1463" s="255">
        <f>Q1462</f>
        <v>12</v>
      </c>
      <c r="R1463" s="255"/>
      <c r="S1463" s="255"/>
      <c r="T1463" s="255"/>
      <c r="U1463" s="255"/>
      <c r="V1463" s="255"/>
      <c r="W1463" s="255"/>
      <c r="X1463" s="255"/>
      <c r="Y1463" s="255"/>
      <c r="Z1463" s="255"/>
      <c r="AA1463" s="255"/>
      <c r="AB1463" s="255"/>
      <c r="AC1463" s="255"/>
      <c r="AD1463" s="255"/>
      <c r="AE1463" s="362">
        <f>AE1462</f>
        <v>0</v>
      </c>
      <c r="AF1463" s="362">
        <f t="shared" ref="AF1463:AR1463" si="2897">AF1462</f>
        <v>0</v>
      </c>
      <c r="AG1463" s="362">
        <f t="shared" si="2897"/>
        <v>0</v>
      </c>
      <c r="AH1463" s="362">
        <f t="shared" si="2897"/>
        <v>0</v>
      </c>
      <c r="AI1463" s="362">
        <f t="shared" si="2897"/>
        <v>0</v>
      </c>
      <c r="AJ1463" s="362">
        <f t="shared" si="2897"/>
        <v>0</v>
      </c>
      <c r="AK1463" s="362">
        <f t="shared" si="2897"/>
        <v>0</v>
      </c>
      <c r="AL1463" s="362">
        <f t="shared" si="2897"/>
        <v>0</v>
      </c>
      <c r="AM1463" s="362">
        <f t="shared" si="2897"/>
        <v>0</v>
      </c>
      <c r="AN1463" s="362">
        <f t="shared" si="2897"/>
        <v>0</v>
      </c>
      <c r="AO1463" s="362">
        <f t="shared" si="2897"/>
        <v>0</v>
      </c>
      <c r="AP1463" s="362">
        <f t="shared" si="2897"/>
        <v>0</v>
      </c>
      <c r="AQ1463" s="362">
        <f t="shared" si="2897"/>
        <v>0</v>
      </c>
      <c r="AR1463" s="362">
        <f t="shared" si="2897"/>
        <v>0</v>
      </c>
      <c r="AS1463" s="266"/>
    </row>
    <row r="1464" spans="1:45" ht="15" hidden="1" customHeight="1" outlineLevel="1">
      <c r="A1464" s="464"/>
      <c r="B1464" s="254"/>
      <c r="C1464" s="251"/>
      <c r="D1464" s="251"/>
      <c r="E1464" s="251"/>
      <c r="F1464" s="251"/>
      <c r="G1464" s="251"/>
      <c r="H1464" s="251"/>
      <c r="I1464" s="251"/>
      <c r="J1464" s="251"/>
      <c r="K1464" s="251"/>
      <c r="L1464" s="251"/>
      <c r="M1464" s="251"/>
      <c r="N1464" s="251"/>
      <c r="O1464" s="251"/>
      <c r="P1464" s="251"/>
      <c r="Q1464" s="251"/>
      <c r="R1464" s="251"/>
      <c r="S1464" s="251"/>
      <c r="T1464" s="251"/>
      <c r="U1464" s="251"/>
      <c r="V1464" s="251"/>
      <c r="W1464" s="251"/>
      <c r="X1464" s="251"/>
      <c r="Y1464" s="251"/>
      <c r="Z1464" s="251"/>
      <c r="AA1464" s="251"/>
      <c r="AB1464" s="251"/>
      <c r="AC1464" s="251"/>
      <c r="AD1464" s="251"/>
      <c r="AE1464" s="363"/>
      <c r="AF1464" s="376"/>
      <c r="AG1464" s="376"/>
      <c r="AH1464" s="376"/>
      <c r="AI1464" s="376"/>
      <c r="AJ1464" s="376"/>
      <c r="AK1464" s="376"/>
      <c r="AL1464" s="376"/>
      <c r="AM1464" s="376"/>
      <c r="AN1464" s="376"/>
      <c r="AO1464" s="376"/>
      <c r="AP1464" s="376"/>
      <c r="AQ1464" s="376"/>
      <c r="AR1464" s="376"/>
      <c r="AS1464" s="266"/>
    </row>
    <row r="1465" spans="1:45" ht="15" hidden="1" customHeight="1" outlineLevel="1">
      <c r="A1465" s="464">
        <v>26</v>
      </c>
      <c r="B1465" s="379" t="s">
        <v>118</v>
      </c>
      <c r="C1465" s="251" t="s">
        <v>25</v>
      </c>
      <c r="D1465" s="255"/>
      <c r="E1465" s="255"/>
      <c r="F1465" s="255"/>
      <c r="G1465" s="255"/>
      <c r="H1465" s="255"/>
      <c r="I1465" s="255"/>
      <c r="J1465" s="255"/>
      <c r="K1465" s="255"/>
      <c r="L1465" s="255"/>
      <c r="M1465" s="255"/>
      <c r="N1465" s="255"/>
      <c r="O1465" s="255"/>
      <c r="P1465" s="255"/>
      <c r="Q1465" s="255">
        <v>12</v>
      </c>
      <c r="R1465" s="255"/>
      <c r="S1465" s="255"/>
      <c r="T1465" s="255"/>
      <c r="U1465" s="255"/>
      <c r="V1465" s="255"/>
      <c r="W1465" s="255"/>
      <c r="X1465" s="255"/>
      <c r="Y1465" s="255"/>
      <c r="Z1465" s="255"/>
      <c r="AA1465" s="255"/>
      <c r="AB1465" s="255"/>
      <c r="AC1465" s="255"/>
      <c r="AD1465" s="255"/>
      <c r="AE1465" s="377"/>
      <c r="AF1465" s="366"/>
      <c r="AG1465" s="366"/>
      <c r="AH1465" s="366"/>
      <c r="AI1465" s="366"/>
      <c r="AJ1465" s="366"/>
      <c r="AK1465" s="366"/>
      <c r="AL1465" s="366"/>
      <c r="AM1465" s="366"/>
      <c r="AN1465" s="366"/>
      <c r="AO1465" s="366"/>
      <c r="AP1465" s="366"/>
      <c r="AQ1465" s="366"/>
      <c r="AR1465" s="366"/>
      <c r="AS1465" s="256">
        <f>SUM(AE1465:AR1465)</f>
        <v>0</v>
      </c>
    </row>
    <row r="1466" spans="1:45" ht="15" hidden="1" customHeight="1" outlineLevel="1">
      <c r="A1466" s="464"/>
      <c r="B1466" s="254" t="s">
        <v>739</v>
      </c>
      <c r="C1466" s="251" t="s">
        <v>163</v>
      </c>
      <c r="D1466" s="255"/>
      <c r="E1466" s="255"/>
      <c r="F1466" s="255"/>
      <c r="G1466" s="255"/>
      <c r="H1466" s="255"/>
      <c r="I1466" s="255"/>
      <c r="J1466" s="255"/>
      <c r="K1466" s="255"/>
      <c r="L1466" s="255"/>
      <c r="M1466" s="255"/>
      <c r="N1466" s="255"/>
      <c r="O1466" s="255"/>
      <c r="P1466" s="255"/>
      <c r="Q1466" s="255">
        <f>Q1465</f>
        <v>12</v>
      </c>
      <c r="R1466" s="255"/>
      <c r="S1466" s="255"/>
      <c r="T1466" s="255"/>
      <c r="U1466" s="255"/>
      <c r="V1466" s="255"/>
      <c r="W1466" s="255"/>
      <c r="X1466" s="255"/>
      <c r="Y1466" s="255"/>
      <c r="Z1466" s="255"/>
      <c r="AA1466" s="255"/>
      <c r="AB1466" s="255"/>
      <c r="AC1466" s="255"/>
      <c r="AD1466" s="255"/>
      <c r="AE1466" s="362">
        <f>AE1465</f>
        <v>0</v>
      </c>
      <c r="AF1466" s="362">
        <f t="shared" ref="AF1466:AR1466" si="2898">AF1465</f>
        <v>0</v>
      </c>
      <c r="AG1466" s="362">
        <f t="shared" si="2898"/>
        <v>0</v>
      </c>
      <c r="AH1466" s="362">
        <f t="shared" si="2898"/>
        <v>0</v>
      </c>
      <c r="AI1466" s="362">
        <f t="shared" si="2898"/>
        <v>0</v>
      </c>
      <c r="AJ1466" s="362">
        <f t="shared" si="2898"/>
        <v>0</v>
      </c>
      <c r="AK1466" s="362">
        <f t="shared" si="2898"/>
        <v>0</v>
      </c>
      <c r="AL1466" s="362">
        <f t="shared" si="2898"/>
        <v>0</v>
      </c>
      <c r="AM1466" s="362">
        <f t="shared" si="2898"/>
        <v>0</v>
      </c>
      <c r="AN1466" s="362">
        <f t="shared" si="2898"/>
        <v>0</v>
      </c>
      <c r="AO1466" s="362">
        <f t="shared" si="2898"/>
        <v>0</v>
      </c>
      <c r="AP1466" s="362">
        <f t="shared" si="2898"/>
        <v>0</v>
      </c>
      <c r="AQ1466" s="362">
        <f t="shared" si="2898"/>
        <v>0</v>
      </c>
      <c r="AR1466" s="362">
        <f t="shared" si="2898"/>
        <v>0</v>
      </c>
      <c r="AS1466" s="266"/>
    </row>
    <row r="1467" spans="1:45" ht="15" hidden="1" customHeight="1" outlineLevel="1">
      <c r="A1467" s="464"/>
      <c r="B1467" s="254"/>
      <c r="C1467" s="251"/>
      <c r="D1467" s="251"/>
      <c r="E1467" s="251"/>
      <c r="F1467" s="251"/>
      <c r="G1467" s="251"/>
      <c r="H1467" s="251"/>
      <c r="I1467" s="251"/>
      <c r="J1467" s="251"/>
      <c r="K1467" s="251"/>
      <c r="L1467" s="251"/>
      <c r="M1467" s="251"/>
      <c r="N1467" s="251"/>
      <c r="O1467" s="251"/>
      <c r="P1467" s="251"/>
      <c r="Q1467" s="251"/>
      <c r="R1467" s="251"/>
      <c r="S1467" s="251"/>
      <c r="T1467" s="251"/>
      <c r="U1467" s="251"/>
      <c r="V1467" s="251"/>
      <c r="W1467" s="251"/>
      <c r="X1467" s="251"/>
      <c r="Y1467" s="251"/>
      <c r="Z1467" s="251"/>
      <c r="AA1467" s="251"/>
      <c r="AB1467" s="251"/>
      <c r="AC1467" s="251"/>
      <c r="AD1467" s="251"/>
      <c r="AE1467" s="363"/>
      <c r="AF1467" s="376"/>
      <c r="AG1467" s="376"/>
      <c r="AH1467" s="376"/>
      <c r="AI1467" s="376"/>
      <c r="AJ1467" s="376"/>
      <c r="AK1467" s="376"/>
      <c r="AL1467" s="376"/>
      <c r="AM1467" s="376"/>
      <c r="AN1467" s="376"/>
      <c r="AO1467" s="376"/>
      <c r="AP1467" s="376"/>
      <c r="AQ1467" s="376"/>
      <c r="AR1467" s="376"/>
      <c r="AS1467" s="266"/>
    </row>
    <row r="1468" spans="1:45" ht="15" hidden="1" customHeight="1" outlineLevel="1">
      <c r="A1468" s="464">
        <v>27</v>
      </c>
      <c r="B1468" s="379" t="s">
        <v>119</v>
      </c>
      <c r="C1468" s="251" t="s">
        <v>25</v>
      </c>
      <c r="D1468" s="255"/>
      <c r="E1468" s="255"/>
      <c r="F1468" s="255"/>
      <c r="G1468" s="255"/>
      <c r="H1468" s="255"/>
      <c r="I1468" s="255"/>
      <c r="J1468" s="255"/>
      <c r="K1468" s="255"/>
      <c r="L1468" s="255"/>
      <c r="M1468" s="255"/>
      <c r="N1468" s="255"/>
      <c r="O1468" s="255"/>
      <c r="P1468" s="255"/>
      <c r="Q1468" s="255">
        <v>12</v>
      </c>
      <c r="R1468" s="255"/>
      <c r="S1468" s="255"/>
      <c r="T1468" s="255"/>
      <c r="U1468" s="255"/>
      <c r="V1468" s="255"/>
      <c r="W1468" s="255"/>
      <c r="X1468" s="255"/>
      <c r="Y1468" s="255"/>
      <c r="Z1468" s="255"/>
      <c r="AA1468" s="255"/>
      <c r="AB1468" s="255"/>
      <c r="AC1468" s="255"/>
      <c r="AD1468" s="255"/>
      <c r="AE1468" s="377"/>
      <c r="AF1468" s="366"/>
      <c r="AG1468" s="366"/>
      <c r="AH1468" s="366"/>
      <c r="AI1468" s="366"/>
      <c r="AJ1468" s="366"/>
      <c r="AK1468" s="366"/>
      <c r="AL1468" s="366"/>
      <c r="AM1468" s="366"/>
      <c r="AN1468" s="366"/>
      <c r="AO1468" s="366"/>
      <c r="AP1468" s="366"/>
      <c r="AQ1468" s="366"/>
      <c r="AR1468" s="366"/>
      <c r="AS1468" s="256">
        <f>SUM(AE1468:AR1468)</f>
        <v>0</v>
      </c>
    </row>
    <row r="1469" spans="1:45" ht="15" hidden="1" customHeight="1" outlineLevel="1">
      <c r="A1469" s="464"/>
      <c r="B1469" s="254" t="s">
        <v>739</v>
      </c>
      <c r="C1469" s="251" t="s">
        <v>163</v>
      </c>
      <c r="D1469" s="255"/>
      <c r="E1469" s="255"/>
      <c r="F1469" s="255"/>
      <c r="G1469" s="255"/>
      <c r="H1469" s="255"/>
      <c r="I1469" s="255"/>
      <c r="J1469" s="255"/>
      <c r="K1469" s="255"/>
      <c r="L1469" s="255"/>
      <c r="M1469" s="255"/>
      <c r="N1469" s="255"/>
      <c r="O1469" s="255"/>
      <c r="P1469" s="255"/>
      <c r="Q1469" s="255">
        <f>Q1468</f>
        <v>12</v>
      </c>
      <c r="R1469" s="255"/>
      <c r="S1469" s="255"/>
      <c r="T1469" s="255"/>
      <c r="U1469" s="255"/>
      <c r="V1469" s="255"/>
      <c r="W1469" s="255"/>
      <c r="X1469" s="255"/>
      <c r="Y1469" s="255"/>
      <c r="Z1469" s="255"/>
      <c r="AA1469" s="255"/>
      <c r="AB1469" s="255"/>
      <c r="AC1469" s="255"/>
      <c r="AD1469" s="255"/>
      <c r="AE1469" s="362">
        <f>AE1468</f>
        <v>0</v>
      </c>
      <c r="AF1469" s="362">
        <f t="shared" ref="AF1469:AR1469" si="2899">AF1468</f>
        <v>0</v>
      </c>
      <c r="AG1469" s="362">
        <f t="shared" si="2899"/>
        <v>0</v>
      </c>
      <c r="AH1469" s="362">
        <f t="shared" si="2899"/>
        <v>0</v>
      </c>
      <c r="AI1469" s="362">
        <f t="shared" si="2899"/>
        <v>0</v>
      </c>
      <c r="AJ1469" s="362">
        <f t="shared" si="2899"/>
        <v>0</v>
      </c>
      <c r="AK1469" s="362">
        <f t="shared" si="2899"/>
        <v>0</v>
      </c>
      <c r="AL1469" s="362">
        <f t="shared" si="2899"/>
        <v>0</v>
      </c>
      <c r="AM1469" s="362">
        <f t="shared" si="2899"/>
        <v>0</v>
      </c>
      <c r="AN1469" s="362">
        <f t="shared" si="2899"/>
        <v>0</v>
      </c>
      <c r="AO1469" s="362">
        <f t="shared" si="2899"/>
        <v>0</v>
      </c>
      <c r="AP1469" s="362">
        <f t="shared" si="2899"/>
        <v>0</v>
      </c>
      <c r="AQ1469" s="362">
        <f t="shared" si="2899"/>
        <v>0</v>
      </c>
      <c r="AR1469" s="362">
        <f t="shared" si="2899"/>
        <v>0</v>
      </c>
      <c r="AS1469" s="266"/>
    </row>
    <row r="1470" spans="1:45" ht="15" hidden="1" customHeight="1" outlineLevel="1">
      <c r="A1470" s="464"/>
      <c r="B1470" s="254"/>
      <c r="C1470" s="251"/>
      <c r="D1470" s="251"/>
      <c r="E1470" s="251"/>
      <c r="F1470" s="251"/>
      <c r="G1470" s="251"/>
      <c r="H1470" s="251"/>
      <c r="I1470" s="251"/>
      <c r="J1470" s="251"/>
      <c r="K1470" s="251"/>
      <c r="L1470" s="251"/>
      <c r="M1470" s="251"/>
      <c r="N1470" s="251"/>
      <c r="O1470" s="251"/>
      <c r="P1470" s="251"/>
      <c r="Q1470" s="251"/>
      <c r="R1470" s="251"/>
      <c r="S1470" s="251"/>
      <c r="T1470" s="251"/>
      <c r="U1470" s="251"/>
      <c r="V1470" s="251"/>
      <c r="W1470" s="251"/>
      <c r="X1470" s="251"/>
      <c r="Y1470" s="251"/>
      <c r="Z1470" s="251"/>
      <c r="AA1470" s="251"/>
      <c r="AB1470" s="251"/>
      <c r="AC1470" s="251"/>
      <c r="AD1470" s="251"/>
      <c r="AE1470" s="363"/>
      <c r="AF1470" s="376"/>
      <c r="AG1470" s="376"/>
      <c r="AH1470" s="376"/>
      <c r="AI1470" s="376"/>
      <c r="AJ1470" s="376"/>
      <c r="AK1470" s="376"/>
      <c r="AL1470" s="376"/>
      <c r="AM1470" s="376"/>
      <c r="AN1470" s="376"/>
      <c r="AO1470" s="376"/>
      <c r="AP1470" s="376"/>
      <c r="AQ1470" s="376"/>
      <c r="AR1470" s="376"/>
      <c r="AS1470" s="266"/>
    </row>
    <row r="1471" spans="1:45" ht="15" hidden="1" customHeight="1" outlineLevel="1">
      <c r="A1471" s="464">
        <v>28</v>
      </c>
      <c r="B1471" s="379" t="s">
        <v>120</v>
      </c>
      <c r="C1471" s="251" t="s">
        <v>25</v>
      </c>
      <c r="D1471" s="255"/>
      <c r="E1471" s="255"/>
      <c r="F1471" s="255"/>
      <c r="G1471" s="255"/>
      <c r="H1471" s="255"/>
      <c r="I1471" s="255"/>
      <c r="J1471" s="255"/>
      <c r="K1471" s="255"/>
      <c r="L1471" s="255"/>
      <c r="M1471" s="255"/>
      <c r="N1471" s="255"/>
      <c r="O1471" s="255"/>
      <c r="P1471" s="255"/>
      <c r="Q1471" s="255">
        <v>12</v>
      </c>
      <c r="R1471" s="255"/>
      <c r="S1471" s="255"/>
      <c r="T1471" s="255"/>
      <c r="U1471" s="255"/>
      <c r="V1471" s="255"/>
      <c r="W1471" s="255"/>
      <c r="X1471" s="255"/>
      <c r="Y1471" s="255"/>
      <c r="Z1471" s="255"/>
      <c r="AA1471" s="255"/>
      <c r="AB1471" s="255"/>
      <c r="AC1471" s="255"/>
      <c r="AD1471" s="255"/>
      <c r="AE1471" s="377"/>
      <c r="AF1471" s="366"/>
      <c r="AG1471" s="366"/>
      <c r="AH1471" s="366"/>
      <c r="AI1471" s="366"/>
      <c r="AJ1471" s="366"/>
      <c r="AK1471" s="366"/>
      <c r="AL1471" s="366"/>
      <c r="AM1471" s="366"/>
      <c r="AN1471" s="366"/>
      <c r="AO1471" s="366"/>
      <c r="AP1471" s="366"/>
      <c r="AQ1471" s="366"/>
      <c r="AR1471" s="366"/>
      <c r="AS1471" s="256">
        <f>SUM(AE1471:AR1471)</f>
        <v>0</v>
      </c>
    </row>
    <row r="1472" spans="1:45" ht="15" hidden="1" customHeight="1" outlineLevel="1">
      <c r="A1472" s="464"/>
      <c r="B1472" s="254" t="s">
        <v>739</v>
      </c>
      <c r="C1472" s="251" t="s">
        <v>163</v>
      </c>
      <c r="D1472" s="255"/>
      <c r="E1472" s="255"/>
      <c r="F1472" s="255"/>
      <c r="G1472" s="255"/>
      <c r="H1472" s="255"/>
      <c r="I1472" s="255"/>
      <c r="J1472" s="255"/>
      <c r="K1472" s="255"/>
      <c r="L1472" s="255"/>
      <c r="M1472" s="255"/>
      <c r="N1472" s="255"/>
      <c r="O1472" s="255"/>
      <c r="P1472" s="255"/>
      <c r="Q1472" s="255">
        <f>Q1471</f>
        <v>12</v>
      </c>
      <c r="R1472" s="255"/>
      <c r="S1472" s="255"/>
      <c r="T1472" s="255"/>
      <c r="U1472" s="255"/>
      <c r="V1472" s="255"/>
      <c r="W1472" s="255"/>
      <c r="X1472" s="255"/>
      <c r="Y1472" s="255"/>
      <c r="Z1472" s="255"/>
      <c r="AA1472" s="255"/>
      <c r="AB1472" s="255"/>
      <c r="AC1472" s="255"/>
      <c r="AD1472" s="255"/>
      <c r="AE1472" s="362">
        <f>AE1471</f>
        <v>0</v>
      </c>
      <c r="AF1472" s="362">
        <f>AF1471</f>
        <v>0</v>
      </c>
      <c r="AG1472" s="362">
        <f t="shared" ref="AG1472:AJ1472" si="2900">AG1471</f>
        <v>0</v>
      </c>
      <c r="AH1472" s="362">
        <f t="shared" si="2900"/>
        <v>0</v>
      </c>
      <c r="AI1472" s="362">
        <f t="shared" si="2900"/>
        <v>0</v>
      </c>
      <c r="AJ1472" s="362">
        <f t="shared" si="2900"/>
        <v>0</v>
      </c>
      <c r="AK1472" s="362">
        <f>AK1471</f>
        <v>0</v>
      </c>
      <c r="AL1472" s="362">
        <f t="shared" ref="AL1472:AR1472" si="2901">AL1471</f>
        <v>0</v>
      </c>
      <c r="AM1472" s="362">
        <f t="shared" si="2901"/>
        <v>0</v>
      </c>
      <c r="AN1472" s="362">
        <f t="shared" si="2901"/>
        <v>0</v>
      </c>
      <c r="AO1472" s="362">
        <f t="shared" si="2901"/>
        <v>0</v>
      </c>
      <c r="AP1472" s="362">
        <f t="shared" si="2901"/>
        <v>0</v>
      </c>
      <c r="AQ1472" s="362">
        <f t="shared" si="2901"/>
        <v>0</v>
      </c>
      <c r="AR1472" s="362">
        <f t="shared" si="2901"/>
        <v>0</v>
      </c>
      <c r="AS1472" s="266"/>
    </row>
    <row r="1473" spans="1:45" ht="15" hidden="1" customHeight="1" outlineLevel="1">
      <c r="A1473" s="464"/>
      <c r="B1473" s="254"/>
      <c r="C1473" s="251"/>
      <c r="D1473" s="251"/>
      <c r="E1473" s="251"/>
      <c r="F1473" s="251"/>
      <c r="G1473" s="251"/>
      <c r="H1473" s="251"/>
      <c r="I1473" s="251"/>
      <c r="J1473" s="251"/>
      <c r="K1473" s="251"/>
      <c r="L1473" s="251"/>
      <c r="M1473" s="251"/>
      <c r="N1473" s="251"/>
      <c r="O1473" s="251"/>
      <c r="P1473" s="251"/>
      <c r="Q1473" s="251"/>
      <c r="R1473" s="251"/>
      <c r="S1473" s="251"/>
      <c r="T1473" s="251"/>
      <c r="U1473" s="251"/>
      <c r="V1473" s="251"/>
      <c r="W1473" s="251"/>
      <c r="X1473" s="251"/>
      <c r="Y1473" s="251"/>
      <c r="Z1473" s="251"/>
      <c r="AA1473" s="251"/>
      <c r="AB1473" s="251"/>
      <c r="AC1473" s="251"/>
      <c r="AD1473" s="251"/>
      <c r="AE1473" s="363"/>
      <c r="AF1473" s="376"/>
      <c r="AG1473" s="376"/>
      <c r="AH1473" s="376"/>
      <c r="AI1473" s="376"/>
      <c r="AJ1473" s="376"/>
      <c r="AK1473" s="376"/>
      <c r="AL1473" s="376"/>
      <c r="AM1473" s="376"/>
      <c r="AN1473" s="376"/>
      <c r="AO1473" s="376"/>
      <c r="AP1473" s="376"/>
      <c r="AQ1473" s="376"/>
      <c r="AR1473" s="376"/>
      <c r="AS1473" s="266"/>
    </row>
    <row r="1474" spans="1:45" ht="15" hidden="1" customHeight="1" outlineLevel="1">
      <c r="A1474" s="464">
        <v>29</v>
      </c>
      <c r="B1474" s="379" t="s">
        <v>121</v>
      </c>
      <c r="C1474" s="251" t="s">
        <v>25</v>
      </c>
      <c r="D1474" s="255"/>
      <c r="E1474" s="255"/>
      <c r="F1474" s="255"/>
      <c r="G1474" s="255"/>
      <c r="H1474" s="255"/>
      <c r="I1474" s="255"/>
      <c r="J1474" s="255"/>
      <c r="K1474" s="255"/>
      <c r="L1474" s="255"/>
      <c r="M1474" s="255"/>
      <c r="N1474" s="255"/>
      <c r="O1474" s="255"/>
      <c r="P1474" s="255"/>
      <c r="Q1474" s="255">
        <v>3</v>
      </c>
      <c r="R1474" s="255"/>
      <c r="S1474" s="255"/>
      <c r="T1474" s="255"/>
      <c r="U1474" s="255"/>
      <c r="V1474" s="255"/>
      <c r="W1474" s="255"/>
      <c r="X1474" s="255"/>
      <c r="Y1474" s="255"/>
      <c r="Z1474" s="255"/>
      <c r="AA1474" s="255"/>
      <c r="AB1474" s="255"/>
      <c r="AC1474" s="255"/>
      <c r="AD1474" s="255"/>
      <c r="AE1474" s="377"/>
      <c r="AF1474" s="366"/>
      <c r="AG1474" s="366"/>
      <c r="AH1474" s="366"/>
      <c r="AI1474" s="366"/>
      <c r="AJ1474" s="366"/>
      <c r="AK1474" s="366"/>
      <c r="AL1474" s="366"/>
      <c r="AM1474" s="366"/>
      <c r="AN1474" s="366"/>
      <c r="AO1474" s="366"/>
      <c r="AP1474" s="366"/>
      <c r="AQ1474" s="366"/>
      <c r="AR1474" s="366"/>
      <c r="AS1474" s="256">
        <f>SUM(AE1474:AR1474)</f>
        <v>0</v>
      </c>
    </row>
    <row r="1475" spans="1:45" ht="15" hidden="1" customHeight="1" outlineLevel="1">
      <c r="A1475" s="464"/>
      <c r="B1475" s="254" t="s">
        <v>739</v>
      </c>
      <c r="C1475" s="251" t="s">
        <v>163</v>
      </c>
      <c r="D1475" s="255"/>
      <c r="E1475" s="255"/>
      <c r="F1475" s="255"/>
      <c r="G1475" s="255"/>
      <c r="H1475" s="255"/>
      <c r="I1475" s="255"/>
      <c r="J1475" s="255"/>
      <c r="K1475" s="255"/>
      <c r="L1475" s="255"/>
      <c r="M1475" s="255"/>
      <c r="N1475" s="255"/>
      <c r="O1475" s="255"/>
      <c r="P1475" s="255"/>
      <c r="Q1475" s="255">
        <f>Q1474</f>
        <v>3</v>
      </c>
      <c r="R1475" s="255"/>
      <c r="S1475" s="255"/>
      <c r="T1475" s="255"/>
      <c r="U1475" s="255"/>
      <c r="V1475" s="255"/>
      <c r="W1475" s="255"/>
      <c r="X1475" s="255"/>
      <c r="Y1475" s="255"/>
      <c r="Z1475" s="255"/>
      <c r="AA1475" s="255"/>
      <c r="AB1475" s="255"/>
      <c r="AC1475" s="255"/>
      <c r="AD1475" s="255"/>
      <c r="AE1475" s="362">
        <f>AE1474</f>
        <v>0</v>
      </c>
      <c r="AF1475" s="362">
        <f t="shared" ref="AF1475:AR1475" si="2902">AF1474</f>
        <v>0</v>
      </c>
      <c r="AG1475" s="362">
        <f t="shared" si="2902"/>
        <v>0</v>
      </c>
      <c r="AH1475" s="362">
        <f t="shared" si="2902"/>
        <v>0</v>
      </c>
      <c r="AI1475" s="362">
        <f t="shared" si="2902"/>
        <v>0</v>
      </c>
      <c r="AJ1475" s="362">
        <f t="shared" si="2902"/>
        <v>0</v>
      </c>
      <c r="AK1475" s="362">
        <f t="shared" si="2902"/>
        <v>0</v>
      </c>
      <c r="AL1475" s="362">
        <f t="shared" si="2902"/>
        <v>0</v>
      </c>
      <c r="AM1475" s="362">
        <f t="shared" si="2902"/>
        <v>0</v>
      </c>
      <c r="AN1475" s="362">
        <f t="shared" si="2902"/>
        <v>0</v>
      </c>
      <c r="AO1475" s="362">
        <f t="shared" si="2902"/>
        <v>0</v>
      </c>
      <c r="AP1475" s="362">
        <f t="shared" si="2902"/>
        <v>0</v>
      </c>
      <c r="AQ1475" s="362">
        <f t="shared" si="2902"/>
        <v>0</v>
      </c>
      <c r="AR1475" s="362">
        <f t="shared" si="2902"/>
        <v>0</v>
      </c>
      <c r="AS1475" s="266"/>
    </row>
    <row r="1476" spans="1:45" ht="15" hidden="1" customHeight="1" outlineLevel="1">
      <c r="A1476" s="464"/>
      <c r="B1476" s="254"/>
      <c r="C1476" s="251"/>
      <c r="D1476" s="251"/>
      <c r="E1476" s="251"/>
      <c r="F1476" s="251"/>
      <c r="G1476" s="251"/>
      <c r="H1476" s="251"/>
      <c r="I1476" s="251"/>
      <c r="J1476" s="251"/>
      <c r="K1476" s="251"/>
      <c r="L1476" s="251"/>
      <c r="M1476" s="251"/>
      <c r="N1476" s="251"/>
      <c r="O1476" s="251"/>
      <c r="P1476" s="251"/>
      <c r="Q1476" s="251"/>
      <c r="R1476" s="251"/>
      <c r="S1476" s="251"/>
      <c r="T1476" s="251"/>
      <c r="U1476" s="251"/>
      <c r="V1476" s="251"/>
      <c r="W1476" s="251"/>
      <c r="X1476" s="251"/>
      <c r="Y1476" s="251"/>
      <c r="Z1476" s="251"/>
      <c r="AA1476" s="251"/>
      <c r="AB1476" s="251"/>
      <c r="AC1476" s="251"/>
      <c r="AD1476" s="251"/>
      <c r="AE1476" s="363"/>
      <c r="AF1476" s="376"/>
      <c r="AG1476" s="376"/>
      <c r="AH1476" s="376"/>
      <c r="AI1476" s="376"/>
      <c r="AJ1476" s="376"/>
      <c r="AK1476" s="376"/>
      <c r="AL1476" s="376"/>
      <c r="AM1476" s="376"/>
      <c r="AN1476" s="376"/>
      <c r="AO1476" s="376"/>
      <c r="AP1476" s="376"/>
      <c r="AQ1476" s="376"/>
      <c r="AR1476" s="376"/>
      <c r="AS1476" s="266"/>
    </row>
    <row r="1477" spans="1:45" ht="15" hidden="1" customHeight="1" outlineLevel="1">
      <c r="A1477" s="464">
        <v>30</v>
      </c>
      <c r="B1477" s="379" t="s">
        <v>122</v>
      </c>
      <c r="C1477" s="251" t="s">
        <v>25</v>
      </c>
      <c r="D1477" s="255"/>
      <c r="E1477" s="255"/>
      <c r="F1477" s="255"/>
      <c r="G1477" s="255"/>
      <c r="H1477" s="255"/>
      <c r="I1477" s="255"/>
      <c r="J1477" s="255"/>
      <c r="K1477" s="255"/>
      <c r="L1477" s="255"/>
      <c r="M1477" s="255"/>
      <c r="N1477" s="255"/>
      <c r="O1477" s="255"/>
      <c r="P1477" s="255"/>
      <c r="Q1477" s="255">
        <v>12</v>
      </c>
      <c r="R1477" s="255"/>
      <c r="S1477" s="255"/>
      <c r="T1477" s="255"/>
      <c r="U1477" s="255"/>
      <c r="V1477" s="255"/>
      <c r="W1477" s="255"/>
      <c r="X1477" s="255"/>
      <c r="Y1477" s="255"/>
      <c r="Z1477" s="255"/>
      <c r="AA1477" s="255"/>
      <c r="AB1477" s="255"/>
      <c r="AC1477" s="255"/>
      <c r="AD1477" s="255"/>
      <c r="AE1477" s="377"/>
      <c r="AF1477" s="366"/>
      <c r="AG1477" s="366"/>
      <c r="AH1477" s="366"/>
      <c r="AI1477" s="366"/>
      <c r="AJ1477" s="366"/>
      <c r="AK1477" s="366"/>
      <c r="AL1477" s="366"/>
      <c r="AM1477" s="366"/>
      <c r="AN1477" s="366"/>
      <c r="AO1477" s="366"/>
      <c r="AP1477" s="366"/>
      <c r="AQ1477" s="366"/>
      <c r="AR1477" s="366"/>
      <c r="AS1477" s="256">
        <f>SUM(AE1477:AR1477)</f>
        <v>0</v>
      </c>
    </row>
    <row r="1478" spans="1:45" ht="15" hidden="1" customHeight="1" outlineLevel="1">
      <c r="A1478" s="464"/>
      <c r="B1478" s="254" t="s">
        <v>739</v>
      </c>
      <c r="C1478" s="251" t="s">
        <v>163</v>
      </c>
      <c r="D1478" s="255"/>
      <c r="E1478" s="255"/>
      <c r="F1478" s="255"/>
      <c r="G1478" s="255"/>
      <c r="H1478" s="255"/>
      <c r="I1478" s="255"/>
      <c r="J1478" s="255"/>
      <c r="K1478" s="255"/>
      <c r="L1478" s="255"/>
      <c r="M1478" s="255"/>
      <c r="N1478" s="255"/>
      <c r="O1478" s="255"/>
      <c r="P1478" s="255"/>
      <c r="Q1478" s="255">
        <f>Q1477</f>
        <v>12</v>
      </c>
      <c r="R1478" s="255"/>
      <c r="S1478" s="255"/>
      <c r="T1478" s="255"/>
      <c r="U1478" s="255"/>
      <c r="V1478" s="255"/>
      <c r="W1478" s="255"/>
      <c r="X1478" s="255"/>
      <c r="Y1478" s="255"/>
      <c r="Z1478" s="255"/>
      <c r="AA1478" s="255"/>
      <c r="AB1478" s="255"/>
      <c r="AC1478" s="255"/>
      <c r="AD1478" s="255"/>
      <c r="AE1478" s="362">
        <f>AE1477</f>
        <v>0</v>
      </c>
      <c r="AF1478" s="362">
        <f t="shared" ref="AF1478:AR1478" si="2903">AF1477</f>
        <v>0</v>
      </c>
      <c r="AG1478" s="362">
        <f t="shared" si="2903"/>
        <v>0</v>
      </c>
      <c r="AH1478" s="362">
        <f t="shared" si="2903"/>
        <v>0</v>
      </c>
      <c r="AI1478" s="362">
        <f t="shared" si="2903"/>
        <v>0</v>
      </c>
      <c r="AJ1478" s="362">
        <f t="shared" si="2903"/>
        <v>0</v>
      </c>
      <c r="AK1478" s="362">
        <f t="shared" si="2903"/>
        <v>0</v>
      </c>
      <c r="AL1478" s="362">
        <f t="shared" si="2903"/>
        <v>0</v>
      </c>
      <c r="AM1478" s="362">
        <f t="shared" si="2903"/>
        <v>0</v>
      </c>
      <c r="AN1478" s="362">
        <f t="shared" si="2903"/>
        <v>0</v>
      </c>
      <c r="AO1478" s="362">
        <f t="shared" si="2903"/>
        <v>0</v>
      </c>
      <c r="AP1478" s="362">
        <f t="shared" si="2903"/>
        <v>0</v>
      </c>
      <c r="AQ1478" s="362">
        <f t="shared" si="2903"/>
        <v>0</v>
      </c>
      <c r="AR1478" s="362">
        <f t="shared" si="2903"/>
        <v>0</v>
      </c>
      <c r="AS1478" s="266"/>
    </row>
    <row r="1479" spans="1:45" ht="15" hidden="1" customHeight="1" outlineLevel="1">
      <c r="A1479" s="464"/>
      <c r="B1479" s="254"/>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363"/>
      <c r="AF1479" s="376"/>
      <c r="AG1479" s="376"/>
      <c r="AH1479" s="376"/>
      <c r="AI1479" s="376"/>
      <c r="AJ1479" s="376"/>
      <c r="AK1479" s="376"/>
      <c r="AL1479" s="376"/>
      <c r="AM1479" s="376"/>
      <c r="AN1479" s="376"/>
      <c r="AO1479" s="376"/>
      <c r="AP1479" s="376"/>
      <c r="AQ1479" s="376"/>
      <c r="AR1479" s="376"/>
      <c r="AS1479" s="266"/>
    </row>
    <row r="1480" spans="1:45" ht="15" hidden="1" customHeight="1" outlineLevel="1">
      <c r="A1480" s="464">
        <v>31</v>
      </c>
      <c r="B1480" s="379" t="s">
        <v>123</v>
      </c>
      <c r="C1480" s="251" t="s">
        <v>25</v>
      </c>
      <c r="D1480" s="255"/>
      <c r="E1480" s="255"/>
      <c r="F1480" s="255"/>
      <c r="G1480" s="255"/>
      <c r="H1480" s="255"/>
      <c r="I1480" s="255"/>
      <c r="J1480" s="255"/>
      <c r="K1480" s="255"/>
      <c r="L1480" s="255"/>
      <c r="M1480" s="255"/>
      <c r="N1480" s="255"/>
      <c r="O1480" s="255"/>
      <c r="P1480" s="255"/>
      <c r="Q1480" s="255">
        <v>12</v>
      </c>
      <c r="R1480" s="255"/>
      <c r="S1480" s="255"/>
      <c r="T1480" s="255"/>
      <c r="U1480" s="255"/>
      <c r="V1480" s="255"/>
      <c r="W1480" s="255"/>
      <c r="X1480" s="255"/>
      <c r="Y1480" s="255"/>
      <c r="Z1480" s="255"/>
      <c r="AA1480" s="255"/>
      <c r="AB1480" s="255"/>
      <c r="AC1480" s="255"/>
      <c r="AD1480" s="255"/>
      <c r="AE1480" s="377"/>
      <c r="AF1480" s="366"/>
      <c r="AG1480" s="366"/>
      <c r="AH1480" s="366"/>
      <c r="AI1480" s="366"/>
      <c r="AJ1480" s="366"/>
      <c r="AK1480" s="366"/>
      <c r="AL1480" s="366"/>
      <c r="AM1480" s="366"/>
      <c r="AN1480" s="366"/>
      <c r="AO1480" s="366"/>
      <c r="AP1480" s="366"/>
      <c r="AQ1480" s="366"/>
      <c r="AR1480" s="366"/>
      <c r="AS1480" s="256">
        <f>SUM(AE1480:AR1480)</f>
        <v>0</v>
      </c>
    </row>
    <row r="1481" spans="1:45" ht="15" hidden="1" customHeight="1" outlineLevel="1">
      <c r="A1481" s="464"/>
      <c r="B1481" s="254" t="s">
        <v>739</v>
      </c>
      <c r="C1481" s="251" t="s">
        <v>163</v>
      </c>
      <c r="D1481" s="255"/>
      <c r="E1481" s="255"/>
      <c r="F1481" s="255"/>
      <c r="G1481" s="255"/>
      <c r="H1481" s="255"/>
      <c r="I1481" s="255"/>
      <c r="J1481" s="255"/>
      <c r="K1481" s="255"/>
      <c r="L1481" s="255"/>
      <c r="M1481" s="255"/>
      <c r="N1481" s="255"/>
      <c r="O1481" s="255"/>
      <c r="P1481" s="255"/>
      <c r="Q1481" s="255">
        <f>Q1480</f>
        <v>12</v>
      </c>
      <c r="R1481" s="255"/>
      <c r="S1481" s="255"/>
      <c r="T1481" s="255"/>
      <c r="U1481" s="255"/>
      <c r="V1481" s="255"/>
      <c r="W1481" s="255"/>
      <c r="X1481" s="255"/>
      <c r="Y1481" s="255"/>
      <c r="Z1481" s="255"/>
      <c r="AA1481" s="255"/>
      <c r="AB1481" s="255"/>
      <c r="AC1481" s="255"/>
      <c r="AD1481" s="255"/>
      <c r="AE1481" s="362">
        <f>AE1480</f>
        <v>0</v>
      </c>
      <c r="AF1481" s="362">
        <f t="shared" ref="AF1481:AR1481" si="2904">AF1480</f>
        <v>0</v>
      </c>
      <c r="AG1481" s="362">
        <f t="shared" si="2904"/>
        <v>0</v>
      </c>
      <c r="AH1481" s="362">
        <f t="shared" si="2904"/>
        <v>0</v>
      </c>
      <c r="AI1481" s="362">
        <f t="shared" si="2904"/>
        <v>0</v>
      </c>
      <c r="AJ1481" s="362">
        <f t="shared" si="2904"/>
        <v>0</v>
      </c>
      <c r="AK1481" s="362">
        <f t="shared" si="2904"/>
        <v>0</v>
      </c>
      <c r="AL1481" s="362">
        <f t="shared" si="2904"/>
        <v>0</v>
      </c>
      <c r="AM1481" s="362">
        <f t="shared" si="2904"/>
        <v>0</v>
      </c>
      <c r="AN1481" s="362">
        <f t="shared" si="2904"/>
        <v>0</v>
      </c>
      <c r="AO1481" s="362">
        <f t="shared" si="2904"/>
        <v>0</v>
      </c>
      <c r="AP1481" s="362">
        <f t="shared" si="2904"/>
        <v>0</v>
      </c>
      <c r="AQ1481" s="362">
        <f t="shared" si="2904"/>
        <v>0</v>
      </c>
      <c r="AR1481" s="362">
        <f t="shared" si="2904"/>
        <v>0</v>
      </c>
      <c r="AS1481" s="266"/>
    </row>
    <row r="1482" spans="1:45" ht="15" hidden="1" customHeight="1" outlineLevel="1">
      <c r="A1482" s="464"/>
      <c r="B1482" s="379"/>
      <c r="C1482" s="251"/>
      <c r="D1482" s="251"/>
      <c r="E1482" s="251"/>
      <c r="F1482" s="251"/>
      <c r="G1482" s="251"/>
      <c r="H1482" s="251"/>
      <c r="I1482" s="251"/>
      <c r="J1482" s="251"/>
      <c r="K1482" s="251"/>
      <c r="L1482" s="251"/>
      <c r="M1482" s="251"/>
      <c r="N1482" s="251"/>
      <c r="O1482" s="251"/>
      <c r="P1482" s="251"/>
      <c r="Q1482" s="251"/>
      <c r="R1482" s="251"/>
      <c r="S1482" s="251"/>
      <c r="T1482" s="251"/>
      <c r="U1482" s="251"/>
      <c r="V1482" s="251"/>
      <c r="W1482" s="251"/>
      <c r="X1482" s="251"/>
      <c r="Y1482" s="251"/>
      <c r="Z1482" s="251"/>
      <c r="AA1482" s="251"/>
      <c r="AB1482" s="251"/>
      <c r="AC1482" s="251"/>
      <c r="AD1482" s="251"/>
      <c r="AE1482" s="363"/>
      <c r="AF1482" s="376"/>
      <c r="AG1482" s="376"/>
      <c r="AH1482" s="376"/>
      <c r="AI1482" s="376"/>
      <c r="AJ1482" s="376"/>
      <c r="AK1482" s="376"/>
      <c r="AL1482" s="376"/>
      <c r="AM1482" s="376"/>
      <c r="AN1482" s="376"/>
      <c r="AO1482" s="376"/>
      <c r="AP1482" s="376"/>
      <c r="AQ1482" s="376"/>
      <c r="AR1482" s="376"/>
      <c r="AS1482" s="266"/>
    </row>
    <row r="1483" spans="1:45" ht="15" hidden="1" customHeight="1" outlineLevel="1">
      <c r="A1483" s="464">
        <v>32</v>
      </c>
      <c r="B1483" s="379" t="s">
        <v>124</v>
      </c>
      <c r="C1483" s="251" t="s">
        <v>25</v>
      </c>
      <c r="D1483" s="255"/>
      <c r="E1483" s="255"/>
      <c r="F1483" s="255"/>
      <c r="G1483" s="255"/>
      <c r="H1483" s="255"/>
      <c r="I1483" s="255"/>
      <c r="J1483" s="255"/>
      <c r="K1483" s="255"/>
      <c r="L1483" s="255"/>
      <c r="M1483" s="255"/>
      <c r="N1483" s="255"/>
      <c r="O1483" s="255"/>
      <c r="P1483" s="255"/>
      <c r="Q1483" s="255">
        <v>12</v>
      </c>
      <c r="R1483" s="255"/>
      <c r="S1483" s="255"/>
      <c r="T1483" s="255"/>
      <c r="U1483" s="255"/>
      <c r="V1483" s="255"/>
      <c r="W1483" s="255"/>
      <c r="X1483" s="255"/>
      <c r="Y1483" s="255"/>
      <c r="Z1483" s="255"/>
      <c r="AA1483" s="255"/>
      <c r="AB1483" s="255"/>
      <c r="AC1483" s="255"/>
      <c r="AD1483" s="255"/>
      <c r="AE1483" s="377"/>
      <c r="AF1483" s="366"/>
      <c r="AG1483" s="366"/>
      <c r="AH1483" s="366"/>
      <c r="AI1483" s="366"/>
      <c r="AJ1483" s="366"/>
      <c r="AK1483" s="366"/>
      <c r="AL1483" s="366"/>
      <c r="AM1483" s="366"/>
      <c r="AN1483" s="366"/>
      <c r="AO1483" s="366"/>
      <c r="AP1483" s="366"/>
      <c r="AQ1483" s="366"/>
      <c r="AR1483" s="366"/>
      <c r="AS1483" s="256">
        <f>SUM(AE1483:AR1483)</f>
        <v>0</v>
      </c>
    </row>
    <row r="1484" spans="1:45" ht="15" hidden="1" customHeight="1" outlineLevel="1">
      <c r="A1484" s="464"/>
      <c r="B1484" s="254" t="s">
        <v>739</v>
      </c>
      <c r="C1484" s="251" t="s">
        <v>163</v>
      </c>
      <c r="D1484" s="255"/>
      <c r="E1484" s="255"/>
      <c r="F1484" s="255"/>
      <c r="G1484" s="255"/>
      <c r="H1484" s="255"/>
      <c r="I1484" s="255"/>
      <c r="J1484" s="255"/>
      <c r="K1484" s="255"/>
      <c r="L1484" s="255"/>
      <c r="M1484" s="255"/>
      <c r="N1484" s="255"/>
      <c r="O1484" s="255"/>
      <c r="P1484" s="255"/>
      <c r="Q1484" s="255">
        <f>Q1483</f>
        <v>12</v>
      </c>
      <c r="R1484" s="255"/>
      <c r="S1484" s="255"/>
      <c r="T1484" s="255"/>
      <c r="U1484" s="255"/>
      <c r="V1484" s="255"/>
      <c r="W1484" s="255"/>
      <c r="X1484" s="255"/>
      <c r="Y1484" s="255"/>
      <c r="Z1484" s="255"/>
      <c r="AA1484" s="255"/>
      <c r="AB1484" s="255"/>
      <c r="AC1484" s="255"/>
      <c r="AD1484" s="255"/>
      <c r="AE1484" s="362">
        <f>AE1483</f>
        <v>0</v>
      </c>
      <c r="AF1484" s="362">
        <f t="shared" ref="AF1484:AR1484" si="2905">AF1483</f>
        <v>0</v>
      </c>
      <c r="AG1484" s="362">
        <f t="shared" si="2905"/>
        <v>0</v>
      </c>
      <c r="AH1484" s="362">
        <f t="shared" si="2905"/>
        <v>0</v>
      </c>
      <c r="AI1484" s="362">
        <f t="shared" si="2905"/>
        <v>0</v>
      </c>
      <c r="AJ1484" s="362">
        <f t="shared" si="2905"/>
        <v>0</v>
      </c>
      <c r="AK1484" s="362">
        <f t="shared" si="2905"/>
        <v>0</v>
      </c>
      <c r="AL1484" s="362">
        <f t="shared" si="2905"/>
        <v>0</v>
      </c>
      <c r="AM1484" s="362">
        <f t="shared" si="2905"/>
        <v>0</v>
      </c>
      <c r="AN1484" s="362">
        <f t="shared" si="2905"/>
        <v>0</v>
      </c>
      <c r="AO1484" s="362">
        <f t="shared" si="2905"/>
        <v>0</v>
      </c>
      <c r="AP1484" s="362">
        <f t="shared" si="2905"/>
        <v>0</v>
      </c>
      <c r="AQ1484" s="362">
        <f t="shared" si="2905"/>
        <v>0</v>
      </c>
      <c r="AR1484" s="362">
        <f t="shared" si="2905"/>
        <v>0</v>
      </c>
      <c r="AS1484" s="266"/>
    </row>
    <row r="1485" spans="1:45" ht="15" hidden="1" customHeight="1" outlineLevel="1">
      <c r="A1485" s="464"/>
      <c r="B1485" s="379"/>
      <c r="C1485" s="251"/>
      <c r="D1485" s="251"/>
      <c r="E1485" s="251"/>
      <c r="F1485" s="251"/>
      <c r="G1485" s="251"/>
      <c r="H1485" s="251"/>
      <c r="I1485" s="251"/>
      <c r="J1485" s="251"/>
      <c r="K1485" s="251"/>
      <c r="L1485" s="251"/>
      <c r="M1485" s="251"/>
      <c r="N1485" s="251"/>
      <c r="O1485" s="251"/>
      <c r="P1485" s="251"/>
      <c r="Q1485" s="251"/>
      <c r="R1485" s="251"/>
      <c r="S1485" s="251"/>
      <c r="T1485" s="251"/>
      <c r="U1485" s="251"/>
      <c r="V1485" s="251"/>
      <c r="W1485" s="251"/>
      <c r="X1485" s="251"/>
      <c r="Y1485" s="251"/>
      <c r="Z1485" s="251"/>
      <c r="AA1485" s="251"/>
      <c r="AB1485" s="251"/>
      <c r="AC1485" s="251"/>
      <c r="AD1485" s="251"/>
      <c r="AE1485" s="363"/>
      <c r="AF1485" s="376"/>
      <c r="AG1485" s="376"/>
      <c r="AH1485" s="376"/>
      <c r="AI1485" s="376"/>
      <c r="AJ1485" s="376"/>
      <c r="AK1485" s="376"/>
      <c r="AL1485" s="376"/>
      <c r="AM1485" s="376"/>
      <c r="AN1485" s="376"/>
      <c r="AO1485" s="376"/>
      <c r="AP1485" s="376"/>
      <c r="AQ1485" s="376"/>
      <c r="AR1485" s="376"/>
      <c r="AS1485" s="266"/>
    </row>
    <row r="1486" spans="1:45" ht="15" hidden="1" customHeight="1" outlineLevel="1">
      <c r="A1486" s="464"/>
      <c r="B1486" s="248" t="s">
        <v>497</v>
      </c>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363"/>
      <c r="AF1486" s="376"/>
      <c r="AG1486" s="376"/>
      <c r="AH1486" s="376"/>
      <c r="AI1486" s="376"/>
      <c r="AJ1486" s="376"/>
      <c r="AK1486" s="376"/>
      <c r="AL1486" s="376"/>
      <c r="AM1486" s="376"/>
      <c r="AN1486" s="376"/>
      <c r="AO1486" s="376"/>
      <c r="AP1486" s="376"/>
      <c r="AQ1486" s="376"/>
      <c r="AR1486" s="376"/>
      <c r="AS1486" s="266"/>
    </row>
    <row r="1487" spans="1:45" ht="15" hidden="1" customHeight="1" outlineLevel="1">
      <c r="A1487" s="464">
        <v>33</v>
      </c>
      <c r="B1487" s="379" t="s">
        <v>125</v>
      </c>
      <c r="C1487" s="251" t="s">
        <v>25</v>
      </c>
      <c r="D1487" s="255"/>
      <c r="E1487" s="255"/>
      <c r="F1487" s="255"/>
      <c r="G1487" s="255"/>
      <c r="H1487" s="255"/>
      <c r="I1487" s="255"/>
      <c r="J1487" s="255"/>
      <c r="K1487" s="255"/>
      <c r="L1487" s="255"/>
      <c r="M1487" s="255"/>
      <c r="N1487" s="255"/>
      <c r="O1487" s="255"/>
      <c r="P1487" s="255"/>
      <c r="Q1487" s="255">
        <v>0</v>
      </c>
      <c r="R1487" s="255"/>
      <c r="S1487" s="255"/>
      <c r="T1487" s="255"/>
      <c r="U1487" s="255"/>
      <c r="V1487" s="255"/>
      <c r="W1487" s="255"/>
      <c r="X1487" s="255"/>
      <c r="Y1487" s="255"/>
      <c r="Z1487" s="255"/>
      <c r="AA1487" s="255"/>
      <c r="AB1487" s="255"/>
      <c r="AC1487" s="255"/>
      <c r="AD1487" s="255"/>
      <c r="AE1487" s="377"/>
      <c r="AF1487" s="366"/>
      <c r="AG1487" s="366"/>
      <c r="AH1487" s="366"/>
      <c r="AI1487" s="366"/>
      <c r="AJ1487" s="366"/>
      <c r="AK1487" s="366"/>
      <c r="AL1487" s="366"/>
      <c r="AM1487" s="366"/>
      <c r="AN1487" s="366"/>
      <c r="AO1487" s="366"/>
      <c r="AP1487" s="366"/>
      <c r="AQ1487" s="366"/>
      <c r="AR1487" s="366"/>
      <c r="AS1487" s="256">
        <f>SUM(AE1487:AR1487)</f>
        <v>0</v>
      </c>
    </row>
    <row r="1488" spans="1:45" ht="15" hidden="1" customHeight="1" outlineLevel="1">
      <c r="A1488" s="464"/>
      <c r="B1488" s="254" t="s">
        <v>739</v>
      </c>
      <c r="C1488" s="251" t="s">
        <v>163</v>
      </c>
      <c r="D1488" s="255"/>
      <c r="E1488" s="255"/>
      <c r="F1488" s="255"/>
      <c r="G1488" s="255"/>
      <c r="H1488" s="255"/>
      <c r="I1488" s="255"/>
      <c r="J1488" s="255"/>
      <c r="K1488" s="255"/>
      <c r="L1488" s="255"/>
      <c r="M1488" s="255"/>
      <c r="N1488" s="255"/>
      <c r="O1488" s="255"/>
      <c r="P1488" s="255"/>
      <c r="Q1488" s="255">
        <f>Q1487</f>
        <v>0</v>
      </c>
      <c r="R1488" s="255"/>
      <c r="S1488" s="255"/>
      <c r="T1488" s="255"/>
      <c r="U1488" s="255"/>
      <c r="V1488" s="255"/>
      <c r="W1488" s="255"/>
      <c r="X1488" s="255"/>
      <c r="Y1488" s="255"/>
      <c r="Z1488" s="255"/>
      <c r="AA1488" s="255"/>
      <c r="AB1488" s="255"/>
      <c r="AC1488" s="255"/>
      <c r="AD1488" s="255"/>
      <c r="AE1488" s="362">
        <f>AE1487</f>
        <v>0</v>
      </c>
      <c r="AF1488" s="362">
        <f t="shared" ref="AF1488:AR1488" si="2906">AF1487</f>
        <v>0</v>
      </c>
      <c r="AG1488" s="362">
        <f t="shared" si="2906"/>
        <v>0</v>
      </c>
      <c r="AH1488" s="362">
        <f t="shared" si="2906"/>
        <v>0</v>
      </c>
      <c r="AI1488" s="362">
        <f t="shared" si="2906"/>
        <v>0</v>
      </c>
      <c r="AJ1488" s="362">
        <f t="shared" si="2906"/>
        <v>0</v>
      </c>
      <c r="AK1488" s="362">
        <f t="shared" si="2906"/>
        <v>0</v>
      </c>
      <c r="AL1488" s="362">
        <f t="shared" si="2906"/>
        <v>0</v>
      </c>
      <c r="AM1488" s="362">
        <f t="shared" si="2906"/>
        <v>0</v>
      </c>
      <c r="AN1488" s="362">
        <f t="shared" si="2906"/>
        <v>0</v>
      </c>
      <c r="AO1488" s="362">
        <f t="shared" si="2906"/>
        <v>0</v>
      </c>
      <c r="AP1488" s="362">
        <f t="shared" si="2906"/>
        <v>0</v>
      </c>
      <c r="AQ1488" s="362">
        <f t="shared" si="2906"/>
        <v>0</v>
      </c>
      <c r="AR1488" s="362">
        <f t="shared" si="2906"/>
        <v>0</v>
      </c>
      <c r="AS1488" s="266"/>
    </row>
    <row r="1489" spans="1:45" ht="15" hidden="1" customHeight="1" outlineLevel="1">
      <c r="A1489" s="464"/>
      <c r="B1489" s="379"/>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363"/>
      <c r="AF1489" s="376"/>
      <c r="AG1489" s="376"/>
      <c r="AH1489" s="376"/>
      <c r="AI1489" s="376"/>
      <c r="AJ1489" s="376"/>
      <c r="AK1489" s="376"/>
      <c r="AL1489" s="376"/>
      <c r="AM1489" s="376"/>
      <c r="AN1489" s="376"/>
      <c r="AO1489" s="376"/>
      <c r="AP1489" s="376"/>
      <c r="AQ1489" s="376"/>
      <c r="AR1489" s="376"/>
      <c r="AS1489" s="266"/>
    </row>
    <row r="1490" spans="1:45" ht="15" hidden="1" customHeight="1" outlineLevel="1">
      <c r="A1490" s="464">
        <v>34</v>
      </c>
      <c r="B1490" s="379" t="s">
        <v>126</v>
      </c>
      <c r="C1490" s="251" t="s">
        <v>25</v>
      </c>
      <c r="D1490" s="255"/>
      <c r="E1490" s="255"/>
      <c r="F1490" s="255"/>
      <c r="G1490" s="255"/>
      <c r="H1490" s="255"/>
      <c r="I1490" s="255"/>
      <c r="J1490" s="255"/>
      <c r="K1490" s="255"/>
      <c r="L1490" s="255"/>
      <c r="M1490" s="255"/>
      <c r="N1490" s="255"/>
      <c r="O1490" s="255"/>
      <c r="P1490" s="255"/>
      <c r="Q1490" s="255">
        <v>0</v>
      </c>
      <c r="R1490" s="255"/>
      <c r="S1490" s="255"/>
      <c r="T1490" s="255"/>
      <c r="U1490" s="255"/>
      <c r="V1490" s="255"/>
      <c r="W1490" s="255"/>
      <c r="X1490" s="255"/>
      <c r="Y1490" s="255"/>
      <c r="Z1490" s="255"/>
      <c r="AA1490" s="255"/>
      <c r="AB1490" s="255"/>
      <c r="AC1490" s="255"/>
      <c r="AD1490" s="255"/>
      <c r="AE1490" s="377"/>
      <c r="AF1490" s="366"/>
      <c r="AG1490" s="366"/>
      <c r="AH1490" s="366"/>
      <c r="AI1490" s="366"/>
      <c r="AJ1490" s="366"/>
      <c r="AK1490" s="366"/>
      <c r="AL1490" s="366"/>
      <c r="AM1490" s="366"/>
      <c r="AN1490" s="366"/>
      <c r="AO1490" s="366"/>
      <c r="AP1490" s="366"/>
      <c r="AQ1490" s="366"/>
      <c r="AR1490" s="366"/>
      <c r="AS1490" s="256">
        <f>SUM(AE1490:AR1490)</f>
        <v>0</v>
      </c>
    </row>
    <row r="1491" spans="1:45" ht="15" hidden="1" customHeight="1" outlineLevel="1">
      <c r="A1491" s="464"/>
      <c r="B1491" s="254" t="s">
        <v>739</v>
      </c>
      <c r="C1491" s="251" t="s">
        <v>163</v>
      </c>
      <c r="D1491" s="255"/>
      <c r="E1491" s="255"/>
      <c r="F1491" s="255"/>
      <c r="G1491" s="255"/>
      <c r="H1491" s="255"/>
      <c r="I1491" s="255"/>
      <c r="J1491" s="255"/>
      <c r="K1491" s="255"/>
      <c r="L1491" s="255"/>
      <c r="M1491" s="255"/>
      <c r="N1491" s="255"/>
      <c r="O1491" s="255"/>
      <c r="P1491" s="255"/>
      <c r="Q1491" s="255">
        <f>Q1490</f>
        <v>0</v>
      </c>
      <c r="R1491" s="255"/>
      <c r="S1491" s="255"/>
      <c r="T1491" s="255"/>
      <c r="U1491" s="255"/>
      <c r="V1491" s="255"/>
      <c r="W1491" s="255"/>
      <c r="X1491" s="255"/>
      <c r="Y1491" s="255"/>
      <c r="Z1491" s="255"/>
      <c r="AA1491" s="255"/>
      <c r="AB1491" s="255"/>
      <c r="AC1491" s="255"/>
      <c r="AD1491" s="255"/>
      <c r="AE1491" s="362">
        <f>AE1490</f>
        <v>0</v>
      </c>
      <c r="AF1491" s="362">
        <f t="shared" ref="AF1491:AR1491" si="2907">AF1490</f>
        <v>0</v>
      </c>
      <c r="AG1491" s="362">
        <f t="shared" si="2907"/>
        <v>0</v>
      </c>
      <c r="AH1491" s="362">
        <f t="shared" si="2907"/>
        <v>0</v>
      </c>
      <c r="AI1491" s="362">
        <f t="shared" si="2907"/>
        <v>0</v>
      </c>
      <c r="AJ1491" s="362">
        <f t="shared" si="2907"/>
        <v>0</v>
      </c>
      <c r="AK1491" s="362">
        <f t="shared" si="2907"/>
        <v>0</v>
      </c>
      <c r="AL1491" s="362">
        <f t="shared" si="2907"/>
        <v>0</v>
      </c>
      <c r="AM1491" s="362">
        <f t="shared" si="2907"/>
        <v>0</v>
      </c>
      <c r="AN1491" s="362">
        <f t="shared" si="2907"/>
        <v>0</v>
      </c>
      <c r="AO1491" s="362">
        <f t="shared" si="2907"/>
        <v>0</v>
      </c>
      <c r="AP1491" s="362">
        <f t="shared" si="2907"/>
        <v>0</v>
      </c>
      <c r="AQ1491" s="362">
        <f t="shared" si="2907"/>
        <v>0</v>
      </c>
      <c r="AR1491" s="362">
        <f t="shared" si="2907"/>
        <v>0</v>
      </c>
      <c r="AS1491" s="266"/>
    </row>
    <row r="1492" spans="1:45" ht="15" hidden="1" customHeight="1" outlineLevel="1">
      <c r="A1492" s="464"/>
      <c r="B1492" s="379"/>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363"/>
      <c r="AF1492" s="376"/>
      <c r="AG1492" s="376"/>
      <c r="AH1492" s="376"/>
      <c r="AI1492" s="376"/>
      <c r="AJ1492" s="376"/>
      <c r="AK1492" s="376"/>
      <c r="AL1492" s="376"/>
      <c r="AM1492" s="376"/>
      <c r="AN1492" s="376"/>
      <c r="AO1492" s="376"/>
      <c r="AP1492" s="376"/>
      <c r="AQ1492" s="376"/>
      <c r="AR1492" s="376"/>
      <c r="AS1492" s="266"/>
    </row>
    <row r="1493" spans="1:45" ht="15" hidden="1" customHeight="1" outlineLevel="1">
      <c r="A1493" s="464">
        <v>35</v>
      </c>
      <c r="B1493" s="379" t="s">
        <v>127</v>
      </c>
      <c r="C1493" s="251" t="s">
        <v>25</v>
      </c>
      <c r="D1493" s="255"/>
      <c r="E1493" s="255"/>
      <c r="F1493" s="255"/>
      <c r="G1493" s="255"/>
      <c r="H1493" s="255"/>
      <c r="I1493" s="255"/>
      <c r="J1493" s="255"/>
      <c r="K1493" s="255"/>
      <c r="L1493" s="255"/>
      <c r="M1493" s="255"/>
      <c r="N1493" s="255"/>
      <c r="O1493" s="255"/>
      <c r="P1493" s="255"/>
      <c r="Q1493" s="255">
        <v>0</v>
      </c>
      <c r="R1493" s="255"/>
      <c r="S1493" s="255"/>
      <c r="T1493" s="255"/>
      <c r="U1493" s="255"/>
      <c r="V1493" s="255"/>
      <c r="W1493" s="255"/>
      <c r="X1493" s="255"/>
      <c r="Y1493" s="255"/>
      <c r="Z1493" s="255"/>
      <c r="AA1493" s="255"/>
      <c r="AB1493" s="255"/>
      <c r="AC1493" s="255"/>
      <c r="AD1493" s="255"/>
      <c r="AE1493" s="377"/>
      <c r="AF1493" s="366"/>
      <c r="AG1493" s="366"/>
      <c r="AH1493" s="366"/>
      <c r="AI1493" s="366"/>
      <c r="AJ1493" s="366"/>
      <c r="AK1493" s="366"/>
      <c r="AL1493" s="366"/>
      <c r="AM1493" s="366"/>
      <c r="AN1493" s="366"/>
      <c r="AO1493" s="366"/>
      <c r="AP1493" s="366"/>
      <c r="AQ1493" s="366"/>
      <c r="AR1493" s="366"/>
      <c r="AS1493" s="256">
        <f>SUM(AE1493:AR1493)</f>
        <v>0</v>
      </c>
    </row>
    <row r="1494" spans="1:45" ht="15" hidden="1" customHeight="1" outlineLevel="1">
      <c r="A1494" s="464"/>
      <c r="B1494" s="254" t="s">
        <v>739</v>
      </c>
      <c r="C1494" s="251" t="s">
        <v>163</v>
      </c>
      <c r="D1494" s="255"/>
      <c r="E1494" s="255"/>
      <c r="F1494" s="255"/>
      <c r="G1494" s="255"/>
      <c r="H1494" s="255"/>
      <c r="I1494" s="255"/>
      <c r="J1494" s="255"/>
      <c r="K1494" s="255"/>
      <c r="L1494" s="255"/>
      <c r="M1494" s="255"/>
      <c r="N1494" s="255"/>
      <c r="O1494" s="255"/>
      <c r="P1494" s="255"/>
      <c r="Q1494" s="255">
        <f>Q1493</f>
        <v>0</v>
      </c>
      <c r="R1494" s="255"/>
      <c r="S1494" s="255"/>
      <c r="T1494" s="255"/>
      <c r="U1494" s="255"/>
      <c r="V1494" s="255"/>
      <c r="W1494" s="255"/>
      <c r="X1494" s="255"/>
      <c r="Y1494" s="255"/>
      <c r="Z1494" s="255"/>
      <c r="AA1494" s="255"/>
      <c r="AB1494" s="255"/>
      <c r="AC1494" s="255"/>
      <c r="AD1494" s="255"/>
      <c r="AE1494" s="362">
        <f>AE1493</f>
        <v>0</v>
      </c>
      <c r="AF1494" s="362">
        <f t="shared" ref="AF1494:AR1494" si="2908">AF1493</f>
        <v>0</v>
      </c>
      <c r="AG1494" s="362">
        <f t="shared" si="2908"/>
        <v>0</v>
      </c>
      <c r="AH1494" s="362">
        <f t="shared" si="2908"/>
        <v>0</v>
      </c>
      <c r="AI1494" s="362">
        <f t="shared" si="2908"/>
        <v>0</v>
      </c>
      <c r="AJ1494" s="362">
        <f t="shared" si="2908"/>
        <v>0</v>
      </c>
      <c r="AK1494" s="362">
        <f t="shared" si="2908"/>
        <v>0</v>
      </c>
      <c r="AL1494" s="362">
        <f t="shared" si="2908"/>
        <v>0</v>
      </c>
      <c r="AM1494" s="362">
        <f t="shared" si="2908"/>
        <v>0</v>
      </c>
      <c r="AN1494" s="362">
        <f t="shared" si="2908"/>
        <v>0</v>
      </c>
      <c r="AO1494" s="362">
        <f t="shared" si="2908"/>
        <v>0</v>
      </c>
      <c r="AP1494" s="362">
        <f t="shared" si="2908"/>
        <v>0</v>
      </c>
      <c r="AQ1494" s="362">
        <f t="shared" si="2908"/>
        <v>0</v>
      </c>
      <c r="AR1494" s="362">
        <f t="shared" si="2908"/>
        <v>0</v>
      </c>
      <c r="AS1494" s="266"/>
    </row>
    <row r="1495" spans="1:45" ht="15" hidden="1" customHeight="1" outlineLevel="1">
      <c r="A1495" s="464"/>
      <c r="B1495" s="382"/>
      <c r="C1495" s="251"/>
      <c r="D1495" s="251"/>
      <c r="E1495" s="251"/>
      <c r="F1495" s="251"/>
      <c r="G1495" s="251"/>
      <c r="H1495" s="251"/>
      <c r="I1495" s="251"/>
      <c r="J1495" s="251"/>
      <c r="K1495" s="251"/>
      <c r="L1495" s="251"/>
      <c r="M1495" s="251"/>
      <c r="N1495" s="251"/>
      <c r="O1495" s="251"/>
      <c r="P1495" s="251"/>
      <c r="Q1495" s="251"/>
      <c r="R1495" s="251"/>
      <c r="S1495" s="251"/>
      <c r="T1495" s="251"/>
      <c r="U1495" s="251"/>
      <c r="V1495" s="251"/>
      <c r="W1495" s="251"/>
      <c r="X1495" s="251"/>
      <c r="Y1495" s="251"/>
      <c r="Z1495" s="251"/>
      <c r="AA1495" s="251"/>
      <c r="AB1495" s="251"/>
      <c r="AC1495" s="251"/>
      <c r="AD1495" s="251"/>
      <c r="AE1495" s="363"/>
      <c r="AF1495" s="376"/>
      <c r="AG1495" s="376"/>
      <c r="AH1495" s="376"/>
      <c r="AI1495" s="376"/>
      <c r="AJ1495" s="376"/>
      <c r="AK1495" s="376"/>
      <c r="AL1495" s="376"/>
      <c r="AM1495" s="376"/>
      <c r="AN1495" s="376"/>
      <c r="AO1495" s="376"/>
      <c r="AP1495" s="376"/>
      <c r="AQ1495" s="376"/>
      <c r="AR1495" s="376"/>
      <c r="AS1495" s="266"/>
    </row>
    <row r="1496" spans="1:45" ht="15" hidden="1" customHeight="1" outlineLevel="1">
      <c r="A1496" s="464"/>
      <c r="B1496" s="248" t="s">
        <v>498</v>
      </c>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363"/>
      <c r="AF1496" s="376"/>
      <c r="AG1496" s="376"/>
      <c r="AH1496" s="376"/>
      <c r="AI1496" s="376"/>
      <c r="AJ1496" s="376"/>
      <c r="AK1496" s="376"/>
      <c r="AL1496" s="376"/>
      <c r="AM1496" s="376"/>
      <c r="AN1496" s="376"/>
      <c r="AO1496" s="376"/>
      <c r="AP1496" s="376"/>
      <c r="AQ1496" s="376"/>
      <c r="AR1496" s="376"/>
      <c r="AS1496" s="266"/>
    </row>
    <row r="1497" spans="1:45" ht="28.5" hidden="1" customHeight="1" outlineLevel="1">
      <c r="A1497" s="464">
        <v>36</v>
      </c>
      <c r="B1497" s="379" t="s">
        <v>128</v>
      </c>
      <c r="C1497" s="251" t="s">
        <v>25</v>
      </c>
      <c r="D1497" s="255"/>
      <c r="E1497" s="255"/>
      <c r="F1497" s="255"/>
      <c r="G1497" s="255"/>
      <c r="H1497" s="255"/>
      <c r="I1497" s="255"/>
      <c r="J1497" s="255"/>
      <c r="K1497" s="255"/>
      <c r="L1497" s="255"/>
      <c r="M1497" s="255"/>
      <c r="N1497" s="255"/>
      <c r="O1497" s="255"/>
      <c r="P1497" s="255"/>
      <c r="Q1497" s="255">
        <v>12</v>
      </c>
      <c r="R1497" s="255"/>
      <c r="S1497" s="255"/>
      <c r="T1497" s="255"/>
      <c r="U1497" s="255"/>
      <c r="V1497" s="255"/>
      <c r="W1497" s="255"/>
      <c r="X1497" s="255"/>
      <c r="Y1497" s="255"/>
      <c r="Z1497" s="255"/>
      <c r="AA1497" s="255"/>
      <c r="AB1497" s="255"/>
      <c r="AC1497" s="255"/>
      <c r="AD1497" s="255"/>
      <c r="AE1497" s="377"/>
      <c r="AF1497" s="366"/>
      <c r="AG1497" s="366"/>
      <c r="AH1497" s="366"/>
      <c r="AI1497" s="366"/>
      <c r="AJ1497" s="366"/>
      <c r="AK1497" s="366"/>
      <c r="AL1497" s="366"/>
      <c r="AM1497" s="366"/>
      <c r="AN1497" s="366"/>
      <c r="AO1497" s="366"/>
      <c r="AP1497" s="366"/>
      <c r="AQ1497" s="366"/>
      <c r="AR1497" s="366"/>
      <c r="AS1497" s="256">
        <f>SUM(AE1497:AR1497)</f>
        <v>0</v>
      </c>
    </row>
    <row r="1498" spans="1:45" ht="15" hidden="1" customHeight="1" outlineLevel="1">
      <c r="A1498" s="464"/>
      <c r="B1498" s="254" t="s">
        <v>739</v>
      </c>
      <c r="C1498" s="251" t="s">
        <v>163</v>
      </c>
      <c r="D1498" s="255"/>
      <c r="E1498" s="255"/>
      <c r="F1498" s="255"/>
      <c r="G1498" s="255"/>
      <c r="H1498" s="255"/>
      <c r="I1498" s="255"/>
      <c r="J1498" s="255"/>
      <c r="K1498" s="255"/>
      <c r="L1498" s="255"/>
      <c r="M1498" s="255"/>
      <c r="N1498" s="255"/>
      <c r="O1498" s="255"/>
      <c r="P1498" s="255"/>
      <c r="Q1498" s="255">
        <f>Q1497</f>
        <v>12</v>
      </c>
      <c r="R1498" s="255"/>
      <c r="S1498" s="255"/>
      <c r="T1498" s="255"/>
      <c r="U1498" s="255"/>
      <c r="V1498" s="255"/>
      <c r="W1498" s="255"/>
      <c r="X1498" s="255"/>
      <c r="Y1498" s="255"/>
      <c r="Z1498" s="255"/>
      <c r="AA1498" s="255"/>
      <c r="AB1498" s="255"/>
      <c r="AC1498" s="255"/>
      <c r="AD1498" s="255"/>
      <c r="AE1498" s="362">
        <f>AE1497</f>
        <v>0</v>
      </c>
      <c r="AF1498" s="362">
        <f t="shared" ref="AF1498:AR1498" si="2909">AF1497</f>
        <v>0</v>
      </c>
      <c r="AG1498" s="362">
        <f t="shared" si="2909"/>
        <v>0</v>
      </c>
      <c r="AH1498" s="362">
        <f t="shared" si="2909"/>
        <v>0</v>
      </c>
      <c r="AI1498" s="362">
        <f t="shared" si="2909"/>
        <v>0</v>
      </c>
      <c r="AJ1498" s="362">
        <f t="shared" si="2909"/>
        <v>0</v>
      </c>
      <c r="AK1498" s="362">
        <f t="shared" si="2909"/>
        <v>0</v>
      </c>
      <c r="AL1498" s="362">
        <f t="shared" si="2909"/>
        <v>0</v>
      </c>
      <c r="AM1498" s="362">
        <f t="shared" si="2909"/>
        <v>0</v>
      </c>
      <c r="AN1498" s="362">
        <f t="shared" si="2909"/>
        <v>0</v>
      </c>
      <c r="AO1498" s="362">
        <f t="shared" si="2909"/>
        <v>0</v>
      </c>
      <c r="AP1498" s="362">
        <f t="shared" si="2909"/>
        <v>0</v>
      </c>
      <c r="AQ1498" s="362">
        <f t="shared" si="2909"/>
        <v>0</v>
      </c>
      <c r="AR1498" s="362">
        <f t="shared" si="2909"/>
        <v>0</v>
      </c>
      <c r="AS1498" s="266"/>
    </row>
    <row r="1499" spans="1:45" ht="15" hidden="1" customHeight="1" outlineLevel="1">
      <c r="A1499" s="464"/>
      <c r="B1499" s="379"/>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363"/>
      <c r="AF1499" s="376"/>
      <c r="AG1499" s="376"/>
      <c r="AH1499" s="376"/>
      <c r="AI1499" s="376"/>
      <c r="AJ1499" s="376"/>
      <c r="AK1499" s="376"/>
      <c r="AL1499" s="376"/>
      <c r="AM1499" s="376"/>
      <c r="AN1499" s="376"/>
      <c r="AO1499" s="376"/>
      <c r="AP1499" s="376"/>
      <c r="AQ1499" s="376"/>
      <c r="AR1499" s="376"/>
      <c r="AS1499" s="266"/>
    </row>
    <row r="1500" spans="1:45" ht="15" hidden="1" customHeight="1" outlineLevel="1">
      <c r="A1500" s="464">
        <v>37</v>
      </c>
      <c r="B1500" s="379" t="s">
        <v>129</v>
      </c>
      <c r="C1500" s="251" t="s">
        <v>25</v>
      </c>
      <c r="D1500" s="255"/>
      <c r="E1500" s="255"/>
      <c r="F1500" s="255"/>
      <c r="G1500" s="255"/>
      <c r="H1500" s="255"/>
      <c r="I1500" s="255"/>
      <c r="J1500" s="255"/>
      <c r="K1500" s="255"/>
      <c r="L1500" s="255"/>
      <c r="M1500" s="255"/>
      <c r="N1500" s="255"/>
      <c r="O1500" s="255"/>
      <c r="P1500" s="255"/>
      <c r="Q1500" s="255">
        <v>12</v>
      </c>
      <c r="R1500" s="255"/>
      <c r="S1500" s="255"/>
      <c r="T1500" s="255"/>
      <c r="U1500" s="255"/>
      <c r="V1500" s="255"/>
      <c r="W1500" s="255"/>
      <c r="X1500" s="255"/>
      <c r="Y1500" s="255"/>
      <c r="Z1500" s="255"/>
      <c r="AA1500" s="255"/>
      <c r="AB1500" s="255"/>
      <c r="AC1500" s="255"/>
      <c r="AD1500" s="255"/>
      <c r="AE1500" s="377"/>
      <c r="AF1500" s="366"/>
      <c r="AG1500" s="366"/>
      <c r="AH1500" s="366"/>
      <c r="AI1500" s="366"/>
      <c r="AJ1500" s="366"/>
      <c r="AK1500" s="366"/>
      <c r="AL1500" s="366"/>
      <c r="AM1500" s="366"/>
      <c r="AN1500" s="366"/>
      <c r="AO1500" s="366"/>
      <c r="AP1500" s="366"/>
      <c r="AQ1500" s="366"/>
      <c r="AR1500" s="366"/>
      <c r="AS1500" s="256">
        <f>SUM(AE1500:AR1500)</f>
        <v>0</v>
      </c>
    </row>
    <row r="1501" spans="1:45" ht="15" hidden="1" customHeight="1" outlineLevel="1">
      <c r="A1501" s="464"/>
      <c r="B1501" s="254" t="s">
        <v>739</v>
      </c>
      <c r="C1501" s="251" t="s">
        <v>163</v>
      </c>
      <c r="D1501" s="255"/>
      <c r="E1501" s="255"/>
      <c r="F1501" s="255"/>
      <c r="G1501" s="255"/>
      <c r="H1501" s="255"/>
      <c r="I1501" s="255"/>
      <c r="J1501" s="255"/>
      <c r="K1501" s="255"/>
      <c r="L1501" s="255"/>
      <c r="M1501" s="255"/>
      <c r="N1501" s="255"/>
      <c r="O1501" s="255"/>
      <c r="P1501" s="255"/>
      <c r="Q1501" s="255">
        <f>Q1500</f>
        <v>12</v>
      </c>
      <c r="R1501" s="255"/>
      <c r="S1501" s="255"/>
      <c r="T1501" s="255"/>
      <c r="U1501" s="255"/>
      <c r="V1501" s="255"/>
      <c r="W1501" s="255"/>
      <c r="X1501" s="255"/>
      <c r="Y1501" s="255"/>
      <c r="Z1501" s="255"/>
      <c r="AA1501" s="255"/>
      <c r="AB1501" s="255"/>
      <c r="AC1501" s="255"/>
      <c r="AD1501" s="255"/>
      <c r="AE1501" s="362">
        <f>AE1500</f>
        <v>0</v>
      </c>
      <c r="AF1501" s="362">
        <f t="shared" ref="AF1501:AR1501" si="2910">AF1500</f>
        <v>0</v>
      </c>
      <c r="AG1501" s="362">
        <f t="shared" si="2910"/>
        <v>0</v>
      </c>
      <c r="AH1501" s="362">
        <f t="shared" si="2910"/>
        <v>0</v>
      </c>
      <c r="AI1501" s="362">
        <f t="shared" si="2910"/>
        <v>0</v>
      </c>
      <c r="AJ1501" s="362">
        <f t="shared" si="2910"/>
        <v>0</v>
      </c>
      <c r="AK1501" s="362">
        <f t="shared" si="2910"/>
        <v>0</v>
      </c>
      <c r="AL1501" s="362">
        <f t="shared" si="2910"/>
        <v>0</v>
      </c>
      <c r="AM1501" s="362">
        <f t="shared" si="2910"/>
        <v>0</v>
      </c>
      <c r="AN1501" s="362">
        <f t="shared" si="2910"/>
        <v>0</v>
      </c>
      <c r="AO1501" s="362">
        <f t="shared" si="2910"/>
        <v>0</v>
      </c>
      <c r="AP1501" s="362">
        <f t="shared" si="2910"/>
        <v>0</v>
      </c>
      <c r="AQ1501" s="362">
        <f t="shared" si="2910"/>
        <v>0</v>
      </c>
      <c r="AR1501" s="362">
        <f t="shared" si="2910"/>
        <v>0</v>
      </c>
      <c r="AS1501" s="266"/>
    </row>
    <row r="1502" spans="1:45" ht="15" hidden="1" customHeight="1" outlineLevel="1">
      <c r="A1502" s="464"/>
      <c r="B1502" s="379"/>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363"/>
      <c r="AF1502" s="376"/>
      <c r="AG1502" s="376"/>
      <c r="AH1502" s="376"/>
      <c r="AI1502" s="376"/>
      <c r="AJ1502" s="376"/>
      <c r="AK1502" s="376"/>
      <c r="AL1502" s="376"/>
      <c r="AM1502" s="376"/>
      <c r="AN1502" s="376"/>
      <c r="AO1502" s="376"/>
      <c r="AP1502" s="376"/>
      <c r="AQ1502" s="376"/>
      <c r="AR1502" s="376"/>
      <c r="AS1502" s="266"/>
    </row>
    <row r="1503" spans="1:45" ht="15" hidden="1" customHeight="1" outlineLevel="1">
      <c r="A1503" s="464">
        <v>38</v>
      </c>
      <c r="B1503" s="379" t="s">
        <v>130</v>
      </c>
      <c r="C1503" s="251" t="s">
        <v>25</v>
      </c>
      <c r="D1503" s="255"/>
      <c r="E1503" s="255"/>
      <c r="F1503" s="255"/>
      <c r="G1503" s="255"/>
      <c r="H1503" s="255"/>
      <c r="I1503" s="255"/>
      <c r="J1503" s="255"/>
      <c r="K1503" s="255"/>
      <c r="L1503" s="255"/>
      <c r="M1503" s="255"/>
      <c r="N1503" s="255"/>
      <c r="O1503" s="255"/>
      <c r="P1503" s="255"/>
      <c r="Q1503" s="255">
        <v>12</v>
      </c>
      <c r="R1503" s="255"/>
      <c r="S1503" s="255"/>
      <c r="T1503" s="255"/>
      <c r="U1503" s="255"/>
      <c r="V1503" s="255"/>
      <c r="W1503" s="255"/>
      <c r="X1503" s="255"/>
      <c r="Y1503" s="255"/>
      <c r="Z1503" s="255"/>
      <c r="AA1503" s="255"/>
      <c r="AB1503" s="255"/>
      <c r="AC1503" s="255"/>
      <c r="AD1503" s="255"/>
      <c r="AE1503" s="377"/>
      <c r="AF1503" s="366"/>
      <c r="AG1503" s="366"/>
      <c r="AH1503" s="366"/>
      <c r="AI1503" s="366"/>
      <c r="AJ1503" s="366"/>
      <c r="AK1503" s="366"/>
      <c r="AL1503" s="366"/>
      <c r="AM1503" s="366"/>
      <c r="AN1503" s="366"/>
      <c r="AO1503" s="366"/>
      <c r="AP1503" s="366"/>
      <c r="AQ1503" s="366"/>
      <c r="AR1503" s="366"/>
      <c r="AS1503" s="256">
        <f>SUM(AE1503:AR1503)</f>
        <v>0</v>
      </c>
    </row>
    <row r="1504" spans="1:45" ht="15" hidden="1" customHeight="1" outlineLevel="1">
      <c r="A1504" s="464"/>
      <c r="B1504" s="254" t="s">
        <v>739</v>
      </c>
      <c r="C1504" s="251" t="s">
        <v>163</v>
      </c>
      <c r="D1504" s="255"/>
      <c r="E1504" s="255"/>
      <c r="F1504" s="255"/>
      <c r="G1504" s="255"/>
      <c r="H1504" s="255"/>
      <c r="I1504" s="255"/>
      <c r="J1504" s="255"/>
      <c r="K1504" s="255"/>
      <c r="L1504" s="255"/>
      <c r="M1504" s="255"/>
      <c r="N1504" s="255"/>
      <c r="O1504" s="255"/>
      <c r="P1504" s="255"/>
      <c r="Q1504" s="255">
        <f>Q1503</f>
        <v>12</v>
      </c>
      <c r="R1504" s="255"/>
      <c r="S1504" s="255"/>
      <c r="T1504" s="255"/>
      <c r="U1504" s="255"/>
      <c r="V1504" s="255"/>
      <c r="W1504" s="255"/>
      <c r="X1504" s="255"/>
      <c r="Y1504" s="255"/>
      <c r="Z1504" s="255"/>
      <c r="AA1504" s="255"/>
      <c r="AB1504" s="255"/>
      <c r="AC1504" s="255"/>
      <c r="AD1504" s="255"/>
      <c r="AE1504" s="362">
        <f>AE1503</f>
        <v>0</v>
      </c>
      <c r="AF1504" s="362">
        <f t="shared" ref="AF1504:AR1504" si="2911">AF1503</f>
        <v>0</v>
      </c>
      <c r="AG1504" s="362">
        <f t="shared" si="2911"/>
        <v>0</v>
      </c>
      <c r="AH1504" s="362">
        <f t="shared" si="2911"/>
        <v>0</v>
      </c>
      <c r="AI1504" s="362">
        <f t="shared" si="2911"/>
        <v>0</v>
      </c>
      <c r="AJ1504" s="362">
        <f t="shared" si="2911"/>
        <v>0</v>
      </c>
      <c r="AK1504" s="362">
        <f t="shared" si="2911"/>
        <v>0</v>
      </c>
      <c r="AL1504" s="362">
        <f t="shared" si="2911"/>
        <v>0</v>
      </c>
      <c r="AM1504" s="362">
        <f t="shared" si="2911"/>
        <v>0</v>
      </c>
      <c r="AN1504" s="362">
        <f t="shared" si="2911"/>
        <v>0</v>
      </c>
      <c r="AO1504" s="362">
        <f t="shared" si="2911"/>
        <v>0</v>
      </c>
      <c r="AP1504" s="362">
        <f t="shared" si="2911"/>
        <v>0</v>
      </c>
      <c r="AQ1504" s="362">
        <f t="shared" si="2911"/>
        <v>0</v>
      </c>
      <c r="AR1504" s="362">
        <f t="shared" si="2911"/>
        <v>0</v>
      </c>
      <c r="AS1504" s="266"/>
    </row>
    <row r="1505" spans="1:45" ht="15" hidden="1" customHeight="1" outlineLevel="1">
      <c r="A1505" s="464"/>
      <c r="B1505" s="379"/>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363"/>
      <c r="AF1505" s="376"/>
      <c r="AG1505" s="376"/>
      <c r="AH1505" s="376"/>
      <c r="AI1505" s="376"/>
      <c r="AJ1505" s="376"/>
      <c r="AK1505" s="376"/>
      <c r="AL1505" s="376"/>
      <c r="AM1505" s="376"/>
      <c r="AN1505" s="376"/>
      <c r="AO1505" s="376"/>
      <c r="AP1505" s="376"/>
      <c r="AQ1505" s="376"/>
      <c r="AR1505" s="376"/>
      <c r="AS1505" s="266"/>
    </row>
    <row r="1506" spans="1:45" ht="15" hidden="1" customHeight="1" outlineLevel="1">
      <c r="A1506" s="464">
        <v>39</v>
      </c>
      <c r="B1506" s="379" t="s">
        <v>131</v>
      </c>
      <c r="C1506" s="251" t="s">
        <v>25</v>
      </c>
      <c r="D1506" s="255"/>
      <c r="E1506" s="255"/>
      <c r="F1506" s="255"/>
      <c r="G1506" s="255"/>
      <c r="H1506" s="255"/>
      <c r="I1506" s="255"/>
      <c r="J1506" s="255"/>
      <c r="K1506" s="255"/>
      <c r="L1506" s="255"/>
      <c r="M1506" s="255"/>
      <c r="N1506" s="255"/>
      <c r="O1506" s="255"/>
      <c r="P1506" s="255"/>
      <c r="Q1506" s="255">
        <v>12</v>
      </c>
      <c r="R1506" s="255"/>
      <c r="S1506" s="255"/>
      <c r="T1506" s="255"/>
      <c r="U1506" s="255"/>
      <c r="V1506" s="255"/>
      <c r="W1506" s="255"/>
      <c r="X1506" s="255"/>
      <c r="Y1506" s="255"/>
      <c r="Z1506" s="255"/>
      <c r="AA1506" s="255"/>
      <c r="AB1506" s="255"/>
      <c r="AC1506" s="255"/>
      <c r="AD1506" s="255"/>
      <c r="AE1506" s="377"/>
      <c r="AF1506" s="366"/>
      <c r="AG1506" s="366"/>
      <c r="AH1506" s="366"/>
      <c r="AI1506" s="366"/>
      <c r="AJ1506" s="366"/>
      <c r="AK1506" s="366"/>
      <c r="AL1506" s="366"/>
      <c r="AM1506" s="366"/>
      <c r="AN1506" s="366"/>
      <c r="AO1506" s="366"/>
      <c r="AP1506" s="366"/>
      <c r="AQ1506" s="366"/>
      <c r="AR1506" s="366"/>
      <c r="AS1506" s="256">
        <f>SUM(AE1506:AR1506)</f>
        <v>0</v>
      </c>
    </row>
    <row r="1507" spans="1:45" ht="15" hidden="1" customHeight="1" outlineLevel="1">
      <c r="A1507" s="464"/>
      <c r="B1507" s="254" t="s">
        <v>739</v>
      </c>
      <c r="C1507" s="251" t="s">
        <v>163</v>
      </c>
      <c r="D1507" s="255"/>
      <c r="E1507" s="255"/>
      <c r="F1507" s="255"/>
      <c r="G1507" s="255"/>
      <c r="H1507" s="255"/>
      <c r="I1507" s="255"/>
      <c r="J1507" s="255"/>
      <c r="K1507" s="255"/>
      <c r="L1507" s="255"/>
      <c r="M1507" s="255"/>
      <c r="N1507" s="255"/>
      <c r="O1507" s="255"/>
      <c r="P1507" s="255"/>
      <c r="Q1507" s="255">
        <f>Q1506</f>
        <v>12</v>
      </c>
      <c r="R1507" s="255"/>
      <c r="S1507" s="255"/>
      <c r="T1507" s="255"/>
      <c r="U1507" s="255"/>
      <c r="V1507" s="255"/>
      <c r="W1507" s="255"/>
      <c r="X1507" s="255"/>
      <c r="Y1507" s="255"/>
      <c r="Z1507" s="255"/>
      <c r="AA1507" s="255"/>
      <c r="AB1507" s="255"/>
      <c r="AC1507" s="255"/>
      <c r="AD1507" s="255"/>
      <c r="AE1507" s="362">
        <f>AE1506</f>
        <v>0</v>
      </c>
      <c r="AF1507" s="362">
        <f t="shared" ref="AF1507:AR1507" si="2912">AF1506</f>
        <v>0</v>
      </c>
      <c r="AG1507" s="362">
        <f t="shared" si="2912"/>
        <v>0</v>
      </c>
      <c r="AH1507" s="362">
        <f t="shared" si="2912"/>
        <v>0</v>
      </c>
      <c r="AI1507" s="362">
        <f t="shared" si="2912"/>
        <v>0</v>
      </c>
      <c r="AJ1507" s="362">
        <f t="shared" si="2912"/>
        <v>0</v>
      </c>
      <c r="AK1507" s="362">
        <f t="shared" si="2912"/>
        <v>0</v>
      </c>
      <c r="AL1507" s="362">
        <f t="shared" si="2912"/>
        <v>0</v>
      </c>
      <c r="AM1507" s="362">
        <f t="shared" si="2912"/>
        <v>0</v>
      </c>
      <c r="AN1507" s="362">
        <f t="shared" si="2912"/>
        <v>0</v>
      </c>
      <c r="AO1507" s="362">
        <f t="shared" si="2912"/>
        <v>0</v>
      </c>
      <c r="AP1507" s="362">
        <f t="shared" si="2912"/>
        <v>0</v>
      </c>
      <c r="AQ1507" s="362">
        <f t="shared" si="2912"/>
        <v>0</v>
      </c>
      <c r="AR1507" s="362">
        <f t="shared" si="2912"/>
        <v>0</v>
      </c>
      <c r="AS1507" s="266"/>
    </row>
    <row r="1508" spans="1:45" ht="15" hidden="1" customHeight="1" outlineLevel="1">
      <c r="A1508" s="464"/>
      <c r="B1508" s="379"/>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363"/>
      <c r="AF1508" s="376"/>
      <c r="AG1508" s="376"/>
      <c r="AH1508" s="376"/>
      <c r="AI1508" s="376"/>
      <c r="AJ1508" s="376"/>
      <c r="AK1508" s="376"/>
      <c r="AL1508" s="376"/>
      <c r="AM1508" s="376"/>
      <c r="AN1508" s="376"/>
      <c r="AO1508" s="376"/>
      <c r="AP1508" s="376"/>
      <c r="AQ1508" s="376"/>
      <c r="AR1508" s="376"/>
      <c r="AS1508" s="266"/>
    </row>
    <row r="1509" spans="1:45" ht="15" hidden="1" customHeight="1" outlineLevel="1">
      <c r="A1509" s="464">
        <v>40</v>
      </c>
      <c r="B1509" s="379" t="s">
        <v>132</v>
      </c>
      <c r="C1509" s="251" t="s">
        <v>25</v>
      </c>
      <c r="D1509" s="255"/>
      <c r="E1509" s="255"/>
      <c r="F1509" s="255"/>
      <c r="G1509" s="255"/>
      <c r="H1509" s="255"/>
      <c r="I1509" s="255"/>
      <c r="J1509" s="255"/>
      <c r="K1509" s="255"/>
      <c r="L1509" s="255"/>
      <c r="M1509" s="255"/>
      <c r="N1509" s="255"/>
      <c r="O1509" s="255"/>
      <c r="P1509" s="255"/>
      <c r="Q1509" s="255">
        <v>12</v>
      </c>
      <c r="R1509" s="255"/>
      <c r="S1509" s="255"/>
      <c r="T1509" s="255"/>
      <c r="U1509" s="255"/>
      <c r="V1509" s="255"/>
      <c r="W1509" s="255"/>
      <c r="X1509" s="255"/>
      <c r="Y1509" s="255"/>
      <c r="Z1509" s="255"/>
      <c r="AA1509" s="255"/>
      <c r="AB1509" s="255"/>
      <c r="AC1509" s="255"/>
      <c r="AD1509" s="255"/>
      <c r="AE1509" s="377"/>
      <c r="AF1509" s="366"/>
      <c r="AG1509" s="366"/>
      <c r="AH1509" s="366"/>
      <c r="AI1509" s="366"/>
      <c r="AJ1509" s="366"/>
      <c r="AK1509" s="366"/>
      <c r="AL1509" s="366"/>
      <c r="AM1509" s="366"/>
      <c r="AN1509" s="366"/>
      <c r="AO1509" s="366"/>
      <c r="AP1509" s="366"/>
      <c r="AQ1509" s="366"/>
      <c r="AR1509" s="366"/>
      <c r="AS1509" s="256">
        <f>SUM(AE1509:AR1509)</f>
        <v>0</v>
      </c>
    </row>
    <row r="1510" spans="1:45" ht="15" hidden="1" customHeight="1" outlineLevel="1">
      <c r="A1510" s="464"/>
      <c r="B1510" s="254" t="s">
        <v>739</v>
      </c>
      <c r="C1510" s="251" t="s">
        <v>163</v>
      </c>
      <c r="D1510" s="255"/>
      <c r="E1510" s="255"/>
      <c r="F1510" s="255"/>
      <c r="G1510" s="255"/>
      <c r="H1510" s="255"/>
      <c r="I1510" s="255"/>
      <c r="J1510" s="255"/>
      <c r="K1510" s="255"/>
      <c r="L1510" s="255"/>
      <c r="M1510" s="255"/>
      <c r="N1510" s="255"/>
      <c r="O1510" s="255"/>
      <c r="P1510" s="255"/>
      <c r="Q1510" s="255">
        <f>Q1509</f>
        <v>12</v>
      </c>
      <c r="R1510" s="255"/>
      <c r="S1510" s="255"/>
      <c r="T1510" s="255"/>
      <c r="U1510" s="255"/>
      <c r="V1510" s="255"/>
      <c r="W1510" s="255"/>
      <c r="X1510" s="255"/>
      <c r="Y1510" s="255"/>
      <c r="Z1510" s="255"/>
      <c r="AA1510" s="255"/>
      <c r="AB1510" s="255"/>
      <c r="AC1510" s="255"/>
      <c r="AD1510" s="255"/>
      <c r="AE1510" s="362">
        <f>AE1509</f>
        <v>0</v>
      </c>
      <c r="AF1510" s="362">
        <f t="shared" ref="AF1510:AR1510" si="2913">AF1509</f>
        <v>0</v>
      </c>
      <c r="AG1510" s="362">
        <f t="shared" si="2913"/>
        <v>0</v>
      </c>
      <c r="AH1510" s="362">
        <f t="shared" si="2913"/>
        <v>0</v>
      </c>
      <c r="AI1510" s="362">
        <f t="shared" si="2913"/>
        <v>0</v>
      </c>
      <c r="AJ1510" s="362">
        <f t="shared" si="2913"/>
        <v>0</v>
      </c>
      <c r="AK1510" s="362">
        <f t="shared" si="2913"/>
        <v>0</v>
      </c>
      <c r="AL1510" s="362">
        <f t="shared" si="2913"/>
        <v>0</v>
      </c>
      <c r="AM1510" s="362">
        <f t="shared" si="2913"/>
        <v>0</v>
      </c>
      <c r="AN1510" s="362">
        <f t="shared" si="2913"/>
        <v>0</v>
      </c>
      <c r="AO1510" s="362">
        <f t="shared" si="2913"/>
        <v>0</v>
      </c>
      <c r="AP1510" s="362">
        <f t="shared" si="2913"/>
        <v>0</v>
      </c>
      <c r="AQ1510" s="362">
        <f t="shared" si="2913"/>
        <v>0</v>
      </c>
      <c r="AR1510" s="362">
        <f t="shared" si="2913"/>
        <v>0</v>
      </c>
      <c r="AS1510" s="266"/>
    </row>
    <row r="1511" spans="1:45" ht="15" hidden="1" customHeight="1" outlineLevel="1">
      <c r="A1511" s="464"/>
      <c r="B1511" s="379"/>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363"/>
      <c r="AF1511" s="376"/>
      <c r="AG1511" s="376"/>
      <c r="AH1511" s="376"/>
      <c r="AI1511" s="376"/>
      <c r="AJ1511" s="376"/>
      <c r="AK1511" s="376"/>
      <c r="AL1511" s="376"/>
      <c r="AM1511" s="376"/>
      <c r="AN1511" s="376"/>
      <c r="AO1511" s="376"/>
      <c r="AP1511" s="376"/>
      <c r="AQ1511" s="376"/>
      <c r="AR1511" s="376"/>
      <c r="AS1511" s="266"/>
    </row>
    <row r="1512" spans="1:45" ht="28.5" hidden="1" customHeight="1" outlineLevel="1">
      <c r="A1512" s="464">
        <v>41</v>
      </c>
      <c r="B1512" s="379" t="s">
        <v>133</v>
      </c>
      <c r="C1512" s="251" t="s">
        <v>25</v>
      </c>
      <c r="D1512" s="255"/>
      <c r="E1512" s="255"/>
      <c r="F1512" s="255"/>
      <c r="G1512" s="255"/>
      <c r="H1512" s="255"/>
      <c r="I1512" s="255"/>
      <c r="J1512" s="255"/>
      <c r="K1512" s="255"/>
      <c r="L1512" s="255"/>
      <c r="M1512" s="255"/>
      <c r="N1512" s="255"/>
      <c r="O1512" s="255"/>
      <c r="P1512" s="255"/>
      <c r="Q1512" s="255">
        <v>12</v>
      </c>
      <c r="R1512" s="255"/>
      <c r="S1512" s="255"/>
      <c r="T1512" s="255"/>
      <c r="U1512" s="255"/>
      <c r="V1512" s="255"/>
      <c r="W1512" s="255"/>
      <c r="X1512" s="255"/>
      <c r="Y1512" s="255"/>
      <c r="Z1512" s="255"/>
      <c r="AA1512" s="255"/>
      <c r="AB1512" s="255"/>
      <c r="AC1512" s="255"/>
      <c r="AD1512" s="255"/>
      <c r="AE1512" s="377"/>
      <c r="AF1512" s="366"/>
      <c r="AG1512" s="366"/>
      <c r="AH1512" s="366"/>
      <c r="AI1512" s="366"/>
      <c r="AJ1512" s="366"/>
      <c r="AK1512" s="366"/>
      <c r="AL1512" s="366"/>
      <c r="AM1512" s="366"/>
      <c r="AN1512" s="366"/>
      <c r="AO1512" s="366"/>
      <c r="AP1512" s="366"/>
      <c r="AQ1512" s="366"/>
      <c r="AR1512" s="366"/>
      <c r="AS1512" s="256">
        <f>SUM(AE1512:AR1512)</f>
        <v>0</v>
      </c>
    </row>
    <row r="1513" spans="1:45" ht="15" hidden="1" customHeight="1" outlineLevel="1">
      <c r="A1513" s="464"/>
      <c r="B1513" s="254" t="s">
        <v>739</v>
      </c>
      <c r="C1513" s="251" t="s">
        <v>163</v>
      </c>
      <c r="D1513" s="255"/>
      <c r="E1513" s="255"/>
      <c r="F1513" s="255"/>
      <c r="G1513" s="255"/>
      <c r="H1513" s="255"/>
      <c r="I1513" s="255"/>
      <c r="J1513" s="255"/>
      <c r="K1513" s="255"/>
      <c r="L1513" s="255"/>
      <c r="M1513" s="255"/>
      <c r="N1513" s="255"/>
      <c r="O1513" s="255"/>
      <c r="P1513" s="255"/>
      <c r="Q1513" s="255">
        <f>Q1512</f>
        <v>12</v>
      </c>
      <c r="R1513" s="255"/>
      <c r="S1513" s="255"/>
      <c r="T1513" s="255"/>
      <c r="U1513" s="255"/>
      <c r="V1513" s="255"/>
      <c r="W1513" s="255"/>
      <c r="X1513" s="255"/>
      <c r="Y1513" s="255"/>
      <c r="Z1513" s="255"/>
      <c r="AA1513" s="255"/>
      <c r="AB1513" s="255"/>
      <c r="AC1513" s="255"/>
      <c r="AD1513" s="255"/>
      <c r="AE1513" s="362">
        <f>AE1512</f>
        <v>0</v>
      </c>
      <c r="AF1513" s="362">
        <f t="shared" ref="AF1513:AR1513" si="2914">AF1512</f>
        <v>0</v>
      </c>
      <c r="AG1513" s="362">
        <f t="shared" si="2914"/>
        <v>0</v>
      </c>
      <c r="AH1513" s="362">
        <f t="shared" si="2914"/>
        <v>0</v>
      </c>
      <c r="AI1513" s="362">
        <f t="shared" si="2914"/>
        <v>0</v>
      </c>
      <c r="AJ1513" s="362">
        <f t="shared" si="2914"/>
        <v>0</v>
      </c>
      <c r="AK1513" s="362">
        <f t="shared" si="2914"/>
        <v>0</v>
      </c>
      <c r="AL1513" s="362">
        <f t="shared" si="2914"/>
        <v>0</v>
      </c>
      <c r="AM1513" s="362">
        <f t="shared" si="2914"/>
        <v>0</v>
      </c>
      <c r="AN1513" s="362">
        <f t="shared" si="2914"/>
        <v>0</v>
      </c>
      <c r="AO1513" s="362">
        <f t="shared" si="2914"/>
        <v>0</v>
      </c>
      <c r="AP1513" s="362">
        <f t="shared" si="2914"/>
        <v>0</v>
      </c>
      <c r="AQ1513" s="362">
        <f t="shared" si="2914"/>
        <v>0</v>
      </c>
      <c r="AR1513" s="362">
        <f t="shared" si="2914"/>
        <v>0</v>
      </c>
      <c r="AS1513" s="266"/>
    </row>
    <row r="1514" spans="1:45" ht="15" hidden="1" customHeight="1" outlineLevel="1">
      <c r="A1514" s="464"/>
      <c r="B1514" s="37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363"/>
      <c r="AF1514" s="376"/>
      <c r="AG1514" s="376"/>
      <c r="AH1514" s="376"/>
      <c r="AI1514" s="376"/>
      <c r="AJ1514" s="376"/>
      <c r="AK1514" s="376"/>
      <c r="AL1514" s="376"/>
      <c r="AM1514" s="376"/>
      <c r="AN1514" s="376"/>
      <c r="AO1514" s="376"/>
      <c r="AP1514" s="376"/>
      <c r="AQ1514" s="376"/>
      <c r="AR1514" s="376"/>
      <c r="AS1514" s="266"/>
    </row>
    <row r="1515" spans="1:45" ht="28.5" hidden="1" customHeight="1" outlineLevel="1">
      <c r="A1515" s="464">
        <v>42</v>
      </c>
      <c r="B1515" s="379" t="s">
        <v>134</v>
      </c>
      <c r="C1515" s="251" t="s">
        <v>25</v>
      </c>
      <c r="D1515" s="255"/>
      <c r="E1515" s="255"/>
      <c r="F1515" s="255"/>
      <c r="G1515" s="255"/>
      <c r="H1515" s="255"/>
      <c r="I1515" s="255"/>
      <c r="J1515" s="255"/>
      <c r="K1515" s="255"/>
      <c r="L1515" s="255"/>
      <c r="M1515" s="255"/>
      <c r="N1515" s="255"/>
      <c r="O1515" s="255"/>
      <c r="P1515" s="255"/>
      <c r="Q1515" s="251"/>
      <c r="R1515" s="255"/>
      <c r="S1515" s="255"/>
      <c r="T1515" s="255"/>
      <c r="U1515" s="255"/>
      <c r="V1515" s="255"/>
      <c r="W1515" s="255"/>
      <c r="X1515" s="255"/>
      <c r="Y1515" s="255"/>
      <c r="Z1515" s="255"/>
      <c r="AA1515" s="255"/>
      <c r="AB1515" s="255"/>
      <c r="AC1515" s="255"/>
      <c r="AD1515" s="255"/>
      <c r="AE1515" s="377"/>
      <c r="AF1515" s="366"/>
      <c r="AG1515" s="366"/>
      <c r="AH1515" s="366"/>
      <c r="AI1515" s="366"/>
      <c r="AJ1515" s="366"/>
      <c r="AK1515" s="366"/>
      <c r="AL1515" s="366"/>
      <c r="AM1515" s="366"/>
      <c r="AN1515" s="366"/>
      <c r="AO1515" s="366"/>
      <c r="AP1515" s="366"/>
      <c r="AQ1515" s="366"/>
      <c r="AR1515" s="366"/>
      <c r="AS1515" s="256">
        <f>SUM(AE1515:AR1515)</f>
        <v>0</v>
      </c>
    </row>
    <row r="1516" spans="1:45" ht="15" hidden="1" customHeight="1" outlineLevel="1">
      <c r="A1516" s="464"/>
      <c r="B1516" s="254" t="s">
        <v>739</v>
      </c>
      <c r="C1516" s="251" t="s">
        <v>163</v>
      </c>
      <c r="D1516" s="255"/>
      <c r="E1516" s="255"/>
      <c r="F1516" s="255"/>
      <c r="G1516" s="255"/>
      <c r="H1516" s="255"/>
      <c r="I1516" s="255"/>
      <c r="J1516" s="255"/>
      <c r="K1516" s="255"/>
      <c r="L1516" s="255"/>
      <c r="M1516" s="255"/>
      <c r="N1516" s="255"/>
      <c r="O1516" s="255"/>
      <c r="P1516" s="255"/>
      <c r="Q1516" s="414"/>
      <c r="R1516" s="255"/>
      <c r="S1516" s="255"/>
      <c r="T1516" s="255"/>
      <c r="U1516" s="255"/>
      <c r="V1516" s="255"/>
      <c r="W1516" s="255"/>
      <c r="X1516" s="255"/>
      <c r="Y1516" s="255"/>
      <c r="Z1516" s="255"/>
      <c r="AA1516" s="255"/>
      <c r="AB1516" s="255"/>
      <c r="AC1516" s="255"/>
      <c r="AD1516" s="255"/>
      <c r="AE1516" s="362">
        <f>AE1515</f>
        <v>0</v>
      </c>
      <c r="AF1516" s="362">
        <f t="shared" ref="AF1516:AR1516" si="2915">AF1515</f>
        <v>0</v>
      </c>
      <c r="AG1516" s="362">
        <f t="shared" si="2915"/>
        <v>0</v>
      </c>
      <c r="AH1516" s="362">
        <f t="shared" si="2915"/>
        <v>0</v>
      </c>
      <c r="AI1516" s="362">
        <f t="shared" si="2915"/>
        <v>0</v>
      </c>
      <c r="AJ1516" s="362">
        <f t="shared" si="2915"/>
        <v>0</v>
      </c>
      <c r="AK1516" s="362">
        <f t="shared" si="2915"/>
        <v>0</v>
      </c>
      <c r="AL1516" s="362">
        <f t="shared" si="2915"/>
        <v>0</v>
      </c>
      <c r="AM1516" s="362">
        <f t="shared" si="2915"/>
        <v>0</v>
      </c>
      <c r="AN1516" s="362">
        <f t="shared" si="2915"/>
        <v>0</v>
      </c>
      <c r="AO1516" s="362">
        <f t="shared" si="2915"/>
        <v>0</v>
      </c>
      <c r="AP1516" s="362">
        <f t="shared" si="2915"/>
        <v>0</v>
      </c>
      <c r="AQ1516" s="362">
        <f t="shared" si="2915"/>
        <v>0</v>
      </c>
      <c r="AR1516" s="362">
        <f t="shared" si="2915"/>
        <v>0</v>
      </c>
      <c r="AS1516" s="266"/>
    </row>
    <row r="1517" spans="1:45" ht="15" hidden="1" customHeight="1" outlineLevel="1">
      <c r="A1517" s="464"/>
      <c r="B1517" s="37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363"/>
      <c r="AF1517" s="376"/>
      <c r="AG1517" s="376"/>
      <c r="AH1517" s="376"/>
      <c r="AI1517" s="376"/>
      <c r="AJ1517" s="376"/>
      <c r="AK1517" s="376"/>
      <c r="AL1517" s="376"/>
      <c r="AM1517" s="376"/>
      <c r="AN1517" s="376"/>
      <c r="AO1517" s="376"/>
      <c r="AP1517" s="376"/>
      <c r="AQ1517" s="376"/>
      <c r="AR1517" s="376"/>
      <c r="AS1517" s="266"/>
    </row>
    <row r="1518" spans="1:45" ht="15" hidden="1" customHeight="1" outlineLevel="1">
      <c r="A1518" s="464">
        <v>43</v>
      </c>
      <c r="B1518" s="379" t="s">
        <v>135</v>
      </c>
      <c r="C1518" s="251" t="s">
        <v>25</v>
      </c>
      <c r="D1518" s="255"/>
      <c r="E1518" s="255"/>
      <c r="F1518" s="255"/>
      <c r="G1518" s="255"/>
      <c r="H1518" s="255"/>
      <c r="I1518" s="255"/>
      <c r="J1518" s="255"/>
      <c r="K1518" s="255"/>
      <c r="L1518" s="255"/>
      <c r="M1518" s="255"/>
      <c r="N1518" s="255"/>
      <c r="O1518" s="255"/>
      <c r="P1518" s="255"/>
      <c r="Q1518" s="255">
        <v>12</v>
      </c>
      <c r="R1518" s="255"/>
      <c r="S1518" s="255"/>
      <c r="T1518" s="255"/>
      <c r="U1518" s="255"/>
      <c r="V1518" s="255"/>
      <c r="W1518" s="255"/>
      <c r="X1518" s="255"/>
      <c r="Y1518" s="255"/>
      <c r="Z1518" s="255"/>
      <c r="AA1518" s="255"/>
      <c r="AB1518" s="255"/>
      <c r="AC1518" s="255"/>
      <c r="AD1518" s="255"/>
      <c r="AE1518" s="377"/>
      <c r="AF1518" s="366"/>
      <c r="AG1518" s="366"/>
      <c r="AH1518" s="366"/>
      <c r="AI1518" s="366"/>
      <c r="AJ1518" s="366"/>
      <c r="AK1518" s="366"/>
      <c r="AL1518" s="366"/>
      <c r="AM1518" s="366"/>
      <c r="AN1518" s="366"/>
      <c r="AO1518" s="366"/>
      <c r="AP1518" s="366"/>
      <c r="AQ1518" s="366"/>
      <c r="AR1518" s="366"/>
      <c r="AS1518" s="256">
        <f>SUM(AE1518:AR1518)</f>
        <v>0</v>
      </c>
    </row>
    <row r="1519" spans="1:45" ht="15" hidden="1" customHeight="1" outlineLevel="1">
      <c r="A1519" s="464"/>
      <c r="B1519" s="254" t="s">
        <v>739</v>
      </c>
      <c r="C1519" s="251" t="s">
        <v>163</v>
      </c>
      <c r="D1519" s="255"/>
      <c r="E1519" s="255"/>
      <c r="F1519" s="255"/>
      <c r="G1519" s="255"/>
      <c r="H1519" s="255"/>
      <c r="I1519" s="255"/>
      <c r="J1519" s="255"/>
      <c r="K1519" s="255"/>
      <c r="L1519" s="255"/>
      <c r="M1519" s="255"/>
      <c r="N1519" s="255"/>
      <c r="O1519" s="255"/>
      <c r="P1519" s="255"/>
      <c r="Q1519" s="255">
        <f>Q1518</f>
        <v>12</v>
      </c>
      <c r="R1519" s="255"/>
      <c r="S1519" s="255"/>
      <c r="T1519" s="255"/>
      <c r="U1519" s="255"/>
      <c r="V1519" s="255"/>
      <c r="W1519" s="255"/>
      <c r="X1519" s="255"/>
      <c r="Y1519" s="255"/>
      <c r="Z1519" s="255"/>
      <c r="AA1519" s="255"/>
      <c r="AB1519" s="255"/>
      <c r="AC1519" s="255"/>
      <c r="AD1519" s="255"/>
      <c r="AE1519" s="362">
        <f>AE1518</f>
        <v>0</v>
      </c>
      <c r="AF1519" s="362">
        <f t="shared" ref="AF1519:AR1519" si="2916">AF1518</f>
        <v>0</v>
      </c>
      <c r="AG1519" s="362">
        <f t="shared" si="2916"/>
        <v>0</v>
      </c>
      <c r="AH1519" s="362">
        <f t="shared" si="2916"/>
        <v>0</v>
      </c>
      <c r="AI1519" s="362">
        <f t="shared" si="2916"/>
        <v>0</v>
      </c>
      <c r="AJ1519" s="362">
        <f t="shared" si="2916"/>
        <v>0</v>
      </c>
      <c r="AK1519" s="362">
        <f t="shared" si="2916"/>
        <v>0</v>
      </c>
      <c r="AL1519" s="362">
        <f t="shared" si="2916"/>
        <v>0</v>
      </c>
      <c r="AM1519" s="362">
        <f t="shared" si="2916"/>
        <v>0</v>
      </c>
      <c r="AN1519" s="362">
        <f t="shared" si="2916"/>
        <v>0</v>
      </c>
      <c r="AO1519" s="362">
        <f t="shared" si="2916"/>
        <v>0</v>
      </c>
      <c r="AP1519" s="362">
        <f t="shared" si="2916"/>
        <v>0</v>
      </c>
      <c r="AQ1519" s="362">
        <f t="shared" si="2916"/>
        <v>0</v>
      </c>
      <c r="AR1519" s="362">
        <f t="shared" si="2916"/>
        <v>0</v>
      </c>
      <c r="AS1519" s="266"/>
    </row>
    <row r="1520" spans="1:45" ht="15" hidden="1" customHeight="1" outlineLevel="1">
      <c r="A1520" s="464"/>
      <c r="B1520" s="379"/>
      <c r="C1520" s="251"/>
      <c r="D1520" s="251"/>
      <c r="E1520" s="251"/>
      <c r="F1520" s="251"/>
      <c r="G1520" s="251"/>
      <c r="H1520" s="251"/>
      <c r="I1520" s="251"/>
      <c r="J1520" s="251"/>
      <c r="K1520" s="251"/>
      <c r="L1520" s="251"/>
      <c r="M1520" s="251"/>
      <c r="N1520" s="251"/>
      <c r="O1520" s="251"/>
      <c r="P1520" s="251"/>
      <c r="Q1520" s="251"/>
      <c r="R1520" s="251"/>
      <c r="S1520" s="251"/>
      <c r="T1520" s="251"/>
      <c r="U1520" s="251"/>
      <c r="V1520" s="251"/>
      <c r="W1520" s="251"/>
      <c r="X1520" s="251"/>
      <c r="Y1520" s="251"/>
      <c r="Z1520" s="251"/>
      <c r="AA1520" s="251"/>
      <c r="AB1520" s="251"/>
      <c r="AC1520" s="251"/>
      <c r="AD1520" s="251"/>
      <c r="AE1520" s="363"/>
      <c r="AF1520" s="376"/>
      <c r="AG1520" s="376"/>
      <c r="AH1520" s="376"/>
      <c r="AI1520" s="376"/>
      <c r="AJ1520" s="376"/>
      <c r="AK1520" s="376"/>
      <c r="AL1520" s="376"/>
      <c r="AM1520" s="376"/>
      <c r="AN1520" s="376"/>
      <c r="AO1520" s="376"/>
      <c r="AP1520" s="376"/>
      <c r="AQ1520" s="376"/>
      <c r="AR1520" s="376"/>
      <c r="AS1520" s="266"/>
    </row>
    <row r="1521" spans="1:45" ht="28.5" hidden="1" customHeight="1" outlineLevel="1">
      <c r="A1521" s="464">
        <v>44</v>
      </c>
      <c r="B1521" s="379" t="s">
        <v>136</v>
      </c>
      <c r="C1521" s="251" t="s">
        <v>25</v>
      </c>
      <c r="D1521" s="255"/>
      <c r="E1521" s="255"/>
      <c r="F1521" s="255"/>
      <c r="G1521" s="255"/>
      <c r="H1521" s="255"/>
      <c r="I1521" s="255"/>
      <c r="J1521" s="255"/>
      <c r="K1521" s="255"/>
      <c r="L1521" s="255"/>
      <c r="M1521" s="255"/>
      <c r="N1521" s="255"/>
      <c r="O1521" s="255"/>
      <c r="P1521" s="255"/>
      <c r="Q1521" s="255">
        <v>12</v>
      </c>
      <c r="R1521" s="255"/>
      <c r="S1521" s="255"/>
      <c r="T1521" s="255"/>
      <c r="U1521" s="255"/>
      <c r="V1521" s="255"/>
      <c r="W1521" s="255"/>
      <c r="X1521" s="255"/>
      <c r="Y1521" s="255"/>
      <c r="Z1521" s="255"/>
      <c r="AA1521" s="255"/>
      <c r="AB1521" s="255"/>
      <c r="AC1521" s="255"/>
      <c r="AD1521" s="255"/>
      <c r="AE1521" s="377"/>
      <c r="AF1521" s="366"/>
      <c r="AG1521" s="366"/>
      <c r="AH1521" s="366"/>
      <c r="AI1521" s="366"/>
      <c r="AJ1521" s="366"/>
      <c r="AK1521" s="366"/>
      <c r="AL1521" s="366"/>
      <c r="AM1521" s="366"/>
      <c r="AN1521" s="366"/>
      <c r="AO1521" s="366"/>
      <c r="AP1521" s="366"/>
      <c r="AQ1521" s="366"/>
      <c r="AR1521" s="366"/>
      <c r="AS1521" s="256">
        <f>SUM(AE1521:AR1521)</f>
        <v>0</v>
      </c>
    </row>
    <row r="1522" spans="1:45" ht="15" hidden="1" customHeight="1" outlineLevel="1">
      <c r="A1522" s="464"/>
      <c r="B1522" s="254" t="s">
        <v>739</v>
      </c>
      <c r="C1522" s="251" t="s">
        <v>163</v>
      </c>
      <c r="D1522" s="255"/>
      <c r="E1522" s="255"/>
      <c r="F1522" s="255"/>
      <c r="G1522" s="255"/>
      <c r="H1522" s="255"/>
      <c r="I1522" s="255"/>
      <c r="J1522" s="255"/>
      <c r="K1522" s="255"/>
      <c r="L1522" s="255"/>
      <c r="M1522" s="255"/>
      <c r="N1522" s="255"/>
      <c r="O1522" s="255"/>
      <c r="P1522" s="255"/>
      <c r="Q1522" s="255">
        <f>Q1521</f>
        <v>12</v>
      </c>
      <c r="R1522" s="255"/>
      <c r="S1522" s="255"/>
      <c r="T1522" s="255"/>
      <c r="U1522" s="255"/>
      <c r="V1522" s="255"/>
      <c r="W1522" s="255"/>
      <c r="X1522" s="255"/>
      <c r="Y1522" s="255"/>
      <c r="Z1522" s="255"/>
      <c r="AA1522" s="255"/>
      <c r="AB1522" s="255"/>
      <c r="AC1522" s="255"/>
      <c r="AD1522" s="255"/>
      <c r="AE1522" s="362">
        <f>AE1521</f>
        <v>0</v>
      </c>
      <c r="AF1522" s="362">
        <f t="shared" ref="AF1522:AR1522" si="2917">AF1521</f>
        <v>0</v>
      </c>
      <c r="AG1522" s="362">
        <f t="shared" si="2917"/>
        <v>0</v>
      </c>
      <c r="AH1522" s="362">
        <f t="shared" si="2917"/>
        <v>0</v>
      </c>
      <c r="AI1522" s="362">
        <f t="shared" si="2917"/>
        <v>0</v>
      </c>
      <c r="AJ1522" s="362">
        <f t="shared" si="2917"/>
        <v>0</v>
      </c>
      <c r="AK1522" s="362">
        <f t="shared" si="2917"/>
        <v>0</v>
      </c>
      <c r="AL1522" s="362">
        <f t="shared" si="2917"/>
        <v>0</v>
      </c>
      <c r="AM1522" s="362">
        <f t="shared" si="2917"/>
        <v>0</v>
      </c>
      <c r="AN1522" s="362">
        <f t="shared" si="2917"/>
        <v>0</v>
      </c>
      <c r="AO1522" s="362">
        <f t="shared" si="2917"/>
        <v>0</v>
      </c>
      <c r="AP1522" s="362">
        <f t="shared" si="2917"/>
        <v>0</v>
      </c>
      <c r="AQ1522" s="362">
        <f t="shared" si="2917"/>
        <v>0</v>
      </c>
      <c r="AR1522" s="362">
        <f t="shared" si="2917"/>
        <v>0</v>
      </c>
      <c r="AS1522" s="266"/>
    </row>
    <row r="1523" spans="1:45" ht="15" hidden="1" customHeight="1" outlineLevel="1">
      <c r="A1523" s="464"/>
      <c r="B1523" s="379"/>
      <c r="C1523" s="251"/>
      <c r="D1523" s="251"/>
      <c r="E1523" s="251"/>
      <c r="F1523" s="251"/>
      <c r="G1523" s="251"/>
      <c r="H1523" s="251"/>
      <c r="I1523" s="251"/>
      <c r="J1523" s="251"/>
      <c r="K1523" s="251"/>
      <c r="L1523" s="251"/>
      <c r="M1523" s="251"/>
      <c r="N1523" s="251"/>
      <c r="O1523" s="251"/>
      <c r="P1523" s="251"/>
      <c r="Q1523" s="251"/>
      <c r="R1523" s="251"/>
      <c r="S1523" s="251"/>
      <c r="T1523" s="251"/>
      <c r="U1523" s="251"/>
      <c r="V1523" s="251"/>
      <c r="W1523" s="251"/>
      <c r="X1523" s="251"/>
      <c r="Y1523" s="251"/>
      <c r="Z1523" s="251"/>
      <c r="AA1523" s="251"/>
      <c r="AB1523" s="251"/>
      <c r="AC1523" s="251"/>
      <c r="AD1523" s="251"/>
      <c r="AE1523" s="363"/>
      <c r="AF1523" s="376"/>
      <c r="AG1523" s="376"/>
      <c r="AH1523" s="376"/>
      <c r="AI1523" s="376"/>
      <c r="AJ1523" s="376"/>
      <c r="AK1523" s="376"/>
      <c r="AL1523" s="376"/>
      <c r="AM1523" s="376"/>
      <c r="AN1523" s="376"/>
      <c r="AO1523" s="376"/>
      <c r="AP1523" s="376"/>
      <c r="AQ1523" s="376"/>
      <c r="AR1523" s="376"/>
      <c r="AS1523" s="266"/>
    </row>
    <row r="1524" spans="1:45" ht="32.450000000000003" hidden="1" customHeight="1" outlineLevel="1">
      <c r="A1524" s="464">
        <v>45</v>
      </c>
      <c r="B1524" s="379" t="s">
        <v>137</v>
      </c>
      <c r="C1524" s="251" t="s">
        <v>25</v>
      </c>
      <c r="D1524" s="255"/>
      <c r="E1524" s="255"/>
      <c r="F1524" s="255"/>
      <c r="G1524" s="255"/>
      <c r="H1524" s="255"/>
      <c r="I1524" s="255"/>
      <c r="J1524" s="255"/>
      <c r="K1524" s="255"/>
      <c r="L1524" s="255"/>
      <c r="M1524" s="255"/>
      <c r="N1524" s="255"/>
      <c r="O1524" s="255"/>
      <c r="P1524" s="255"/>
      <c r="Q1524" s="255">
        <v>12</v>
      </c>
      <c r="R1524" s="255"/>
      <c r="S1524" s="255"/>
      <c r="T1524" s="255"/>
      <c r="U1524" s="255"/>
      <c r="V1524" s="255"/>
      <c r="W1524" s="255"/>
      <c r="X1524" s="255"/>
      <c r="Y1524" s="255"/>
      <c r="Z1524" s="255"/>
      <c r="AA1524" s="255"/>
      <c r="AB1524" s="255"/>
      <c r="AC1524" s="255"/>
      <c r="AD1524" s="255"/>
      <c r="AE1524" s="377"/>
      <c r="AF1524" s="366"/>
      <c r="AG1524" s="366"/>
      <c r="AH1524" s="366"/>
      <c r="AI1524" s="366"/>
      <c r="AJ1524" s="366"/>
      <c r="AK1524" s="366"/>
      <c r="AL1524" s="366"/>
      <c r="AM1524" s="366"/>
      <c r="AN1524" s="366"/>
      <c r="AO1524" s="366"/>
      <c r="AP1524" s="366"/>
      <c r="AQ1524" s="366"/>
      <c r="AR1524" s="366"/>
      <c r="AS1524" s="256">
        <f>SUM(AE1524:AR1524)</f>
        <v>0</v>
      </c>
    </row>
    <row r="1525" spans="1:45" ht="15" hidden="1" customHeight="1" outlineLevel="1">
      <c r="A1525" s="464"/>
      <c r="B1525" s="254" t="s">
        <v>739</v>
      </c>
      <c r="C1525" s="251" t="s">
        <v>163</v>
      </c>
      <c r="D1525" s="255"/>
      <c r="E1525" s="255"/>
      <c r="F1525" s="255"/>
      <c r="G1525" s="255"/>
      <c r="H1525" s="255"/>
      <c r="I1525" s="255"/>
      <c r="J1525" s="255"/>
      <c r="K1525" s="255"/>
      <c r="L1525" s="255"/>
      <c r="M1525" s="255"/>
      <c r="N1525" s="255"/>
      <c r="O1525" s="255"/>
      <c r="P1525" s="255"/>
      <c r="Q1525" s="255">
        <f>Q1524</f>
        <v>12</v>
      </c>
      <c r="R1525" s="255"/>
      <c r="S1525" s="255"/>
      <c r="T1525" s="255"/>
      <c r="U1525" s="255"/>
      <c r="V1525" s="255"/>
      <c r="W1525" s="255"/>
      <c r="X1525" s="255"/>
      <c r="Y1525" s="255"/>
      <c r="Z1525" s="255"/>
      <c r="AA1525" s="255"/>
      <c r="AB1525" s="255"/>
      <c r="AC1525" s="255"/>
      <c r="AD1525" s="255"/>
      <c r="AE1525" s="362">
        <f>AE1524</f>
        <v>0</v>
      </c>
      <c r="AF1525" s="362">
        <f t="shared" ref="AF1525:AR1525" si="2918">AF1524</f>
        <v>0</v>
      </c>
      <c r="AG1525" s="362">
        <f t="shared" si="2918"/>
        <v>0</v>
      </c>
      <c r="AH1525" s="362">
        <f t="shared" si="2918"/>
        <v>0</v>
      </c>
      <c r="AI1525" s="362">
        <f t="shared" si="2918"/>
        <v>0</v>
      </c>
      <c r="AJ1525" s="362">
        <f t="shared" si="2918"/>
        <v>0</v>
      </c>
      <c r="AK1525" s="362">
        <f t="shared" si="2918"/>
        <v>0</v>
      </c>
      <c r="AL1525" s="362">
        <f t="shared" si="2918"/>
        <v>0</v>
      </c>
      <c r="AM1525" s="362">
        <f t="shared" si="2918"/>
        <v>0</v>
      </c>
      <c r="AN1525" s="362">
        <f t="shared" si="2918"/>
        <v>0</v>
      </c>
      <c r="AO1525" s="362">
        <f t="shared" si="2918"/>
        <v>0</v>
      </c>
      <c r="AP1525" s="362">
        <f t="shared" si="2918"/>
        <v>0</v>
      </c>
      <c r="AQ1525" s="362">
        <f t="shared" si="2918"/>
        <v>0</v>
      </c>
      <c r="AR1525" s="362">
        <f t="shared" si="2918"/>
        <v>0</v>
      </c>
      <c r="AS1525" s="266"/>
    </row>
    <row r="1526" spans="1:45" ht="15" hidden="1" customHeight="1" outlineLevel="1">
      <c r="A1526" s="464"/>
      <c r="B1526" s="379"/>
      <c r="C1526" s="251"/>
      <c r="D1526" s="251"/>
      <c r="E1526" s="251"/>
      <c r="F1526" s="251"/>
      <c r="G1526" s="251"/>
      <c r="H1526" s="251"/>
      <c r="I1526" s="251"/>
      <c r="J1526" s="251"/>
      <c r="K1526" s="251"/>
      <c r="L1526" s="251"/>
      <c r="M1526" s="251"/>
      <c r="N1526" s="251"/>
      <c r="O1526" s="251"/>
      <c r="P1526" s="251"/>
      <c r="Q1526" s="251"/>
      <c r="R1526" s="251"/>
      <c r="S1526" s="251"/>
      <c r="T1526" s="251"/>
      <c r="U1526" s="251"/>
      <c r="V1526" s="251"/>
      <c r="W1526" s="251"/>
      <c r="X1526" s="251"/>
      <c r="Y1526" s="251"/>
      <c r="Z1526" s="251"/>
      <c r="AA1526" s="251"/>
      <c r="AB1526" s="251"/>
      <c r="AC1526" s="251"/>
      <c r="AD1526" s="251"/>
      <c r="AE1526" s="363"/>
      <c r="AF1526" s="376"/>
      <c r="AG1526" s="376"/>
      <c r="AH1526" s="376"/>
      <c r="AI1526" s="376"/>
      <c r="AJ1526" s="376"/>
      <c r="AK1526" s="376"/>
      <c r="AL1526" s="376"/>
      <c r="AM1526" s="376"/>
      <c r="AN1526" s="376"/>
      <c r="AO1526" s="376"/>
      <c r="AP1526" s="376"/>
      <c r="AQ1526" s="376"/>
      <c r="AR1526" s="376"/>
      <c r="AS1526" s="266"/>
    </row>
    <row r="1527" spans="1:45" ht="32.1" hidden="1" customHeight="1" outlineLevel="1">
      <c r="A1527" s="464">
        <v>46</v>
      </c>
      <c r="B1527" s="379" t="s">
        <v>138</v>
      </c>
      <c r="C1527" s="251" t="s">
        <v>25</v>
      </c>
      <c r="D1527" s="255"/>
      <c r="E1527" s="255"/>
      <c r="F1527" s="255"/>
      <c r="G1527" s="255"/>
      <c r="H1527" s="255"/>
      <c r="I1527" s="255"/>
      <c r="J1527" s="255"/>
      <c r="K1527" s="255"/>
      <c r="L1527" s="255"/>
      <c r="M1527" s="255"/>
      <c r="N1527" s="255"/>
      <c r="O1527" s="255"/>
      <c r="P1527" s="255"/>
      <c r="Q1527" s="255">
        <v>12</v>
      </c>
      <c r="R1527" s="255"/>
      <c r="S1527" s="255"/>
      <c r="T1527" s="255"/>
      <c r="U1527" s="255"/>
      <c r="V1527" s="255"/>
      <c r="W1527" s="255"/>
      <c r="X1527" s="255"/>
      <c r="Y1527" s="255"/>
      <c r="Z1527" s="255"/>
      <c r="AA1527" s="255"/>
      <c r="AB1527" s="255"/>
      <c r="AC1527" s="255"/>
      <c r="AD1527" s="255"/>
      <c r="AE1527" s="377"/>
      <c r="AF1527" s="366"/>
      <c r="AG1527" s="366"/>
      <c r="AH1527" s="366"/>
      <c r="AI1527" s="366"/>
      <c r="AJ1527" s="366"/>
      <c r="AK1527" s="366"/>
      <c r="AL1527" s="366"/>
      <c r="AM1527" s="366"/>
      <c r="AN1527" s="366"/>
      <c r="AO1527" s="366"/>
      <c r="AP1527" s="366"/>
      <c r="AQ1527" s="366"/>
      <c r="AR1527" s="366"/>
      <c r="AS1527" s="256">
        <f>SUM(AE1527:AR1527)</f>
        <v>0</v>
      </c>
    </row>
    <row r="1528" spans="1:45" ht="15" hidden="1" customHeight="1" outlineLevel="1">
      <c r="A1528" s="464"/>
      <c r="B1528" s="254" t="s">
        <v>739</v>
      </c>
      <c r="C1528" s="251" t="s">
        <v>163</v>
      </c>
      <c r="D1528" s="255"/>
      <c r="E1528" s="255"/>
      <c r="F1528" s="255"/>
      <c r="G1528" s="255"/>
      <c r="H1528" s="255"/>
      <c r="I1528" s="255"/>
      <c r="J1528" s="255"/>
      <c r="K1528" s="255"/>
      <c r="L1528" s="255"/>
      <c r="M1528" s="255"/>
      <c r="N1528" s="255"/>
      <c r="O1528" s="255"/>
      <c r="P1528" s="255"/>
      <c r="Q1528" s="255">
        <f>Q1527</f>
        <v>12</v>
      </c>
      <c r="R1528" s="255"/>
      <c r="S1528" s="255"/>
      <c r="T1528" s="255"/>
      <c r="U1528" s="255"/>
      <c r="V1528" s="255"/>
      <c r="W1528" s="255"/>
      <c r="X1528" s="255"/>
      <c r="Y1528" s="255"/>
      <c r="Z1528" s="255"/>
      <c r="AA1528" s="255"/>
      <c r="AB1528" s="255"/>
      <c r="AC1528" s="255"/>
      <c r="AD1528" s="255"/>
      <c r="AE1528" s="362">
        <f>AE1527</f>
        <v>0</v>
      </c>
      <c r="AF1528" s="362">
        <f t="shared" ref="AF1528:AR1528" si="2919">AF1527</f>
        <v>0</v>
      </c>
      <c r="AG1528" s="362">
        <f t="shared" si="2919"/>
        <v>0</v>
      </c>
      <c r="AH1528" s="362">
        <f t="shared" si="2919"/>
        <v>0</v>
      </c>
      <c r="AI1528" s="362">
        <f t="shared" si="2919"/>
        <v>0</v>
      </c>
      <c r="AJ1528" s="362">
        <f t="shared" si="2919"/>
        <v>0</v>
      </c>
      <c r="AK1528" s="362">
        <f t="shared" si="2919"/>
        <v>0</v>
      </c>
      <c r="AL1528" s="362">
        <f t="shared" si="2919"/>
        <v>0</v>
      </c>
      <c r="AM1528" s="362">
        <f t="shared" si="2919"/>
        <v>0</v>
      </c>
      <c r="AN1528" s="362">
        <f t="shared" si="2919"/>
        <v>0</v>
      </c>
      <c r="AO1528" s="362">
        <f t="shared" si="2919"/>
        <v>0</v>
      </c>
      <c r="AP1528" s="362">
        <f t="shared" si="2919"/>
        <v>0</v>
      </c>
      <c r="AQ1528" s="362">
        <f t="shared" si="2919"/>
        <v>0</v>
      </c>
      <c r="AR1528" s="362">
        <f t="shared" si="2919"/>
        <v>0</v>
      </c>
      <c r="AS1528" s="266"/>
    </row>
    <row r="1529" spans="1:45" ht="15" hidden="1" customHeight="1" outlineLevel="1">
      <c r="A1529" s="464"/>
      <c r="B1529" s="379"/>
      <c r="C1529" s="251"/>
      <c r="D1529" s="251"/>
      <c r="E1529" s="251"/>
      <c r="F1529" s="251"/>
      <c r="G1529" s="251"/>
      <c r="H1529" s="251"/>
      <c r="I1529" s="251"/>
      <c r="J1529" s="251"/>
      <c r="K1529" s="251"/>
      <c r="L1529" s="251"/>
      <c r="M1529" s="251"/>
      <c r="N1529" s="251"/>
      <c r="O1529" s="251"/>
      <c r="P1529" s="251"/>
      <c r="Q1529" s="251"/>
      <c r="R1529" s="251"/>
      <c r="S1529" s="251"/>
      <c r="T1529" s="251"/>
      <c r="U1529" s="251"/>
      <c r="V1529" s="251"/>
      <c r="W1529" s="251"/>
      <c r="X1529" s="251"/>
      <c r="Y1529" s="251"/>
      <c r="Z1529" s="251"/>
      <c r="AA1529" s="251"/>
      <c r="AB1529" s="251"/>
      <c r="AC1529" s="251"/>
      <c r="AD1529" s="251"/>
      <c r="AE1529" s="363"/>
      <c r="AF1529" s="376"/>
      <c r="AG1529" s="376"/>
      <c r="AH1529" s="376"/>
      <c r="AI1529" s="376"/>
      <c r="AJ1529" s="376"/>
      <c r="AK1529" s="376"/>
      <c r="AL1529" s="376"/>
      <c r="AM1529" s="376"/>
      <c r="AN1529" s="376"/>
      <c r="AO1529" s="376"/>
      <c r="AP1529" s="376"/>
      <c r="AQ1529" s="376"/>
      <c r="AR1529" s="376"/>
      <c r="AS1529" s="266"/>
    </row>
    <row r="1530" spans="1:45" ht="35.450000000000003" hidden="1" customHeight="1" outlineLevel="1">
      <c r="A1530" s="464">
        <v>47</v>
      </c>
      <c r="B1530" s="379" t="s">
        <v>139</v>
      </c>
      <c r="C1530" s="251" t="s">
        <v>25</v>
      </c>
      <c r="D1530" s="255"/>
      <c r="E1530" s="255"/>
      <c r="F1530" s="255"/>
      <c r="G1530" s="255"/>
      <c r="H1530" s="255"/>
      <c r="I1530" s="255"/>
      <c r="J1530" s="255"/>
      <c r="K1530" s="255"/>
      <c r="L1530" s="255"/>
      <c r="M1530" s="255"/>
      <c r="N1530" s="255"/>
      <c r="O1530" s="255"/>
      <c r="P1530" s="255"/>
      <c r="Q1530" s="255">
        <v>12</v>
      </c>
      <c r="R1530" s="255"/>
      <c r="S1530" s="255"/>
      <c r="T1530" s="255"/>
      <c r="U1530" s="255"/>
      <c r="V1530" s="255"/>
      <c r="W1530" s="255"/>
      <c r="X1530" s="255"/>
      <c r="Y1530" s="255"/>
      <c r="Z1530" s="255"/>
      <c r="AA1530" s="255"/>
      <c r="AB1530" s="255"/>
      <c r="AC1530" s="255"/>
      <c r="AD1530" s="255"/>
      <c r="AE1530" s="377"/>
      <c r="AF1530" s="366"/>
      <c r="AG1530" s="366"/>
      <c r="AH1530" s="366"/>
      <c r="AI1530" s="366"/>
      <c r="AJ1530" s="366"/>
      <c r="AK1530" s="366"/>
      <c r="AL1530" s="366"/>
      <c r="AM1530" s="366"/>
      <c r="AN1530" s="366"/>
      <c r="AO1530" s="366"/>
      <c r="AP1530" s="366"/>
      <c r="AQ1530" s="366"/>
      <c r="AR1530" s="366"/>
      <c r="AS1530" s="256">
        <f>SUM(AE1530:AR1530)</f>
        <v>0</v>
      </c>
    </row>
    <row r="1531" spans="1:45" ht="15" hidden="1" customHeight="1" outlineLevel="1">
      <c r="A1531" s="464"/>
      <c r="B1531" s="254" t="s">
        <v>739</v>
      </c>
      <c r="C1531" s="251" t="s">
        <v>163</v>
      </c>
      <c r="D1531" s="255"/>
      <c r="E1531" s="255"/>
      <c r="F1531" s="255"/>
      <c r="G1531" s="255"/>
      <c r="H1531" s="255"/>
      <c r="I1531" s="255"/>
      <c r="J1531" s="255"/>
      <c r="K1531" s="255"/>
      <c r="L1531" s="255"/>
      <c r="M1531" s="255"/>
      <c r="N1531" s="255"/>
      <c r="O1531" s="255"/>
      <c r="P1531" s="255"/>
      <c r="Q1531" s="255">
        <f>Q1530</f>
        <v>12</v>
      </c>
      <c r="R1531" s="255"/>
      <c r="S1531" s="255"/>
      <c r="T1531" s="255"/>
      <c r="U1531" s="255"/>
      <c r="V1531" s="255"/>
      <c r="W1531" s="255"/>
      <c r="X1531" s="255"/>
      <c r="Y1531" s="255"/>
      <c r="Z1531" s="255"/>
      <c r="AA1531" s="255"/>
      <c r="AB1531" s="255"/>
      <c r="AC1531" s="255"/>
      <c r="AD1531" s="255"/>
      <c r="AE1531" s="362">
        <f>AE1530</f>
        <v>0</v>
      </c>
      <c r="AF1531" s="362">
        <f t="shared" ref="AF1531:AR1531" si="2920">AF1530</f>
        <v>0</v>
      </c>
      <c r="AG1531" s="362">
        <f t="shared" si="2920"/>
        <v>0</v>
      </c>
      <c r="AH1531" s="362">
        <f t="shared" si="2920"/>
        <v>0</v>
      </c>
      <c r="AI1531" s="362">
        <f t="shared" si="2920"/>
        <v>0</v>
      </c>
      <c r="AJ1531" s="362">
        <f t="shared" si="2920"/>
        <v>0</v>
      </c>
      <c r="AK1531" s="362">
        <f t="shared" si="2920"/>
        <v>0</v>
      </c>
      <c r="AL1531" s="362">
        <f t="shared" si="2920"/>
        <v>0</v>
      </c>
      <c r="AM1531" s="362">
        <f t="shared" si="2920"/>
        <v>0</v>
      </c>
      <c r="AN1531" s="362">
        <f t="shared" si="2920"/>
        <v>0</v>
      </c>
      <c r="AO1531" s="362">
        <f t="shared" si="2920"/>
        <v>0</v>
      </c>
      <c r="AP1531" s="362">
        <f t="shared" si="2920"/>
        <v>0</v>
      </c>
      <c r="AQ1531" s="362">
        <f t="shared" si="2920"/>
        <v>0</v>
      </c>
      <c r="AR1531" s="362">
        <f t="shared" si="2920"/>
        <v>0</v>
      </c>
      <c r="AS1531" s="266"/>
    </row>
    <row r="1532" spans="1:45" ht="15" hidden="1" customHeight="1" outlineLevel="1">
      <c r="A1532" s="464"/>
      <c r="B1532" s="379"/>
      <c r="C1532" s="251"/>
      <c r="D1532" s="251"/>
      <c r="E1532" s="251"/>
      <c r="F1532" s="251"/>
      <c r="G1532" s="251"/>
      <c r="H1532" s="251"/>
      <c r="I1532" s="251"/>
      <c r="J1532" s="251"/>
      <c r="K1532" s="251"/>
      <c r="L1532" s="251"/>
      <c r="M1532" s="251"/>
      <c r="N1532" s="251"/>
      <c r="O1532" s="251"/>
      <c r="P1532" s="251"/>
      <c r="Q1532" s="251"/>
      <c r="R1532" s="251"/>
      <c r="S1532" s="251"/>
      <c r="T1532" s="251"/>
      <c r="U1532" s="251"/>
      <c r="V1532" s="251"/>
      <c r="W1532" s="251"/>
      <c r="X1532" s="251"/>
      <c r="Y1532" s="251"/>
      <c r="Z1532" s="251"/>
      <c r="AA1532" s="251"/>
      <c r="AB1532" s="251"/>
      <c r="AC1532" s="251"/>
      <c r="AD1532" s="251"/>
      <c r="AE1532" s="363"/>
      <c r="AF1532" s="376"/>
      <c r="AG1532" s="376"/>
      <c r="AH1532" s="376"/>
      <c r="AI1532" s="376"/>
      <c r="AJ1532" s="376"/>
      <c r="AK1532" s="376"/>
      <c r="AL1532" s="376"/>
      <c r="AM1532" s="376"/>
      <c r="AN1532" s="376"/>
      <c r="AO1532" s="376"/>
      <c r="AP1532" s="376"/>
      <c r="AQ1532" s="376"/>
      <c r="AR1532" s="376"/>
      <c r="AS1532" s="266"/>
    </row>
    <row r="1533" spans="1:45" ht="39.75" hidden="1" customHeight="1" outlineLevel="1">
      <c r="A1533" s="464">
        <v>48</v>
      </c>
      <c r="B1533" s="379" t="s">
        <v>140</v>
      </c>
      <c r="C1533" s="251" t="s">
        <v>25</v>
      </c>
      <c r="D1533" s="255"/>
      <c r="E1533" s="255"/>
      <c r="F1533" s="255"/>
      <c r="G1533" s="255"/>
      <c r="H1533" s="255"/>
      <c r="I1533" s="255"/>
      <c r="J1533" s="255"/>
      <c r="K1533" s="255"/>
      <c r="L1533" s="255"/>
      <c r="M1533" s="255"/>
      <c r="N1533" s="255"/>
      <c r="O1533" s="255"/>
      <c r="P1533" s="255"/>
      <c r="Q1533" s="255">
        <v>12</v>
      </c>
      <c r="R1533" s="255"/>
      <c r="S1533" s="255"/>
      <c r="T1533" s="255"/>
      <c r="U1533" s="255"/>
      <c r="V1533" s="255"/>
      <c r="W1533" s="255"/>
      <c r="X1533" s="255"/>
      <c r="Y1533" s="255"/>
      <c r="Z1533" s="255"/>
      <c r="AA1533" s="255"/>
      <c r="AB1533" s="255"/>
      <c r="AC1533" s="255"/>
      <c r="AD1533" s="255"/>
      <c r="AE1533" s="377"/>
      <c r="AF1533" s="366"/>
      <c r="AG1533" s="366"/>
      <c r="AH1533" s="366"/>
      <c r="AI1533" s="366"/>
      <c r="AJ1533" s="366"/>
      <c r="AK1533" s="366"/>
      <c r="AL1533" s="366"/>
      <c r="AM1533" s="366"/>
      <c r="AN1533" s="366"/>
      <c r="AO1533" s="366"/>
      <c r="AP1533" s="366"/>
      <c r="AQ1533" s="366"/>
      <c r="AR1533" s="366"/>
      <c r="AS1533" s="256">
        <f>SUM(AE1533:AR1533)</f>
        <v>0</v>
      </c>
    </row>
    <row r="1534" spans="1:45" ht="15" hidden="1" customHeight="1" outlineLevel="1">
      <c r="A1534" s="464"/>
      <c r="B1534" s="254" t="s">
        <v>739</v>
      </c>
      <c r="C1534" s="251" t="s">
        <v>163</v>
      </c>
      <c r="D1534" s="255"/>
      <c r="E1534" s="255"/>
      <c r="F1534" s="255"/>
      <c r="G1534" s="255"/>
      <c r="H1534" s="255"/>
      <c r="I1534" s="255"/>
      <c r="J1534" s="255"/>
      <c r="K1534" s="255"/>
      <c r="L1534" s="255"/>
      <c r="M1534" s="255"/>
      <c r="N1534" s="255"/>
      <c r="O1534" s="255"/>
      <c r="P1534" s="255"/>
      <c r="Q1534" s="255">
        <f>Q1533</f>
        <v>12</v>
      </c>
      <c r="R1534" s="255"/>
      <c r="S1534" s="255"/>
      <c r="T1534" s="255"/>
      <c r="U1534" s="255"/>
      <c r="V1534" s="255"/>
      <c r="W1534" s="255"/>
      <c r="X1534" s="255"/>
      <c r="Y1534" s="255"/>
      <c r="Z1534" s="255"/>
      <c r="AA1534" s="255"/>
      <c r="AB1534" s="255"/>
      <c r="AC1534" s="255"/>
      <c r="AD1534" s="255"/>
      <c r="AE1534" s="362">
        <f>AE1533</f>
        <v>0</v>
      </c>
      <c r="AF1534" s="362">
        <f t="shared" ref="AF1534:AR1534" si="2921">AF1533</f>
        <v>0</v>
      </c>
      <c r="AG1534" s="362">
        <f t="shared" si="2921"/>
        <v>0</v>
      </c>
      <c r="AH1534" s="362">
        <f t="shared" si="2921"/>
        <v>0</v>
      </c>
      <c r="AI1534" s="362">
        <f t="shared" si="2921"/>
        <v>0</v>
      </c>
      <c r="AJ1534" s="362">
        <f t="shared" si="2921"/>
        <v>0</v>
      </c>
      <c r="AK1534" s="362">
        <f t="shared" si="2921"/>
        <v>0</v>
      </c>
      <c r="AL1534" s="362">
        <f t="shared" si="2921"/>
        <v>0</v>
      </c>
      <c r="AM1534" s="362">
        <f t="shared" si="2921"/>
        <v>0</v>
      </c>
      <c r="AN1534" s="362">
        <f t="shared" si="2921"/>
        <v>0</v>
      </c>
      <c r="AO1534" s="362">
        <f t="shared" si="2921"/>
        <v>0</v>
      </c>
      <c r="AP1534" s="362">
        <f t="shared" si="2921"/>
        <v>0</v>
      </c>
      <c r="AQ1534" s="362">
        <f t="shared" si="2921"/>
        <v>0</v>
      </c>
      <c r="AR1534" s="362">
        <f t="shared" si="2921"/>
        <v>0</v>
      </c>
      <c r="AS1534" s="266"/>
    </row>
    <row r="1535" spans="1:45" ht="15" hidden="1" customHeight="1" outlineLevel="1">
      <c r="A1535" s="464"/>
      <c r="B1535" s="379"/>
      <c r="C1535" s="251"/>
      <c r="D1535" s="251"/>
      <c r="E1535" s="251"/>
      <c r="F1535" s="251"/>
      <c r="G1535" s="251"/>
      <c r="H1535" s="251"/>
      <c r="I1535" s="251"/>
      <c r="J1535" s="251"/>
      <c r="K1535" s="251"/>
      <c r="L1535" s="251"/>
      <c r="M1535" s="251"/>
      <c r="N1535" s="251"/>
      <c r="O1535" s="251"/>
      <c r="P1535" s="251"/>
      <c r="Q1535" s="251"/>
      <c r="R1535" s="251"/>
      <c r="S1535" s="251"/>
      <c r="T1535" s="251"/>
      <c r="U1535" s="251"/>
      <c r="V1535" s="251"/>
      <c r="W1535" s="251"/>
      <c r="X1535" s="251"/>
      <c r="Y1535" s="251"/>
      <c r="Z1535" s="251"/>
      <c r="AA1535" s="251"/>
      <c r="AB1535" s="251"/>
      <c r="AC1535" s="251"/>
      <c r="AD1535" s="251"/>
      <c r="AE1535" s="363"/>
      <c r="AF1535" s="376"/>
      <c r="AG1535" s="376"/>
      <c r="AH1535" s="376"/>
      <c r="AI1535" s="376"/>
      <c r="AJ1535" s="376"/>
      <c r="AK1535" s="376"/>
      <c r="AL1535" s="376"/>
      <c r="AM1535" s="376"/>
      <c r="AN1535" s="376"/>
      <c r="AO1535" s="376"/>
      <c r="AP1535" s="376"/>
      <c r="AQ1535" s="376"/>
      <c r="AR1535" s="376"/>
      <c r="AS1535" s="266"/>
    </row>
    <row r="1536" spans="1:45" ht="33" hidden="1" customHeight="1" outlineLevel="1">
      <c r="A1536" s="464">
        <v>49</v>
      </c>
      <c r="B1536" s="379" t="s">
        <v>141</v>
      </c>
      <c r="C1536" s="251" t="s">
        <v>25</v>
      </c>
      <c r="D1536" s="255"/>
      <c r="E1536" s="255"/>
      <c r="F1536" s="255"/>
      <c r="G1536" s="255"/>
      <c r="H1536" s="255"/>
      <c r="I1536" s="255"/>
      <c r="J1536" s="255"/>
      <c r="K1536" s="255"/>
      <c r="L1536" s="255"/>
      <c r="M1536" s="255"/>
      <c r="N1536" s="255"/>
      <c r="O1536" s="255"/>
      <c r="P1536" s="255"/>
      <c r="Q1536" s="255">
        <v>12</v>
      </c>
      <c r="R1536" s="255"/>
      <c r="S1536" s="255"/>
      <c r="T1536" s="255"/>
      <c r="U1536" s="255"/>
      <c r="V1536" s="255"/>
      <c r="W1536" s="255"/>
      <c r="X1536" s="255"/>
      <c r="Y1536" s="255"/>
      <c r="Z1536" s="255"/>
      <c r="AA1536" s="255"/>
      <c r="AB1536" s="255"/>
      <c r="AC1536" s="255"/>
      <c r="AD1536" s="255"/>
      <c r="AE1536" s="377"/>
      <c r="AF1536" s="366"/>
      <c r="AG1536" s="366"/>
      <c r="AH1536" s="366"/>
      <c r="AI1536" s="366"/>
      <c r="AJ1536" s="366"/>
      <c r="AK1536" s="366"/>
      <c r="AL1536" s="366"/>
      <c r="AM1536" s="366"/>
      <c r="AN1536" s="366"/>
      <c r="AO1536" s="366"/>
      <c r="AP1536" s="366"/>
      <c r="AQ1536" s="366"/>
      <c r="AR1536" s="366"/>
      <c r="AS1536" s="256">
        <f>SUM(AE1536:AR1536)</f>
        <v>0</v>
      </c>
    </row>
    <row r="1537" spans="1:45" ht="15" hidden="1" customHeight="1" outlineLevel="1">
      <c r="A1537" s="464"/>
      <c r="B1537" s="254" t="s">
        <v>739</v>
      </c>
      <c r="C1537" s="251" t="s">
        <v>163</v>
      </c>
      <c r="D1537" s="255"/>
      <c r="E1537" s="255"/>
      <c r="F1537" s="255"/>
      <c r="G1537" s="255"/>
      <c r="H1537" s="255"/>
      <c r="I1537" s="255"/>
      <c r="J1537" s="255"/>
      <c r="K1537" s="255"/>
      <c r="L1537" s="255"/>
      <c r="M1537" s="255"/>
      <c r="N1537" s="255"/>
      <c r="O1537" s="255"/>
      <c r="P1537" s="255"/>
      <c r="Q1537" s="255">
        <f>Q1536</f>
        <v>12</v>
      </c>
      <c r="R1537" s="255"/>
      <c r="S1537" s="255"/>
      <c r="T1537" s="255"/>
      <c r="U1537" s="255"/>
      <c r="V1537" s="255"/>
      <c r="W1537" s="255"/>
      <c r="X1537" s="255"/>
      <c r="Y1537" s="255"/>
      <c r="Z1537" s="255"/>
      <c r="AA1537" s="255"/>
      <c r="AB1537" s="255"/>
      <c r="AC1537" s="255"/>
      <c r="AD1537" s="255"/>
      <c r="AE1537" s="362">
        <f>AE1536</f>
        <v>0</v>
      </c>
      <c r="AF1537" s="362">
        <f t="shared" ref="AF1537:AR1537" si="2922">AF1536</f>
        <v>0</v>
      </c>
      <c r="AG1537" s="362">
        <f t="shared" si="2922"/>
        <v>0</v>
      </c>
      <c r="AH1537" s="362">
        <f t="shared" si="2922"/>
        <v>0</v>
      </c>
      <c r="AI1537" s="362">
        <f t="shared" si="2922"/>
        <v>0</v>
      </c>
      <c r="AJ1537" s="362">
        <f t="shared" si="2922"/>
        <v>0</v>
      </c>
      <c r="AK1537" s="362">
        <f t="shared" si="2922"/>
        <v>0</v>
      </c>
      <c r="AL1537" s="362">
        <f t="shared" si="2922"/>
        <v>0</v>
      </c>
      <c r="AM1537" s="362">
        <f t="shared" si="2922"/>
        <v>0</v>
      </c>
      <c r="AN1537" s="362">
        <f t="shared" si="2922"/>
        <v>0</v>
      </c>
      <c r="AO1537" s="362">
        <f t="shared" si="2922"/>
        <v>0</v>
      </c>
      <c r="AP1537" s="362">
        <f t="shared" si="2922"/>
        <v>0</v>
      </c>
      <c r="AQ1537" s="362">
        <f t="shared" si="2922"/>
        <v>0</v>
      </c>
      <c r="AR1537" s="362">
        <f t="shared" si="2922"/>
        <v>0</v>
      </c>
      <c r="AS1537" s="266"/>
    </row>
    <row r="1538" spans="1:45" ht="15" hidden="1" customHeight="1" outlineLevel="1">
      <c r="A1538" s="464"/>
      <c r="B1538" s="254"/>
      <c r="C1538" s="251"/>
      <c r="D1538" s="670"/>
      <c r="E1538" s="670"/>
      <c r="F1538" s="670"/>
      <c r="G1538" s="670"/>
      <c r="H1538" s="670"/>
      <c r="I1538" s="670"/>
      <c r="J1538" s="670"/>
      <c r="K1538" s="670"/>
      <c r="L1538" s="670"/>
      <c r="M1538" s="670"/>
      <c r="N1538" s="670"/>
      <c r="O1538" s="670"/>
      <c r="P1538" s="670"/>
      <c r="Q1538" s="670"/>
      <c r="R1538" s="670"/>
      <c r="S1538" s="670"/>
      <c r="T1538" s="670"/>
      <c r="U1538" s="670"/>
      <c r="V1538" s="670"/>
      <c r="W1538" s="670"/>
      <c r="X1538" s="670"/>
      <c r="Y1538" s="670"/>
      <c r="Z1538" s="670"/>
      <c r="AA1538" s="670"/>
      <c r="AB1538" s="670"/>
      <c r="AC1538" s="670"/>
      <c r="AD1538" s="670"/>
      <c r="AE1538" s="362"/>
      <c r="AF1538" s="362"/>
      <c r="AG1538" s="362"/>
      <c r="AH1538" s="362"/>
      <c r="AI1538" s="362"/>
      <c r="AJ1538" s="362"/>
      <c r="AK1538" s="362"/>
      <c r="AL1538" s="362"/>
      <c r="AM1538" s="362"/>
      <c r="AN1538" s="362"/>
      <c r="AO1538" s="362"/>
      <c r="AP1538" s="362"/>
      <c r="AQ1538" s="362"/>
      <c r="AR1538" s="362"/>
      <c r="AS1538" s="266"/>
    </row>
    <row r="1539" spans="1:45" ht="15.75" hidden="1" outlineLevel="1">
      <c r="A1539" s="464"/>
      <c r="B1539" s="675" t="s">
        <v>917</v>
      </c>
      <c r="AS1539" s="671"/>
    </row>
    <row r="1540" spans="1:45" hidden="1" outlineLevel="1">
      <c r="A1540" s="464">
        <v>50</v>
      </c>
      <c r="B1540" s="254"/>
      <c r="AS1540" s="671"/>
    </row>
    <row r="1541" spans="1:45" ht="15.75" hidden="1" outlineLevel="1">
      <c r="A1541" s="464"/>
      <c r="B1541" s="379" t="s">
        <v>916</v>
      </c>
      <c r="C1541" s="251" t="s">
        <v>25</v>
      </c>
      <c r="D1541" s="255"/>
      <c r="E1541" s="255"/>
      <c r="F1541" s="255"/>
      <c r="G1541" s="255"/>
      <c r="H1541" s="255"/>
      <c r="I1541" s="255"/>
      <c r="J1541" s="255"/>
      <c r="K1541" s="255"/>
      <c r="L1541" s="255"/>
      <c r="M1541" s="255"/>
      <c r="N1541" s="255"/>
      <c r="O1541" s="255"/>
      <c r="P1541" s="255"/>
      <c r="Q1541" s="255">
        <v>12</v>
      </c>
      <c r="R1541" s="255"/>
      <c r="S1541" s="255"/>
      <c r="T1541" s="255"/>
      <c r="U1541" s="255"/>
      <c r="V1541" s="255"/>
      <c r="W1541" s="255"/>
      <c r="X1541" s="255"/>
      <c r="Y1541" s="255"/>
      <c r="Z1541" s="255"/>
      <c r="AA1541" s="255"/>
      <c r="AB1541" s="255"/>
      <c r="AC1541" s="255"/>
      <c r="AD1541" s="255"/>
      <c r="AE1541" s="377"/>
      <c r="AF1541" s="366"/>
      <c r="AG1541" s="366"/>
      <c r="AH1541" s="366"/>
      <c r="AI1541" s="366"/>
      <c r="AJ1541" s="366"/>
      <c r="AK1541" s="366"/>
      <c r="AL1541" s="366"/>
      <c r="AM1541" s="366"/>
      <c r="AN1541" s="366"/>
      <c r="AO1541" s="366"/>
      <c r="AP1541" s="366"/>
      <c r="AQ1541" s="366"/>
      <c r="AR1541" s="366"/>
      <c r="AS1541" s="256">
        <f>SUM(AE1541:AR1541)</f>
        <v>0</v>
      </c>
    </row>
    <row r="1542" spans="1:45" hidden="1" outlineLevel="1">
      <c r="A1542" s="464"/>
      <c r="B1542" s="254" t="s">
        <v>739</v>
      </c>
      <c r="C1542" s="251" t="s">
        <v>163</v>
      </c>
      <c r="D1542" s="255"/>
      <c r="E1542" s="255"/>
      <c r="F1542" s="255"/>
      <c r="G1542" s="255"/>
      <c r="H1542" s="255"/>
      <c r="I1542" s="255"/>
      <c r="J1542" s="255"/>
      <c r="K1542" s="255"/>
      <c r="L1542" s="255"/>
      <c r="M1542" s="255"/>
      <c r="N1542" s="255"/>
      <c r="O1542" s="255"/>
      <c r="P1542" s="255"/>
      <c r="Q1542" s="255">
        <f>Q1541</f>
        <v>12</v>
      </c>
      <c r="R1542" s="255"/>
      <c r="S1542" s="255"/>
      <c r="T1542" s="255"/>
      <c r="U1542" s="255"/>
      <c r="V1542" s="255"/>
      <c r="W1542" s="255"/>
      <c r="X1542" s="255"/>
      <c r="Y1542" s="255"/>
      <c r="Z1542" s="255"/>
      <c r="AA1542" s="255"/>
      <c r="AB1542" s="255"/>
      <c r="AC1542" s="255"/>
      <c r="AD1542" s="255"/>
      <c r="AE1542" s="362">
        <f>AE1541</f>
        <v>0</v>
      </c>
      <c r="AF1542" s="362">
        <f t="shared" ref="AF1542:AR1542" si="2923">AF1541</f>
        <v>0</v>
      </c>
      <c r="AG1542" s="362">
        <f t="shared" si="2923"/>
        <v>0</v>
      </c>
      <c r="AH1542" s="362">
        <f t="shared" si="2923"/>
        <v>0</v>
      </c>
      <c r="AI1542" s="362">
        <f t="shared" si="2923"/>
        <v>0</v>
      </c>
      <c r="AJ1542" s="362">
        <f t="shared" si="2923"/>
        <v>0</v>
      </c>
      <c r="AK1542" s="362">
        <f t="shared" si="2923"/>
        <v>0</v>
      </c>
      <c r="AL1542" s="362">
        <f t="shared" si="2923"/>
        <v>0</v>
      </c>
      <c r="AM1542" s="362">
        <f t="shared" si="2923"/>
        <v>0</v>
      </c>
      <c r="AN1542" s="362">
        <f t="shared" si="2923"/>
        <v>0</v>
      </c>
      <c r="AO1542" s="362">
        <f t="shared" si="2923"/>
        <v>0</v>
      </c>
      <c r="AP1542" s="362">
        <f t="shared" si="2923"/>
        <v>0</v>
      </c>
      <c r="AQ1542" s="362">
        <f t="shared" si="2923"/>
        <v>0</v>
      </c>
      <c r="AR1542" s="362">
        <f t="shared" si="2923"/>
        <v>0</v>
      </c>
      <c r="AS1542" s="266"/>
    </row>
    <row r="1543" spans="1:45" ht="15.75" hidden="1" customHeight="1" outlineLevel="1">
      <c r="A1543" s="464"/>
      <c r="B1543" s="254"/>
      <c r="C1543" s="265"/>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61"/>
      <c r="AF1543" s="261"/>
      <c r="AG1543" s="261"/>
      <c r="AH1543" s="261"/>
      <c r="AI1543" s="261"/>
      <c r="AJ1543" s="261"/>
      <c r="AK1543" s="261"/>
      <c r="AL1543" s="261"/>
      <c r="AM1543" s="261"/>
      <c r="AN1543" s="261"/>
      <c r="AO1543" s="261"/>
      <c r="AP1543" s="261"/>
      <c r="AQ1543" s="261"/>
      <c r="AR1543" s="261"/>
      <c r="AS1543" s="266"/>
    </row>
    <row r="1544" spans="1:45" ht="15.75" collapsed="1">
      <c r="B1544" s="286" t="s">
        <v>740</v>
      </c>
      <c r="C1544" s="288"/>
      <c r="D1544" s="288">
        <f>SUM(D1382:D1537)</f>
        <v>0</v>
      </c>
      <c r="E1544" s="288"/>
      <c r="F1544" s="288"/>
      <c r="G1544" s="288"/>
      <c r="H1544" s="288"/>
      <c r="I1544" s="288"/>
      <c r="J1544" s="288"/>
      <c r="K1544" s="288"/>
      <c r="L1544" s="288"/>
      <c r="M1544" s="288"/>
      <c r="N1544" s="288"/>
      <c r="O1544" s="288"/>
      <c r="P1544" s="288"/>
      <c r="Q1544" s="288"/>
      <c r="R1544" s="288">
        <f>SUM(R1382:R1537)</f>
        <v>0</v>
      </c>
      <c r="S1544" s="288"/>
      <c r="T1544" s="288"/>
      <c r="U1544" s="288"/>
      <c r="V1544" s="288"/>
      <c r="W1544" s="288"/>
      <c r="X1544" s="288"/>
      <c r="Y1544" s="288"/>
      <c r="Z1544" s="288"/>
      <c r="AA1544" s="288"/>
      <c r="AB1544" s="288"/>
      <c r="AC1544" s="288"/>
      <c r="AD1544" s="288"/>
      <c r="AE1544" s="288">
        <f>IF(AE1380="kWh",SUMPRODUCT(D1382:D1537,AE1382:AE1537))</f>
        <v>0</v>
      </c>
      <c r="AF1544" s="288">
        <f>IF(AF1380="kWh",SUMPRODUCT(D1382:D1537,AF1382:AF1537))</f>
        <v>0</v>
      </c>
      <c r="AG1544" s="288">
        <f>IF(AG1380="kw",SUMPRODUCT(Q1382:Q1537,R1382:R1537,AG1382:AG1537),SUMPRODUCT(D1382:D1537,AG1382:AG1537))</f>
        <v>0</v>
      </c>
      <c r="AH1544" s="288">
        <f>IF(AH1380="kw",SUMPRODUCT(Q1382:Q1537,R1382:R1537,AH1382:AH1537),SUMPRODUCT(D1382:D1537,AH1382:AH1537))</f>
        <v>0</v>
      </c>
      <c r="AI1544" s="288">
        <f>IF(AI1380="kw",SUMPRODUCT(Q1382:Q1537,R1382:R1537,AI1382:AI1537),SUMPRODUCT(D1382:D1537,AI1382:AI1537))</f>
        <v>0</v>
      </c>
      <c r="AJ1544" s="288">
        <f>IF(AJ1380="kw",SUMPRODUCT(Q1382:Q1537,R1382:R1537,AJ1382:AJ1537),SUMPRODUCT(D1382:D1537,AJ1382:AJ1537))</f>
        <v>0</v>
      </c>
      <c r="AK1544" s="288">
        <f>IF(AK1380="kw",SUMPRODUCT(Q1382:Q1537,R1382:R1537,AK1382:AK1537),SUMPRODUCT(D1382:D1537,AK1382:AK1537))</f>
        <v>0</v>
      </c>
      <c r="AL1544" s="288">
        <f>IF(AL1380="kw",SUMPRODUCT(Q1382:Q1537,R1382:R1537,AL1382:AL1537),SUMPRODUCT(D1382:D1537,AL1382:AL1537))</f>
        <v>0</v>
      </c>
      <c r="AM1544" s="288">
        <f>IF(AM1380="kw",SUMPRODUCT(Q1382:Q1537,R1382:R1537,AM1382:AM1537),SUMPRODUCT(D1382:D1537,AM1382:AM1537))</f>
        <v>0</v>
      </c>
      <c r="AN1544" s="288">
        <f>IF(AN1380="kw",SUMPRODUCT(Q1382:Q1537,R1382:R1537,AN1382:AN1537),SUMPRODUCT(D1382:D1537,AN1382:AN1537))</f>
        <v>0</v>
      </c>
      <c r="AO1544" s="288">
        <f>IF(AO1380="kw",SUMPRODUCT(Q1382:Q1537,R1382:R1537,AO1382:AO1537),SUMPRODUCT(D1382:D1537,AO1382:AO1537))</f>
        <v>0</v>
      </c>
      <c r="AP1544" s="288">
        <f>IF(AP1380="kw",SUMPRODUCT(Q1382:Q1537,R1382:R1537,AP1382:AP1537),SUMPRODUCT(D1382:D1537,AP1382:AP1537))</f>
        <v>0</v>
      </c>
      <c r="AQ1544" s="288">
        <f>IF(AQ1380="kw",SUMPRODUCT(Q1382:Q1537,R1382:R1537,AQ1382:AQ1537),SUMPRODUCT(D1382:D1537,AQ1382:AQ1537))</f>
        <v>0</v>
      </c>
      <c r="AR1544" s="288">
        <f>IF(AR1380="kw",SUMPRODUCT(Q1382:Q1537,R1382:R1537,AR1382:AR1537),SUMPRODUCT(D1382:D1537,AR1382:AR1537))</f>
        <v>0</v>
      </c>
      <c r="AS1544" s="289"/>
    </row>
    <row r="1545" spans="1:45" ht="15.75">
      <c r="B1545" s="343" t="s">
        <v>741</v>
      </c>
      <c r="C1545" s="344"/>
      <c r="D1545" s="344"/>
      <c r="E1545" s="344"/>
      <c r="F1545" s="344"/>
      <c r="G1545" s="344"/>
      <c r="H1545" s="344"/>
      <c r="I1545" s="344"/>
      <c r="J1545" s="344"/>
      <c r="K1545" s="344"/>
      <c r="L1545" s="344"/>
      <c r="M1545" s="344"/>
      <c r="N1545" s="344"/>
      <c r="O1545" s="344"/>
      <c r="P1545" s="344"/>
      <c r="Q1545" s="344"/>
      <c r="R1545" s="344"/>
      <c r="S1545" s="344"/>
      <c r="T1545" s="344"/>
      <c r="U1545" s="344"/>
      <c r="V1545" s="344"/>
      <c r="W1545" s="344"/>
      <c r="X1545" s="344"/>
      <c r="Y1545" s="344"/>
      <c r="Z1545" s="344"/>
      <c r="AA1545" s="344"/>
      <c r="AB1545" s="344"/>
      <c r="AC1545" s="344"/>
      <c r="AD1545" s="344"/>
      <c r="AE1545" s="344">
        <f>HLOOKUP(AE1379,'2. LRAMVA Threshold'!$B$42:$Q$60,14,FALSE)</f>
        <v>11101677</v>
      </c>
      <c r="AF1545" s="344">
        <f>HLOOKUP(AF1379,'2. LRAMVA Threshold'!$B$42:$Q$60,14,FALSE)</f>
        <v>2445915</v>
      </c>
      <c r="AG1545" s="344">
        <f>HLOOKUP(AG1379,'2. LRAMVA Threshold'!$B$42:$Q$60,14,FALSE)</f>
        <v>6247</v>
      </c>
      <c r="AH1545" s="344">
        <f>HLOOKUP(AH1379,'2. LRAMVA Threshold'!$B$42:$Q$60,14,FALSE)</f>
        <v>0</v>
      </c>
      <c r="AI1545" s="344">
        <f>HLOOKUP(AI1379,'2. LRAMVA Threshold'!$B$42:$Q$60,14,FALSE)</f>
        <v>0</v>
      </c>
      <c r="AJ1545" s="344">
        <f>HLOOKUP(AJ1379,'2. LRAMVA Threshold'!$B$42:$Q$60,14,FALSE)</f>
        <v>1512</v>
      </c>
      <c r="AK1545" s="344">
        <f>HLOOKUP(AK1379,'2. LRAMVA Threshold'!$B$42:$Q$60,14,FALSE)</f>
        <v>0</v>
      </c>
      <c r="AL1545" s="344">
        <f>HLOOKUP(AL1379,'2. LRAMVA Threshold'!$B$42:$Q$60,14,FALSE)</f>
        <v>0</v>
      </c>
      <c r="AM1545" s="344">
        <f>HLOOKUP(AM1379,'2. LRAMVA Threshold'!$B$42:$Q$60,14,FALSE)</f>
        <v>0</v>
      </c>
      <c r="AN1545" s="344">
        <f>HLOOKUP(AN1379,'2. LRAMVA Threshold'!$B$42:$Q$60,14,FALSE)</f>
        <v>0</v>
      </c>
      <c r="AO1545" s="344">
        <f>HLOOKUP(AO1379,'2. LRAMVA Threshold'!$B$42:$Q$60,14,FALSE)</f>
        <v>0</v>
      </c>
      <c r="AP1545" s="344">
        <f>HLOOKUP(AP1379,'2. LRAMVA Threshold'!$B$42:$Q$60,14,FALSE)</f>
        <v>0</v>
      </c>
      <c r="AQ1545" s="344">
        <f>HLOOKUP(AQ1379,'2. LRAMVA Threshold'!$B$42:$Q$60,14,FALSE)</f>
        <v>0</v>
      </c>
      <c r="AR1545" s="344">
        <f>HLOOKUP(AR1379,'2. LRAMVA Threshold'!$B$42:$Q$60,14,FALSE)</f>
        <v>0</v>
      </c>
      <c r="AS1545" s="393"/>
    </row>
    <row r="1546" spans="1:45">
      <c r="B1546" s="346"/>
      <c r="C1546" s="383"/>
      <c r="D1546" s="384"/>
      <c r="E1546" s="384"/>
      <c r="F1546" s="384"/>
      <c r="G1546" s="384"/>
      <c r="H1546" s="384"/>
      <c r="I1546" s="384"/>
      <c r="J1546" s="384"/>
      <c r="K1546" s="384"/>
      <c r="L1546" s="384"/>
      <c r="M1546" s="384"/>
      <c r="N1546" s="348"/>
      <c r="O1546" s="348"/>
      <c r="P1546" s="348"/>
      <c r="Q1546" s="384"/>
      <c r="R1546" s="385"/>
      <c r="S1546" s="384"/>
      <c r="T1546" s="384"/>
      <c r="U1546" s="384"/>
      <c r="V1546" s="386"/>
      <c r="W1546" s="386"/>
      <c r="X1546" s="386"/>
      <c r="Y1546" s="386"/>
      <c r="Z1546" s="384"/>
      <c r="AA1546" s="384"/>
      <c r="AB1546" s="348"/>
      <c r="AC1546" s="348"/>
      <c r="AD1546" s="348"/>
      <c r="AE1546" s="387"/>
      <c r="AF1546" s="387"/>
      <c r="AG1546" s="387"/>
      <c r="AH1546" s="387"/>
      <c r="AI1546" s="387"/>
      <c r="AJ1546" s="387"/>
      <c r="AK1546" s="387"/>
      <c r="AL1546" s="351"/>
      <c r="AM1546" s="351"/>
      <c r="AN1546" s="351"/>
      <c r="AO1546" s="351"/>
      <c r="AP1546" s="351"/>
      <c r="AQ1546" s="351"/>
      <c r="AR1546" s="351"/>
      <c r="AS1546" s="352"/>
    </row>
    <row r="1547" spans="1:45">
      <c r="B1547" s="283" t="s">
        <v>742</v>
      </c>
      <c r="C1547" s="296"/>
      <c r="D1547" s="296"/>
      <c r="E1547" s="329"/>
      <c r="F1547" s="329"/>
      <c r="G1547" s="329"/>
      <c r="H1547" s="329"/>
      <c r="I1547" s="329"/>
      <c r="J1547" s="329"/>
      <c r="K1547" s="329"/>
      <c r="L1547" s="329"/>
      <c r="M1547" s="329"/>
      <c r="N1547" s="329"/>
      <c r="O1547" s="329"/>
      <c r="P1547" s="329"/>
      <c r="Q1547" s="329"/>
      <c r="R1547" s="251"/>
      <c r="S1547" s="298"/>
      <c r="T1547" s="298"/>
      <c r="U1547" s="298"/>
      <c r="V1547" s="297"/>
      <c r="W1547" s="297"/>
      <c r="X1547" s="297"/>
      <c r="Y1547" s="297"/>
      <c r="Z1547" s="298"/>
      <c r="AA1547" s="298"/>
      <c r="AB1547" s="298"/>
      <c r="AC1547" s="298"/>
      <c r="AD1547" s="298"/>
      <c r="AE1547" s="732">
        <f>HLOOKUP(AE35,'3.  Distribution Rates'!$C$122:$P$135,14,FALSE)</f>
        <v>0</v>
      </c>
      <c r="AF1547" s="732">
        <f>HLOOKUP(AF35,'3.  Distribution Rates'!$C$122:$P$135,14,FALSE)</f>
        <v>1.3100000000000001E-2</v>
      </c>
      <c r="AG1547" s="299">
        <f>HLOOKUP(AG35,'3.  Distribution Rates'!$C$122:$P$135,14,FALSE)</f>
        <v>2.4201000000000001</v>
      </c>
      <c r="AH1547" s="299">
        <f>HLOOKUP(AH35,'3.  Distribution Rates'!$C$122:$P$135,14,FALSE)</f>
        <v>1.3095000000000001</v>
      </c>
      <c r="AI1547" s="299">
        <f>HLOOKUP(AI35,'3.  Distribution Rates'!$C$122:$P$135,14,FALSE)</f>
        <v>9.6554000000000002</v>
      </c>
      <c r="AJ1547" s="299">
        <f>HLOOKUP(AJ35,'3.  Distribution Rates'!$C$122:$P$135,14,FALSE)</f>
        <v>9.5357000000000003</v>
      </c>
      <c r="AK1547" s="299">
        <f>HLOOKUP(AK35,'3.  Distribution Rates'!$C$122:$P$135,14,FALSE)</f>
        <v>2.9499999999999998E-2</v>
      </c>
      <c r="AL1547" s="299">
        <f>HLOOKUP(AL35,'3.  Distribution Rates'!$C$122:$P$135,14,FALSE)</f>
        <v>0</v>
      </c>
      <c r="AM1547" s="299">
        <f>HLOOKUP(AM35,'3.  Distribution Rates'!$C$122:$P$135,14,FALSE)</f>
        <v>0</v>
      </c>
      <c r="AN1547" s="299">
        <f>HLOOKUP(AN35,'3.  Distribution Rates'!$C$122:$P$135,14,FALSE)</f>
        <v>0</v>
      </c>
      <c r="AO1547" s="299">
        <f>HLOOKUP(AO35,'3.  Distribution Rates'!$C$122:$P$135,14,FALSE)</f>
        <v>0</v>
      </c>
      <c r="AP1547" s="299">
        <f>HLOOKUP(AP35,'3.  Distribution Rates'!$C$122:$P$135,14,FALSE)</f>
        <v>0</v>
      </c>
      <c r="AQ1547" s="299">
        <f>HLOOKUP(AQ35,'3.  Distribution Rates'!$C$122:$P$135,14,FALSE)</f>
        <v>0</v>
      </c>
      <c r="AR1547" s="299">
        <f>HLOOKUP(AR35,'3.  Distribution Rates'!$C$122:$P$135,14,FALSE)</f>
        <v>0</v>
      </c>
      <c r="AS1547" s="395"/>
    </row>
    <row r="1548" spans="1:45">
      <c r="B1548" s="283" t="s">
        <v>743</v>
      </c>
      <c r="C1548" s="301"/>
      <c r="D1548" s="243"/>
      <c r="E1548" s="240"/>
      <c r="F1548" s="240"/>
      <c r="G1548" s="240"/>
      <c r="H1548" s="240"/>
      <c r="I1548" s="240"/>
      <c r="J1548" s="240"/>
      <c r="K1548" s="240"/>
      <c r="L1548" s="240"/>
      <c r="M1548" s="240"/>
      <c r="N1548" s="240"/>
      <c r="O1548" s="240"/>
      <c r="P1548" s="240"/>
      <c r="Q1548" s="240"/>
      <c r="R1548" s="251"/>
      <c r="S1548" s="240"/>
      <c r="T1548" s="240"/>
      <c r="U1548" s="240"/>
      <c r="V1548" s="243"/>
      <c r="W1548" s="243"/>
      <c r="X1548" s="243"/>
      <c r="Y1548" s="243"/>
      <c r="Z1548" s="240"/>
      <c r="AA1548" s="240"/>
      <c r="AB1548" s="240"/>
      <c r="AC1548" s="240"/>
      <c r="AD1548" s="240"/>
      <c r="AE1548" s="331">
        <f>'4.  2011-2014 LRAM'!AM145*AE1547</f>
        <v>0</v>
      </c>
      <c r="AF1548" s="331">
        <f>'4.  2011-2014 LRAM'!AN145*AF1547</f>
        <v>0</v>
      </c>
      <c r="AG1548" s="331">
        <f>'4.  2011-2014 LRAM'!AO145*AG1547</f>
        <v>0</v>
      </c>
      <c r="AH1548" s="331">
        <f>'4.  2011-2014 LRAM'!AP145*AH1547</f>
        <v>0</v>
      </c>
      <c r="AI1548" s="331">
        <f>'4.  2011-2014 LRAM'!AQ145*AI1547</f>
        <v>0</v>
      </c>
      <c r="AJ1548" s="331">
        <f>'4.  2011-2014 LRAM'!AR145*AJ1547</f>
        <v>0</v>
      </c>
      <c r="AK1548" s="331">
        <f>'4.  2011-2014 LRAM'!AS145*AK1547</f>
        <v>0</v>
      </c>
      <c r="AL1548" s="331">
        <f>'4.  2011-2014 LRAM'!AT145*AL1547</f>
        <v>0</v>
      </c>
      <c r="AM1548" s="331">
        <f>'4.  2011-2014 LRAM'!AU145*AM1547</f>
        <v>0</v>
      </c>
      <c r="AN1548" s="331">
        <f>'4.  2011-2014 LRAM'!AV145*AN1547</f>
        <v>0</v>
      </c>
      <c r="AO1548" s="331">
        <f>'4.  2011-2014 LRAM'!AW145*AO1547</f>
        <v>0</v>
      </c>
      <c r="AP1548" s="331">
        <f>'4.  2011-2014 LRAM'!AX145*AP1547</f>
        <v>0</v>
      </c>
      <c r="AQ1548" s="331">
        <f>'4.  2011-2014 LRAM'!AY145*AQ1547</f>
        <v>0</v>
      </c>
      <c r="AR1548" s="331">
        <f>'4.  2011-2014 LRAM'!AZ145*AR1547</f>
        <v>0</v>
      </c>
      <c r="AS1548" s="543">
        <f>SUM(AE1548:AR1548)</f>
        <v>0</v>
      </c>
    </row>
    <row r="1549" spans="1:45">
      <c r="B1549" s="283" t="s">
        <v>744</v>
      </c>
      <c r="C1549" s="301"/>
      <c r="D1549" s="243"/>
      <c r="E1549" s="240"/>
      <c r="F1549" s="240"/>
      <c r="G1549" s="240"/>
      <c r="H1549" s="240"/>
      <c r="I1549" s="240"/>
      <c r="J1549" s="240"/>
      <c r="K1549" s="240"/>
      <c r="L1549" s="240"/>
      <c r="M1549" s="240"/>
      <c r="N1549" s="240"/>
      <c r="O1549" s="240"/>
      <c r="P1549" s="240"/>
      <c r="Q1549" s="240"/>
      <c r="R1549" s="251"/>
      <c r="S1549" s="240"/>
      <c r="T1549" s="240"/>
      <c r="U1549" s="240"/>
      <c r="V1549" s="243"/>
      <c r="W1549" s="243"/>
      <c r="X1549" s="243"/>
      <c r="Y1549" s="243"/>
      <c r="Z1549" s="240"/>
      <c r="AA1549" s="240"/>
      <c r="AB1549" s="240"/>
      <c r="AC1549" s="240"/>
      <c r="AD1549" s="240"/>
      <c r="AE1549" s="331">
        <f>'4.  2011-2014 LRAM'!AM284*AE1547</f>
        <v>0</v>
      </c>
      <c r="AF1549" s="331">
        <f>'4.  2011-2014 LRAM'!AN284*AF1547</f>
        <v>0</v>
      </c>
      <c r="AG1549" s="331">
        <f>'4.  2011-2014 LRAM'!AO284*AG1547</f>
        <v>0</v>
      </c>
      <c r="AH1549" s="331">
        <f>'4.  2011-2014 LRAM'!AP284*AH1547</f>
        <v>0</v>
      </c>
      <c r="AI1549" s="331">
        <f>'4.  2011-2014 LRAM'!AQ284*AI1547</f>
        <v>0</v>
      </c>
      <c r="AJ1549" s="331">
        <f>'4.  2011-2014 LRAM'!AR284*AJ1547</f>
        <v>0</v>
      </c>
      <c r="AK1549" s="331">
        <f>'4.  2011-2014 LRAM'!AS284*AK1547</f>
        <v>0</v>
      </c>
      <c r="AL1549" s="331">
        <f>'4.  2011-2014 LRAM'!AT284*AL1547</f>
        <v>0</v>
      </c>
      <c r="AM1549" s="331">
        <f>'4.  2011-2014 LRAM'!AU284*AM1547</f>
        <v>0</v>
      </c>
      <c r="AN1549" s="331">
        <f>'4.  2011-2014 LRAM'!AV284*AN1547</f>
        <v>0</v>
      </c>
      <c r="AO1549" s="331">
        <f>'4.  2011-2014 LRAM'!AW284*AO1547</f>
        <v>0</v>
      </c>
      <c r="AP1549" s="331">
        <f>'4.  2011-2014 LRAM'!AX284*AP1547</f>
        <v>0</v>
      </c>
      <c r="AQ1549" s="331">
        <f>'4.  2011-2014 LRAM'!AY284*AQ1547</f>
        <v>0</v>
      </c>
      <c r="AR1549" s="331">
        <f>'4.  2011-2014 LRAM'!AZ284*AR1547</f>
        <v>0</v>
      </c>
      <c r="AS1549" s="543">
        <f t="shared" ref="AS1549:AS1558" si="2924">SUM(AE1549:AR1549)</f>
        <v>0</v>
      </c>
    </row>
    <row r="1550" spans="1:45">
      <c r="B1550" s="283" t="s">
        <v>745</v>
      </c>
      <c r="C1550" s="301"/>
      <c r="D1550" s="243"/>
      <c r="E1550" s="240"/>
      <c r="F1550" s="240"/>
      <c r="G1550" s="240"/>
      <c r="H1550" s="240"/>
      <c r="I1550" s="240"/>
      <c r="J1550" s="240"/>
      <c r="K1550" s="240"/>
      <c r="L1550" s="240"/>
      <c r="M1550" s="240"/>
      <c r="N1550" s="240"/>
      <c r="O1550" s="240"/>
      <c r="P1550" s="240"/>
      <c r="Q1550" s="240"/>
      <c r="R1550" s="251"/>
      <c r="S1550" s="240"/>
      <c r="T1550" s="240"/>
      <c r="U1550" s="240"/>
      <c r="V1550" s="243"/>
      <c r="W1550" s="243"/>
      <c r="X1550" s="243"/>
      <c r="Y1550" s="243"/>
      <c r="Z1550" s="240"/>
      <c r="AA1550" s="240"/>
      <c r="AB1550" s="240"/>
      <c r="AC1550" s="240"/>
      <c r="AD1550" s="240"/>
      <c r="AE1550" s="331">
        <f>'4.  2011-2014 LRAM'!AM420*AE1547</f>
        <v>0</v>
      </c>
      <c r="AF1550" s="331">
        <f>'4.  2011-2014 LRAM'!AN420*AF1547</f>
        <v>0</v>
      </c>
      <c r="AG1550" s="331">
        <f>'4.  2011-2014 LRAM'!AO420*AG1547</f>
        <v>0</v>
      </c>
      <c r="AH1550" s="331">
        <f>'4.  2011-2014 LRAM'!AP420*AH1547</f>
        <v>0</v>
      </c>
      <c r="AI1550" s="331">
        <f>'4.  2011-2014 LRAM'!AQ420*AI1547</f>
        <v>0</v>
      </c>
      <c r="AJ1550" s="331">
        <f>'4.  2011-2014 LRAM'!AR420*AJ1547</f>
        <v>0</v>
      </c>
      <c r="AK1550" s="331">
        <f>'4.  2011-2014 LRAM'!AS420*AK1547</f>
        <v>0</v>
      </c>
      <c r="AL1550" s="331">
        <f>'4.  2011-2014 LRAM'!AT420*AL1547</f>
        <v>0</v>
      </c>
      <c r="AM1550" s="331">
        <f>'4.  2011-2014 LRAM'!AU420*AM1547</f>
        <v>0</v>
      </c>
      <c r="AN1550" s="331">
        <f>'4.  2011-2014 LRAM'!AV420*AN1547</f>
        <v>0</v>
      </c>
      <c r="AO1550" s="331">
        <f>'4.  2011-2014 LRAM'!AW420*AO1547</f>
        <v>0</v>
      </c>
      <c r="AP1550" s="331">
        <f>'4.  2011-2014 LRAM'!AX420*AP1547</f>
        <v>0</v>
      </c>
      <c r="AQ1550" s="331">
        <f>'4.  2011-2014 LRAM'!AY420*AQ1547</f>
        <v>0</v>
      </c>
      <c r="AR1550" s="331">
        <f>'4.  2011-2014 LRAM'!AZ420*AR1547</f>
        <v>0</v>
      </c>
      <c r="AS1550" s="543">
        <f>SUM(AE1550:AR1550)</f>
        <v>0</v>
      </c>
    </row>
    <row r="1551" spans="1:45">
      <c r="B1551" s="283" t="s">
        <v>746</v>
      </c>
      <c r="C1551" s="301"/>
      <c r="D1551" s="243"/>
      <c r="E1551" s="240"/>
      <c r="F1551" s="240"/>
      <c r="G1551" s="240"/>
      <c r="H1551" s="240"/>
      <c r="I1551" s="240"/>
      <c r="J1551" s="240"/>
      <c r="K1551" s="240"/>
      <c r="L1551" s="240"/>
      <c r="M1551" s="240"/>
      <c r="N1551" s="240"/>
      <c r="O1551" s="240"/>
      <c r="P1551" s="240"/>
      <c r="Q1551" s="240"/>
      <c r="R1551" s="251"/>
      <c r="S1551" s="240"/>
      <c r="T1551" s="240"/>
      <c r="U1551" s="240"/>
      <c r="V1551" s="243"/>
      <c r="W1551" s="243"/>
      <c r="X1551" s="243"/>
      <c r="Y1551" s="243"/>
      <c r="Z1551" s="240"/>
      <c r="AA1551" s="240"/>
      <c r="AB1551" s="240"/>
      <c r="AC1551" s="240"/>
      <c r="AD1551" s="240"/>
      <c r="AE1551" s="331">
        <f>'4.  2011-2014 LRAM'!AM557*AE1547</f>
        <v>0</v>
      </c>
      <c r="AF1551" s="331">
        <f>'4.  2011-2014 LRAM'!AN557*AF1547</f>
        <v>0</v>
      </c>
      <c r="AG1551" s="331">
        <f>'4.  2011-2014 LRAM'!AO557*AG1547</f>
        <v>0</v>
      </c>
      <c r="AH1551" s="331">
        <f>'4.  2011-2014 LRAM'!AP557*AH1547</f>
        <v>0</v>
      </c>
      <c r="AI1551" s="331">
        <f>'4.  2011-2014 LRAM'!AQ557*AI1547</f>
        <v>0</v>
      </c>
      <c r="AJ1551" s="331">
        <f>'4.  2011-2014 LRAM'!AR557*AJ1547</f>
        <v>0</v>
      </c>
      <c r="AK1551" s="331">
        <f>'4.  2011-2014 LRAM'!AS557*AK1547</f>
        <v>0</v>
      </c>
      <c r="AL1551" s="331">
        <f>'4.  2011-2014 LRAM'!AT557*AL1547</f>
        <v>0</v>
      </c>
      <c r="AM1551" s="331">
        <f>'4.  2011-2014 LRAM'!AU557*AM1547</f>
        <v>0</v>
      </c>
      <c r="AN1551" s="331">
        <f>'4.  2011-2014 LRAM'!AV557*AN1547</f>
        <v>0</v>
      </c>
      <c r="AO1551" s="331">
        <f>'4.  2011-2014 LRAM'!AW557*AO1547</f>
        <v>0</v>
      </c>
      <c r="AP1551" s="331">
        <f>'4.  2011-2014 LRAM'!AX557*AP1547</f>
        <v>0</v>
      </c>
      <c r="AQ1551" s="331">
        <f>'4.  2011-2014 LRAM'!AY557*AQ1547</f>
        <v>0</v>
      </c>
      <c r="AR1551" s="331">
        <f>'4.  2011-2014 LRAM'!AZ557*AR1547</f>
        <v>0</v>
      </c>
      <c r="AS1551" s="543">
        <f>SUM(AE1551:AR1551)</f>
        <v>0</v>
      </c>
    </row>
    <row r="1552" spans="1:45">
      <c r="B1552" s="283" t="s">
        <v>747</v>
      </c>
      <c r="C1552" s="301"/>
      <c r="D1552" s="243"/>
      <c r="E1552" s="240"/>
      <c r="F1552" s="240"/>
      <c r="G1552" s="240"/>
      <c r="H1552" s="240"/>
      <c r="I1552" s="240"/>
      <c r="J1552" s="240"/>
      <c r="K1552" s="240"/>
      <c r="L1552" s="240"/>
      <c r="M1552" s="240"/>
      <c r="N1552" s="240"/>
      <c r="O1552" s="240"/>
      <c r="P1552" s="240"/>
      <c r="Q1552" s="240"/>
      <c r="R1552" s="251"/>
      <c r="S1552" s="240"/>
      <c r="T1552" s="240"/>
      <c r="U1552" s="240"/>
      <c r="V1552" s="243"/>
      <c r="W1552" s="243"/>
      <c r="X1552" s="243"/>
      <c r="Y1552" s="243"/>
      <c r="Z1552" s="240"/>
      <c r="AA1552" s="240"/>
      <c r="AB1552" s="240"/>
      <c r="AC1552" s="240"/>
      <c r="AD1552" s="240"/>
      <c r="AE1552" s="331">
        <f>AE214*AE1547</f>
        <v>0</v>
      </c>
      <c r="AF1552" s="331">
        <f t="shared" ref="AF1552:AR1552" si="2925">AF214*AF1547</f>
        <v>0</v>
      </c>
      <c r="AG1552" s="331">
        <f t="shared" si="2925"/>
        <v>0</v>
      </c>
      <c r="AH1552" s="331">
        <f t="shared" si="2925"/>
        <v>0</v>
      </c>
      <c r="AI1552" s="331">
        <f t="shared" si="2925"/>
        <v>0</v>
      </c>
      <c r="AJ1552" s="331">
        <f t="shared" si="2925"/>
        <v>0</v>
      </c>
      <c r="AK1552" s="331">
        <f t="shared" si="2925"/>
        <v>0</v>
      </c>
      <c r="AL1552" s="331">
        <f t="shared" si="2925"/>
        <v>0</v>
      </c>
      <c r="AM1552" s="331">
        <f t="shared" si="2925"/>
        <v>0</v>
      </c>
      <c r="AN1552" s="331">
        <f t="shared" si="2925"/>
        <v>0</v>
      </c>
      <c r="AO1552" s="331">
        <f t="shared" si="2925"/>
        <v>0</v>
      </c>
      <c r="AP1552" s="331">
        <f t="shared" si="2925"/>
        <v>0</v>
      </c>
      <c r="AQ1552" s="331">
        <f t="shared" si="2925"/>
        <v>0</v>
      </c>
      <c r="AR1552" s="331">
        <f t="shared" si="2925"/>
        <v>0</v>
      </c>
      <c r="AS1552" s="543">
        <f t="shared" ref="AS1552" si="2926">SUM(AE1552:AR1552)</f>
        <v>0</v>
      </c>
    </row>
    <row r="1553" spans="2:45">
      <c r="B1553" s="283" t="s">
        <v>748</v>
      </c>
      <c r="C1553" s="301"/>
      <c r="D1553" s="243"/>
      <c r="E1553" s="240"/>
      <c r="F1553" s="240"/>
      <c r="G1553" s="240"/>
      <c r="H1553" s="240"/>
      <c r="I1553" s="240"/>
      <c r="J1553" s="240"/>
      <c r="K1553" s="240"/>
      <c r="L1553" s="240"/>
      <c r="M1553" s="240"/>
      <c r="N1553" s="240"/>
      <c r="O1553" s="240"/>
      <c r="P1553" s="240"/>
      <c r="Q1553" s="240"/>
      <c r="R1553" s="251"/>
      <c r="S1553" s="240"/>
      <c r="T1553" s="240"/>
      <c r="U1553" s="240"/>
      <c r="V1553" s="243"/>
      <c r="W1553" s="243"/>
      <c r="X1553" s="243"/>
      <c r="Y1553" s="243"/>
      <c r="Z1553" s="240"/>
      <c r="AA1553" s="240"/>
      <c r="AB1553" s="240"/>
      <c r="AC1553" s="240"/>
      <c r="AD1553" s="240"/>
      <c r="AE1553" s="331">
        <f>AE404*AE1547</f>
        <v>0</v>
      </c>
      <c r="AF1553" s="331">
        <f t="shared" ref="AF1553:AR1553" si="2927">AF404*AF1547</f>
        <v>17003.091708369153</v>
      </c>
      <c r="AG1553" s="331">
        <f t="shared" si="2927"/>
        <v>1434.8824017642223</v>
      </c>
      <c r="AH1553" s="331">
        <f t="shared" si="2927"/>
        <v>0</v>
      </c>
      <c r="AI1553" s="331">
        <f t="shared" si="2927"/>
        <v>0</v>
      </c>
      <c r="AJ1553" s="331">
        <f t="shared" si="2927"/>
        <v>16446.282214259445</v>
      </c>
      <c r="AK1553" s="331">
        <f t="shared" si="2927"/>
        <v>0</v>
      </c>
      <c r="AL1553" s="331">
        <f t="shared" si="2927"/>
        <v>0</v>
      </c>
      <c r="AM1553" s="331">
        <f t="shared" si="2927"/>
        <v>0</v>
      </c>
      <c r="AN1553" s="331">
        <f t="shared" si="2927"/>
        <v>0</v>
      </c>
      <c r="AO1553" s="331">
        <f t="shared" si="2927"/>
        <v>0</v>
      </c>
      <c r="AP1553" s="331">
        <f t="shared" si="2927"/>
        <v>0</v>
      </c>
      <c r="AQ1553" s="331">
        <f t="shared" si="2927"/>
        <v>0</v>
      </c>
      <c r="AR1553" s="331">
        <f t="shared" si="2927"/>
        <v>0</v>
      </c>
      <c r="AS1553" s="543">
        <f t="shared" si="2924"/>
        <v>34884.256324392816</v>
      </c>
    </row>
    <row r="1554" spans="2:45">
      <c r="B1554" s="283" t="s">
        <v>749</v>
      </c>
      <c r="C1554" s="301"/>
      <c r="D1554" s="243"/>
      <c r="E1554" s="240"/>
      <c r="F1554" s="240"/>
      <c r="G1554" s="240"/>
      <c r="H1554" s="240"/>
      <c r="I1554" s="240"/>
      <c r="J1554" s="240"/>
      <c r="K1554" s="240"/>
      <c r="L1554" s="240"/>
      <c r="M1554" s="240"/>
      <c r="N1554" s="240"/>
      <c r="O1554" s="240"/>
      <c r="P1554" s="240"/>
      <c r="Q1554" s="240"/>
      <c r="R1554" s="251"/>
      <c r="S1554" s="240"/>
      <c r="T1554" s="240"/>
      <c r="U1554" s="240"/>
      <c r="V1554" s="243"/>
      <c r="W1554" s="243"/>
      <c r="X1554" s="243"/>
      <c r="Y1554" s="243"/>
      <c r="Z1554" s="240"/>
      <c r="AA1554" s="240"/>
      <c r="AB1554" s="240"/>
      <c r="AC1554" s="240"/>
      <c r="AD1554" s="240"/>
      <c r="AE1554" s="331">
        <f>AE594*AE1547</f>
        <v>0</v>
      </c>
      <c r="AF1554" s="331">
        <f t="shared" ref="AF1554:AR1554" si="2928">AF594*AF1547</f>
        <v>18892.323153959598</v>
      </c>
      <c r="AG1554" s="331">
        <f t="shared" si="2928"/>
        <v>9334.9763055090589</v>
      </c>
      <c r="AH1554" s="331">
        <f t="shared" si="2928"/>
        <v>0</v>
      </c>
      <c r="AI1554" s="331">
        <f t="shared" si="2928"/>
        <v>0</v>
      </c>
      <c r="AJ1554" s="331">
        <f t="shared" si="2928"/>
        <v>0</v>
      </c>
      <c r="AK1554" s="331">
        <f t="shared" si="2928"/>
        <v>0</v>
      </c>
      <c r="AL1554" s="331">
        <f t="shared" si="2928"/>
        <v>0</v>
      </c>
      <c r="AM1554" s="331">
        <f t="shared" si="2928"/>
        <v>0</v>
      </c>
      <c r="AN1554" s="331">
        <f t="shared" si="2928"/>
        <v>0</v>
      </c>
      <c r="AO1554" s="331">
        <f t="shared" si="2928"/>
        <v>0</v>
      </c>
      <c r="AP1554" s="331">
        <f t="shared" si="2928"/>
        <v>0</v>
      </c>
      <c r="AQ1554" s="331">
        <f t="shared" si="2928"/>
        <v>0</v>
      </c>
      <c r="AR1554" s="331">
        <f t="shared" si="2928"/>
        <v>0</v>
      </c>
      <c r="AS1554" s="543">
        <f t="shared" si="2924"/>
        <v>28227.299459468657</v>
      </c>
    </row>
    <row r="1555" spans="2:45">
      <c r="B1555" s="283" t="s">
        <v>750</v>
      </c>
      <c r="C1555" s="301"/>
      <c r="D1555" s="243"/>
      <c r="E1555" s="240"/>
      <c r="F1555" s="240"/>
      <c r="G1555" s="240"/>
      <c r="H1555" s="240"/>
      <c r="I1555" s="240"/>
      <c r="J1555" s="240"/>
      <c r="K1555" s="240"/>
      <c r="L1555" s="240"/>
      <c r="M1555" s="240"/>
      <c r="N1555" s="240"/>
      <c r="O1555" s="240"/>
      <c r="P1555" s="240"/>
      <c r="Q1555" s="240"/>
      <c r="R1555" s="251"/>
      <c r="S1555" s="240"/>
      <c r="T1555" s="240"/>
      <c r="U1555" s="240"/>
      <c r="V1555" s="243"/>
      <c r="W1555" s="243"/>
      <c r="X1555" s="243"/>
      <c r="Y1555" s="243"/>
      <c r="Z1555" s="240"/>
      <c r="AA1555" s="240"/>
      <c r="AB1555" s="240"/>
      <c r="AC1555" s="240"/>
      <c r="AD1555" s="240"/>
      <c r="AE1555" s="331">
        <f>AE784*AE1547</f>
        <v>0</v>
      </c>
      <c r="AF1555" s="331">
        <f t="shared" ref="AF1555:AR1555" si="2929">AF784*AF1547</f>
        <v>8983.5156685975107</v>
      </c>
      <c r="AG1555" s="331">
        <f t="shared" si="2929"/>
        <v>7640.4734507758485</v>
      </c>
      <c r="AH1555" s="331">
        <f t="shared" si="2929"/>
        <v>0</v>
      </c>
      <c r="AI1555" s="331">
        <f t="shared" si="2929"/>
        <v>0</v>
      </c>
      <c r="AJ1555" s="331">
        <f t="shared" si="2929"/>
        <v>0</v>
      </c>
      <c r="AK1555" s="331">
        <f t="shared" si="2929"/>
        <v>0</v>
      </c>
      <c r="AL1555" s="331">
        <f t="shared" si="2929"/>
        <v>0</v>
      </c>
      <c r="AM1555" s="331">
        <f t="shared" si="2929"/>
        <v>0</v>
      </c>
      <c r="AN1555" s="331">
        <f t="shared" si="2929"/>
        <v>0</v>
      </c>
      <c r="AO1555" s="331">
        <f t="shared" si="2929"/>
        <v>0</v>
      </c>
      <c r="AP1555" s="331">
        <f t="shared" si="2929"/>
        <v>0</v>
      </c>
      <c r="AQ1555" s="331">
        <f t="shared" si="2929"/>
        <v>0</v>
      </c>
      <c r="AR1555" s="331">
        <f t="shared" si="2929"/>
        <v>0</v>
      </c>
      <c r="AS1555" s="543">
        <f>SUM(AE1555:AR1555)</f>
        <v>16623.98911937336</v>
      </c>
    </row>
    <row r="1556" spans="2:45">
      <c r="B1556" s="283" t="s">
        <v>751</v>
      </c>
      <c r="C1556" s="301"/>
      <c r="D1556" s="243"/>
      <c r="E1556" s="240"/>
      <c r="F1556" s="240"/>
      <c r="G1556" s="240"/>
      <c r="H1556" s="240"/>
      <c r="I1556" s="240"/>
      <c r="J1556" s="240"/>
      <c r="K1556" s="240"/>
      <c r="L1556" s="240"/>
      <c r="M1556" s="240"/>
      <c r="N1556" s="240"/>
      <c r="O1556" s="240"/>
      <c r="P1556" s="240"/>
      <c r="Q1556" s="240"/>
      <c r="R1556" s="251"/>
      <c r="S1556" s="240"/>
      <c r="T1556" s="240"/>
      <c r="U1556" s="240"/>
      <c r="V1556" s="243"/>
      <c r="W1556" s="243"/>
      <c r="X1556" s="243"/>
      <c r="Y1556" s="243"/>
      <c r="Z1556" s="240"/>
      <c r="AA1556" s="240"/>
      <c r="AB1556" s="240"/>
      <c r="AC1556" s="240"/>
      <c r="AD1556" s="240"/>
      <c r="AE1556" s="331">
        <f>AE979*AE1547</f>
        <v>0</v>
      </c>
      <c r="AF1556" s="331">
        <f t="shared" ref="AF1556:AR1556" si="2930">AF979*AF1547</f>
        <v>1232.6550746633172</v>
      </c>
      <c r="AG1556" s="331">
        <f t="shared" si="2930"/>
        <v>0</v>
      </c>
      <c r="AH1556" s="331">
        <f t="shared" si="2930"/>
        <v>0</v>
      </c>
      <c r="AI1556" s="331">
        <f t="shared" si="2930"/>
        <v>0</v>
      </c>
      <c r="AJ1556" s="331">
        <f t="shared" si="2930"/>
        <v>0</v>
      </c>
      <c r="AK1556" s="331">
        <f t="shared" si="2930"/>
        <v>0</v>
      </c>
      <c r="AL1556" s="331">
        <f t="shared" si="2930"/>
        <v>0</v>
      </c>
      <c r="AM1556" s="331">
        <f t="shared" si="2930"/>
        <v>0</v>
      </c>
      <c r="AN1556" s="331">
        <f t="shared" si="2930"/>
        <v>0</v>
      </c>
      <c r="AO1556" s="331">
        <f t="shared" si="2930"/>
        <v>0</v>
      </c>
      <c r="AP1556" s="331">
        <f t="shared" si="2930"/>
        <v>0</v>
      </c>
      <c r="AQ1556" s="331">
        <f t="shared" si="2930"/>
        <v>0</v>
      </c>
      <c r="AR1556" s="331">
        <f t="shared" si="2930"/>
        <v>0</v>
      </c>
      <c r="AS1556" s="543">
        <f t="shared" si="2924"/>
        <v>1232.6550746633172</v>
      </c>
    </row>
    <row r="1557" spans="2:45">
      <c r="B1557" s="283" t="s">
        <v>756</v>
      </c>
      <c r="C1557" s="301"/>
      <c r="D1557" s="243"/>
      <c r="E1557" s="240"/>
      <c r="F1557" s="240"/>
      <c r="G1557" s="240"/>
      <c r="H1557" s="240"/>
      <c r="I1557" s="240"/>
      <c r="J1557" s="240"/>
      <c r="K1557" s="240"/>
      <c r="L1557" s="240"/>
      <c r="M1557" s="240"/>
      <c r="N1557" s="240"/>
      <c r="O1557" s="240"/>
      <c r="P1557" s="240"/>
      <c r="Q1557" s="240"/>
      <c r="R1557" s="251"/>
      <c r="S1557" s="240"/>
      <c r="T1557" s="240"/>
      <c r="U1557" s="240"/>
      <c r="V1557" s="243"/>
      <c r="W1557" s="243"/>
      <c r="X1557" s="243"/>
      <c r="Y1557" s="243"/>
      <c r="Z1557" s="240"/>
      <c r="AA1557" s="240"/>
      <c r="AB1557" s="240"/>
      <c r="AC1557" s="240"/>
      <c r="AD1557" s="240"/>
      <c r="AE1557" s="331">
        <f t="shared" ref="AE1557:AR1557" si="2931">AE1174*AE1547</f>
        <v>0</v>
      </c>
      <c r="AF1557" s="331">
        <f t="shared" si="2931"/>
        <v>0</v>
      </c>
      <c r="AG1557" s="331">
        <f t="shared" si="2931"/>
        <v>0</v>
      </c>
      <c r="AH1557" s="331">
        <f t="shared" si="2931"/>
        <v>0</v>
      </c>
      <c r="AI1557" s="331">
        <f t="shared" si="2931"/>
        <v>0</v>
      </c>
      <c r="AJ1557" s="331">
        <f t="shared" si="2931"/>
        <v>0</v>
      </c>
      <c r="AK1557" s="331">
        <f t="shared" si="2931"/>
        <v>0</v>
      </c>
      <c r="AL1557" s="331">
        <f t="shared" si="2931"/>
        <v>0</v>
      </c>
      <c r="AM1557" s="331">
        <f t="shared" si="2931"/>
        <v>0</v>
      </c>
      <c r="AN1557" s="331">
        <f t="shared" si="2931"/>
        <v>0</v>
      </c>
      <c r="AO1557" s="331">
        <f t="shared" si="2931"/>
        <v>0</v>
      </c>
      <c r="AP1557" s="331">
        <f t="shared" si="2931"/>
        <v>0</v>
      </c>
      <c r="AQ1557" s="331">
        <f t="shared" si="2931"/>
        <v>0</v>
      </c>
      <c r="AR1557" s="331">
        <f t="shared" si="2931"/>
        <v>0</v>
      </c>
      <c r="AS1557" s="543">
        <f t="shared" si="2924"/>
        <v>0</v>
      </c>
    </row>
    <row r="1558" spans="2:45">
      <c r="B1558" s="283" t="s">
        <v>757</v>
      </c>
      <c r="C1558" s="301"/>
      <c r="D1558" s="243"/>
      <c r="E1558" s="240"/>
      <c r="F1558" s="240"/>
      <c r="G1558" s="240"/>
      <c r="H1558" s="240"/>
      <c r="I1558" s="240"/>
      <c r="J1558" s="240"/>
      <c r="K1558" s="240"/>
      <c r="L1558" s="240"/>
      <c r="M1558" s="240"/>
      <c r="N1558" s="240"/>
      <c r="O1558" s="240"/>
      <c r="P1558" s="240"/>
      <c r="Q1558" s="240"/>
      <c r="R1558" s="251"/>
      <c r="S1558" s="240"/>
      <c r="T1558" s="240"/>
      <c r="U1558" s="240"/>
      <c r="V1558" s="243"/>
      <c r="W1558" s="243"/>
      <c r="X1558" s="243"/>
      <c r="Y1558" s="243"/>
      <c r="Z1558" s="240"/>
      <c r="AA1558" s="240"/>
      <c r="AB1558" s="240"/>
      <c r="AC1558" s="240"/>
      <c r="AD1558" s="240"/>
      <c r="AE1558" s="331">
        <f>AE1547*AE1369</f>
        <v>0</v>
      </c>
      <c r="AF1558" s="331">
        <f t="shared" ref="AF1558:AR1558" si="2932">AF1547*AF1369</f>
        <v>0</v>
      </c>
      <c r="AG1558" s="331">
        <f t="shared" si="2932"/>
        <v>0</v>
      </c>
      <c r="AH1558" s="331">
        <f t="shared" si="2932"/>
        <v>0</v>
      </c>
      <c r="AI1558" s="331">
        <f t="shared" si="2932"/>
        <v>0</v>
      </c>
      <c r="AJ1558" s="331">
        <f t="shared" si="2932"/>
        <v>0</v>
      </c>
      <c r="AK1558" s="331">
        <f t="shared" si="2932"/>
        <v>0</v>
      </c>
      <c r="AL1558" s="331">
        <f t="shared" si="2932"/>
        <v>0</v>
      </c>
      <c r="AM1558" s="331">
        <f t="shared" si="2932"/>
        <v>0</v>
      </c>
      <c r="AN1558" s="331">
        <f t="shared" si="2932"/>
        <v>0</v>
      </c>
      <c r="AO1558" s="331">
        <f t="shared" si="2932"/>
        <v>0</v>
      </c>
      <c r="AP1558" s="331">
        <f t="shared" si="2932"/>
        <v>0</v>
      </c>
      <c r="AQ1558" s="331">
        <f t="shared" si="2932"/>
        <v>0</v>
      </c>
      <c r="AR1558" s="331">
        <f t="shared" si="2932"/>
        <v>0</v>
      </c>
      <c r="AS1558" s="543">
        <f t="shared" si="2924"/>
        <v>0</v>
      </c>
    </row>
    <row r="1559" spans="2:45">
      <c r="B1559" s="283" t="s">
        <v>752</v>
      </c>
      <c r="C1559" s="301"/>
      <c r="D1559" s="243"/>
      <c r="E1559" s="240"/>
      <c r="F1559" s="240"/>
      <c r="G1559" s="240"/>
      <c r="H1559" s="240"/>
      <c r="I1559" s="240"/>
      <c r="J1559" s="240"/>
      <c r="K1559" s="240"/>
      <c r="L1559" s="240"/>
      <c r="M1559" s="240"/>
      <c r="N1559" s="240"/>
      <c r="O1559" s="240"/>
      <c r="P1559" s="240"/>
      <c r="Q1559" s="240"/>
      <c r="R1559" s="251"/>
      <c r="S1559" s="240"/>
      <c r="T1559" s="240"/>
      <c r="U1559" s="240"/>
      <c r="V1559" s="243"/>
      <c r="W1559" s="243"/>
      <c r="X1559" s="243"/>
      <c r="Y1559" s="243"/>
      <c r="Z1559" s="240"/>
      <c r="AA1559" s="240"/>
      <c r="AB1559" s="240"/>
      <c r="AC1559" s="240"/>
      <c r="AD1559" s="240"/>
      <c r="AE1559" s="331">
        <f>AE1544*AE1547</f>
        <v>0</v>
      </c>
      <c r="AF1559" s="331">
        <f t="shared" ref="AF1559:AR1559" si="2933">AF1544*AF1547</f>
        <v>0</v>
      </c>
      <c r="AG1559" s="331">
        <f t="shared" si="2933"/>
        <v>0</v>
      </c>
      <c r="AH1559" s="331">
        <f t="shared" si="2933"/>
        <v>0</v>
      </c>
      <c r="AI1559" s="331">
        <f t="shared" si="2933"/>
        <v>0</v>
      </c>
      <c r="AJ1559" s="331">
        <f t="shared" si="2933"/>
        <v>0</v>
      </c>
      <c r="AK1559" s="331">
        <f t="shared" si="2933"/>
        <v>0</v>
      </c>
      <c r="AL1559" s="331">
        <f t="shared" si="2933"/>
        <v>0</v>
      </c>
      <c r="AM1559" s="331">
        <f t="shared" si="2933"/>
        <v>0</v>
      </c>
      <c r="AN1559" s="331">
        <f t="shared" si="2933"/>
        <v>0</v>
      </c>
      <c r="AO1559" s="331">
        <f t="shared" si="2933"/>
        <v>0</v>
      </c>
      <c r="AP1559" s="331">
        <f t="shared" si="2933"/>
        <v>0</v>
      </c>
      <c r="AQ1559" s="331">
        <f t="shared" si="2933"/>
        <v>0</v>
      </c>
      <c r="AR1559" s="331">
        <f t="shared" si="2933"/>
        <v>0</v>
      </c>
      <c r="AS1559" s="543">
        <f>SUM(AE1559:AR1559)</f>
        <v>0</v>
      </c>
    </row>
    <row r="1560" spans="2:45" ht="15.75">
      <c r="B1560" s="305" t="s">
        <v>753</v>
      </c>
      <c r="C1560" s="301"/>
      <c r="D1560" s="263"/>
      <c r="E1560" s="293"/>
      <c r="F1560" s="293"/>
      <c r="G1560" s="293"/>
      <c r="H1560" s="293"/>
      <c r="I1560" s="293"/>
      <c r="J1560" s="293"/>
      <c r="K1560" s="293"/>
      <c r="L1560" s="293"/>
      <c r="M1560" s="293"/>
      <c r="N1560" s="293"/>
      <c r="O1560" s="293"/>
      <c r="P1560" s="293"/>
      <c r="Q1560" s="293"/>
      <c r="R1560" s="260"/>
      <c r="S1560" s="293"/>
      <c r="T1560" s="293"/>
      <c r="U1560" s="293"/>
      <c r="V1560" s="263"/>
      <c r="W1560" s="263"/>
      <c r="X1560" s="263"/>
      <c r="Y1560" s="263"/>
      <c r="Z1560" s="293"/>
      <c r="AA1560" s="293"/>
      <c r="AB1560" s="293"/>
      <c r="AC1560" s="293"/>
      <c r="AD1560" s="293"/>
      <c r="AE1560" s="302">
        <f>SUM(AE1548:AE1559)</f>
        <v>0</v>
      </c>
      <c r="AF1560" s="302">
        <f t="shared" ref="AF1560:AR1560" si="2934">SUM(AF1548:AF1559)</f>
        <v>46111.585605589571</v>
      </c>
      <c r="AG1560" s="302">
        <f t="shared" si="2934"/>
        <v>18410.332158049128</v>
      </c>
      <c r="AH1560" s="302">
        <f t="shared" si="2934"/>
        <v>0</v>
      </c>
      <c r="AI1560" s="302">
        <f t="shared" si="2934"/>
        <v>0</v>
      </c>
      <c r="AJ1560" s="302">
        <f t="shared" si="2934"/>
        <v>16446.282214259445</v>
      </c>
      <c r="AK1560" s="302">
        <f t="shared" si="2934"/>
        <v>0</v>
      </c>
      <c r="AL1560" s="302">
        <f t="shared" si="2934"/>
        <v>0</v>
      </c>
      <c r="AM1560" s="302">
        <f t="shared" si="2934"/>
        <v>0</v>
      </c>
      <c r="AN1560" s="302">
        <f t="shared" si="2934"/>
        <v>0</v>
      </c>
      <c r="AO1560" s="302">
        <f t="shared" si="2934"/>
        <v>0</v>
      </c>
      <c r="AP1560" s="302">
        <f t="shared" si="2934"/>
        <v>0</v>
      </c>
      <c r="AQ1560" s="302">
        <f t="shared" si="2934"/>
        <v>0</v>
      </c>
      <c r="AR1560" s="302">
        <f t="shared" si="2934"/>
        <v>0</v>
      </c>
      <c r="AS1560" s="694">
        <f>SUM(AS1548:AS1559)</f>
        <v>80968.199977898155</v>
      </c>
    </row>
    <row r="1561" spans="2:45" ht="15.75">
      <c r="B1561" s="305" t="s">
        <v>754</v>
      </c>
      <c r="C1561" s="301"/>
      <c r="D1561" s="306"/>
      <c r="E1561" s="293"/>
      <c r="F1561" s="293"/>
      <c r="G1561" s="293"/>
      <c r="H1561" s="293"/>
      <c r="I1561" s="293"/>
      <c r="J1561" s="293"/>
      <c r="K1561" s="293"/>
      <c r="L1561" s="293"/>
      <c r="M1561" s="293"/>
      <c r="N1561" s="293"/>
      <c r="O1561" s="293"/>
      <c r="P1561" s="293"/>
      <c r="Q1561" s="293"/>
      <c r="R1561" s="260"/>
      <c r="S1561" s="293"/>
      <c r="T1561" s="293"/>
      <c r="U1561" s="293"/>
      <c r="V1561" s="263"/>
      <c r="W1561" s="263"/>
      <c r="X1561" s="263"/>
      <c r="Y1561" s="263"/>
      <c r="Z1561" s="293"/>
      <c r="AA1561" s="293"/>
      <c r="AB1561" s="293"/>
      <c r="AC1561" s="293"/>
      <c r="AD1561" s="293"/>
      <c r="AE1561" s="303">
        <f>AE1545*AE1547</f>
        <v>0</v>
      </c>
      <c r="AF1561" s="303">
        <f t="shared" ref="AF1561:AR1561" si="2935">AF1545*AF1547</f>
        <v>32041.486500000003</v>
      </c>
      <c r="AG1561" s="303">
        <f t="shared" si="2935"/>
        <v>15118.3647</v>
      </c>
      <c r="AH1561" s="303">
        <f t="shared" si="2935"/>
        <v>0</v>
      </c>
      <c r="AI1561" s="303">
        <f t="shared" si="2935"/>
        <v>0</v>
      </c>
      <c r="AJ1561" s="303">
        <f t="shared" si="2935"/>
        <v>14417.9784</v>
      </c>
      <c r="AK1561" s="303">
        <f t="shared" si="2935"/>
        <v>0</v>
      </c>
      <c r="AL1561" s="303">
        <f t="shared" si="2935"/>
        <v>0</v>
      </c>
      <c r="AM1561" s="303">
        <f t="shared" si="2935"/>
        <v>0</v>
      </c>
      <c r="AN1561" s="303">
        <f t="shared" si="2935"/>
        <v>0</v>
      </c>
      <c r="AO1561" s="303">
        <f t="shared" si="2935"/>
        <v>0</v>
      </c>
      <c r="AP1561" s="303">
        <f t="shared" si="2935"/>
        <v>0</v>
      </c>
      <c r="AQ1561" s="303">
        <f t="shared" si="2935"/>
        <v>0</v>
      </c>
      <c r="AR1561" s="303">
        <f t="shared" si="2935"/>
        <v>0</v>
      </c>
      <c r="AS1561" s="695">
        <f>SUM(AE1561:AR1561)</f>
        <v>61577.829600000005</v>
      </c>
    </row>
    <row r="1562" spans="2:45" ht="15.75">
      <c r="B1562" s="305" t="s">
        <v>755</v>
      </c>
      <c r="C1562" s="301"/>
      <c r="D1562" s="306"/>
      <c r="E1562" s="293"/>
      <c r="F1562" s="293"/>
      <c r="G1562" s="293"/>
      <c r="H1562" s="293"/>
      <c r="I1562" s="293"/>
      <c r="J1562" s="293"/>
      <c r="K1562" s="293"/>
      <c r="L1562" s="293"/>
      <c r="M1562" s="293"/>
      <c r="N1562" s="293"/>
      <c r="O1562" s="293"/>
      <c r="P1562" s="293"/>
      <c r="Q1562" s="293"/>
      <c r="R1562" s="260"/>
      <c r="S1562" s="293"/>
      <c r="T1562" s="293"/>
      <c r="U1562" s="293"/>
      <c r="V1562" s="306"/>
      <c r="W1562" s="306"/>
      <c r="X1562" s="306"/>
      <c r="Y1562" s="306"/>
      <c r="Z1562" s="293"/>
      <c r="AA1562" s="293"/>
      <c r="AB1562" s="293"/>
      <c r="AC1562" s="293"/>
      <c r="AD1562" s="293"/>
      <c r="AE1562" s="307"/>
      <c r="AF1562" s="307"/>
      <c r="AG1562" s="307"/>
      <c r="AH1562" s="307"/>
      <c r="AI1562" s="307"/>
      <c r="AJ1562" s="307"/>
      <c r="AK1562" s="307"/>
      <c r="AL1562" s="307"/>
      <c r="AM1562" s="307"/>
      <c r="AN1562" s="307"/>
      <c r="AO1562" s="307"/>
      <c r="AP1562" s="307"/>
      <c r="AQ1562" s="307"/>
      <c r="AR1562" s="307"/>
      <c r="AS1562" s="359">
        <f>AS1560-AS1561</f>
        <v>19390.370377898151</v>
      </c>
    </row>
    <row r="1563" spans="2:45" ht="15.75">
      <c r="B1563" s="305"/>
      <c r="C1563" s="301"/>
      <c r="D1563" s="306"/>
      <c r="E1563" s="293"/>
      <c r="F1563" s="293"/>
      <c r="G1563" s="293"/>
      <c r="H1563" s="293"/>
      <c r="I1563" s="293"/>
      <c r="J1563" s="293"/>
      <c r="K1563" s="293"/>
      <c r="L1563" s="293"/>
      <c r="M1563" s="293"/>
      <c r="N1563" s="293"/>
      <c r="O1563" s="293"/>
      <c r="P1563" s="293"/>
      <c r="Q1563" s="293"/>
      <c r="R1563" s="260"/>
      <c r="S1563" s="293"/>
      <c r="T1563" s="293"/>
      <c r="U1563" s="293"/>
      <c r="V1563" s="306"/>
      <c r="W1563" s="306"/>
      <c r="X1563" s="306"/>
      <c r="Y1563" s="306"/>
      <c r="Z1563" s="293"/>
      <c r="AA1563" s="293"/>
      <c r="AB1563" s="293"/>
      <c r="AC1563" s="293"/>
      <c r="AD1563" s="293"/>
      <c r="AE1563" s="307"/>
      <c r="AF1563" s="307"/>
      <c r="AG1563" s="307"/>
      <c r="AH1563" s="307"/>
      <c r="AI1563" s="307"/>
      <c r="AJ1563" s="307"/>
      <c r="AK1563" s="307"/>
      <c r="AL1563" s="307"/>
      <c r="AM1563" s="307"/>
      <c r="AN1563" s="307"/>
      <c r="AO1563" s="307"/>
      <c r="AP1563" s="307"/>
      <c r="AQ1563" s="307"/>
      <c r="AR1563" s="307"/>
      <c r="AS1563" s="359"/>
    </row>
    <row r="1564" spans="2:45">
      <c r="B1564" s="283" t="s">
        <v>887</v>
      </c>
      <c r="C1564" s="306"/>
      <c r="D1564" s="306"/>
      <c r="E1564" s="293"/>
      <c r="F1564" s="293"/>
      <c r="G1564" s="293"/>
      <c r="H1564" s="293"/>
      <c r="I1564" s="293"/>
      <c r="J1564" s="293"/>
      <c r="K1564" s="293"/>
      <c r="L1564" s="293"/>
      <c r="M1564" s="293"/>
      <c r="N1564" s="293"/>
      <c r="O1564" s="293"/>
      <c r="P1564" s="293"/>
      <c r="Q1564" s="293"/>
      <c r="R1564" s="260"/>
      <c r="S1564" s="293"/>
      <c r="T1564" s="293"/>
      <c r="U1564" s="293"/>
      <c r="V1564" s="306"/>
      <c r="W1564" s="301"/>
      <c r="X1564" s="306"/>
      <c r="Y1564" s="306"/>
      <c r="Z1564" s="293"/>
      <c r="AA1564" s="293"/>
      <c r="AB1564" s="293"/>
      <c r="AC1564" s="293"/>
      <c r="AD1564" s="293"/>
      <c r="AE1564" s="682">
        <f>SUMPRODUCT($E$1382:$E$1542,AE1382:AE1542)</f>
        <v>0</v>
      </c>
      <c r="AF1564" s="682">
        <f>SUMPRODUCT($E$1382:$E$1542,AF1382:AF1542)</f>
        <v>0</v>
      </c>
      <c r="AG1564" s="682">
        <f>IF(AG1380="kw",SUMPRODUCT($Q$1382:$Q$1542,$S$1382:$S$1542,AG1382:AG1542),SUMPRODUCT($E$1382:$E$1542,AG1382:AG1542))</f>
        <v>0</v>
      </c>
      <c r="AH1564" s="682">
        <f t="shared" ref="AH1564:AR1564" si="2936">IF(AH1380="kw",SUMPRODUCT($Q$1382:$Q$1542,$S$1382:$S$1542,AH1382:AH1542),SUMPRODUCT($E$1382:$E$1542,AH1382:AH1542))</f>
        <v>0</v>
      </c>
      <c r="AI1564" s="682">
        <f t="shared" si="2936"/>
        <v>0</v>
      </c>
      <c r="AJ1564" s="682">
        <f t="shared" si="2936"/>
        <v>0</v>
      </c>
      <c r="AK1564" s="682">
        <f t="shared" si="2936"/>
        <v>0</v>
      </c>
      <c r="AL1564" s="682">
        <f t="shared" si="2936"/>
        <v>0</v>
      </c>
      <c r="AM1564" s="682">
        <f t="shared" si="2936"/>
        <v>0</v>
      </c>
      <c r="AN1564" s="682">
        <f t="shared" si="2936"/>
        <v>0</v>
      </c>
      <c r="AO1564" s="682">
        <f t="shared" si="2936"/>
        <v>0</v>
      </c>
      <c r="AP1564" s="682">
        <f t="shared" si="2936"/>
        <v>0</v>
      </c>
      <c r="AQ1564" s="682">
        <f t="shared" si="2936"/>
        <v>0</v>
      </c>
      <c r="AR1564" s="682">
        <f t="shared" si="2936"/>
        <v>0</v>
      </c>
      <c r="AS1564" s="295"/>
    </row>
    <row r="1565" spans="2:45">
      <c r="B1565" s="283" t="s">
        <v>888</v>
      </c>
      <c r="C1565" s="306"/>
      <c r="D1565" s="306"/>
      <c r="E1565" s="293"/>
      <c r="F1565" s="293"/>
      <c r="G1565" s="293"/>
      <c r="H1565" s="293"/>
      <c r="I1565" s="293"/>
      <c r="J1565" s="293"/>
      <c r="K1565" s="293"/>
      <c r="L1565" s="293"/>
      <c r="M1565" s="293"/>
      <c r="N1565" s="293"/>
      <c r="O1565" s="293"/>
      <c r="P1565" s="293"/>
      <c r="Q1565" s="293"/>
      <c r="R1565" s="260"/>
      <c r="S1565" s="293"/>
      <c r="T1565" s="293"/>
      <c r="U1565" s="293"/>
      <c r="V1565" s="306"/>
      <c r="W1565" s="301"/>
      <c r="X1565" s="306"/>
      <c r="Y1565" s="306"/>
      <c r="Z1565" s="293"/>
      <c r="AA1565" s="293"/>
      <c r="AB1565" s="293"/>
      <c r="AC1565" s="293"/>
      <c r="AD1565" s="293"/>
      <c r="AE1565" s="682">
        <f>SUMPRODUCT($F$1382:$F$1542,AE1382:AE1542)</f>
        <v>0</v>
      </c>
      <c r="AF1565" s="682">
        <f>SUMPRODUCT($F$1382:$F$1542,AF1382:AF1542)</f>
        <v>0</v>
      </c>
      <c r="AG1565" s="682">
        <f>IF(AG1380="kw",SUMPRODUCT($Q$1382:$Q$1542,$T$1382:$T$1542,AG1382:AG1542),SUMPRODUCT($F$1382:$F$1542,AG1382:AG1542))</f>
        <v>0</v>
      </c>
      <c r="AH1565" s="682">
        <f t="shared" ref="AH1565:AR1565" si="2937">IF(AH1380="kw",SUMPRODUCT($Q$1382:$Q$1542,$T$1382:$T$1542,AH1382:AH1542),SUMPRODUCT($F$1382:$F$1542,AH1382:AH1542))</f>
        <v>0</v>
      </c>
      <c r="AI1565" s="682">
        <f t="shared" si="2937"/>
        <v>0</v>
      </c>
      <c r="AJ1565" s="682">
        <f t="shared" si="2937"/>
        <v>0</v>
      </c>
      <c r="AK1565" s="682">
        <f t="shared" si="2937"/>
        <v>0</v>
      </c>
      <c r="AL1565" s="682">
        <f t="shared" si="2937"/>
        <v>0</v>
      </c>
      <c r="AM1565" s="682">
        <f t="shared" si="2937"/>
        <v>0</v>
      </c>
      <c r="AN1565" s="682">
        <f t="shared" si="2937"/>
        <v>0</v>
      </c>
      <c r="AO1565" s="682">
        <f t="shared" si="2937"/>
        <v>0</v>
      </c>
      <c r="AP1565" s="682">
        <f t="shared" si="2937"/>
        <v>0</v>
      </c>
      <c r="AQ1565" s="682">
        <f t="shared" si="2937"/>
        <v>0</v>
      </c>
      <c r="AR1565" s="682">
        <f t="shared" si="2937"/>
        <v>0</v>
      </c>
      <c r="AS1565" s="295"/>
    </row>
    <row r="1566" spans="2:45">
      <c r="B1566" s="283" t="s">
        <v>889</v>
      </c>
      <c r="C1566" s="306"/>
      <c r="D1566" s="306"/>
      <c r="E1566" s="293"/>
      <c r="F1566" s="293"/>
      <c r="G1566" s="293"/>
      <c r="H1566" s="293"/>
      <c r="I1566" s="293"/>
      <c r="J1566" s="293"/>
      <c r="K1566" s="293"/>
      <c r="L1566" s="293"/>
      <c r="M1566" s="293"/>
      <c r="N1566" s="293"/>
      <c r="O1566" s="293"/>
      <c r="P1566" s="293"/>
      <c r="Q1566" s="293"/>
      <c r="R1566" s="260"/>
      <c r="S1566" s="293"/>
      <c r="T1566" s="293"/>
      <c r="U1566" s="293"/>
      <c r="V1566" s="306"/>
      <c r="W1566" s="301"/>
      <c r="X1566" s="306"/>
      <c r="Y1566" s="306"/>
      <c r="Z1566" s="293"/>
      <c r="AA1566" s="293"/>
      <c r="AB1566" s="293"/>
      <c r="AC1566" s="293"/>
      <c r="AD1566" s="293"/>
      <c r="AE1566" s="682">
        <f>SUMPRODUCT($G$1382:$G$1542,AE1382:AE1542)</f>
        <v>0</v>
      </c>
      <c r="AF1566" s="682">
        <f>SUMPRODUCT($G$1382:$G$1542,AF1382:AF1542)</f>
        <v>0</v>
      </c>
      <c r="AG1566" s="682">
        <f>IF(AG1380="kw",SUMPRODUCT($Q$1382:$Q$1542,$U$1382:$U$1542,AG1382:AG1542),SUMPRODUCT($G$1382:$G$1542,AG1382:AG1542))</f>
        <v>0</v>
      </c>
      <c r="AH1566" s="682">
        <f t="shared" ref="AH1566:AR1566" si="2938">IF(AH1380="kw",SUMPRODUCT($Q$1382:$Q$1542,$U$1382:$U$1542,AH1382:AH1542),SUMPRODUCT($G$1382:$G$1542,AH1382:AH1542))</f>
        <v>0</v>
      </c>
      <c r="AI1566" s="682">
        <f t="shared" si="2938"/>
        <v>0</v>
      </c>
      <c r="AJ1566" s="682">
        <f t="shared" si="2938"/>
        <v>0</v>
      </c>
      <c r="AK1566" s="682">
        <f t="shared" si="2938"/>
        <v>0</v>
      </c>
      <c r="AL1566" s="682">
        <f t="shared" si="2938"/>
        <v>0</v>
      </c>
      <c r="AM1566" s="682">
        <f t="shared" si="2938"/>
        <v>0</v>
      </c>
      <c r="AN1566" s="682">
        <f t="shared" si="2938"/>
        <v>0</v>
      </c>
      <c r="AO1566" s="682">
        <f t="shared" si="2938"/>
        <v>0</v>
      </c>
      <c r="AP1566" s="682">
        <f t="shared" si="2938"/>
        <v>0</v>
      </c>
      <c r="AQ1566" s="682">
        <f t="shared" si="2938"/>
        <v>0</v>
      </c>
      <c r="AR1566" s="682">
        <f t="shared" si="2938"/>
        <v>0</v>
      </c>
      <c r="AS1566" s="295"/>
    </row>
    <row r="1567" spans="2:45">
      <c r="B1567" s="283" t="s">
        <v>890</v>
      </c>
      <c r="C1567" s="306"/>
      <c r="D1567" s="306"/>
      <c r="E1567" s="293"/>
      <c r="F1567" s="293"/>
      <c r="G1567" s="293"/>
      <c r="H1567" s="293"/>
      <c r="I1567" s="293"/>
      <c r="J1567" s="293"/>
      <c r="K1567" s="293"/>
      <c r="L1567" s="293"/>
      <c r="M1567" s="293"/>
      <c r="N1567" s="293"/>
      <c r="O1567" s="293"/>
      <c r="P1567" s="293"/>
      <c r="Q1567" s="293"/>
      <c r="R1567" s="260"/>
      <c r="S1567" s="293"/>
      <c r="T1567" s="293"/>
      <c r="U1567" s="293"/>
      <c r="V1567" s="306"/>
      <c r="W1567" s="301"/>
      <c r="X1567" s="306"/>
      <c r="Y1567" s="306"/>
      <c r="Z1567" s="293"/>
      <c r="AA1567" s="293"/>
      <c r="AB1567" s="293"/>
      <c r="AC1567" s="293"/>
      <c r="AD1567" s="293"/>
      <c r="AE1567" s="682">
        <f>SUMPRODUCT($H$1382:$H$1542,AE1382:AE1542)</f>
        <v>0</v>
      </c>
      <c r="AF1567" s="682">
        <f>SUMPRODUCT($H$1382:$H$1542,AF1382:AF1542)</f>
        <v>0</v>
      </c>
      <c r="AG1567" s="682">
        <f>IF(AG1380="kw",SUMPRODUCT($Q$1382:$Q$1542,$V$1382:$V$1542,AG1382:AG1542),SUMPRODUCT($H$1382:$H$1542,AG1382:AG1542))</f>
        <v>0</v>
      </c>
      <c r="AH1567" s="682">
        <f t="shared" ref="AH1567:AR1567" si="2939">IF(AH1380="kw",SUMPRODUCT($Q$1382:$Q$1542,$V$1382:$V$1542,AH1382:AH1542),SUMPRODUCT($H$1382:$H$1542,AH1382:AH1542))</f>
        <v>0</v>
      </c>
      <c r="AI1567" s="682">
        <f t="shared" si="2939"/>
        <v>0</v>
      </c>
      <c r="AJ1567" s="682">
        <f t="shared" si="2939"/>
        <v>0</v>
      </c>
      <c r="AK1567" s="682">
        <f t="shared" si="2939"/>
        <v>0</v>
      </c>
      <c r="AL1567" s="682">
        <f t="shared" si="2939"/>
        <v>0</v>
      </c>
      <c r="AM1567" s="682">
        <f t="shared" si="2939"/>
        <v>0</v>
      </c>
      <c r="AN1567" s="682">
        <f t="shared" si="2939"/>
        <v>0</v>
      </c>
      <c r="AO1567" s="682">
        <f t="shared" si="2939"/>
        <v>0</v>
      </c>
      <c r="AP1567" s="682">
        <f t="shared" si="2939"/>
        <v>0</v>
      </c>
      <c r="AQ1567" s="682">
        <f t="shared" si="2939"/>
        <v>0</v>
      </c>
      <c r="AR1567" s="682">
        <f t="shared" si="2939"/>
        <v>0</v>
      </c>
      <c r="AS1567" s="295"/>
    </row>
    <row r="1568" spans="2:45">
      <c r="B1568" s="334" t="s">
        <v>891</v>
      </c>
      <c r="C1568" s="396"/>
      <c r="D1568" s="396"/>
      <c r="E1568" s="397"/>
      <c r="F1568" s="397"/>
      <c r="G1568" s="397"/>
      <c r="H1568" s="397"/>
      <c r="I1568" s="397"/>
      <c r="J1568" s="397"/>
      <c r="K1568" s="397"/>
      <c r="L1568" s="397"/>
      <c r="M1568" s="397"/>
      <c r="N1568" s="397"/>
      <c r="O1568" s="397"/>
      <c r="P1568" s="397"/>
      <c r="Q1568" s="397"/>
      <c r="R1568" s="398"/>
      <c r="S1568" s="397"/>
      <c r="T1568" s="397"/>
      <c r="U1568" s="397"/>
      <c r="V1568" s="396"/>
      <c r="W1568" s="399"/>
      <c r="X1568" s="396"/>
      <c r="Y1568" s="396"/>
      <c r="Z1568" s="397"/>
      <c r="AA1568" s="397"/>
      <c r="AB1568" s="397"/>
      <c r="AC1568" s="397"/>
      <c r="AD1568" s="397"/>
      <c r="AE1568" s="683">
        <f>SUMPRODUCT($I$1382:$I$1542,AE1382:AE1542)</f>
        <v>0</v>
      </c>
      <c r="AF1568" s="683">
        <f>SUMPRODUCT($I$1382:$I$1542,AF1382:AF1542)</f>
        <v>0</v>
      </c>
      <c r="AG1568" s="683">
        <f>IF(AG1380="kw",SUMPRODUCT($Q$1382:$Q$1542,$W$1382:$W$1542,AG1382:AG1542),SUMPRODUCT($I$1382:$I$1542,AG1382:AG1542))</f>
        <v>0</v>
      </c>
      <c r="AH1568" s="683">
        <f t="shared" ref="AH1568:AR1568" si="2940">IF(AH1380="kw",SUMPRODUCT($Q$1382:$Q$1542,$W$1382:$W$1542,AH1382:AH1542),SUMPRODUCT($I$1382:$I$1542,AH1382:AH1542))</f>
        <v>0</v>
      </c>
      <c r="AI1568" s="683">
        <f t="shared" si="2940"/>
        <v>0</v>
      </c>
      <c r="AJ1568" s="683">
        <f t="shared" si="2940"/>
        <v>0</v>
      </c>
      <c r="AK1568" s="683">
        <f t="shared" si="2940"/>
        <v>0</v>
      </c>
      <c r="AL1568" s="683">
        <f t="shared" si="2940"/>
        <v>0</v>
      </c>
      <c r="AM1568" s="683">
        <f t="shared" si="2940"/>
        <v>0</v>
      </c>
      <c r="AN1568" s="683">
        <f t="shared" si="2940"/>
        <v>0</v>
      </c>
      <c r="AO1568" s="683">
        <f t="shared" si="2940"/>
        <v>0</v>
      </c>
      <c r="AP1568" s="683">
        <f t="shared" si="2940"/>
        <v>0</v>
      </c>
      <c r="AQ1568" s="683">
        <f t="shared" si="2940"/>
        <v>0</v>
      </c>
      <c r="AR1568" s="683">
        <f t="shared" si="2940"/>
        <v>0</v>
      </c>
      <c r="AS1568" s="339"/>
    </row>
    <row r="1569" spans="1:45">
      <c r="B1569" s="461"/>
      <c r="C1569" s="306"/>
      <c r="D1569" s="306"/>
      <c r="E1569" s="293"/>
      <c r="F1569" s="293"/>
      <c r="G1569" s="293"/>
      <c r="H1569" s="293"/>
      <c r="I1569" s="293"/>
      <c r="J1569" s="293"/>
      <c r="K1569" s="293"/>
      <c r="L1569" s="293"/>
      <c r="M1569" s="293"/>
      <c r="N1569" s="293"/>
      <c r="O1569" s="293"/>
      <c r="P1569" s="293"/>
      <c r="Q1569" s="293"/>
      <c r="R1569" s="260"/>
      <c r="S1569" s="293"/>
      <c r="T1569" s="293"/>
      <c r="U1569" s="293"/>
      <c r="V1569" s="306"/>
      <c r="W1569" s="301"/>
      <c r="X1569" s="306"/>
      <c r="Y1569" s="306"/>
      <c r="Z1569" s="293"/>
      <c r="AA1569" s="293"/>
      <c r="AB1569" s="293"/>
      <c r="AC1569" s="293"/>
      <c r="AD1569" s="293"/>
      <c r="AE1569" s="682"/>
      <c r="AF1569" s="682"/>
      <c r="AG1569" s="682"/>
      <c r="AH1569" s="682"/>
      <c r="AI1569" s="682"/>
      <c r="AJ1569" s="682"/>
      <c r="AK1569" s="682"/>
      <c r="AL1569" s="682"/>
      <c r="AM1569" s="682"/>
      <c r="AN1569" s="682"/>
      <c r="AO1569" s="682"/>
      <c r="AP1569" s="682"/>
      <c r="AQ1569" s="682"/>
      <c r="AR1569" s="682"/>
      <c r="AS1569" s="260"/>
    </row>
    <row r="1570" spans="1:45">
      <c r="B1570" s="461"/>
      <c r="C1570" s="306"/>
      <c r="D1570" s="306"/>
      <c r="E1570" s="293"/>
      <c r="F1570" s="293"/>
      <c r="G1570" s="293"/>
      <c r="H1570" s="293"/>
      <c r="I1570" s="293"/>
      <c r="J1570" s="293"/>
      <c r="K1570" s="293"/>
      <c r="L1570" s="293"/>
      <c r="M1570" s="293"/>
      <c r="N1570" s="293"/>
      <c r="O1570" s="293"/>
      <c r="P1570" s="293"/>
      <c r="Q1570" s="293"/>
      <c r="R1570" s="260"/>
      <c r="S1570" s="293"/>
      <c r="T1570" s="293"/>
      <c r="U1570" s="293"/>
      <c r="V1570" s="306"/>
      <c r="W1570" s="301"/>
      <c r="X1570" s="306"/>
      <c r="Y1570" s="306"/>
      <c r="Z1570" s="293"/>
      <c r="AA1570" s="293"/>
      <c r="AB1570" s="293"/>
      <c r="AC1570" s="293"/>
      <c r="AD1570" s="293"/>
      <c r="AE1570" s="682"/>
      <c r="AF1570" s="682"/>
      <c r="AG1570" s="682"/>
      <c r="AH1570" s="682"/>
      <c r="AI1570" s="682"/>
      <c r="AJ1570" s="682"/>
      <c r="AK1570" s="682"/>
      <c r="AL1570" s="682"/>
      <c r="AM1570" s="682"/>
      <c r="AN1570" s="682"/>
      <c r="AO1570" s="682"/>
      <c r="AP1570" s="682"/>
      <c r="AQ1570" s="682"/>
      <c r="AR1570" s="682"/>
      <c r="AS1570" s="260"/>
    </row>
    <row r="1571" spans="1:45" ht="15.75">
      <c r="B1571" s="241" t="s">
        <v>812</v>
      </c>
      <c r="C1571" s="242"/>
      <c r="D1571" s="511" t="s">
        <v>522</v>
      </c>
      <c r="E1571" s="217"/>
      <c r="F1571" s="511"/>
      <c r="G1571" s="217"/>
      <c r="H1571" s="217"/>
      <c r="I1571" s="217"/>
      <c r="J1571" s="217"/>
      <c r="K1571" s="217"/>
      <c r="L1571" s="217"/>
      <c r="M1571" s="217"/>
      <c r="N1571" s="217"/>
      <c r="O1571" s="217"/>
      <c r="P1571" s="217"/>
      <c r="Q1571" s="217"/>
      <c r="R1571" s="242"/>
      <c r="S1571" s="217"/>
      <c r="T1571" s="217"/>
      <c r="U1571" s="217"/>
      <c r="V1571" s="217"/>
      <c r="W1571" s="217"/>
      <c r="X1571" s="217"/>
      <c r="Y1571" s="217"/>
      <c r="Z1571" s="217"/>
      <c r="AA1571" s="217"/>
      <c r="AB1571" s="217"/>
      <c r="AC1571" s="217"/>
      <c r="AD1571" s="217"/>
      <c r="AE1571" s="231"/>
      <c r="AF1571" s="229"/>
      <c r="AG1571" s="229"/>
      <c r="AH1571" s="229"/>
      <c r="AI1571" s="229"/>
      <c r="AJ1571" s="229"/>
      <c r="AK1571" s="229"/>
      <c r="AL1571" s="229"/>
      <c r="AM1571" s="229"/>
      <c r="AN1571" s="229"/>
      <c r="AO1571" s="229"/>
      <c r="AP1571" s="229"/>
      <c r="AQ1571" s="229"/>
      <c r="AR1571" s="229"/>
    </row>
    <row r="1572" spans="1:45" ht="39.75" customHeight="1">
      <c r="B1572" s="860" t="s">
        <v>211</v>
      </c>
      <c r="C1572" s="862" t="s">
        <v>33</v>
      </c>
      <c r="D1572" s="244" t="s">
        <v>420</v>
      </c>
      <c r="E1572" s="871" t="s">
        <v>209</v>
      </c>
      <c r="F1572" s="872"/>
      <c r="G1572" s="872"/>
      <c r="H1572" s="872"/>
      <c r="I1572" s="872"/>
      <c r="J1572" s="872"/>
      <c r="K1572" s="872"/>
      <c r="L1572" s="872"/>
      <c r="M1572" s="872"/>
      <c r="N1572" s="872"/>
      <c r="O1572" s="872"/>
      <c r="P1572" s="873"/>
      <c r="Q1572" s="869" t="s">
        <v>213</v>
      </c>
      <c r="R1572" s="244" t="s">
        <v>421</v>
      </c>
      <c r="S1572" s="866" t="s">
        <v>212</v>
      </c>
      <c r="T1572" s="867"/>
      <c r="U1572" s="867"/>
      <c r="V1572" s="867"/>
      <c r="W1572" s="867"/>
      <c r="X1572" s="867"/>
      <c r="Y1572" s="867"/>
      <c r="Z1572" s="867"/>
      <c r="AA1572" s="867"/>
      <c r="AB1572" s="867"/>
      <c r="AC1572" s="867"/>
      <c r="AD1572" s="874"/>
      <c r="AE1572" s="866" t="s">
        <v>242</v>
      </c>
      <c r="AF1572" s="867"/>
      <c r="AG1572" s="867"/>
      <c r="AH1572" s="867"/>
      <c r="AI1572" s="867"/>
      <c r="AJ1572" s="867"/>
      <c r="AK1572" s="867"/>
      <c r="AL1572" s="867"/>
      <c r="AM1572" s="867"/>
      <c r="AN1572" s="867"/>
      <c r="AO1572" s="867"/>
      <c r="AP1572" s="867"/>
      <c r="AQ1572" s="867"/>
      <c r="AR1572" s="867"/>
      <c r="AS1572" s="868"/>
    </row>
    <row r="1573" spans="1:45" ht="65.25" customHeight="1">
      <c r="B1573" s="861"/>
      <c r="C1573" s="863"/>
      <c r="D1573" s="245">
        <v>2023</v>
      </c>
      <c r="E1573" s="245">
        <v>2024</v>
      </c>
      <c r="F1573" s="245">
        <v>2025</v>
      </c>
      <c r="G1573" s="245">
        <v>2026</v>
      </c>
      <c r="H1573" s="245">
        <v>2027</v>
      </c>
      <c r="I1573" s="245">
        <v>2028</v>
      </c>
      <c r="J1573" s="245">
        <v>2029</v>
      </c>
      <c r="K1573" s="245">
        <v>2030</v>
      </c>
      <c r="L1573" s="245">
        <v>2031</v>
      </c>
      <c r="M1573" s="245">
        <v>2032</v>
      </c>
      <c r="N1573" s="245">
        <v>2033</v>
      </c>
      <c r="O1573" s="245">
        <v>2034</v>
      </c>
      <c r="P1573" s="245">
        <v>2035</v>
      </c>
      <c r="Q1573" s="870"/>
      <c r="R1573" s="245">
        <v>2023</v>
      </c>
      <c r="S1573" s="245">
        <v>2024</v>
      </c>
      <c r="T1573" s="245">
        <v>2025</v>
      </c>
      <c r="U1573" s="245">
        <v>2026</v>
      </c>
      <c r="V1573" s="245">
        <v>2027</v>
      </c>
      <c r="W1573" s="245">
        <v>2028</v>
      </c>
      <c r="X1573" s="245">
        <v>2029</v>
      </c>
      <c r="Y1573" s="245">
        <v>2030</v>
      </c>
      <c r="Z1573" s="245">
        <v>2031</v>
      </c>
      <c r="AA1573" s="245">
        <v>2032</v>
      </c>
      <c r="AB1573" s="245">
        <v>2033</v>
      </c>
      <c r="AC1573" s="245">
        <v>2034</v>
      </c>
      <c r="AD1573" s="245">
        <v>2035</v>
      </c>
      <c r="AE1573" s="245" t="str">
        <f>'1.  LRAMVA Summary'!$D$53</f>
        <v>Residential</v>
      </c>
      <c r="AF1573" s="245" t="str">
        <f>'1.  LRAMVA Summary'!$E$53</f>
        <v>General Service &lt;50 kW</v>
      </c>
      <c r="AG1573" s="245" t="str">
        <f>'1.  LRAMVA Summary'!$F$53</f>
        <v>General Service 50 - 4,999 kW</v>
      </c>
      <c r="AH1573" s="245" t="str">
        <f>'1.  LRAMVA Summary'!$G$53</f>
        <v>Embedded Distributor</v>
      </c>
      <c r="AI1573" s="245" t="str">
        <f>'1.  LRAMVA Summary'!$H$53</f>
        <v>Sentinel Lighting</v>
      </c>
      <c r="AJ1573" s="245" t="str">
        <f>'1.  LRAMVA Summary'!$I$53</f>
        <v>Street Lighting</v>
      </c>
      <c r="AK1573" s="245" t="str">
        <f>'1.  LRAMVA Summary'!$J$53</f>
        <v>Unmetered Scattered Load</v>
      </c>
      <c r="AL1573" s="245" t="str">
        <f>'1.  LRAMVA Summary'!$K$53</f>
        <v/>
      </c>
      <c r="AM1573" s="245" t="str">
        <f>'1.  LRAMVA Summary'!$L$53</f>
        <v/>
      </c>
      <c r="AN1573" s="245" t="str">
        <f>'1.  LRAMVA Summary'!$M$53</f>
        <v/>
      </c>
      <c r="AO1573" s="245" t="str">
        <f>'1.  LRAMVA Summary'!$N$53</f>
        <v/>
      </c>
      <c r="AP1573" s="245" t="str">
        <f>'1.  LRAMVA Summary'!$O$53</f>
        <v/>
      </c>
      <c r="AQ1573" s="245" t="str">
        <f>'1.  LRAMVA Summary'!$P$53</f>
        <v/>
      </c>
      <c r="AR1573" s="245" t="str">
        <f>'1.  LRAMVA Summary'!$Q$53</f>
        <v/>
      </c>
      <c r="AS1573" s="247" t="str">
        <f>'1.  LRAMVA Summary'!$R$53</f>
        <v>Total</v>
      </c>
    </row>
    <row r="1574" spans="1:45" ht="15" customHeight="1">
      <c r="A1574" s="464"/>
      <c r="B1574" s="454" t="s">
        <v>500</v>
      </c>
      <c r="C1574" s="249"/>
      <c r="D1574" s="249"/>
      <c r="E1574" s="249"/>
      <c r="F1574" s="249"/>
      <c r="G1574" s="249"/>
      <c r="H1574" s="249"/>
      <c r="I1574" s="249"/>
      <c r="J1574" s="249"/>
      <c r="K1574" s="249"/>
      <c r="L1574" s="249"/>
      <c r="M1574" s="249"/>
      <c r="N1574" s="249"/>
      <c r="O1574" s="249"/>
      <c r="P1574" s="249"/>
      <c r="Q1574" s="250"/>
      <c r="R1574" s="249"/>
      <c r="S1574" s="249"/>
      <c r="T1574" s="249"/>
      <c r="U1574" s="249"/>
      <c r="V1574" s="249"/>
      <c r="W1574" s="249"/>
      <c r="X1574" s="249"/>
      <c r="Y1574" s="249"/>
      <c r="Z1574" s="249"/>
      <c r="AA1574" s="249"/>
      <c r="AB1574" s="249"/>
      <c r="AC1574" s="249"/>
      <c r="AD1574" s="249"/>
      <c r="AE1574" s="251" t="str">
        <f>'1.  LRAMVA Summary'!$D$54</f>
        <v>kWh</v>
      </c>
      <c r="AF1574" s="251" t="str">
        <f>'1.  LRAMVA Summary'!$E$54</f>
        <v>kWh</v>
      </c>
      <c r="AG1574" s="251" t="str">
        <f>'1.  LRAMVA Summary'!$F$54</f>
        <v>kW</v>
      </c>
      <c r="AH1574" s="251" t="str">
        <f>'1.  LRAMVA Summary'!$G$54</f>
        <v>kW</v>
      </c>
      <c r="AI1574" s="251" t="str">
        <f>'1.  LRAMVA Summary'!$H$54</f>
        <v>kW</v>
      </c>
      <c r="AJ1574" s="251" t="str">
        <f>'1.  LRAMVA Summary'!$I$54</f>
        <v>kW</v>
      </c>
      <c r="AK1574" s="251" t="str">
        <f>'1.  LRAMVA Summary'!$J$54</f>
        <v>kWh</v>
      </c>
      <c r="AL1574" s="251">
        <f>'1.  LRAMVA Summary'!$K$54</f>
        <v>0</v>
      </c>
      <c r="AM1574" s="251">
        <f>'1.  LRAMVA Summary'!$L$54</f>
        <v>0</v>
      </c>
      <c r="AN1574" s="251">
        <f>'1.  LRAMVA Summary'!$M$54</f>
        <v>0</v>
      </c>
      <c r="AO1574" s="251">
        <f>'1.  LRAMVA Summary'!$N$54</f>
        <v>0</v>
      </c>
      <c r="AP1574" s="251">
        <f>'1.  LRAMVA Summary'!$O$54</f>
        <v>0</v>
      </c>
      <c r="AQ1574" s="251">
        <f>'1.  LRAMVA Summary'!$P$54</f>
        <v>0</v>
      </c>
      <c r="AR1574" s="251">
        <f>'1.  LRAMVA Summary'!$Q$54</f>
        <v>0</v>
      </c>
      <c r="AS1574" s="252"/>
    </row>
    <row r="1575" spans="1:45" ht="15" hidden="1" customHeight="1" outlineLevel="1">
      <c r="A1575" s="464"/>
      <c r="B1575" s="443" t="s">
        <v>493</v>
      </c>
      <c r="C1575" s="249"/>
      <c r="D1575" s="249"/>
      <c r="E1575" s="249"/>
      <c r="F1575" s="249"/>
      <c r="G1575" s="249"/>
      <c r="H1575" s="249"/>
      <c r="I1575" s="249"/>
      <c r="J1575" s="249"/>
      <c r="K1575" s="249"/>
      <c r="L1575" s="249"/>
      <c r="M1575" s="249"/>
      <c r="N1575" s="249"/>
      <c r="O1575" s="249"/>
      <c r="P1575" s="249"/>
      <c r="Q1575" s="250"/>
      <c r="R1575" s="249"/>
      <c r="S1575" s="249"/>
      <c r="T1575" s="249"/>
      <c r="U1575" s="249"/>
      <c r="V1575" s="249"/>
      <c r="W1575" s="249"/>
      <c r="X1575" s="249"/>
      <c r="Y1575" s="249"/>
      <c r="Z1575" s="249"/>
      <c r="AA1575" s="249"/>
      <c r="AB1575" s="249"/>
      <c r="AC1575" s="249"/>
      <c r="AD1575" s="249"/>
      <c r="AE1575" s="251"/>
      <c r="AF1575" s="251"/>
      <c r="AG1575" s="251"/>
      <c r="AH1575" s="251"/>
      <c r="AI1575" s="251"/>
      <c r="AJ1575" s="251"/>
      <c r="AK1575" s="251"/>
      <c r="AL1575" s="251"/>
      <c r="AM1575" s="251"/>
      <c r="AN1575" s="251"/>
      <c r="AO1575" s="251"/>
      <c r="AP1575" s="251"/>
      <c r="AQ1575" s="251"/>
      <c r="AR1575" s="251"/>
      <c r="AS1575" s="252"/>
    </row>
    <row r="1576" spans="1:45" ht="15" hidden="1" customHeight="1" outlineLevel="1">
      <c r="A1576" s="464">
        <v>1</v>
      </c>
      <c r="B1576" s="379" t="s">
        <v>95</v>
      </c>
      <c r="C1576" s="251" t="s">
        <v>25</v>
      </c>
      <c r="D1576" s="255"/>
      <c r="E1576" s="255"/>
      <c r="F1576" s="255"/>
      <c r="G1576" s="255"/>
      <c r="H1576" s="255"/>
      <c r="I1576" s="255"/>
      <c r="J1576" s="255"/>
      <c r="K1576" s="255"/>
      <c r="L1576" s="255"/>
      <c r="M1576" s="255"/>
      <c r="N1576" s="255"/>
      <c r="O1576" s="255"/>
      <c r="P1576" s="255"/>
      <c r="Q1576" s="251"/>
      <c r="R1576" s="255"/>
      <c r="S1576" s="255"/>
      <c r="T1576" s="255"/>
      <c r="U1576" s="255"/>
      <c r="V1576" s="255"/>
      <c r="W1576" s="255"/>
      <c r="X1576" s="255"/>
      <c r="Y1576" s="255"/>
      <c r="Z1576" s="255"/>
      <c r="AA1576" s="255"/>
      <c r="AB1576" s="255"/>
      <c r="AC1576" s="255"/>
      <c r="AD1576" s="255"/>
      <c r="AE1576" s="366"/>
      <c r="AF1576" s="366"/>
      <c r="AG1576" s="366"/>
      <c r="AH1576" s="366"/>
      <c r="AI1576" s="366"/>
      <c r="AJ1576" s="366"/>
      <c r="AK1576" s="366"/>
      <c r="AL1576" s="361"/>
      <c r="AM1576" s="361"/>
      <c r="AN1576" s="361"/>
      <c r="AO1576" s="361"/>
      <c r="AP1576" s="361"/>
      <c r="AQ1576" s="361"/>
      <c r="AR1576" s="361"/>
      <c r="AS1576" s="256">
        <f>SUM(AE1576:AR1576)</f>
        <v>0</v>
      </c>
    </row>
    <row r="1577" spans="1:45" ht="15" hidden="1" customHeight="1" outlineLevel="1">
      <c r="A1577" s="464"/>
      <c r="B1577" s="254" t="s">
        <v>956</v>
      </c>
      <c r="C1577" s="251" t="s">
        <v>163</v>
      </c>
      <c r="D1577" s="255"/>
      <c r="E1577" s="255"/>
      <c r="F1577" s="255"/>
      <c r="G1577" s="255"/>
      <c r="H1577" s="255"/>
      <c r="I1577" s="255"/>
      <c r="J1577" s="255"/>
      <c r="K1577" s="255"/>
      <c r="L1577" s="255"/>
      <c r="M1577" s="255"/>
      <c r="N1577" s="255"/>
      <c r="O1577" s="255"/>
      <c r="P1577" s="255"/>
      <c r="Q1577" s="414"/>
      <c r="R1577" s="255"/>
      <c r="S1577" s="255"/>
      <c r="T1577" s="255"/>
      <c r="U1577" s="255"/>
      <c r="V1577" s="255"/>
      <c r="W1577" s="255"/>
      <c r="X1577" s="255"/>
      <c r="Y1577" s="255"/>
      <c r="Z1577" s="255"/>
      <c r="AA1577" s="255"/>
      <c r="AB1577" s="255"/>
      <c r="AC1577" s="255"/>
      <c r="AD1577" s="255"/>
      <c r="AE1577" s="362">
        <f>AE1576</f>
        <v>0</v>
      </c>
      <c r="AF1577" s="362">
        <f t="shared" ref="AF1577:AR1577" si="2941">AF1576</f>
        <v>0</v>
      </c>
      <c r="AG1577" s="362">
        <f t="shared" si="2941"/>
        <v>0</v>
      </c>
      <c r="AH1577" s="362">
        <f t="shared" si="2941"/>
        <v>0</v>
      </c>
      <c r="AI1577" s="362">
        <f t="shared" si="2941"/>
        <v>0</v>
      </c>
      <c r="AJ1577" s="362">
        <f t="shared" si="2941"/>
        <v>0</v>
      </c>
      <c r="AK1577" s="362">
        <f t="shared" si="2941"/>
        <v>0</v>
      </c>
      <c r="AL1577" s="362">
        <f t="shared" si="2941"/>
        <v>0</v>
      </c>
      <c r="AM1577" s="362">
        <f t="shared" si="2941"/>
        <v>0</v>
      </c>
      <c r="AN1577" s="362">
        <f t="shared" si="2941"/>
        <v>0</v>
      </c>
      <c r="AO1577" s="362">
        <f t="shared" si="2941"/>
        <v>0</v>
      </c>
      <c r="AP1577" s="362">
        <f t="shared" si="2941"/>
        <v>0</v>
      </c>
      <c r="AQ1577" s="362">
        <f t="shared" si="2941"/>
        <v>0</v>
      </c>
      <c r="AR1577" s="362">
        <f t="shared" si="2941"/>
        <v>0</v>
      </c>
      <c r="AS1577" s="257"/>
    </row>
    <row r="1578" spans="1:45" ht="15" hidden="1" customHeight="1" outlineLevel="1">
      <c r="A1578" s="464"/>
      <c r="B1578" s="258"/>
      <c r="C1578" s="259"/>
      <c r="D1578" s="259"/>
      <c r="E1578" s="259"/>
      <c r="F1578" s="259"/>
      <c r="G1578" s="259"/>
      <c r="H1578" s="259"/>
      <c r="I1578" s="259"/>
      <c r="J1578" s="659"/>
      <c r="K1578" s="259"/>
      <c r="L1578" s="259"/>
      <c r="M1578" s="259"/>
      <c r="N1578" s="259"/>
      <c r="O1578" s="259"/>
      <c r="P1578" s="259"/>
      <c r="Q1578" s="260"/>
      <c r="R1578" s="259"/>
      <c r="S1578" s="259"/>
      <c r="T1578" s="259"/>
      <c r="U1578" s="259"/>
      <c r="V1578" s="259"/>
      <c r="W1578" s="259"/>
      <c r="X1578" s="259"/>
      <c r="Y1578" s="259"/>
      <c r="Z1578" s="259"/>
      <c r="AA1578" s="259"/>
      <c r="AB1578" s="259"/>
      <c r="AC1578" s="259"/>
      <c r="AD1578" s="259"/>
      <c r="AE1578" s="363"/>
      <c r="AF1578" s="364"/>
      <c r="AG1578" s="364"/>
      <c r="AH1578" s="364"/>
      <c r="AI1578" s="364"/>
      <c r="AJ1578" s="364"/>
      <c r="AK1578" s="364"/>
      <c r="AL1578" s="364"/>
      <c r="AM1578" s="364"/>
      <c r="AN1578" s="364"/>
      <c r="AO1578" s="364"/>
      <c r="AP1578" s="364"/>
      <c r="AQ1578" s="364"/>
      <c r="AR1578" s="364"/>
      <c r="AS1578" s="262"/>
    </row>
    <row r="1579" spans="1:45" ht="15" hidden="1" customHeight="1" outlineLevel="1">
      <c r="A1579" s="464">
        <v>2</v>
      </c>
      <c r="B1579" s="379" t="s">
        <v>96</v>
      </c>
      <c r="C1579" s="251" t="s">
        <v>25</v>
      </c>
      <c r="D1579" s="255"/>
      <c r="E1579" s="255"/>
      <c r="F1579" s="255"/>
      <c r="G1579" s="255"/>
      <c r="H1579" s="255"/>
      <c r="I1579" s="255"/>
      <c r="J1579" s="255"/>
      <c r="K1579" s="255"/>
      <c r="L1579" s="255"/>
      <c r="M1579" s="255"/>
      <c r="N1579" s="255"/>
      <c r="O1579" s="255"/>
      <c r="P1579" s="255"/>
      <c r="Q1579" s="251"/>
      <c r="R1579" s="255"/>
      <c r="S1579" s="255"/>
      <c r="T1579" s="255"/>
      <c r="U1579" s="255"/>
      <c r="V1579" s="255"/>
      <c r="W1579" s="255"/>
      <c r="X1579" s="255"/>
      <c r="Y1579" s="255"/>
      <c r="Z1579" s="255"/>
      <c r="AA1579" s="255"/>
      <c r="AB1579" s="255"/>
      <c r="AC1579" s="255"/>
      <c r="AD1579" s="255"/>
      <c r="AE1579" s="366"/>
      <c r="AF1579" s="366"/>
      <c r="AG1579" s="366"/>
      <c r="AH1579" s="366"/>
      <c r="AI1579" s="366"/>
      <c r="AJ1579" s="366"/>
      <c r="AK1579" s="366"/>
      <c r="AL1579" s="361"/>
      <c r="AM1579" s="361"/>
      <c r="AN1579" s="361"/>
      <c r="AO1579" s="361"/>
      <c r="AP1579" s="361"/>
      <c r="AQ1579" s="361"/>
      <c r="AR1579" s="361"/>
      <c r="AS1579" s="256">
        <f>SUM(AE1579:AR1579)</f>
        <v>0</v>
      </c>
    </row>
    <row r="1580" spans="1:45" ht="15" hidden="1" customHeight="1" outlineLevel="1">
      <c r="A1580" s="464"/>
      <c r="B1580" s="254" t="s">
        <v>956</v>
      </c>
      <c r="C1580" s="251" t="s">
        <v>163</v>
      </c>
      <c r="D1580" s="255"/>
      <c r="E1580" s="255"/>
      <c r="F1580" s="255"/>
      <c r="G1580" s="255"/>
      <c r="H1580" s="255"/>
      <c r="I1580" s="255"/>
      <c r="J1580" s="255"/>
      <c r="K1580" s="255"/>
      <c r="L1580" s="255"/>
      <c r="M1580" s="255"/>
      <c r="N1580" s="255"/>
      <c r="O1580" s="255"/>
      <c r="P1580" s="255"/>
      <c r="Q1580" s="414"/>
      <c r="R1580" s="255"/>
      <c r="S1580" s="255"/>
      <c r="T1580" s="255"/>
      <c r="U1580" s="255"/>
      <c r="V1580" s="255"/>
      <c r="W1580" s="255"/>
      <c r="X1580" s="255"/>
      <c r="Y1580" s="255"/>
      <c r="Z1580" s="255"/>
      <c r="AA1580" s="255"/>
      <c r="AB1580" s="255"/>
      <c r="AC1580" s="255"/>
      <c r="AD1580" s="255"/>
      <c r="AE1580" s="362">
        <f>AE1579</f>
        <v>0</v>
      </c>
      <c r="AF1580" s="362">
        <f t="shared" ref="AF1580:AR1580" si="2942">AF1579</f>
        <v>0</v>
      </c>
      <c r="AG1580" s="362">
        <f t="shared" si="2942"/>
        <v>0</v>
      </c>
      <c r="AH1580" s="362">
        <f t="shared" si="2942"/>
        <v>0</v>
      </c>
      <c r="AI1580" s="362">
        <f t="shared" si="2942"/>
        <v>0</v>
      </c>
      <c r="AJ1580" s="362">
        <f t="shared" si="2942"/>
        <v>0</v>
      </c>
      <c r="AK1580" s="362">
        <f t="shared" si="2942"/>
        <v>0</v>
      </c>
      <c r="AL1580" s="362">
        <f t="shared" si="2942"/>
        <v>0</v>
      </c>
      <c r="AM1580" s="362">
        <f t="shared" si="2942"/>
        <v>0</v>
      </c>
      <c r="AN1580" s="362">
        <f t="shared" si="2942"/>
        <v>0</v>
      </c>
      <c r="AO1580" s="362">
        <f t="shared" si="2942"/>
        <v>0</v>
      </c>
      <c r="AP1580" s="362">
        <f t="shared" si="2942"/>
        <v>0</v>
      </c>
      <c r="AQ1580" s="362">
        <f t="shared" si="2942"/>
        <v>0</v>
      </c>
      <c r="AR1580" s="362">
        <f t="shared" si="2942"/>
        <v>0</v>
      </c>
      <c r="AS1580" s="257"/>
    </row>
    <row r="1581" spans="1:45" ht="15" hidden="1" customHeight="1" outlineLevel="1">
      <c r="A1581" s="464"/>
      <c r="B1581" s="258"/>
      <c r="C1581" s="259"/>
      <c r="D1581" s="264"/>
      <c r="E1581" s="264"/>
      <c r="F1581" s="264"/>
      <c r="G1581" s="264"/>
      <c r="H1581" s="264"/>
      <c r="I1581" s="264"/>
      <c r="J1581" s="264"/>
      <c r="K1581" s="264"/>
      <c r="L1581" s="264"/>
      <c r="M1581" s="264"/>
      <c r="N1581" s="264"/>
      <c r="O1581" s="264"/>
      <c r="P1581" s="264"/>
      <c r="Q1581" s="260"/>
      <c r="R1581" s="264"/>
      <c r="S1581" s="264"/>
      <c r="T1581" s="264"/>
      <c r="U1581" s="264"/>
      <c r="V1581" s="264"/>
      <c r="W1581" s="264"/>
      <c r="X1581" s="264"/>
      <c r="Y1581" s="264"/>
      <c r="Z1581" s="264"/>
      <c r="AA1581" s="264"/>
      <c r="AB1581" s="264"/>
      <c r="AC1581" s="264"/>
      <c r="AD1581" s="264"/>
      <c r="AE1581" s="363"/>
      <c r="AF1581" s="364"/>
      <c r="AG1581" s="364"/>
      <c r="AH1581" s="364"/>
      <c r="AI1581" s="364"/>
      <c r="AJ1581" s="364"/>
      <c r="AK1581" s="364"/>
      <c r="AL1581" s="364"/>
      <c r="AM1581" s="364"/>
      <c r="AN1581" s="364"/>
      <c r="AO1581" s="364"/>
      <c r="AP1581" s="364"/>
      <c r="AQ1581" s="364"/>
      <c r="AR1581" s="364"/>
      <c r="AS1581" s="262"/>
    </row>
    <row r="1582" spans="1:45" ht="15" hidden="1" customHeight="1" outlineLevel="1">
      <c r="A1582" s="464">
        <v>3</v>
      </c>
      <c r="B1582" s="379" t="s">
        <v>97</v>
      </c>
      <c r="C1582" s="251" t="s">
        <v>25</v>
      </c>
      <c r="D1582" s="255"/>
      <c r="E1582" s="255"/>
      <c r="F1582" s="255"/>
      <c r="G1582" s="255"/>
      <c r="H1582" s="255"/>
      <c r="I1582" s="255"/>
      <c r="J1582" s="255"/>
      <c r="K1582" s="255"/>
      <c r="L1582" s="255"/>
      <c r="M1582" s="255"/>
      <c r="N1582" s="255"/>
      <c r="O1582" s="255"/>
      <c r="P1582" s="255"/>
      <c r="Q1582" s="251"/>
      <c r="R1582" s="255"/>
      <c r="S1582" s="255"/>
      <c r="T1582" s="255"/>
      <c r="U1582" s="255"/>
      <c r="V1582" s="255"/>
      <c r="W1582" s="255"/>
      <c r="X1582" s="255"/>
      <c r="Y1582" s="255"/>
      <c r="Z1582" s="255"/>
      <c r="AA1582" s="255"/>
      <c r="AB1582" s="255"/>
      <c r="AC1582" s="255"/>
      <c r="AD1582" s="255"/>
      <c r="AE1582" s="366"/>
      <c r="AF1582" s="366"/>
      <c r="AG1582" s="366"/>
      <c r="AH1582" s="366"/>
      <c r="AI1582" s="366"/>
      <c r="AJ1582" s="366"/>
      <c r="AK1582" s="366"/>
      <c r="AL1582" s="361"/>
      <c r="AM1582" s="361"/>
      <c r="AN1582" s="361"/>
      <c r="AO1582" s="361"/>
      <c r="AP1582" s="361"/>
      <c r="AQ1582" s="361"/>
      <c r="AR1582" s="361"/>
      <c r="AS1582" s="256">
        <f>SUM(AE1582:AR1582)</f>
        <v>0</v>
      </c>
    </row>
    <row r="1583" spans="1:45" ht="15" hidden="1" customHeight="1" outlineLevel="1">
      <c r="A1583" s="464"/>
      <c r="B1583" s="254" t="s">
        <v>956</v>
      </c>
      <c r="C1583" s="251" t="s">
        <v>163</v>
      </c>
      <c r="D1583" s="255"/>
      <c r="E1583" s="255"/>
      <c r="F1583" s="255"/>
      <c r="G1583" s="255"/>
      <c r="H1583" s="255"/>
      <c r="I1583" s="255"/>
      <c r="J1583" s="255"/>
      <c r="K1583" s="255"/>
      <c r="L1583" s="255"/>
      <c r="M1583" s="255"/>
      <c r="N1583" s="255"/>
      <c r="O1583" s="255"/>
      <c r="P1583" s="255"/>
      <c r="Q1583" s="414"/>
      <c r="R1583" s="255"/>
      <c r="S1583" s="255"/>
      <c r="T1583" s="255"/>
      <c r="U1583" s="255"/>
      <c r="V1583" s="255"/>
      <c r="W1583" s="255"/>
      <c r="X1583" s="255"/>
      <c r="Y1583" s="255"/>
      <c r="Z1583" s="255"/>
      <c r="AA1583" s="255"/>
      <c r="AB1583" s="255"/>
      <c r="AC1583" s="255"/>
      <c r="AD1583" s="255"/>
      <c r="AE1583" s="362">
        <f>AE1582</f>
        <v>0</v>
      </c>
      <c r="AF1583" s="362">
        <f t="shared" ref="AF1583:AR1583" si="2943">AF1582</f>
        <v>0</v>
      </c>
      <c r="AG1583" s="362">
        <f t="shared" si="2943"/>
        <v>0</v>
      </c>
      <c r="AH1583" s="362">
        <f t="shared" si="2943"/>
        <v>0</v>
      </c>
      <c r="AI1583" s="362">
        <f t="shared" si="2943"/>
        <v>0</v>
      </c>
      <c r="AJ1583" s="362">
        <f t="shared" si="2943"/>
        <v>0</v>
      </c>
      <c r="AK1583" s="362">
        <f t="shared" si="2943"/>
        <v>0</v>
      </c>
      <c r="AL1583" s="362">
        <f t="shared" si="2943"/>
        <v>0</v>
      </c>
      <c r="AM1583" s="362">
        <f t="shared" si="2943"/>
        <v>0</v>
      </c>
      <c r="AN1583" s="362">
        <f t="shared" si="2943"/>
        <v>0</v>
      </c>
      <c r="AO1583" s="362">
        <f t="shared" si="2943"/>
        <v>0</v>
      </c>
      <c r="AP1583" s="362">
        <f t="shared" si="2943"/>
        <v>0</v>
      </c>
      <c r="AQ1583" s="362">
        <f t="shared" si="2943"/>
        <v>0</v>
      </c>
      <c r="AR1583" s="362">
        <f t="shared" si="2943"/>
        <v>0</v>
      </c>
      <c r="AS1583" s="257"/>
    </row>
    <row r="1584" spans="1:45" ht="15" hidden="1" customHeight="1" outlineLevel="1">
      <c r="A1584" s="464"/>
      <c r="B1584" s="254"/>
      <c r="C1584" s="265"/>
      <c r="D1584" s="251"/>
      <c r="E1584" s="251"/>
      <c r="F1584" s="251"/>
      <c r="G1584" s="251"/>
      <c r="H1584" s="251"/>
      <c r="I1584" s="251"/>
      <c r="J1584" s="251"/>
      <c r="K1584" s="251"/>
      <c r="L1584" s="251"/>
      <c r="M1584" s="251"/>
      <c r="N1584" s="251"/>
      <c r="O1584" s="251"/>
      <c r="P1584" s="251"/>
      <c r="Q1584" s="251"/>
      <c r="R1584" s="251"/>
      <c r="S1584" s="251"/>
      <c r="T1584" s="251"/>
      <c r="U1584" s="251"/>
      <c r="V1584" s="251"/>
      <c r="W1584" s="251"/>
      <c r="X1584" s="251"/>
      <c r="Y1584" s="251"/>
      <c r="Z1584" s="251"/>
      <c r="AA1584" s="251"/>
      <c r="AB1584" s="251"/>
      <c r="AC1584" s="251"/>
      <c r="AD1584" s="251"/>
      <c r="AE1584" s="363"/>
      <c r="AF1584" s="363"/>
      <c r="AG1584" s="363"/>
      <c r="AH1584" s="363"/>
      <c r="AI1584" s="363"/>
      <c r="AJ1584" s="363"/>
      <c r="AK1584" s="363"/>
      <c r="AL1584" s="363"/>
      <c r="AM1584" s="363"/>
      <c r="AN1584" s="363"/>
      <c r="AO1584" s="363"/>
      <c r="AP1584" s="363"/>
      <c r="AQ1584" s="363"/>
      <c r="AR1584" s="363"/>
      <c r="AS1584" s="266"/>
    </row>
    <row r="1585" spans="1:45" ht="15" hidden="1" customHeight="1" outlineLevel="1">
      <c r="A1585" s="464">
        <v>4</v>
      </c>
      <c r="B1585" s="273" t="s">
        <v>658</v>
      </c>
      <c r="C1585" s="251" t="s">
        <v>25</v>
      </c>
      <c r="D1585" s="255"/>
      <c r="E1585" s="255"/>
      <c r="F1585" s="255"/>
      <c r="G1585" s="255"/>
      <c r="H1585" s="255"/>
      <c r="I1585" s="255"/>
      <c r="J1585" s="255"/>
      <c r="K1585" s="255"/>
      <c r="L1585" s="255"/>
      <c r="M1585" s="255"/>
      <c r="N1585" s="255"/>
      <c r="O1585" s="255"/>
      <c r="P1585" s="255"/>
      <c r="Q1585" s="251"/>
      <c r="R1585" s="255"/>
      <c r="S1585" s="255"/>
      <c r="T1585" s="255"/>
      <c r="U1585" s="255"/>
      <c r="V1585" s="255"/>
      <c r="W1585" s="255"/>
      <c r="X1585" s="255"/>
      <c r="Y1585" s="255"/>
      <c r="Z1585" s="255"/>
      <c r="AA1585" s="255"/>
      <c r="AB1585" s="255"/>
      <c r="AC1585" s="255"/>
      <c r="AD1585" s="255"/>
      <c r="AE1585" s="366"/>
      <c r="AF1585" s="366"/>
      <c r="AG1585" s="366"/>
      <c r="AH1585" s="366"/>
      <c r="AI1585" s="366"/>
      <c r="AJ1585" s="366"/>
      <c r="AK1585" s="366"/>
      <c r="AL1585" s="361"/>
      <c r="AM1585" s="361"/>
      <c r="AN1585" s="361"/>
      <c r="AO1585" s="361"/>
      <c r="AP1585" s="361"/>
      <c r="AQ1585" s="361"/>
      <c r="AR1585" s="361"/>
      <c r="AS1585" s="256">
        <f>SUM(AE1585:AR1585)</f>
        <v>0</v>
      </c>
    </row>
    <row r="1586" spans="1:45" ht="15" hidden="1" customHeight="1" outlineLevel="1">
      <c r="A1586" s="464"/>
      <c r="B1586" s="254" t="s">
        <v>956</v>
      </c>
      <c r="C1586" s="251" t="s">
        <v>163</v>
      </c>
      <c r="D1586" s="255"/>
      <c r="E1586" s="255"/>
      <c r="F1586" s="255"/>
      <c r="G1586" s="255"/>
      <c r="H1586" s="255"/>
      <c r="I1586" s="255"/>
      <c r="J1586" s="255"/>
      <c r="K1586" s="255"/>
      <c r="L1586" s="255"/>
      <c r="M1586" s="255"/>
      <c r="N1586" s="255"/>
      <c r="O1586" s="255"/>
      <c r="P1586" s="255"/>
      <c r="Q1586" s="414"/>
      <c r="R1586" s="255"/>
      <c r="S1586" s="255"/>
      <c r="T1586" s="255"/>
      <c r="U1586" s="255"/>
      <c r="V1586" s="255"/>
      <c r="W1586" s="255"/>
      <c r="X1586" s="255"/>
      <c r="Y1586" s="255"/>
      <c r="Z1586" s="255"/>
      <c r="AA1586" s="255"/>
      <c r="AB1586" s="255"/>
      <c r="AC1586" s="255"/>
      <c r="AD1586" s="255"/>
      <c r="AE1586" s="362">
        <f>AE1585</f>
        <v>0</v>
      </c>
      <c r="AF1586" s="362">
        <f t="shared" ref="AF1586:AR1586" si="2944">AF1585</f>
        <v>0</v>
      </c>
      <c r="AG1586" s="362">
        <f t="shared" si="2944"/>
        <v>0</v>
      </c>
      <c r="AH1586" s="362">
        <f t="shared" si="2944"/>
        <v>0</v>
      </c>
      <c r="AI1586" s="362">
        <f t="shared" si="2944"/>
        <v>0</v>
      </c>
      <c r="AJ1586" s="362">
        <f t="shared" si="2944"/>
        <v>0</v>
      </c>
      <c r="AK1586" s="362">
        <f t="shared" si="2944"/>
        <v>0</v>
      </c>
      <c r="AL1586" s="362">
        <f t="shared" si="2944"/>
        <v>0</v>
      </c>
      <c r="AM1586" s="362">
        <f t="shared" si="2944"/>
        <v>0</v>
      </c>
      <c r="AN1586" s="362">
        <f t="shared" si="2944"/>
        <v>0</v>
      </c>
      <c r="AO1586" s="362">
        <f t="shared" si="2944"/>
        <v>0</v>
      </c>
      <c r="AP1586" s="362">
        <f t="shared" si="2944"/>
        <v>0</v>
      </c>
      <c r="AQ1586" s="362">
        <f t="shared" si="2944"/>
        <v>0</v>
      </c>
      <c r="AR1586" s="362">
        <f t="shared" si="2944"/>
        <v>0</v>
      </c>
      <c r="AS1586" s="257"/>
    </row>
    <row r="1587" spans="1:45" ht="15" hidden="1" customHeight="1" outlineLevel="1">
      <c r="A1587" s="464"/>
      <c r="B1587" s="254"/>
      <c r="C1587" s="265"/>
      <c r="D1587" s="264"/>
      <c r="E1587" s="264"/>
      <c r="F1587" s="264"/>
      <c r="G1587" s="264"/>
      <c r="H1587" s="264"/>
      <c r="I1587" s="264"/>
      <c r="J1587" s="264"/>
      <c r="K1587" s="264"/>
      <c r="L1587" s="264"/>
      <c r="M1587" s="264"/>
      <c r="N1587" s="264"/>
      <c r="O1587" s="264"/>
      <c r="P1587" s="264"/>
      <c r="Q1587" s="251"/>
      <c r="R1587" s="264"/>
      <c r="S1587" s="264"/>
      <c r="T1587" s="264"/>
      <c r="U1587" s="264"/>
      <c r="V1587" s="264"/>
      <c r="W1587" s="264"/>
      <c r="X1587" s="264"/>
      <c r="Y1587" s="264"/>
      <c r="Z1587" s="264"/>
      <c r="AA1587" s="264"/>
      <c r="AB1587" s="264"/>
      <c r="AC1587" s="264"/>
      <c r="AD1587" s="264"/>
      <c r="AE1587" s="363"/>
      <c r="AF1587" s="363"/>
      <c r="AG1587" s="363"/>
      <c r="AH1587" s="363"/>
      <c r="AI1587" s="363"/>
      <c r="AJ1587" s="363"/>
      <c r="AK1587" s="363"/>
      <c r="AL1587" s="363"/>
      <c r="AM1587" s="363"/>
      <c r="AN1587" s="363"/>
      <c r="AO1587" s="363"/>
      <c r="AP1587" s="363"/>
      <c r="AQ1587" s="363"/>
      <c r="AR1587" s="363"/>
      <c r="AS1587" s="266"/>
    </row>
    <row r="1588" spans="1:45" ht="15" hidden="1" customHeight="1" outlineLevel="1">
      <c r="A1588" s="464">
        <v>5</v>
      </c>
      <c r="B1588" s="379" t="s">
        <v>98</v>
      </c>
      <c r="C1588" s="251" t="s">
        <v>25</v>
      </c>
      <c r="D1588" s="255"/>
      <c r="E1588" s="255"/>
      <c r="F1588" s="255"/>
      <c r="G1588" s="255"/>
      <c r="H1588" s="255"/>
      <c r="I1588" s="255"/>
      <c r="J1588" s="255"/>
      <c r="K1588" s="255"/>
      <c r="L1588" s="255"/>
      <c r="M1588" s="255"/>
      <c r="N1588" s="255"/>
      <c r="O1588" s="255"/>
      <c r="P1588" s="255"/>
      <c r="Q1588" s="251"/>
      <c r="R1588" s="255"/>
      <c r="S1588" s="255"/>
      <c r="T1588" s="255"/>
      <c r="U1588" s="255"/>
      <c r="V1588" s="255"/>
      <c r="W1588" s="255"/>
      <c r="X1588" s="255"/>
      <c r="Y1588" s="255"/>
      <c r="Z1588" s="255"/>
      <c r="AA1588" s="255"/>
      <c r="AB1588" s="255"/>
      <c r="AC1588" s="255"/>
      <c r="AD1588" s="255"/>
      <c r="AE1588" s="366"/>
      <c r="AF1588" s="366"/>
      <c r="AG1588" s="366"/>
      <c r="AH1588" s="366"/>
      <c r="AI1588" s="366"/>
      <c r="AJ1588" s="366"/>
      <c r="AK1588" s="366"/>
      <c r="AL1588" s="361"/>
      <c r="AM1588" s="361"/>
      <c r="AN1588" s="361"/>
      <c r="AO1588" s="361"/>
      <c r="AP1588" s="361"/>
      <c r="AQ1588" s="361"/>
      <c r="AR1588" s="361"/>
      <c r="AS1588" s="256">
        <f>SUM(AE1588:AR1588)</f>
        <v>0</v>
      </c>
    </row>
    <row r="1589" spans="1:45" ht="15" hidden="1" customHeight="1" outlineLevel="1">
      <c r="A1589" s="464"/>
      <c r="B1589" s="254" t="s">
        <v>956</v>
      </c>
      <c r="C1589" s="251" t="s">
        <v>163</v>
      </c>
      <c r="D1589" s="255"/>
      <c r="E1589" s="255"/>
      <c r="F1589" s="255"/>
      <c r="G1589" s="255"/>
      <c r="H1589" s="255"/>
      <c r="I1589" s="255"/>
      <c r="J1589" s="255"/>
      <c r="K1589" s="255"/>
      <c r="L1589" s="255"/>
      <c r="M1589" s="255"/>
      <c r="N1589" s="255"/>
      <c r="O1589" s="255"/>
      <c r="P1589" s="255"/>
      <c r="Q1589" s="414"/>
      <c r="R1589" s="255"/>
      <c r="S1589" s="255"/>
      <c r="T1589" s="255"/>
      <c r="U1589" s="255"/>
      <c r="V1589" s="255"/>
      <c r="W1589" s="255"/>
      <c r="X1589" s="255"/>
      <c r="Y1589" s="255"/>
      <c r="Z1589" s="255"/>
      <c r="AA1589" s="255"/>
      <c r="AB1589" s="255"/>
      <c r="AC1589" s="255"/>
      <c r="AD1589" s="255"/>
      <c r="AE1589" s="362">
        <f>AE1588</f>
        <v>0</v>
      </c>
      <c r="AF1589" s="362">
        <f t="shared" ref="AF1589:AR1589" si="2945">AF1588</f>
        <v>0</v>
      </c>
      <c r="AG1589" s="362">
        <f t="shared" si="2945"/>
        <v>0</v>
      </c>
      <c r="AH1589" s="362">
        <f t="shared" si="2945"/>
        <v>0</v>
      </c>
      <c r="AI1589" s="362">
        <f t="shared" si="2945"/>
        <v>0</v>
      </c>
      <c r="AJ1589" s="362">
        <f t="shared" si="2945"/>
        <v>0</v>
      </c>
      <c r="AK1589" s="362">
        <f t="shared" si="2945"/>
        <v>0</v>
      </c>
      <c r="AL1589" s="362">
        <f t="shared" si="2945"/>
        <v>0</v>
      </c>
      <c r="AM1589" s="362">
        <f t="shared" si="2945"/>
        <v>0</v>
      </c>
      <c r="AN1589" s="362">
        <f t="shared" si="2945"/>
        <v>0</v>
      </c>
      <c r="AO1589" s="362">
        <f t="shared" si="2945"/>
        <v>0</v>
      </c>
      <c r="AP1589" s="362">
        <f t="shared" si="2945"/>
        <v>0</v>
      </c>
      <c r="AQ1589" s="362">
        <f t="shared" si="2945"/>
        <v>0</v>
      </c>
      <c r="AR1589" s="362">
        <f t="shared" si="2945"/>
        <v>0</v>
      </c>
      <c r="AS1589" s="257"/>
    </row>
    <row r="1590" spans="1:45" ht="15" hidden="1" customHeight="1" outlineLevel="1">
      <c r="A1590" s="464"/>
      <c r="B1590" s="254"/>
      <c r="C1590" s="251"/>
      <c r="D1590" s="251"/>
      <c r="E1590" s="251"/>
      <c r="F1590" s="251"/>
      <c r="G1590" s="251"/>
      <c r="H1590" s="251"/>
      <c r="I1590" s="251"/>
      <c r="J1590" s="251"/>
      <c r="K1590" s="251"/>
      <c r="L1590" s="251"/>
      <c r="M1590" s="251"/>
      <c r="N1590" s="251"/>
      <c r="O1590" s="251"/>
      <c r="P1590" s="251"/>
      <c r="Q1590" s="251"/>
      <c r="R1590" s="251"/>
      <c r="S1590" s="251"/>
      <c r="T1590" s="251"/>
      <c r="U1590" s="251"/>
      <c r="V1590" s="251"/>
      <c r="W1590" s="251"/>
      <c r="X1590" s="251"/>
      <c r="Y1590" s="251"/>
      <c r="Z1590" s="251"/>
      <c r="AA1590" s="251"/>
      <c r="AB1590" s="251"/>
      <c r="AC1590" s="251"/>
      <c r="AD1590" s="251"/>
      <c r="AE1590" s="373"/>
      <c r="AF1590" s="374"/>
      <c r="AG1590" s="374"/>
      <c r="AH1590" s="374"/>
      <c r="AI1590" s="374"/>
      <c r="AJ1590" s="374"/>
      <c r="AK1590" s="374"/>
      <c r="AL1590" s="374"/>
      <c r="AM1590" s="374"/>
      <c r="AN1590" s="374"/>
      <c r="AO1590" s="374"/>
      <c r="AP1590" s="374"/>
      <c r="AQ1590" s="374"/>
      <c r="AR1590" s="374"/>
      <c r="AS1590" s="257"/>
    </row>
    <row r="1591" spans="1:45" ht="15.75" hidden="1" outlineLevel="1">
      <c r="A1591" s="464"/>
      <c r="B1591" s="278" t="s">
        <v>494</v>
      </c>
      <c r="C1591" s="249"/>
      <c r="D1591" s="249"/>
      <c r="E1591" s="249"/>
      <c r="F1591" s="249"/>
      <c r="G1591" s="249"/>
      <c r="H1591" s="249"/>
      <c r="I1591" s="249"/>
      <c r="J1591" s="249"/>
      <c r="K1591" s="249"/>
      <c r="L1591" s="249"/>
      <c r="M1591" s="249"/>
      <c r="N1591" s="249"/>
      <c r="O1591" s="249"/>
      <c r="P1591" s="249"/>
      <c r="Q1591" s="250"/>
      <c r="R1591" s="249"/>
      <c r="S1591" s="249"/>
      <c r="T1591" s="249"/>
      <c r="U1591" s="249"/>
      <c r="V1591" s="249"/>
      <c r="W1591" s="249"/>
      <c r="X1591" s="249"/>
      <c r="Y1591" s="249"/>
      <c r="Z1591" s="249"/>
      <c r="AA1591" s="249"/>
      <c r="AB1591" s="249"/>
      <c r="AC1591" s="249"/>
      <c r="AD1591" s="249"/>
      <c r="AE1591" s="365"/>
      <c r="AF1591" s="365"/>
      <c r="AG1591" s="365"/>
      <c r="AH1591" s="365"/>
      <c r="AI1591" s="365"/>
      <c r="AJ1591" s="365"/>
      <c r="AK1591" s="365"/>
      <c r="AL1591" s="365"/>
      <c r="AM1591" s="365"/>
      <c r="AN1591" s="365"/>
      <c r="AO1591" s="365"/>
      <c r="AP1591" s="365"/>
      <c r="AQ1591" s="365"/>
      <c r="AR1591" s="365"/>
      <c r="AS1591" s="252"/>
    </row>
    <row r="1592" spans="1:45" ht="15" hidden="1" customHeight="1" outlineLevel="1">
      <c r="A1592" s="464">
        <v>6</v>
      </c>
      <c r="B1592" s="379" t="s">
        <v>99</v>
      </c>
      <c r="C1592" s="251" t="s">
        <v>25</v>
      </c>
      <c r="D1592" s="255"/>
      <c r="E1592" s="255"/>
      <c r="F1592" s="255"/>
      <c r="G1592" s="255"/>
      <c r="H1592" s="255"/>
      <c r="I1592" s="255"/>
      <c r="J1592" s="255"/>
      <c r="K1592" s="255"/>
      <c r="L1592" s="255"/>
      <c r="M1592" s="255"/>
      <c r="N1592" s="255"/>
      <c r="O1592" s="255"/>
      <c r="P1592" s="255"/>
      <c r="Q1592" s="255">
        <v>12</v>
      </c>
      <c r="R1592" s="255"/>
      <c r="S1592" s="255"/>
      <c r="T1592" s="255"/>
      <c r="U1592" s="255"/>
      <c r="V1592" s="255"/>
      <c r="W1592" s="255"/>
      <c r="X1592" s="255"/>
      <c r="Y1592" s="255"/>
      <c r="Z1592" s="255"/>
      <c r="AA1592" s="255"/>
      <c r="AB1592" s="255"/>
      <c r="AC1592" s="255"/>
      <c r="AD1592" s="255"/>
      <c r="AE1592" s="366"/>
      <c r="AF1592" s="366"/>
      <c r="AG1592" s="366"/>
      <c r="AH1592" s="366"/>
      <c r="AI1592" s="366"/>
      <c r="AJ1592" s="366"/>
      <c r="AK1592" s="366"/>
      <c r="AL1592" s="366"/>
      <c r="AM1592" s="366"/>
      <c r="AN1592" s="366"/>
      <c r="AO1592" s="366"/>
      <c r="AP1592" s="366"/>
      <c r="AQ1592" s="366"/>
      <c r="AR1592" s="366"/>
      <c r="AS1592" s="256">
        <f>SUM(AE1592:AR1592)</f>
        <v>0</v>
      </c>
    </row>
    <row r="1593" spans="1:45" ht="15" hidden="1" customHeight="1" outlineLevel="1">
      <c r="A1593" s="464"/>
      <c r="B1593" s="254" t="s">
        <v>956</v>
      </c>
      <c r="C1593" s="251" t="s">
        <v>163</v>
      </c>
      <c r="D1593" s="255"/>
      <c r="E1593" s="255"/>
      <c r="F1593" s="255"/>
      <c r="G1593" s="255"/>
      <c r="H1593" s="255"/>
      <c r="I1593" s="255"/>
      <c r="J1593" s="255"/>
      <c r="K1593" s="255"/>
      <c r="L1593" s="255"/>
      <c r="M1593" s="255"/>
      <c r="N1593" s="255"/>
      <c r="O1593" s="255"/>
      <c r="P1593" s="255"/>
      <c r="Q1593" s="255">
        <f>Q1592</f>
        <v>12</v>
      </c>
      <c r="R1593" s="255"/>
      <c r="S1593" s="255"/>
      <c r="T1593" s="255"/>
      <c r="U1593" s="255"/>
      <c r="V1593" s="255"/>
      <c r="W1593" s="255"/>
      <c r="X1593" s="255"/>
      <c r="Y1593" s="255"/>
      <c r="Z1593" s="255"/>
      <c r="AA1593" s="255"/>
      <c r="AB1593" s="255"/>
      <c r="AC1593" s="255"/>
      <c r="AD1593" s="255"/>
      <c r="AE1593" s="362">
        <f>AE1592</f>
        <v>0</v>
      </c>
      <c r="AF1593" s="362">
        <f t="shared" ref="AF1593:AR1593" si="2946">AF1592</f>
        <v>0</v>
      </c>
      <c r="AG1593" s="362">
        <f t="shared" si="2946"/>
        <v>0</v>
      </c>
      <c r="AH1593" s="362">
        <f t="shared" si="2946"/>
        <v>0</v>
      </c>
      <c r="AI1593" s="362">
        <f t="shared" si="2946"/>
        <v>0</v>
      </c>
      <c r="AJ1593" s="362">
        <f t="shared" si="2946"/>
        <v>0</v>
      </c>
      <c r="AK1593" s="362">
        <f t="shared" si="2946"/>
        <v>0</v>
      </c>
      <c r="AL1593" s="362">
        <f t="shared" si="2946"/>
        <v>0</v>
      </c>
      <c r="AM1593" s="362">
        <f t="shared" si="2946"/>
        <v>0</v>
      </c>
      <c r="AN1593" s="362">
        <f t="shared" si="2946"/>
        <v>0</v>
      </c>
      <c r="AO1593" s="362">
        <f t="shared" si="2946"/>
        <v>0</v>
      </c>
      <c r="AP1593" s="362">
        <f t="shared" si="2946"/>
        <v>0</v>
      </c>
      <c r="AQ1593" s="362">
        <f t="shared" si="2946"/>
        <v>0</v>
      </c>
      <c r="AR1593" s="362">
        <f t="shared" si="2946"/>
        <v>0</v>
      </c>
      <c r="AS1593" s="270"/>
    </row>
    <row r="1594" spans="1:45" ht="15" hidden="1" customHeight="1" outlineLevel="1">
      <c r="A1594" s="464"/>
      <c r="B1594" s="269"/>
      <c r="C1594" s="27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51"/>
      <c r="AE1594" s="367"/>
      <c r="AF1594" s="367"/>
      <c r="AG1594" s="367"/>
      <c r="AH1594" s="367"/>
      <c r="AI1594" s="367"/>
      <c r="AJ1594" s="367"/>
      <c r="AK1594" s="367"/>
      <c r="AL1594" s="367"/>
      <c r="AM1594" s="367"/>
      <c r="AN1594" s="367"/>
      <c r="AO1594" s="367"/>
      <c r="AP1594" s="367"/>
      <c r="AQ1594" s="367"/>
      <c r="AR1594" s="367"/>
      <c r="AS1594" s="272"/>
    </row>
    <row r="1595" spans="1:45" ht="15" hidden="1" customHeight="1" outlineLevel="1">
      <c r="A1595" s="464">
        <v>7</v>
      </c>
      <c r="B1595" s="379" t="s">
        <v>100</v>
      </c>
      <c r="C1595" s="251" t="s">
        <v>25</v>
      </c>
      <c r="D1595" s="255"/>
      <c r="E1595" s="255"/>
      <c r="F1595" s="255"/>
      <c r="G1595" s="255"/>
      <c r="H1595" s="255"/>
      <c r="I1595" s="255"/>
      <c r="J1595" s="255"/>
      <c r="K1595" s="255"/>
      <c r="L1595" s="255"/>
      <c r="M1595" s="255"/>
      <c r="N1595" s="255"/>
      <c r="O1595" s="255"/>
      <c r="P1595" s="255"/>
      <c r="Q1595" s="255">
        <v>12</v>
      </c>
      <c r="R1595" s="255"/>
      <c r="S1595" s="255"/>
      <c r="T1595" s="255"/>
      <c r="U1595" s="255"/>
      <c r="V1595" s="255"/>
      <c r="W1595" s="255"/>
      <c r="X1595" s="255"/>
      <c r="Y1595" s="255"/>
      <c r="Z1595" s="255"/>
      <c r="AA1595" s="255"/>
      <c r="AB1595" s="255"/>
      <c r="AC1595" s="255"/>
      <c r="AD1595" s="255"/>
      <c r="AE1595" s="366"/>
      <c r="AF1595" s="366"/>
      <c r="AG1595" s="366"/>
      <c r="AH1595" s="366"/>
      <c r="AI1595" s="366"/>
      <c r="AJ1595" s="366"/>
      <c r="AK1595" s="366"/>
      <c r="AL1595" s="366"/>
      <c r="AM1595" s="366"/>
      <c r="AN1595" s="366"/>
      <c r="AO1595" s="366"/>
      <c r="AP1595" s="366"/>
      <c r="AQ1595" s="366"/>
      <c r="AR1595" s="366"/>
      <c r="AS1595" s="256">
        <f>SUM(AE1595:AR1595)</f>
        <v>0</v>
      </c>
    </row>
    <row r="1596" spans="1:45" ht="15" hidden="1" customHeight="1" outlineLevel="1">
      <c r="A1596" s="464"/>
      <c r="B1596" s="254" t="s">
        <v>956</v>
      </c>
      <c r="C1596" s="251" t="s">
        <v>163</v>
      </c>
      <c r="D1596" s="255"/>
      <c r="E1596" s="255"/>
      <c r="F1596" s="255"/>
      <c r="G1596" s="255"/>
      <c r="H1596" s="255"/>
      <c r="I1596" s="255"/>
      <c r="J1596" s="255"/>
      <c r="K1596" s="255"/>
      <c r="L1596" s="255"/>
      <c r="M1596" s="255"/>
      <c r="N1596" s="255"/>
      <c r="O1596" s="255"/>
      <c r="P1596" s="255"/>
      <c r="Q1596" s="255">
        <f>Q1595</f>
        <v>12</v>
      </c>
      <c r="R1596" s="255"/>
      <c r="S1596" s="255"/>
      <c r="T1596" s="255"/>
      <c r="U1596" s="255"/>
      <c r="V1596" s="255"/>
      <c r="W1596" s="255"/>
      <c r="X1596" s="255"/>
      <c r="Y1596" s="255"/>
      <c r="Z1596" s="255"/>
      <c r="AA1596" s="255"/>
      <c r="AB1596" s="255"/>
      <c r="AC1596" s="255"/>
      <c r="AD1596" s="255"/>
      <c r="AE1596" s="362">
        <f>AE1595</f>
        <v>0</v>
      </c>
      <c r="AF1596" s="362">
        <f t="shared" ref="AF1596:AR1596" si="2947">AF1595</f>
        <v>0</v>
      </c>
      <c r="AG1596" s="362">
        <f t="shared" si="2947"/>
        <v>0</v>
      </c>
      <c r="AH1596" s="362">
        <f t="shared" si="2947"/>
        <v>0</v>
      </c>
      <c r="AI1596" s="362">
        <f t="shared" si="2947"/>
        <v>0</v>
      </c>
      <c r="AJ1596" s="362">
        <f t="shared" si="2947"/>
        <v>0</v>
      </c>
      <c r="AK1596" s="362">
        <f t="shared" si="2947"/>
        <v>0</v>
      </c>
      <c r="AL1596" s="362">
        <f t="shared" si="2947"/>
        <v>0</v>
      </c>
      <c r="AM1596" s="362">
        <f t="shared" si="2947"/>
        <v>0</v>
      </c>
      <c r="AN1596" s="362">
        <f t="shared" si="2947"/>
        <v>0</v>
      </c>
      <c r="AO1596" s="362">
        <f t="shared" si="2947"/>
        <v>0</v>
      </c>
      <c r="AP1596" s="362">
        <f t="shared" si="2947"/>
        <v>0</v>
      </c>
      <c r="AQ1596" s="362">
        <f t="shared" si="2947"/>
        <v>0</v>
      </c>
      <c r="AR1596" s="362">
        <f t="shared" si="2947"/>
        <v>0</v>
      </c>
      <c r="AS1596" s="270"/>
    </row>
    <row r="1597" spans="1:45" ht="15" hidden="1" customHeight="1" outlineLevel="1">
      <c r="A1597" s="464"/>
      <c r="B1597" s="273"/>
      <c r="C1597" s="271"/>
      <c r="D1597" s="251"/>
      <c r="E1597" s="251"/>
      <c r="F1597" s="251"/>
      <c r="G1597" s="251"/>
      <c r="H1597" s="251"/>
      <c r="I1597" s="251"/>
      <c r="J1597" s="251"/>
      <c r="K1597" s="251"/>
      <c r="L1597" s="251"/>
      <c r="M1597" s="251"/>
      <c r="N1597" s="251"/>
      <c r="O1597" s="251"/>
      <c r="P1597" s="251"/>
      <c r="Q1597" s="251"/>
      <c r="R1597" s="251"/>
      <c r="S1597" s="251"/>
      <c r="T1597" s="251"/>
      <c r="U1597" s="251"/>
      <c r="V1597" s="251"/>
      <c r="W1597" s="251"/>
      <c r="X1597" s="251"/>
      <c r="Y1597" s="251"/>
      <c r="Z1597" s="251"/>
      <c r="AA1597" s="251"/>
      <c r="AB1597" s="251"/>
      <c r="AC1597" s="251"/>
      <c r="AD1597" s="251"/>
      <c r="AE1597" s="367"/>
      <c r="AF1597" s="368"/>
      <c r="AG1597" s="367"/>
      <c r="AH1597" s="367"/>
      <c r="AI1597" s="367"/>
      <c r="AJ1597" s="367"/>
      <c r="AK1597" s="367"/>
      <c r="AL1597" s="367"/>
      <c r="AM1597" s="367"/>
      <c r="AN1597" s="367"/>
      <c r="AO1597" s="367"/>
      <c r="AP1597" s="367"/>
      <c r="AQ1597" s="367"/>
      <c r="AR1597" s="367"/>
      <c r="AS1597" s="272"/>
    </row>
    <row r="1598" spans="1:45" ht="15" hidden="1" customHeight="1" outlineLevel="1">
      <c r="A1598" s="464">
        <v>8</v>
      </c>
      <c r="B1598" s="379" t="s">
        <v>101</v>
      </c>
      <c r="C1598" s="251" t="s">
        <v>25</v>
      </c>
      <c r="D1598" s="255"/>
      <c r="E1598" s="255"/>
      <c r="F1598" s="255"/>
      <c r="G1598" s="255"/>
      <c r="H1598" s="255"/>
      <c r="I1598" s="255"/>
      <c r="J1598" s="255"/>
      <c r="K1598" s="255"/>
      <c r="L1598" s="255"/>
      <c r="M1598" s="255"/>
      <c r="N1598" s="255"/>
      <c r="O1598" s="255"/>
      <c r="P1598" s="255"/>
      <c r="Q1598" s="255">
        <v>12</v>
      </c>
      <c r="R1598" s="255"/>
      <c r="S1598" s="255"/>
      <c r="T1598" s="255"/>
      <c r="U1598" s="255"/>
      <c r="V1598" s="255"/>
      <c r="W1598" s="255"/>
      <c r="X1598" s="255"/>
      <c r="Y1598" s="255"/>
      <c r="Z1598" s="255"/>
      <c r="AA1598" s="255"/>
      <c r="AB1598" s="255"/>
      <c r="AC1598" s="255"/>
      <c r="AD1598" s="255"/>
      <c r="AE1598" s="366"/>
      <c r="AF1598" s="366"/>
      <c r="AG1598" s="366"/>
      <c r="AH1598" s="366"/>
      <c r="AI1598" s="366"/>
      <c r="AJ1598" s="366"/>
      <c r="AK1598" s="366"/>
      <c r="AL1598" s="366"/>
      <c r="AM1598" s="366"/>
      <c r="AN1598" s="366"/>
      <c r="AO1598" s="366"/>
      <c r="AP1598" s="366"/>
      <c r="AQ1598" s="366"/>
      <c r="AR1598" s="366"/>
      <c r="AS1598" s="256">
        <f>SUM(AE1598:AR1598)</f>
        <v>0</v>
      </c>
    </row>
    <row r="1599" spans="1:45" ht="15" hidden="1" customHeight="1" outlineLevel="1">
      <c r="A1599" s="464"/>
      <c r="B1599" s="254" t="s">
        <v>956</v>
      </c>
      <c r="C1599" s="251" t="s">
        <v>163</v>
      </c>
      <c r="D1599" s="255"/>
      <c r="E1599" s="255"/>
      <c r="F1599" s="255"/>
      <c r="G1599" s="255"/>
      <c r="H1599" s="255"/>
      <c r="I1599" s="255"/>
      <c r="J1599" s="255"/>
      <c r="K1599" s="255"/>
      <c r="L1599" s="255"/>
      <c r="M1599" s="255"/>
      <c r="N1599" s="255"/>
      <c r="O1599" s="255"/>
      <c r="P1599" s="255"/>
      <c r="Q1599" s="255">
        <f>Q1598</f>
        <v>12</v>
      </c>
      <c r="R1599" s="255"/>
      <c r="S1599" s="255"/>
      <c r="T1599" s="255"/>
      <c r="U1599" s="255"/>
      <c r="V1599" s="255"/>
      <c r="W1599" s="255"/>
      <c r="X1599" s="255"/>
      <c r="Y1599" s="255"/>
      <c r="Z1599" s="255"/>
      <c r="AA1599" s="255"/>
      <c r="AB1599" s="255"/>
      <c r="AC1599" s="255"/>
      <c r="AD1599" s="255"/>
      <c r="AE1599" s="362">
        <f>AE1598</f>
        <v>0</v>
      </c>
      <c r="AF1599" s="362">
        <f t="shared" ref="AF1599:AR1599" si="2948">AF1598</f>
        <v>0</v>
      </c>
      <c r="AG1599" s="362">
        <f t="shared" si="2948"/>
        <v>0</v>
      </c>
      <c r="AH1599" s="362">
        <f t="shared" si="2948"/>
        <v>0</v>
      </c>
      <c r="AI1599" s="362">
        <f t="shared" si="2948"/>
        <v>0</v>
      </c>
      <c r="AJ1599" s="362">
        <f t="shared" si="2948"/>
        <v>0</v>
      </c>
      <c r="AK1599" s="362">
        <f t="shared" si="2948"/>
        <v>0</v>
      </c>
      <c r="AL1599" s="362">
        <f t="shared" si="2948"/>
        <v>0</v>
      </c>
      <c r="AM1599" s="362">
        <f t="shared" si="2948"/>
        <v>0</v>
      </c>
      <c r="AN1599" s="362">
        <f t="shared" si="2948"/>
        <v>0</v>
      </c>
      <c r="AO1599" s="362">
        <f t="shared" si="2948"/>
        <v>0</v>
      </c>
      <c r="AP1599" s="362">
        <f t="shared" si="2948"/>
        <v>0</v>
      </c>
      <c r="AQ1599" s="362">
        <f t="shared" si="2948"/>
        <v>0</v>
      </c>
      <c r="AR1599" s="362">
        <f t="shared" si="2948"/>
        <v>0</v>
      </c>
      <c r="AS1599" s="270"/>
    </row>
    <row r="1600" spans="1:45" ht="15" hidden="1" customHeight="1" outlineLevel="1">
      <c r="A1600" s="464"/>
      <c r="B1600" s="273"/>
      <c r="C1600" s="271"/>
      <c r="D1600" s="275"/>
      <c r="E1600" s="275"/>
      <c r="F1600" s="275"/>
      <c r="G1600" s="275"/>
      <c r="H1600" s="275"/>
      <c r="I1600" s="275"/>
      <c r="J1600" s="275"/>
      <c r="K1600" s="275"/>
      <c r="L1600" s="275"/>
      <c r="M1600" s="275"/>
      <c r="N1600" s="275"/>
      <c r="O1600" s="275"/>
      <c r="P1600" s="275"/>
      <c r="Q1600" s="251"/>
      <c r="R1600" s="275"/>
      <c r="S1600" s="275"/>
      <c r="T1600" s="275"/>
      <c r="U1600" s="275"/>
      <c r="V1600" s="275"/>
      <c r="W1600" s="275"/>
      <c r="X1600" s="275"/>
      <c r="Y1600" s="275"/>
      <c r="Z1600" s="275"/>
      <c r="AA1600" s="275"/>
      <c r="AB1600" s="275"/>
      <c r="AC1600" s="275"/>
      <c r="AD1600" s="275"/>
      <c r="AE1600" s="367"/>
      <c r="AF1600" s="368"/>
      <c r="AG1600" s="367"/>
      <c r="AH1600" s="367"/>
      <c r="AI1600" s="367"/>
      <c r="AJ1600" s="367"/>
      <c r="AK1600" s="367"/>
      <c r="AL1600" s="367"/>
      <c r="AM1600" s="367"/>
      <c r="AN1600" s="367"/>
      <c r="AO1600" s="367"/>
      <c r="AP1600" s="367"/>
      <c r="AQ1600" s="367"/>
      <c r="AR1600" s="367"/>
      <c r="AS1600" s="272"/>
    </row>
    <row r="1601" spans="1:45" ht="15" hidden="1" customHeight="1" outlineLevel="1">
      <c r="A1601" s="464">
        <v>9</v>
      </c>
      <c r="B1601" s="379" t="s">
        <v>102</v>
      </c>
      <c r="C1601" s="251" t="s">
        <v>25</v>
      </c>
      <c r="D1601" s="255"/>
      <c r="E1601" s="255"/>
      <c r="F1601" s="255"/>
      <c r="G1601" s="255"/>
      <c r="H1601" s="255"/>
      <c r="I1601" s="255"/>
      <c r="J1601" s="255"/>
      <c r="K1601" s="255"/>
      <c r="L1601" s="255"/>
      <c r="M1601" s="255"/>
      <c r="N1601" s="255"/>
      <c r="O1601" s="255"/>
      <c r="P1601" s="255"/>
      <c r="Q1601" s="255">
        <v>12</v>
      </c>
      <c r="R1601" s="255"/>
      <c r="S1601" s="255"/>
      <c r="T1601" s="255"/>
      <c r="U1601" s="255"/>
      <c r="V1601" s="255"/>
      <c r="W1601" s="255"/>
      <c r="X1601" s="255"/>
      <c r="Y1601" s="255"/>
      <c r="Z1601" s="255"/>
      <c r="AA1601" s="255"/>
      <c r="AB1601" s="255"/>
      <c r="AC1601" s="255"/>
      <c r="AD1601" s="255"/>
      <c r="AE1601" s="366"/>
      <c r="AF1601" s="366"/>
      <c r="AG1601" s="366"/>
      <c r="AH1601" s="366"/>
      <c r="AI1601" s="366"/>
      <c r="AJ1601" s="366"/>
      <c r="AK1601" s="366"/>
      <c r="AL1601" s="366"/>
      <c r="AM1601" s="366"/>
      <c r="AN1601" s="366"/>
      <c r="AO1601" s="366"/>
      <c r="AP1601" s="366"/>
      <c r="AQ1601" s="366"/>
      <c r="AR1601" s="366"/>
      <c r="AS1601" s="256">
        <f>SUM(AE1601:AR1601)</f>
        <v>0</v>
      </c>
    </row>
    <row r="1602" spans="1:45" ht="15" hidden="1" customHeight="1" outlineLevel="1">
      <c r="A1602" s="464"/>
      <c r="B1602" s="254" t="s">
        <v>956</v>
      </c>
      <c r="C1602" s="251" t="s">
        <v>163</v>
      </c>
      <c r="D1602" s="255"/>
      <c r="E1602" s="255"/>
      <c r="F1602" s="255"/>
      <c r="G1602" s="255"/>
      <c r="H1602" s="255"/>
      <c r="I1602" s="255"/>
      <c r="J1602" s="255"/>
      <c r="K1602" s="255"/>
      <c r="L1602" s="255"/>
      <c r="M1602" s="255"/>
      <c r="N1602" s="255"/>
      <c r="O1602" s="255"/>
      <c r="P1602" s="255"/>
      <c r="Q1602" s="255">
        <f>Q1601</f>
        <v>12</v>
      </c>
      <c r="R1602" s="255"/>
      <c r="S1602" s="255"/>
      <c r="T1602" s="255"/>
      <c r="U1602" s="255"/>
      <c r="V1602" s="255"/>
      <c r="W1602" s="255"/>
      <c r="X1602" s="255"/>
      <c r="Y1602" s="255"/>
      <c r="Z1602" s="255"/>
      <c r="AA1602" s="255"/>
      <c r="AB1602" s="255"/>
      <c r="AC1602" s="255"/>
      <c r="AD1602" s="255"/>
      <c r="AE1602" s="362">
        <f>AE1601</f>
        <v>0</v>
      </c>
      <c r="AF1602" s="362">
        <f t="shared" ref="AF1602:AR1602" si="2949">AF1601</f>
        <v>0</v>
      </c>
      <c r="AG1602" s="362">
        <f t="shared" si="2949"/>
        <v>0</v>
      </c>
      <c r="AH1602" s="362">
        <f t="shared" si="2949"/>
        <v>0</v>
      </c>
      <c r="AI1602" s="362">
        <f t="shared" si="2949"/>
        <v>0</v>
      </c>
      <c r="AJ1602" s="362">
        <f t="shared" si="2949"/>
        <v>0</v>
      </c>
      <c r="AK1602" s="362">
        <f t="shared" si="2949"/>
        <v>0</v>
      </c>
      <c r="AL1602" s="362">
        <f t="shared" si="2949"/>
        <v>0</v>
      </c>
      <c r="AM1602" s="362">
        <f t="shared" si="2949"/>
        <v>0</v>
      </c>
      <c r="AN1602" s="362">
        <f t="shared" si="2949"/>
        <v>0</v>
      </c>
      <c r="AO1602" s="362">
        <f t="shared" si="2949"/>
        <v>0</v>
      </c>
      <c r="AP1602" s="362">
        <f t="shared" si="2949"/>
        <v>0</v>
      </c>
      <c r="AQ1602" s="362">
        <f t="shared" si="2949"/>
        <v>0</v>
      </c>
      <c r="AR1602" s="362">
        <f t="shared" si="2949"/>
        <v>0</v>
      </c>
      <c r="AS1602" s="270"/>
    </row>
    <row r="1603" spans="1:45" ht="15" hidden="1" customHeight="1" outlineLevel="1">
      <c r="A1603" s="464"/>
      <c r="B1603" s="273"/>
      <c r="C1603" s="271"/>
      <c r="D1603" s="275"/>
      <c r="E1603" s="275"/>
      <c r="F1603" s="275"/>
      <c r="G1603" s="275"/>
      <c r="H1603" s="275"/>
      <c r="I1603" s="275"/>
      <c r="J1603" s="275"/>
      <c r="K1603" s="275"/>
      <c r="L1603" s="275"/>
      <c r="M1603" s="275"/>
      <c r="N1603" s="275"/>
      <c r="O1603" s="275"/>
      <c r="P1603" s="275"/>
      <c r="Q1603" s="251"/>
      <c r="R1603" s="275"/>
      <c r="S1603" s="275"/>
      <c r="T1603" s="275"/>
      <c r="U1603" s="275"/>
      <c r="V1603" s="275"/>
      <c r="W1603" s="275"/>
      <c r="X1603" s="275"/>
      <c r="Y1603" s="275"/>
      <c r="Z1603" s="275"/>
      <c r="AA1603" s="275"/>
      <c r="AB1603" s="275"/>
      <c r="AC1603" s="275"/>
      <c r="AD1603" s="275"/>
      <c r="AE1603" s="367"/>
      <c r="AF1603" s="367"/>
      <c r="AG1603" s="367"/>
      <c r="AH1603" s="367"/>
      <c r="AI1603" s="367"/>
      <c r="AJ1603" s="367"/>
      <c r="AK1603" s="367"/>
      <c r="AL1603" s="367"/>
      <c r="AM1603" s="367"/>
      <c r="AN1603" s="367"/>
      <c r="AO1603" s="367"/>
      <c r="AP1603" s="367"/>
      <c r="AQ1603" s="367"/>
      <c r="AR1603" s="367"/>
      <c r="AS1603" s="272"/>
    </row>
    <row r="1604" spans="1:45" ht="15" hidden="1" customHeight="1" outlineLevel="1">
      <c r="A1604" s="464">
        <v>10</v>
      </c>
      <c r="B1604" s="379" t="s">
        <v>103</v>
      </c>
      <c r="C1604" s="251" t="s">
        <v>25</v>
      </c>
      <c r="D1604" s="255"/>
      <c r="E1604" s="255"/>
      <c r="F1604" s="255"/>
      <c r="G1604" s="255"/>
      <c r="H1604" s="255"/>
      <c r="I1604" s="255"/>
      <c r="J1604" s="255"/>
      <c r="K1604" s="255"/>
      <c r="L1604" s="255"/>
      <c r="M1604" s="255"/>
      <c r="N1604" s="255"/>
      <c r="O1604" s="255"/>
      <c r="P1604" s="255"/>
      <c r="Q1604" s="255">
        <v>3</v>
      </c>
      <c r="R1604" s="255"/>
      <c r="S1604" s="255"/>
      <c r="T1604" s="255"/>
      <c r="U1604" s="255"/>
      <c r="V1604" s="255"/>
      <c r="W1604" s="255"/>
      <c r="X1604" s="255"/>
      <c r="Y1604" s="255"/>
      <c r="Z1604" s="255"/>
      <c r="AA1604" s="255"/>
      <c r="AB1604" s="255"/>
      <c r="AC1604" s="255"/>
      <c r="AD1604" s="255"/>
      <c r="AE1604" s="366"/>
      <c r="AF1604" s="366"/>
      <c r="AG1604" s="366"/>
      <c r="AH1604" s="366"/>
      <c r="AI1604" s="366"/>
      <c r="AJ1604" s="366"/>
      <c r="AK1604" s="366"/>
      <c r="AL1604" s="366"/>
      <c r="AM1604" s="366"/>
      <c r="AN1604" s="366"/>
      <c r="AO1604" s="366"/>
      <c r="AP1604" s="366"/>
      <c r="AQ1604" s="366"/>
      <c r="AR1604" s="366"/>
      <c r="AS1604" s="256">
        <f>SUM(AE1604:AR1604)</f>
        <v>0</v>
      </c>
    </row>
    <row r="1605" spans="1:45" ht="15" hidden="1" customHeight="1" outlineLevel="1">
      <c r="A1605" s="464"/>
      <c r="B1605" s="254" t="s">
        <v>956</v>
      </c>
      <c r="C1605" s="251" t="s">
        <v>163</v>
      </c>
      <c r="D1605" s="255"/>
      <c r="E1605" s="255"/>
      <c r="F1605" s="255"/>
      <c r="G1605" s="255"/>
      <c r="H1605" s="255"/>
      <c r="I1605" s="255"/>
      <c r="J1605" s="255"/>
      <c r="K1605" s="255"/>
      <c r="L1605" s="255"/>
      <c r="M1605" s="255"/>
      <c r="N1605" s="255"/>
      <c r="O1605" s="255"/>
      <c r="P1605" s="255"/>
      <c r="Q1605" s="255">
        <f>Q1604</f>
        <v>3</v>
      </c>
      <c r="R1605" s="255"/>
      <c r="S1605" s="255"/>
      <c r="T1605" s="255"/>
      <c r="U1605" s="255"/>
      <c r="V1605" s="255"/>
      <c r="W1605" s="255"/>
      <c r="X1605" s="255"/>
      <c r="Y1605" s="255"/>
      <c r="Z1605" s="255"/>
      <c r="AA1605" s="255"/>
      <c r="AB1605" s="255"/>
      <c r="AC1605" s="255"/>
      <c r="AD1605" s="255"/>
      <c r="AE1605" s="362">
        <f>AE1604</f>
        <v>0</v>
      </c>
      <c r="AF1605" s="362">
        <f t="shared" ref="AF1605:AR1605" si="2950">AF1604</f>
        <v>0</v>
      </c>
      <c r="AG1605" s="362">
        <f t="shared" si="2950"/>
        <v>0</v>
      </c>
      <c r="AH1605" s="362">
        <f t="shared" si="2950"/>
        <v>0</v>
      </c>
      <c r="AI1605" s="362">
        <f t="shared" si="2950"/>
        <v>0</v>
      </c>
      <c r="AJ1605" s="362">
        <f t="shared" si="2950"/>
        <v>0</v>
      </c>
      <c r="AK1605" s="362">
        <f t="shared" si="2950"/>
        <v>0</v>
      </c>
      <c r="AL1605" s="362">
        <f t="shared" si="2950"/>
        <v>0</v>
      </c>
      <c r="AM1605" s="362">
        <f t="shared" si="2950"/>
        <v>0</v>
      </c>
      <c r="AN1605" s="362">
        <f t="shared" si="2950"/>
        <v>0</v>
      </c>
      <c r="AO1605" s="362">
        <f t="shared" si="2950"/>
        <v>0</v>
      </c>
      <c r="AP1605" s="362">
        <f t="shared" si="2950"/>
        <v>0</v>
      </c>
      <c r="AQ1605" s="362">
        <f t="shared" si="2950"/>
        <v>0</v>
      </c>
      <c r="AR1605" s="362">
        <f t="shared" si="2950"/>
        <v>0</v>
      </c>
      <c r="AS1605" s="270"/>
    </row>
    <row r="1606" spans="1:45" ht="15" hidden="1" customHeight="1" outlineLevel="1">
      <c r="A1606" s="464"/>
      <c r="B1606" s="273"/>
      <c r="C1606" s="271"/>
      <c r="D1606" s="275"/>
      <c r="E1606" s="275"/>
      <c r="F1606" s="275"/>
      <c r="G1606" s="275"/>
      <c r="H1606" s="275"/>
      <c r="I1606" s="275"/>
      <c r="J1606" s="275"/>
      <c r="K1606" s="275"/>
      <c r="L1606" s="275"/>
      <c r="M1606" s="275"/>
      <c r="N1606" s="275"/>
      <c r="O1606" s="275"/>
      <c r="P1606" s="275"/>
      <c r="Q1606" s="251"/>
      <c r="R1606" s="275"/>
      <c r="S1606" s="275"/>
      <c r="T1606" s="275"/>
      <c r="U1606" s="275"/>
      <c r="V1606" s="275"/>
      <c r="W1606" s="275"/>
      <c r="X1606" s="275"/>
      <c r="Y1606" s="275"/>
      <c r="Z1606" s="275"/>
      <c r="AA1606" s="275"/>
      <c r="AB1606" s="275"/>
      <c r="AC1606" s="275"/>
      <c r="AD1606" s="275"/>
      <c r="AE1606" s="367"/>
      <c r="AF1606" s="368"/>
      <c r="AG1606" s="367"/>
      <c r="AH1606" s="367"/>
      <c r="AI1606" s="367"/>
      <c r="AJ1606" s="367"/>
      <c r="AK1606" s="367"/>
      <c r="AL1606" s="367"/>
      <c r="AM1606" s="367"/>
      <c r="AN1606" s="367"/>
      <c r="AO1606" s="367"/>
      <c r="AP1606" s="367"/>
      <c r="AQ1606" s="367"/>
      <c r="AR1606" s="367"/>
      <c r="AS1606" s="272"/>
    </row>
    <row r="1607" spans="1:45" ht="15" hidden="1" customHeight="1" outlineLevel="1">
      <c r="A1607" s="464"/>
      <c r="B1607" s="248" t="s">
        <v>10</v>
      </c>
      <c r="C1607" s="249"/>
      <c r="D1607" s="249"/>
      <c r="E1607" s="249"/>
      <c r="F1607" s="249"/>
      <c r="G1607" s="249"/>
      <c r="H1607" s="249"/>
      <c r="I1607" s="249"/>
      <c r="J1607" s="249"/>
      <c r="K1607" s="249"/>
      <c r="L1607" s="249"/>
      <c r="M1607" s="249"/>
      <c r="N1607" s="249"/>
      <c r="O1607" s="249"/>
      <c r="P1607" s="249"/>
      <c r="Q1607" s="250"/>
      <c r="R1607" s="249"/>
      <c r="S1607" s="249"/>
      <c r="T1607" s="249"/>
      <c r="U1607" s="249"/>
      <c r="V1607" s="249"/>
      <c r="W1607" s="249"/>
      <c r="X1607" s="249"/>
      <c r="Y1607" s="249"/>
      <c r="Z1607" s="249"/>
      <c r="AA1607" s="249"/>
      <c r="AB1607" s="249"/>
      <c r="AC1607" s="249"/>
      <c r="AD1607" s="249"/>
      <c r="AE1607" s="365"/>
      <c r="AF1607" s="365"/>
      <c r="AG1607" s="365"/>
      <c r="AH1607" s="365"/>
      <c r="AI1607" s="365"/>
      <c r="AJ1607" s="365"/>
      <c r="AK1607" s="365"/>
      <c r="AL1607" s="365"/>
      <c r="AM1607" s="365"/>
      <c r="AN1607" s="365"/>
      <c r="AO1607" s="365"/>
      <c r="AP1607" s="365"/>
      <c r="AQ1607" s="365"/>
      <c r="AR1607" s="365"/>
      <c r="AS1607" s="252"/>
    </row>
    <row r="1608" spans="1:45" ht="15" hidden="1" customHeight="1" outlineLevel="1">
      <c r="A1608" s="464">
        <v>11</v>
      </c>
      <c r="B1608" s="379" t="s">
        <v>104</v>
      </c>
      <c r="C1608" s="251" t="s">
        <v>25</v>
      </c>
      <c r="D1608" s="255"/>
      <c r="E1608" s="255"/>
      <c r="F1608" s="255"/>
      <c r="G1608" s="255"/>
      <c r="H1608" s="255"/>
      <c r="I1608" s="255"/>
      <c r="J1608" s="255"/>
      <c r="K1608" s="255"/>
      <c r="L1608" s="255"/>
      <c r="M1608" s="255"/>
      <c r="N1608" s="255"/>
      <c r="O1608" s="255"/>
      <c r="P1608" s="255"/>
      <c r="Q1608" s="255">
        <v>12</v>
      </c>
      <c r="R1608" s="255"/>
      <c r="S1608" s="255"/>
      <c r="T1608" s="255"/>
      <c r="U1608" s="255"/>
      <c r="V1608" s="255"/>
      <c r="W1608" s="255"/>
      <c r="X1608" s="255"/>
      <c r="Y1608" s="255"/>
      <c r="Z1608" s="255"/>
      <c r="AA1608" s="255"/>
      <c r="AB1608" s="255"/>
      <c r="AC1608" s="255"/>
      <c r="AD1608" s="255"/>
      <c r="AE1608" s="377"/>
      <c r="AF1608" s="366"/>
      <c r="AG1608" s="366"/>
      <c r="AH1608" s="366"/>
      <c r="AI1608" s="366"/>
      <c r="AJ1608" s="366"/>
      <c r="AK1608" s="366"/>
      <c r="AL1608" s="366"/>
      <c r="AM1608" s="366"/>
      <c r="AN1608" s="366"/>
      <c r="AO1608" s="366"/>
      <c r="AP1608" s="366"/>
      <c r="AQ1608" s="366"/>
      <c r="AR1608" s="366"/>
      <c r="AS1608" s="256">
        <f>SUM(AE1608:AR1608)</f>
        <v>0</v>
      </c>
    </row>
    <row r="1609" spans="1:45" ht="15" hidden="1" customHeight="1" outlineLevel="1">
      <c r="A1609" s="464"/>
      <c r="B1609" s="254" t="s">
        <v>956</v>
      </c>
      <c r="C1609" s="251" t="s">
        <v>163</v>
      </c>
      <c r="D1609" s="255"/>
      <c r="E1609" s="255"/>
      <c r="F1609" s="255"/>
      <c r="G1609" s="255"/>
      <c r="H1609" s="255"/>
      <c r="I1609" s="255"/>
      <c r="J1609" s="255"/>
      <c r="K1609" s="255"/>
      <c r="L1609" s="255"/>
      <c r="M1609" s="255"/>
      <c r="N1609" s="255"/>
      <c r="O1609" s="255"/>
      <c r="P1609" s="255"/>
      <c r="Q1609" s="255">
        <f>Q1608</f>
        <v>12</v>
      </c>
      <c r="R1609" s="255"/>
      <c r="S1609" s="255"/>
      <c r="T1609" s="255"/>
      <c r="U1609" s="255"/>
      <c r="V1609" s="255"/>
      <c r="W1609" s="255"/>
      <c r="X1609" s="255"/>
      <c r="Y1609" s="255"/>
      <c r="Z1609" s="255"/>
      <c r="AA1609" s="255"/>
      <c r="AB1609" s="255"/>
      <c r="AC1609" s="255"/>
      <c r="AD1609" s="255"/>
      <c r="AE1609" s="362">
        <f>AE1608</f>
        <v>0</v>
      </c>
      <c r="AF1609" s="362">
        <f t="shared" ref="AF1609:AR1609" si="2951">AF1608</f>
        <v>0</v>
      </c>
      <c r="AG1609" s="362">
        <f t="shared" si="2951"/>
        <v>0</v>
      </c>
      <c r="AH1609" s="362">
        <f t="shared" si="2951"/>
        <v>0</v>
      </c>
      <c r="AI1609" s="362">
        <f t="shared" si="2951"/>
        <v>0</v>
      </c>
      <c r="AJ1609" s="362">
        <f t="shared" si="2951"/>
        <v>0</v>
      </c>
      <c r="AK1609" s="362">
        <f t="shared" si="2951"/>
        <v>0</v>
      </c>
      <c r="AL1609" s="362">
        <f t="shared" si="2951"/>
        <v>0</v>
      </c>
      <c r="AM1609" s="362">
        <f t="shared" si="2951"/>
        <v>0</v>
      </c>
      <c r="AN1609" s="362">
        <f t="shared" si="2951"/>
        <v>0</v>
      </c>
      <c r="AO1609" s="362">
        <f t="shared" si="2951"/>
        <v>0</v>
      </c>
      <c r="AP1609" s="362">
        <f t="shared" si="2951"/>
        <v>0</v>
      </c>
      <c r="AQ1609" s="362">
        <f t="shared" si="2951"/>
        <v>0</v>
      </c>
      <c r="AR1609" s="362">
        <f t="shared" si="2951"/>
        <v>0</v>
      </c>
      <c r="AS1609" s="257"/>
    </row>
    <row r="1610" spans="1:45" ht="15" hidden="1" customHeight="1" outlineLevel="1">
      <c r="A1610" s="464"/>
      <c r="B1610" s="274"/>
      <c r="C1610" s="265"/>
      <c r="D1610" s="251"/>
      <c r="E1610" s="251"/>
      <c r="F1610" s="251"/>
      <c r="G1610" s="251"/>
      <c r="H1610" s="251"/>
      <c r="I1610" s="251"/>
      <c r="J1610" s="251"/>
      <c r="K1610" s="251"/>
      <c r="L1610" s="251"/>
      <c r="M1610" s="251"/>
      <c r="N1610" s="251"/>
      <c r="O1610" s="251"/>
      <c r="P1610" s="251"/>
      <c r="Q1610" s="251"/>
      <c r="R1610" s="251"/>
      <c r="S1610" s="251"/>
      <c r="T1610" s="251"/>
      <c r="U1610" s="251"/>
      <c r="V1610" s="251"/>
      <c r="W1610" s="251"/>
      <c r="X1610" s="251"/>
      <c r="Y1610" s="251"/>
      <c r="Z1610" s="251"/>
      <c r="AA1610" s="251"/>
      <c r="AB1610" s="251"/>
      <c r="AC1610" s="251"/>
      <c r="AD1610" s="251"/>
      <c r="AE1610" s="363"/>
      <c r="AF1610" s="372"/>
      <c r="AG1610" s="372"/>
      <c r="AH1610" s="372"/>
      <c r="AI1610" s="372"/>
      <c r="AJ1610" s="372"/>
      <c r="AK1610" s="372"/>
      <c r="AL1610" s="372"/>
      <c r="AM1610" s="372"/>
      <c r="AN1610" s="372"/>
      <c r="AO1610" s="372"/>
      <c r="AP1610" s="372"/>
      <c r="AQ1610" s="372"/>
      <c r="AR1610" s="372"/>
      <c r="AS1610" s="266"/>
    </row>
    <row r="1611" spans="1:45" ht="28.5" hidden="1" customHeight="1" outlineLevel="1">
      <c r="A1611" s="464">
        <v>12</v>
      </c>
      <c r="B1611" s="379" t="s">
        <v>105</v>
      </c>
      <c r="C1611" s="251" t="s">
        <v>25</v>
      </c>
      <c r="D1611" s="255"/>
      <c r="E1611" s="255"/>
      <c r="F1611" s="255"/>
      <c r="G1611" s="255"/>
      <c r="H1611" s="255"/>
      <c r="I1611" s="255"/>
      <c r="J1611" s="255"/>
      <c r="K1611" s="255"/>
      <c r="L1611" s="255"/>
      <c r="M1611" s="255"/>
      <c r="N1611" s="255"/>
      <c r="O1611" s="255"/>
      <c r="P1611" s="255"/>
      <c r="Q1611" s="255">
        <v>12</v>
      </c>
      <c r="R1611" s="255"/>
      <c r="S1611" s="255"/>
      <c r="T1611" s="255"/>
      <c r="U1611" s="255"/>
      <c r="V1611" s="255"/>
      <c r="W1611" s="255"/>
      <c r="X1611" s="255"/>
      <c r="Y1611" s="255"/>
      <c r="Z1611" s="255"/>
      <c r="AA1611" s="255"/>
      <c r="AB1611" s="255"/>
      <c r="AC1611" s="255"/>
      <c r="AD1611" s="255"/>
      <c r="AE1611" s="361"/>
      <c r="AF1611" s="366"/>
      <c r="AG1611" s="366"/>
      <c r="AH1611" s="366"/>
      <c r="AI1611" s="366"/>
      <c r="AJ1611" s="366"/>
      <c r="AK1611" s="366"/>
      <c r="AL1611" s="366"/>
      <c r="AM1611" s="366"/>
      <c r="AN1611" s="366"/>
      <c r="AO1611" s="366"/>
      <c r="AP1611" s="366"/>
      <c r="AQ1611" s="366"/>
      <c r="AR1611" s="366"/>
      <c r="AS1611" s="256">
        <f>SUM(AE1611:AR1611)</f>
        <v>0</v>
      </c>
    </row>
    <row r="1612" spans="1:45" ht="15" hidden="1" customHeight="1" outlineLevel="1">
      <c r="A1612" s="464"/>
      <c r="B1612" s="254" t="s">
        <v>956</v>
      </c>
      <c r="C1612" s="251" t="s">
        <v>163</v>
      </c>
      <c r="D1612" s="255"/>
      <c r="E1612" s="255"/>
      <c r="F1612" s="255"/>
      <c r="G1612" s="255"/>
      <c r="H1612" s="255"/>
      <c r="I1612" s="255"/>
      <c r="J1612" s="255"/>
      <c r="K1612" s="255"/>
      <c r="L1612" s="255"/>
      <c r="M1612" s="255"/>
      <c r="N1612" s="255"/>
      <c r="O1612" s="255"/>
      <c r="P1612" s="255"/>
      <c r="Q1612" s="255">
        <f>Q1611</f>
        <v>12</v>
      </c>
      <c r="R1612" s="255"/>
      <c r="S1612" s="255"/>
      <c r="T1612" s="255"/>
      <c r="U1612" s="255"/>
      <c r="V1612" s="255"/>
      <c r="W1612" s="255"/>
      <c r="X1612" s="255"/>
      <c r="Y1612" s="255"/>
      <c r="Z1612" s="255"/>
      <c r="AA1612" s="255"/>
      <c r="AB1612" s="255"/>
      <c r="AC1612" s="255"/>
      <c r="AD1612" s="255"/>
      <c r="AE1612" s="362">
        <f>AE1611</f>
        <v>0</v>
      </c>
      <c r="AF1612" s="362">
        <f t="shared" ref="AF1612:AR1612" si="2952">AF1611</f>
        <v>0</v>
      </c>
      <c r="AG1612" s="362">
        <f t="shared" si="2952"/>
        <v>0</v>
      </c>
      <c r="AH1612" s="362">
        <f t="shared" si="2952"/>
        <v>0</v>
      </c>
      <c r="AI1612" s="362">
        <f t="shared" si="2952"/>
        <v>0</v>
      </c>
      <c r="AJ1612" s="362">
        <f t="shared" si="2952"/>
        <v>0</v>
      </c>
      <c r="AK1612" s="362">
        <f t="shared" si="2952"/>
        <v>0</v>
      </c>
      <c r="AL1612" s="362">
        <f t="shared" si="2952"/>
        <v>0</v>
      </c>
      <c r="AM1612" s="362">
        <f t="shared" si="2952"/>
        <v>0</v>
      </c>
      <c r="AN1612" s="362">
        <f t="shared" si="2952"/>
        <v>0</v>
      </c>
      <c r="AO1612" s="362">
        <f t="shared" si="2952"/>
        <v>0</v>
      </c>
      <c r="AP1612" s="362">
        <f t="shared" si="2952"/>
        <v>0</v>
      </c>
      <c r="AQ1612" s="362">
        <f t="shared" si="2952"/>
        <v>0</v>
      </c>
      <c r="AR1612" s="362">
        <f t="shared" si="2952"/>
        <v>0</v>
      </c>
      <c r="AS1612" s="257"/>
    </row>
    <row r="1613" spans="1:45" ht="15" hidden="1" customHeight="1" outlineLevel="1">
      <c r="A1613" s="464"/>
      <c r="B1613" s="274"/>
      <c r="C1613" s="265"/>
      <c r="D1613" s="251"/>
      <c r="E1613" s="251"/>
      <c r="F1613" s="251"/>
      <c r="G1613" s="251"/>
      <c r="H1613" s="251"/>
      <c r="I1613" s="251"/>
      <c r="J1613" s="251"/>
      <c r="K1613" s="251"/>
      <c r="L1613" s="251"/>
      <c r="M1613" s="251"/>
      <c r="N1613" s="251"/>
      <c r="O1613" s="251"/>
      <c r="P1613" s="251"/>
      <c r="Q1613" s="251"/>
      <c r="R1613" s="251"/>
      <c r="S1613" s="251"/>
      <c r="T1613" s="251"/>
      <c r="U1613" s="251"/>
      <c r="V1613" s="251"/>
      <c r="W1613" s="251"/>
      <c r="X1613" s="251"/>
      <c r="Y1613" s="251"/>
      <c r="Z1613" s="251"/>
      <c r="AA1613" s="251"/>
      <c r="AB1613" s="251"/>
      <c r="AC1613" s="251"/>
      <c r="AD1613" s="251"/>
      <c r="AE1613" s="373"/>
      <c r="AF1613" s="373"/>
      <c r="AG1613" s="363"/>
      <c r="AH1613" s="363"/>
      <c r="AI1613" s="363"/>
      <c r="AJ1613" s="363"/>
      <c r="AK1613" s="363"/>
      <c r="AL1613" s="363"/>
      <c r="AM1613" s="363"/>
      <c r="AN1613" s="363"/>
      <c r="AO1613" s="363"/>
      <c r="AP1613" s="363"/>
      <c r="AQ1613" s="363"/>
      <c r="AR1613" s="363"/>
      <c r="AS1613" s="266"/>
    </row>
    <row r="1614" spans="1:45" ht="15" hidden="1" customHeight="1" outlineLevel="1">
      <c r="A1614" s="464">
        <v>13</v>
      </c>
      <c r="B1614" s="379" t="s">
        <v>106</v>
      </c>
      <c r="C1614" s="251" t="s">
        <v>25</v>
      </c>
      <c r="D1614" s="255"/>
      <c r="E1614" s="255"/>
      <c r="F1614" s="255"/>
      <c r="G1614" s="255"/>
      <c r="H1614" s="255"/>
      <c r="I1614" s="255"/>
      <c r="J1614" s="255"/>
      <c r="K1614" s="255"/>
      <c r="L1614" s="255"/>
      <c r="M1614" s="255"/>
      <c r="N1614" s="255"/>
      <c r="O1614" s="255"/>
      <c r="P1614" s="255"/>
      <c r="Q1614" s="255">
        <v>12</v>
      </c>
      <c r="R1614" s="255"/>
      <c r="S1614" s="255"/>
      <c r="T1614" s="255"/>
      <c r="U1614" s="255"/>
      <c r="V1614" s="255"/>
      <c r="W1614" s="255"/>
      <c r="X1614" s="255"/>
      <c r="Y1614" s="255"/>
      <c r="Z1614" s="255"/>
      <c r="AA1614" s="255"/>
      <c r="AB1614" s="255"/>
      <c r="AC1614" s="255"/>
      <c r="AD1614" s="255"/>
      <c r="AE1614" s="361"/>
      <c r="AF1614" s="366"/>
      <c r="AG1614" s="366"/>
      <c r="AH1614" s="366"/>
      <c r="AI1614" s="366"/>
      <c r="AJ1614" s="366"/>
      <c r="AK1614" s="366"/>
      <c r="AL1614" s="366"/>
      <c r="AM1614" s="366"/>
      <c r="AN1614" s="366"/>
      <c r="AO1614" s="366"/>
      <c r="AP1614" s="366"/>
      <c r="AQ1614" s="366"/>
      <c r="AR1614" s="366"/>
      <c r="AS1614" s="256">
        <f>SUM(AE1614:AR1614)</f>
        <v>0</v>
      </c>
    </row>
    <row r="1615" spans="1:45" ht="15" hidden="1" customHeight="1" outlineLevel="1">
      <c r="A1615" s="464"/>
      <c r="B1615" s="254" t="s">
        <v>956</v>
      </c>
      <c r="C1615" s="251" t="s">
        <v>163</v>
      </c>
      <c r="D1615" s="255"/>
      <c r="E1615" s="255"/>
      <c r="F1615" s="255"/>
      <c r="G1615" s="255"/>
      <c r="H1615" s="255"/>
      <c r="I1615" s="255"/>
      <c r="J1615" s="255"/>
      <c r="K1615" s="255"/>
      <c r="L1615" s="255"/>
      <c r="M1615" s="255"/>
      <c r="N1615" s="255"/>
      <c r="O1615" s="255"/>
      <c r="P1615" s="255"/>
      <c r="Q1615" s="255">
        <f>Q1614</f>
        <v>12</v>
      </c>
      <c r="R1615" s="255"/>
      <c r="S1615" s="255"/>
      <c r="T1615" s="255"/>
      <c r="U1615" s="255"/>
      <c r="V1615" s="255"/>
      <c r="W1615" s="255"/>
      <c r="X1615" s="255"/>
      <c r="Y1615" s="255"/>
      <c r="Z1615" s="255"/>
      <c r="AA1615" s="255"/>
      <c r="AB1615" s="255"/>
      <c r="AC1615" s="255"/>
      <c r="AD1615" s="255"/>
      <c r="AE1615" s="362">
        <f>AE1614</f>
        <v>0</v>
      </c>
      <c r="AF1615" s="362">
        <f t="shared" ref="AF1615:AR1615" si="2953">AF1614</f>
        <v>0</v>
      </c>
      <c r="AG1615" s="362">
        <f t="shared" si="2953"/>
        <v>0</v>
      </c>
      <c r="AH1615" s="362">
        <f t="shared" si="2953"/>
        <v>0</v>
      </c>
      <c r="AI1615" s="362">
        <f t="shared" si="2953"/>
        <v>0</v>
      </c>
      <c r="AJ1615" s="362">
        <f t="shared" si="2953"/>
        <v>0</v>
      </c>
      <c r="AK1615" s="362">
        <f t="shared" si="2953"/>
        <v>0</v>
      </c>
      <c r="AL1615" s="362">
        <f t="shared" si="2953"/>
        <v>0</v>
      </c>
      <c r="AM1615" s="362">
        <f t="shared" si="2953"/>
        <v>0</v>
      </c>
      <c r="AN1615" s="362">
        <f t="shared" si="2953"/>
        <v>0</v>
      </c>
      <c r="AO1615" s="362">
        <f t="shared" si="2953"/>
        <v>0</v>
      </c>
      <c r="AP1615" s="362">
        <f t="shared" si="2953"/>
        <v>0</v>
      </c>
      <c r="AQ1615" s="362">
        <f t="shared" si="2953"/>
        <v>0</v>
      </c>
      <c r="AR1615" s="362">
        <f t="shared" si="2953"/>
        <v>0</v>
      </c>
      <c r="AS1615" s="266"/>
    </row>
    <row r="1616" spans="1:45" ht="15" hidden="1" customHeight="1" outlineLevel="1">
      <c r="A1616" s="464"/>
      <c r="B1616" s="274"/>
      <c r="C1616" s="265"/>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51"/>
      <c r="AE1616" s="363"/>
      <c r="AF1616" s="363"/>
      <c r="AG1616" s="363"/>
      <c r="AH1616" s="363"/>
      <c r="AI1616" s="363"/>
      <c r="AJ1616" s="363"/>
      <c r="AK1616" s="363"/>
      <c r="AL1616" s="363"/>
      <c r="AM1616" s="363"/>
      <c r="AN1616" s="363"/>
      <c r="AO1616" s="363"/>
      <c r="AP1616" s="363"/>
      <c r="AQ1616" s="363"/>
      <c r="AR1616" s="363"/>
      <c r="AS1616" s="266"/>
    </row>
    <row r="1617" spans="1:46" ht="15" hidden="1" customHeight="1" outlineLevel="1">
      <c r="A1617" s="464"/>
      <c r="B1617" s="248" t="s">
        <v>107</v>
      </c>
      <c r="C1617" s="249"/>
      <c r="D1617" s="250"/>
      <c r="E1617" s="250"/>
      <c r="F1617" s="250"/>
      <c r="G1617" s="250"/>
      <c r="H1617" s="250"/>
      <c r="I1617" s="250"/>
      <c r="J1617" s="250"/>
      <c r="K1617" s="250"/>
      <c r="L1617" s="250"/>
      <c r="M1617" s="250"/>
      <c r="N1617" s="250"/>
      <c r="O1617" s="250"/>
      <c r="P1617" s="250"/>
      <c r="Q1617" s="250"/>
      <c r="R1617" s="250"/>
      <c r="S1617" s="249"/>
      <c r="T1617" s="249"/>
      <c r="U1617" s="249"/>
      <c r="V1617" s="249"/>
      <c r="W1617" s="249"/>
      <c r="X1617" s="249"/>
      <c r="Y1617" s="249"/>
      <c r="Z1617" s="249"/>
      <c r="AA1617" s="249"/>
      <c r="AB1617" s="249"/>
      <c r="AC1617" s="249"/>
      <c r="AD1617" s="249"/>
      <c r="AE1617" s="365"/>
      <c r="AF1617" s="365"/>
      <c r="AG1617" s="365"/>
      <c r="AH1617" s="365"/>
      <c r="AI1617" s="365"/>
      <c r="AJ1617" s="365"/>
      <c r="AK1617" s="365"/>
      <c r="AL1617" s="365"/>
      <c r="AM1617" s="365"/>
      <c r="AN1617" s="365"/>
      <c r="AO1617" s="365"/>
      <c r="AP1617" s="365"/>
      <c r="AQ1617" s="365"/>
      <c r="AR1617" s="365"/>
      <c r="AS1617" s="252"/>
    </row>
    <row r="1618" spans="1:46" ht="15" hidden="1" customHeight="1" outlineLevel="1">
      <c r="A1618" s="464">
        <v>14</v>
      </c>
      <c r="B1618" s="274" t="s">
        <v>108</v>
      </c>
      <c r="C1618" s="251" t="s">
        <v>25</v>
      </c>
      <c r="D1618" s="255"/>
      <c r="E1618" s="255"/>
      <c r="F1618" s="255"/>
      <c r="G1618" s="255"/>
      <c r="H1618" s="255"/>
      <c r="I1618" s="255"/>
      <c r="J1618" s="255"/>
      <c r="K1618" s="255"/>
      <c r="L1618" s="255"/>
      <c r="M1618" s="255"/>
      <c r="N1618" s="255"/>
      <c r="O1618" s="255"/>
      <c r="P1618" s="255"/>
      <c r="Q1618" s="255">
        <v>12</v>
      </c>
      <c r="R1618" s="255"/>
      <c r="S1618" s="255"/>
      <c r="T1618" s="255"/>
      <c r="U1618" s="255"/>
      <c r="V1618" s="255"/>
      <c r="W1618" s="255"/>
      <c r="X1618" s="255"/>
      <c r="Y1618" s="255"/>
      <c r="Z1618" s="255"/>
      <c r="AA1618" s="255"/>
      <c r="AB1618" s="255"/>
      <c r="AC1618" s="255"/>
      <c r="AD1618" s="255"/>
      <c r="AE1618" s="361"/>
      <c r="AF1618" s="361"/>
      <c r="AG1618" s="361"/>
      <c r="AH1618" s="361"/>
      <c r="AI1618" s="361"/>
      <c r="AJ1618" s="361"/>
      <c r="AK1618" s="361"/>
      <c r="AL1618" s="361"/>
      <c r="AM1618" s="361"/>
      <c r="AN1618" s="361"/>
      <c r="AO1618" s="361"/>
      <c r="AP1618" s="361"/>
      <c r="AQ1618" s="361"/>
      <c r="AR1618" s="361"/>
      <c r="AS1618" s="256">
        <f>SUM(AE1618:AR1618)</f>
        <v>0</v>
      </c>
    </row>
    <row r="1619" spans="1:46" ht="15" hidden="1" customHeight="1" outlineLevel="1">
      <c r="A1619" s="464"/>
      <c r="B1619" s="254" t="s">
        <v>956</v>
      </c>
      <c r="C1619" s="251" t="s">
        <v>163</v>
      </c>
      <c r="D1619" s="255"/>
      <c r="E1619" s="255"/>
      <c r="F1619" s="255"/>
      <c r="G1619" s="255"/>
      <c r="H1619" s="255"/>
      <c r="I1619" s="255"/>
      <c r="J1619" s="255"/>
      <c r="K1619" s="255"/>
      <c r="L1619" s="255"/>
      <c r="M1619" s="255"/>
      <c r="N1619" s="255"/>
      <c r="O1619" s="255"/>
      <c r="P1619" s="255"/>
      <c r="Q1619" s="255">
        <f>Q1618</f>
        <v>12</v>
      </c>
      <c r="R1619" s="255"/>
      <c r="S1619" s="255"/>
      <c r="T1619" s="255"/>
      <c r="U1619" s="255"/>
      <c r="V1619" s="255"/>
      <c r="W1619" s="255"/>
      <c r="X1619" s="255"/>
      <c r="Y1619" s="255"/>
      <c r="Z1619" s="255"/>
      <c r="AA1619" s="255"/>
      <c r="AB1619" s="255"/>
      <c r="AC1619" s="255"/>
      <c r="AD1619" s="255"/>
      <c r="AE1619" s="362">
        <f>AE1618</f>
        <v>0</v>
      </c>
      <c r="AF1619" s="362">
        <f t="shared" ref="AF1619:AR1619" si="2954">AF1618</f>
        <v>0</v>
      </c>
      <c r="AG1619" s="362">
        <f t="shared" si="2954"/>
        <v>0</v>
      </c>
      <c r="AH1619" s="362">
        <f t="shared" si="2954"/>
        <v>0</v>
      </c>
      <c r="AI1619" s="362">
        <f t="shared" si="2954"/>
        <v>0</v>
      </c>
      <c r="AJ1619" s="362">
        <f t="shared" si="2954"/>
        <v>0</v>
      </c>
      <c r="AK1619" s="362">
        <f t="shared" si="2954"/>
        <v>0</v>
      </c>
      <c r="AL1619" s="362">
        <f t="shared" si="2954"/>
        <v>0</v>
      </c>
      <c r="AM1619" s="362">
        <f t="shared" si="2954"/>
        <v>0</v>
      </c>
      <c r="AN1619" s="362">
        <f t="shared" si="2954"/>
        <v>0</v>
      </c>
      <c r="AO1619" s="362">
        <f t="shared" si="2954"/>
        <v>0</v>
      </c>
      <c r="AP1619" s="362">
        <f t="shared" si="2954"/>
        <v>0</v>
      </c>
      <c r="AQ1619" s="362">
        <f t="shared" si="2954"/>
        <v>0</v>
      </c>
      <c r="AR1619" s="362">
        <f t="shared" si="2954"/>
        <v>0</v>
      </c>
      <c r="AS1619" s="257"/>
    </row>
    <row r="1620" spans="1:46" ht="15" hidden="1" customHeight="1" outlineLevel="1">
      <c r="A1620" s="464"/>
      <c r="B1620" s="274"/>
      <c r="C1620" s="265"/>
      <c r="D1620" s="251"/>
      <c r="E1620" s="251"/>
      <c r="F1620" s="251"/>
      <c r="G1620" s="251"/>
      <c r="H1620" s="251"/>
      <c r="I1620" s="251"/>
      <c r="J1620" s="251"/>
      <c r="K1620" s="251"/>
      <c r="L1620" s="251"/>
      <c r="M1620" s="251"/>
      <c r="N1620" s="251"/>
      <c r="O1620" s="251"/>
      <c r="P1620" s="251"/>
      <c r="Q1620" s="414"/>
      <c r="R1620" s="251"/>
      <c r="S1620" s="251"/>
      <c r="T1620" s="251"/>
      <c r="U1620" s="251"/>
      <c r="V1620" s="251"/>
      <c r="W1620" s="251"/>
      <c r="X1620" s="251"/>
      <c r="Y1620" s="251"/>
      <c r="Z1620" s="251"/>
      <c r="AA1620" s="251"/>
      <c r="AB1620" s="251"/>
      <c r="AC1620" s="251"/>
      <c r="AD1620" s="251"/>
      <c r="AE1620" s="363"/>
      <c r="AF1620" s="363"/>
      <c r="AG1620" s="363"/>
      <c r="AH1620" s="363"/>
      <c r="AI1620" s="363"/>
      <c r="AJ1620" s="363"/>
      <c r="AK1620" s="363"/>
      <c r="AL1620" s="363"/>
      <c r="AM1620" s="363"/>
      <c r="AN1620" s="363"/>
      <c r="AO1620" s="363"/>
      <c r="AP1620" s="363"/>
      <c r="AQ1620" s="363"/>
      <c r="AR1620" s="363"/>
      <c r="AS1620" s="261"/>
      <c r="AT1620" s="544"/>
    </row>
    <row r="1621" spans="1:46" s="243" customFormat="1" ht="15.75" hidden="1" outlineLevel="1">
      <c r="A1621" s="464"/>
      <c r="B1621" s="248" t="s">
        <v>486</v>
      </c>
      <c r="C1621" s="251"/>
      <c r="D1621" s="251"/>
      <c r="E1621" s="251"/>
      <c r="F1621" s="251"/>
      <c r="G1621" s="251"/>
      <c r="H1621" s="251"/>
      <c r="I1621" s="251"/>
      <c r="J1621" s="251"/>
      <c r="K1621" s="251"/>
      <c r="L1621" s="251"/>
      <c r="M1621" s="251"/>
      <c r="N1621" s="251"/>
      <c r="O1621" s="251"/>
      <c r="P1621" s="251"/>
      <c r="Q1621" s="251"/>
      <c r="R1621" s="251"/>
      <c r="S1621" s="251"/>
      <c r="T1621" s="251"/>
      <c r="U1621" s="251"/>
      <c r="V1621" s="251"/>
      <c r="W1621" s="251"/>
      <c r="X1621" s="251"/>
      <c r="Y1621" s="251"/>
      <c r="Z1621" s="251"/>
      <c r="AA1621" s="251"/>
      <c r="AB1621" s="251"/>
      <c r="AC1621" s="251"/>
      <c r="AD1621" s="251"/>
      <c r="AE1621" s="363"/>
      <c r="AF1621" s="363"/>
      <c r="AG1621" s="363"/>
      <c r="AH1621" s="363"/>
      <c r="AI1621" s="363"/>
      <c r="AJ1621" s="363"/>
      <c r="AK1621" s="367"/>
      <c r="AL1621" s="367"/>
      <c r="AM1621" s="367"/>
      <c r="AN1621" s="367"/>
      <c r="AO1621" s="367"/>
      <c r="AP1621" s="367"/>
      <c r="AQ1621" s="367"/>
      <c r="AR1621" s="367"/>
      <c r="AS1621" s="453"/>
      <c r="AT1621" s="545"/>
    </row>
    <row r="1622" spans="1:46" hidden="1" outlineLevel="1">
      <c r="A1622" s="464">
        <v>15</v>
      </c>
      <c r="B1622" s="254" t="s">
        <v>491</v>
      </c>
      <c r="C1622" s="251" t="s">
        <v>25</v>
      </c>
      <c r="D1622" s="255"/>
      <c r="E1622" s="255"/>
      <c r="F1622" s="255"/>
      <c r="G1622" s="255"/>
      <c r="H1622" s="255"/>
      <c r="I1622" s="255"/>
      <c r="J1622" s="255"/>
      <c r="K1622" s="255"/>
      <c r="L1622" s="255"/>
      <c r="M1622" s="255"/>
      <c r="N1622" s="255"/>
      <c r="O1622" s="255"/>
      <c r="P1622" s="255"/>
      <c r="Q1622" s="255">
        <v>0</v>
      </c>
      <c r="R1622" s="255"/>
      <c r="S1622" s="255"/>
      <c r="T1622" s="255"/>
      <c r="U1622" s="255"/>
      <c r="V1622" s="255"/>
      <c r="W1622" s="255"/>
      <c r="X1622" s="255"/>
      <c r="Y1622" s="255"/>
      <c r="Z1622" s="255"/>
      <c r="AA1622" s="255"/>
      <c r="AB1622" s="255"/>
      <c r="AC1622" s="255"/>
      <c r="AD1622" s="255"/>
      <c r="AE1622" s="361"/>
      <c r="AF1622" s="361"/>
      <c r="AG1622" s="361"/>
      <c r="AH1622" s="361"/>
      <c r="AI1622" s="361"/>
      <c r="AJ1622" s="361"/>
      <c r="AK1622" s="361"/>
      <c r="AL1622" s="361"/>
      <c r="AM1622" s="361"/>
      <c r="AN1622" s="361"/>
      <c r="AO1622" s="361"/>
      <c r="AP1622" s="361"/>
      <c r="AQ1622" s="361"/>
      <c r="AR1622" s="361"/>
      <c r="AS1622" s="546">
        <f>SUM(AE1622:AR1622)</f>
        <v>0</v>
      </c>
      <c r="AT1622" s="544"/>
    </row>
    <row r="1623" spans="1:46" hidden="1" outlineLevel="1">
      <c r="A1623" s="464"/>
      <c r="B1623" s="254" t="s">
        <v>956</v>
      </c>
      <c r="C1623" s="251" t="s">
        <v>163</v>
      </c>
      <c r="D1623" s="255"/>
      <c r="E1623" s="255"/>
      <c r="F1623" s="255"/>
      <c r="G1623" s="255"/>
      <c r="H1623" s="255"/>
      <c r="I1623" s="255"/>
      <c r="J1623" s="255"/>
      <c r="K1623" s="255"/>
      <c r="L1623" s="255"/>
      <c r="M1623" s="255"/>
      <c r="N1623" s="255"/>
      <c r="O1623" s="255"/>
      <c r="P1623" s="255"/>
      <c r="Q1623" s="255">
        <f>Q1622</f>
        <v>0</v>
      </c>
      <c r="R1623" s="255"/>
      <c r="S1623" s="255"/>
      <c r="T1623" s="255"/>
      <c r="U1623" s="255"/>
      <c r="V1623" s="255"/>
      <c r="W1623" s="255"/>
      <c r="X1623" s="255"/>
      <c r="Y1623" s="255"/>
      <c r="Z1623" s="255"/>
      <c r="AA1623" s="255"/>
      <c r="AB1623" s="255"/>
      <c r="AC1623" s="255"/>
      <c r="AD1623" s="255"/>
      <c r="AE1623" s="362">
        <f>AE1622</f>
        <v>0</v>
      </c>
      <c r="AF1623" s="362">
        <f>AF1622</f>
        <v>0</v>
      </c>
      <c r="AG1623" s="362">
        <f t="shared" ref="AG1623:AI1623" si="2955">AG1622</f>
        <v>0</v>
      </c>
      <c r="AH1623" s="362">
        <f t="shared" si="2955"/>
        <v>0</v>
      </c>
      <c r="AI1623" s="362">
        <f t="shared" si="2955"/>
        <v>0</v>
      </c>
      <c r="AJ1623" s="362">
        <f>AJ1622</f>
        <v>0</v>
      </c>
      <c r="AK1623" s="362">
        <f t="shared" ref="AK1623:AR1623" si="2956">AK1622</f>
        <v>0</v>
      </c>
      <c r="AL1623" s="362">
        <f t="shared" si="2956"/>
        <v>0</v>
      </c>
      <c r="AM1623" s="362">
        <f t="shared" si="2956"/>
        <v>0</v>
      </c>
      <c r="AN1623" s="362">
        <f t="shared" si="2956"/>
        <v>0</v>
      </c>
      <c r="AO1623" s="362">
        <f t="shared" si="2956"/>
        <v>0</v>
      </c>
      <c r="AP1623" s="362">
        <f t="shared" si="2956"/>
        <v>0</v>
      </c>
      <c r="AQ1623" s="362">
        <f t="shared" si="2956"/>
        <v>0</v>
      </c>
      <c r="AR1623" s="362">
        <f t="shared" si="2956"/>
        <v>0</v>
      </c>
      <c r="AS1623" s="257"/>
    </row>
    <row r="1624" spans="1:46" hidden="1" outlineLevel="1">
      <c r="A1624" s="464"/>
      <c r="B1624" s="274"/>
      <c r="C1624" s="265"/>
      <c r="D1624" s="251"/>
      <c r="E1624" s="251"/>
      <c r="F1624" s="251"/>
      <c r="G1624" s="251"/>
      <c r="H1624" s="251"/>
      <c r="I1624" s="251"/>
      <c r="J1624" s="251"/>
      <c r="K1624" s="251"/>
      <c r="L1624" s="251"/>
      <c r="M1624" s="251"/>
      <c r="N1624" s="251"/>
      <c r="O1624" s="251"/>
      <c r="P1624" s="251"/>
      <c r="Q1624" s="251"/>
      <c r="R1624" s="251"/>
      <c r="S1624" s="251"/>
      <c r="T1624" s="251"/>
      <c r="U1624" s="251"/>
      <c r="V1624" s="251"/>
      <c r="W1624" s="251"/>
      <c r="X1624" s="251"/>
      <c r="Y1624" s="251"/>
      <c r="Z1624" s="251"/>
      <c r="AA1624" s="251"/>
      <c r="AB1624" s="251"/>
      <c r="AC1624" s="251"/>
      <c r="AD1624" s="251"/>
      <c r="AE1624" s="363"/>
      <c r="AF1624" s="363"/>
      <c r="AG1624" s="363"/>
      <c r="AH1624" s="363"/>
      <c r="AI1624" s="363"/>
      <c r="AJ1624" s="363"/>
      <c r="AK1624" s="363"/>
      <c r="AL1624" s="363"/>
      <c r="AM1624" s="363"/>
      <c r="AN1624" s="363"/>
      <c r="AO1624" s="363"/>
      <c r="AP1624" s="363"/>
      <c r="AQ1624" s="363"/>
      <c r="AR1624" s="363"/>
      <c r="AS1624" s="266"/>
    </row>
    <row r="1625" spans="1:46" s="243" customFormat="1" hidden="1" outlineLevel="1">
      <c r="A1625" s="464">
        <v>16</v>
      </c>
      <c r="B1625" s="283" t="s">
        <v>487</v>
      </c>
      <c r="C1625" s="251" t="s">
        <v>25</v>
      </c>
      <c r="D1625" s="255"/>
      <c r="E1625" s="255"/>
      <c r="F1625" s="255"/>
      <c r="G1625" s="255"/>
      <c r="H1625" s="255"/>
      <c r="I1625" s="255"/>
      <c r="J1625" s="255"/>
      <c r="K1625" s="255"/>
      <c r="L1625" s="255"/>
      <c r="M1625" s="255"/>
      <c r="N1625" s="255"/>
      <c r="O1625" s="255"/>
      <c r="P1625" s="255"/>
      <c r="Q1625" s="255">
        <v>0</v>
      </c>
      <c r="R1625" s="255"/>
      <c r="S1625" s="255"/>
      <c r="T1625" s="255"/>
      <c r="U1625" s="255"/>
      <c r="V1625" s="255"/>
      <c r="W1625" s="255"/>
      <c r="X1625" s="255"/>
      <c r="Y1625" s="255"/>
      <c r="Z1625" s="255"/>
      <c r="AA1625" s="255"/>
      <c r="AB1625" s="255"/>
      <c r="AC1625" s="255"/>
      <c r="AD1625" s="255"/>
      <c r="AE1625" s="361"/>
      <c r="AF1625" s="361"/>
      <c r="AG1625" s="361"/>
      <c r="AH1625" s="361"/>
      <c r="AI1625" s="361"/>
      <c r="AJ1625" s="361"/>
      <c r="AK1625" s="361"/>
      <c r="AL1625" s="361"/>
      <c r="AM1625" s="361"/>
      <c r="AN1625" s="361"/>
      <c r="AO1625" s="361"/>
      <c r="AP1625" s="361"/>
      <c r="AQ1625" s="361"/>
      <c r="AR1625" s="361"/>
      <c r="AS1625" s="256">
        <f>SUM(AE1625:AR1625)</f>
        <v>0</v>
      </c>
    </row>
    <row r="1626" spans="1:46" s="243" customFormat="1" hidden="1" outlineLevel="1">
      <c r="A1626" s="464"/>
      <c r="B1626" s="254" t="s">
        <v>956</v>
      </c>
      <c r="C1626" s="251" t="s">
        <v>163</v>
      </c>
      <c r="D1626" s="255"/>
      <c r="E1626" s="255"/>
      <c r="F1626" s="255"/>
      <c r="G1626" s="255"/>
      <c r="H1626" s="255"/>
      <c r="I1626" s="255"/>
      <c r="J1626" s="255"/>
      <c r="K1626" s="255"/>
      <c r="L1626" s="255"/>
      <c r="M1626" s="255"/>
      <c r="N1626" s="255"/>
      <c r="O1626" s="255"/>
      <c r="P1626" s="255"/>
      <c r="Q1626" s="255">
        <f>Q1625</f>
        <v>0</v>
      </c>
      <c r="R1626" s="255"/>
      <c r="S1626" s="255"/>
      <c r="T1626" s="255"/>
      <c r="U1626" s="255"/>
      <c r="V1626" s="255"/>
      <c r="W1626" s="255"/>
      <c r="X1626" s="255"/>
      <c r="Y1626" s="255"/>
      <c r="Z1626" s="255"/>
      <c r="AA1626" s="255"/>
      <c r="AB1626" s="255"/>
      <c r="AC1626" s="255"/>
      <c r="AD1626" s="255"/>
      <c r="AE1626" s="362">
        <f>AE1625</f>
        <v>0</v>
      </c>
      <c r="AF1626" s="362">
        <f t="shared" ref="AF1626:AQ1626" si="2957">AF1625</f>
        <v>0</v>
      </c>
      <c r="AG1626" s="362">
        <f t="shared" si="2957"/>
        <v>0</v>
      </c>
      <c r="AH1626" s="362">
        <f t="shared" si="2957"/>
        <v>0</v>
      </c>
      <c r="AI1626" s="362">
        <f t="shared" si="2957"/>
        <v>0</v>
      </c>
      <c r="AJ1626" s="362">
        <f t="shared" si="2957"/>
        <v>0</v>
      </c>
      <c r="AK1626" s="362">
        <f t="shared" si="2957"/>
        <v>0</v>
      </c>
      <c r="AL1626" s="362">
        <f t="shared" si="2957"/>
        <v>0</v>
      </c>
      <c r="AM1626" s="362">
        <f t="shared" si="2957"/>
        <v>0</v>
      </c>
      <c r="AN1626" s="362">
        <f t="shared" si="2957"/>
        <v>0</v>
      </c>
      <c r="AO1626" s="362">
        <f t="shared" si="2957"/>
        <v>0</v>
      </c>
      <c r="AP1626" s="362">
        <f t="shared" si="2957"/>
        <v>0</v>
      </c>
      <c r="AQ1626" s="362">
        <f t="shared" si="2957"/>
        <v>0</v>
      </c>
      <c r="AR1626" s="362">
        <f>AR1625</f>
        <v>0</v>
      </c>
      <c r="AS1626" s="257"/>
    </row>
    <row r="1627" spans="1:46" s="243" customFormat="1" hidden="1" outlineLevel="1">
      <c r="A1627" s="464"/>
      <c r="B1627" s="283"/>
      <c r="C1627" s="251"/>
      <c r="D1627" s="251"/>
      <c r="E1627" s="251"/>
      <c r="F1627" s="251"/>
      <c r="G1627" s="251"/>
      <c r="H1627" s="251"/>
      <c r="I1627" s="251"/>
      <c r="J1627" s="251"/>
      <c r="K1627" s="251"/>
      <c r="L1627" s="251"/>
      <c r="M1627" s="251"/>
      <c r="N1627" s="251"/>
      <c r="O1627" s="251"/>
      <c r="P1627" s="251"/>
      <c r="Q1627" s="251"/>
      <c r="R1627" s="251"/>
      <c r="S1627" s="251"/>
      <c r="T1627" s="251"/>
      <c r="U1627" s="251"/>
      <c r="V1627" s="251"/>
      <c r="W1627" s="251"/>
      <c r="X1627" s="251"/>
      <c r="Y1627" s="251"/>
      <c r="Z1627" s="251"/>
      <c r="AA1627" s="251"/>
      <c r="AB1627" s="251"/>
      <c r="AC1627" s="251"/>
      <c r="AD1627" s="251"/>
      <c r="AE1627" s="363"/>
      <c r="AF1627" s="363"/>
      <c r="AG1627" s="363"/>
      <c r="AH1627" s="363"/>
      <c r="AI1627" s="363"/>
      <c r="AJ1627" s="363"/>
      <c r="AK1627" s="367"/>
      <c r="AL1627" s="367"/>
      <c r="AM1627" s="367"/>
      <c r="AN1627" s="367"/>
      <c r="AO1627" s="367"/>
      <c r="AP1627" s="367"/>
      <c r="AQ1627" s="367"/>
      <c r="AR1627" s="367"/>
      <c r="AS1627" s="272"/>
    </row>
    <row r="1628" spans="1:46" ht="15.75" hidden="1" outlineLevel="1">
      <c r="A1628" s="464"/>
      <c r="B1628" s="455" t="s">
        <v>492</v>
      </c>
      <c r="C1628" s="279"/>
      <c r="D1628" s="250"/>
      <c r="E1628" s="249"/>
      <c r="F1628" s="249"/>
      <c r="G1628" s="249"/>
      <c r="H1628" s="249"/>
      <c r="I1628" s="249"/>
      <c r="J1628" s="249"/>
      <c r="K1628" s="249"/>
      <c r="L1628" s="249"/>
      <c r="M1628" s="249"/>
      <c r="N1628" s="249"/>
      <c r="O1628" s="249"/>
      <c r="P1628" s="249"/>
      <c r="Q1628" s="250"/>
      <c r="R1628" s="249"/>
      <c r="S1628" s="249"/>
      <c r="T1628" s="249"/>
      <c r="U1628" s="249"/>
      <c r="V1628" s="249"/>
      <c r="W1628" s="249"/>
      <c r="X1628" s="249"/>
      <c r="Y1628" s="249"/>
      <c r="Z1628" s="249"/>
      <c r="AA1628" s="249"/>
      <c r="AB1628" s="249"/>
      <c r="AC1628" s="249"/>
      <c r="AD1628" s="249"/>
      <c r="AE1628" s="365"/>
      <c r="AF1628" s="365"/>
      <c r="AG1628" s="365"/>
      <c r="AH1628" s="365"/>
      <c r="AI1628" s="365"/>
      <c r="AJ1628" s="365"/>
      <c r="AK1628" s="365"/>
      <c r="AL1628" s="365"/>
      <c r="AM1628" s="365"/>
      <c r="AN1628" s="365"/>
      <c r="AO1628" s="365"/>
      <c r="AP1628" s="365"/>
      <c r="AQ1628" s="365"/>
      <c r="AR1628" s="365"/>
      <c r="AS1628" s="252"/>
    </row>
    <row r="1629" spans="1:46" hidden="1" outlineLevel="1">
      <c r="A1629" s="464">
        <v>17</v>
      </c>
      <c r="B1629" s="379" t="s">
        <v>112</v>
      </c>
      <c r="C1629" s="251" t="s">
        <v>25</v>
      </c>
      <c r="D1629" s="255"/>
      <c r="E1629" s="255"/>
      <c r="F1629" s="255"/>
      <c r="G1629" s="255"/>
      <c r="H1629" s="255"/>
      <c r="I1629" s="255"/>
      <c r="J1629" s="255"/>
      <c r="K1629" s="255"/>
      <c r="L1629" s="255"/>
      <c r="M1629" s="255"/>
      <c r="N1629" s="255"/>
      <c r="O1629" s="255"/>
      <c r="P1629" s="255"/>
      <c r="Q1629" s="255">
        <v>12</v>
      </c>
      <c r="R1629" s="255"/>
      <c r="S1629" s="255"/>
      <c r="T1629" s="255"/>
      <c r="U1629" s="255"/>
      <c r="V1629" s="255"/>
      <c r="W1629" s="255"/>
      <c r="X1629" s="255"/>
      <c r="Y1629" s="255"/>
      <c r="Z1629" s="255"/>
      <c r="AA1629" s="255"/>
      <c r="AB1629" s="255"/>
      <c r="AC1629" s="255"/>
      <c r="AD1629" s="255"/>
      <c r="AE1629" s="377"/>
      <c r="AF1629" s="361"/>
      <c r="AG1629" s="361"/>
      <c r="AH1629" s="361"/>
      <c r="AI1629" s="361"/>
      <c r="AJ1629" s="361"/>
      <c r="AK1629" s="361"/>
      <c r="AL1629" s="366"/>
      <c r="AM1629" s="366"/>
      <c r="AN1629" s="366"/>
      <c r="AO1629" s="366"/>
      <c r="AP1629" s="366"/>
      <c r="AQ1629" s="366"/>
      <c r="AR1629" s="366"/>
      <c r="AS1629" s="256">
        <f>SUM(AE1629:AR1629)</f>
        <v>0</v>
      </c>
    </row>
    <row r="1630" spans="1:46" hidden="1" outlineLevel="1">
      <c r="A1630" s="464"/>
      <c r="B1630" s="254" t="s">
        <v>956</v>
      </c>
      <c r="C1630" s="251" t="s">
        <v>163</v>
      </c>
      <c r="D1630" s="255"/>
      <c r="E1630" s="255"/>
      <c r="F1630" s="255"/>
      <c r="G1630" s="255"/>
      <c r="H1630" s="255"/>
      <c r="I1630" s="255"/>
      <c r="J1630" s="255"/>
      <c r="K1630" s="255"/>
      <c r="L1630" s="255"/>
      <c r="M1630" s="255"/>
      <c r="N1630" s="255"/>
      <c r="O1630" s="255"/>
      <c r="P1630" s="255"/>
      <c r="Q1630" s="255">
        <f>Q1629</f>
        <v>12</v>
      </c>
      <c r="R1630" s="255"/>
      <c r="S1630" s="255"/>
      <c r="T1630" s="255"/>
      <c r="U1630" s="255"/>
      <c r="V1630" s="255"/>
      <c r="W1630" s="255"/>
      <c r="X1630" s="255"/>
      <c r="Y1630" s="255"/>
      <c r="Z1630" s="255"/>
      <c r="AA1630" s="255"/>
      <c r="AB1630" s="255"/>
      <c r="AC1630" s="255"/>
      <c r="AD1630" s="255"/>
      <c r="AE1630" s="362">
        <f>AE1629</f>
        <v>0</v>
      </c>
      <c r="AF1630" s="362">
        <f t="shared" ref="AF1630:AR1630" si="2958">AF1629</f>
        <v>0</v>
      </c>
      <c r="AG1630" s="362">
        <f t="shared" si="2958"/>
        <v>0</v>
      </c>
      <c r="AH1630" s="362">
        <f t="shared" si="2958"/>
        <v>0</v>
      </c>
      <c r="AI1630" s="362">
        <f t="shared" si="2958"/>
        <v>0</v>
      </c>
      <c r="AJ1630" s="362">
        <f t="shared" si="2958"/>
        <v>0</v>
      </c>
      <c r="AK1630" s="362">
        <f t="shared" si="2958"/>
        <v>0</v>
      </c>
      <c r="AL1630" s="362">
        <f t="shared" si="2958"/>
        <v>0</v>
      </c>
      <c r="AM1630" s="362">
        <f t="shared" si="2958"/>
        <v>0</v>
      </c>
      <c r="AN1630" s="362">
        <f t="shared" si="2958"/>
        <v>0</v>
      </c>
      <c r="AO1630" s="362">
        <f t="shared" si="2958"/>
        <v>0</v>
      </c>
      <c r="AP1630" s="362">
        <f t="shared" si="2958"/>
        <v>0</v>
      </c>
      <c r="AQ1630" s="362">
        <f t="shared" si="2958"/>
        <v>0</v>
      </c>
      <c r="AR1630" s="362">
        <f t="shared" si="2958"/>
        <v>0</v>
      </c>
      <c r="AS1630" s="266"/>
    </row>
    <row r="1631" spans="1:46" hidden="1" outlineLevel="1">
      <c r="A1631" s="464"/>
      <c r="B1631" s="254"/>
      <c r="C1631" s="251"/>
      <c r="D1631" s="251"/>
      <c r="E1631" s="251"/>
      <c r="F1631" s="251"/>
      <c r="G1631" s="251"/>
      <c r="H1631" s="251"/>
      <c r="I1631" s="251"/>
      <c r="J1631" s="251"/>
      <c r="K1631" s="251"/>
      <c r="L1631" s="251"/>
      <c r="M1631" s="251"/>
      <c r="N1631" s="251"/>
      <c r="O1631" s="251"/>
      <c r="P1631" s="251"/>
      <c r="Q1631" s="251"/>
      <c r="R1631" s="251"/>
      <c r="S1631" s="251"/>
      <c r="T1631" s="251"/>
      <c r="U1631" s="251"/>
      <c r="V1631" s="251"/>
      <c r="W1631" s="251"/>
      <c r="X1631" s="251"/>
      <c r="Y1631" s="251"/>
      <c r="Z1631" s="251"/>
      <c r="AA1631" s="251"/>
      <c r="AB1631" s="251"/>
      <c r="AC1631" s="251"/>
      <c r="AD1631" s="251"/>
      <c r="AE1631" s="373"/>
      <c r="AF1631" s="376"/>
      <c r="AG1631" s="376"/>
      <c r="AH1631" s="376"/>
      <c r="AI1631" s="376"/>
      <c r="AJ1631" s="376"/>
      <c r="AK1631" s="376"/>
      <c r="AL1631" s="376"/>
      <c r="AM1631" s="376"/>
      <c r="AN1631" s="376"/>
      <c r="AO1631" s="376"/>
      <c r="AP1631" s="376"/>
      <c r="AQ1631" s="376"/>
      <c r="AR1631" s="376"/>
      <c r="AS1631" s="266"/>
    </row>
    <row r="1632" spans="1:46" hidden="1" outlineLevel="1">
      <c r="A1632" s="464">
        <v>18</v>
      </c>
      <c r="B1632" s="379" t="s">
        <v>109</v>
      </c>
      <c r="C1632" s="251" t="s">
        <v>25</v>
      </c>
      <c r="D1632" s="255"/>
      <c r="E1632" s="255"/>
      <c r="F1632" s="255"/>
      <c r="G1632" s="255"/>
      <c r="H1632" s="255"/>
      <c r="I1632" s="255"/>
      <c r="J1632" s="255"/>
      <c r="K1632" s="255"/>
      <c r="L1632" s="255"/>
      <c r="M1632" s="255"/>
      <c r="N1632" s="255"/>
      <c r="O1632" s="255"/>
      <c r="P1632" s="255"/>
      <c r="Q1632" s="255">
        <v>12</v>
      </c>
      <c r="R1632" s="255"/>
      <c r="S1632" s="255"/>
      <c r="T1632" s="255"/>
      <c r="U1632" s="255"/>
      <c r="V1632" s="255"/>
      <c r="W1632" s="255"/>
      <c r="X1632" s="255"/>
      <c r="Y1632" s="255"/>
      <c r="Z1632" s="255"/>
      <c r="AA1632" s="255"/>
      <c r="AB1632" s="255"/>
      <c r="AC1632" s="255"/>
      <c r="AD1632" s="255"/>
      <c r="AE1632" s="377"/>
      <c r="AF1632" s="361"/>
      <c r="AG1632" s="361"/>
      <c r="AH1632" s="361"/>
      <c r="AI1632" s="361"/>
      <c r="AJ1632" s="361"/>
      <c r="AK1632" s="361"/>
      <c r="AL1632" s="366"/>
      <c r="AM1632" s="366"/>
      <c r="AN1632" s="366"/>
      <c r="AO1632" s="366"/>
      <c r="AP1632" s="366"/>
      <c r="AQ1632" s="366"/>
      <c r="AR1632" s="366"/>
      <c r="AS1632" s="256">
        <f>SUM(AE1632:AR1632)</f>
        <v>0</v>
      </c>
    </row>
    <row r="1633" spans="1:45" hidden="1" outlineLevel="1">
      <c r="A1633" s="464"/>
      <c r="B1633" s="254" t="s">
        <v>956</v>
      </c>
      <c r="C1633" s="251" t="s">
        <v>163</v>
      </c>
      <c r="D1633" s="255"/>
      <c r="E1633" s="255"/>
      <c r="F1633" s="255"/>
      <c r="G1633" s="255"/>
      <c r="H1633" s="255"/>
      <c r="I1633" s="255"/>
      <c r="J1633" s="255"/>
      <c r="K1633" s="255"/>
      <c r="L1633" s="255"/>
      <c r="M1633" s="255"/>
      <c r="N1633" s="255"/>
      <c r="O1633" s="255"/>
      <c r="P1633" s="255"/>
      <c r="Q1633" s="255">
        <f>Q1632</f>
        <v>12</v>
      </c>
      <c r="R1633" s="255"/>
      <c r="S1633" s="255"/>
      <c r="T1633" s="255"/>
      <c r="U1633" s="255"/>
      <c r="V1633" s="255"/>
      <c r="W1633" s="255"/>
      <c r="X1633" s="255"/>
      <c r="Y1633" s="255"/>
      <c r="Z1633" s="255"/>
      <c r="AA1633" s="255"/>
      <c r="AB1633" s="255"/>
      <c r="AC1633" s="255"/>
      <c r="AD1633" s="255"/>
      <c r="AE1633" s="362">
        <f>AE1632</f>
        <v>0</v>
      </c>
      <c r="AF1633" s="362">
        <f t="shared" ref="AF1633:AR1633" si="2959">AF1632</f>
        <v>0</v>
      </c>
      <c r="AG1633" s="362">
        <f t="shared" si="2959"/>
        <v>0</v>
      </c>
      <c r="AH1633" s="362">
        <f t="shared" si="2959"/>
        <v>0</v>
      </c>
      <c r="AI1633" s="362">
        <f t="shared" si="2959"/>
        <v>0</v>
      </c>
      <c r="AJ1633" s="362">
        <f t="shared" si="2959"/>
        <v>0</v>
      </c>
      <c r="AK1633" s="362">
        <f t="shared" si="2959"/>
        <v>0</v>
      </c>
      <c r="AL1633" s="362">
        <f t="shared" si="2959"/>
        <v>0</v>
      </c>
      <c r="AM1633" s="362">
        <f t="shared" si="2959"/>
        <v>0</v>
      </c>
      <c r="AN1633" s="362">
        <f t="shared" si="2959"/>
        <v>0</v>
      </c>
      <c r="AO1633" s="362">
        <f t="shared" si="2959"/>
        <v>0</v>
      </c>
      <c r="AP1633" s="362">
        <f t="shared" si="2959"/>
        <v>0</v>
      </c>
      <c r="AQ1633" s="362">
        <f t="shared" si="2959"/>
        <v>0</v>
      </c>
      <c r="AR1633" s="362">
        <f t="shared" si="2959"/>
        <v>0</v>
      </c>
      <c r="AS1633" s="266"/>
    </row>
    <row r="1634" spans="1:45" hidden="1" outlineLevel="1">
      <c r="A1634" s="464"/>
      <c r="B1634" s="281"/>
      <c r="C1634" s="251"/>
      <c r="D1634" s="251"/>
      <c r="E1634" s="251"/>
      <c r="F1634" s="251"/>
      <c r="G1634" s="251"/>
      <c r="H1634" s="251"/>
      <c r="I1634" s="251"/>
      <c r="J1634" s="251"/>
      <c r="K1634" s="251"/>
      <c r="L1634" s="251"/>
      <c r="M1634" s="251"/>
      <c r="N1634" s="251"/>
      <c r="O1634" s="251"/>
      <c r="P1634" s="251"/>
      <c r="Q1634" s="251"/>
      <c r="R1634" s="251"/>
      <c r="S1634" s="251"/>
      <c r="T1634" s="251"/>
      <c r="U1634" s="251"/>
      <c r="V1634" s="251"/>
      <c r="W1634" s="251"/>
      <c r="X1634" s="251"/>
      <c r="Y1634" s="251"/>
      <c r="Z1634" s="251"/>
      <c r="AA1634" s="251"/>
      <c r="AB1634" s="251"/>
      <c r="AC1634" s="251"/>
      <c r="AD1634" s="251"/>
      <c r="AE1634" s="374"/>
      <c r="AF1634" s="375"/>
      <c r="AG1634" s="375"/>
      <c r="AH1634" s="375"/>
      <c r="AI1634" s="375"/>
      <c r="AJ1634" s="375"/>
      <c r="AK1634" s="375"/>
      <c r="AL1634" s="375"/>
      <c r="AM1634" s="375"/>
      <c r="AN1634" s="375"/>
      <c r="AO1634" s="375"/>
      <c r="AP1634" s="375"/>
      <c r="AQ1634" s="375"/>
      <c r="AR1634" s="375"/>
      <c r="AS1634" s="257"/>
    </row>
    <row r="1635" spans="1:45" hidden="1" outlineLevel="1">
      <c r="A1635" s="464">
        <v>19</v>
      </c>
      <c r="B1635" s="379" t="s">
        <v>111</v>
      </c>
      <c r="C1635" s="251" t="s">
        <v>25</v>
      </c>
      <c r="D1635" s="255"/>
      <c r="E1635" s="255"/>
      <c r="F1635" s="255"/>
      <c r="G1635" s="255"/>
      <c r="H1635" s="255"/>
      <c r="I1635" s="255"/>
      <c r="J1635" s="255"/>
      <c r="K1635" s="255"/>
      <c r="L1635" s="255"/>
      <c r="M1635" s="255"/>
      <c r="N1635" s="255"/>
      <c r="O1635" s="255"/>
      <c r="P1635" s="255"/>
      <c r="Q1635" s="255">
        <v>12</v>
      </c>
      <c r="R1635" s="255"/>
      <c r="S1635" s="255"/>
      <c r="T1635" s="255"/>
      <c r="U1635" s="255"/>
      <c r="V1635" s="255"/>
      <c r="W1635" s="255"/>
      <c r="X1635" s="255"/>
      <c r="Y1635" s="255"/>
      <c r="Z1635" s="255"/>
      <c r="AA1635" s="255"/>
      <c r="AB1635" s="255"/>
      <c r="AC1635" s="255"/>
      <c r="AD1635" s="255"/>
      <c r="AE1635" s="377"/>
      <c r="AF1635" s="361"/>
      <c r="AG1635" s="361"/>
      <c r="AH1635" s="361"/>
      <c r="AI1635" s="361"/>
      <c r="AJ1635" s="361"/>
      <c r="AK1635" s="361"/>
      <c r="AL1635" s="366"/>
      <c r="AM1635" s="366"/>
      <c r="AN1635" s="366"/>
      <c r="AO1635" s="366"/>
      <c r="AP1635" s="366"/>
      <c r="AQ1635" s="366"/>
      <c r="AR1635" s="366"/>
      <c r="AS1635" s="256">
        <f>SUM(AE1635:AR1635)</f>
        <v>0</v>
      </c>
    </row>
    <row r="1636" spans="1:45" hidden="1" outlineLevel="1">
      <c r="A1636" s="464"/>
      <c r="B1636" s="254" t="s">
        <v>956</v>
      </c>
      <c r="C1636" s="251" t="s">
        <v>163</v>
      </c>
      <c r="D1636" s="255"/>
      <c r="E1636" s="255"/>
      <c r="F1636" s="255"/>
      <c r="G1636" s="255"/>
      <c r="H1636" s="255"/>
      <c r="I1636" s="255"/>
      <c r="J1636" s="255"/>
      <c r="K1636" s="255"/>
      <c r="L1636" s="255"/>
      <c r="M1636" s="255"/>
      <c r="N1636" s="255"/>
      <c r="O1636" s="255"/>
      <c r="P1636" s="255"/>
      <c r="Q1636" s="255">
        <f>Q1635</f>
        <v>12</v>
      </c>
      <c r="R1636" s="255"/>
      <c r="S1636" s="255"/>
      <c r="T1636" s="255"/>
      <c r="U1636" s="255"/>
      <c r="V1636" s="255"/>
      <c r="W1636" s="255"/>
      <c r="X1636" s="255"/>
      <c r="Y1636" s="255"/>
      <c r="Z1636" s="255"/>
      <c r="AA1636" s="255"/>
      <c r="AB1636" s="255"/>
      <c r="AC1636" s="255"/>
      <c r="AD1636" s="255"/>
      <c r="AE1636" s="362">
        <f>AE1635</f>
        <v>0</v>
      </c>
      <c r="AF1636" s="362">
        <f t="shared" ref="AF1636:AR1636" si="2960">AF1635</f>
        <v>0</v>
      </c>
      <c r="AG1636" s="362">
        <f t="shared" si="2960"/>
        <v>0</v>
      </c>
      <c r="AH1636" s="362">
        <f t="shared" si="2960"/>
        <v>0</v>
      </c>
      <c r="AI1636" s="362">
        <f t="shared" si="2960"/>
        <v>0</v>
      </c>
      <c r="AJ1636" s="362">
        <f t="shared" si="2960"/>
        <v>0</v>
      </c>
      <c r="AK1636" s="362">
        <f t="shared" si="2960"/>
        <v>0</v>
      </c>
      <c r="AL1636" s="362">
        <f t="shared" si="2960"/>
        <v>0</v>
      </c>
      <c r="AM1636" s="362">
        <f t="shared" si="2960"/>
        <v>0</v>
      </c>
      <c r="AN1636" s="362">
        <f t="shared" si="2960"/>
        <v>0</v>
      </c>
      <c r="AO1636" s="362">
        <f t="shared" si="2960"/>
        <v>0</v>
      </c>
      <c r="AP1636" s="362">
        <f t="shared" si="2960"/>
        <v>0</v>
      </c>
      <c r="AQ1636" s="362">
        <f t="shared" si="2960"/>
        <v>0</v>
      </c>
      <c r="AR1636" s="362">
        <f t="shared" si="2960"/>
        <v>0</v>
      </c>
      <c r="AS1636" s="257"/>
    </row>
    <row r="1637" spans="1:45" hidden="1" outlineLevel="1">
      <c r="A1637" s="464"/>
      <c r="B1637" s="281"/>
      <c r="C1637" s="251"/>
      <c r="D1637" s="251"/>
      <c r="E1637" s="251"/>
      <c r="F1637" s="251"/>
      <c r="G1637" s="251"/>
      <c r="H1637" s="251"/>
      <c r="I1637" s="251"/>
      <c r="J1637" s="251"/>
      <c r="K1637" s="251"/>
      <c r="L1637" s="251"/>
      <c r="M1637" s="251"/>
      <c r="N1637" s="251"/>
      <c r="O1637" s="251"/>
      <c r="P1637" s="251"/>
      <c r="Q1637" s="251"/>
      <c r="R1637" s="251"/>
      <c r="S1637" s="251"/>
      <c r="T1637" s="251"/>
      <c r="U1637" s="251"/>
      <c r="V1637" s="251"/>
      <c r="W1637" s="251"/>
      <c r="X1637" s="251"/>
      <c r="Y1637" s="251"/>
      <c r="Z1637" s="251"/>
      <c r="AA1637" s="251"/>
      <c r="AB1637" s="251"/>
      <c r="AC1637" s="251"/>
      <c r="AD1637" s="251"/>
      <c r="AE1637" s="363"/>
      <c r="AF1637" s="363"/>
      <c r="AG1637" s="363"/>
      <c r="AH1637" s="363"/>
      <c r="AI1637" s="363"/>
      <c r="AJ1637" s="363"/>
      <c r="AK1637" s="363"/>
      <c r="AL1637" s="363"/>
      <c r="AM1637" s="363"/>
      <c r="AN1637" s="363"/>
      <c r="AO1637" s="363"/>
      <c r="AP1637" s="363"/>
      <c r="AQ1637" s="363"/>
      <c r="AR1637" s="363"/>
      <c r="AS1637" s="266"/>
    </row>
    <row r="1638" spans="1:45" hidden="1" outlineLevel="1">
      <c r="A1638" s="464">
        <v>20</v>
      </c>
      <c r="B1638" s="379" t="s">
        <v>110</v>
      </c>
      <c r="C1638" s="251" t="s">
        <v>25</v>
      </c>
      <c r="D1638" s="255"/>
      <c r="E1638" s="255"/>
      <c r="F1638" s="255"/>
      <c r="G1638" s="255"/>
      <c r="H1638" s="255"/>
      <c r="I1638" s="255"/>
      <c r="J1638" s="255"/>
      <c r="K1638" s="255"/>
      <c r="L1638" s="255"/>
      <c r="M1638" s="255"/>
      <c r="N1638" s="255"/>
      <c r="O1638" s="255"/>
      <c r="P1638" s="255"/>
      <c r="Q1638" s="255">
        <v>12</v>
      </c>
      <c r="R1638" s="255"/>
      <c r="S1638" s="255"/>
      <c r="T1638" s="255"/>
      <c r="U1638" s="255"/>
      <c r="V1638" s="255"/>
      <c r="W1638" s="255"/>
      <c r="X1638" s="255"/>
      <c r="Y1638" s="255"/>
      <c r="Z1638" s="255"/>
      <c r="AA1638" s="255"/>
      <c r="AB1638" s="255"/>
      <c r="AC1638" s="255"/>
      <c r="AD1638" s="255"/>
      <c r="AE1638" s="377"/>
      <c r="AF1638" s="361"/>
      <c r="AG1638" s="361"/>
      <c r="AH1638" s="361"/>
      <c r="AI1638" s="361"/>
      <c r="AJ1638" s="361"/>
      <c r="AK1638" s="361"/>
      <c r="AL1638" s="366"/>
      <c r="AM1638" s="366"/>
      <c r="AN1638" s="366"/>
      <c r="AO1638" s="366"/>
      <c r="AP1638" s="366"/>
      <c r="AQ1638" s="366"/>
      <c r="AR1638" s="366"/>
      <c r="AS1638" s="256">
        <f>SUM(AE1638:AR1638)</f>
        <v>0</v>
      </c>
    </row>
    <row r="1639" spans="1:45" hidden="1" outlineLevel="1">
      <c r="A1639" s="464"/>
      <c r="B1639" s="254" t="s">
        <v>956</v>
      </c>
      <c r="C1639" s="251" t="s">
        <v>163</v>
      </c>
      <c r="D1639" s="255"/>
      <c r="E1639" s="255"/>
      <c r="F1639" s="255"/>
      <c r="G1639" s="255"/>
      <c r="H1639" s="255"/>
      <c r="I1639" s="255"/>
      <c r="J1639" s="255"/>
      <c r="K1639" s="255"/>
      <c r="L1639" s="255"/>
      <c r="M1639" s="255"/>
      <c r="N1639" s="255"/>
      <c r="O1639" s="255"/>
      <c r="P1639" s="255"/>
      <c r="Q1639" s="255">
        <f>Q1638</f>
        <v>12</v>
      </c>
      <c r="R1639" s="255"/>
      <c r="S1639" s="255"/>
      <c r="T1639" s="255"/>
      <c r="U1639" s="255"/>
      <c r="V1639" s="255"/>
      <c r="W1639" s="255"/>
      <c r="X1639" s="255"/>
      <c r="Y1639" s="255"/>
      <c r="Z1639" s="255"/>
      <c r="AA1639" s="255"/>
      <c r="AB1639" s="255"/>
      <c r="AC1639" s="255"/>
      <c r="AD1639" s="255"/>
      <c r="AE1639" s="362">
        <f t="shared" ref="AE1639:AR1639" si="2961">AE1638</f>
        <v>0</v>
      </c>
      <c r="AF1639" s="362">
        <f t="shared" si="2961"/>
        <v>0</v>
      </c>
      <c r="AG1639" s="362">
        <f t="shared" si="2961"/>
        <v>0</v>
      </c>
      <c r="AH1639" s="362">
        <f t="shared" si="2961"/>
        <v>0</v>
      </c>
      <c r="AI1639" s="362">
        <f t="shared" si="2961"/>
        <v>0</v>
      </c>
      <c r="AJ1639" s="362">
        <f t="shared" si="2961"/>
        <v>0</v>
      </c>
      <c r="AK1639" s="362">
        <f t="shared" si="2961"/>
        <v>0</v>
      </c>
      <c r="AL1639" s="362">
        <f t="shared" si="2961"/>
        <v>0</v>
      </c>
      <c r="AM1639" s="362">
        <f t="shared" si="2961"/>
        <v>0</v>
      </c>
      <c r="AN1639" s="362">
        <f t="shared" si="2961"/>
        <v>0</v>
      </c>
      <c r="AO1639" s="362">
        <f t="shared" si="2961"/>
        <v>0</v>
      </c>
      <c r="AP1639" s="362">
        <f t="shared" si="2961"/>
        <v>0</v>
      </c>
      <c r="AQ1639" s="362">
        <f t="shared" si="2961"/>
        <v>0</v>
      </c>
      <c r="AR1639" s="362">
        <f t="shared" si="2961"/>
        <v>0</v>
      </c>
      <c r="AS1639" s="266"/>
    </row>
    <row r="1640" spans="1:45" ht="15.75" hidden="1" outlineLevel="1">
      <c r="A1640" s="464"/>
      <c r="B1640" s="282"/>
      <c r="C1640" s="260"/>
      <c r="D1640" s="251"/>
      <c r="E1640" s="251"/>
      <c r="F1640" s="251"/>
      <c r="G1640" s="251"/>
      <c r="H1640" s="251"/>
      <c r="I1640" s="251"/>
      <c r="J1640" s="251"/>
      <c r="K1640" s="251"/>
      <c r="L1640" s="251"/>
      <c r="M1640" s="251"/>
      <c r="N1640" s="251"/>
      <c r="O1640" s="251"/>
      <c r="P1640" s="251"/>
      <c r="Q1640" s="260"/>
      <c r="R1640" s="251"/>
      <c r="S1640" s="251"/>
      <c r="T1640" s="251"/>
      <c r="U1640" s="251"/>
      <c r="V1640" s="251"/>
      <c r="W1640" s="251"/>
      <c r="X1640" s="251"/>
      <c r="Y1640" s="251"/>
      <c r="Z1640" s="251"/>
      <c r="AA1640" s="251"/>
      <c r="AB1640" s="251"/>
      <c r="AC1640" s="251"/>
      <c r="AD1640" s="251"/>
      <c r="AE1640" s="363"/>
      <c r="AF1640" s="363"/>
      <c r="AG1640" s="363"/>
      <c r="AH1640" s="363"/>
      <c r="AI1640" s="363"/>
      <c r="AJ1640" s="363"/>
      <c r="AK1640" s="363"/>
      <c r="AL1640" s="363"/>
      <c r="AM1640" s="363"/>
      <c r="AN1640" s="363"/>
      <c r="AO1640" s="363"/>
      <c r="AP1640" s="363"/>
      <c r="AQ1640" s="363"/>
      <c r="AR1640" s="363"/>
      <c r="AS1640" s="266"/>
    </row>
    <row r="1641" spans="1:45" ht="15.75" hidden="1" outlineLevel="1">
      <c r="A1641" s="464"/>
      <c r="B1641" s="454" t="s">
        <v>499</v>
      </c>
      <c r="C1641" s="251"/>
      <c r="D1641" s="251"/>
      <c r="E1641" s="251"/>
      <c r="F1641" s="251"/>
      <c r="G1641" s="251"/>
      <c r="H1641" s="251"/>
      <c r="I1641" s="251"/>
      <c r="J1641" s="251"/>
      <c r="K1641" s="251"/>
      <c r="L1641" s="251"/>
      <c r="M1641" s="251"/>
      <c r="N1641" s="251"/>
      <c r="O1641" s="251"/>
      <c r="P1641" s="251"/>
      <c r="Q1641" s="251"/>
      <c r="R1641" s="251"/>
      <c r="S1641" s="251"/>
      <c r="T1641" s="251"/>
      <c r="U1641" s="251"/>
      <c r="V1641" s="251"/>
      <c r="W1641" s="251"/>
      <c r="X1641" s="251"/>
      <c r="Y1641" s="251"/>
      <c r="Z1641" s="251"/>
      <c r="AA1641" s="251"/>
      <c r="AB1641" s="251"/>
      <c r="AC1641" s="251"/>
      <c r="AD1641" s="251"/>
      <c r="AE1641" s="373"/>
      <c r="AF1641" s="376"/>
      <c r="AG1641" s="376"/>
      <c r="AH1641" s="376"/>
      <c r="AI1641" s="376"/>
      <c r="AJ1641" s="376"/>
      <c r="AK1641" s="376"/>
      <c r="AL1641" s="376"/>
      <c r="AM1641" s="376"/>
      <c r="AN1641" s="376"/>
      <c r="AO1641" s="376"/>
      <c r="AP1641" s="376"/>
      <c r="AQ1641" s="376"/>
      <c r="AR1641" s="376"/>
      <c r="AS1641" s="266"/>
    </row>
    <row r="1642" spans="1:45" ht="15.75" hidden="1" outlineLevel="1">
      <c r="A1642" s="464"/>
      <c r="B1642" s="443" t="s">
        <v>495</v>
      </c>
      <c r="C1642" s="251"/>
      <c r="D1642" s="251"/>
      <c r="E1642" s="251"/>
      <c r="F1642" s="251"/>
      <c r="G1642" s="251"/>
      <c r="H1642" s="251"/>
      <c r="I1642" s="251"/>
      <c r="J1642" s="251"/>
      <c r="K1642" s="251"/>
      <c r="L1642" s="251"/>
      <c r="M1642" s="251"/>
      <c r="N1642" s="251"/>
      <c r="O1642" s="251"/>
      <c r="P1642" s="251"/>
      <c r="Q1642" s="251"/>
      <c r="R1642" s="251"/>
      <c r="S1642" s="251"/>
      <c r="T1642" s="251"/>
      <c r="U1642" s="251"/>
      <c r="V1642" s="251"/>
      <c r="W1642" s="251"/>
      <c r="X1642" s="251"/>
      <c r="Y1642" s="251"/>
      <c r="Z1642" s="251"/>
      <c r="AA1642" s="251"/>
      <c r="AB1642" s="251"/>
      <c r="AC1642" s="251"/>
      <c r="AD1642" s="251"/>
      <c r="AE1642" s="373"/>
      <c r="AF1642" s="376"/>
      <c r="AG1642" s="376"/>
      <c r="AH1642" s="376"/>
      <c r="AI1642" s="376"/>
      <c r="AJ1642" s="376"/>
      <c r="AK1642" s="376"/>
      <c r="AL1642" s="376"/>
      <c r="AM1642" s="376"/>
      <c r="AN1642" s="376"/>
      <c r="AO1642" s="376"/>
      <c r="AP1642" s="376"/>
      <c r="AQ1642" s="376"/>
      <c r="AR1642" s="376"/>
      <c r="AS1642" s="266"/>
    </row>
    <row r="1643" spans="1:45" ht="15" hidden="1" customHeight="1" outlineLevel="1">
      <c r="A1643" s="464">
        <v>21</v>
      </c>
      <c r="B1643" s="379" t="s">
        <v>113</v>
      </c>
      <c r="C1643" s="251" t="s">
        <v>25</v>
      </c>
      <c r="D1643" s="255"/>
      <c r="E1643" s="255"/>
      <c r="F1643" s="255"/>
      <c r="G1643" s="255"/>
      <c r="H1643" s="255"/>
      <c r="I1643" s="255"/>
      <c r="J1643" s="255"/>
      <c r="K1643" s="255"/>
      <c r="L1643" s="255"/>
      <c r="M1643" s="255"/>
      <c r="N1643" s="255"/>
      <c r="O1643" s="255"/>
      <c r="P1643" s="255"/>
      <c r="Q1643" s="251"/>
      <c r="R1643" s="255"/>
      <c r="S1643" s="255"/>
      <c r="T1643" s="255"/>
      <c r="U1643" s="255"/>
      <c r="V1643" s="255"/>
      <c r="W1643" s="255"/>
      <c r="X1643" s="255"/>
      <c r="Y1643" s="255"/>
      <c r="Z1643" s="255"/>
      <c r="AA1643" s="255"/>
      <c r="AB1643" s="255"/>
      <c r="AC1643" s="255"/>
      <c r="AD1643" s="255"/>
      <c r="AE1643" s="361"/>
      <c r="AF1643" s="361"/>
      <c r="AG1643" s="361"/>
      <c r="AH1643" s="361"/>
      <c r="AI1643" s="361"/>
      <c r="AJ1643" s="361"/>
      <c r="AK1643" s="361"/>
      <c r="AL1643" s="361"/>
      <c r="AM1643" s="361"/>
      <c r="AN1643" s="361"/>
      <c r="AO1643" s="361"/>
      <c r="AP1643" s="361"/>
      <c r="AQ1643" s="361"/>
      <c r="AR1643" s="361"/>
      <c r="AS1643" s="256">
        <f>SUM(AE1643:AR1643)</f>
        <v>0</v>
      </c>
    </row>
    <row r="1644" spans="1:45" ht="15" hidden="1" customHeight="1" outlineLevel="1">
      <c r="A1644" s="464"/>
      <c r="B1644" s="254" t="s">
        <v>956</v>
      </c>
      <c r="C1644" s="251" t="s">
        <v>163</v>
      </c>
      <c r="D1644" s="255"/>
      <c r="E1644" s="255"/>
      <c r="F1644" s="255"/>
      <c r="G1644" s="255"/>
      <c r="H1644" s="255"/>
      <c r="I1644" s="255"/>
      <c r="J1644" s="255"/>
      <c r="K1644" s="255"/>
      <c r="L1644" s="255"/>
      <c r="M1644" s="255"/>
      <c r="N1644" s="255"/>
      <c r="O1644" s="255"/>
      <c r="P1644" s="255"/>
      <c r="Q1644" s="251"/>
      <c r="R1644" s="255"/>
      <c r="S1644" s="255"/>
      <c r="T1644" s="255"/>
      <c r="U1644" s="255"/>
      <c r="V1644" s="255"/>
      <c r="W1644" s="255"/>
      <c r="X1644" s="255"/>
      <c r="Y1644" s="255"/>
      <c r="Z1644" s="255"/>
      <c r="AA1644" s="255"/>
      <c r="AB1644" s="255"/>
      <c r="AC1644" s="255"/>
      <c r="AD1644" s="255"/>
      <c r="AE1644" s="362">
        <f>AE1643</f>
        <v>0</v>
      </c>
      <c r="AF1644" s="362">
        <f t="shared" ref="AF1644:AR1644" si="2962">AF1643</f>
        <v>0</v>
      </c>
      <c r="AG1644" s="362">
        <f t="shared" si="2962"/>
        <v>0</v>
      </c>
      <c r="AH1644" s="362">
        <f t="shared" si="2962"/>
        <v>0</v>
      </c>
      <c r="AI1644" s="362">
        <f t="shared" si="2962"/>
        <v>0</v>
      </c>
      <c r="AJ1644" s="362">
        <f t="shared" si="2962"/>
        <v>0</v>
      </c>
      <c r="AK1644" s="362">
        <f t="shared" si="2962"/>
        <v>0</v>
      </c>
      <c r="AL1644" s="362">
        <f t="shared" si="2962"/>
        <v>0</v>
      </c>
      <c r="AM1644" s="362">
        <f t="shared" si="2962"/>
        <v>0</v>
      </c>
      <c r="AN1644" s="362">
        <f t="shared" si="2962"/>
        <v>0</v>
      </c>
      <c r="AO1644" s="362">
        <f t="shared" si="2962"/>
        <v>0</v>
      </c>
      <c r="AP1644" s="362">
        <f t="shared" si="2962"/>
        <v>0</v>
      </c>
      <c r="AQ1644" s="362">
        <f t="shared" si="2962"/>
        <v>0</v>
      </c>
      <c r="AR1644" s="362">
        <f t="shared" si="2962"/>
        <v>0</v>
      </c>
      <c r="AS1644" s="266"/>
    </row>
    <row r="1645" spans="1:45" ht="15" hidden="1" customHeight="1" outlineLevel="1">
      <c r="A1645" s="464"/>
      <c r="B1645" s="254"/>
      <c r="C1645" s="251"/>
      <c r="D1645" s="251"/>
      <c r="E1645" s="251"/>
      <c r="F1645" s="251"/>
      <c r="G1645" s="251"/>
      <c r="H1645" s="251"/>
      <c r="I1645" s="251"/>
      <c r="J1645" s="251"/>
      <c r="K1645" s="251"/>
      <c r="L1645" s="251"/>
      <c r="M1645" s="251"/>
      <c r="N1645" s="251"/>
      <c r="O1645" s="251"/>
      <c r="P1645" s="251"/>
      <c r="Q1645" s="251"/>
      <c r="R1645" s="251"/>
      <c r="S1645" s="251"/>
      <c r="T1645" s="251"/>
      <c r="U1645" s="251"/>
      <c r="V1645" s="251"/>
      <c r="W1645" s="251"/>
      <c r="X1645" s="251"/>
      <c r="Y1645" s="251"/>
      <c r="Z1645" s="251"/>
      <c r="AA1645" s="251"/>
      <c r="AB1645" s="251"/>
      <c r="AC1645" s="251"/>
      <c r="AD1645" s="251"/>
      <c r="AE1645" s="373"/>
      <c r="AF1645" s="376"/>
      <c r="AG1645" s="376"/>
      <c r="AH1645" s="376"/>
      <c r="AI1645" s="376"/>
      <c r="AJ1645" s="376"/>
      <c r="AK1645" s="376"/>
      <c r="AL1645" s="376"/>
      <c r="AM1645" s="376"/>
      <c r="AN1645" s="376"/>
      <c r="AO1645" s="376"/>
      <c r="AP1645" s="376"/>
      <c r="AQ1645" s="376"/>
      <c r="AR1645" s="376"/>
      <c r="AS1645" s="266"/>
    </row>
    <row r="1646" spans="1:45" ht="15" hidden="1" customHeight="1" outlineLevel="1">
      <c r="A1646" s="464">
        <v>22</v>
      </c>
      <c r="B1646" s="379" t="s">
        <v>114</v>
      </c>
      <c r="C1646" s="251" t="s">
        <v>25</v>
      </c>
      <c r="D1646" s="255"/>
      <c r="E1646" s="255"/>
      <c r="F1646" s="255"/>
      <c r="G1646" s="255"/>
      <c r="H1646" s="255"/>
      <c r="I1646" s="255"/>
      <c r="J1646" s="255"/>
      <c r="K1646" s="255"/>
      <c r="L1646" s="255"/>
      <c r="M1646" s="255"/>
      <c r="N1646" s="255"/>
      <c r="O1646" s="255"/>
      <c r="P1646" s="255"/>
      <c r="Q1646" s="251"/>
      <c r="R1646" s="255"/>
      <c r="S1646" s="255"/>
      <c r="T1646" s="255"/>
      <c r="U1646" s="255"/>
      <c r="V1646" s="255"/>
      <c r="W1646" s="255"/>
      <c r="X1646" s="255"/>
      <c r="Y1646" s="255"/>
      <c r="Z1646" s="255"/>
      <c r="AA1646" s="255"/>
      <c r="AB1646" s="255"/>
      <c r="AC1646" s="255"/>
      <c r="AD1646" s="255"/>
      <c r="AE1646" s="361"/>
      <c r="AF1646" s="361"/>
      <c r="AG1646" s="361"/>
      <c r="AH1646" s="361"/>
      <c r="AI1646" s="361"/>
      <c r="AJ1646" s="361"/>
      <c r="AK1646" s="361"/>
      <c r="AL1646" s="361"/>
      <c r="AM1646" s="361"/>
      <c r="AN1646" s="361"/>
      <c r="AO1646" s="361"/>
      <c r="AP1646" s="361"/>
      <c r="AQ1646" s="361"/>
      <c r="AR1646" s="361"/>
      <c r="AS1646" s="256">
        <f>SUM(AE1646:AR1646)</f>
        <v>0</v>
      </c>
    </row>
    <row r="1647" spans="1:45" ht="15" hidden="1" customHeight="1" outlineLevel="1">
      <c r="A1647" s="464"/>
      <c r="B1647" s="254" t="s">
        <v>956</v>
      </c>
      <c r="C1647" s="251" t="s">
        <v>163</v>
      </c>
      <c r="D1647" s="255"/>
      <c r="E1647" s="255"/>
      <c r="F1647" s="255"/>
      <c r="G1647" s="255"/>
      <c r="H1647" s="255"/>
      <c r="I1647" s="255"/>
      <c r="J1647" s="255"/>
      <c r="K1647" s="255"/>
      <c r="L1647" s="255"/>
      <c r="M1647" s="255"/>
      <c r="N1647" s="255"/>
      <c r="O1647" s="255"/>
      <c r="P1647" s="255"/>
      <c r="Q1647" s="251"/>
      <c r="R1647" s="255"/>
      <c r="S1647" s="255"/>
      <c r="T1647" s="255"/>
      <c r="U1647" s="255"/>
      <c r="V1647" s="255"/>
      <c r="W1647" s="255"/>
      <c r="X1647" s="255"/>
      <c r="Y1647" s="255"/>
      <c r="Z1647" s="255"/>
      <c r="AA1647" s="255"/>
      <c r="AB1647" s="255"/>
      <c r="AC1647" s="255"/>
      <c r="AD1647" s="255"/>
      <c r="AE1647" s="362">
        <f>AE1646</f>
        <v>0</v>
      </c>
      <c r="AF1647" s="362">
        <f t="shared" ref="AF1647:AR1647" si="2963">AF1646</f>
        <v>0</v>
      </c>
      <c r="AG1647" s="362">
        <f t="shared" si="2963"/>
        <v>0</v>
      </c>
      <c r="AH1647" s="362">
        <f t="shared" si="2963"/>
        <v>0</v>
      </c>
      <c r="AI1647" s="362">
        <f t="shared" si="2963"/>
        <v>0</v>
      </c>
      <c r="AJ1647" s="362">
        <f t="shared" si="2963"/>
        <v>0</v>
      </c>
      <c r="AK1647" s="362">
        <f t="shared" si="2963"/>
        <v>0</v>
      </c>
      <c r="AL1647" s="362">
        <f t="shared" si="2963"/>
        <v>0</v>
      </c>
      <c r="AM1647" s="362">
        <f t="shared" si="2963"/>
        <v>0</v>
      </c>
      <c r="AN1647" s="362">
        <f t="shared" si="2963"/>
        <v>0</v>
      </c>
      <c r="AO1647" s="362">
        <f t="shared" si="2963"/>
        <v>0</v>
      </c>
      <c r="AP1647" s="362">
        <f t="shared" si="2963"/>
        <v>0</v>
      </c>
      <c r="AQ1647" s="362">
        <f t="shared" si="2963"/>
        <v>0</v>
      </c>
      <c r="AR1647" s="362">
        <f t="shared" si="2963"/>
        <v>0</v>
      </c>
      <c r="AS1647" s="266"/>
    </row>
    <row r="1648" spans="1:45" ht="15" hidden="1" customHeight="1" outlineLevel="1">
      <c r="A1648" s="464"/>
      <c r="B1648" s="254"/>
      <c r="C1648" s="251"/>
      <c r="D1648" s="251"/>
      <c r="E1648" s="251"/>
      <c r="F1648" s="251"/>
      <c r="G1648" s="251"/>
      <c r="H1648" s="251"/>
      <c r="I1648" s="251"/>
      <c r="J1648" s="251"/>
      <c r="K1648" s="251"/>
      <c r="L1648" s="251"/>
      <c r="M1648" s="251"/>
      <c r="N1648" s="251"/>
      <c r="O1648" s="251"/>
      <c r="P1648" s="251"/>
      <c r="Q1648" s="251"/>
      <c r="R1648" s="251"/>
      <c r="S1648" s="251"/>
      <c r="T1648" s="251"/>
      <c r="U1648" s="251"/>
      <c r="V1648" s="251"/>
      <c r="W1648" s="251"/>
      <c r="X1648" s="251"/>
      <c r="Y1648" s="251"/>
      <c r="Z1648" s="251"/>
      <c r="AA1648" s="251"/>
      <c r="AB1648" s="251"/>
      <c r="AC1648" s="251"/>
      <c r="AD1648" s="251"/>
      <c r="AE1648" s="373"/>
      <c r="AF1648" s="376"/>
      <c r="AG1648" s="376"/>
      <c r="AH1648" s="376"/>
      <c r="AI1648" s="376"/>
      <c r="AJ1648" s="376"/>
      <c r="AK1648" s="376"/>
      <c r="AL1648" s="376"/>
      <c r="AM1648" s="376"/>
      <c r="AN1648" s="376"/>
      <c r="AO1648" s="376"/>
      <c r="AP1648" s="376"/>
      <c r="AQ1648" s="376"/>
      <c r="AR1648" s="376"/>
      <c r="AS1648" s="266"/>
    </row>
    <row r="1649" spans="1:45" ht="15" hidden="1" customHeight="1" outlineLevel="1">
      <c r="A1649" s="464">
        <v>23</v>
      </c>
      <c r="B1649" s="379" t="s">
        <v>115</v>
      </c>
      <c r="C1649" s="251" t="s">
        <v>25</v>
      </c>
      <c r="D1649" s="255"/>
      <c r="E1649" s="255"/>
      <c r="F1649" s="255"/>
      <c r="G1649" s="255"/>
      <c r="H1649" s="255"/>
      <c r="I1649" s="255"/>
      <c r="J1649" s="255"/>
      <c r="K1649" s="255"/>
      <c r="L1649" s="255"/>
      <c r="M1649" s="255"/>
      <c r="N1649" s="255"/>
      <c r="O1649" s="255"/>
      <c r="P1649" s="255"/>
      <c r="Q1649" s="251"/>
      <c r="R1649" s="255"/>
      <c r="S1649" s="255"/>
      <c r="T1649" s="255"/>
      <c r="U1649" s="255"/>
      <c r="V1649" s="255"/>
      <c r="W1649" s="255"/>
      <c r="X1649" s="255"/>
      <c r="Y1649" s="255"/>
      <c r="Z1649" s="255"/>
      <c r="AA1649" s="255"/>
      <c r="AB1649" s="255"/>
      <c r="AC1649" s="255"/>
      <c r="AD1649" s="255"/>
      <c r="AE1649" s="361"/>
      <c r="AF1649" s="361"/>
      <c r="AG1649" s="361"/>
      <c r="AH1649" s="361"/>
      <c r="AI1649" s="361"/>
      <c r="AJ1649" s="361"/>
      <c r="AK1649" s="361"/>
      <c r="AL1649" s="361"/>
      <c r="AM1649" s="361"/>
      <c r="AN1649" s="361"/>
      <c r="AO1649" s="361"/>
      <c r="AP1649" s="361"/>
      <c r="AQ1649" s="361"/>
      <c r="AR1649" s="361"/>
      <c r="AS1649" s="256">
        <f>SUM(AE1649:AR1649)</f>
        <v>0</v>
      </c>
    </row>
    <row r="1650" spans="1:45" ht="15" hidden="1" customHeight="1" outlineLevel="1">
      <c r="A1650" s="464"/>
      <c r="B1650" s="254" t="s">
        <v>956</v>
      </c>
      <c r="C1650" s="251" t="s">
        <v>163</v>
      </c>
      <c r="D1650" s="255"/>
      <c r="E1650" s="255"/>
      <c r="F1650" s="255"/>
      <c r="G1650" s="255"/>
      <c r="H1650" s="255"/>
      <c r="I1650" s="255"/>
      <c r="J1650" s="255"/>
      <c r="K1650" s="255"/>
      <c r="L1650" s="255"/>
      <c r="M1650" s="255"/>
      <c r="N1650" s="255"/>
      <c r="O1650" s="255"/>
      <c r="P1650" s="255"/>
      <c r="Q1650" s="251"/>
      <c r="R1650" s="255"/>
      <c r="S1650" s="255"/>
      <c r="T1650" s="255"/>
      <c r="U1650" s="255"/>
      <c r="V1650" s="255"/>
      <c r="W1650" s="255"/>
      <c r="X1650" s="255"/>
      <c r="Y1650" s="255"/>
      <c r="Z1650" s="255"/>
      <c r="AA1650" s="255"/>
      <c r="AB1650" s="255"/>
      <c r="AC1650" s="255"/>
      <c r="AD1650" s="255"/>
      <c r="AE1650" s="362">
        <f>AE1649</f>
        <v>0</v>
      </c>
      <c r="AF1650" s="362">
        <f t="shared" ref="AF1650:AR1650" si="2964">AF1649</f>
        <v>0</v>
      </c>
      <c r="AG1650" s="362">
        <f t="shared" si="2964"/>
        <v>0</v>
      </c>
      <c r="AH1650" s="362">
        <f t="shared" si="2964"/>
        <v>0</v>
      </c>
      <c r="AI1650" s="362">
        <f t="shared" si="2964"/>
        <v>0</v>
      </c>
      <c r="AJ1650" s="362">
        <f t="shared" si="2964"/>
        <v>0</v>
      </c>
      <c r="AK1650" s="362">
        <f t="shared" si="2964"/>
        <v>0</v>
      </c>
      <c r="AL1650" s="362">
        <f t="shared" si="2964"/>
        <v>0</v>
      </c>
      <c r="AM1650" s="362">
        <f t="shared" si="2964"/>
        <v>0</v>
      </c>
      <c r="AN1650" s="362">
        <f t="shared" si="2964"/>
        <v>0</v>
      </c>
      <c r="AO1650" s="362">
        <f t="shared" si="2964"/>
        <v>0</v>
      </c>
      <c r="AP1650" s="362">
        <f t="shared" si="2964"/>
        <v>0</v>
      </c>
      <c r="AQ1650" s="362">
        <f t="shared" si="2964"/>
        <v>0</v>
      </c>
      <c r="AR1650" s="362">
        <f t="shared" si="2964"/>
        <v>0</v>
      </c>
      <c r="AS1650" s="266"/>
    </row>
    <row r="1651" spans="1:45" ht="15" hidden="1" customHeight="1" outlineLevel="1">
      <c r="A1651" s="464"/>
      <c r="B1651" s="38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51"/>
      <c r="AE1651" s="373"/>
      <c r="AF1651" s="376"/>
      <c r="AG1651" s="376"/>
      <c r="AH1651" s="376"/>
      <c r="AI1651" s="376"/>
      <c r="AJ1651" s="376"/>
      <c r="AK1651" s="376"/>
      <c r="AL1651" s="376"/>
      <c r="AM1651" s="376"/>
      <c r="AN1651" s="376"/>
      <c r="AO1651" s="376"/>
      <c r="AP1651" s="376"/>
      <c r="AQ1651" s="376"/>
      <c r="AR1651" s="376"/>
      <c r="AS1651" s="266"/>
    </row>
    <row r="1652" spans="1:45" ht="15" hidden="1" customHeight="1" outlineLevel="1">
      <c r="A1652" s="464">
        <v>24</v>
      </c>
      <c r="B1652" s="379" t="s">
        <v>116</v>
      </c>
      <c r="C1652" s="251" t="s">
        <v>25</v>
      </c>
      <c r="D1652" s="255"/>
      <c r="E1652" s="255"/>
      <c r="F1652" s="255"/>
      <c r="G1652" s="255"/>
      <c r="H1652" s="255"/>
      <c r="I1652" s="255"/>
      <c r="J1652" s="255"/>
      <c r="K1652" s="255"/>
      <c r="L1652" s="255"/>
      <c r="M1652" s="255"/>
      <c r="N1652" s="255"/>
      <c r="O1652" s="255"/>
      <c r="P1652" s="255"/>
      <c r="Q1652" s="251"/>
      <c r="R1652" s="255"/>
      <c r="S1652" s="255"/>
      <c r="T1652" s="255"/>
      <c r="U1652" s="255"/>
      <c r="V1652" s="255"/>
      <c r="W1652" s="255"/>
      <c r="X1652" s="255"/>
      <c r="Y1652" s="255"/>
      <c r="Z1652" s="255"/>
      <c r="AA1652" s="255"/>
      <c r="AB1652" s="255"/>
      <c r="AC1652" s="255"/>
      <c r="AD1652" s="255"/>
      <c r="AE1652" s="361"/>
      <c r="AF1652" s="361"/>
      <c r="AG1652" s="361"/>
      <c r="AH1652" s="361"/>
      <c r="AI1652" s="361"/>
      <c r="AJ1652" s="361"/>
      <c r="AK1652" s="361"/>
      <c r="AL1652" s="361"/>
      <c r="AM1652" s="361"/>
      <c r="AN1652" s="361"/>
      <c r="AO1652" s="361"/>
      <c r="AP1652" s="361"/>
      <c r="AQ1652" s="361"/>
      <c r="AR1652" s="361"/>
      <c r="AS1652" s="256">
        <f>SUM(AE1652:AR1652)</f>
        <v>0</v>
      </c>
    </row>
    <row r="1653" spans="1:45" ht="15" hidden="1" customHeight="1" outlineLevel="1">
      <c r="A1653" s="464"/>
      <c r="B1653" s="254" t="s">
        <v>956</v>
      </c>
      <c r="C1653" s="251" t="s">
        <v>163</v>
      </c>
      <c r="D1653" s="255"/>
      <c r="E1653" s="255"/>
      <c r="F1653" s="255"/>
      <c r="G1653" s="255"/>
      <c r="H1653" s="255"/>
      <c r="I1653" s="255"/>
      <c r="J1653" s="255"/>
      <c r="K1653" s="255"/>
      <c r="L1653" s="255"/>
      <c r="M1653" s="255"/>
      <c r="N1653" s="255"/>
      <c r="O1653" s="255"/>
      <c r="P1653" s="255"/>
      <c r="Q1653" s="251"/>
      <c r="R1653" s="255"/>
      <c r="S1653" s="255"/>
      <c r="T1653" s="255"/>
      <c r="U1653" s="255"/>
      <c r="V1653" s="255"/>
      <c r="W1653" s="255"/>
      <c r="X1653" s="255"/>
      <c r="Y1653" s="255"/>
      <c r="Z1653" s="255"/>
      <c r="AA1653" s="255"/>
      <c r="AB1653" s="255"/>
      <c r="AC1653" s="255"/>
      <c r="AD1653" s="255"/>
      <c r="AE1653" s="362">
        <f>AE1652</f>
        <v>0</v>
      </c>
      <c r="AF1653" s="362">
        <f t="shared" ref="AF1653:AR1653" si="2965">AF1652</f>
        <v>0</v>
      </c>
      <c r="AG1653" s="362">
        <f t="shared" si="2965"/>
        <v>0</v>
      </c>
      <c r="AH1653" s="362">
        <f t="shared" si="2965"/>
        <v>0</v>
      </c>
      <c r="AI1653" s="362">
        <f t="shared" si="2965"/>
        <v>0</v>
      </c>
      <c r="AJ1653" s="362">
        <f t="shared" si="2965"/>
        <v>0</v>
      </c>
      <c r="AK1653" s="362">
        <f t="shared" si="2965"/>
        <v>0</v>
      </c>
      <c r="AL1653" s="362">
        <f t="shared" si="2965"/>
        <v>0</v>
      </c>
      <c r="AM1653" s="362">
        <f t="shared" si="2965"/>
        <v>0</v>
      </c>
      <c r="AN1653" s="362">
        <f t="shared" si="2965"/>
        <v>0</v>
      </c>
      <c r="AO1653" s="362">
        <f t="shared" si="2965"/>
        <v>0</v>
      </c>
      <c r="AP1653" s="362">
        <f t="shared" si="2965"/>
        <v>0</v>
      </c>
      <c r="AQ1653" s="362">
        <f t="shared" si="2965"/>
        <v>0</v>
      </c>
      <c r="AR1653" s="362">
        <f t="shared" si="2965"/>
        <v>0</v>
      </c>
      <c r="AS1653" s="266"/>
    </row>
    <row r="1654" spans="1:45" ht="15" hidden="1" customHeight="1" outlineLevel="1">
      <c r="A1654" s="464"/>
      <c r="B1654" s="254"/>
      <c r="C1654" s="251"/>
      <c r="D1654" s="251"/>
      <c r="E1654" s="251"/>
      <c r="F1654" s="251"/>
      <c r="G1654" s="251"/>
      <c r="H1654" s="251"/>
      <c r="I1654" s="251"/>
      <c r="J1654" s="251"/>
      <c r="K1654" s="251"/>
      <c r="L1654" s="251"/>
      <c r="M1654" s="251"/>
      <c r="N1654" s="251"/>
      <c r="O1654" s="251"/>
      <c r="P1654" s="251"/>
      <c r="Q1654" s="251"/>
      <c r="R1654" s="251"/>
      <c r="S1654" s="251"/>
      <c r="T1654" s="251"/>
      <c r="U1654" s="251"/>
      <c r="V1654" s="251"/>
      <c r="W1654" s="251"/>
      <c r="X1654" s="251"/>
      <c r="Y1654" s="251"/>
      <c r="Z1654" s="251"/>
      <c r="AA1654" s="251"/>
      <c r="AB1654" s="251"/>
      <c r="AC1654" s="251"/>
      <c r="AD1654" s="251"/>
      <c r="AE1654" s="363"/>
      <c r="AF1654" s="376"/>
      <c r="AG1654" s="376"/>
      <c r="AH1654" s="376"/>
      <c r="AI1654" s="376"/>
      <c r="AJ1654" s="376"/>
      <c r="AK1654" s="376"/>
      <c r="AL1654" s="376"/>
      <c r="AM1654" s="376"/>
      <c r="AN1654" s="376"/>
      <c r="AO1654" s="376"/>
      <c r="AP1654" s="376"/>
      <c r="AQ1654" s="376"/>
      <c r="AR1654" s="376"/>
      <c r="AS1654" s="266"/>
    </row>
    <row r="1655" spans="1:45" ht="15" hidden="1" customHeight="1" outlineLevel="1">
      <c r="A1655" s="464"/>
      <c r="B1655" s="248" t="s">
        <v>496</v>
      </c>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51"/>
      <c r="AE1655" s="363"/>
      <c r="AF1655" s="376"/>
      <c r="AG1655" s="376"/>
      <c r="AH1655" s="376"/>
      <c r="AI1655" s="376"/>
      <c r="AJ1655" s="376"/>
      <c r="AK1655" s="376"/>
      <c r="AL1655" s="376"/>
      <c r="AM1655" s="376"/>
      <c r="AN1655" s="376"/>
      <c r="AO1655" s="376"/>
      <c r="AP1655" s="376"/>
      <c r="AQ1655" s="376"/>
      <c r="AR1655" s="376"/>
      <c r="AS1655" s="266"/>
    </row>
    <row r="1656" spans="1:45" ht="15" hidden="1" customHeight="1" outlineLevel="1">
      <c r="A1656" s="464">
        <v>25</v>
      </c>
      <c r="B1656" s="379" t="s">
        <v>117</v>
      </c>
      <c r="C1656" s="251" t="s">
        <v>25</v>
      </c>
      <c r="D1656" s="255"/>
      <c r="E1656" s="255"/>
      <c r="F1656" s="255"/>
      <c r="G1656" s="255"/>
      <c r="H1656" s="255"/>
      <c r="I1656" s="255"/>
      <c r="J1656" s="255"/>
      <c r="K1656" s="255"/>
      <c r="L1656" s="255"/>
      <c r="M1656" s="255"/>
      <c r="N1656" s="255"/>
      <c r="O1656" s="255"/>
      <c r="P1656" s="255"/>
      <c r="Q1656" s="255">
        <v>12</v>
      </c>
      <c r="R1656" s="255"/>
      <c r="S1656" s="255"/>
      <c r="T1656" s="255"/>
      <c r="U1656" s="255"/>
      <c r="V1656" s="255"/>
      <c r="W1656" s="255"/>
      <c r="X1656" s="255"/>
      <c r="Y1656" s="255"/>
      <c r="Z1656" s="255"/>
      <c r="AA1656" s="255"/>
      <c r="AB1656" s="255"/>
      <c r="AC1656" s="255"/>
      <c r="AD1656" s="255"/>
      <c r="AE1656" s="377"/>
      <c r="AF1656" s="366"/>
      <c r="AG1656" s="366"/>
      <c r="AH1656" s="366"/>
      <c r="AI1656" s="366"/>
      <c r="AJ1656" s="366"/>
      <c r="AK1656" s="366"/>
      <c r="AL1656" s="366"/>
      <c r="AM1656" s="366"/>
      <c r="AN1656" s="366"/>
      <c r="AO1656" s="366"/>
      <c r="AP1656" s="366"/>
      <c r="AQ1656" s="366"/>
      <c r="AR1656" s="366"/>
      <c r="AS1656" s="256">
        <f>SUM(AE1656:AR1656)</f>
        <v>0</v>
      </c>
    </row>
    <row r="1657" spans="1:45" ht="15" hidden="1" customHeight="1" outlineLevel="1">
      <c r="A1657" s="464"/>
      <c r="B1657" s="254" t="s">
        <v>956</v>
      </c>
      <c r="C1657" s="251" t="s">
        <v>163</v>
      </c>
      <c r="D1657" s="255"/>
      <c r="E1657" s="255"/>
      <c r="F1657" s="255"/>
      <c r="G1657" s="255"/>
      <c r="H1657" s="255"/>
      <c r="I1657" s="255"/>
      <c r="J1657" s="255"/>
      <c r="K1657" s="255"/>
      <c r="L1657" s="255"/>
      <c r="M1657" s="255"/>
      <c r="N1657" s="255"/>
      <c r="O1657" s="255"/>
      <c r="P1657" s="255"/>
      <c r="Q1657" s="255">
        <f>Q1656</f>
        <v>12</v>
      </c>
      <c r="R1657" s="255"/>
      <c r="S1657" s="255"/>
      <c r="T1657" s="255"/>
      <c r="U1657" s="255"/>
      <c r="V1657" s="255"/>
      <c r="W1657" s="255"/>
      <c r="X1657" s="255"/>
      <c r="Y1657" s="255"/>
      <c r="Z1657" s="255"/>
      <c r="AA1657" s="255"/>
      <c r="AB1657" s="255"/>
      <c r="AC1657" s="255"/>
      <c r="AD1657" s="255"/>
      <c r="AE1657" s="362">
        <f>AE1656</f>
        <v>0</v>
      </c>
      <c r="AF1657" s="362">
        <f t="shared" ref="AF1657:AR1657" si="2966">AF1656</f>
        <v>0</v>
      </c>
      <c r="AG1657" s="362">
        <f t="shared" si="2966"/>
        <v>0</v>
      </c>
      <c r="AH1657" s="362">
        <f t="shared" si="2966"/>
        <v>0</v>
      </c>
      <c r="AI1657" s="362">
        <f t="shared" si="2966"/>
        <v>0</v>
      </c>
      <c r="AJ1657" s="362">
        <f t="shared" si="2966"/>
        <v>0</v>
      </c>
      <c r="AK1657" s="362">
        <f t="shared" si="2966"/>
        <v>0</v>
      </c>
      <c r="AL1657" s="362">
        <f t="shared" si="2966"/>
        <v>0</v>
      </c>
      <c r="AM1657" s="362">
        <f t="shared" si="2966"/>
        <v>0</v>
      </c>
      <c r="AN1657" s="362">
        <f t="shared" si="2966"/>
        <v>0</v>
      </c>
      <c r="AO1657" s="362">
        <f t="shared" si="2966"/>
        <v>0</v>
      </c>
      <c r="AP1657" s="362">
        <f t="shared" si="2966"/>
        <v>0</v>
      </c>
      <c r="AQ1657" s="362">
        <f t="shared" si="2966"/>
        <v>0</v>
      </c>
      <c r="AR1657" s="362">
        <f t="shared" si="2966"/>
        <v>0</v>
      </c>
      <c r="AS1657" s="266"/>
    </row>
    <row r="1658" spans="1:45" ht="15" hidden="1" customHeight="1" outlineLevel="1">
      <c r="A1658" s="464"/>
      <c r="B1658" s="254"/>
      <c r="C1658" s="251"/>
      <c r="D1658" s="251"/>
      <c r="E1658" s="251"/>
      <c r="F1658" s="251"/>
      <c r="G1658" s="251"/>
      <c r="H1658" s="251"/>
      <c r="I1658" s="251"/>
      <c r="J1658" s="251"/>
      <c r="K1658" s="251"/>
      <c r="L1658" s="251"/>
      <c r="M1658" s="251"/>
      <c r="N1658" s="251"/>
      <c r="O1658" s="251"/>
      <c r="P1658" s="251"/>
      <c r="Q1658" s="251"/>
      <c r="R1658" s="251"/>
      <c r="S1658" s="251"/>
      <c r="T1658" s="251"/>
      <c r="U1658" s="251"/>
      <c r="V1658" s="251"/>
      <c r="W1658" s="251"/>
      <c r="X1658" s="251"/>
      <c r="Y1658" s="251"/>
      <c r="Z1658" s="251"/>
      <c r="AA1658" s="251"/>
      <c r="AB1658" s="251"/>
      <c r="AC1658" s="251"/>
      <c r="AD1658" s="251"/>
      <c r="AE1658" s="363"/>
      <c r="AF1658" s="376"/>
      <c r="AG1658" s="376"/>
      <c r="AH1658" s="376"/>
      <c r="AI1658" s="376"/>
      <c r="AJ1658" s="376"/>
      <c r="AK1658" s="376"/>
      <c r="AL1658" s="376"/>
      <c r="AM1658" s="376"/>
      <c r="AN1658" s="376"/>
      <c r="AO1658" s="376"/>
      <c r="AP1658" s="376"/>
      <c r="AQ1658" s="376"/>
      <c r="AR1658" s="376"/>
      <c r="AS1658" s="266"/>
    </row>
    <row r="1659" spans="1:45" ht="15" hidden="1" customHeight="1" outlineLevel="1">
      <c r="A1659" s="464">
        <v>26</v>
      </c>
      <c r="B1659" s="379" t="s">
        <v>118</v>
      </c>
      <c r="C1659" s="251" t="s">
        <v>25</v>
      </c>
      <c r="D1659" s="255"/>
      <c r="E1659" s="255"/>
      <c r="F1659" s="255"/>
      <c r="G1659" s="255"/>
      <c r="H1659" s="255"/>
      <c r="I1659" s="255"/>
      <c r="J1659" s="255"/>
      <c r="K1659" s="255"/>
      <c r="L1659" s="255"/>
      <c r="M1659" s="255"/>
      <c r="N1659" s="255"/>
      <c r="O1659" s="255"/>
      <c r="P1659" s="255"/>
      <c r="Q1659" s="255">
        <v>12</v>
      </c>
      <c r="R1659" s="255"/>
      <c r="S1659" s="255"/>
      <c r="T1659" s="255"/>
      <c r="U1659" s="255"/>
      <c r="V1659" s="255"/>
      <c r="W1659" s="255"/>
      <c r="X1659" s="255"/>
      <c r="Y1659" s="255"/>
      <c r="Z1659" s="255"/>
      <c r="AA1659" s="255"/>
      <c r="AB1659" s="255"/>
      <c r="AC1659" s="255"/>
      <c r="AD1659" s="255"/>
      <c r="AE1659" s="377"/>
      <c r="AF1659" s="366"/>
      <c r="AG1659" s="366"/>
      <c r="AH1659" s="366"/>
      <c r="AI1659" s="366"/>
      <c r="AJ1659" s="366"/>
      <c r="AK1659" s="366"/>
      <c r="AL1659" s="366"/>
      <c r="AM1659" s="366"/>
      <c r="AN1659" s="366"/>
      <c r="AO1659" s="366"/>
      <c r="AP1659" s="366"/>
      <c r="AQ1659" s="366"/>
      <c r="AR1659" s="366"/>
      <c r="AS1659" s="256">
        <f>SUM(AE1659:AR1659)</f>
        <v>0</v>
      </c>
    </row>
    <row r="1660" spans="1:45" ht="15" hidden="1" customHeight="1" outlineLevel="1">
      <c r="A1660" s="464"/>
      <c r="B1660" s="254" t="s">
        <v>956</v>
      </c>
      <c r="C1660" s="251" t="s">
        <v>163</v>
      </c>
      <c r="D1660" s="255"/>
      <c r="E1660" s="255"/>
      <c r="F1660" s="255"/>
      <c r="G1660" s="255"/>
      <c r="H1660" s="255"/>
      <c r="I1660" s="255"/>
      <c r="J1660" s="255"/>
      <c r="K1660" s="255"/>
      <c r="L1660" s="255"/>
      <c r="M1660" s="255"/>
      <c r="N1660" s="255"/>
      <c r="O1660" s="255"/>
      <c r="P1660" s="255"/>
      <c r="Q1660" s="255">
        <f>Q1659</f>
        <v>12</v>
      </c>
      <c r="R1660" s="255"/>
      <c r="S1660" s="255"/>
      <c r="T1660" s="255"/>
      <c r="U1660" s="255"/>
      <c r="V1660" s="255"/>
      <c r="W1660" s="255"/>
      <c r="X1660" s="255"/>
      <c r="Y1660" s="255"/>
      <c r="Z1660" s="255"/>
      <c r="AA1660" s="255"/>
      <c r="AB1660" s="255"/>
      <c r="AC1660" s="255"/>
      <c r="AD1660" s="255"/>
      <c r="AE1660" s="362">
        <f>AE1659</f>
        <v>0</v>
      </c>
      <c r="AF1660" s="362">
        <f t="shared" ref="AF1660:AR1660" si="2967">AF1659</f>
        <v>0</v>
      </c>
      <c r="AG1660" s="362">
        <f t="shared" si="2967"/>
        <v>0</v>
      </c>
      <c r="AH1660" s="362">
        <f t="shared" si="2967"/>
        <v>0</v>
      </c>
      <c r="AI1660" s="362">
        <f t="shared" si="2967"/>
        <v>0</v>
      </c>
      <c r="AJ1660" s="362">
        <f t="shared" si="2967"/>
        <v>0</v>
      </c>
      <c r="AK1660" s="362">
        <f t="shared" si="2967"/>
        <v>0</v>
      </c>
      <c r="AL1660" s="362">
        <f t="shared" si="2967"/>
        <v>0</v>
      </c>
      <c r="AM1660" s="362">
        <f t="shared" si="2967"/>
        <v>0</v>
      </c>
      <c r="AN1660" s="362">
        <f t="shared" si="2967"/>
        <v>0</v>
      </c>
      <c r="AO1660" s="362">
        <f t="shared" si="2967"/>
        <v>0</v>
      </c>
      <c r="AP1660" s="362">
        <f t="shared" si="2967"/>
        <v>0</v>
      </c>
      <c r="AQ1660" s="362">
        <f t="shared" si="2967"/>
        <v>0</v>
      </c>
      <c r="AR1660" s="362">
        <f t="shared" si="2967"/>
        <v>0</v>
      </c>
      <c r="AS1660" s="266"/>
    </row>
    <row r="1661" spans="1:45" ht="15" hidden="1" customHeight="1" outlineLevel="1">
      <c r="A1661" s="464"/>
      <c r="B1661" s="254"/>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51"/>
      <c r="AE1661" s="363"/>
      <c r="AF1661" s="376"/>
      <c r="AG1661" s="376"/>
      <c r="AH1661" s="376"/>
      <c r="AI1661" s="376"/>
      <c r="AJ1661" s="376"/>
      <c r="AK1661" s="376"/>
      <c r="AL1661" s="376"/>
      <c r="AM1661" s="376"/>
      <c r="AN1661" s="376"/>
      <c r="AO1661" s="376"/>
      <c r="AP1661" s="376"/>
      <c r="AQ1661" s="376"/>
      <c r="AR1661" s="376"/>
      <c r="AS1661" s="266"/>
    </row>
    <row r="1662" spans="1:45" ht="15" hidden="1" customHeight="1" outlineLevel="1">
      <c r="A1662" s="464">
        <v>27</v>
      </c>
      <c r="B1662" s="379" t="s">
        <v>119</v>
      </c>
      <c r="C1662" s="251" t="s">
        <v>25</v>
      </c>
      <c r="D1662" s="255"/>
      <c r="E1662" s="255"/>
      <c r="F1662" s="255"/>
      <c r="G1662" s="255"/>
      <c r="H1662" s="255"/>
      <c r="I1662" s="255"/>
      <c r="J1662" s="255"/>
      <c r="K1662" s="255"/>
      <c r="L1662" s="255"/>
      <c r="M1662" s="255"/>
      <c r="N1662" s="255"/>
      <c r="O1662" s="255"/>
      <c r="P1662" s="255"/>
      <c r="Q1662" s="255">
        <v>12</v>
      </c>
      <c r="R1662" s="255"/>
      <c r="S1662" s="255"/>
      <c r="T1662" s="255"/>
      <c r="U1662" s="255"/>
      <c r="V1662" s="255"/>
      <c r="W1662" s="255"/>
      <c r="X1662" s="255"/>
      <c r="Y1662" s="255"/>
      <c r="Z1662" s="255"/>
      <c r="AA1662" s="255"/>
      <c r="AB1662" s="255"/>
      <c r="AC1662" s="255"/>
      <c r="AD1662" s="255"/>
      <c r="AE1662" s="377"/>
      <c r="AF1662" s="366"/>
      <c r="AG1662" s="366"/>
      <c r="AH1662" s="366"/>
      <c r="AI1662" s="366"/>
      <c r="AJ1662" s="366"/>
      <c r="AK1662" s="366"/>
      <c r="AL1662" s="366"/>
      <c r="AM1662" s="366"/>
      <c r="AN1662" s="366"/>
      <c r="AO1662" s="366"/>
      <c r="AP1662" s="366"/>
      <c r="AQ1662" s="366"/>
      <c r="AR1662" s="366"/>
      <c r="AS1662" s="256">
        <f>SUM(AE1662:AR1662)</f>
        <v>0</v>
      </c>
    </row>
    <row r="1663" spans="1:45" ht="15" hidden="1" customHeight="1" outlineLevel="1">
      <c r="A1663" s="464"/>
      <c r="B1663" s="254" t="s">
        <v>956</v>
      </c>
      <c r="C1663" s="251" t="s">
        <v>163</v>
      </c>
      <c r="D1663" s="255"/>
      <c r="E1663" s="255"/>
      <c r="F1663" s="255"/>
      <c r="G1663" s="255"/>
      <c r="H1663" s="255"/>
      <c r="I1663" s="255"/>
      <c r="J1663" s="255"/>
      <c r="K1663" s="255"/>
      <c r="L1663" s="255"/>
      <c r="M1663" s="255"/>
      <c r="N1663" s="255"/>
      <c r="O1663" s="255"/>
      <c r="P1663" s="255"/>
      <c r="Q1663" s="255">
        <f>Q1662</f>
        <v>12</v>
      </c>
      <c r="R1663" s="255"/>
      <c r="S1663" s="255"/>
      <c r="T1663" s="255"/>
      <c r="U1663" s="255"/>
      <c r="V1663" s="255"/>
      <c r="W1663" s="255"/>
      <c r="X1663" s="255"/>
      <c r="Y1663" s="255"/>
      <c r="Z1663" s="255"/>
      <c r="AA1663" s="255"/>
      <c r="AB1663" s="255"/>
      <c r="AC1663" s="255"/>
      <c r="AD1663" s="255"/>
      <c r="AE1663" s="362">
        <f>AE1662</f>
        <v>0</v>
      </c>
      <c r="AF1663" s="362">
        <f t="shared" ref="AF1663:AR1663" si="2968">AF1662</f>
        <v>0</v>
      </c>
      <c r="AG1663" s="362">
        <f t="shared" si="2968"/>
        <v>0</v>
      </c>
      <c r="AH1663" s="362">
        <f t="shared" si="2968"/>
        <v>0</v>
      </c>
      <c r="AI1663" s="362">
        <f t="shared" si="2968"/>
        <v>0</v>
      </c>
      <c r="AJ1663" s="362">
        <f t="shared" si="2968"/>
        <v>0</v>
      </c>
      <c r="AK1663" s="362">
        <f t="shared" si="2968"/>
        <v>0</v>
      </c>
      <c r="AL1663" s="362">
        <f t="shared" si="2968"/>
        <v>0</v>
      </c>
      <c r="AM1663" s="362">
        <f t="shared" si="2968"/>
        <v>0</v>
      </c>
      <c r="AN1663" s="362">
        <f t="shared" si="2968"/>
        <v>0</v>
      </c>
      <c r="AO1663" s="362">
        <f t="shared" si="2968"/>
        <v>0</v>
      </c>
      <c r="AP1663" s="362">
        <f t="shared" si="2968"/>
        <v>0</v>
      </c>
      <c r="AQ1663" s="362">
        <f t="shared" si="2968"/>
        <v>0</v>
      </c>
      <c r="AR1663" s="362">
        <f t="shared" si="2968"/>
        <v>0</v>
      </c>
      <c r="AS1663" s="266"/>
    </row>
    <row r="1664" spans="1:45" ht="15" hidden="1" customHeight="1" outlineLevel="1">
      <c r="A1664" s="464"/>
      <c r="B1664" s="254"/>
      <c r="C1664" s="251"/>
      <c r="D1664" s="251"/>
      <c r="E1664" s="251"/>
      <c r="F1664" s="251"/>
      <c r="G1664" s="251"/>
      <c r="H1664" s="251"/>
      <c r="I1664" s="251"/>
      <c r="J1664" s="251"/>
      <c r="K1664" s="251"/>
      <c r="L1664" s="251"/>
      <c r="M1664" s="251"/>
      <c r="N1664" s="251"/>
      <c r="O1664" s="251"/>
      <c r="P1664" s="251"/>
      <c r="Q1664" s="251"/>
      <c r="R1664" s="251"/>
      <c r="S1664" s="251"/>
      <c r="T1664" s="251"/>
      <c r="U1664" s="251"/>
      <c r="V1664" s="251"/>
      <c r="W1664" s="251"/>
      <c r="X1664" s="251"/>
      <c r="Y1664" s="251"/>
      <c r="Z1664" s="251"/>
      <c r="AA1664" s="251"/>
      <c r="AB1664" s="251"/>
      <c r="AC1664" s="251"/>
      <c r="AD1664" s="251"/>
      <c r="AE1664" s="363"/>
      <c r="AF1664" s="376"/>
      <c r="AG1664" s="376"/>
      <c r="AH1664" s="376"/>
      <c r="AI1664" s="376"/>
      <c r="AJ1664" s="376"/>
      <c r="AK1664" s="376"/>
      <c r="AL1664" s="376"/>
      <c r="AM1664" s="376"/>
      <c r="AN1664" s="376"/>
      <c r="AO1664" s="376"/>
      <c r="AP1664" s="376"/>
      <c r="AQ1664" s="376"/>
      <c r="AR1664" s="376"/>
      <c r="AS1664" s="266"/>
    </row>
    <row r="1665" spans="1:45" ht="15" hidden="1" customHeight="1" outlineLevel="1">
      <c r="A1665" s="464">
        <v>28</v>
      </c>
      <c r="B1665" s="379" t="s">
        <v>120</v>
      </c>
      <c r="C1665" s="251" t="s">
        <v>25</v>
      </c>
      <c r="D1665" s="255"/>
      <c r="E1665" s="255"/>
      <c r="F1665" s="255"/>
      <c r="G1665" s="255"/>
      <c r="H1665" s="255"/>
      <c r="I1665" s="255"/>
      <c r="J1665" s="255"/>
      <c r="K1665" s="255"/>
      <c r="L1665" s="255"/>
      <c r="M1665" s="255"/>
      <c r="N1665" s="255"/>
      <c r="O1665" s="255"/>
      <c r="P1665" s="255"/>
      <c r="Q1665" s="255">
        <v>12</v>
      </c>
      <c r="R1665" s="255"/>
      <c r="S1665" s="255"/>
      <c r="T1665" s="255"/>
      <c r="U1665" s="255"/>
      <c r="V1665" s="255"/>
      <c r="W1665" s="255"/>
      <c r="X1665" s="255"/>
      <c r="Y1665" s="255"/>
      <c r="Z1665" s="255"/>
      <c r="AA1665" s="255"/>
      <c r="AB1665" s="255"/>
      <c r="AC1665" s="255"/>
      <c r="AD1665" s="255"/>
      <c r="AE1665" s="377"/>
      <c r="AF1665" s="366"/>
      <c r="AG1665" s="366"/>
      <c r="AH1665" s="366"/>
      <c r="AI1665" s="366"/>
      <c r="AJ1665" s="366"/>
      <c r="AK1665" s="366"/>
      <c r="AL1665" s="366"/>
      <c r="AM1665" s="366"/>
      <c r="AN1665" s="366"/>
      <c r="AO1665" s="366"/>
      <c r="AP1665" s="366"/>
      <c r="AQ1665" s="366"/>
      <c r="AR1665" s="366"/>
      <c r="AS1665" s="256">
        <f>SUM(AE1665:AR1665)</f>
        <v>0</v>
      </c>
    </row>
    <row r="1666" spans="1:45" ht="15" hidden="1" customHeight="1" outlineLevel="1">
      <c r="A1666" s="464"/>
      <c r="B1666" s="254" t="s">
        <v>956</v>
      </c>
      <c r="C1666" s="251" t="s">
        <v>163</v>
      </c>
      <c r="D1666" s="255"/>
      <c r="E1666" s="255"/>
      <c r="F1666" s="255"/>
      <c r="G1666" s="255"/>
      <c r="H1666" s="255"/>
      <c r="I1666" s="255"/>
      <c r="J1666" s="255"/>
      <c r="K1666" s="255"/>
      <c r="L1666" s="255"/>
      <c r="M1666" s="255"/>
      <c r="N1666" s="255"/>
      <c r="O1666" s="255"/>
      <c r="P1666" s="255"/>
      <c r="Q1666" s="255">
        <f>Q1665</f>
        <v>12</v>
      </c>
      <c r="R1666" s="255"/>
      <c r="S1666" s="255"/>
      <c r="T1666" s="255"/>
      <c r="U1666" s="255"/>
      <c r="V1666" s="255"/>
      <c r="W1666" s="255"/>
      <c r="X1666" s="255"/>
      <c r="Y1666" s="255"/>
      <c r="Z1666" s="255"/>
      <c r="AA1666" s="255"/>
      <c r="AB1666" s="255"/>
      <c r="AC1666" s="255"/>
      <c r="AD1666" s="255"/>
      <c r="AE1666" s="362">
        <f>AE1665</f>
        <v>0</v>
      </c>
      <c r="AF1666" s="362">
        <f>AF1665</f>
        <v>0</v>
      </c>
      <c r="AG1666" s="362">
        <f t="shared" ref="AG1666:AJ1666" si="2969">AG1665</f>
        <v>0</v>
      </c>
      <c r="AH1666" s="362">
        <f t="shared" si="2969"/>
        <v>0</v>
      </c>
      <c r="AI1666" s="362">
        <f t="shared" si="2969"/>
        <v>0</v>
      </c>
      <c r="AJ1666" s="362">
        <f t="shared" si="2969"/>
        <v>0</v>
      </c>
      <c r="AK1666" s="362">
        <f>AK1665</f>
        <v>0</v>
      </c>
      <c r="AL1666" s="362">
        <f t="shared" ref="AL1666:AR1666" si="2970">AL1665</f>
        <v>0</v>
      </c>
      <c r="AM1666" s="362">
        <f t="shared" si="2970"/>
        <v>0</v>
      </c>
      <c r="AN1666" s="362">
        <f t="shared" si="2970"/>
        <v>0</v>
      </c>
      <c r="AO1666" s="362">
        <f t="shared" si="2970"/>
        <v>0</v>
      </c>
      <c r="AP1666" s="362">
        <f t="shared" si="2970"/>
        <v>0</v>
      </c>
      <c r="AQ1666" s="362">
        <f t="shared" si="2970"/>
        <v>0</v>
      </c>
      <c r="AR1666" s="362">
        <f t="shared" si="2970"/>
        <v>0</v>
      </c>
      <c r="AS1666" s="266"/>
    </row>
    <row r="1667" spans="1:45" ht="15" hidden="1" customHeight="1" outlineLevel="1">
      <c r="A1667" s="464"/>
      <c r="B1667" s="254"/>
      <c r="C1667" s="251"/>
      <c r="D1667" s="251"/>
      <c r="E1667" s="251"/>
      <c r="F1667" s="251"/>
      <c r="G1667" s="251"/>
      <c r="H1667" s="251"/>
      <c r="I1667" s="251"/>
      <c r="J1667" s="251"/>
      <c r="K1667" s="251"/>
      <c r="L1667" s="251"/>
      <c r="M1667" s="251"/>
      <c r="N1667" s="251"/>
      <c r="O1667" s="251"/>
      <c r="P1667" s="251"/>
      <c r="Q1667" s="251"/>
      <c r="R1667" s="251"/>
      <c r="S1667" s="251"/>
      <c r="T1667" s="251"/>
      <c r="U1667" s="251"/>
      <c r="V1667" s="251"/>
      <c r="W1667" s="251"/>
      <c r="X1667" s="251"/>
      <c r="Y1667" s="251"/>
      <c r="Z1667" s="251"/>
      <c r="AA1667" s="251"/>
      <c r="AB1667" s="251"/>
      <c r="AC1667" s="251"/>
      <c r="AD1667" s="251"/>
      <c r="AE1667" s="363"/>
      <c r="AF1667" s="376"/>
      <c r="AG1667" s="376"/>
      <c r="AH1667" s="376"/>
      <c r="AI1667" s="376"/>
      <c r="AJ1667" s="376"/>
      <c r="AK1667" s="376"/>
      <c r="AL1667" s="376"/>
      <c r="AM1667" s="376"/>
      <c r="AN1667" s="376"/>
      <c r="AO1667" s="376"/>
      <c r="AP1667" s="376"/>
      <c r="AQ1667" s="376"/>
      <c r="AR1667" s="376"/>
      <c r="AS1667" s="266"/>
    </row>
    <row r="1668" spans="1:45" ht="15" hidden="1" customHeight="1" outlineLevel="1">
      <c r="A1668" s="464">
        <v>29</v>
      </c>
      <c r="B1668" s="379" t="s">
        <v>121</v>
      </c>
      <c r="C1668" s="251" t="s">
        <v>25</v>
      </c>
      <c r="D1668" s="255"/>
      <c r="E1668" s="255"/>
      <c r="F1668" s="255"/>
      <c r="G1668" s="255"/>
      <c r="H1668" s="255"/>
      <c r="I1668" s="255"/>
      <c r="J1668" s="255"/>
      <c r="K1668" s="255"/>
      <c r="L1668" s="255"/>
      <c r="M1668" s="255"/>
      <c r="N1668" s="255"/>
      <c r="O1668" s="255"/>
      <c r="P1668" s="255"/>
      <c r="Q1668" s="255">
        <v>3</v>
      </c>
      <c r="R1668" s="255"/>
      <c r="S1668" s="255"/>
      <c r="T1668" s="255"/>
      <c r="U1668" s="255"/>
      <c r="V1668" s="255"/>
      <c r="W1668" s="255"/>
      <c r="X1668" s="255"/>
      <c r="Y1668" s="255"/>
      <c r="Z1668" s="255"/>
      <c r="AA1668" s="255"/>
      <c r="AB1668" s="255"/>
      <c r="AC1668" s="255"/>
      <c r="AD1668" s="255"/>
      <c r="AE1668" s="377"/>
      <c r="AF1668" s="366"/>
      <c r="AG1668" s="366"/>
      <c r="AH1668" s="366"/>
      <c r="AI1668" s="366"/>
      <c r="AJ1668" s="366"/>
      <c r="AK1668" s="366"/>
      <c r="AL1668" s="366"/>
      <c r="AM1668" s="366"/>
      <c r="AN1668" s="366"/>
      <c r="AO1668" s="366"/>
      <c r="AP1668" s="366"/>
      <c r="AQ1668" s="366"/>
      <c r="AR1668" s="366"/>
      <c r="AS1668" s="256">
        <f>SUM(AE1668:AR1668)</f>
        <v>0</v>
      </c>
    </row>
    <row r="1669" spans="1:45" ht="15" hidden="1" customHeight="1" outlineLevel="1">
      <c r="A1669" s="464"/>
      <c r="B1669" s="254" t="s">
        <v>956</v>
      </c>
      <c r="C1669" s="251" t="s">
        <v>163</v>
      </c>
      <c r="D1669" s="255"/>
      <c r="E1669" s="255"/>
      <c r="F1669" s="255"/>
      <c r="G1669" s="255"/>
      <c r="H1669" s="255"/>
      <c r="I1669" s="255"/>
      <c r="J1669" s="255"/>
      <c r="K1669" s="255"/>
      <c r="L1669" s="255"/>
      <c r="M1669" s="255"/>
      <c r="N1669" s="255"/>
      <c r="O1669" s="255"/>
      <c r="P1669" s="255"/>
      <c r="Q1669" s="255">
        <f>Q1668</f>
        <v>3</v>
      </c>
      <c r="R1669" s="255"/>
      <c r="S1669" s="255"/>
      <c r="T1669" s="255"/>
      <c r="U1669" s="255"/>
      <c r="V1669" s="255"/>
      <c r="W1669" s="255"/>
      <c r="X1669" s="255"/>
      <c r="Y1669" s="255"/>
      <c r="Z1669" s="255"/>
      <c r="AA1669" s="255"/>
      <c r="AB1669" s="255"/>
      <c r="AC1669" s="255"/>
      <c r="AD1669" s="255"/>
      <c r="AE1669" s="362">
        <f>AE1668</f>
        <v>0</v>
      </c>
      <c r="AF1669" s="362">
        <f t="shared" ref="AF1669:AR1669" si="2971">AF1668</f>
        <v>0</v>
      </c>
      <c r="AG1669" s="362">
        <f t="shared" si="2971"/>
        <v>0</v>
      </c>
      <c r="AH1669" s="362">
        <f t="shared" si="2971"/>
        <v>0</v>
      </c>
      <c r="AI1669" s="362">
        <f t="shared" si="2971"/>
        <v>0</v>
      </c>
      <c r="AJ1669" s="362">
        <f t="shared" si="2971"/>
        <v>0</v>
      </c>
      <c r="AK1669" s="362">
        <f t="shared" si="2971"/>
        <v>0</v>
      </c>
      <c r="AL1669" s="362">
        <f t="shared" si="2971"/>
        <v>0</v>
      </c>
      <c r="AM1669" s="362">
        <f t="shared" si="2971"/>
        <v>0</v>
      </c>
      <c r="AN1669" s="362">
        <f t="shared" si="2971"/>
        <v>0</v>
      </c>
      <c r="AO1669" s="362">
        <f t="shared" si="2971"/>
        <v>0</v>
      </c>
      <c r="AP1669" s="362">
        <f t="shared" si="2971"/>
        <v>0</v>
      </c>
      <c r="AQ1669" s="362">
        <f t="shared" si="2971"/>
        <v>0</v>
      </c>
      <c r="AR1669" s="362">
        <f t="shared" si="2971"/>
        <v>0</v>
      </c>
      <c r="AS1669" s="266"/>
    </row>
    <row r="1670" spans="1:45" ht="15" hidden="1" customHeight="1" outlineLevel="1">
      <c r="A1670" s="464"/>
      <c r="B1670" s="254"/>
      <c r="C1670" s="251"/>
      <c r="D1670" s="251"/>
      <c r="E1670" s="251"/>
      <c r="F1670" s="251"/>
      <c r="G1670" s="251"/>
      <c r="H1670" s="251"/>
      <c r="I1670" s="251"/>
      <c r="J1670" s="251"/>
      <c r="K1670" s="251"/>
      <c r="L1670" s="251"/>
      <c r="M1670" s="251"/>
      <c r="N1670" s="251"/>
      <c r="O1670" s="251"/>
      <c r="P1670" s="251"/>
      <c r="Q1670" s="251"/>
      <c r="R1670" s="251"/>
      <c r="S1670" s="251"/>
      <c r="T1670" s="251"/>
      <c r="U1670" s="251"/>
      <c r="V1670" s="251"/>
      <c r="W1670" s="251"/>
      <c r="X1670" s="251"/>
      <c r="Y1670" s="251"/>
      <c r="Z1670" s="251"/>
      <c r="AA1670" s="251"/>
      <c r="AB1670" s="251"/>
      <c r="AC1670" s="251"/>
      <c r="AD1670" s="251"/>
      <c r="AE1670" s="363"/>
      <c r="AF1670" s="376"/>
      <c r="AG1670" s="376"/>
      <c r="AH1670" s="376"/>
      <c r="AI1670" s="376"/>
      <c r="AJ1670" s="376"/>
      <c r="AK1670" s="376"/>
      <c r="AL1670" s="376"/>
      <c r="AM1670" s="376"/>
      <c r="AN1670" s="376"/>
      <c r="AO1670" s="376"/>
      <c r="AP1670" s="376"/>
      <c r="AQ1670" s="376"/>
      <c r="AR1670" s="376"/>
      <c r="AS1670" s="266"/>
    </row>
    <row r="1671" spans="1:45" ht="15" hidden="1" customHeight="1" outlineLevel="1">
      <c r="A1671" s="464">
        <v>30</v>
      </c>
      <c r="B1671" s="379" t="s">
        <v>122</v>
      </c>
      <c r="C1671" s="251" t="s">
        <v>25</v>
      </c>
      <c r="D1671" s="255"/>
      <c r="E1671" s="255"/>
      <c r="F1671" s="255"/>
      <c r="G1671" s="255"/>
      <c r="H1671" s="255"/>
      <c r="I1671" s="255"/>
      <c r="J1671" s="255"/>
      <c r="K1671" s="255"/>
      <c r="L1671" s="255"/>
      <c r="M1671" s="255"/>
      <c r="N1671" s="255"/>
      <c r="O1671" s="255"/>
      <c r="P1671" s="255"/>
      <c r="Q1671" s="255">
        <v>12</v>
      </c>
      <c r="R1671" s="255"/>
      <c r="S1671" s="255"/>
      <c r="T1671" s="255"/>
      <c r="U1671" s="255"/>
      <c r="V1671" s="255"/>
      <c r="W1671" s="255"/>
      <c r="X1671" s="255"/>
      <c r="Y1671" s="255"/>
      <c r="Z1671" s="255"/>
      <c r="AA1671" s="255"/>
      <c r="AB1671" s="255"/>
      <c r="AC1671" s="255"/>
      <c r="AD1671" s="255"/>
      <c r="AE1671" s="377"/>
      <c r="AF1671" s="366"/>
      <c r="AG1671" s="366"/>
      <c r="AH1671" s="366"/>
      <c r="AI1671" s="366"/>
      <c r="AJ1671" s="366"/>
      <c r="AK1671" s="366"/>
      <c r="AL1671" s="366"/>
      <c r="AM1671" s="366"/>
      <c r="AN1671" s="366"/>
      <c r="AO1671" s="366"/>
      <c r="AP1671" s="366"/>
      <c r="AQ1671" s="366"/>
      <c r="AR1671" s="366"/>
      <c r="AS1671" s="256">
        <f>SUM(AE1671:AR1671)</f>
        <v>0</v>
      </c>
    </row>
    <row r="1672" spans="1:45" ht="15" hidden="1" customHeight="1" outlineLevel="1">
      <c r="A1672" s="464"/>
      <c r="B1672" s="254" t="s">
        <v>956</v>
      </c>
      <c r="C1672" s="251" t="s">
        <v>163</v>
      </c>
      <c r="D1672" s="255"/>
      <c r="E1672" s="255"/>
      <c r="F1672" s="255"/>
      <c r="G1672" s="255"/>
      <c r="H1672" s="255"/>
      <c r="I1672" s="255"/>
      <c r="J1672" s="255"/>
      <c r="K1672" s="255"/>
      <c r="L1672" s="255"/>
      <c r="M1672" s="255"/>
      <c r="N1672" s="255"/>
      <c r="O1672" s="255"/>
      <c r="P1672" s="255"/>
      <c r="Q1672" s="255">
        <f>Q1671</f>
        <v>12</v>
      </c>
      <c r="R1672" s="255"/>
      <c r="S1672" s="255"/>
      <c r="T1672" s="255"/>
      <c r="U1672" s="255"/>
      <c r="V1672" s="255"/>
      <c r="W1672" s="255"/>
      <c r="X1672" s="255"/>
      <c r="Y1672" s="255"/>
      <c r="Z1672" s="255"/>
      <c r="AA1672" s="255"/>
      <c r="AB1672" s="255"/>
      <c r="AC1672" s="255"/>
      <c r="AD1672" s="255"/>
      <c r="AE1672" s="362">
        <f>AE1671</f>
        <v>0</v>
      </c>
      <c r="AF1672" s="362">
        <f t="shared" ref="AF1672:AR1672" si="2972">AF1671</f>
        <v>0</v>
      </c>
      <c r="AG1672" s="362">
        <f t="shared" si="2972"/>
        <v>0</v>
      </c>
      <c r="AH1672" s="362">
        <f t="shared" si="2972"/>
        <v>0</v>
      </c>
      <c r="AI1672" s="362">
        <f t="shared" si="2972"/>
        <v>0</v>
      </c>
      <c r="AJ1672" s="362">
        <f t="shared" si="2972"/>
        <v>0</v>
      </c>
      <c r="AK1672" s="362">
        <f t="shared" si="2972"/>
        <v>0</v>
      </c>
      <c r="AL1672" s="362">
        <f t="shared" si="2972"/>
        <v>0</v>
      </c>
      <c r="AM1672" s="362">
        <f t="shared" si="2972"/>
        <v>0</v>
      </c>
      <c r="AN1672" s="362">
        <f t="shared" si="2972"/>
        <v>0</v>
      </c>
      <c r="AO1672" s="362">
        <f t="shared" si="2972"/>
        <v>0</v>
      </c>
      <c r="AP1672" s="362">
        <f t="shared" si="2972"/>
        <v>0</v>
      </c>
      <c r="AQ1672" s="362">
        <f t="shared" si="2972"/>
        <v>0</v>
      </c>
      <c r="AR1672" s="362">
        <f t="shared" si="2972"/>
        <v>0</v>
      </c>
      <c r="AS1672" s="266"/>
    </row>
    <row r="1673" spans="1:45" ht="15" hidden="1" customHeight="1" outlineLevel="1">
      <c r="A1673" s="464"/>
      <c r="B1673" s="254"/>
      <c r="C1673" s="251"/>
      <c r="D1673" s="251"/>
      <c r="E1673" s="251"/>
      <c r="F1673" s="251"/>
      <c r="G1673" s="251"/>
      <c r="H1673" s="251"/>
      <c r="I1673" s="251"/>
      <c r="J1673" s="251"/>
      <c r="K1673" s="251"/>
      <c r="L1673" s="251"/>
      <c r="M1673" s="251"/>
      <c r="N1673" s="251"/>
      <c r="O1673" s="251"/>
      <c r="P1673" s="251"/>
      <c r="Q1673" s="251"/>
      <c r="R1673" s="251"/>
      <c r="S1673" s="251"/>
      <c r="T1673" s="251"/>
      <c r="U1673" s="251"/>
      <c r="V1673" s="251"/>
      <c r="W1673" s="251"/>
      <c r="X1673" s="251"/>
      <c r="Y1673" s="251"/>
      <c r="Z1673" s="251"/>
      <c r="AA1673" s="251"/>
      <c r="AB1673" s="251"/>
      <c r="AC1673" s="251"/>
      <c r="AD1673" s="251"/>
      <c r="AE1673" s="363"/>
      <c r="AF1673" s="376"/>
      <c r="AG1673" s="376"/>
      <c r="AH1673" s="376"/>
      <c r="AI1673" s="376"/>
      <c r="AJ1673" s="376"/>
      <c r="AK1673" s="376"/>
      <c r="AL1673" s="376"/>
      <c r="AM1673" s="376"/>
      <c r="AN1673" s="376"/>
      <c r="AO1673" s="376"/>
      <c r="AP1673" s="376"/>
      <c r="AQ1673" s="376"/>
      <c r="AR1673" s="376"/>
      <c r="AS1673" s="266"/>
    </row>
    <row r="1674" spans="1:45" ht="15" hidden="1" customHeight="1" outlineLevel="1">
      <c r="A1674" s="464">
        <v>31</v>
      </c>
      <c r="B1674" s="379" t="s">
        <v>123</v>
      </c>
      <c r="C1674" s="251" t="s">
        <v>25</v>
      </c>
      <c r="D1674" s="255"/>
      <c r="E1674" s="255"/>
      <c r="F1674" s="255"/>
      <c r="G1674" s="255"/>
      <c r="H1674" s="255"/>
      <c r="I1674" s="255"/>
      <c r="J1674" s="255"/>
      <c r="K1674" s="255"/>
      <c r="L1674" s="255"/>
      <c r="M1674" s="255"/>
      <c r="N1674" s="255"/>
      <c r="O1674" s="255"/>
      <c r="P1674" s="255"/>
      <c r="Q1674" s="255">
        <v>12</v>
      </c>
      <c r="R1674" s="255"/>
      <c r="S1674" s="255"/>
      <c r="T1674" s="255"/>
      <c r="U1674" s="255"/>
      <c r="V1674" s="255"/>
      <c r="W1674" s="255"/>
      <c r="X1674" s="255"/>
      <c r="Y1674" s="255"/>
      <c r="Z1674" s="255"/>
      <c r="AA1674" s="255"/>
      <c r="AB1674" s="255"/>
      <c r="AC1674" s="255"/>
      <c r="AD1674" s="255"/>
      <c r="AE1674" s="377"/>
      <c r="AF1674" s="366"/>
      <c r="AG1674" s="366"/>
      <c r="AH1674" s="366"/>
      <c r="AI1674" s="366"/>
      <c r="AJ1674" s="366"/>
      <c r="AK1674" s="366"/>
      <c r="AL1674" s="366"/>
      <c r="AM1674" s="366"/>
      <c r="AN1674" s="366"/>
      <c r="AO1674" s="366"/>
      <c r="AP1674" s="366"/>
      <c r="AQ1674" s="366"/>
      <c r="AR1674" s="366"/>
      <c r="AS1674" s="256">
        <f>SUM(AE1674:AR1674)</f>
        <v>0</v>
      </c>
    </row>
    <row r="1675" spans="1:45" ht="15" hidden="1" customHeight="1" outlineLevel="1">
      <c r="A1675" s="464"/>
      <c r="B1675" s="254" t="s">
        <v>956</v>
      </c>
      <c r="C1675" s="251" t="s">
        <v>163</v>
      </c>
      <c r="D1675" s="255"/>
      <c r="E1675" s="255"/>
      <c r="F1675" s="255"/>
      <c r="G1675" s="255"/>
      <c r="H1675" s="255"/>
      <c r="I1675" s="255"/>
      <c r="J1675" s="255"/>
      <c r="K1675" s="255"/>
      <c r="L1675" s="255"/>
      <c r="M1675" s="255"/>
      <c r="N1675" s="255"/>
      <c r="O1675" s="255"/>
      <c r="P1675" s="255"/>
      <c r="Q1675" s="255">
        <f>Q1674</f>
        <v>12</v>
      </c>
      <c r="R1675" s="255"/>
      <c r="S1675" s="255"/>
      <c r="T1675" s="255"/>
      <c r="U1675" s="255"/>
      <c r="V1675" s="255"/>
      <c r="W1675" s="255"/>
      <c r="X1675" s="255"/>
      <c r="Y1675" s="255"/>
      <c r="Z1675" s="255"/>
      <c r="AA1675" s="255"/>
      <c r="AB1675" s="255"/>
      <c r="AC1675" s="255"/>
      <c r="AD1675" s="255"/>
      <c r="AE1675" s="362">
        <f>AE1674</f>
        <v>0</v>
      </c>
      <c r="AF1675" s="362">
        <f t="shared" ref="AF1675:AR1675" si="2973">AF1674</f>
        <v>0</v>
      </c>
      <c r="AG1675" s="362">
        <f t="shared" si="2973"/>
        <v>0</v>
      </c>
      <c r="AH1675" s="362">
        <f t="shared" si="2973"/>
        <v>0</v>
      </c>
      <c r="AI1675" s="362">
        <f t="shared" si="2973"/>
        <v>0</v>
      </c>
      <c r="AJ1675" s="362">
        <f t="shared" si="2973"/>
        <v>0</v>
      </c>
      <c r="AK1675" s="362">
        <f t="shared" si="2973"/>
        <v>0</v>
      </c>
      <c r="AL1675" s="362">
        <f t="shared" si="2973"/>
        <v>0</v>
      </c>
      <c r="AM1675" s="362">
        <f t="shared" si="2973"/>
        <v>0</v>
      </c>
      <c r="AN1675" s="362">
        <f t="shared" si="2973"/>
        <v>0</v>
      </c>
      <c r="AO1675" s="362">
        <f t="shared" si="2973"/>
        <v>0</v>
      </c>
      <c r="AP1675" s="362">
        <f t="shared" si="2973"/>
        <v>0</v>
      </c>
      <c r="AQ1675" s="362">
        <f t="shared" si="2973"/>
        <v>0</v>
      </c>
      <c r="AR1675" s="362">
        <f t="shared" si="2973"/>
        <v>0</v>
      </c>
      <c r="AS1675" s="266"/>
    </row>
    <row r="1676" spans="1:45" ht="15" hidden="1" customHeight="1" outlineLevel="1">
      <c r="A1676" s="464"/>
      <c r="B1676" s="379"/>
      <c r="C1676" s="251"/>
      <c r="D1676" s="251"/>
      <c r="E1676" s="251"/>
      <c r="F1676" s="251"/>
      <c r="G1676" s="251"/>
      <c r="H1676" s="251"/>
      <c r="I1676" s="251"/>
      <c r="J1676" s="251"/>
      <c r="K1676" s="251"/>
      <c r="L1676" s="251"/>
      <c r="M1676" s="251"/>
      <c r="N1676" s="251"/>
      <c r="O1676" s="251"/>
      <c r="P1676" s="251"/>
      <c r="Q1676" s="251"/>
      <c r="R1676" s="251"/>
      <c r="S1676" s="251"/>
      <c r="T1676" s="251"/>
      <c r="U1676" s="251"/>
      <c r="V1676" s="251"/>
      <c r="W1676" s="251"/>
      <c r="X1676" s="251"/>
      <c r="Y1676" s="251"/>
      <c r="Z1676" s="251"/>
      <c r="AA1676" s="251"/>
      <c r="AB1676" s="251"/>
      <c r="AC1676" s="251"/>
      <c r="AD1676" s="251"/>
      <c r="AE1676" s="363"/>
      <c r="AF1676" s="376"/>
      <c r="AG1676" s="376"/>
      <c r="AH1676" s="376"/>
      <c r="AI1676" s="376"/>
      <c r="AJ1676" s="376"/>
      <c r="AK1676" s="376"/>
      <c r="AL1676" s="376"/>
      <c r="AM1676" s="376"/>
      <c r="AN1676" s="376"/>
      <c r="AO1676" s="376"/>
      <c r="AP1676" s="376"/>
      <c r="AQ1676" s="376"/>
      <c r="AR1676" s="376"/>
      <c r="AS1676" s="266"/>
    </row>
    <row r="1677" spans="1:45" ht="15" hidden="1" customHeight="1" outlineLevel="1">
      <c r="A1677" s="464">
        <v>32</v>
      </c>
      <c r="B1677" s="379" t="s">
        <v>124</v>
      </c>
      <c r="C1677" s="251" t="s">
        <v>25</v>
      </c>
      <c r="D1677" s="255"/>
      <c r="E1677" s="255"/>
      <c r="F1677" s="255"/>
      <c r="G1677" s="255"/>
      <c r="H1677" s="255"/>
      <c r="I1677" s="255"/>
      <c r="J1677" s="255"/>
      <c r="K1677" s="255"/>
      <c r="L1677" s="255"/>
      <c r="M1677" s="255"/>
      <c r="N1677" s="255"/>
      <c r="O1677" s="255"/>
      <c r="P1677" s="255"/>
      <c r="Q1677" s="255">
        <v>12</v>
      </c>
      <c r="R1677" s="255"/>
      <c r="S1677" s="255"/>
      <c r="T1677" s="255"/>
      <c r="U1677" s="255"/>
      <c r="V1677" s="255"/>
      <c r="W1677" s="255"/>
      <c r="X1677" s="255"/>
      <c r="Y1677" s="255"/>
      <c r="Z1677" s="255"/>
      <c r="AA1677" s="255"/>
      <c r="AB1677" s="255"/>
      <c r="AC1677" s="255"/>
      <c r="AD1677" s="255"/>
      <c r="AE1677" s="377"/>
      <c r="AF1677" s="366"/>
      <c r="AG1677" s="366"/>
      <c r="AH1677" s="366"/>
      <c r="AI1677" s="366"/>
      <c r="AJ1677" s="366"/>
      <c r="AK1677" s="366"/>
      <c r="AL1677" s="366"/>
      <c r="AM1677" s="366"/>
      <c r="AN1677" s="366"/>
      <c r="AO1677" s="366"/>
      <c r="AP1677" s="366"/>
      <c r="AQ1677" s="366"/>
      <c r="AR1677" s="366"/>
      <c r="AS1677" s="256">
        <f>SUM(AE1677:AR1677)</f>
        <v>0</v>
      </c>
    </row>
    <row r="1678" spans="1:45" ht="15" hidden="1" customHeight="1" outlineLevel="1">
      <c r="A1678" s="464"/>
      <c r="B1678" s="254" t="s">
        <v>956</v>
      </c>
      <c r="C1678" s="251" t="s">
        <v>163</v>
      </c>
      <c r="D1678" s="255"/>
      <c r="E1678" s="255"/>
      <c r="F1678" s="255"/>
      <c r="G1678" s="255"/>
      <c r="H1678" s="255"/>
      <c r="I1678" s="255"/>
      <c r="J1678" s="255"/>
      <c r="K1678" s="255"/>
      <c r="L1678" s="255"/>
      <c r="M1678" s="255"/>
      <c r="N1678" s="255"/>
      <c r="O1678" s="255"/>
      <c r="P1678" s="255"/>
      <c r="Q1678" s="255">
        <f>Q1677</f>
        <v>12</v>
      </c>
      <c r="R1678" s="255"/>
      <c r="S1678" s="255"/>
      <c r="T1678" s="255"/>
      <c r="U1678" s="255"/>
      <c r="V1678" s="255"/>
      <c r="W1678" s="255"/>
      <c r="X1678" s="255"/>
      <c r="Y1678" s="255"/>
      <c r="Z1678" s="255"/>
      <c r="AA1678" s="255"/>
      <c r="AB1678" s="255"/>
      <c r="AC1678" s="255"/>
      <c r="AD1678" s="255"/>
      <c r="AE1678" s="362">
        <f>AE1677</f>
        <v>0</v>
      </c>
      <c r="AF1678" s="362">
        <f t="shared" ref="AF1678:AR1678" si="2974">AF1677</f>
        <v>0</v>
      </c>
      <c r="AG1678" s="362">
        <f t="shared" si="2974"/>
        <v>0</v>
      </c>
      <c r="AH1678" s="362">
        <f t="shared" si="2974"/>
        <v>0</v>
      </c>
      <c r="AI1678" s="362">
        <f t="shared" si="2974"/>
        <v>0</v>
      </c>
      <c r="AJ1678" s="362">
        <f t="shared" si="2974"/>
        <v>0</v>
      </c>
      <c r="AK1678" s="362">
        <f t="shared" si="2974"/>
        <v>0</v>
      </c>
      <c r="AL1678" s="362">
        <f t="shared" si="2974"/>
        <v>0</v>
      </c>
      <c r="AM1678" s="362">
        <f t="shared" si="2974"/>
        <v>0</v>
      </c>
      <c r="AN1678" s="362">
        <f t="shared" si="2974"/>
        <v>0</v>
      </c>
      <c r="AO1678" s="362">
        <f t="shared" si="2974"/>
        <v>0</v>
      </c>
      <c r="AP1678" s="362">
        <f t="shared" si="2974"/>
        <v>0</v>
      </c>
      <c r="AQ1678" s="362">
        <f t="shared" si="2974"/>
        <v>0</v>
      </c>
      <c r="AR1678" s="362">
        <f t="shared" si="2974"/>
        <v>0</v>
      </c>
      <c r="AS1678" s="266"/>
    </row>
    <row r="1679" spans="1:45" ht="15" hidden="1" customHeight="1" outlineLevel="1">
      <c r="A1679" s="464"/>
      <c r="B1679" s="379"/>
      <c r="C1679" s="251"/>
      <c r="D1679" s="251"/>
      <c r="E1679" s="251"/>
      <c r="F1679" s="251"/>
      <c r="G1679" s="251"/>
      <c r="H1679" s="251"/>
      <c r="I1679" s="251"/>
      <c r="J1679" s="251"/>
      <c r="K1679" s="251"/>
      <c r="L1679" s="251"/>
      <c r="M1679" s="251"/>
      <c r="N1679" s="251"/>
      <c r="O1679" s="251"/>
      <c r="P1679" s="251"/>
      <c r="Q1679" s="251"/>
      <c r="R1679" s="251"/>
      <c r="S1679" s="251"/>
      <c r="T1679" s="251"/>
      <c r="U1679" s="251"/>
      <c r="V1679" s="251"/>
      <c r="W1679" s="251"/>
      <c r="X1679" s="251"/>
      <c r="Y1679" s="251"/>
      <c r="Z1679" s="251"/>
      <c r="AA1679" s="251"/>
      <c r="AB1679" s="251"/>
      <c r="AC1679" s="251"/>
      <c r="AD1679" s="251"/>
      <c r="AE1679" s="363"/>
      <c r="AF1679" s="376"/>
      <c r="AG1679" s="376"/>
      <c r="AH1679" s="376"/>
      <c r="AI1679" s="376"/>
      <c r="AJ1679" s="376"/>
      <c r="AK1679" s="376"/>
      <c r="AL1679" s="376"/>
      <c r="AM1679" s="376"/>
      <c r="AN1679" s="376"/>
      <c r="AO1679" s="376"/>
      <c r="AP1679" s="376"/>
      <c r="AQ1679" s="376"/>
      <c r="AR1679" s="376"/>
      <c r="AS1679" s="266"/>
    </row>
    <row r="1680" spans="1:45" ht="15" hidden="1" customHeight="1" outlineLevel="1">
      <c r="A1680" s="464"/>
      <c r="B1680" s="248" t="s">
        <v>497</v>
      </c>
      <c r="C1680" s="251"/>
      <c r="D1680" s="251"/>
      <c r="E1680" s="251"/>
      <c r="F1680" s="251"/>
      <c r="G1680" s="251"/>
      <c r="H1680" s="251"/>
      <c r="I1680" s="251"/>
      <c r="J1680" s="251"/>
      <c r="K1680" s="251"/>
      <c r="L1680" s="251"/>
      <c r="M1680" s="251"/>
      <c r="N1680" s="251"/>
      <c r="O1680" s="251"/>
      <c r="P1680" s="251"/>
      <c r="Q1680" s="251"/>
      <c r="R1680" s="251"/>
      <c r="S1680" s="251"/>
      <c r="T1680" s="251"/>
      <c r="U1680" s="251"/>
      <c r="V1680" s="251"/>
      <c r="W1680" s="251"/>
      <c r="X1680" s="251"/>
      <c r="Y1680" s="251"/>
      <c r="Z1680" s="251"/>
      <c r="AA1680" s="251"/>
      <c r="AB1680" s="251"/>
      <c r="AC1680" s="251"/>
      <c r="AD1680" s="251"/>
      <c r="AE1680" s="363"/>
      <c r="AF1680" s="376"/>
      <c r="AG1680" s="376"/>
      <c r="AH1680" s="376"/>
      <c r="AI1680" s="376"/>
      <c r="AJ1680" s="376"/>
      <c r="AK1680" s="376"/>
      <c r="AL1680" s="376"/>
      <c r="AM1680" s="376"/>
      <c r="AN1680" s="376"/>
      <c r="AO1680" s="376"/>
      <c r="AP1680" s="376"/>
      <c r="AQ1680" s="376"/>
      <c r="AR1680" s="376"/>
      <c r="AS1680" s="266"/>
    </row>
    <row r="1681" spans="1:45" ht="15" hidden="1" customHeight="1" outlineLevel="1">
      <c r="A1681" s="464">
        <v>33</v>
      </c>
      <c r="B1681" s="379" t="s">
        <v>125</v>
      </c>
      <c r="C1681" s="251" t="s">
        <v>25</v>
      </c>
      <c r="D1681" s="255"/>
      <c r="E1681" s="255"/>
      <c r="F1681" s="255"/>
      <c r="G1681" s="255"/>
      <c r="H1681" s="255"/>
      <c r="I1681" s="255"/>
      <c r="J1681" s="255"/>
      <c r="K1681" s="255"/>
      <c r="L1681" s="255"/>
      <c r="M1681" s="255"/>
      <c r="N1681" s="255"/>
      <c r="O1681" s="255"/>
      <c r="P1681" s="255"/>
      <c r="Q1681" s="255">
        <v>0</v>
      </c>
      <c r="R1681" s="255"/>
      <c r="S1681" s="255"/>
      <c r="T1681" s="255"/>
      <c r="U1681" s="255"/>
      <c r="V1681" s="255"/>
      <c r="W1681" s="255"/>
      <c r="X1681" s="255"/>
      <c r="Y1681" s="255"/>
      <c r="Z1681" s="255"/>
      <c r="AA1681" s="255"/>
      <c r="AB1681" s="255"/>
      <c r="AC1681" s="255"/>
      <c r="AD1681" s="255"/>
      <c r="AE1681" s="377"/>
      <c r="AF1681" s="366"/>
      <c r="AG1681" s="366"/>
      <c r="AH1681" s="366"/>
      <c r="AI1681" s="366"/>
      <c r="AJ1681" s="366"/>
      <c r="AK1681" s="366"/>
      <c r="AL1681" s="366"/>
      <c r="AM1681" s="366"/>
      <c r="AN1681" s="366"/>
      <c r="AO1681" s="366"/>
      <c r="AP1681" s="366"/>
      <c r="AQ1681" s="366"/>
      <c r="AR1681" s="366"/>
      <c r="AS1681" s="256">
        <f>SUM(AE1681:AR1681)</f>
        <v>0</v>
      </c>
    </row>
    <row r="1682" spans="1:45" ht="15" hidden="1" customHeight="1" outlineLevel="1">
      <c r="A1682" s="464"/>
      <c r="B1682" s="254" t="s">
        <v>956</v>
      </c>
      <c r="C1682" s="251" t="s">
        <v>163</v>
      </c>
      <c r="D1682" s="255"/>
      <c r="E1682" s="255"/>
      <c r="F1682" s="255"/>
      <c r="G1682" s="255"/>
      <c r="H1682" s="255"/>
      <c r="I1682" s="255"/>
      <c r="J1682" s="255"/>
      <c r="K1682" s="255"/>
      <c r="L1682" s="255"/>
      <c r="M1682" s="255"/>
      <c r="N1682" s="255"/>
      <c r="O1682" s="255"/>
      <c r="P1682" s="255"/>
      <c r="Q1682" s="255">
        <f>Q1681</f>
        <v>0</v>
      </c>
      <c r="R1682" s="255"/>
      <c r="S1682" s="255"/>
      <c r="T1682" s="255"/>
      <c r="U1682" s="255"/>
      <c r="V1682" s="255"/>
      <c r="W1682" s="255"/>
      <c r="X1682" s="255"/>
      <c r="Y1682" s="255"/>
      <c r="Z1682" s="255"/>
      <c r="AA1682" s="255"/>
      <c r="AB1682" s="255"/>
      <c r="AC1682" s="255"/>
      <c r="AD1682" s="255"/>
      <c r="AE1682" s="362">
        <f>AE1681</f>
        <v>0</v>
      </c>
      <c r="AF1682" s="362">
        <f t="shared" ref="AF1682:AR1682" si="2975">AF1681</f>
        <v>0</v>
      </c>
      <c r="AG1682" s="362">
        <f t="shared" si="2975"/>
        <v>0</v>
      </c>
      <c r="AH1682" s="362">
        <f t="shared" si="2975"/>
        <v>0</v>
      </c>
      <c r="AI1682" s="362">
        <f t="shared" si="2975"/>
        <v>0</v>
      </c>
      <c r="AJ1682" s="362">
        <f t="shared" si="2975"/>
        <v>0</v>
      </c>
      <c r="AK1682" s="362">
        <f t="shared" si="2975"/>
        <v>0</v>
      </c>
      <c r="AL1682" s="362">
        <f t="shared" si="2975"/>
        <v>0</v>
      </c>
      <c r="AM1682" s="362">
        <f t="shared" si="2975"/>
        <v>0</v>
      </c>
      <c r="AN1682" s="362">
        <f t="shared" si="2975"/>
        <v>0</v>
      </c>
      <c r="AO1682" s="362">
        <f t="shared" si="2975"/>
        <v>0</v>
      </c>
      <c r="AP1682" s="362">
        <f t="shared" si="2975"/>
        <v>0</v>
      </c>
      <c r="AQ1682" s="362">
        <f t="shared" si="2975"/>
        <v>0</v>
      </c>
      <c r="AR1682" s="362">
        <f t="shared" si="2975"/>
        <v>0</v>
      </c>
      <c r="AS1682" s="266"/>
    </row>
    <row r="1683" spans="1:45" ht="15" hidden="1" customHeight="1" outlineLevel="1">
      <c r="A1683" s="464"/>
      <c r="B1683" s="379"/>
      <c r="C1683" s="251"/>
      <c r="D1683" s="251"/>
      <c r="E1683" s="251"/>
      <c r="F1683" s="251"/>
      <c r="G1683" s="251"/>
      <c r="H1683" s="251"/>
      <c r="I1683" s="251"/>
      <c r="J1683" s="251"/>
      <c r="K1683" s="251"/>
      <c r="L1683" s="251"/>
      <c r="M1683" s="251"/>
      <c r="N1683" s="251"/>
      <c r="O1683" s="251"/>
      <c r="P1683" s="251"/>
      <c r="Q1683" s="251"/>
      <c r="R1683" s="251"/>
      <c r="S1683" s="251"/>
      <c r="T1683" s="251"/>
      <c r="U1683" s="251"/>
      <c r="V1683" s="251"/>
      <c r="W1683" s="251"/>
      <c r="X1683" s="251"/>
      <c r="Y1683" s="251"/>
      <c r="Z1683" s="251"/>
      <c r="AA1683" s="251"/>
      <c r="AB1683" s="251"/>
      <c r="AC1683" s="251"/>
      <c r="AD1683" s="251"/>
      <c r="AE1683" s="363"/>
      <c r="AF1683" s="376"/>
      <c r="AG1683" s="376"/>
      <c r="AH1683" s="376"/>
      <c r="AI1683" s="376"/>
      <c r="AJ1683" s="376"/>
      <c r="AK1683" s="376"/>
      <c r="AL1683" s="376"/>
      <c r="AM1683" s="376"/>
      <c r="AN1683" s="376"/>
      <c r="AO1683" s="376"/>
      <c r="AP1683" s="376"/>
      <c r="AQ1683" s="376"/>
      <c r="AR1683" s="376"/>
      <c r="AS1683" s="266"/>
    </row>
    <row r="1684" spans="1:45" ht="15" hidden="1" customHeight="1" outlineLevel="1">
      <c r="A1684" s="464">
        <v>34</v>
      </c>
      <c r="B1684" s="379" t="s">
        <v>126</v>
      </c>
      <c r="C1684" s="251" t="s">
        <v>25</v>
      </c>
      <c r="D1684" s="255"/>
      <c r="E1684" s="255"/>
      <c r="F1684" s="255"/>
      <c r="G1684" s="255"/>
      <c r="H1684" s="255"/>
      <c r="I1684" s="255"/>
      <c r="J1684" s="255"/>
      <c r="K1684" s="255"/>
      <c r="L1684" s="255"/>
      <c r="M1684" s="255"/>
      <c r="N1684" s="255"/>
      <c r="O1684" s="255"/>
      <c r="P1684" s="255"/>
      <c r="Q1684" s="255">
        <v>0</v>
      </c>
      <c r="R1684" s="255"/>
      <c r="S1684" s="255"/>
      <c r="T1684" s="255"/>
      <c r="U1684" s="255"/>
      <c r="V1684" s="255"/>
      <c r="W1684" s="255"/>
      <c r="X1684" s="255"/>
      <c r="Y1684" s="255"/>
      <c r="Z1684" s="255"/>
      <c r="AA1684" s="255"/>
      <c r="AB1684" s="255"/>
      <c r="AC1684" s="255"/>
      <c r="AD1684" s="255"/>
      <c r="AE1684" s="377"/>
      <c r="AF1684" s="366"/>
      <c r="AG1684" s="366"/>
      <c r="AH1684" s="366"/>
      <c r="AI1684" s="366"/>
      <c r="AJ1684" s="366"/>
      <c r="AK1684" s="366"/>
      <c r="AL1684" s="366"/>
      <c r="AM1684" s="366"/>
      <c r="AN1684" s="366"/>
      <c r="AO1684" s="366"/>
      <c r="AP1684" s="366"/>
      <c r="AQ1684" s="366"/>
      <c r="AR1684" s="366"/>
      <c r="AS1684" s="256">
        <f>SUM(AE1684:AR1684)</f>
        <v>0</v>
      </c>
    </row>
    <row r="1685" spans="1:45" ht="15" hidden="1" customHeight="1" outlineLevel="1">
      <c r="A1685" s="464"/>
      <c r="B1685" s="254" t="s">
        <v>956</v>
      </c>
      <c r="C1685" s="251" t="s">
        <v>163</v>
      </c>
      <c r="D1685" s="255"/>
      <c r="E1685" s="255"/>
      <c r="F1685" s="255"/>
      <c r="G1685" s="255"/>
      <c r="H1685" s="255"/>
      <c r="I1685" s="255"/>
      <c r="J1685" s="255"/>
      <c r="K1685" s="255"/>
      <c r="L1685" s="255"/>
      <c r="M1685" s="255"/>
      <c r="N1685" s="255"/>
      <c r="O1685" s="255"/>
      <c r="P1685" s="255"/>
      <c r="Q1685" s="255">
        <f>Q1684</f>
        <v>0</v>
      </c>
      <c r="R1685" s="255"/>
      <c r="S1685" s="255"/>
      <c r="T1685" s="255"/>
      <c r="U1685" s="255"/>
      <c r="V1685" s="255"/>
      <c r="W1685" s="255"/>
      <c r="X1685" s="255"/>
      <c r="Y1685" s="255"/>
      <c r="Z1685" s="255"/>
      <c r="AA1685" s="255"/>
      <c r="AB1685" s="255"/>
      <c r="AC1685" s="255"/>
      <c r="AD1685" s="255"/>
      <c r="AE1685" s="362">
        <f>AE1684</f>
        <v>0</v>
      </c>
      <c r="AF1685" s="362">
        <f t="shared" ref="AF1685:AR1685" si="2976">AF1684</f>
        <v>0</v>
      </c>
      <c r="AG1685" s="362">
        <f t="shared" si="2976"/>
        <v>0</v>
      </c>
      <c r="AH1685" s="362">
        <f t="shared" si="2976"/>
        <v>0</v>
      </c>
      <c r="AI1685" s="362">
        <f t="shared" si="2976"/>
        <v>0</v>
      </c>
      <c r="AJ1685" s="362">
        <f t="shared" si="2976"/>
        <v>0</v>
      </c>
      <c r="AK1685" s="362">
        <f t="shared" si="2976"/>
        <v>0</v>
      </c>
      <c r="AL1685" s="362">
        <f t="shared" si="2976"/>
        <v>0</v>
      </c>
      <c r="AM1685" s="362">
        <f t="shared" si="2976"/>
        <v>0</v>
      </c>
      <c r="AN1685" s="362">
        <f t="shared" si="2976"/>
        <v>0</v>
      </c>
      <c r="AO1685" s="362">
        <f t="shared" si="2976"/>
        <v>0</v>
      </c>
      <c r="AP1685" s="362">
        <f t="shared" si="2976"/>
        <v>0</v>
      </c>
      <c r="AQ1685" s="362">
        <f t="shared" si="2976"/>
        <v>0</v>
      </c>
      <c r="AR1685" s="362">
        <f t="shared" si="2976"/>
        <v>0</v>
      </c>
      <c r="AS1685" s="266"/>
    </row>
    <row r="1686" spans="1:45" ht="15" hidden="1" customHeight="1" outlineLevel="1">
      <c r="A1686" s="464"/>
      <c r="B1686" s="379"/>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51"/>
      <c r="AE1686" s="363"/>
      <c r="AF1686" s="376"/>
      <c r="AG1686" s="376"/>
      <c r="AH1686" s="376"/>
      <c r="AI1686" s="376"/>
      <c r="AJ1686" s="376"/>
      <c r="AK1686" s="376"/>
      <c r="AL1686" s="376"/>
      <c r="AM1686" s="376"/>
      <c r="AN1686" s="376"/>
      <c r="AO1686" s="376"/>
      <c r="AP1686" s="376"/>
      <c r="AQ1686" s="376"/>
      <c r="AR1686" s="376"/>
      <c r="AS1686" s="266"/>
    </row>
    <row r="1687" spans="1:45" ht="15" hidden="1" customHeight="1" outlineLevel="1">
      <c r="A1687" s="464">
        <v>35</v>
      </c>
      <c r="B1687" s="379" t="s">
        <v>127</v>
      </c>
      <c r="C1687" s="251" t="s">
        <v>25</v>
      </c>
      <c r="D1687" s="255"/>
      <c r="E1687" s="255"/>
      <c r="F1687" s="255"/>
      <c r="G1687" s="255"/>
      <c r="H1687" s="255"/>
      <c r="I1687" s="255"/>
      <c r="J1687" s="255"/>
      <c r="K1687" s="255"/>
      <c r="L1687" s="255"/>
      <c r="M1687" s="255"/>
      <c r="N1687" s="255"/>
      <c r="O1687" s="255"/>
      <c r="P1687" s="255"/>
      <c r="Q1687" s="255">
        <v>0</v>
      </c>
      <c r="R1687" s="255"/>
      <c r="S1687" s="255"/>
      <c r="T1687" s="255"/>
      <c r="U1687" s="255"/>
      <c r="V1687" s="255"/>
      <c r="W1687" s="255"/>
      <c r="X1687" s="255"/>
      <c r="Y1687" s="255"/>
      <c r="Z1687" s="255"/>
      <c r="AA1687" s="255"/>
      <c r="AB1687" s="255"/>
      <c r="AC1687" s="255"/>
      <c r="AD1687" s="255"/>
      <c r="AE1687" s="377"/>
      <c r="AF1687" s="366"/>
      <c r="AG1687" s="366"/>
      <c r="AH1687" s="366"/>
      <c r="AI1687" s="366"/>
      <c r="AJ1687" s="366"/>
      <c r="AK1687" s="366"/>
      <c r="AL1687" s="366"/>
      <c r="AM1687" s="366"/>
      <c r="AN1687" s="366"/>
      <c r="AO1687" s="366"/>
      <c r="AP1687" s="366"/>
      <c r="AQ1687" s="366"/>
      <c r="AR1687" s="366"/>
      <c r="AS1687" s="256">
        <f>SUM(AE1687:AR1687)</f>
        <v>0</v>
      </c>
    </row>
    <row r="1688" spans="1:45" ht="15" hidden="1" customHeight="1" outlineLevel="1">
      <c r="A1688" s="464"/>
      <c r="B1688" s="254" t="s">
        <v>956</v>
      </c>
      <c r="C1688" s="251" t="s">
        <v>163</v>
      </c>
      <c r="D1688" s="255"/>
      <c r="E1688" s="255"/>
      <c r="F1688" s="255"/>
      <c r="G1688" s="255"/>
      <c r="H1688" s="255"/>
      <c r="I1688" s="255"/>
      <c r="J1688" s="255"/>
      <c r="K1688" s="255"/>
      <c r="L1688" s="255"/>
      <c r="M1688" s="255"/>
      <c r="N1688" s="255"/>
      <c r="O1688" s="255"/>
      <c r="P1688" s="255"/>
      <c r="Q1688" s="255">
        <f>Q1687</f>
        <v>0</v>
      </c>
      <c r="R1688" s="255"/>
      <c r="S1688" s="255"/>
      <c r="T1688" s="255"/>
      <c r="U1688" s="255"/>
      <c r="V1688" s="255"/>
      <c r="W1688" s="255"/>
      <c r="X1688" s="255"/>
      <c r="Y1688" s="255"/>
      <c r="Z1688" s="255"/>
      <c r="AA1688" s="255"/>
      <c r="AB1688" s="255"/>
      <c r="AC1688" s="255"/>
      <c r="AD1688" s="255"/>
      <c r="AE1688" s="362">
        <f>AE1687</f>
        <v>0</v>
      </c>
      <c r="AF1688" s="362">
        <f t="shared" ref="AF1688:AR1688" si="2977">AF1687</f>
        <v>0</v>
      </c>
      <c r="AG1688" s="362">
        <f t="shared" si="2977"/>
        <v>0</v>
      </c>
      <c r="AH1688" s="362">
        <f t="shared" si="2977"/>
        <v>0</v>
      </c>
      <c r="AI1688" s="362">
        <f t="shared" si="2977"/>
        <v>0</v>
      </c>
      <c r="AJ1688" s="362">
        <f t="shared" si="2977"/>
        <v>0</v>
      </c>
      <c r="AK1688" s="362">
        <f t="shared" si="2977"/>
        <v>0</v>
      </c>
      <c r="AL1688" s="362">
        <f t="shared" si="2977"/>
        <v>0</v>
      </c>
      <c r="AM1688" s="362">
        <f t="shared" si="2977"/>
        <v>0</v>
      </c>
      <c r="AN1688" s="362">
        <f t="shared" si="2977"/>
        <v>0</v>
      </c>
      <c r="AO1688" s="362">
        <f t="shared" si="2977"/>
        <v>0</v>
      </c>
      <c r="AP1688" s="362">
        <f t="shared" si="2977"/>
        <v>0</v>
      </c>
      <c r="AQ1688" s="362">
        <f t="shared" si="2977"/>
        <v>0</v>
      </c>
      <c r="AR1688" s="362">
        <f t="shared" si="2977"/>
        <v>0</v>
      </c>
      <c r="AS1688" s="266"/>
    </row>
    <row r="1689" spans="1:45" ht="15" hidden="1" customHeight="1" outlineLevel="1">
      <c r="A1689" s="464"/>
      <c r="B1689" s="382"/>
      <c r="C1689" s="251"/>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363"/>
      <c r="AF1689" s="376"/>
      <c r="AG1689" s="376"/>
      <c r="AH1689" s="376"/>
      <c r="AI1689" s="376"/>
      <c r="AJ1689" s="376"/>
      <c r="AK1689" s="376"/>
      <c r="AL1689" s="376"/>
      <c r="AM1689" s="376"/>
      <c r="AN1689" s="376"/>
      <c r="AO1689" s="376"/>
      <c r="AP1689" s="376"/>
      <c r="AQ1689" s="376"/>
      <c r="AR1689" s="376"/>
      <c r="AS1689" s="266"/>
    </row>
    <row r="1690" spans="1:45" ht="15" hidden="1" customHeight="1" outlineLevel="1">
      <c r="A1690" s="464"/>
      <c r="B1690" s="248" t="s">
        <v>498</v>
      </c>
      <c r="C1690" s="251"/>
      <c r="D1690" s="251"/>
      <c r="E1690" s="251"/>
      <c r="F1690" s="251"/>
      <c r="G1690" s="251"/>
      <c r="H1690" s="251"/>
      <c r="I1690" s="251"/>
      <c r="J1690" s="251"/>
      <c r="K1690" s="251"/>
      <c r="L1690" s="251"/>
      <c r="M1690" s="251"/>
      <c r="N1690" s="251"/>
      <c r="O1690" s="251"/>
      <c r="P1690" s="251"/>
      <c r="Q1690" s="251"/>
      <c r="R1690" s="251"/>
      <c r="S1690" s="251"/>
      <c r="T1690" s="251"/>
      <c r="U1690" s="251"/>
      <c r="V1690" s="251"/>
      <c r="W1690" s="251"/>
      <c r="X1690" s="251"/>
      <c r="Y1690" s="251"/>
      <c r="Z1690" s="251"/>
      <c r="AA1690" s="251"/>
      <c r="AB1690" s="251"/>
      <c r="AC1690" s="251"/>
      <c r="AD1690" s="251"/>
      <c r="AE1690" s="363"/>
      <c r="AF1690" s="376"/>
      <c r="AG1690" s="376"/>
      <c r="AH1690" s="376"/>
      <c r="AI1690" s="376"/>
      <c r="AJ1690" s="376"/>
      <c r="AK1690" s="376"/>
      <c r="AL1690" s="376"/>
      <c r="AM1690" s="376"/>
      <c r="AN1690" s="376"/>
      <c r="AO1690" s="376"/>
      <c r="AP1690" s="376"/>
      <c r="AQ1690" s="376"/>
      <c r="AR1690" s="376"/>
      <c r="AS1690" s="266"/>
    </row>
    <row r="1691" spans="1:45" ht="28.5" hidden="1" customHeight="1" outlineLevel="1">
      <c r="A1691" s="464">
        <v>36</v>
      </c>
      <c r="B1691" s="379" t="s">
        <v>128</v>
      </c>
      <c r="C1691" s="251" t="s">
        <v>25</v>
      </c>
      <c r="D1691" s="255"/>
      <c r="E1691" s="255"/>
      <c r="F1691" s="255"/>
      <c r="G1691" s="255"/>
      <c r="H1691" s="255"/>
      <c r="I1691" s="255"/>
      <c r="J1691" s="255"/>
      <c r="K1691" s="255"/>
      <c r="L1691" s="255"/>
      <c r="M1691" s="255"/>
      <c r="N1691" s="255"/>
      <c r="O1691" s="255"/>
      <c r="P1691" s="255"/>
      <c r="Q1691" s="255">
        <v>12</v>
      </c>
      <c r="R1691" s="255"/>
      <c r="S1691" s="255"/>
      <c r="T1691" s="255"/>
      <c r="U1691" s="255"/>
      <c r="V1691" s="255"/>
      <c r="W1691" s="255"/>
      <c r="X1691" s="255"/>
      <c r="Y1691" s="255"/>
      <c r="Z1691" s="255"/>
      <c r="AA1691" s="255"/>
      <c r="AB1691" s="255"/>
      <c r="AC1691" s="255"/>
      <c r="AD1691" s="255"/>
      <c r="AE1691" s="377"/>
      <c r="AF1691" s="366"/>
      <c r="AG1691" s="366"/>
      <c r="AH1691" s="366"/>
      <c r="AI1691" s="366"/>
      <c r="AJ1691" s="366"/>
      <c r="AK1691" s="366"/>
      <c r="AL1691" s="366"/>
      <c r="AM1691" s="366"/>
      <c r="AN1691" s="366"/>
      <c r="AO1691" s="366"/>
      <c r="AP1691" s="366"/>
      <c r="AQ1691" s="366"/>
      <c r="AR1691" s="366"/>
      <c r="AS1691" s="256">
        <f>SUM(AE1691:AR1691)</f>
        <v>0</v>
      </c>
    </row>
    <row r="1692" spans="1:45" ht="15" hidden="1" customHeight="1" outlineLevel="1">
      <c r="A1692" s="464"/>
      <c r="B1692" s="254" t="s">
        <v>956</v>
      </c>
      <c r="C1692" s="251" t="s">
        <v>163</v>
      </c>
      <c r="D1692" s="255"/>
      <c r="E1692" s="255"/>
      <c r="F1692" s="255"/>
      <c r="G1692" s="255"/>
      <c r="H1692" s="255"/>
      <c r="I1692" s="255"/>
      <c r="J1692" s="255"/>
      <c r="K1692" s="255"/>
      <c r="L1692" s="255"/>
      <c r="M1692" s="255"/>
      <c r="N1692" s="255"/>
      <c r="O1692" s="255"/>
      <c r="P1692" s="255"/>
      <c r="Q1692" s="255">
        <f>Q1691</f>
        <v>12</v>
      </c>
      <c r="R1692" s="255"/>
      <c r="S1692" s="255"/>
      <c r="T1692" s="255"/>
      <c r="U1692" s="255"/>
      <c r="V1692" s="255"/>
      <c r="W1692" s="255"/>
      <c r="X1692" s="255"/>
      <c r="Y1692" s="255"/>
      <c r="Z1692" s="255"/>
      <c r="AA1692" s="255"/>
      <c r="AB1692" s="255"/>
      <c r="AC1692" s="255"/>
      <c r="AD1692" s="255"/>
      <c r="AE1692" s="362">
        <f>AE1691</f>
        <v>0</v>
      </c>
      <c r="AF1692" s="362">
        <f t="shared" ref="AF1692:AR1692" si="2978">AF1691</f>
        <v>0</v>
      </c>
      <c r="AG1692" s="362">
        <f t="shared" si="2978"/>
        <v>0</v>
      </c>
      <c r="AH1692" s="362">
        <f t="shared" si="2978"/>
        <v>0</v>
      </c>
      <c r="AI1692" s="362">
        <f t="shared" si="2978"/>
        <v>0</v>
      </c>
      <c r="AJ1692" s="362">
        <f t="shared" si="2978"/>
        <v>0</v>
      </c>
      <c r="AK1692" s="362">
        <f t="shared" si="2978"/>
        <v>0</v>
      </c>
      <c r="AL1692" s="362">
        <f t="shared" si="2978"/>
        <v>0</v>
      </c>
      <c r="AM1692" s="362">
        <f t="shared" si="2978"/>
        <v>0</v>
      </c>
      <c r="AN1692" s="362">
        <f t="shared" si="2978"/>
        <v>0</v>
      </c>
      <c r="AO1692" s="362">
        <f t="shared" si="2978"/>
        <v>0</v>
      </c>
      <c r="AP1692" s="362">
        <f t="shared" si="2978"/>
        <v>0</v>
      </c>
      <c r="AQ1692" s="362">
        <f t="shared" si="2978"/>
        <v>0</v>
      </c>
      <c r="AR1692" s="362">
        <f t="shared" si="2978"/>
        <v>0</v>
      </c>
      <c r="AS1692" s="266"/>
    </row>
    <row r="1693" spans="1:45" ht="15" hidden="1" customHeight="1" outlineLevel="1">
      <c r="A1693" s="464"/>
      <c r="B1693" s="379"/>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51"/>
      <c r="AE1693" s="363"/>
      <c r="AF1693" s="376"/>
      <c r="AG1693" s="376"/>
      <c r="AH1693" s="376"/>
      <c r="AI1693" s="376"/>
      <c r="AJ1693" s="376"/>
      <c r="AK1693" s="376"/>
      <c r="AL1693" s="376"/>
      <c r="AM1693" s="376"/>
      <c r="AN1693" s="376"/>
      <c r="AO1693" s="376"/>
      <c r="AP1693" s="376"/>
      <c r="AQ1693" s="376"/>
      <c r="AR1693" s="376"/>
      <c r="AS1693" s="266"/>
    </row>
    <row r="1694" spans="1:45" ht="15" hidden="1" customHeight="1" outlineLevel="1">
      <c r="A1694" s="464">
        <v>37</v>
      </c>
      <c r="B1694" s="379" t="s">
        <v>129</v>
      </c>
      <c r="C1694" s="251" t="s">
        <v>25</v>
      </c>
      <c r="D1694" s="255"/>
      <c r="E1694" s="255"/>
      <c r="F1694" s="255"/>
      <c r="G1694" s="255"/>
      <c r="H1694" s="255"/>
      <c r="I1694" s="255"/>
      <c r="J1694" s="255"/>
      <c r="K1694" s="255"/>
      <c r="L1694" s="255"/>
      <c r="M1694" s="255"/>
      <c r="N1694" s="255"/>
      <c r="O1694" s="255"/>
      <c r="P1694" s="255"/>
      <c r="Q1694" s="255">
        <v>12</v>
      </c>
      <c r="R1694" s="255"/>
      <c r="S1694" s="255"/>
      <c r="T1694" s="255"/>
      <c r="U1694" s="255"/>
      <c r="V1694" s="255"/>
      <c r="W1694" s="255"/>
      <c r="X1694" s="255"/>
      <c r="Y1694" s="255"/>
      <c r="Z1694" s="255"/>
      <c r="AA1694" s="255"/>
      <c r="AB1694" s="255"/>
      <c r="AC1694" s="255"/>
      <c r="AD1694" s="255"/>
      <c r="AE1694" s="377"/>
      <c r="AF1694" s="366"/>
      <c r="AG1694" s="366"/>
      <c r="AH1694" s="366"/>
      <c r="AI1694" s="366"/>
      <c r="AJ1694" s="366"/>
      <c r="AK1694" s="366"/>
      <c r="AL1694" s="366"/>
      <c r="AM1694" s="366"/>
      <c r="AN1694" s="366"/>
      <c r="AO1694" s="366"/>
      <c r="AP1694" s="366"/>
      <c r="AQ1694" s="366"/>
      <c r="AR1694" s="366"/>
      <c r="AS1694" s="256">
        <f>SUM(AE1694:AR1694)</f>
        <v>0</v>
      </c>
    </row>
    <row r="1695" spans="1:45" ht="15" hidden="1" customHeight="1" outlineLevel="1">
      <c r="A1695" s="464"/>
      <c r="B1695" s="254" t="s">
        <v>956</v>
      </c>
      <c r="C1695" s="251" t="s">
        <v>163</v>
      </c>
      <c r="D1695" s="255"/>
      <c r="E1695" s="255"/>
      <c r="F1695" s="255"/>
      <c r="G1695" s="255"/>
      <c r="H1695" s="255"/>
      <c r="I1695" s="255"/>
      <c r="J1695" s="255"/>
      <c r="K1695" s="255"/>
      <c r="L1695" s="255"/>
      <c r="M1695" s="255"/>
      <c r="N1695" s="255"/>
      <c r="O1695" s="255"/>
      <c r="P1695" s="255"/>
      <c r="Q1695" s="255">
        <f>Q1694</f>
        <v>12</v>
      </c>
      <c r="R1695" s="255"/>
      <c r="S1695" s="255"/>
      <c r="T1695" s="255"/>
      <c r="U1695" s="255"/>
      <c r="V1695" s="255"/>
      <c r="W1695" s="255"/>
      <c r="X1695" s="255"/>
      <c r="Y1695" s="255"/>
      <c r="Z1695" s="255"/>
      <c r="AA1695" s="255"/>
      <c r="AB1695" s="255"/>
      <c r="AC1695" s="255"/>
      <c r="AD1695" s="255"/>
      <c r="AE1695" s="362">
        <f>AE1694</f>
        <v>0</v>
      </c>
      <c r="AF1695" s="362">
        <f t="shared" ref="AF1695:AR1695" si="2979">AF1694</f>
        <v>0</v>
      </c>
      <c r="AG1695" s="362">
        <f t="shared" si="2979"/>
        <v>0</v>
      </c>
      <c r="AH1695" s="362">
        <f t="shared" si="2979"/>
        <v>0</v>
      </c>
      <c r="AI1695" s="362">
        <f t="shared" si="2979"/>
        <v>0</v>
      </c>
      <c r="AJ1695" s="362">
        <f t="shared" si="2979"/>
        <v>0</v>
      </c>
      <c r="AK1695" s="362">
        <f t="shared" si="2979"/>
        <v>0</v>
      </c>
      <c r="AL1695" s="362">
        <f t="shared" si="2979"/>
        <v>0</v>
      </c>
      <c r="AM1695" s="362">
        <f t="shared" si="2979"/>
        <v>0</v>
      </c>
      <c r="AN1695" s="362">
        <f t="shared" si="2979"/>
        <v>0</v>
      </c>
      <c r="AO1695" s="362">
        <f t="shared" si="2979"/>
        <v>0</v>
      </c>
      <c r="AP1695" s="362">
        <f t="shared" si="2979"/>
        <v>0</v>
      </c>
      <c r="AQ1695" s="362">
        <f t="shared" si="2979"/>
        <v>0</v>
      </c>
      <c r="AR1695" s="362">
        <f t="shared" si="2979"/>
        <v>0</v>
      </c>
      <c r="AS1695" s="266"/>
    </row>
    <row r="1696" spans="1:45" ht="15" hidden="1" customHeight="1" outlineLevel="1">
      <c r="A1696" s="464"/>
      <c r="B1696" s="379"/>
      <c r="C1696" s="251"/>
      <c r="D1696" s="251"/>
      <c r="E1696" s="251"/>
      <c r="F1696" s="251"/>
      <c r="G1696" s="251"/>
      <c r="H1696" s="251"/>
      <c r="I1696" s="251"/>
      <c r="J1696" s="251"/>
      <c r="K1696" s="251"/>
      <c r="L1696" s="251"/>
      <c r="M1696" s="251"/>
      <c r="N1696" s="251"/>
      <c r="O1696" s="251"/>
      <c r="P1696" s="251"/>
      <c r="Q1696" s="251"/>
      <c r="R1696" s="251"/>
      <c r="S1696" s="251"/>
      <c r="T1696" s="251"/>
      <c r="U1696" s="251"/>
      <c r="V1696" s="251"/>
      <c r="W1696" s="251"/>
      <c r="X1696" s="251"/>
      <c r="Y1696" s="251"/>
      <c r="Z1696" s="251"/>
      <c r="AA1696" s="251"/>
      <c r="AB1696" s="251"/>
      <c r="AC1696" s="251"/>
      <c r="AD1696" s="251"/>
      <c r="AE1696" s="363"/>
      <c r="AF1696" s="376"/>
      <c r="AG1696" s="376"/>
      <c r="AH1696" s="376"/>
      <c r="AI1696" s="376"/>
      <c r="AJ1696" s="376"/>
      <c r="AK1696" s="376"/>
      <c r="AL1696" s="376"/>
      <c r="AM1696" s="376"/>
      <c r="AN1696" s="376"/>
      <c r="AO1696" s="376"/>
      <c r="AP1696" s="376"/>
      <c r="AQ1696" s="376"/>
      <c r="AR1696" s="376"/>
      <c r="AS1696" s="266"/>
    </row>
    <row r="1697" spans="1:45" ht="15" hidden="1" customHeight="1" outlineLevel="1">
      <c r="A1697" s="464">
        <v>38</v>
      </c>
      <c r="B1697" s="379" t="s">
        <v>130</v>
      </c>
      <c r="C1697" s="251" t="s">
        <v>25</v>
      </c>
      <c r="D1697" s="255"/>
      <c r="E1697" s="255"/>
      <c r="F1697" s="255"/>
      <c r="G1697" s="255"/>
      <c r="H1697" s="255"/>
      <c r="I1697" s="255"/>
      <c r="J1697" s="255"/>
      <c r="K1697" s="255"/>
      <c r="L1697" s="255"/>
      <c r="M1697" s="255"/>
      <c r="N1697" s="255"/>
      <c r="O1697" s="255"/>
      <c r="P1697" s="255"/>
      <c r="Q1697" s="255">
        <v>12</v>
      </c>
      <c r="R1697" s="255"/>
      <c r="S1697" s="255"/>
      <c r="T1697" s="255"/>
      <c r="U1697" s="255"/>
      <c r="V1697" s="255"/>
      <c r="W1697" s="255"/>
      <c r="X1697" s="255"/>
      <c r="Y1697" s="255"/>
      <c r="Z1697" s="255"/>
      <c r="AA1697" s="255"/>
      <c r="AB1697" s="255"/>
      <c r="AC1697" s="255"/>
      <c r="AD1697" s="255"/>
      <c r="AE1697" s="377"/>
      <c r="AF1697" s="366"/>
      <c r="AG1697" s="366"/>
      <c r="AH1697" s="366"/>
      <c r="AI1697" s="366"/>
      <c r="AJ1697" s="366"/>
      <c r="AK1697" s="366"/>
      <c r="AL1697" s="366"/>
      <c r="AM1697" s="366"/>
      <c r="AN1697" s="366"/>
      <c r="AO1697" s="366"/>
      <c r="AP1697" s="366"/>
      <c r="AQ1697" s="366"/>
      <c r="AR1697" s="366"/>
      <c r="AS1697" s="256">
        <f>SUM(AE1697:AR1697)</f>
        <v>0</v>
      </c>
    </row>
    <row r="1698" spans="1:45" ht="15" hidden="1" customHeight="1" outlineLevel="1">
      <c r="A1698" s="464"/>
      <c r="B1698" s="254" t="s">
        <v>956</v>
      </c>
      <c r="C1698" s="251" t="s">
        <v>163</v>
      </c>
      <c r="D1698" s="255"/>
      <c r="E1698" s="255"/>
      <c r="F1698" s="255"/>
      <c r="G1698" s="255"/>
      <c r="H1698" s="255"/>
      <c r="I1698" s="255"/>
      <c r="J1698" s="255"/>
      <c r="K1698" s="255"/>
      <c r="L1698" s="255"/>
      <c r="M1698" s="255"/>
      <c r="N1698" s="255"/>
      <c r="O1698" s="255"/>
      <c r="P1698" s="255"/>
      <c r="Q1698" s="255">
        <f>Q1697</f>
        <v>12</v>
      </c>
      <c r="R1698" s="255"/>
      <c r="S1698" s="255"/>
      <c r="T1698" s="255"/>
      <c r="U1698" s="255"/>
      <c r="V1698" s="255"/>
      <c r="W1698" s="255"/>
      <c r="X1698" s="255"/>
      <c r="Y1698" s="255"/>
      <c r="Z1698" s="255"/>
      <c r="AA1698" s="255"/>
      <c r="AB1698" s="255"/>
      <c r="AC1698" s="255"/>
      <c r="AD1698" s="255"/>
      <c r="AE1698" s="362">
        <f>AE1697</f>
        <v>0</v>
      </c>
      <c r="AF1698" s="362">
        <f t="shared" ref="AF1698:AR1698" si="2980">AF1697</f>
        <v>0</v>
      </c>
      <c r="AG1698" s="362">
        <f t="shared" si="2980"/>
        <v>0</v>
      </c>
      <c r="AH1698" s="362">
        <f t="shared" si="2980"/>
        <v>0</v>
      </c>
      <c r="AI1698" s="362">
        <f t="shared" si="2980"/>
        <v>0</v>
      </c>
      <c r="AJ1698" s="362">
        <f t="shared" si="2980"/>
        <v>0</v>
      </c>
      <c r="AK1698" s="362">
        <f t="shared" si="2980"/>
        <v>0</v>
      </c>
      <c r="AL1698" s="362">
        <f t="shared" si="2980"/>
        <v>0</v>
      </c>
      <c r="AM1698" s="362">
        <f t="shared" si="2980"/>
        <v>0</v>
      </c>
      <c r="AN1698" s="362">
        <f t="shared" si="2980"/>
        <v>0</v>
      </c>
      <c r="AO1698" s="362">
        <f t="shared" si="2980"/>
        <v>0</v>
      </c>
      <c r="AP1698" s="362">
        <f t="shared" si="2980"/>
        <v>0</v>
      </c>
      <c r="AQ1698" s="362">
        <f t="shared" si="2980"/>
        <v>0</v>
      </c>
      <c r="AR1698" s="362">
        <f t="shared" si="2980"/>
        <v>0</v>
      </c>
      <c r="AS1698" s="266"/>
    </row>
    <row r="1699" spans="1:45" ht="15" hidden="1" customHeight="1" outlineLevel="1">
      <c r="A1699" s="464"/>
      <c r="B1699" s="379"/>
      <c r="C1699" s="251"/>
      <c r="D1699" s="251"/>
      <c r="E1699" s="251"/>
      <c r="F1699" s="251"/>
      <c r="G1699" s="251"/>
      <c r="H1699" s="251"/>
      <c r="I1699" s="251"/>
      <c r="J1699" s="251"/>
      <c r="K1699" s="251"/>
      <c r="L1699" s="251"/>
      <c r="M1699" s="251"/>
      <c r="N1699" s="251"/>
      <c r="O1699" s="251"/>
      <c r="P1699" s="251"/>
      <c r="Q1699" s="251"/>
      <c r="R1699" s="251"/>
      <c r="S1699" s="251"/>
      <c r="T1699" s="251"/>
      <c r="U1699" s="251"/>
      <c r="V1699" s="251"/>
      <c r="W1699" s="251"/>
      <c r="X1699" s="251"/>
      <c r="Y1699" s="251"/>
      <c r="Z1699" s="251"/>
      <c r="AA1699" s="251"/>
      <c r="AB1699" s="251"/>
      <c r="AC1699" s="251"/>
      <c r="AD1699" s="251"/>
      <c r="AE1699" s="363"/>
      <c r="AF1699" s="376"/>
      <c r="AG1699" s="376"/>
      <c r="AH1699" s="376"/>
      <c r="AI1699" s="376"/>
      <c r="AJ1699" s="376"/>
      <c r="AK1699" s="376"/>
      <c r="AL1699" s="376"/>
      <c r="AM1699" s="376"/>
      <c r="AN1699" s="376"/>
      <c r="AO1699" s="376"/>
      <c r="AP1699" s="376"/>
      <c r="AQ1699" s="376"/>
      <c r="AR1699" s="376"/>
      <c r="AS1699" s="266"/>
    </row>
    <row r="1700" spans="1:45" ht="15" hidden="1" customHeight="1" outlineLevel="1">
      <c r="A1700" s="464">
        <v>39</v>
      </c>
      <c r="B1700" s="379" t="s">
        <v>131</v>
      </c>
      <c r="C1700" s="251" t="s">
        <v>25</v>
      </c>
      <c r="D1700" s="255"/>
      <c r="E1700" s="255"/>
      <c r="F1700" s="255"/>
      <c r="G1700" s="255"/>
      <c r="H1700" s="255"/>
      <c r="I1700" s="255"/>
      <c r="J1700" s="255"/>
      <c r="K1700" s="255"/>
      <c r="L1700" s="255"/>
      <c r="M1700" s="255"/>
      <c r="N1700" s="255"/>
      <c r="O1700" s="255"/>
      <c r="P1700" s="255"/>
      <c r="Q1700" s="255">
        <v>12</v>
      </c>
      <c r="R1700" s="255"/>
      <c r="S1700" s="255"/>
      <c r="T1700" s="255"/>
      <c r="U1700" s="255"/>
      <c r="V1700" s="255"/>
      <c r="W1700" s="255"/>
      <c r="X1700" s="255"/>
      <c r="Y1700" s="255"/>
      <c r="Z1700" s="255"/>
      <c r="AA1700" s="255"/>
      <c r="AB1700" s="255"/>
      <c r="AC1700" s="255"/>
      <c r="AD1700" s="255"/>
      <c r="AE1700" s="377"/>
      <c r="AF1700" s="366"/>
      <c r="AG1700" s="366"/>
      <c r="AH1700" s="366"/>
      <c r="AI1700" s="366"/>
      <c r="AJ1700" s="366"/>
      <c r="AK1700" s="366"/>
      <c r="AL1700" s="366"/>
      <c r="AM1700" s="366"/>
      <c r="AN1700" s="366"/>
      <c r="AO1700" s="366"/>
      <c r="AP1700" s="366"/>
      <c r="AQ1700" s="366"/>
      <c r="AR1700" s="366"/>
      <c r="AS1700" s="256">
        <f>SUM(AE1700:AR1700)</f>
        <v>0</v>
      </c>
    </row>
    <row r="1701" spans="1:45" ht="15" hidden="1" customHeight="1" outlineLevel="1">
      <c r="A1701" s="464"/>
      <c r="B1701" s="254" t="s">
        <v>956</v>
      </c>
      <c r="C1701" s="251" t="s">
        <v>163</v>
      </c>
      <c r="D1701" s="255"/>
      <c r="E1701" s="255"/>
      <c r="F1701" s="255"/>
      <c r="G1701" s="255"/>
      <c r="H1701" s="255"/>
      <c r="I1701" s="255"/>
      <c r="J1701" s="255"/>
      <c r="K1701" s="255"/>
      <c r="L1701" s="255"/>
      <c r="M1701" s="255"/>
      <c r="N1701" s="255"/>
      <c r="O1701" s="255"/>
      <c r="P1701" s="255"/>
      <c r="Q1701" s="255">
        <f>Q1700</f>
        <v>12</v>
      </c>
      <c r="R1701" s="255"/>
      <c r="S1701" s="255"/>
      <c r="T1701" s="255"/>
      <c r="U1701" s="255"/>
      <c r="V1701" s="255"/>
      <c r="W1701" s="255"/>
      <c r="X1701" s="255"/>
      <c r="Y1701" s="255"/>
      <c r="Z1701" s="255"/>
      <c r="AA1701" s="255"/>
      <c r="AB1701" s="255"/>
      <c r="AC1701" s="255"/>
      <c r="AD1701" s="255"/>
      <c r="AE1701" s="362">
        <f>AE1700</f>
        <v>0</v>
      </c>
      <c r="AF1701" s="362">
        <f t="shared" ref="AF1701:AR1701" si="2981">AF1700</f>
        <v>0</v>
      </c>
      <c r="AG1701" s="362">
        <f t="shared" si="2981"/>
        <v>0</v>
      </c>
      <c r="AH1701" s="362">
        <f t="shared" si="2981"/>
        <v>0</v>
      </c>
      <c r="AI1701" s="362">
        <f t="shared" si="2981"/>
        <v>0</v>
      </c>
      <c r="AJ1701" s="362">
        <f t="shared" si="2981"/>
        <v>0</v>
      </c>
      <c r="AK1701" s="362">
        <f t="shared" si="2981"/>
        <v>0</v>
      </c>
      <c r="AL1701" s="362">
        <f t="shared" si="2981"/>
        <v>0</v>
      </c>
      <c r="AM1701" s="362">
        <f t="shared" si="2981"/>
        <v>0</v>
      </c>
      <c r="AN1701" s="362">
        <f t="shared" si="2981"/>
        <v>0</v>
      </c>
      <c r="AO1701" s="362">
        <f t="shared" si="2981"/>
        <v>0</v>
      </c>
      <c r="AP1701" s="362">
        <f t="shared" si="2981"/>
        <v>0</v>
      </c>
      <c r="AQ1701" s="362">
        <f t="shared" si="2981"/>
        <v>0</v>
      </c>
      <c r="AR1701" s="362">
        <f t="shared" si="2981"/>
        <v>0</v>
      </c>
      <c r="AS1701" s="266"/>
    </row>
    <row r="1702" spans="1:45" ht="15" hidden="1" customHeight="1" outlineLevel="1">
      <c r="A1702" s="464"/>
      <c r="B1702" s="379"/>
      <c r="C1702" s="251"/>
      <c r="D1702" s="251"/>
      <c r="E1702" s="251"/>
      <c r="F1702" s="251"/>
      <c r="G1702" s="251"/>
      <c r="H1702" s="251"/>
      <c r="I1702" s="251"/>
      <c r="J1702" s="251"/>
      <c r="K1702" s="251"/>
      <c r="L1702" s="251"/>
      <c r="M1702" s="251"/>
      <c r="N1702" s="251"/>
      <c r="O1702" s="251"/>
      <c r="P1702" s="251"/>
      <c r="Q1702" s="251"/>
      <c r="R1702" s="251"/>
      <c r="S1702" s="251"/>
      <c r="T1702" s="251"/>
      <c r="U1702" s="251"/>
      <c r="V1702" s="251"/>
      <c r="W1702" s="251"/>
      <c r="X1702" s="251"/>
      <c r="Y1702" s="251"/>
      <c r="Z1702" s="251"/>
      <c r="AA1702" s="251"/>
      <c r="AB1702" s="251"/>
      <c r="AC1702" s="251"/>
      <c r="AD1702" s="251"/>
      <c r="AE1702" s="363"/>
      <c r="AF1702" s="376"/>
      <c r="AG1702" s="376"/>
      <c r="AH1702" s="376"/>
      <c r="AI1702" s="376"/>
      <c r="AJ1702" s="376"/>
      <c r="AK1702" s="376"/>
      <c r="AL1702" s="376"/>
      <c r="AM1702" s="376"/>
      <c r="AN1702" s="376"/>
      <c r="AO1702" s="376"/>
      <c r="AP1702" s="376"/>
      <c r="AQ1702" s="376"/>
      <c r="AR1702" s="376"/>
      <c r="AS1702" s="266"/>
    </row>
    <row r="1703" spans="1:45" ht="15" hidden="1" customHeight="1" outlineLevel="1">
      <c r="A1703" s="464">
        <v>40</v>
      </c>
      <c r="B1703" s="379" t="s">
        <v>132</v>
      </c>
      <c r="C1703" s="251" t="s">
        <v>25</v>
      </c>
      <c r="D1703" s="255"/>
      <c r="E1703" s="255"/>
      <c r="F1703" s="255"/>
      <c r="G1703" s="255"/>
      <c r="H1703" s="255"/>
      <c r="I1703" s="255"/>
      <c r="J1703" s="255"/>
      <c r="K1703" s="255"/>
      <c r="L1703" s="255"/>
      <c r="M1703" s="255"/>
      <c r="N1703" s="255"/>
      <c r="O1703" s="255"/>
      <c r="P1703" s="255"/>
      <c r="Q1703" s="255">
        <v>12</v>
      </c>
      <c r="R1703" s="255"/>
      <c r="S1703" s="255"/>
      <c r="T1703" s="255"/>
      <c r="U1703" s="255"/>
      <c r="V1703" s="255"/>
      <c r="W1703" s="255"/>
      <c r="X1703" s="255"/>
      <c r="Y1703" s="255"/>
      <c r="Z1703" s="255"/>
      <c r="AA1703" s="255"/>
      <c r="AB1703" s="255"/>
      <c r="AC1703" s="255"/>
      <c r="AD1703" s="255"/>
      <c r="AE1703" s="377"/>
      <c r="AF1703" s="366"/>
      <c r="AG1703" s="366"/>
      <c r="AH1703" s="366"/>
      <c r="AI1703" s="366"/>
      <c r="AJ1703" s="366"/>
      <c r="AK1703" s="366"/>
      <c r="AL1703" s="366"/>
      <c r="AM1703" s="366"/>
      <c r="AN1703" s="366"/>
      <c r="AO1703" s="366"/>
      <c r="AP1703" s="366"/>
      <c r="AQ1703" s="366"/>
      <c r="AR1703" s="366"/>
      <c r="AS1703" s="256">
        <f>SUM(AE1703:AR1703)</f>
        <v>0</v>
      </c>
    </row>
    <row r="1704" spans="1:45" ht="15" hidden="1" customHeight="1" outlineLevel="1">
      <c r="A1704" s="464"/>
      <c r="B1704" s="254" t="s">
        <v>956</v>
      </c>
      <c r="C1704" s="251" t="s">
        <v>163</v>
      </c>
      <c r="D1704" s="255"/>
      <c r="E1704" s="255"/>
      <c r="F1704" s="255"/>
      <c r="G1704" s="255"/>
      <c r="H1704" s="255"/>
      <c r="I1704" s="255"/>
      <c r="J1704" s="255"/>
      <c r="K1704" s="255"/>
      <c r="L1704" s="255"/>
      <c r="M1704" s="255"/>
      <c r="N1704" s="255"/>
      <c r="O1704" s="255"/>
      <c r="P1704" s="255"/>
      <c r="Q1704" s="255">
        <f>Q1703</f>
        <v>12</v>
      </c>
      <c r="R1704" s="255"/>
      <c r="S1704" s="255"/>
      <c r="T1704" s="255"/>
      <c r="U1704" s="255"/>
      <c r="V1704" s="255"/>
      <c r="W1704" s="255"/>
      <c r="X1704" s="255"/>
      <c r="Y1704" s="255"/>
      <c r="Z1704" s="255"/>
      <c r="AA1704" s="255"/>
      <c r="AB1704" s="255"/>
      <c r="AC1704" s="255"/>
      <c r="AD1704" s="255"/>
      <c r="AE1704" s="362">
        <f>AE1703</f>
        <v>0</v>
      </c>
      <c r="AF1704" s="362">
        <f t="shared" ref="AF1704:AR1704" si="2982">AF1703</f>
        <v>0</v>
      </c>
      <c r="AG1704" s="362">
        <f t="shared" si="2982"/>
        <v>0</v>
      </c>
      <c r="AH1704" s="362">
        <f t="shared" si="2982"/>
        <v>0</v>
      </c>
      <c r="AI1704" s="362">
        <f t="shared" si="2982"/>
        <v>0</v>
      </c>
      <c r="AJ1704" s="362">
        <f t="shared" si="2982"/>
        <v>0</v>
      </c>
      <c r="AK1704" s="362">
        <f t="shared" si="2982"/>
        <v>0</v>
      </c>
      <c r="AL1704" s="362">
        <f t="shared" si="2982"/>
        <v>0</v>
      </c>
      <c r="AM1704" s="362">
        <f t="shared" si="2982"/>
        <v>0</v>
      </c>
      <c r="AN1704" s="362">
        <f t="shared" si="2982"/>
        <v>0</v>
      </c>
      <c r="AO1704" s="362">
        <f t="shared" si="2982"/>
        <v>0</v>
      </c>
      <c r="AP1704" s="362">
        <f t="shared" si="2982"/>
        <v>0</v>
      </c>
      <c r="AQ1704" s="362">
        <f t="shared" si="2982"/>
        <v>0</v>
      </c>
      <c r="AR1704" s="362">
        <f t="shared" si="2982"/>
        <v>0</v>
      </c>
      <c r="AS1704" s="266"/>
    </row>
    <row r="1705" spans="1:45" ht="15" hidden="1" customHeight="1" outlineLevel="1">
      <c r="A1705" s="464"/>
      <c r="B1705" s="379"/>
      <c r="C1705" s="251"/>
      <c r="D1705" s="251"/>
      <c r="E1705" s="251"/>
      <c r="F1705" s="251"/>
      <c r="G1705" s="251"/>
      <c r="H1705" s="251"/>
      <c r="I1705" s="251"/>
      <c r="J1705" s="251"/>
      <c r="K1705" s="251"/>
      <c r="L1705" s="251"/>
      <c r="M1705" s="251"/>
      <c r="N1705" s="251"/>
      <c r="O1705" s="251"/>
      <c r="P1705" s="251"/>
      <c r="Q1705" s="251"/>
      <c r="R1705" s="251"/>
      <c r="S1705" s="251"/>
      <c r="T1705" s="251"/>
      <c r="U1705" s="251"/>
      <c r="V1705" s="251"/>
      <c r="W1705" s="251"/>
      <c r="X1705" s="251"/>
      <c r="Y1705" s="251"/>
      <c r="Z1705" s="251"/>
      <c r="AA1705" s="251"/>
      <c r="AB1705" s="251"/>
      <c r="AC1705" s="251"/>
      <c r="AD1705" s="251"/>
      <c r="AE1705" s="363"/>
      <c r="AF1705" s="376"/>
      <c r="AG1705" s="376"/>
      <c r="AH1705" s="376"/>
      <c r="AI1705" s="376"/>
      <c r="AJ1705" s="376"/>
      <c r="AK1705" s="376"/>
      <c r="AL1705" s="376"/>
      <c r="AM1705" s="376"/>
      <c r="AN1705" s="376"/>
      <c r="AO1705" s="376"/>
      <c r="AP1705" s="376"/>
      <c r="AQ1705" s="376"/>
      <c r="AR1705" s="376"/>
      <c r="AS1705" s="266"/>
    </row>
    <row r="1706" spans="1:45" ht="28.5" hidden="1" customHeight="1" outlineLevel="1">
      <c r="A1706" s="464">
        <v>41</v>
      </c>
      <c r="B1706" s="379" t="s">
        <v>133</v>
      </c>
      <c r="C1706" s="251" t="s">
        <v>25</v>
      </c>
      <c r="D1706" s="255"/>
      <c r="E1706" s="255"/>
      <c r="F1706" s="255"/>
      <c r="G1706" s="255"/>
      <c r="H1706" s="255"/>
      <c r="I1706" s="255"/>
      <c r="J1706" s="255"/>
      <c r="K1706" s="255"/>
      <c r="L1706" s="255"/>
      <c r="M1706" s="255"/>
      <c r="N1706" s="255"/>
      <c r="O1706" s="255"/>
      <c r="P1706" s="255"/>
      <c r="Q1706" s="255">
        <v>12</v>
      </c>
      <c r="R1706" s="255"/>
      <c r="S1706" s="255"/>
      <c r="T1706" s="255"/>
      <c r="U1706" s="255"/>
      <c r="V1706" s="255"/>
      <c r="W1706" s="255"/>
      <c r="X1706" s="255"/>
      <c r="Y1706" s="255"/>
      <c r="Z1706" s="255"/>
      <c r="AA1706" s="255"/>
      <c r="AB1706" s="255"/>
      <c r="AC1706" s="255"/>
      <c r="AD1706" s="255"/>
      <c r="AE1706" s="377"/>
      <c r="AF1706" s="366"/>
      <c r="AG1706" s="366"/>
      <c r="AH1706" s="366"/>
      <c r="AI1706" s="366"/>
      <c r="AJ1706" s="366"/>
      <c r="AK1706" s="366"/>
      <c r="AL1706" s="366"/>
      <c r="AM1706" s="366"/>
      <c r="AN1706" s="366"/>
      <c r="AO1706" s="366"/>
      <c r="AP1706" s="366"/>
      <c r="AQ1706" s="366"/>
      <c r="AR1706" s="366"/>
      <c r="AS1706" s="256">
        <f>SUM(AE1706:AR1706)</f>
        <v>0</v>
      </c>
    </row>
    <row r="1707" spans="1:45" ht="15" hidden="1" customHeight="1" outlineLevel="1">
      <c r="A1707" s="464"/>
      <c r="B1707" s="254" t="s">
        <v>956</v>
      </c>
      <c r="C1707" s="251" t="s">
        <v>163</v>
      </c>
      <c r="D1707" s="255"/>
      <c r="E1707" s="255"/>
      <c r="F1707" s="255"/>
      <c r="G1707" s="255"/>
      <c r="H1707" s="255"/>
      <c r="I1707" s="255"/>
      <c r="J1707" s="255"/>
      <c r="K1707" s="255"/>
      <c r="L1707" s="255"/>
      <c r="M1707" s="255"/>
      <c r="N1707" s="255"/>
      <c r="O1707" s="255"/>
      <c r="P1707" s="255"/>
      <c r="Q1707" s="255">
        <f>Q1706</f>
        <v>12</v>
      </c>
      <c r="R1707" s="255"/>
      <c r="S1707" s="255"/>
      <c r="T1707" s="255"/>
      <c r="U1707" s="255"/>
      <c r="V1707" s="255"/>
      <c r="W1707" s="255"/>
      <c r="X1707" s="255"/>
      <c r="Y1707" s="255"/>
      <c r="Z1707" s="255"/>
      <c r="AA1707" s="255"/>
      <c r="AB1707" s="255"/>
      <c r="AC1707" s="255"/>
      <c r="AD1707" s="255"/>
      <c r="AE1707" s="362">
        <f>AE1706</f>
        <v>0</v>
      </c>
      <c r="AF1707" s="362">
        <f t="shared" ref="AF1707:AR1707" si="2983">AF1706</f>
        <v>0</v>
      </c>
      <c r="AG1707" s="362">
        <f t="shared" si="2983"/>
        <v>0</v>
      </c>
      <c r="AH1707" s="362">
        <f t="shared" si="2983"/>
        <v>0</v>
      </c>
      <c r="AI1707" s="362">
        <f t="shared" si="2983"/>
        <v>0</v>
      </c>
      <c r="AJ1707" s="362">
        <f t="shared" si="2983"/>
        <v>0</v>
      </c>
      <c r="AK1707" s="362">
        <f t="shared" si="2983"/>
        <v>0</v>
      </c>
      <c r="AL1707" s="362">
        <f t="shared" si="2983"/>
        <v>0</v>
      </c>
      <c r="AM1707" s="362">
        <f t="shared" si="2983"/>
        <v>0</v>
      </c>
      <c r="AN1707" s="362">
        <f t="shared" si="2983"/>
        <v>0</v>
      </c>
      <c r="AO1707" s="362">
        <f t="shared" si="2983"/>
        <v>0</v>
      </c>
      <c r="AP1707" s="362">
        <f t="shared" si="2983"/>
        <v>0</v>
      </c>
      <c r="AQ1707" s="362">
        <f t="shared" si="2983"/>
        <v>0</v>
      </c>
      <c r="AR1707" s="362">
        <f t="shared" si="2983"/>
        <v>0</v>
      </c>
      <c r="AS1707" s="266"/>
    </row>
    <row r="1708" spans="1:45" ht="15" hidden="1" customHeight="1" outlineLevel="1">
      <c r="A1708" s="464"/>
      <c r="B1708" s="379"/>
      <c r="C1708" s="251"/>
      <c r="D1708" s="251"/>
      <c r="E1708" s="251"/>
      <c r="F1708" s="251"/>
      <c r="G1708" s="251"/>
      <c r="H1708" s="251"/>
      <c r="I1708" s="251"/>
      <c r="J1708" s="251"/>
      <c r="K1708" s="251"/>
      <c r="L1708" s="251"/>
      <c r="M1708" s="251"/>
      <c r="N1708" s="251"/>
      <c r="O1708" s="251"/>
      <c r="P1708" s="251"/>
      <c r="Q1708" s="251"/>
      <c r="R1708" s="251"/>
      <c r="S1708" s="251"/>
      <c r="T1708" s="251"/>
      <c r="U1708" s="251"/>
      <c r="V1708" s="251"/>
      <c r="W1708" s="251"/>
      <c r="X1708" s="251"/>
      <c r="Y1708" s="251"/>
      <c r="Z1708" s="251"/>
      <c r="AA1708" s="251"/>
      <c r="AB1708" s="251"/>
      <c r="AC1708" s="251"/>
      <c r="AD1708" s="251"/>
      <c r="AE1708" s="363"/>
      <c r="AF1708" s="376"/>
      <c r="AG1708" s="376"/>
      <c r="AH1708" s="376"/>
      <c r="AI1708" s="376"/>
      <c r="AJ1708" s="376"/>
      <c r="AK1708" s="376"/>
      <c r="AL1708" s="376"/>
      <c r="AM1708" s="376"/>
      <c r="AN1708" s="376"/>
      <c r="AO1708" s="376"/>
      <c r="AP1708" s="376"/>
      <c r="AQ1708" s="376"/>
      <c r="AR1708" s="376"/>
      <c r="AS1708" s="266"/>
    </row>
    <row r="1709" spans="1:45" ht="28.5" hidden="1" customHeight="1" outlineLevel="1">
      <c r="A1709" s="464">
        <v>42</v>
      </c>
      <c r="B1709" s="379" t="s">
        <v>134</v>
      </c>
      <c r="C1709" s="251" t="s">
        <v>25</v>
      </c>
      <c r="D1709" s="255"/>
      <c r="E1709" s="255"/>
      <c r="F1709" s="255"/>
      <c r="G1709" s="255"/>
      <c r="H1709" s="255"/>
      <c r="I1709" s="255"/>
      <c r="J1709" s="255"/>
      <c r="K1709" s="255"/>
      <c r="L1709" s="255"/>
      <c r="M1709" s="255"/>
      <c r="N1709" s="255"/>
      <c r="O1709" s="255"/>
      <c r="P1709" s="255"/>
      <c r="Q1709" s="251"/>
      <c r="R1709" s="255"/>
      <c r="S1709" s="255"/>
      <c r="T1709" s="255"/>
      <c r="U1709" s="255"/>
      <c r="V1709" s="255"/>
      <c r="W1709" s="255"/>
      <c r="X1709" s="255"/>
      <c r="Y1709" s="255"/>
      <c r="Z1709" s="255"/>
      <c r="AA1709" s="255"/>
      <c r="AB1709" s="255"/>
      <c r="AC1709" s="255"/>
      <c r="AD1709" s="255"/>
      <c r="AE1709" s="377"/>
      <c r="AF1709" s="366"/>
      <c r="AG1709" s="366"/>
      <c r="AH1709" s="366"/>
      <c r="AI1709" s="366"/>
      <c r="AJ1709" s="366"/>
      <c r="AK1709" s="366"/>
      <c r="AL1709" s="366"/>
      <c r="AM1709" s="366"/>
      <c r="AN1709" s="366"/>
      <c r="AO1709" s="366"/>
      <c r="AP1709" s="366"/>
      <c r="AQ1709" s="366"/>
      <c r="AR1709" s="366"/>
      <c r="AS1709" s="256">
        <f>SUM(AE1709:AR1709)</f>
        <v>0</v>
      </c>
    </row>
    <row r="1710" spans="1:45" ht="15" hidden="1" customHeight="1" outlineLevel="1">
      <c r="A1710" s="464"/>
      <c r="B1710" s="254" t="s">
        <v>956</v>
      </c>
      <c r="C1710" s="251" t="s">
        <v>163</v>
      </c>
      <c r="D1710" s="255"/>
      <c r="E1710" s="255"/>
      <c r="F1710" s="255"/>
      <c r="G1710" s="255"/>
      <c r="H1710" s="255"/>
      <c r="I1710" s="255"/>
      <c r="J1710" s="255"/>
      <c r="K1710" s="255"/>
      <c r="L1710" s="255"/>
      <c r="M1710" s="255"/>
      <c r="N1710" s="255"/>
      <c r="O1710" s="255"/>
      <c r="P1710" s="255"/>
      <c r="Q1710" s="414"/>
      <c r="R1710" s="255"/>
      <c r="S1710" s="255"/>
      <c r="T1710" s="255"/>
      <c r="U1710" s="255"/>
      <c r="V1710" s="255"/>
      <c r="W1710" s="255"/>
      <c r="X1710" s="255"/>
      <c r="Y1710" s="255"/>
      <c r="Z1710" s="255"/>
      <c r="AA1710" s="255"/>
      <c r="AB1710" s="255"/>
      <c r="AC1710" s="255"/>
      <c r="AD1710" s="255"/>
      <c r="AE1710" s="362">
        <f>AE1709</f>
        <v>0</v>
      </c>
      <c r="AF1710" s="362">
        <f t="shared" ref="AF1710:AR1710" si="2984">AF1709</f>
        <v>0</v>
      </c>
      <c r="AG1710" s="362">
        <f t="shared" si="2984"/>
        <v>0</v>
      </c>
      <c r="AH1710" s="362">
        <f t="shared" si="2984"/>
        <v>0</v>
      </c>
      <c r="AI1710" s="362">
        <f t="shared" si="2984"/>
        <v>0</v>
      </c>
      <c r="AJ1710" s="362">
        <f t="shared" si="2984"/>
        <v>0</v>
      </c>
      <c r="AK1710" s="362">
        <f t="shared" si="2984"/>
        <v>0</v>
      </c>
      <c r="AL1710" s="362">
        <f t="shared" si="2984"/>
        <v>0</v>
      </c>
      <c r="AM1710" s="362">
        <f t="shared" si="2984"/>
        <v>0</v>
      </c>
      <c r="AN1710" s="362">
        <f t="shared" si="2984"/>
        <v>0</v>
      </c>
      <c r="AO1710" s="362">
        <f t="shared" si="2984"/>
        <v>0</v>
      </c>
      <c r="AP1710" s="362">
        <f t="shared" si="2984"/>
        <v>0</v>
      </c>
      <c r="AQ1710" s="362">
        <f t="shared" si="2984"/>
        <v>0</v>
      </c>
      <c r="AR1710" s="362">
        <f t="shared" si="2984"/>
        <v>0</v>
      </c>
      <c r="AS1710" s="266"/>
    </row>
    <row r="1711" spans="1:45" ht="15" hidden="1" customHeight="1" outlineLevel="1">
      <c r="A1711" s="464"/>
      <c r="B1711" s="379"/>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51"/>
      <c r="AE1711" s="363"/>
      <c r="AF1711" s="376"/>
      <c r="AG1711" s="376"/>
      <c r="AH1711" s="376"/>
      <c r="AI1711" s="376"/>
      <c r="AJ1711" s="376"/>
      <c r="AK1711" s="376"/>
      <c r="AL1711" s="376"/>
      <c r="AM1711" s="376"/>
      <c r="AN1711" s="376"/>
      <c r="AO1711" s="376"/>
      <c r="AP1711" s="376"/>
      <c r="AQ1711" s="376"/>
      <c r="AR1711" s="376"/>
      <c r="AS1711" s="266"/>
    </row>
    <row r="1712" spans="1:45" ht="15" hidden="1" customHeight="1" outlineLevel="1">
      <c r="A1712" s="464">
        <v>43</v>
      </c>
      <c r="B1712" s="379" t="s">
        <v>135</v>
      </c>
      <c r="C1712" s="251" t="s">
        <v>25</v>
      </c>
      <c r="D1712" s="255"/>
      <c r="E1712" s="255"/>
      <c r="F1712" s="255"/>
      <c r="G1712" s="255"/>
      <c r="H1712" s="255"/>
      <c r="I1712" s="255"/>
      <c r="J1712" s="255"/>
      <c r="K1712" s="255"/>
      <c r="L1712" s="255"/>
      <c r="M1712" s="255"/>
      <c r="N1712" s="255"/>
      <c r="O1712" s="255"/>
      <c r="P1712" s="255"/>
      <c r="Q1712" s="255">
        <v>12</v>
      </c>
      <c r="R1712" s="255"/>
      <c r="S1712" s="255"/>
      <c r="T1712" s="255"/>
      <c r="U1712" s="255"/>
      <c r="V1712" s="255"/>
      <c r="W1712" s="255"/>
      <c r="X1712" s="255"/>
      <c r="Y1712" s="255"/>
      <c r="Z1712" s="255"/>
      <c r="AA1712" s="255"/>
      <c r="AB1712" s="255"/>
      <c r="AC1712" s="255"/>
      <c r="AD1712" s="255"/>
      <c r="AE1712" s="377"/>
      <c r="AF1712" s="366"/>
      <c r="AG1712" s="366"/>
      <c r="AH1712" s="366"/>
      <c r="AI1712" s="366"/>
      <c r="AJ1712" s="366"/>
      <c r="AK1712" s="366"/>
      <c r="AL1712" s="366"/>
      <c r="AM1712" s="366"/>
      <c r="AN1712" s="366"/>
      <c r="AO1712" s="366"/>
      <c r="AP1712" s="366"/>
      <c r="AQ1712" s="366"/>
      <c r="AR1712" s="366"/>
      <c r="AS1712" s="256">
        <f>SUM(AE1712:AR1712)</f>
        <v>0</v>
      </c>
    </row>
    <row r="1713" spans="1:45" ht="15" hidden="1" customHeight="1" outlineLevel="1">
      <c r="A1713" s="464"/>
      <c r="B1713" s="254" t="s">
        <v>956</v>
      </c>
      <c r="C1713" s="251" t="s">
        <v>163</v>
      </c>
      <c r="D1713" s="255"/>
      <c r="E1713" s="255"/>
      <c r="F1713" s="255"/>
      <c r="G1713" s="255"/>
      <c r="H1713" s="255"/>
      <c r="I1713" s="255"/>
      <c r="J1713" s="255"/>
      <c r="K1713" s="255"/>
      <c r="L1713" s="255"/>
      <c r="M1713" s="255"/>
      <c r="N1713" s="255"/>
      <c r="O1713" s="255"/>
      <c r="P1713" s="255"/>
      <c r="Q1713" s="255">
        <f>Q1712</f>
        <v>12</v>
      </c>
      <c r="R1713" s="255"/>
      <c r="S1713" s="255"/>
      <c r="T1713" s="255"/>
      <c r="U1713" s="255"/>
      <c r="V1713" s="255"/>
      <c r="W1713" s="255"/>
      <c r="X1713" s="255"/>
      <c r="Y1713" s="255"/>
      <c r="Z1713" s="255"/>
      <c r="AA1713" s="255"/>
      <c r="AB1713" s="255"/>
      <c r="AC1713" s="255"/>
      <c r="AD1713" s="255"/>
      <c r="AE1713" s="362">
        <f>AE1712</f>
        <v>0</v>
      </c>
      <c r="AF1713" s="362">
        <f t="shared" ref="AF1713:AR1713" si="2985">AF1712</f>
        <v>0</v>
      </c>
      <c r="AG1713" s="362">
        <f t="shared" si="2985"/>
        <v>0</v>
      </c>
      <c r="AH1713" s="362">
        <f t="shared" si="2985"/>
        <v>0</v>
      </c>
      <c r="AI1713" s="362">
        <f t="shared" si="2985"/>
        <v>0</v>
      </c>
      <c r="AJ1713" s="362">
        <f t="shared" si="2985"/>
        <v>0</v>
      </c>
      <c r="AK1713" s="362">
        <f t="shared" si="2985"/>
        <v>0</v>
      </c>
      <c r="AL1713" s="362">
        <f t="shared" si="2985"/>
        <v>0</v>
      </c>
      <c r="AM1713" s="362">
        <f t="shared" si="2985"/>
        <v>0</v>
      </c>
      <c r="AN1713" s="362">
        <f t="shared" si="2985"/>
        <v>0</v>
      </c>
      <c r="AO1713" s="362">
        <f t="shared" si="2985"/>
        <v>0</v>
      </c>
      <c r="AP1713" s="362">
        <f t="shared" si="2985"/>
        <v>0</v>
      </c>
      <c r="AQ1713" s="362">
        <f t="shared" si="2985"/>
        <v>0</v>
      </c>
      <c r="AR1713" s="362">
        <f t="shared" si="2985"/>
        <v>0</v>
      </c>
      <c r="AS1713" s="266"/>
    </row>
    <row r="1714" spans="1:45" ht="15" hidden="1" customHeight="1" outlineLevel="1">
      <c r="A1714" s="464"/>
      <c r="B1714" s="379"/>
      <c r="C1714" s="251"/>
      <c r="D1714" s="251"/>
      <c r="E1714" s="251"/>
      <c r="F1714" s="251"/>
      <c r="G1714" s="251"/>
      <c r="H1714" s="251"/>
      <c r="I1714" s="251"/>
      <c r="J1714" s="251"/>
      <c r="K1714" s="251"/>
      <c r="L1714" s="251"/>
      <c r="M1714" s="251"/>
      <c r="N1714" s="251"/>
      <c r="O1714" s="251"/>
      <c r="P1714" s="251"/>
      <c r="Q1714" s="251"/>
      <c r="R1714" s="251"/>
      <c r="S1714" s="251"/>
      <c r="T1714" s="251"/>
      <c r="U1714" s="251"/>
      <c r="V1714" s="251"/>
      <c r="W1714" s="251"/>
      <c r="X1714" s="251"/>
      <c r="Y1714" s="251"/>
      <c r="Z1714" s="251"/>
      <c r="AA1714" s="251"/>
      <c r="AB1714" s="251"/>
      <c r="AC1714" s="251"/>
      <c r="AD1714" s="251"/>
      <c r="AE1714" s="363"/>
      <c r="AF1714" s="376"/>
      <c r="AG1714" s="376"/>
      <c r="AH1714" s="376"/>
      <c r="AI1714" s="376"/>
      <c r="AJ1714" s="376"/>
      <c r="AK1714" s="376"/>
      <c r="AL1714" s="376"/>
      <c r="AM1714" s="376"/>
      <c r="AN1714" s="376"/>
      <c r="AO1714" s="376"/>
      <c r="AP1714" s="376"/>
      <c r="AQ1714" s="376"/>
      <c r="AR1714" s="376"/>
      <c r="AS1714" s="266"/>
    </row>
    <row r="1715" spans="1:45" ht="28.5" hidden="1" customHeight="1" outlineLevel="1">
      <c r="A1715" s="464">
        <v>44</v>
      </c>
      <c r="B1715" s="379" t="s">
        <v>136</v>
      </c>
      <c r="C1715" s="251" t="s">
        <v>25</v>
      </c>
      <c r="D1715" s="255"/>
      <c r="E1715" s="255"/>
      <c r="F1715" s="255"/>
      <c r="G1715" s="255"/>
      <c r="H1715" s="255"/>
      <c r="I1715" s="255"/>
      <c r="J1715" s="255"/>
      <c r="K1715" s="255"/>
      <c r="L1715" s="255"/>
      <c r="M1715" s="255"/>
      <c r="N1715" s="255"/>
      <c r="O1715" s="255"/>
      <c r="P1715" s="255"/>
      <c r="Q1715" s="255">
        <v>12</v>
      </c>
      <c r="R1715" s="255"/>
      <c r="S1715" s="255"/>
      <c r="T1715" s="255"/>
      <c r="U1715" s="255"/>
      <c r="V1715" s="255"/>
      <c r="W1715" s="255"/>
      <c r="X1715" s="255"/>
      <c r="Y1715" s="255"/>
      <c r="Z1715" s="255"/>
      <c r="AA1715" s="255"/>
      <c r="AB1715" s="255"/>
      <c r="AC1715" s="255"/>
      <c r="AD1715" s="255"/>
      <c r="AE1715" s="377"/>
      <c r="AF1715" s="366"/>
      <c r="AG1715" s="366"/>
      <c r="AH1715" s="366"/>
      <c r="AI1715" s="366"/>
      <c r="AJ1715" s="366"/>
      <c r="AK1715" s="366"/>
      <c r="AL1715" s="366"/>
      <c r="AM1715" s="366"/>
      <c r="AN1715" s="366"/>
      <c r="AO1715" s="366"/>
      <c r="AP1715" s="366"/>
      <c r="AQ1715" s="366"/>
      <c r="AR1715" s="366"/>
      <c r="AS1715" s="256">
        <f>SUM(AE1715:AR1715)</f>
        <v>0</v>
      </c>
    </row>
    <row r="1716" spans="1:45" ht="15" hidden="1" customHeight="1" outlineLevel="1">
      <c r="A1716" s="464"/>
      <c r="B1716" s="254" t="s">
        <v>956</v>
      </c>
      <c r="C1716" s="251" t="s">
        <v>163</v>
      </c>
      <c r="D1716" s="255"/>
      <c r="E1716" s="255"/>
      <c r="F1716" s="255"/>
      <c r="G1716" s="255"/>
      <c r="H1716" s="255"/>
      <c r="I1716" s="255"/>
      <c r="J1716" s="255"/>
      <c r="K1716" s="255"/>
      <c r="L1716" s="255"/>
      <c r="M1716" s="255"/>
      <c r="N1716" s="255"/>
      <c r="O1716" s="255"/>
      <c r="P1716" s="255"/>
      <c r="Q1716" s="255">
        <f>Q1715</f>
        <v>12</v>
      </c>
      <c r="R1716" s="255"/>
      <c r="S1716" s="255"/>
      <c r="T1716" s="255"/>
      <c r="U1716" s="255"/>
      <c r="V1716" s="255"/>
      <c r="W1716" s="255"/>
      <c r="X1716" s="255"/>
      <c r="Y1716" s="255"/>
      <c r="Z1716" s="255"/>
      <c r="AA1716" s="255"/>
      <c r="AB1716" s="255"/>
      <c r="AC1716" s="255"/>
      <c r="AD1716" s="255"/>
      <c r="AE1716" s="362">
        <f>AE1715</f>
        <v>0</v>
      </c>
      <c r="AF1716" s="362">
        <f t="shared" ref="AF1716:AR1716" si="2986">AF1715</f>
        <v>0</v>
      </c>
      <c r="AG1716" s="362">
        <f t="shared" si="2986"/>
        <v>0</v>
      </c>
      <c r="AH1716" s="362">
        <f t="shared" si="2986"/>
        <v>0</v>
      </c>
      <c r="AI1716" s="362">
        <f t="shared" si="2986"/>
        <v>0</v>
      </c>
      <c r="AJ1716" s="362">
        <f t="shared" si="2986"/>
        <v>0</v>
      </c>
      <c r="AK1716" s="362">
        <f t="shared" si="2986"/>
        <v>0</v>
      </c>
      <c r="AL1716" s="362">
        <f t="shared" si="2986"/>
        <v>0</v>
      </c>
      <c r="AM1716" s="362">
        <f t="shared" si="2986"/>
        <v>0</v>
      </c>
      <c r="AN1716" s="362">
        <f t="shared" si="2986"/>
        <v>0</v>
      </c>
      <c r="AO1716" s="362">
        <f t="shared" si="2986"/>
        <v>0</v>
      </c>
      <c r="AP1716" s="362">
        <f t="shared" si="2986"/>
        <v>0</v>
      </c>
      <c r="AQ1716" s="362">
        <f t="shared" si="2986"/>
        <v>0</v>
      </c>
      <c r="AR1716" s="362">
        <f t="shared" si="2986"/>
        <v>0</v>
      </c>
      <c r="AS1716" s="266"/>
    </row>
    <row r="1717" spans="1:45" ht="15" hidden="1" customHeight="1" outlineLevel="1">
      <c r="A1717" s="464"/>
      <c r="B1717" s="379"/>
      <c r="C1717" s="251"/>
      <c r="D1717" s="251"/>
      <c r="E1717" s="251"/>
      <c r="F1717" s="251"/>
      <c r="G1717" s="251"/>
      <c r="H1717" s="251"/>
      <c r="I1717" s="251"/>
      <c r="J1717" s="251"/>
      <c r="K1717" s="251"/>
      <c r="L1717" s="251"/>
      <c r="M1717" s="251"/>
      <c r="N1717" s="251"/>
      <c r="O1717" s="251"/>
      <c r="P1717" s="251"/>
      <c r="Q1717" s="251"/>
      <c r="R1717" s="251"/>
      <c r="S1717" s="251"/>
      <c r="T1717" s="251"/>
      <c r="U1717" s="251"/>
      <c r="V1717" s="251"/>
      <c r="W1717" s="251"/>
      <c r="X1717" s="251"/>
      <c r="Y1717" s="251"/>
      <c r="Z1717" s="251"/>
      <c r="AA1717" s="251"/>
      <c r="AB1717" s="251"/>
      <c r="AC1717" s="251"/>
      <c r="AD1717" s="251"/>
      <c r="AE1717" s="363"/>
      <c r="AF1717" s="376"/>
      <c r="AG1717" s="376"/>
      <c r="AH1717" s="376"/>
      <c r="AI1717" s="376"/>
      <c r="AJ1717" s="376"/>
      <c r="AK1717" s="376"/>
      <c r="AL1717" s="376"/>
      <c r="AM1717" s="376"/>
      <c r="AN1717" s="376"/>
      <c r="AO1717" s="376"/>
      <c r="AP1717" s="376"/>
      <c r="AQ1717" s="376"/>
      <c r="AR1717" s="376"/>
      <c r="AS1717" s="266"/>
    </row>
    <row r="1718" spans="1:45" ht="32.450000000000003" hidden="1" customHeight="1" outlineLevel="1">
      <c r="A1718" s="464">
        <v>45</v>
      </c>
      <c r="B1718" s="379" t="s">
        <v>137</v>
      </c>
      <c r="C1718" s="251" t="s">
        <v>25</v>
      </c>
      <c r="D1718" s="255"/>
      <c r="E1718" s="255"/>
      <c r="F1718" s="255"/>
      <c r="G1718" s="255"/>
      <c r="H1718" s="255"/>
      <c r="I1718" s="255"/>
      <c r="J1718" s="255"/>
      <c r="K1718" s="255"/>
      <c r="L1718" s="255"/>
      <c r="M1718" s="255"/>
      <c r="N1718" s="255"/>
      <c r="O1718" s="255"/>
      <c r="P1718" s="255"/>
      <c r="Q1718" s="255">
        <v>12</v>
      </c>
      <c r="R1718" s="255"/>
      <c r="S1718" s="255"/>
      <c r="T1718" s="255"/>
      <c r="U1718" s="255"/>
      <c r="V1718" s="255"/>
      <c r="W1718" s="255"/>
      <c r="X1718" s="255"/>
      <c r="Y1718" s="255"/>
      <c r="Z1718" s="255"/>
      <c r="AA1718" s="255"/>
      <c r="AB1718" s="255"/>
      <c r="AC1718" s="255"/>
      <c r="AD1718" s="255"/>
      <c r="AE1718" s="377"/>
      <c r="AF1718" s="366"/>
      <c r="AG1718" s="366"/>
      <c r="AH1718" s="366"/>
      <c r="AI1718" s="366"/>
      <c r="AJ1718" s="366"/>
      <c r="AK1718" s="366"/>
      <c r="AL1718" s="366"/>
      <c r="AM1718" s="366"/>
      <c r="AN1718" s="366"/>
      <c r="AO1718" s="366"/>
      <c r="AP1718" s="366"/>
      <c r="AQ1718" s="366"/>
      <c r="AR1718" s="366"/>
      <c r="AS1718" s="256">
        <f>SUM(AE1718:AR1718)</f>
        <v>0</v>
      </c>
    </row>
    <row r="1719" spans="1:45" ht="15" hidden="1" customHeight="1" outlineLevel="1">
      <c r="A1719" s="464"/>
      <c r="B1719" s="254" t="s">
        <v>956</v>
      </c>
      <c r="C1719" s="251" t="s">
        <v>163</v>
      </c>
      <c r="D1719" s="255"/>
      <c r="E1719" s="255"/>
      <c r="F1719" s="255"/>
      <c r="G1719" s="255"/>
      <c r="H1719" s="255"/>
      <c r="I1719" s="255"/>
      <c r="J1719" s="255"/>
      <c r="K1719" s="255"/>
      <c r="L1719" s="255"/>
      <c r="M1719" s="255"/>
      <c r="N1719" s="255"/>
      <c r="O1719" s="255"/>
      <c r="P1719" s="255"/>
      <c r="Q1719" s="255">
        <f>Q1718</f>
        <v>12</v>
      </c>
      <c r="R1719" s="255"/>
      <c r="S1719" s="255"/>
      <c r="T1719" s="255"/>
      <c r="U1719" s="255"/>
      <c r="V1719" s="255"/>
      <c r="W1719" s="255"/>
      <c r="X1719" s="255"/>
      <c r="Y1719" s="255"/>
      <c r="Z1719" s="255"/>
      <c r="AA1719" s="255"/>
      <c r="AB1719" s="255"/>
      <c r="AC1719" s="255"/>
      <c r="AD1719" s="255"/>
      <c r="AE1719" s="362">
        <f>AE1718</f>
        <v>0</v>
      </c>
      <c r="AF1719" s="362">
        <f t="shared" ref="AF1719:AR1719" si="2987">AF1718</f>
        <v>0</v>
      </c>
      <c r="AG1719" s="362">
        <f t="shared" si="2987"/>
        <v>0</v>
      </c>
      <c r="AH1719" s="362">
        <f t="shared" si="2987"/>
        <v>0</v>
      </c>
      <c r="AI1719" s="362">
        <f t="shared" si="2987"/>
        <v>0</v>
      </c>
      <c r="AJ1719" s="362">
        <f t="shared" si="2987"/>
        <v>0</v>
      </c>
      <c r="AK1719" s="362">
        <f t="shared" si="2987"/>
        <v>0</v>
      </c>
      <c r="AL1719" s="362">
        <f t="shared" si="2987"/>
        <v>0</v>
      </c>
      <c r="AM1719" s="362">
        <f t="shared" si="2987"/>
        <v>0</v>
      </c>
      <c r="AN1719" s="362">
        <f t="shared" si="2987"/>
        <v>0</v>
      </c>
      <c r="AO1719" s="362">
        <f t="shared" si="2987"/>
        <v>0</v>
      </c>
      <c r="AP1719" s="362">
        <f t="shared" si="2987"/>
        <v>0</v>
      </c>
      <c r="AQ1719" s="362">
        <f t="shared" si="2987"/>
        <v>0</v>
      </c>
      <c r="AR1719" s="362">
        <f t="shared" si="2987"/>
        <v>0</v>
      </c>
      <c r="AS1719" s="266"/>
    </row>
    <row r="1720" spans="1:45" ht="15" hidden="1" customHeight="1" outlineLevel="1">
      <c r="A1720" s="464"/>
      <c r="B1720" s="379"/>
      <c r="C1720" s="251"/>
      <c r="D1720" s="251"/>
      <c r="E1720" s="251"/>
      <c r="F1720" s="251"/>
      <c r="G1720" s="251"/>
      <c r="H1720" s="251"/>
      <c r="I1720" s="251"/>
      <c r="J1720" s="251"/>
      <c r="K1720" s="251"/>
      <c r="L1720" s="251"/>
      <c r="M1720" s="251"/>
      <c r="N1720" s="251"/>
      <c r="O1720" s="251"/>
      <c r="P1720" s="251"/>
      <c r="Q1720" s="251"/>
      <c r="R1720" s="251"/>
      <c r="S1720" s="251"/>
      <c r="T1720" s="251"/>
      <c r="U1720" s="251"/>
      <c r="V1720" s="251"/>
      <c r="W1720" s="251"/>
      <c r="X1720" s="251"/>
      <c r="Y1720" s="251"/>
      <c r="Z1720" s="251"/>
      <c r="AA1720" s="251"/>
      <c r="AB1720" s="251"/>
      <c r="AC1720" s="251"/>
      <c r="AD1720" s="251"/>
      <c r="AE1720" s="363"/>
      <c r="AF1720" s="376"/>
      <c r="AG1720" s="376"/>
      <c r="AH1720" s="376"/>
      <c r="AI1720" s="376"/>
      <c r="AJ1720" s="376"/>
      <c r="AK1720" s="376"/>
      <c r="AL1720" s="376"/>
      <c r="AM1720" s="376"/>
      <c r="AN1720" s="376"/>
      <c r="AO1720" s="376"/>
      <c r="AP1720" s="376"/>
      <c r="AQ1720" s="376"/>
      <c r="AR1720" s="376"/>
      <c r="AS1720" s="266"/>
    </row>
    <row r="1721" spans="1:45" ht="32.1" hidden="1" customHeight="1" outlineLevel="1">
      <c r="A1721" s="464">
        <v>46</v>
      </c>
      <c r="B1721" s="379" t="s">
        <v>138</v>
      </c>
      <c r="C1721" s="251" t="s">
        <v>25</v>
      </c>
      <c r="D1721" s="255"/>
      <c r="E1721" s="255"/>
      <c r="F1721" s="255"/>
      <c r="G1721" s="255"/>
      <c r="H1721" s="255"/>
      <c r="I1721" s="255"/>
      <c r="J1721" s="255"/>
      <c r="K1721" s="255"/>
      <c r="L1721" s="255"/>
      <c r="M1721" s="255"/>
      <c r="N1721" s="255"/>
      <c r="O1721" s="255"/>
      <c r="P1721" s="255"/>
      <c r="Q1721" s="255">
        <v>12</v>
      </c>
      <c r="R1721" s="255"/>
      <c r="S1721" s="255"/>
      <c r="T1721" s="255"/>
      <c r="U1721" s="255"/>
      <c r="V1721" s="255"/>
      <c r="W1721" s="255"/>
      <c r="X1721" s="255"/>
      <c r="Y1721" s="255"/>
      <c r="Z1721" s="255"/>
      <c r="AA1721" s="255"/>
      <c r="AB1721" s="255"/>
      <c r="AC1721" s="255"/>
      <c r="AD1721" s="255"/>
      <c r="AE1721" s="377"/>
      <c r="AF1721" s="366"/>
      <c r="AG1721" s="366"/>
      <c r="AH1721" s="366"/>
      <c r="AI1721" s="366"/>
      <c r="AJ1721" s="366"/>
      <c r="AK1721" s="366"/>
      <c r="AL1721" s="366"/>
      <c r="AM1721" s="366"/>
      <c r="AN1721" s="366"/>
      <c r="AO1721" s="366"/>
      <c r="AP1721" s="366"/>
      <c r="AQ1721" s="366"/>
      <c r="AR1721" s="366"/>
      <c r="AS1721" s="256">
        <f>SUM(AE1721:AR1721)</f>
        <v>0</v>
      </c>
    </row>
    <row r="1722" spans="1:45" ht="15" hidden="1" customHeight="1" outlineLevel="1">
      <c r="A1722" s="464"/>
      <c r="B1722" s="254" t="s">
        <v>956</v>
      </c>
      <c r="C1722" s="251" t="s">
        <v>163</v>
      </c>
      <c r="D1722" s="255"/>
      <c r="E1722" s="255"/>
      <c r="F1722" s="255"/>
      <c r="G1722" s="255"/>
      <c r="H1722" s="255"/>
      <c r="I1722" s="255"/>
      <c r="J1722" s="255"/>
      <c r="K1722" s="255"/>
      <c r="L1722" s="255"/>
      <c r="M1722" s="255"/>
      <c r="N1722" s="255"/>
      <c r="O1722" s="255"/>
      <c r="P1722" s="255"/>
      <c r="Q1722" s="255">
        <f>Q1721</f>
        <v>12</v>
      </c>
      <c r="R1722" s="255"/>
      <c r="S1722" s="255"/>
      <c r="T1722" s="255"/>
      <c r="U1722" s="255"/>
      <c r="V1722" s="255"/>
      <c r="W1722" s="255"/>
      <c r="X1722" s="255"/>
      <c r="Y1722" s="255"/>
      <c r="Z1722" s="255"/>
      <c r="AA1722" s="255"/>
      <c r="AB1722" s="255"/>
      <c r="AC1722" s="255"/>
      <c r="AD1722" s="255"/>
      <c r="AE1722" s="362">
        <f>AE1721</f>
        <v>0</v>
      </c>
      <c r="AF1722" s="362">
        <f t="shared" ref="AF1722:AR1722" si="2988">AF1721</f>
        <v>0</v>
      </c>
      <c r="AG1722" s="362">
        <f t="shared" si="2988"/>
        <v>0</v>
      </c>
      <c r="AH1722" s="362">
        <f t="shared" si="2988"/>
        <v>0</v>
      </c>
      <c r="AI1722" s="362">
        <f t="shared" si="2988"/>
        <v>0</v>
      </c>
      <c r="AJ1722" s="362">
        <f t="shared" si="2988"/>
        <v>0</v>
      </c>
      <c r="AK1722" s="362">
        <f t="shared" si="2988"/>
        <v>0</v>
      </c>
      <c r="AL1722" s="362">
        <f t="shared" si="2988"/>
        <v>0</v>
      </c>
      <c r="AM1722" s="362">
        <f t="shared" si="2988"/>
        <v>0</v>
      </c>
      <c r="AN1722" s="362">
        <f t="shared" si="2988"/>
        <v>0</v>
      </c>
      <c r="AO1722" s="362">
        <f t="shared" si="2988"/>
        <v>0</v>
      </c>
      <c r="AP1722" s="362">
        <f t="shared" si="2988"/>
        <v>0</v>
      </c>
      <c r="AQ1722" s="362">
        <f t="shared" si="2988"/>
        <v>0</v>
      </c>
      <c r="AR1722" s="362">
        <f t="shared" si="2988"/>
        <v>0</v>
      </c>
      <c r="AS1722" s="266"/>
    </row>
    <row r="1723" spans="1:45" ht="15" hidden="1" customHeight="1" outlineLevel="1">
      <c r="A1723" s="464"/>
      <c r="B1723" s="379"/>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51"/>
      <c r="AE1723" s="363"/>
      <c r="AF1723" s="376"/>
      <c r="AG1723" s="376"/>
      <c r="AH1723" s="376"/>
      <c r="AI1723" s="376"/>
      <c r="AJ1723" s="376"/>
      <c r="AK1723" s="376"/>
      <c r="AL1723" s="376"/>
      <c r="AM1723" s="376"/>
      <c r="AN1723" s="376"/>
      <c r="AO1723" s="376"/>
      <c r="AP1723" s="376"/>
      <c r="AQ1723" s="376"/>
      <c r="AR1723" s="376"/>
      <c r="AS1723" s="266"/>
    </row>
    <row r="1724" spans="1:45" ht="35.450000000000003" hidden="1" customHeight="1" outlineLevel="1">
      <c r="A1724" s="464">
        <v>47</v>
      </c>
      <c r="B1724" s="379" t="s">
        <v>139</v>
      </c>
      <c r="C1724" s="251" t="s">
        <v>25</v>
      </c>
      <c r="D1724" s="255"/>
      <c r="E1724" s="255"/>
      <c r="F1724" s="255"/>
      <c r="G1724" s="255"/>
      <c r="H1724" s="255"/>
      <c r="I1724" s="255"/>
      <c r="J1724" s="255"/>
      <c r="K1724" s="255"/>
      <c r="L1724" s="255"/>
      <c r="M1724" s="255"/>
      <c r="N1724" s="255"/>
      <c r="O1724" s="255"/>
      <c r="P1724" s="255"/>
      <c r="Q1724" s="255">
        <v>12</v>
      </c>
      <c r="R1724" s="255"/>
      <c r="S1724" s="255"/>
      <c r="T1724" s="255"/>
      <c r="U1724" s="255"/>
      <c r="V1724" s="255"/>
      <c r="W1724" s="255"/>
      <c r="X1724" s="255"/>
      <c r="Y1724" s="255"/>
      <c r="Z1724" s="255"/>
      <c r="AA1724" s="255"/>
      <c r="AB1724" s="255"/>
      <c r="AC1724" s="255"/>
      <c r="AD1724" s="255"/>
      <c r="AE1724" s="377"/>
      <c r="AF1724" s="366"/>
      <c r="AG1724" s="366"/>
      <c r="AH1724" s="366"/>
      <c r="AI1724" s="366"/>
      <c r="AJ1724" s="366"/>
      <c r="AK1724" s="366"/>
      <c r="AL1724" s="366"/>
      <c r="AM1724" s="366"/>
      <c r="AN1724" s="366"/>
      <c r="AO1724" s="366"/>
      <c r="AP1724" s="366"/>
      <c r="AQ1724" s="366"/>
      <c r="AR1724" s="366"/>
      <c r="AS1724" s="256">
        <f>SUM(AE1724:AR1724)</f>
        <v>0</v>
      </c>
    </row>
    <row r="1725" spans="1:45" ht="15" hidden="1" customHeight="1" outlineLevel="1">
      <c r="A1725" s="464"/>
      <c r="B1725" s="254" t="s">
        <v>956</v>
      </c>
      <c r="C1725" s="251" t="s">
        <v>163</v>
      </c>
      <c r="D1725" s="255"/>
      <c r="E1725" s="255"/>
      <c r="F1725" s="255"/>
      <c r="G1725" s="255"/>
      <c r="H1725" s="255"/>
      <c r="I1725" s="255"/>
      <c r="J1725" s="255"/>
      <c r="K1725" s="255"/>
      <c r="L1725" s="255"/>
      <c r="M1725" s="255"/>
      <c r="N1725" s="255"/>
      <c r="O1725" s="255"/>
      <c r="P1725" s="255"/>
      <c r="Q1725" s="255">
        <f>Q1724</f>
        <v>12</v>
      </c>
      <c r="R1725" s="255"/>
      <c r="S1725" s="255"/>
      <c r="T1725" s="255"/>
      <c r="U1725" s="255"/>
      <c r="V1725" s="255"/>
      <c r="W1725" s="255"/>
      <c r="X1725" s="255"/>
      <c r="Y1725" s="255"/>
      <c r="Z1725" s="255"/>
      <c r="AA1725" s="255"/>
      <c r="AB1725" s="255"/>
      <c r="AC1725" s="255"/>
      <c r="AD1725" s="255"/>
      <c r="AE1725" s="362">
        <f>AE1724</f>
        <v>0</v>
      </c>
      <c r="AF1725" s="362">
        <f t="shared" ref="AF1725:AR1725" si="2989">AF1724</f>
        <v>0</v>
      </c>
      <c r="AG1725" s="362">
        <f t="shared" si="2989"/>
        <v>0</v>
      </c>
      <c r="AH1725" s="362">
        <f t="shared" si="2989"/>
        <v>0</v>
      </c>
      <c r="AI1725" s="362">
        <f t="shared" si="2989"/>
        <v>0</v>
      </c>
      <c r="AJ1725" s="362">
        <f t="shared" si="2989"/>
        <v>0</v>
      </c>
      <c r="AK1725" s="362">
        <f t="shared" si="2989"/>
        <v>0</v>
      </c>
      <c r="AL1725" s="362">
        <f t="shared" si="2989"/>
        <v>0</v>
      </c>
      <c r="AM1725" s="362">
        <f t="shared" si="2989"/>
        <v>0</v>
      </c>
      <c r="AN1725" s="362">
        <f t="shared" si="2989"/>
        <v>0</v>
      </c>
      <c r="AO1725" s="362">
        <f t="shared" si="2989"/>
        <v>0</v>
      </c>
      <c r="AP1725" s="362">
        <f t="shared" si="2989"/>
        <v>0</v>
      </c>
      <c r="AQ1725" s="362">
        <f t="shared" si="2989"/>
        <v>0</v>
      </c>
      <c r="AR1725" s="362">
        <f t="shared" si="2989"/>
        <v>0</v>
      </c>
      <c r="AS1725" s="266"/>
    </row>
    <row r="1726" spans="1:45" ht="15" hidden="1" customHeight="1" outlineLevel="1">
      <c r="A1726" s="464"/>
      <c r="B1726" s="379"/>
      <c r="C1726" s="251"/>
      <c r="D1726" s="251"/>
      <c r="E1726" s="251"/>
      <c r="F1726" s="251"/>
      <c r="G1726" s="251"/>
      <c r="H1726" s="251"/>
      <c r="I1726" s="251"/>
      <c r="J1726" s="251"/>
      <c r="K1726" s="251"/>
      <c r="L1726" s="251"/>
      <c r="M1726" s="251"/>
      <c r="N1726" s="251"/>
      <c r="O1726" s="251"/>
      <c r="P1726" s="251"/>
      <c r="Q1726" s="251"/>
      <c r="R1726" s="251"/>
      <c r="S1726" s="251"/>
      <c r="T1726" s="251"/>
      <c r="U1726" s="251"/>
      <c r="V1726" s="251"/>
      <c r="W1726" s="251"/>
      <c r="X1726" s="251"/>
      <c r="Y1726" s="251"/>
      <c r="Z1726" s="251"/>
      <c r="AA1726" s="251"/>
      <c r="AB1726" s="251"/>
      <c r="AC1726" s="251"/>
      <c r="AD1726" s="251"/>
      <c r="AE1726" s="363"/>
      <c r="AF1726" s="376"/>
      <c r="AG1726" s="376"/>
      <c r="AH1726" s="376"/>
      <c r="AI1726" s="376"/>
      <c r="AJ1726" s="376"/>
      <c r="AK1726" s="376"/>
      <c r="AL1726" s="376"/>
      <c r="AM1726" s="376"/>
      <c r="AN1726" s="376"/>
      <c r="AO1726" s="376"/>
      <c r="AP1726" s="376"/>
      <c r="AQ1726" s="376"/>
      <c r="AR1726" s="376"/>
      <c r="AS1726" s="266"/>
    </row>
    <row r="1727" spans="1:45" ht="39.75" hidden="1" customHeight="1" outlineLevel="1">
      <c r="A1727" s="464">
        <v>48</v>
      </c>
      <c r="B1727" s="379" t="s">
        <v>140</v>
      </c>
      <c r="C1727" s="251" t="s">
        <v>25</v>
      </c>
      <c r="D1727" s="255"/>
      <c r="E1727" s="255"/>
      <c r="F1727" s="255"/>
      <c r="G1727" s="255"/>
      <c r="H1727" s="255"/>
      <c r="I1727" s="255"/>
      <c r="J1727" s="255"/>
      <c r="K1727" s="255"/>
      <c r="L1727" s="255"/>
      <c r="M1727" s="255"/>
      <c r="N1727" s="255"/>
      <c r="O1727" s="255"/>
      <c r="P1727" s="255"/>
      <c r="Q1727" s="255">
        <v>12</v>
      </c>
      <c r="R1727" s="255"/>
      <c r="S1727" s="255"/>
      <c r="T1727" s="255"/>
      <c r="U1727" s="255"/>
      <c r="V1727" s="255"/>
      <c r="W1727" s="255"/>
      <c r="X1727" s="255"/>
      <c r="Y1727" s="255"/>
      <c r="Z1727" s="255"/>
      <c r="AA1727" s="255"/>
      <c r="AB1727" s="255"/>
      <c r="AC1727" s="255"/>
      <c r="AD1727" s="255"/>
      <c r="AE1727" s="377"/>
      <c r="AF1727" s="366"/>
      <c r="AG1727" s="366"/>
      <c r="AH1727" s="366"/>
      <c r="AI1727" s="366"/>
      <c r="AJ1727" s="366"/>
      <c r="AK1727" s="366"/>
      <c r="AL1727" s="366"/>
      <c r="AM1727" s="366"/>
      <c r="AN1727" s="366"/>
      <c r="AO1727" s="366"/>
      <c r="AP1727" s="366"/>
      <c r="AQ1727" s="366"/>
      <c r="AR1727" s="366"/>
      <c r="AS1727" s="256">
        <f>SUM(AE1727:AR1727)</f>
        <v>0</v>
      </c>
    </row>
    <row r="1728" spans="1:45" ht="15" hidden="1" customHeight="1" outlineLevel="1">
      <c r="A1728" s="464"/>
      <c r="B1728" s="254" t="s">
        <v>956</v>
      </c>
      <c r="C1728" s="251" t="s">
        <v>163</v>
      </c>
      <c r="D1728" s="255"/>
      <c r="E1728" s="255"/>
      <c r="F1728" s="255"/>
      <c r="G1728" s="255"/>
      <c r="H1728" s="255"/>
      <c r="I1728" s="255"/>
      <c r="J1728" s="255"/>
      <c r="K1728" s="255"/>
      <c r="L1728" s="255"/>
      <c r="M1728" s="255"/>
      <c r="N1728" s="255"/>
      <c r="O1728" s="255"/>
      <c r="P1728" s="255"/>
      <c r="Q1728" s="255">
        <f>Q1727</f>
        <v>12</v>
      </c>
      <c r="R1728" s="255"/>
      <c r="S1728" s="255"/>
      <c r="T1728" s="255"/>
      <c r="U1728" s="255"/>
      <c r="V1728" s="255"/>
      <c r="W1728" s="255"/>
      <c r="X1728" s="255"/>
      <c r="Y1728" s="255"/>
      <c r="Z1728" s="255"/>
      <c r="AA1728" s="255"/>
      <c r="AB1728" s="255"/>
      <c r="AC1728" s="255"/>
      <c r="AD1728" s="255"/>
      <c r="AE1728" s="362">
        <f>AE1727</f>
        <v>0</v>
      </c>
      <c r="AF1728" s="362">
        <f t="shared" ref="AF1728:AR1728" si="2990">AF1727</f>
        <v>0</v>
      </c>
      <c r="AG1728" s="362">
        <f t="shared" si="2990"/>
        <v>0</v>
      </c>
      <c r="AH1728" s="362">
        <f t="shared" si="2990"/>
        <v>0</v>
      </c>
      <c r="AI1728" s="362">
        <f t="shared" si="2990"/>
        <v>0</v>
      </c>
      <c r="AJ1728" s="362">
        <f t="shared" si="2990"/>
        <v>0</v>
      </c>
      <c r="AK1728" s="362">
        <f t="shared" si="2990"/>
        <v>0</v>
      </c>
      <c r="AL1728" s="362">
        <f t="shared" si="2990"/>
        <v>0</v>
      </c>
      <c r="AM1728" s="362">
        <f t="shared" si="2990"/>
        <v>0</v>
      </c>
      <c r="AN1728" s="362">
        <f t="shared" si="2990"/>
        <v>0</v>
      </c>
      <c r="AO1728" s="362">
        <f t="shared" si="2990"/>
        <v>0</v>
      </c>
      <c r="AP1728" s="362">
        <f t="shared" si="2990"/>
        <v>0</v>
      </c>
      <c r="AQ1728" s="362">
        <f t="shared" si="2990"/>
        <v>0</v>
      </c>
      <c r="AR1728" s="362">
        <f t="shared" si="2990"/>
        <v>0</v>
      </c>
      <c r="AS1728" s="266"/>
    </row>
    <row r="1729" spans="1:45" ht="15" hidden="1" customHeight="1" outlineLevel="1">
      <c r="A1729" s="464"/>
      <c r="B1729" s="379"/>
      <c r="C1729" s="251"/>
      <c r="D1729" s="251"/>
      <c r="E1729" s="251"/>
      <c r="F1729" s="251"/>
      <c r="G1729" s="251"/>
      <c r="H1729" s="251"/>
      <c r="I1729" s="251"/>
      <c r="J1729" s="251"/>
      <c r="K1729" s="251"/>
      <c r="L1729" s="251"/>
      <c r="M1729" s="251"/>
      <c r="N1729" s="251"/>
      <c r="O1729" s="251"/>
      <c r="P1729" s="251"/>
      <c r="Q1729" s="251"/>
      <c r="R1729" s="251"/>
      <c r="S1729" s="251"/>
      <c r="T1729" s="251"/>
      <c r="U1729" s="251"/>
      <c r="V1729" s="251"/>
      <c r="W1729" s="251"/>
      <c r="X1729" s="251"/>
      <c r="Y1729" s="251"/>
      <c r="Z1729" s="251"/>
      <c r="AA1729" s="251"/>
      <c r="AB1729" s="251"/>
      <c r="AC1729" s="251"/>
      <c r="AD1729" s="251"/>
      <c r="AE1729" s="363"/>
      <c r="AF1729" s="376"/>
      <c r="AG1729" s="376"/>
      <c r="AH1729" s="376"/>
      <c r="AI1729" s="376"/>
      <c r="AJ1729" s="376"/>
      <c r="AK1729" s="376"/>
      <c r="AL1729" s="376"/>
      <c r="AM1729" s="376"/>
      <c r="AN1729" s="376"/>
      <c r="AO1729" s="376"/>
      <c r="AP1729" s="376"/>
      <c r="AQ1729" s="376"/>
      <c r="AR1729" s="376"/>
      <c r="AS1729" s="266"/>
    </row>
    <row r="1730" spans="1:45" ht="33" hidden="1" customHeight="1" outlineLevel="1">
      <c r="A1730" s="464">
        <v>49</v>
      </c>
      <c r="B1730" s="379" t="s">
        <v>141</v>
      </c>
      <c r="C1730" s="251" t="s">
        <v>25</v>
      </c>
      <c r="D1730" s="255"/>
      <c r="E1730" s="255"/>
      <c r="F1730" s="255"/>
      <c r="G1730" s="255"/>
      <c r="H1730" s="255"/>
      <c r="I1730" s="255"/>
      <c r="J1730" s="255"/>
      <c r="K1730" s="255"/>
      <c r="L1730" s="255"/>
      <c r="M1730" s="255"/>
      <c r="N1730" s="255"/>
      <c r="O1730" s="255"/>
      <c r="P1730" s="255"/>
      <c r="Q1730" s="255">
        <v>12</v>
      </c>
      <c r="R1730" s="255"/>
      <c r="S1730" s="255"/>
      <c r="T1730" s="255"/>
      <c r="U1730" s="255"/>
      <c r="V1730" s="255"/>
      <c r="W1730" s="255"/>
      <c r="X1730" s="255"/>
      <c r="Y1730" s="255"/>
      <c r="Z1730" s="255"/>
      <c r="AA1730" s="255"/>
      <c r="AB1730" s="255"/>
      <c r="AC1730" s="255"/>
      <c r="AD1730" s="255"/>
      <c r="AE1730" s="377"/>
      <c r="AF1730" s="366"/>
      <c r="AG1730" s="366"/>
      <c r="AH1730" s="366"/>
      <c r="AI1730" s="366"/>
      <c r="AJ1730" s="366"/>
      <c r="AK1730" s="366"/>
      <c r="AL1730" s="366"/>
      <c r="AM1730" s="366"/>
      <c r="AN1730" s="366"/>
      <c r="AO1730" s="366"/>
      <c r="AP1730" s="366"/>
      <c r="AQ1730" s="366"/>
      <c r="AR1730" s="366"/>
      <c r="AS1730" s="256">
        <f>SUM(AE1730:AR1730)</f>
        <v>0</v>
      </c>
    </row>
    <row r="1731" spans="1:45" ht="15" hidden="1" customHeight="1" outlineLevel="1">
      <c r="A1731" s="464"/>
      <c r="B1731" s="254" t="s">
        <v>956</v>
      </c>
      <c r="C1731" s="251" t="s">
        <v>163</v>
      </c>
      <c r="D1731" s="255"/>
      <c r="E1731" s="255"/>
      <c r="F1731" s="255"/>
      <c r="G1731" s="255"/>
      <c r="H1731" s="255"/>
      <c r="I1731" s="255"/>
      <c r="J1731" s="255"/>
      <c r="K1731" s="255"/>
      <c r="L1731" s="255"/>
      <c r="M1731" s="255"/>
      <c r="N1731" s="255"/>
      <c r="O1731" s="255"/>
      <c r="P1731" s="255"/>
      <c r="Q1731" s="255">
        <f>Q1730</f>
        <v>12</v>
      </c>
      <c r="R1731" s="255"/>
      <c r="S1731" s="255"/>
      <c r="T1731" s="255"/>
      <c r="U1731" s="255"/>
      <c r="V1731" s="255"/>
      <c r="W1731" s="255"/>
      <c r="X1731" s="255"/>
      <c r="Y1731" s="255"/>
      <c r="Z1731" s="255"/>
      <c r="AA1731" s="255"/>
      <c r="AB1731" s="255"/>
      <c r="AC1731" s="255"/>
      <c r="AD1731" s="255"/>
      <c r="AE1731" s="362">
        <f>AE1730</f>
        <v>0</v>
      </c>
      <c r="AF1731" s="362">
        <f t="shared" ref="AF1731:AR1731" si="2991">AF1730</f>
        <v>0</v>
      </c>
      <c r="AG1731" s="362">
        <f t="shared" si="2991"/>
        <v>0</v>
      </c>
      <c r="AH1731" s="362">
        <f t="shared" si="2991"/>
        <v>0</v>
      </c>
      <c r="AI1731" s="362">
        <f t="shared" si="2991"/>
        <v>0</v>
      </c>
      <c r="AJ1731" s="362">
        <f t="shared" si="2991"/>
        <v>0</v>
      </c>
      <c r="AK1731" s="362">
        <f t="shared" si="2991"/>
        <v>0</v>
      </c>
      <c r="AL1731" s="362">
        <f t="shared" si="2991"/>
        <v>0</v>
      </c>
      <c r="AM1731" s="362">
        <f t="shared" si="2991"/>
        <v>0</v>
      </c>
      <c r="AN1731" s="362">
        <f t="shared" si="2991"/>
        <v>0</v>
      </c>
      <c r="AO1731" s="362">
        <f t="shared" si="2991"/>
        <v>0</v>
      </c>
      <c r="AP1731" s="362">
        <f t="shared" si="2991"/>
        <v>0</v>
      </c>
      <c r="AQ1731" s="362">
        <f t="shared" si="2991"/>
        <v>0</v>
      </c>
      <c r="AR1731" s="362">
        <f t="shared" si="2991"/>
        <v>0</v>
      </c>
      <c r="AS1731" s="266"/>
    </row>
    <row r="1732" spans="1:45" ht="15" hidden="1" customHeight="1" outlineLevel="1">
      <c r="A1732" s="464"/>
      <c r="B1732" s="254"/>
      <c r="C1732" s="251"/>
      <c r="D1732" s="670"/>
      <c r="E1732" s="670"/>
      <c r="F1732" s="670"/>
      <c r="G1732" s="670"/>
      <c r="H1732" s="670"/>
      <c r="I1732" s="670"/>
      <c r="J1732" s="670"/>
      <c r="K1732" s="670"/>
      <c r="L1732" s="670"/>
      <c r="M1732" s="670"/>
      <c r="N1732" s="670"/>
      <c r="O1732" s="670"/>
      <c r="P1732" s="670"/>
      <c r="Q1732" s="670"/>
      <c r="R1732" s="670"/>
      <c r="S1732" s="670"/>
      <c r="T1732" s="670"/>
      <c r="U1732" s="670"/>
      <c r="V1732" s="670"/>
      <c r="W1732" s="670"/>
      <c r="X1732" s="670"/>
      <c r="Y1732" s="670"/>
      <c r="Z1732" s="670"/>
      <c r="AA1732" s="670"/>
      <c r="AB1732" s="670"/>
      <c r="AC1732" s="670"/>
      <c r="AD1732" s="670"/>
      <c r="AE1732" s="362"/>
      <c r="AF1732" s="362"/>
      <c r="AG1732" s="362"/>
      <c r="AH1732" s="362"/>
      <c r="AI1732" s="362"/>
      <c r="AJ1732" s="362"/>
      <c r="AK1732" s="362"/>
      <c r="AL1732" s="362"/>
      <c r="AM1732" s="362"/>
      <c r="AN1732" s="362"/>
      <c r="AO1732" s="362"/>
      <c r="AP1732" s="362"/>
      <c r="AQ1732" s="362"/>
      <c r="AR1732" s="362"/>
      <c r="AS1732" s="266"/>
    </row>
    <row r="1733" spans="1:45" ht="15.75" hidden="1" outlineLevel="1">
      <c r="A1733" s="464"/>
      <c r="B1733" s="675" t="s">
        <v>917</v>
      </c>
      <c r="AS1733" s="671"/>
    </row>
    <row r="1734" spans="1:45" hidden="1" outlineLevel="1">
      <c r="A1734" s="464">
        <v>50</v>
      </c>
      <c r="B1734" s="254"/>
      <c r="AS1734" s="671"/>
    </row>
    <row r="1735" spans="1:45" ht="15.75" hidden="1" outlineLevel="1">
      <c r="A1735" s="464"/>
      <c r="B1735" s="379" t="s">
        <v>916</v>
      </c>
      <c r="C1735" s="251" t="s">
        <v>25</v>
      </c>
      <c r="D1735" s="255"/>
      <c r="E1735" s="255"/>
      <c r="F1735" s="255"/>
      <c r="G1735" s="255"/>
      <c r="H1735" s="255"/>
      <c r="I1735" s="255"/>
      <c r="J1735" s="255"/>
      <c r="K1735" s="255"/>
      <c r="L1735" s="255"/>
      <c r="M1735" s="255"/>
      <c r="N1735" s="255"/>
      <c r="O1735" s="255"/>
      <c r="P1735" s="255"/>
      <c r="Q1735" s="255">
        <v>12</v>
      </c>
      <c r="R1735" s="255"/>
      <c r="S1735" s="255"/>
      <c r="T1735" s="255"/>
      <c r="U1735" s="255"/>
      <c r="V1735" s="255"/>
      <c r="W1735" s="255"/>
      <c r="X1735" s="255"/>
      <c r="Y1735" s="255"/>
      <c r="Z1735" s="255"/>
      <c r="AA1735" s="255"/>
      <c r="AB1735" s="255"/>
      <c r="AC1735" s="255"/>
      <c r="AD1735" s="255"/>
      <c r="AE1735" s="377"/>
      <c r="AF1735" s="366"/>
      <c r="AG1735" s="366"/>
      <c r="AH1735" s="366"/>
      <c r="AI1735" s="366"/>
      <c r="AJ1735" s="366"/>
      <c r="AK1735" s="366"/>
      <c r="AL1735" s="366"/>
      <c r="AM1735" s="366"/>
      <c r="AN1735" s="366"/>
      <c r="AO1735" s="366"/>
      <c r="AP1735" s="366"/>
      <c r="AQ1735" s="366"/>
      <c r="AR1735" s="366"/>
      <c r="AS1735" s="256">
        <f>SUM(AE1735:AR1735)</f>
        <v>0</v>
      </c>
    </row>
    <row r="1736" spans="1:45" hidden="1" outlineLevel="1">
      <c r="A1736" s="464"/>
      <c r="B1736" s="254" t="s">
        <v>956</v>
      </c>
      <c r="C1736" s="251" t="s">
        <v>163</v>
      </c>
      <c r="D1736" s="255"/>
      <c r="E1736" s="255"/>
      <c r="F1736" s="255"/>
      <c r="G1736" s="255"/>
      <c r="H1736" s="255"/>
      <c r="I1736" s="255"/>
      <c r="J1736" s="255"/>
      <c r="K1736" s="255"/>
      <c r="L1736" s="255"/>
      <c r="M1736" s="255"/>
      <c r="N1736" s="255"/>
      <c r="O1736" s="255"/>
      <c r="P1736" s="255"/>
      <c r="Q1736" s="255">
        <f>Q1735</f>
        <v>12</v>
      </c>
      <c r="R1736" s="255"/>
      <c r="S1736" s="255"/>
      <c r="T1736" s="255"/>
      <c r="U1736" s="255"/>
      <c r="V1736" s="255"/>
      <c r="W1736" s="255"/>
      <c r="X1736" s="255"/>
      <c r="Y1736" s="255"/>
      <c r="Z1736" s="255"/>
      <c r="AA1736" s="255"/>
      <c r="AB1736" s="255"/>
      <c r="AC1736" s="255"/>
      <c r="AD1736" s="255"/>
      <c r="AE1736" s="362">
        <f>AE1735</f>
        <v>0</v>
      </c>
      <c r="AF1736" s="362">
        <f t="shared" ref="AF1736:AR1736" si="2992">AF1735</f>
        <v>0</v>
      </c>
      <c r="AG1736" s="362">
        <f t="shared" si="2992"/>
        <v>0</v>
      </c>
      <c r="AH1736" s="362">
        <f t="shared" si="2992"/>
        <v>0</v>
      </c>
      <c r="AI1736" s="362">
        <f t="shared" si="2992"/>
        <v>0</v>
      </c>
      <c r="AJ1736" s="362">
        <f t="shared" si="2992"/>
        <v>0</v>
      </c>
      <c r="AK1736" s="362">
        <f t="shared" si="2992"/>
        <v>0</v>
      </c>
      <c r="AL1736" s="362">
        <f t="shared" si="2992"/>
        <v>0</v>
      </c>
      <c r="AM1736" s="362">
        <f t="shared" si="2992"/>
        <v>0</v>
      </c>
      <c r="AN1736" s="362">
        <f t="shared" si="2992"/>
        <v>0</v>
      </c>
      <c r="AO1736" s="362">
        <f t="shared" si="2992"/>
        <v>0</v>
      </c>
      <c r="AP1736" s="362">
        <f t="shared" si="2992"/>
        <v>0</v>
      </c>
      <c r="AQ1736" s="362">
        <f t="shared" si="2992"/>
        <v>0</v>
      </c>
      <c r="AR1736" s="362">
        <f t="shared" si="2992"/>
        <v>0</v>
      </c>
      <c r="AS1736" s="266"/>
    </row>
    <row r="1737" spans="1:45" ht="15.75" hidden="1" customHeight="1" outlineLevel="1">
      <c r="A1737" s="464"/>
      <c r="B1737" s="254"/>
      <c r="C1737" s="265"/>
      <c r="D1737" s="251"/>
      <c r="E1737" s="251"/>
      <c r="F1737" s="251"/>
      <c r="G1737" s="251"/>
      <c r="H1737" s="251"/>
      <c r="I1737" s="251"/>
      <c r="J1737" s="251"/>
      <c r="K1737" s="251"/>
      <c r="L1737" s="251"/>
      <c r="M1737" s="251"/>
      <c r="N1737" s="251"/>
      <c r="O1737" s="251"/>
      <c r="P1737" s="251"/>
      <c r="Q1737" s="251"/>
      <c r="R1737" s="251"/>
      <c r="S1737" s="251"/>
      <c r="T1737" s="251"/>
      <c r="U1737" s="251"/>
      <c r="V1737" s="251"/>
      <c r="W1737" s="251"/>
      <c r="X1737" s="251"/>
      <c r="Y1737" s="251"/>
      <c r="Z1737" s="251"/>
      <c r="AA1737" s="251"/>
      <c r="AB1737" s="251"/>
      <c r="AC1737" s="251"/>
      <c r="AD1737" s="251"/>
      <c r="AE1737" s="261"/>
      <c r="AF1737" s="261"/>
      <c r="AG1737" s="261"/>
      <c r="AH1737" s="261"/>
      <c r="AI1737" s="261"/>
      <c r="AJ1737" s="261"/>
      <c r="AK1737" s="261"/>
      <c r="AL1737" s="261"/>
      <c r="AM1737" s="261"/>
      <c r="AN1737" s="261"/>
      <c r="AO1737" s="261"/>
      <c r="AP1737" s="261"/>
      <c r="AQ1737" s="261"/>
      <c r="AR1737" s="261"/>
      <c r="AS1737" s="266"/>
    </row>
    <row r="1738" spans="1:45" ht="15.75" collapsed="1">
      <c r="B1738" s="286" t="s">
        <v>957</v>
      </c>
      <c r="C1738" s="288"/>
      <c r="D1738" s="288">
        <f>SUM(D1576:D1731)</f>
        <v>0</v>
      </c>
      <c r="E1738" s="288"/>
      <c r="F1738" s="288"/>
      <c r="G1738" s="288"/>
      <c r="H1738" s="288"/>
      <c r="I1738" s="288"/>
      <c r="J1738" s="288"/>
      <c r="K1738" s="288"/>
      <c r="L1738" s="288"/>
      <c r="M1738" s="288"/>
      <c r="N1738" s="288"/>
      <c r="O1738" s="288"/>
      <c r="P1738" s="288"/>
      <c r="Q1738" s="288"/>
      <c r="R1738" s="288">
        <f>SUM(R1576:R1731)</f>
        <v>0</v>
      </c>
      <c r="S1738" s="288"/>
      <c r="T1738" s="288"/>
      <c r="U1738" s="288"/>
      <c r="V1738" s="288"/>
      <c r="W1738" s="288"/>
      <c r="X1738" s="288"/>
      <c r="Y1738" s="288"/>
      <c r="Z1738" s="288"/>
      <c r="AA1738" s="288"/>
      <c r="AB1738" s="288"/>
      <c r="AC1738" s="288"/>
      <c r="AD1738" s="288"/>
      <c r="AE1738" s="288">
        <f>IF(AE1574="kWh",SUMPRODUCT(D1576:D1731,AE1576:AE1731))</f>
        <v>0</v>
      </c>
      <c r="AF1738" s="288">
        <f>IF(AF1574="kWh",SUMPRODUCT(D1576:D1731,AF1576:AF1731))</f>
        <v>0</v>
      </c>
      <c r="AG1738" s="288">
        <f>IF(AG1574="kw",SUMPRODUCT(Q1576:Q1731,R1576:R1731,AG1576:AG1731),SUMPRODUCT(D1576:D1731,AG1576:AG1731))</f>
        <v>0</v>
      </c>
      <c r="AH1738" s="288">
        <f>IF(AH1574="kw",SUMPRODUCT(Q1576:Q1731,R1576:R1731,AH1576:AH1731),SUMPRODUCT(D1576:D1731,AH1576:AH1731))</f>
        <v>0</v>
      </c>
      <c r="AI1738" s="288">
        <f>IF(AI1574="kw",SUMPRODUCT(Q1576:Q1731,R1576:R1731,AI1576:AI1731),SUMPRODUCT(D1576:D1731,AI1576:AI1731))</f>
        <v>0</v>
      </c>
      <c r="AJ1738" s="288">
        <f>IF(AJ1574="kw",SUMPRODUCT(Q1576:Q1731,R1576:R1731,AJ1576:AJ1731),SUMPRODUCT(D1576:D1731,AJ1576:AJ1731))</f>
        <v>0</v>
      </c>
      <c r="AK1738" s="288">
        <f>IF(AK1574="kw",SUMPRODUCT(Q1576:Q1731,R1576:R1731,AK1576:AK1731),SUMPRODUCT(D1576:D1731,AK1576:AK1731))</f>
        <v>0</v>
      </c>
      <c r="AL1738" s="288">
        <f>IF(AL1574="kw",SUMPRODUCT(Q1576:Q1731,R1576:R1731,AL1576:AL1731),SUMPRODUCT(D1576:D1731,AL1576:AL1731))</f>
        <v>0</v>
      </c>
      <c r="AM1738" s="288">
        <f>IF(AM1574="kw",SUMPRODUCT(Q1576:Q1731,R1576:R1731,AM1576:AM1731),SUMPRODUCT(D1576:D1731,AM1576:AM1731))</f>
        <v>0</v>
      </c>
      <c r="AN1738" s="288">
        <f>IF(AN1574="kw",SUMPRODUCT(Q1576:Q1731,R1576:R1731,AN1576:AN1731),SUMPRODUCT(D1576:D1731,AN1576:AN1731))</f>
        <v>0</v>
      </c>
      <c r="AO1738" s="288">
        <f>IF(AO1574="kw",SUMPRODUCT(Q1576:Q1731,R1576:R1731,AO1576:AO1731),SUMPRODUCT(D1576:D1731,AO1576:AO1731))</f>
        <v>0</v>
      </c>
      <c r="AP1738" s="288">
        <f>IF(AP1574="kw",SUMPRODUCT(Q1576:Q1731,R1576:R1731,AP1576:AP1731),SUMPRODUCT(D1576:D1731,AP1576:AP1731))</f>
        <v>0</v>
      </c>
      <c r="AQ1738" s="288">
        <f>IF(AQ1574="kw",SUMPRODUCT(Q1576:Q1731,R1576:R1731,AQ1576:AQ1731),SUMPRODUCT(D1576:D1731,AQ1576:AQ1731))</f>
        <v>0</v>
      </c>
      <c r="AR1738" s="288">
        <f>IF(AR1574="kw",SUMPRODUCT(Q1576:Q1731,R1576:R1731,AR1576:AR1731),SUMPRODUCT(D1576:D1731,AR1576:AR1731))</f>
        <v>0</v>
      </c>
      <c r="AS1738" s="289"/>
    </row>
    <row r="1739" spans="1:45" ht="15.75">
      <c r="B1739" s="343" t="s">
        <v>758</v>
      </c>
      <c r="C1739" s="344"/>
      <c r="D1739" s="344"/>
      <c r="E1739" s="344"/>
      <c r="F1739" s="344"/>
      <c r="G1739" s="344"/>
      <c r="H1739" s="344"/>
      <c r="I1739" s="344"/>
      <c r="J1739" s="344"/>
      <c r="K1739" s="344"/>
      <c r="L1739" s="344"/>
      <c r="M1739" s="344"/>
      <c r="N1739" s="344"/>
      <c r="O1739" s="344"/>
      <c r="P1739" s="344"/>
      <c r="Q1739" s="344"/>
      <c r="R1739" s="344"/>
      <c r="S1739" s="344"/>
      <c r="T1739" s="344"/>
      <c r="U1739" s="344"/>
      <c r="V1739" s="344"/>
      <c r="W1739" s="344"/>
      <c r="X1739" s="344"/>
      <c r="Y1739" s="344"/>
      <c r="Z1739" s="344"/>
      <c r="AA1739" s="344"/>
      <c r="AB1739" s="344"/>
      <c r="AC1739" s="344"/>
      <c r="AD1739" s="344"/>
      <c r="AE1739" s="344">
        <f>HLOOKUP(AE1573,'2. LRAMVA Threshold'!$B$42:$Q$60,14,FALSE)</f>
        <v>11101677</v>
      </c>
      <c r="AF1739" s="344">
        <f>HLOOKUP(AF1573,'2. LRAMVA Threshold'!$B$42:$Q$60,14,FALSE)</f>
        <v>2445915</v>
      </c>
      <c r="AG1739" s="344">
        <f>HLOOKUP(AG1573,'2. LRAMVA Threshold'!$B$42:$Q$60,14,FALSE)</f>
        <v>6247</v>
      </c>
      <c r="AH1739" s="344">
        <f>HLOOKUP(AH1573,'2. LRAMVA Threshold'!$B$42:$Q$60,14,FALSE)</f>
        <v>0</v>
      </c>
      <c r="AI1739" s="344">
        <f>HLOOKUP(AI1573,'2. LRAMVA Threshold'!$B$42:$Q$60,14,FALSE)</f>
        <v>0</v>
      </c>
      <c r="AJ1739" s="344">
        <f>HLOOKUP(AJ1573,'2. LRAMVA Threshold'!$B$42:$Q$60,14,FALSE)</f>
        <v>1512</v>
      </c>
      <c r="AK1739" s="344">
        <f>HLOOKUP(AK1573,'2. LRAMVA Threshold'!$B$42:$Q$60,14,FALSE)</f>
        <v>0</v>
      </c>
      <c r="AL1739" s="344">
        <f>HLOOKUP(AL1573,'2. LRAMVA Threshold'!$B$42:$Q$60,14,FALSE)</f>
        <v>0</v>
      </c>
      <c r="AM1739" s="344">
        <f>HLOOKUP(AM1573,'2. LRAMVA Threshold'!$B$42:$Q$60,14,FALSE)</f>
        <v>0</v>
      </c>
      <c r="AN1739" s="344">
        <f>HLOOKUP(AN1573,'2. LRAMVA Threshold'!$B$42:$Q$60,14,FALSE)</f>
        <v>0</v>
      </c>
      <c r="AO1739" s="344">
        <f>HLOOKUP(AO1573,'2. LRAMVA Threshold'!$B$42:$Q$60,14,FALSE)</f>
        <v>0</v>
      </c>
      <c r="AP1739" s="344">
        <f>HLOOKUP(AP1573,'2. LRAMVA Threshold'!$B$42:$Q$60,14,FALSE)</f>
        <v>0</v>
      </c>
      <c r="AQ1739" s="344">
        <f>HLOOKUP(AQ1573,'2. LRAMVA Threshold'!$B$42:$Q$60,14,FALSE)</f>
        <v>0</v>
      </c>
      <c r="AR1739" s="344">
        <f>HLOOKUP(AR1573,'2. LRAMVA Threshold'!$B$42:$Q$60,14,FALSE)</f>
        <v>0</v>
      </c>
      <c r="AS1739" s="393"/>
    </row>
    <row r="1740" spans="1:45">
      <c r="B1740" s="346"/>
      <c r="C1740" s="383"/>
      <c r="D1740" s="384"/>
      <c r="E1740" s="384"/>
      <c r="F1740" s="384"/>
      <c r="G1740" s="384"/>
      <c r="H1740" s="384"/>
      <c r="I1740" s="384"/>
      <c r="J1740" s="384"/>
      <c r="K1740" s="384"/>
      <c r="L1740" s="384"/>
      <c r="M1740" s="384"/>
      <c r="N1740" s="348"/>
      <c r="O1740" s="348"/>
      <c r="P1740" s="348"/>
      <c r="Q1740" s="384"/>
      <c r="R1740" s="385"/>
      <c r="S1740" s="384"/>
      <c r="T1740" s="384"/>
      <c r="U1740" s="384"/>
      <c r="V1740" s="386"/>
      <c r="W1740" s="386"/>
      <c r="X1740" s="386"/>
      <c r="Y1740" s="386"/>
      <c r="Z1740" s="384"/>
      <c r="AA1740" s="384"/>
      <c r="AB1740" s="348"/>
      <c r="AC1740" s="348"/>
      <c r="AD1740" s="348"/>
      <c r="AE1740" s="387"/>
      <c r="AF1740" s="387"/>
      <c r="AG1740" s="387"/>
      <c r="AH1740" s="387"/>
      <c r="AI1740" s="387"/>
      <c r="AJ1740" s="387"/>
      <c r="AK1740" s="387"/>
      <c r="AL1740" s="351"/>
      <c r="AM1740" s="351"/>
      <c r="AN1740" s="351"/>
      <c r="AO1740" s="351"/>
      <c r="AP1740" s="351"/>
      <c r="AQ1740" s="351"/>
      <c r="AR1740" s="351"/>
      <c r="AS1740" s="352"/>
    </row>
    <row r="1741" spans="1:45">
      <c r="B1741" s="283" t="s">
        <v>958</v>
      </c>
      <c r="C1741" s="296"/>
      <c r="D1741" s="296"/>
      <c r="E1741" s="329"/>
      <c r="F1741" s="329"/>
      <c r="G1741" s="329"/>
      <c r="H1741" s="329"/>
      <c r="I1741" s="329"/>
      <c r="J1741" s="329"/>
      <c r="K1741" s="329"/>
      <c r="L1741" s="329"/>
      <c r="M1741" s="329"/>
      <c r="N1741" s="329"/>
      <c r="O1741" s="329"/>
      <c r="P1741" s="329"/>
      <c r="Q1741" s="329"/>
      <c r="R1741" s="251"/>
      <c r="S1741" s="298"/>
      <c r="T1741" s="298"/>
      <c r="U1741" s="298"/>
      <c r="V1741" s="297"/>
      <c r="W1741" s="297"/>
      <c r="X1741" s="297"/>
      <c r="Y1741" s="297"/>
      <c r="Z1741" s="298"/>
      <c r="AA1741" s="298"/>
      <c r="AB1741" s="298"/>
      <c r="AC1741" s="298"/>
      <c r="AD1741" s="298"/>
      <c r="AE1741" s="732">
        <f>HLOOKUP(AE35,'3.  Distribution Rates'!$C$122:$P$136,15,FALSE)</f>
        <v>0</v>
      </c>
      <c r="AF1741" s="732">
        <f>HLOOKUP(AF35,'3.  Distribution Rates'!$C$122:$P$136,15,FALSE)</f>
        <v>1.35E-2</v>
      </c>
      <c r="AG1741" s="732">
        <f>HLOOKUP(AG35,'3.  Distribution Rates'!$C$122:$P$136,15,FALSE)</f>
        <v>2.5028999999999999</v>
      </c>
      <c r="AH1741" s="732">
        <f>HLOOKUP(AH35,'3.  Distribution Rates'!$C$122:$P$136,15,FALSE)</f>
        <v>1.3543000000000001</v>
      </c>
      <c r="AI1741" s="732">
        <f>HLOOKUP(AI35,'3.  Distribution Rates'!$C$122:$P$136,15,FALSE)</f>
        <v>9.9855999999999998</v>
      </c>
      <c r="AJ1741" s="732">
        <f>HLOOKUP(AJ35,'3.  Distribution Rates'!$C$122:$P$136,15,FALSE)</f>
        <v>9.8618000000000006</v>
      </c>
      <c r="AK1741" s="732">
        <f>HLOOKUP(AK35,'3.  Distribution Rates'!$C$122:$P$136,15,FALSE)</f>
        <v>3.0499999999999999E-2</v>
      </c>
      <c r="AL1741" s="732">
        <f>HLOOKUP(AL35,'3.  Distribution Rates'!$C$122:$P$136,15,FALSE)</f>
        <v>0</v>
      </c>
      <c r="AM1741" s="732">
        <f>HLOOKUP(AM35,'3.  Distribution Rates'!$C$122:$P$136,15,FALSE)</f>
        <v>0</v>
      </c>
      <c r="AN1741" s="732">
        <f>HLOOKUP(AN35,'3.  Distribution Rates'!$C$122:$P$136,15,FALSE)</f>
        <v>0</v>
      </c>
      <c r="AO1741" s="732">
        <f>HLOOKUP(AO35,'3.  Distribution Rates'!$C$122:$P$136,15,FALSE)</f>
        <v>0</v>
      </c>
      <c r="AP1741" s="732">
        <f>HLOOKUP(AP35,'3.  Distribution Rates'!$C$122:$P$136,15,FALSE)</f>
        <v>0</v>
      </c>
      <c r="AQ1741" s="732">
        <f>HLOOKUP(AQ35,'3.  Distribution Rates'!$C$122:$P$136,15,FALSE)</f>
        <v>0</v>
      </c>
      <c r="AR1741" s="732">
        <f>HLOOKUP(AR35,'3.  Distribution Rates'!$C$122:$P$136,15,FALSE)</f>
        <v>0</v>
      </c>
      <c r="AS1741" s="395"/>
    </row>
    <row r="1742" spans="1:45">
      <c r="B1742" s="283" t="s">
        <v>759</v>
      </c>
      <c r="C1742" s="301"/>
      <c r="D1742" s="243"/>
      <c r="E1742" s="240"/>
      <c r="F1742" s="240"/>
      <c r="G1742" s="240"/>
      <c r="H1742" s="240"/>
      <c r="I1742" s="240"/>
      <c r="J1742" s="240"/>
      <c r="K1742" s="240"/>
      <c r="L1742" s="240"/>
      <c r="M1742" s="240"/>
      <c r="N1742" s="240"/>
      <c r="O1742" s="240"/>
      <c r="P1742" s="240"/>
      <c r="Q1742" s="240"/>
      <c r="R1742" s="251"/>
      <c r="S1742" s="240"/>
      <c r="T1742" s="240"/>
      <c r="U1742" s="240"/>
      <c r="V1742" s="243"/>
      <c r="W1742" s="243"/>
      <c r="X1742" s="243"/>
      <c r="Y1742" s="243"/>
      <c r="Z1742" s="240"/>
      <c r="AA1742" s="240"/>
      <c r="AB1742" s="240"/>
      <c r="AC1742" s="240"/>
      <c r="AD1742" s="240"/>
      <c r="AE1742" s="331">
        <f>'4.  2011-2014 LRAM'!AM146*AE1741</f>
        <v>0</v>
      </c>
      <c r="AF1742" s="331">
        <f>'4.  2011-2014 LRAM'!AN146*AF1741</f>
        <v>0</v>
      </c>
      <c r="AG1742" s="331">
        <f>'4.  2011-2014 LRAM'!AO146*AG1741</f>
        <v>0</v>
      </c>
      <c r="AH1742" s="331">
        <f>'4.  2011-2014 LRAM'!AP146*AH1741</f>
        <v>0</v>
      </c>
      <c r="AI1742" s="331">
        <f>'4.  2011-2014 LRAM'!AQ146*AI1741</f>
        <v>0</v>
      </c>
      <c r="AJ1742" s="331">
        <f>'4.  2011-2014 LRAM'!AR146*AJ1741</f>
        <v>0</v>
      </c>
      <c r="AK1742" s="331">
        <f>'4.  2011-2014 LRAM'!AS146*AK1741</f>
        <v>0</v>
      </c>
      <c r="AL1742" s="331">
        <f>'4.  2011-2014 LRAM'!AT146*AL1741</f>
        <v>0</v>
      </c>
      <c r="AM1742" s="331">
        <f>'4.  2011-2014 LRAM'!AU146*AM1741</f>
        <v>0</v>
      </c>
      <c r="AN1742" s="331">
        <f>'4.  2011-2014 LRAM'!AV146*AN1741</f>
        <v>0</v>
      </c>
      <c r="AO1742" s="331">
        <f>'4.  2011-2014 LRAM'!AW146*AO1741</f>
        <v>0</v>
      </c>
      <c r="AP1742" s="331">
        <f>'4.  2011-2014 LRAM'!AX146*AP1741</f>
        <v>0</v>
      </c>
      <c r="AQ1742" s="331">
        <f>'4.  2011-2014 LRAM'!AY146*AQ1741</f>
        <v>0</v>
      </c>
      <c r="AR1742" s="331">
        <f>'4.  2011-2014 LRAM'!AZ146*AR1741</f>
        <v>0</v>
      </c>
      <c r="AS1742" s="543">
        <f>SUM(AE1742:AR1742)</f>
        <v>0</v>
      </c>
    </row>
    <row r="1743" spans="1:45">
      <c r="B1743" s="283" t="s">
        <v>760</v>
      </c>
      <c r="C1743" s="301"/>
      <c r="D1743" s="243"/>
      <c r="E1743" s="240"/>
      <c r="F1743" s="240"/>
      <c r="G1743" s="240"/>
      <c r="H1743" s="240"/>
      <c r="I1743" s="240"/>
      <c r="J1743" s="240"/>
      <c r="K1743" s="240"/>
      <c r="L1743" s="240"/>
      <c r="M1743" s="240"/>
      <c r="N1743" s="240"/>
      <c r="O1743" s="240"/>
      <c r="P1743" s="240"/>
      <c r="Q1743" s="240"/>
      <c r="R1743" s="251"/>
      <c r="S1743" s="240"/>
      <c r="T1743" s="240"/>
      <c r="U1743" s="240"/>
      <c r="V1743" s="243"/>
      <c r="W1743" s="243"/>
      <c r="X1743" s="243"/>
      <c r="Y1743" s="243"/>
      <c r="Z1743" s="240"/>
      <c r="AA1743" s="240"/>
      <c r="AB1743" s="240"/>
      <c r="AC1743" s="240"/>
      <c r="AD1743" s="240"/>
      <c r="AE1743" s="331">
        <f>'4.  2011-2014 LRAM'!AM285*AE1741</f>
        <v>0</v>
      </c>
      <c r="AF1743" s="331">
        <f>'4.  2011-2014 LRAM'!AN285*AF1741</f>
        <v>0</v>
      </c>
      <c r="AG1743" s="331">
        <f>'4.  2011-2014 LRAM'!AO285*AG1741</f>
        <v>0</v>
      </c>
      <c r="AH1743" s="331">
        <f>'4.  2011-2014 LRAM'!AP285*AH1741</f>
        <v>0</v>
      </c>
      <c r="AI1743" s="331">
        <f>'4.  2011-2014 LRAM'!AQ285*AI1741</f>
        <v>0</v>
      </c>
      <c r="AJ1743" s="331">
        <f>'4.  2011-2014 LRAM'!AR285*AJ1741</f>
        <v>0</v>
      </c>
      <c r="AK1743" s="331">
        <f>'4.  2011-2014 LRAM'!AS285*AK1741</f>
        <v>0</v>
      </c>
      <c r="AL1743" s="331">
        <f>'4.  2011-2014 LRAM'!AT285*AL1741</f>
        <v>0</v>
      </c>
      <c r="AM1743" s="331">
        <f>'4.  2011-2014 LRAM'!AU285*AM1741</f>
        <v>0</v>
      </c>
      <c r="AN1743" s="331">
        <f>'4.  2011-2014 LRAM'!AV285*AN1741</f>
        <v>0</v>
      </c>
      <c r="AO1743" s="331">
        <f>'4.  2011-2014 LRAM'!AW285*AO1741</f>
        <v>0</v>
      </c>
      <c r="AP1743" s="331">
        <f>'4.  2011-2014 LRAM'!AX285*AP1741</f>
        <v>0</v>
      </c>
      <c r="AQ1743" s="331">
        <f>'4.  2011-2014 LRAM'!AY285*AQ1741</f>
        <v>0</v>
      </c>
      <c r="AR1743" s="331">
        <f>'4.  2011-2014 LRAM'!AZ285*AR1741</f>
        <v>0</v>
      </c>
      <c r="AS1743" s="543">
        <f t="shared" ref="AS1743" si="2993">SUM(AE1743:AR1743)</f>
        <v>0</v>
      </c>
    </row>
    <row r="1744" spans="1:45">
      <c r="B1744" s="283" t="s">
        <v>761</v>
      </c>
      <c r="C1744" s="301"/>
      <c r="D1744" s="243"/>
      <c r="E1744" s="240"/>
      <c r="F1744" s="240"/>
      <c r="G1744" s="240"/>
      <c r="H1744" s="240"/>
      <c r="I1744" s="240"/>
      <c r="J1744" s="240"/>
      <c r="K1744" s="240"/>
      <c r="L1744" s="240"/>
      <c r="M1744" s="240"/>
      <c r="N1744" s="240"/>
      <c r="O1744" s="240"/>
      <c r="P1744" s="240"/>
      <c r="Q1744" s="240"/>
      <c r="R1744" s="251"/>
      <c r="S1744" s="240"/>
      <c r="T1744" s="240"/>
      <c r="U1744" s="240"/>
      <c r="V1744" s="243"/>
      <c r="W1744" s="243"/>
      <c r="X1744" s="243"/>
      <c r="Y1744" s="243"/>
      <c r="Z1744" s="240"/>
      <c r="AA1744" s="240"/>
      <c r="AB1744" s="240"/>
      <c r="AC1744" s="240"/>
      <c r="AD1744" s="240"/>
      <c r="AE1744" s="331">
        <f>'4.  2011-2014 LRAM'!AM421*AE1741</f>
        <v>0</v>
      </c>
      <c r="AF1744" s="331">
        <f>'4.  2011-2014 LRAM'!AN421*AF1741</f>
        <v>0</v>
      </c>
      <c r="AG1744" s="331">
        <f>'4.  2011-2014 LRAM'!AO421*AG1741</f>
        <v>0</v>
      </c>
      <c r="AH1744" s="331">
        <f>'4.  2011-2014 LRAM'!AP421*AH1741</f>
        <v>0</v>
      </c>
      <c r="AI1744" s="331">
        <f>'4.  2011-2014 LRAM'!AQ421*AI1741</f>
        <v>0</v>
      </c>
      <c r="AJ1744" s="331">
        <f>'4.  2011-2014 LRAM'!AR421*AJ1741</f>
        <v>0</v>
      </c>
      <c r="AK1744" s="331">
        <f>'4.  2011-2014 LRAM'!AS421*AK1741</f>
        <v>0</v>
      </c>
      <c r="AL1744" s="331">
        <f>'4.  2011-2014 LRAM'!AT421*AL1741</f>
        <v>0</v>
      </c>
      <c r="AM1744" s="331">
        <f>'4.  2011-2014 LRAM'!AU421*AM1741</f>
        <v>0</v>
      </c>
      <c r="AN1744" s="331">
        <f>'4.  2011-2014 LRAM'!AV421*AN1741</f>
        <v>0</v>
      </c>
      <c r="AO1744" s="331">
        <f>'4.  2011-2014 LRAM'!AW421*AO1741</f>
        <v>0</v>
      </c>
      <c r="AP1744" s="331">
        <f>'4.  2011-2014 LRAM'!AX421*AP1741</f>
        <v>0</v>
      </c>
      <c r="AQ1744" s="331">
        <f>'4.  2011-2014 LRAM'!AY421*AQ1741</f>
        <v>0</v>
      </c>
      <c r="AR1744" s="331">
        <f>'4.  2011-2014 LRAM'!AZ421*AR1741</f>
        <v>0</v>
      </c>
      <c r="AS1744" s="543">
        <f>SUM(AE1744:AR1744)</f>
        <v>0</v>
      </c>
    </row>
    <row r="1745" spans="2:45">
      <c r="B1745" s="283" t="s">
        <v>762</v>
      </c>
      <c r="C1745" s="301"/>
      <c r="D1745" s="243"/>
      <c r="E1745" s="240"/>
      <c r="F1745" s="240"/>
      <c r="G1745" s="240"/>
      <c r="H1745" s="240"/>
      <c r="I1745" s="240"/>
      <c r="J1745" s="240"/>
      <c r="K1745" s="240"/>
      <c r="L1745" s="240"/>
      <c r="M1745" s="240"/>
      <c r="N1745" s="240"/>
      <c r="O1745" s="240"/>
      <c r="P1745" s="240"/>
      <c r="Q1745" s="240"/>
      <c r="R1745" s="251"/>
      <c r="S1745" s="240"/>
      <c r="T1745" s="240"/>
      <c r="U1745" s="240"/>
      <c r="V1745" s="243"/>
      <c r="W1745" s="243"/>
      <c r="X1745" s="243"/>
      <c r="Y1745" s="243"/>
      <c r="Z1745" s="240"/>
      <c r="AA1745" s="240"/>
      <c r="AB1745" s="240"/>
      <c r="AC1745" s="240"/>
      <c r="AD1745" s="240"/>
      <c r="AE1745" s="331">
        <f>'4.  2011-2014 LRAM'!AM558*AE1741</f>
        <v>0</v>
      </c>
      <c r="AF1745" s="331">
        <f>'4.  2011-2014 LRAM'!AN558*AF1741</f>
        <v>0</v>
      </c>
      <c r="AG1745" s="331">
        <f>'4.  2011-2014 LRAM'!AO558*AG1741</f>
        <v>0</v>
      </c>
      <c r="AH1745" s="331">
        <f>'4.  2011-2014 LRAM'!AP558*AH1741</f>
        <v>0</v>
      </c>
      <c r="AI1745" s="331">
        <f>'4.  2011-2014 LRAM'!AQ558*AI1741</f>
        <v>0</v>
      </c>
      <c r="AJ1745" s="331">
        <f>'4.  2011-2014 LRAM'!AR558*AJ1741</f>
        <v>0</v>
      </c>
      <c r="AK1745" s="331">
        <f>'4.  2011-2014 LRAM'!AS558*AK1741</f>
        <v>0</v>
      </c>
      <c r="AL1745" s="331">
        <f>'4.  2011-2014 LRAM'!AT558*AL1741</f>
        <v>0</v>
      </c>
      <c r="AM1745" s="331">
        <f>'4.  2011-2014 LRAM'!AU558*AM1741</f>
        <v>0</v>
      </c>
      <c r="AN1745" s="331">
        <f>'4.  2011-2014 LRAM'!AV558*AN1741</f>
        <v>0</v>
      </c>
      <c r="AO1745" s="331">
        <f>'4.  2011-2014 LRAM'!AW558*AO1741</f>
        <v>0</v>
      </c>
      <c r="AP1745" s="331">
        <f>'4.  2011-2014 LRAM'!AX558*AP1741</f>
        <v>0</v>
      </c>
      <c r="AQ1745" s="331">
        <f>'4.  2011-2014 LRAM'!AY558*AQ1741</f>
        <v>0</v>
      </c>
      <c r="AR1745" s="331">
        <f>'4.  2011-2014 LRAM'!AZ558*AR1741</f>
        <v>0</v>
      </c>
      <c r="AS1745" s="543">
        <f>SUM(AE1745:AR1745)</f>
        <v>0</v>
      </c>
    </row>
    <row r="1746" spans="2:45">
      <c r="B1746" s="283" t="s">
        <v>763</v>
      </c>
      <c r="C1746" s="301"/>
      <c r="D1746" s="243"/>
      <c r="E1746" s="240"/>
      <c r="F1746" s="240"/>
      <c r="G1746" s="240"/>
      <c r="H1746" s="240"/>
      <c r="I1746" s="240"/>
      <c r="J1746" s="240"/>
      <c r="K1746" s="240"/>
      <c r="L1746" s="240"/>
      <c r="M1746" s="240"/>
      <c r="N1746" s="240"/>
      <c r="O1746" s="240"/>
      <c r="P1746" s="240"/>
      <c r="Q1746" s="240"/>
      <c r="R1746" s="251"/>
      <c r="S1746" s="240"/>
      <c r="T1746" s="240"/>
      <c r="U1746" s="240"/>
      <c r="V1746" s="243"/>
      <c r="W1746" s="243"/>
      <c r="X1746" s="243"/>
      <c r="Y1746" s="243"/>
      <c r="Z1746" s="240"/>
      <c r="AA1746" s="240"/>
      <c r="AB1746" s="240"/>
      <c r="AC1746" s="240"/>
      <c r="AD1746" s="240"/>
      <c r="AE1746" s="331">
        <f>AE215*AE1741</f>
        <v>0</v>
      </c>
      <c r="AF1746" s="331">
        <f t="shared" ref="AF1746:AR1746" si="2994">AF215*AF1741</f>
        <v>0</v>
      </c>
      <c r="AG1746" s="331">
        <f t="shared" si="2994"/>
        <v>0</v>
      </c>
      <c r="AH1746" s="331">
        <f t="shared" si="2994"/>
        <v>0</v>
      </c>
      <c r="AI1746" s="331">
        <f t="shared" si="2994"/>
        <v>0</v>
      </c>
      <c r="AJ1746" s="331">
        <f t="shared" si="2994"/>
        <v>0</v>
      </c>
      <c r="AK1746" s="331">
        <f t="shared" si="2994"/>
        <v>0</v>
      </c>
      <c r="AL1746" s="331">
        <f t="shared" si="2994"/>
        <v>0</v>
      </c>
      <c r="AM1746" s="331">
        <f t="shared" si="2994"/>
        <v>0</v>
      </c>
      <c r="AN1746" s="331">
        <f t="shared" si="2994"/>
        <v>0</v>
      </c>
      <c r="AO1746" s="331">
        <f t="shared" si="2994"/>
        <v>0</v>
      </c>
      <c r="AP1746" s="331">
        <f t="shared" si="2994"/>
        <v>0</v>
      </c>
      <c r="AQ1746" s="331">
        <f t="shared" si="2994"/>
        <v>0</v>
      </c>
      <c r="AR1746" s="331">
        <f t="shared" si="2994"/>
        <v>0</v>
      </c>
      <c r="AS1746" s="543">
        <f t="shared" ref="AS1746" si="2995">SUM(AE1746:AR1746)</f>
        <v>0</v>
      </c>
    </row>
    <row r="1747" spans="2:45">
      <c r="B1747" s="283" t="s">
        <v>764</v>
      </c>
      <c r="C1747" s="301"/>
      <c r="D1747" s="243"/>
      <c r="E1747" s="240"/>
      <c r="F1747" s="240"/>
      <c r="G1747" s="240"/>
      <c r="H1747" s="240"/>
      <c r="I1747" s="240"/>
      <c r="J1747" s="240"/>
      <c r="K1747" s="240"/>
      <c r="L1747" s="240"/>
      <c r="M1747" s="240"/>
      <c r="N1747" s="240"/>
      <c r="O1747" s="240"/>
      <c r="P1747" s="240"/>
      <c r="Q1747" s="240"/>
      <c r="R1747" s="251"/>
      <c r="S1747" s="240"/>
      <c r="T1747" s="240"/>
      <c r="U1747" s="240"/>
      <c r="V1747" s="243"/>
      <c r="W1747" s="243"/>
      <c r="X1747" s="243"/>
      <c r="Y1747" s="243"/>
      <c r="Z1747" s="240"/>
      <c r="AA1747" s="240"/>
      <c r="AB1747" s="240"/>
      <c r="AC1747" s="240"/>
      <c r="AD1747" s="240"/>
      <c r="AE1747" s="331">
        <f>AE405*AE1741</f>
        <v>0</v>
      </c>
      <c r="AF1747" s="331">
        <f t="shared" ref="AF1747:AR1747" si="2996">AF405*AF1741</f>
        <v>17522.270081143783</v>
      </c>
      <c r="AG1747" s="331">
        <f t="shared" si="2996"/>
        <v>1483.9746966553744</v>
      </c>
      <c r="AH1747" s="331">
        <f t="shared" si="2996"/>
        <v>0</v>
      </c>
      <c r="AI1747" s="331">
        <f t="shared" si="2996"/>
        <v>0</v>
      </c>
      <c r="AJ1747" s="331">
        <f t="shared" si="2996"/>
        <v>17008.708950636428</v>
      </c>
      <c r="AK1747" s="331">
        <f t="shared" si="2996"/>
        <v>0</v>
      </c>
      <c r="AL1747" s="331">
        <f t="shared" si="2996"/>
        <v>0</v>
      </c>
      <c r="AM1747" s="331">
        <f t="shared" si="2996"/>
        <v>0</v>
      </c>
      <c r="AN1747" s="331">
        <f t="shared" si="2996"/>
        <v>0</v>
      </c>
      <c r="AO1747" s="331">
        <f t="shared" si="2996"/>
        <v>0</v>
      </c>
      <c r="AP1747" s="331">
        <f t="shared" si="2996"/>
        <v>0</v>
      </c>
      <c r="AQ1747" s="331">
        <f t="shared" si="2996"/>
        <v>0</v>
      </c>
      <c r="AR1747" s="331">
        <f t="shared" si="2996"/>
        <v>0</v>
      </c>
      <c r="AS1747" s="543">
        <f t="shared" ref="AS1747:AS1748" si="2997">SUM(AE1747:AR1747)</f>
        <v>36014.95372843559</v>
      </c>
    </row>
    <row r="1748" spans="2:45">
      <c r="B1748" s="283" t="s">
        <v>765</v>
      </c>
      <c r="C1748" s="301"/>
      <c r="D1748" s="243"/>
      <c r="E1748" s="240"/>
      <c r="F1748" s="240"/>
      <c r="G1748" s="240"/>
      <c r="H1748" s="240"/>
      <c r="I1748" s="240"/>
      <c r="J1748" s="240"/>
      <c r="K1748" s="240"/>
      <c r="L1748" s="240"/>
      <c r="M1748" s="240"/>
      <c r="N1748" s="240"/>
      <c r="O1748" s="240"/>
      <c r="P1748" s="240"/>
      <c r="Q1748" s="240"/>
      <c r="R1748" s="251"/>
      <c r="S1748" s="240"/>
      <c r="T1748" s="240"/>
      <c r="U1748" s="240"/>
      <c r="V1748" s="243"/>
      <c r="W1748" s="243"/>
      <c r="X1748" s="243"/>
      <c r="Y1748" s="243"/>
      <c r="Z1748" s="240"/>
      <c r="AA1748" s="240"/>
      <c r="AB1748" s="240"/>
      <c r="AC1748" s="240"/>
      <c r="AD1748" s="240"/>
      <c r="AE1748" s="331">
        <f>AE595*AE1741</f>
        <v>0</v>
      </c>
      <c r="AF1748" s="331">
        <f t="shared" ref="AF1748:AR1748" si="2998">AF595*AF1741</f>
        <v>18073.328467441683</v>
      </c>
      <c r="AG1748" s="331">
        <f t="shared" si="2998"/>
        <v>9468.5343530011305</v>
      </c>
      <c r="AH1748" s="331">
        <f t="shared" si="2998"/>
        <v>0</v>
      </c>
      <c r="AI1748" s="331">
        <f t="shared" si="2998"/>
        <v>0</v>
      </c>
      <c r="AJ1748" s="331">
        <f t="shared" si="2998"/>
        <v>0</v>
      </c>
      <c r="AK1748" s="331">
        <f t="shared" si="2998"/>
        <v>0</v>
      </c>
      <c r="AL1748" s="331">
        <f t="shared" si="2998"/>
        <v>0</v>
      </c>
      <c r="AM1748" s="331">
        <f t="shared" si="2998"/>
        <v>0</v>
      </c>
      <c r="AN1748" s="331">
        <f t="shared" si="2998"/>
        <v>0</v>
      </c>
      <c r="AO1748" s="331">
        <f t="shared" si="2998"/>
        <v>0</v>
      </c>
      <c r="AP1748" s="331">
        <f t="shared" si="2998"/>
        <v>0</v>
      </c>
      <c r="AQ1748" s="331">
        <f t="shared" si="2998"/>
        <v>0</v>
      </c>
      <c r="AR1748" s="331">
        <f t="shared" si="2998"/>
        <v>0</v>
      </c>
      <c r="AS1748" s="543">
        <f t="shared" si="2997"/>
        <v>27541.862820442813</v>
      </c>
    </row>
    <row r="1749" spans="2:45">
      <c r="B1749" s="283" t="s">
        <v>766</v>
      </c>
      <c r="C1749" s="301"/>
      <c r="D1749" s="243"/>
      <c r="E1749" s="240"/>
      <c r="F1749" s="240"/>
      <c r="G1749" s="240"/>
      <c r="H1749" s="240"/>
      <c r="I1749" s="240"/>
      <c r="J1749" s="240"/>
      <c r="K1749" s="240"/>
      <c r="L1749" s="240"/>
      <c r="M1749" s="240"/>
      <c r="N1749" s="240"/>
      <c r="O1749" s="240"/>
      <c r="P1749" s="240"/>
      <c r="Q1749" s="240"/>
      <c r="R1749" s="251"/>
      <c r="S1749" s="240"/>
      <c r="T1749" s="240"/>
      <c r="U1749" s="240"/>
      <c r="V1749" s="243"/>
      <c r="W1749" s="243"/>
      <c r="X1749" s="243"/>
      <c r="Y1749" s="243"/>
      <c r="Z1749" s="240"/>
      <c r="AA1749" s="240"/>
      <c r="AB1749" s="240"/>
      <c r="AC1749" s="240"/>
      <c r="AD1749" s="240"/>
      <c r="AE1749" s="331">
        <f>AE785*AE1741</f>
        <v>0</v>
      </c>
      <c r="AF1749" s="331">
        <f t="shared" ref="AF1749:AR1749" si="2999">AF785*AF1741</f>
        <v>9257.8214905394198</v>
      </c>
      <c r="AG1749" s="331">
        <f t="shared" si="2999"/>
        <v>7506.7864757446087</v>
      </c>
      <c r="AH1749" s="331">
        <f t="shared" si="2999"/>
        <v>0</v>
      </c>
      <c r="AI1749" s="331">
        <f t="shared" si="2999"/>
        <v>0</v>
      </c>
      <c r="AJ1749" s="331">
        <f t="shared" si="2999"/>
        <v>0</v>
      </c>
      <c r="AK1749" s="331">
        <f t="shared" si="2999"/>
        <v>0</v>
      </c>
      <c r="AL1749" s="331">
        <f t="shared" si="2999"/>
        <v>0</v>
      </c>
      <c r="AM1749" s="331">
        <f t="shared" si="2999"/>
        <v>0</v>
      </c>
      <c r="AN1749" s="331">
        <f t="shared" si="2999"/>
        <v>0</v>
      </c>
      <c r="AO1749" s="331">
        <f t="shared" si="2999"/>
        <v>0</v>
      </c>
      <c r="AP1749" s="331">
        <f t="shared" si="2999"/>
        <v>0</v>
      </c>
      <c r="AQ1749" s="331">
        <f t="shared" si="2999"/>
        <v>0</v>
      </c>
      <c r="AR1749" s="331">
        <f t="shared" si="2999"/>
        <v>0</v>
      </c>
      <c r="AS1749" s="543">
        <f>SUM(AE1749:AR1749)</f>
        <v>16764.607966284027</v>
      </c>
    </row>
    <row r="1750" spans="2:45">
      <c r="B1750" s="283" t="s">
        <v>767</v>
      </c>
      <c r="C1750" s="301"/>
      <c r="D1750" s="243"/>
      <c r="E1750" s="240"/>
      <c r="F1750" s="240"/>
      <c r="G1750" s="240"/>
      <c r="H1750" s="240"/>
      <c r="I1750" s="240"/>
      <c r="J1750" s="240"/>
      <c r="K1750" s="240"/>
      <c r="L1750" s="240"/>
      <c r="M1750" s="240"/>
      <c r="N1750" s="240"/>
      <c r="O1750" s="240"/>
      <c r="P1750" s="240"/>
      <c r="Q1750" s="240"/>
      <c r="R1750" s="251"/>
      <c r="S1750" s="240"/>
      <c r="T1750" s="240"/>
      <c r="U1750" s="240"/>
      <c r="V1750" s="243"/>
      <c r="W1750" s="243"/>
      <c r="X1750" s="243"/>
      <c r="Y1750" s="243"/>
      <c r="Z1750" s="240"/>
      <c r="AA1750" s="240"/>
      <c r="AB1750" s="240"/>
      <c r="AC1750" s="240"/>
      <c r="AD1750" s="240"/>
      <c r="AE1750" s="331">
        <f>AE980*AE1741</f>
        <v>0</v>
      </c>
      <c r="AF1750" s="331">
        <f t="shared" ref="AF1750:AR1750" si="3000">AF980*AF1741</f>
        <v>1270.2933975538003</v>
      </c>
      <c r="AG1750" s="331">
        <f t="shared" si="3000"/>
        <v>0</v>
      </c>
      <c r="AH1750" s="331">
        <f t="shared" si="3000"/>
        <v>0</v>
      </c>
      <c r="AI1750" s="331">
        <f t="shared" si="3000"/>
        <v>0</v>
      </c>
      <c r="AJ1750" s="331">
        <f t="shared" si="3000"/>
        <v>0</v>
      </c>
      <c r="AK1750" s="331">
        <f t="shared" si="3000"/>
        <v>0</v>
      </c>
      <c r="AL1750" s="331">
        <f t="shared" si="3000"/>
        <v>0</v>
      </c>
      <c r="AM1750" s="331">
        <f t="shared" si="3000"/>
        <v>0</v>
      </c>
      <c r="AN1750" s="331">
        <f t="shared" si="3000"/>
        <v>0</v>
      </c>
      <c r="AO1750" s="331">
        <f t="shared" si="3000"/>
        <v>0</v>
      </c>
      <c r="AP1750" s="331">
        <f t="shared" si="3000"/>
        <v>0</v>
      </c>
      <c r="AQ1750" s="331">
        <f t="shared" si="3000"/>
        <v>0</v>
      </c>
      <c r="AR1750" s="331">
        <f t="shared" si="3000"/>
        <v>0</v>
      </c>
      <c r="AS1750" s="543">
        <f t="shared" ref="AS1750:AS1752" si="3001">SUM(AE1750:AR1750)</f>
        <v>1270.2933975538003</v>
      </c>
    </row>
    <row r="1751" spans="2:45">
      <c r="B1751" s="283" t="s">
        <v>768</v>
      </c>
      <c r="C1751" s="301"/>
      <c r="D1751" s="243"/>
      <c r="E1751" s="240"/>
      <c r="F1751" s="240"/>
      <c r="G1751" s="240"/>
      <c r="H1751" s="240"/>
      <c r="I1751" s="240"/>
      <c r="J1751" s="240"/>
      <c r="K1751" s="240"/>
      <c r="L1751" s="240"/>
      <c r="M1751" s="240"/>
      <c r="N1751" s="240"/>
      <c r="O1751" s="240"/>
      <c r="P1751" s="240"/>
      <c r="Q1751" s="240"/>
      <c r="R1751" s="251"/>
      <c r="S1751" s="240"/>
      <c r="T1751" s="240"/>
      <c r="U1751" s="240"/>
      <c r="V1751" s="243"/>
      <c r="W1751" s="243"/>
      <c r="X1751" s="243"/>
      <c r="Y1751" s="243"/>
      <c r="Z1751" s="240"/>
      <c r="AA1751" s="240"/>
      <c r="AB1751" s="240"/>
      <c r="AC1751" s="240"/>
      <c r="AD1751" s="240"/>
      <c r="AE1751" s="331">
        <f>AE1175*AE1741</f>
        <v>0</v>
      </c>
      <c r="AF1751" s="331">
        <f t="shared" ref="AF1751:AR1751" si="3002">AF1175*AF1741</f>
        <v>0</v>
      </c>
      <c r="AG1751" s="331">
        <f t="shared" si="3002"/>
        <v>0</v>
      </c>
      <c r="AH1751" s="331">
        <f t="shared" si="3002"/>
        <v>0</v>
      </c>
      <c r="AI1751" s="331">
        <f t="shared" si="3002"/>
        <v>0</v>
      </c>
      <c r="AJ1751" s="331">
        <f t="shared" si="3002"/>
        <v>0</v>
      </c>
      <c r="AK1751" s="331">
        <f t="shared" si="3002"/>
        <v>0</v>
      </c>
      <c r="AL1751" s="331">
        <f t="shared" si="3002"/>
        <v>0</v>
      </c>
      <c r="AM1751" s="331">
        <f t="shared" si="3002"/>
        <v>0</v>
      </c>
      <c r="AN1751" s="331">
        <f t="shared" si="3002"/>
        <v>0</v>
      </c>
      <c r="AO1751" s="331">
        <f t="shared" si="3002"/>
        <v>0</v>
      </c>
      <c r="AP1751" s="331">
        <f t="shared" si="3002"/>
        <v>0</v>
      </c>
      <c r="AQ1751" s="331">
        <f t="shared" si="3002"/>
        <v>0</v>
      </c>
      <c r="AR1751" s="331">
        <f t="shared" si="3002"/>
        <v>0</v>
      </c>
      <c r="AS1751" s="543">
        <f t="shared" si="3001"/>
        <v>0</v>
      </c>
    </row>
    <row r="1752" spans="2:45">
      <c r="B1752" s="283" t="s">
        <v>769</v>
      </c>
      <c r="C1752" s="301"/>
      <c r="D1752" s="243"/>
      <c r="E1752" s="240"/>
      <c r="F1752" s="240"/>
      <c r="G1752" s="240"/>
      <c r="H1752" s="240"/>
      <c r="I1752" s="240"/>
      <c r="J1752" s="240"/>
      <c r="K1752" s="240"/>
      <c r="L1752" s="240"/>
      <c r="M1752" s="240"/>
      <c r="N1752" s="240"/>
      <c r="O1752" s="240"/>
      <c r="P1752" s="240"/>
      <c r="Q1752" s="240"/>
      <c r="R1752" s="251"/>
      <c r="S1752" s="240"/>
      <c r="T1752" s="240"/>
      <c r="U1752" s="240"/>
      <c r="V1752" s="243"/>
      <c r="W1752" s="243"/>
      <c r="X1752" s="243"/>
      <c r="Y1752" s="243"/>
      <c r="Z1752" s="240"/>
      <c r="AA1752" s="240"/>
      <c r="AB1752" s="240"/>
      <c r="AC1752" s="240"/>
      <c r="AD1752" s="240"/>
      <c r="AE1752" s="331">
        <f>AE1370*AE1741</f>
        <v>0</v>
      </c>
      <c r="AF1752" s="331">
        <f t="shared" ref="AF1752:AR1752" si="3003">AF1370*AF1741</f>
        <v>0</v>
      </c>
      <c r="AG1752" s="331">
        <f t="shared" si="3003"/>
        <v>0</v>
      </c>
      <c r="AH1752" s="331">
        <f t="shared" si="3003"/>
        <v>0</v>
      </c>
      <c r="AI1752" s="331">
        <f t="shared" si="3003"/>
        <v>0</v>
      </c>
      <c r="AJ1752" s="331">
        <f t="shared" si="3003"/>
        <v>0</v>
      </c>
      <c r="AK1752" s="331">
        <f t="shared" si="3003"/>
        <v>0</v>
      </c>
      <c r="AL1752" s="331">
        <f t="shared" si="3003"/>
        <v>0</v>
      </c>
      <c r="AM1752" s="331">
        <f t="shared" si="3003"/>
        <v>0</v>
      </c>
      <c r="AN1752" s="331">
        <f t="shared" si="3003"/>
        <v>0</v>
      </c>
      <c r="AO1752" s="331">
        <f t="shared" si="3003"/>
        <v>0</v>
      </c>
      <c r="AP1752" s="331">
        <f t="shared" si="3003"/>
        <v>0</v>
      </c>
      <c r="AQ1752" s="331">
        <f t="shared" si="3003"/>
        <v>0</v>
      </c>
      <c r="AR1752" s="331">
        <f t="shared" si="3003"/>
        <v>0</v>
      </c>
      <c r="AS1752" s="543">
        <f t="shared" si="3001"/>
        <v>0</v>
      </c>
    </row>
    <row r="1753" spans="2:45">
      <c r="B1753" s="283" t="s">
        <v>770</v>
      </c>
      <c r="C1753" s="301"/>
      <c r="D1753" s="243"/>
      <c r="E1753" s="240"/>
      <c r="F1753" s="240"/>
      <c r="G1753" s="240"/>
      <c r="H1753" s="240"/>
      <c r="I1753" s="240"/>
      <c r="J1753" s="240"/>
      <c r="K1753" s="240"/>
      <c r="L1753" s="240"/>
      <c r="M1753" s="240"/>
      <c r="N1753" s="240"/>
      <c r="O1753" s="240"/>
      <c r="P1753" s="240"/>
      <c r="Q1753" s="240"/>
      <c r="R1753" s="251"/>
      <c r="S1753" s="240"/>
      <c r="T1753" s="240"/>
      <c r="U1753" s="240"/>
      <c r="V1753" s="243"/>
      <c r="W1753" s="243"/>
      <c r="X1753" s="243"/>
      <c r="Y1753" s="243"/>
      <c r="Z1753" s="240"/>
      <c r="AA1753" s="240"/>
      <c r="AB1753" s="240"/>
      <c r="AC1753" s="240"/>
      <c r="AD1753" s="240"/>
      <c r="AE1753" s="331">
        <f>AE1564*AE1741</f>
        <v>0</v>
      </c>
      <c r="AF1753" s="331">
        <f t="shared" ref="AF1753:AR1753" si="3004">AF1564*AF1741</f>
        <v>0</v>
      </c>
      <c r="AG1753" s="331">
        <f t="shared" si="3004"/>
        <v>0</v>
      </c>
      <c r="AH1753" s="331">
        <f t="shared" si="3004"/>
        <v>0</v>
      </c>
      <c r="AI1753" s="331">
        <f t="shared" si="3004"/>
        <v>0</v>
      </c>
      <c r="AJ1753" s="331">
        <f t="shared" si="3004"/>
        <v>0</v>
      </c>
      <c r="AK1753" s="331">
        <f t="shared" si="3004"/>
        <v>0</v>
      </c>
      <c r="AL1753" s="331">
        <f t="shared" si="3004"/>
        <v>0</v>
      </c>
      <c r="AM1753" s="331">
        <f t="shared" si="3004"/>
        <v>0</v>
      </c>
      <c r="AN1753" s="331">
        <f t="shared" si="3004"/>
        <v>0</v>
      </c>
      <c r="AO1753" s="331">
        <f t="shared" si="3004"/>
        <v>0</v>
      </c>
      <c r="AP1753" s="331">
        <f t="shared" si="3004"/>
        <v>0</v>
      </c>
      <c r="AQ1753" s="331">
        <f t="shared" si="3004"/>
        <v>0</v>
      </c>
      <c r="AR1753" s="331">
        <f t="shared" si="3004"/>
        <v>0</v>
      </c>
      <c r="AS1753" s="543">
        <f t="shared" ref="AS1753" si="3005">SUM(AE1753:AR1753)</f>
        <v>0</v>
      </c>
    </row>
    <row r="1754" spans="2:45">
      <c r="B1754" s="283" t="s">
        <v>959</v>
      </c>
      <c r="C1754" s="301"/>
      <c r="D1754" s="243"/>
      <c r="E1754" s="240"/>
      <c r="F1754" s="240"/>
      <c r="G1754" s="240"/>
      <c r="H1754" s="240"/>
      <c r="I1754" s="240"/>
      <c r="J1754" s="240"/>
      <c r="K1754" s="240"/>
      <c r="L1754" s="240"/>
      <c r="M1754" s="240"/>
      <c r="N1754" s="240"/>
      <c r="O1754" s="240"/>
      <c r="P1754" s="240"/>
      <c r="Q1754" s="240"/>
      <c r="R1754" s="251"/>
      <c r="S1754" s="240"/>
      <c r="T1754" s="240"/>
      <c r="U1754" s="240"/>
      <c r="V1754" s="243"/>
      <c r="W1754" s="243"/>
      <c r="X1754" s="243"/>
      <c r="Y1754" s="243"/>
      <c r="Z1754" s="240"/>
      <c r="AA1754" s="240"/>
      <c r="AB1754" s="240"/>
      <c r="AC1754" s="240"/>
      <c r="AD1754" s="240"/>
      <c r="AE1754" s="331">
        <f>AE1738*AE1741</f>
        <v>0</v>
      </c>
      <c r="AF1754" s="331">
        <f t="shared" ref="AF1754:AR1754" si="3006">AF1738*AF1741</f>
        <v>0</v>
      </c>
      <c r="AG1754" s="331">
        <f t="shared" si="3006"/>
        <v>0</v>
      </c>
      <c r="AH1754" s="331">
        <f t="shared" si="3006"/>
        <v>0</v>
      </c>
      <c r="AI1754" s="331">
        <f t="shared" si="3006"/>
        <v>0</v>
      </c>
      <c r="AJ1754" s="331">
        <f t="shared" si="3006"/>
        <v>0</v>
      </c>
      <c r="AK1754" s="331">
        <f t="shared" si="3006"/>
        <v>0</v>
      </c>
      <c r="AL1754" s="331">
        <f t="shared" si="3006"/>
        <v>0</v>
      </c>
      <c r="AM1754" s="331">
        <f t="shared" si="3006"/>
        <v>0</v>
      </c>
      <c r="AN1754" s="331">
        <f t="shared" si="3006"/>
        <v>0</v>
      </c>
      <c r="AO1754" s="331">
        <f t="shared" si="3006"/>
        <v>0</v>
      </c>
      <c r="AP1754" s="331">
        <f t="shared" si="3006"/>
        <v>0</v>
      </c>
      <c r="AQ1754" s="331">
        <f t="shared" si="3006"/>
        <v>0</v>
      </c>
      <c r="AR1754" s="331">
        <f t="shared" si="3006"/>
        <v>0</v>
      </c>
      <c r="AS1754" s="543">
        <f>SUM(AE1754:AR1754)</f>
        <v>0</v>
      </c>
    </row>
    <row r="1755" spans="2:45" ht="15.75">
      <c r="B1755" s="305" t="s">
        <v>960</v>
      </c>
      <c r="C1755" s="301"/>
      <c r="D1755" s="263"/>
      <c r="E1755" s="293"/>
      <c r="F1755" s="293"/>
      <c r="G1755" s="293"/>
      <c r="H1755" s="293"/>
      <c r="I1755" s="293"/>
      <c r="J1755" s="293"/>
      <c r="K1755" s="293"/>
      <c r="L1755" s="293"/>
      <c r="M1755" s="293"/>
      <c r="N1755" s="293"/>
      <c r="O1755" s="293"/>
      <c r="P1755" s="293"/>
      <c r="Q1755" s="293"/>
      <c r="R1755" s="260"/>
      <c r="S1755" s="293"/>
      <c r="T1755" s="293"/>
      <c r="U1755" s="293"/>
      <c r="V1755" s="263"/>
      <c r="W1755" s="263"/>
      <c r="X1755" s="263"/>
      <c r="Y1755" s="263"/>
      <c r="Z1755" s="293"/>
      <c r="AA1755" s="293"/>
      <c r="AB1755" s="293"/>
      <c r="AC1755" s="293"/>
      <c r="AD1755" s="293"/>
      <c r="AE1755" s="302">
        <f>SUM(AE1742:AE1754)</f>
        <v>0</v>
      </c>
      <c r="AF1755" s="302">
        <f t="shared" ref="AF1755:AR1755" si="3007">SUM(AF1742:AF1754)</f>
        <v>46123.713436678685</v>
      </c>
      <c r="AG1755" s="302">
        <f t="shared" si="3007"/>
        <v>18459.295525401114</v>
      </c>
      <c r="AH1755" s="302">
        <f t="shared" si="3007"/>
        <v>0</v>
      </c>
      <c r="AI1755" s="302">
        <f t="shared" si="3007"/>
        <v>0</v>
      </c>
      <c r="AJ1755" s="302">
        <f t="shared" si="3007"/>
        <v>17008.708950636428</v>
      </c>
      <c r="AK1755" s="302">
        <f t="shared" si="3007"/>
        <v>0</v>
      </c>
      <c r="AL1755" s="302">
        <f t="shared" si="3007"/>
        <v>0</v>
      </c>
      <c r="AM1755" s="302">
        <f t="shared" si="3007"/>
        <v>0</v>
      </c>
      <c r="AN1755" s="302">
        <f t="shared" si="3007"/>
        <v>0</v>
      </c>
      <c r="AO1755" s="302">
        <f t="shared" si="3007"/>
        <v>0</v>
      </c>
      <c r="AP1755" s="302">
        <f t="shared" si="3007"/>
        <v>0</v>
      </c>
      <c r="AQ1755" s="302">
        <f t="shared" si="3007"/>
        <v>0</v>
      </c>
      <c r="AR1755" s="302">
        <f t="shared" si="3007"/>
        <v>0</v>
      </c>
      <c r="AS1755" s="694">
        <f>SUM(AS1742:AS1754)</f>
        <v>81591.717912716224</v>
      </c>
    </row>
    <row r="1756" spans="2:45" ht="15.75">
      <c r="B1756" s="305" t="s">
        <v>961</v>
      </c>
      <c r="C1756" s="301"/>
      <c r="D1756" s="306"/>
      <c r="E1756" s="293"/>
      <c r="F1756" s="293"/>
      <c r="G1756" s="293"/>
      <c r="H1756" s="293"/>
      <c r="I1756" s="293"/>
      <c r="J1756" s="293"/>
      <c r="K1756" s="293"/>
      <c r="L1756" s="293"/>
      <c r="M1756" s="293"/>
      <c r="N1756" s="293"/>
      <c r="O1756" s="293"/>
      <c r="P1756" s="293"/>
      <c r="Q1756" s="293"/>
      <c r="R1756" s="260"/>
      <c r="S1756" s="293"/>
      <c r="T1756" s="293"/>
      <c r="U1756" s="293"/>
      <c r="V1756" s="263"/>
      <c r="W1756" s="263"/>
      <c r="X1756" s="263"/>
      <c r="Y1756" s="263"/>
      <c r="Z1756" s="293"/>
      <c r="AA1756" s="293"/>
      <c r="AB1756" s="293"/>
      <c r="AC1756" s="293"/>
      <c r="AD1756" s="293"/>
      <c r="AE1756" s="303">
        <f>AE1739*AE1741</f>
        <v>0</v>
      </c>
      <c r="AF1756" s="303">
        <f t="shared" ref="AF1756:AR1756" si="3008">AF1739*AF1741</f>
        <v>33019.852500000001</v>
      </c>
      <c r="AG1756" s="303">
        <f t="shared" si="3008"/>
        <v>15635.6163</v>
      </c>
      <c r="AH1756" s="303">
        <f t="shared" si="3008"/>
        <v>0</v>
      </c>
      <c r="AI1756" s="303">
        <f t="shared" si="3008"/>
        <v>0</v>
      </c>
      <c r="AJ1756" s="303">
        <f t="shared" si="3008"/>
        <v>14911.0416</v>
      </c>
      <c r="AK1756" s="303">
        <f t="shared" si="3008"/>
        <v>0</v>
      </c>
      <c r="AL1756" s="303">
        <f t="shared" si="3008"/>
        <v>0</v>
      </c>
      <c r="AM1756" s="303">
        <f t="shared" si="3008"/>
        <v>0</v>
      </c>
      <c r="AN1756" s="303">
        <f t="shared" si="3008"/>
        <v>0</v>
      </c>
      <c r="AO1756" s="303">
        <f t="shared" si="3008"/>
        <v>0</v>
      </c>
      <c r="AP1756" s="303">
        <f t="shared" si="3008"/>
        <v>0</v>
      </c>
      <c r="AQ1756" s="303">
        <f t="shared" si="3008"/>
        <v>0</v>
      </c>
      <c r="AR1756" s="303">
        <f t="shared" si="3008"/>
        <v>0</v>
      </c>
      <c r="AS1756" s="695">
        <f>SUM(AE1756:AR1756)</f>
        <v>63566.510399999999</v>
      </c>
    </row>
    <row r="1757" spans="2:45" ht="15.75">
      <c r="B1757" s="305" t="s">
        <v>962</v>
      </c>
      <c r="C1757" s="301"/>
      <c r="D1757" s="306"/>
      <c r="E1757" s="293"/>
      <c r="F1757" s="293"/>
      <c r="G1757" s="293"/>
      <c r="H1757" s="293"/>
      <c r="I1757" s="293"/>
      <c r="J1757" s="293"/>
      <c r="K1757" s="293"/>
      <c r="L1757" s="293"/>
      <c r="M1757" s="293"/>
      <c r="N1757" s="293"/>
      <c r="O1757" s="293"/>
      <c r="P1757" s="293"/>
      <c r="Q1757" s="293"/>
      <c r="R1757" s="260"/>
      <c r="S1757" s="293"/>
      <c r="T1757" s="293"/>
      <c r="U1757" s="293"/>
      <c r="V1757" s="306"/>
      <c r="W1757" s="306"/>
      <c r="X1757" s="306"/>
      <c r="Y1757" s="306"/>
      <c r="Z1757" s="293"/>
      <c r="AA1757" s="293"/>
      <c r="AB1757" s="293"/>
      <c r="AC1757" s="293"/>
      <c r="AD1757" s="293"/>
      <c r="AE1757" s="307"/>
      <c r="AF1757" s="307"/>
      <c r="AG1757" s="307"/>
      <c r="AH1757" s="307"/>
      <c r="AI1757" s="307"/>
      <c r="AJ1757" s="307"/>
      <c r="AK1757" s="307"/>
      <c r="AL1757" s="307"/>
      <c r="AM1757" s="307"/>
      <c r="AN1757" s="307"/>
      <c r="AO1757" s="307"/>
      <c r="AP1757" s="307"/>
      <c r="AQ1757" s="307"/>
      <c r="AR1757" s="307"/>
      <c r="AS1757" s="359">
        <f>AS1755-AS1756</f>
        <v>18025.207512716224</v>
      </c>
    </row>
    <row r="1758" spans="2:45" ht="15.75">
      <c r="B1758" s="305"/>
      <c r="C1758" s="301"/>
      <c r="D1758" s="306"/>
      <c r="E1758" s="293"/>
      <c r="F1758" s="293"/>
      <c r="G1758" s="293"/>
      <c r="H1758" s="293"/>
      <c r="I1758" s="293"/>
      <c r="J1758" s="293"/>
      <c r="K1758" s="293"/>
      <c r="L1758" s="293"/>
      <c r="M1758" s="293"/>
      <c r="N1758" s="293"/>
      <c r="O1758" s="293"/>
      <c r="P1758" s="293"/>
      <c r="Q1758" s="293"/>
      <c r="R1758" s="260"/>
      <c r="S1758" s="293"/>
      <c r="T1758" s="293"/>
      <c r="U1758" s="293"/>
      <c r="V1758" s="306"/>
      <c r="W1758" s="306"/>
      <c r="X1758" s="306"/>
      <c r="Y1758" s="306"/>
      <c r="Z1758" s="293"/>
      <c r="AA1758" s="293"/>
      <c r="AB1758" s="293"/>
      <c r="AC1758" s="293"/>
      <c r="AD1758" s="293"/>
      <c r="AE1758" s="307"/>
      <c r="AF1758" s="307"/>
      <c r="AG1758" s="307"/>
      <c r="AH1758" s="307"/>
      <c r="AI1758" s="307"/>
      <c r="AJ1758" s="307"/>
      <c r="AK1758" s="307"/>
      <c r="AL1758" s="307"/>
      <c r="AM1758" s="307"/>
      <c r="AN1758" s="307"/>
      <c r="AO1758" s="307"/>
      <c r="AP1758" s="307"/>
      <c r="AQ1758" s="307"/>
      <c r="AR1758" s="307"/>
      <c r="AS1758" s="359"/>
    </row>
    <row r="1759" spans="2:45">
      <c r="B1759" s="283" t="s">
        <v>963</v>
      </c>
      <c r="C1759" s="306"/>
      <c r="D1759" s="306"/>
      <c r="E1759" s="293"/>
      <c r="F1759" s="293"/>
      <c r="G1759" s="293"/>
      <c r="H1759" s="293"/>
      <c r="I1759" s="293"/>
      <c r="J1759" s="293"/>
      <c r="K1759" s="293"/>
      <c r="L1759" s="293"/>
      <c r="M1759" s="293"/>
      <c r="N1759" s="293"/>
      <c r="O1759" s="293"/>
      <c r="P1759" s="293"/>
      <c r="Q1759" s="293"/>
      <c r="R1759" s="260"/>
      <c r="S1759" s="293"/>
      <c r="T1759" s="293"/>
      <c r="U1759" s="293"/>
      <c r="V1759" s="306"/>
      <c r="W1759" s="301"/>
      <c r="X1759" s="306"/>
      <c r="Y1759" s="306"/>
      <c r="Z1759" s="293"/>
      <c r="AA1759" s="293"/>
      <c r="AB1759" s="293"/>
      <c r="AC1759" s="293"/>
      <c r="AD1759" s="293"/>
      <c r="AE1759" s="682">
        <f>SUMPRODUCT($E$1576:$E$1736,AE1576:AE1736)</f>
        <v>0</v>
      </c>
      <c r="AF1759" s="682">
        <f t="shared" ref="AF1759:AR1759" si="3009">SUMPRODUCT($E$1576:$E$1736,AF1576:AF1736)</f>
        <v>0</v>
      </c>
      <c r="AG1759" s="682">
        <f t="shared" si="3009"/>
        <v>0</v>
      </c>
      <c r="AH1759" s="682">
        <f t="shared" si="3009"/>
        <v>0</v>
      </c>
      <c r="AI1759" s="682">
        <f t="shared" si="3009"/>
        <v>0</v>
      </c>
      <c r="AJ1759" s="682">
        <f t="shared" si="3009"/>
        <v>0</v>
      </c>
      <c r="AK1759" s="682">
        <f t="shared" si="3009"/>
        <v>0</v>
      </c>
      <c r="AL1759" s="682">
        <f t="shared" si="3009"/>
        <v>0</v>
      </c>
      <c r="AM1759" s="682">
        <f t="shared" si="3009"/>
        <v>0</v>
      </c>
      <c r="AN1759" s="682">
        <f t="shared" si="3009"/>
        <v>0</v>
      </c>
      <c r="AO1759" s="682">
        <f t="shared" si="3009"/>
        <v>0</v>
      </c>
      <c r="AP1759" s="682">
        <f t="shared" si="3009"/>
        <v>0</v>
      </c>
      <c r="AQ1759" s="682">
        <f t="shared" si="3009"/>
        <v>0</v>
      </c>
      <c r="AR1759" s="682">
        <f t="shared" si="3009"/>
        <v>0</v>
      </c>
      <c r="AS1759" s="295"/>
    </row>
    <row r="1760" spans="2:45">
      <c r="B1760" s="283" t="s">
        <v>964</v>
      </c>
      <c r="C1760" s="306"/>
      <c r="D1760" s="306"/>
      <c r="E1760" s="293"/>
      <c r="F1760" s="293"/>
      <c r="G1760" s="293"/>
      <c r="H1760" s="293"/>
      <c r="I1760" s="293"/>
      <c r="J1760" s="293"/>
      <c r="K1760" s="293"/>
      <c r="L1760" s="293"/>
      <c r="M1760" s="293"/>
      <c r="N1760" s="293"/>
      <c r="O1760" s="293"/>
      <c r="P1760" s="293"/>
      <c r="Q1760" s="293"/>
      <c r="R1760" s="260"/>
      <c r="S1760" s="293"/>
      <c r="T1760" s="293"/>
      <c r="U1760" s="293"/>
      <c r="V1760" s="306"/>
      <c r="W1760" s="301"/>
      <c r="X1760" s="306"/>
      <c r="Y1760" s="306"/>
      <c r="Z1760" s="293"/>
      <c r="AA1760" s="293"/>
      <c r="AB1760" s="293"/>
      <c r="AC1760" s="293"/>
      <c r="AD1760" s="293"/>
      <c r="AE1760" s="682">
        <f>SUMPRODUCT($F$1576:$F$1736,AE1577:AE1737)</f>
        <v>0</v>
      </c>
      <c r="AF1760" s="682">
        <f t="shared" ref="AF1760:AR1760" si="3010">SUMPRODUCT($F$1576:$F$1736,AF1577:AF1737)</f>
        <v>0</v>
      </c>
      <c r="AG1760" s="682">
        <f t="shared" si="3010"/>
        <v>0</v>
      </c>
      <c r="AH1760" s="682">
        <f t="shared" si="3010"/>
        <v>0</v>
      </c>
      <c r="AI1760" s="682">
        <f t="shared" si="3010"/>
        <v>0</v>
      </c>
      <c r="AJ1760" s="682">
        <f t="shared" si="3010"/>
        <v>0</v>
      </c>
      <c r="AK1760" s="682">
        <f t="shared" si="3010"/>
        <v>0</v>
      </c>
      <c r="AL1760" s="682">
        <f t="shared" si="3010"/>
        <v>0</v>
      </c>
      <c r="AM1760" s="682">
        <f t="shared" si="3010"/>
        <v>0</v>
      </c>
      <c r="AN1760" s="682">
        <f t="shared" si="3010"/>
        <v>0</v>
      </c>
      <c r="AO1760" s="682">
        <f t="shared" si="3010"/>
        <v>0</v>
      </c>
      <c r="AP1760" s="682">
        <f t="shared" si="3010"/>
        <v>0</v>
      </c>
      <c r="AQ1760" s="682">
        <f t="shared" si="3010"/>
        <v>0</v>
      </c>
      <c r="AR1760" s="682">
        <f t="shared" si="3010"/>
        <v>0</v>
      </c>
      <c r="AS1760" s="295"/>
    </row>
    <row r="1761" spans="2:45">
      <c r="B1761" s="283" t="s">
        <v>965</v>
      </c>
      <c r="C1761" s="306"/>
      <c r="D1761" s="306"/>
      <c r="E1761" s="293"/>
      <c r="F1761" s="293"/>
      <c r="G1761" s="293"/>
      <c r="H1761" s="293"/>
      <c r="I1761" s="293"/>
      <c r="J1761" s="293"/>
      <c r="K1761" s="293"/>
      <c r="L1761" s="293"/>
      <c r="M1761" s="293"/>
      <c r="N1761" s="293"/>
      <c r="O1761" s="293"/>
      <c r="P1761" s="293"/>
      <c r="Q1761" s="293"/>
      <c r="R1761" s="260"/>
      <c r="S1761" s="293"/>
      <c r="T1761" s="293"/>
      <c r="U1761" s="293"/>
      <c r="V1761" s="306"/>
      <c r="W1761" s="301"/>
      <c r="X1761" s="306"/>
      <c r="Y1761" s="306"/>
      <c r="Z1761" s="293"/>
      <c r="AA1761" s="293"/>
      <c r="AB1761" s="293"/>
      <c r="AC1761" s="293"/>
      <c r="AD1761" s="293"/>
      <c r="AE1761" s="682">
        <f>SUMPRODUCT($G$1576:$G$1736,AE1578:AE1738)</f>
        <v>0</v>
      </c>
      <c r="AF1761" s="682">
        <f t="shared" ref="AF1761:AR1761" si="3011">SUMPRODUCT($G$1576:$G$1736,AF1578:AF1738)</f>
        <v>0</v>
      </c>
      <c r="AG1761" s="682">
        <f t="shared" si="3011"/>
        <v>0</v>
      </c>
      <c r="AH1761" s="682">
        <f t="shared" si="3011"/>
        <v>0</v>
      </c>
      <c r="AI1761" s="682">
        <f t="shared" si="3011"/>
        <v>0</v>
      </c>
      <c r="AJ1761" s="682">
        <f t="shared" si="3011"/>
        <v>0</v>
      </c>
      <c r="AK1761" s="682">
        <f t="shared" si="3011"/>
        <v>0</v>
      </c>
      <c r="AL1761" s="682">
        <f t="shared" si="3011"/>
        <v>0</v>
      </c>
      <c r="AM1761" s="682">
        <f t="shared" si="3011"/>
        <v>0</v>
      </c>
      <c r="AN1761" s="682">
        <f t="shared" si="3011"/>
        <v>0</v>
      </c>
      <c r="AO1761" s="682">
        <f t="shared" si="3011"/>
        <v>0</v>
      </c>
      <c r="AP1761" s="682">
        <f t="shared" si="3011"/>
        <v>0</v>
      </c>
      <c r="AQ1761" s="682">
        <f t="shared" si="3011"/>
        <v>0</v>
      </c>
      <c r="AR1761" s="682">
        <f t="shared" si="3011"/>
        <v>0</v>
      </c>
      <c r="AS1761" s="295"/>
    </row>
    <row r="1762" spans="2:45">
      <c r="B1762" s="334" t="s">
        <v>966</v>
      </c>
      <c r="C1762" s="396"/>
      <c r="D1762" s="396"/>
      <c r="E1762" s="397"/>
      <c r="F1762" s="397"/>
      <c r="G1762" s="397"/>
      <c r="H1762" s="397"/>
      <c r="I1762" s="397"/>
      <c r="J1762" s="397"/>
      <c r="K1762" s="397"/>
      <c r="L1762" s="397"/>
      <c r="M1762" s="397"/>
      <c r="N1762" s="397"/>
      <c r="O1762" s="397"/>
      <c r="P1762" s="397"/>
      <c r="Q1762" s="397"/>
      <c r="R1762" s="398"/>
      <c r="S1762" s="397"/>
      <c r="T1762" s="397"/>
      <c r="U1762" s="397"/>
      <c r="V1762" s="396"/>
      <c r="W1762" s="399"/>
      <c r="X1762" s="396"/>
      <c r="Y1762" s="396"/>
      <c r="Z1762" s="397"/>
      <c r="AA1762" s="397"/>
      <c r="AB1762" s="397"/>
      <c r="AC1762" s="397"/>
      <c r="AD1762" s="397"/>
      <c r="AE1762" s="766">
        <f>SUMPRODUCT($H$1576:$H$1736,AE1579:AE1739)</f>
        <v>0</v>
      </c>
      <c r="AF1762" s="766">
        <f t="shared" ref="AF1762:AR1762" si="3012">SUMPRODUCT($H$1576:$H$1736,AF1579:AF1739)</f>
        <v>0</v>
      </c>
      <c r="AG1762" s="766">
        <f t="shared" si="3012"/>
        <v>0</v>
      </c>
      <c r="AH1762" s="766">
        <f t="shared" si="3012"/>
        <v>0</v>
      </c>
      <c r="AI1762" s="766">
        <f t="shared" si="3012"/>
        <v>0</v>
      </c>
      <c r="AJ1762" s="766">
        <f t="shared" si="3012"/>
        <v>0</v>
      </c>
      <c r="AK1762" s="766">
        <f t="shared" si="3012"/>
        <v>0</v>
      </c>
      <c r="AL1762" s="766">
        <f t="shared" si="3012"/>
        <v>0</v>
      </c>
      <c r="AM1762" s="766">
        <f t="shared" si="3012"/>
        <v>0</v>
      </c>
      <c r="AN1762" s="766">
        <f t="shared" si="3012"/>
        <v>0</v>
      </c>
      <c r="AO1762" s="766">
        <f t="shared" si="3012"/>
        <v>0</v>
      </c>
      <c r="AP1762" s="766">
        <f t="shared" si="3012"/>
        <v>0</v>
      </c>
      <c r="AQ1762" s="766">
        <f t="shared" si="3012"/>
        <v>0</v>
      </c>
      <c r="AR1762" s="766">
        <f t="shared" si="3012"/>
        <v>0</v>
      </c>
      <c r="AS1762" s="339"/>
    </row>
    <row r="1763" spans="2:45">
      <c r="B1763" s="461"/>
      <c r="C1763" s="306"/>
      <c r="D1763" s="306"/>
      <c r="E1763" s="293"/>
      <c r="F1763" s="293"/>
      <c r="G1763" s="293"/>
      <c r="H1763" s="293"/>
      <c r="I1763" s="293"/>
      <c r="J1763" s="293"/>
      <c r="K1763" s="293"/>
      <c r="L1763" s="293"/>
      <c r="M1763" s="293"/>
      <c r="N1763" s="293"/>
      <c r="O1763" s="293"/>
      <c r="P1763" s="293"/>
      <c r="Q1763" s="293"/>
      <c r="R1763" s="260"/>
      <c r="S1763" s="293"/>
      <c r="T1763" s="293"/>
      <c r="U1763" s="293"/>
      <c r="V1763" s="306"/>
      <c r="W1763" s="301"/>
      <c r="X1763" s="306"/>
      <c r="Y1763" s="306"/>
      <c r="Z1763" s="293"/>
      <c r="AA1763" s="293"/>
      <c r="AB1763" s="293"/>
      <c r="AC1763" s="293"/>
      <c r="AD1763" s="293"/>
      <c r="AE1763" s="682"/>
      <c r="AF1763" s="682"/>
      <c r="AG1763" s="682"/>
      <c r="AH1763" s="682"/>
      <c r="AI1763" s="682"/>
      <c r="AJ1763" s="682"/>
      <c r="AK1763" s="682"/>
      <c r="AL1763" s="682"/>
      <c r="AM1763" s="682"/>
      <c r="AN1763" s="682"/>
      <c r="AO1763" s="682"/>
      <c r="AP1763" s="682"/>
      <c r="AQ1763" s="682"/>
      <c r="AR1763" s="682"/>
      <c r="AS1763" s="260"/>
    </row>
    <row r="1764" spans="2:45">
      <c r="B1764" s="461"/>
      <c r="C1764" s="306"/>
      <c r="D1764" s="306"/>
      <c r="E1764" s="293"/>
      <c r="F1764" s="293"/>
      <c r="G1764" s="293"/>
      <c r="H1764" s="293"/>
      <c r="I1764" s="293"/>
      <c r="J1764" s="293"/>
      <c r="K1764" s="293"/>
      <c r="L1764" s="293"/>
      <c r="M1764" s="293"/>
      <c r="N1764" s="293"/>
      <c r="O1764" s="293"/>
      <c r="P1764" s="293"/>
      <c r="Q1764" s="293"/>
      <c r="R1764" s="260"/>
      <c r="S1764" s="293"/>
      <c r="T1764" s="293"/>
      <c r="U1764" s="293"/>
      <c r="V1764" s="306"/>
      <c r="W1764" s="301"/>
      <c r="X1764" s="306"/>
      <c r="Y1764" s="306"/>
      <c r="Z1764" s="293"/>
      <c r="AA1764" s="293"/>
      <c r="AB1764" s="293"/>
      <c r="AC1764" s="293"/>
      <c r="AD1764" s="293"/>
      <c r="AE1764" s="682"/>
      <c r="AF1764" s="682"/>
      <c r="AG1764" s="682"/>
      <c r="AH1764" s="682"/>
      <c r="AI1764" s="682"/>
      <c r="AJ1764" s="682"/>
      <c r="AK1764" s="682"/>
      <c r="AL1764" s="682"/>
      <c r="AM1764" s="682"/>
      <c r="AN1764" s="682"/>
      <c r="AO1764" s="682"/>
      <c r="AP1764" s="682"/>
      <c r="AQ1764" s="682"/>
      <c r="AR1764" s="682"/>
      <c r="AS1764" s="260"/>
    </row>
    <row r="1765" spans="2:45" ht="19.5" customHeight="1">
      <c r="B1765" s="322" t="s">
        <v>583</v>
      </c>
      <c r="C1765" s="340"/>
      <c r="D1765" s="341"/>
      <c r="E1765" s="341"/>
      <c r="F1765" s="341"/>
      <c r="G1765" s="341"/>
      <c r="H1765" s="341"/>
      <c r="I1765" s="341"/>
      <c r="J1765" s="341"/>
      <c r="K1765" s="341"/>
      <c r="L1765" s="341"/>
      <c r="M1765" s="341"/>
      <c r="N1765" s="341"/>
      <c r="O1765" s="341"/>
      <c r="P1765" s="341"/>
      <c r="Q1765" s="341"/>
      <c r="R1765" s="341"/>
      <c r="S1765" s="341"/>
      <c r="T1765" s="341"/>
      <c r="U1765" s="341"/>
      <c r="V1765" s="325"/>
      <c r="W1765" s="326"/>
      <c r="X1765" s="341"/>
      <c r="Y1765" s="341"/>
      <c r="Z1765" s="341"/>
      <c r="AA1765" s="341"/>
      <c r="AB1765" s="341"/>
      <c r="AC1765" s="341"/>
      <c r="AD1765" s="341"/>
      <c r="AE1765" s="342"/>
      <c r="AF1765" s="342"/>
      <c r="AG1765" s="342"/>
      <c r="AH1765" s="342"/>
      <c r="AI1765" s="342"/>
      <c r="AJ1765" s="342"/>
      <c r="AK1765" s="342"/>
      <c r="AL1765" s="342"/>
      <c r="AM1765" s="342"/>
      <c r="AN1765" s="342"/>
      <c r="AO1765" s="342"/>
      <c r="AP1765" s="342"/>
      <c r="AQ1765" s="342"/>
      <c r="AR1765" s="342"/>
      <c r="AS1765" s="342"/>
    </row>
    <row r="1766" spans="2:45" ht="19.5" customHeight="1" thickBot="1">
      <c r="B1766" s="672"/>
      <c r="C1766" s="673"/>
      <c r="D1766" s="654"/>
      <c r="E1766" s="654"/>
      <c r="F1766" s="654"/>
      <c r="G1766" s="654"/>
      <c r="H1766" s="654"/>
      <c r="I1766" s="654"/>
      <c r="J1766" s="654"/>
      <c r="K1766" s="654"/>
      <c r="L1766" s="654"/>
      <c r="M1766" s="654"/>
      <c r="N1766" s="654"/>
      <c r="O1766" s="654"/>
      <c r="P1766" s="654"/>
      <c r="Q1766" s="654"/>
      <c r="R1766" s="654"/>
      <c r="S1766" s="654"/>
      <c r="T1766" s="654"/>
      <c r="U1766" s="654"/>
      <c r="V1766" s="264"/>
      <c r="W1766" s="674"/>
      <c r="X1766" s="654"/>
      <c r="Y1766" s="654"/>
      <c r="Z1766" s="654"/>
      <c r="AA1766" s="654"/>
      <c r="AB1766" s="654"/>
      <c r="AC1766" s="654"/>
      <c r="AD1766" s="654"/>
      <c r="AE1766" s="219"/>
      <c r="AF1766" s="219"/>
      <c r="AG1766" s="219"/>
      <c r="AH1766" s="219"/>
      <c r="AI1766" s="219"/>
      <c r="AJ1766" s="219"/>
      <c r="AK1766" s="219"/>
      <c r="AL1766" s="219"/>
      <c r="AM1766" s="219"/>
      <c r="AN1766" s="219"/>
      <c r="AO1766" s="219"/>
      <c r="AP1766" s="219"/>
      <c r="AQ1766" s="219"/>
      <c r="AR1766" s="219"/>
      <c r="AS1766" s="219"/>
    </row>
    <row r="1767" spans="2:45" ht="48" customHeight="1" thickBot="1">
      <c r="B1767" s="697" t="s">
        <v>918</v>
      </c>
      <c r="C1767" s="698"/>
      <c r="D1767" s="699"/>
      <c r="E1767" s="699"/>
      <c r="F1767" s="699"/>
      <c r="G1767" s="699"/>
      <c r="H1767" s="699"/>
      <c r="I1767" s="699"/>
      <c r="J1767" s="699"/>
      <c r="K1767" s="699"/>
      <c r="L1767" s="699"/>
      <c r="M1767" s="699"/>
      <c r="N1767" s="699"/>
      <c r="O1767" s="699"/>
      <c r="P1767" s="699"/>
      <c r="Q1767" s="699"/>
      <c r="R1767" s="699"/>
      <c r="S1767" s="699"/>
      <c r="T1767" s="699"/>
      <c r="U1767" s="699"/>
      <c r="V1767" s="700"/>
      <c r="W1767" s="701"/>
      <c r="X1767" s="699"/>
      <c r="Y1767" s="699"/>
      <c r="Z1767" s="699"/>
      <c r="AA1767" s="699"/>
      <c r="AB1767" s="699"/>
      <c r="AC1767" s="699"/>
      <c r="AD1767" s="699"/>
      <c r="AE1767" s="702"/>
      <c r="AF1767" s="702"/>
      <c r="AG1767" s="702"/>
      <c r="AH1767" s="702"/>
      <c r="AI1767" s="702"/>
      <c r="AJ1767" s="702"/>
      <c r="AK1767" s="702"/>
      <c r="AL1767" s="702"/>
      <c r="AM1767" s="702"/>
      <c r="AN1767" s="702"/>
      <c r="AO1767" s="702"/>
      <c r="AP1767" s="702"/>
      <c r="AQ1767" s="702"/>
      <c r="AR1767" s="702"/>
      <c r="AS1767" s="703"/>
    </row>
    <row r="1768" spans="2:45" ht="296.45" customHeight="1">
      <c r="B1768" s="722" t="s">
        <v>501</v>
      </c>
      <c r="C1768" s="879" t="s">
        <v>991</v>
      </c>
      <c r="D1768" s="879"/>
      <c r="E1768" s="879"/>
      <c r="F1768" s="879"/>
      <c r="G1768" s="879"/>
      <c r="H1768" s="879"/>
      <c r="I1768" s="879"/>
      <c r="J1768" s="879"/>
      <c r="K1768" s="879"/>
      <c r="L1768" s="879"/>
      <c r="M1768" s="879"/>
      <c r="N1768" s="879"/>
      <c r="O1768" s="879"/>
      <c r="P1768" s="879"/>
      <c r="Q1768" s="879"/>
      <c r="R1768" s="879"/>
      <c r="S1768" s="879"/>
      <c r="T1768" s="879"/>
      <c r="U1768" s="879"/>
      <c r="V1768" s="879"/>
      <c r="W1768" s="879"/>
      <c r="X1768" s="879"/>
      <c r="Y1768" s="879"/>
      <c r="Z1768" s="879"/>
      <c r="AA1768" s="879"/>
      <c r="AB1768" s="879"/>
      <c r="AC1768" s="879"/>
      <c r="AD1768" s="879"/>
      <c r="AE1768" s="219"/>
      <c r="AF1768" s="219"/>
      <c r="AG1768" s="219"/>
      <c r="AH1768" s="219"/>
      <c r="AI1768" s="219"/>
      <c r="AJ1768" s="219"/>
      <c r="AK1768" s="219"/>
      <c r="AL1768" s="219"/>
      <c r="AM1768" s="219"/>
      <c r="AN1768" s="219"/>
      <c r="AO1768" s="219"/>
      <c r="AP1768" s="219"/>
      <c r="AQ1768" s="219"/>
      <c r="AR1768" s="219"/>
      <c r="AS1768" s="219"/>
    </row>
    <row r="1769" spans="2:45" ht="14.1" customHeight="1">
      <c r="B1769" s="723"/>
      <c r="C1769" s="724"/>
      <c r="D1769" s="725"/>
      <c r="E1769" s="725"/>
      <c r="F1769" s="725"/>
      <c r="G1769" s="725"/>
      <c r="H1769" s="725"/>
      <c r="I1769" s="725"/>
      <c r="J1769" s="725"/>
      <c r="K1769" s="725"/>
      <c r="L1769" s="725"/>
      <c r="M1769" s="725"/>
      <c r="N1769" s="725"/>
      <c r="O1769" s="725"/>
      <c r="P1769" s="725"/>
      <c r="Q1769" s="725"/>
      <c r="R1769" s="725"/>
      <c r="S1769" s="725"/>
      <c r="T1769" s="725"/>
      <c r="U1769" s="725"/>
      <c r="V1769" s="725"/>
      <c r="W1769" s="725"/>
      <c r="X1769" s="725"/>
      <c r="Y1769" s="725"/>
      <c r="Z1769" s="725"/>
      <c r="AA1769" s="725"/>
      <c r="AB1769" s="725"/>
      <c r="AC1769" s="725"/>
      <c r="AD1769" s="725"/>
      <c r="AE1769" s="219"/>
      <c r="AF1769" s="219"/>
      <c r="AG1769" s="219"/>
      <c r="AH1769" s="219"/>
      <c r="AI1769" s="219"/>
      <c r="AJ1769" s="219"/>
      <c r="AK1769" s="219"/>
      <c r="AL1769" s="219"/>
      <c r="AM1769" s="219"/>
      <c r="AN1769" s="219"/>
      <c r="AO1769" s="219"/>
      <c r="AP1769" s="219"/>
      <c r="AQ1769" s="219"/>
      <c r="AR1769" s="219"/>
      <c r="AS1769" s="219"/>
    </row>
    <row r="1770" spans="2:45" ht="19.5" customHeight="1">
      <c r="B1770" s="672"/>
      <c r="C1770" s="673"/>
      <c r="D1770" s="654"/>
      <c r="E1770" s="654"/>
      <c r="F1770" s="654"/>
      <c r="G1770" s="654"/>
      <c r="H1770" s="654"/>
      <c r="I1770" s="654"/>
      <c r="J1770" s="654"/>
      <c r="K1770" s="654"/>
      <c r="L1770" s="654"/>
      <c r="M1770" s="654"/>
      <c r="N1770" s="654"/>
      <c r="O1770" s="654"/>
      <c r="P1770" s="654"/>
      <c r="Q1770" s="654"/>
      <c r="R1770" s="654"/>
      <c r="S1770" s="654"/>
      <c r="T1770" s="654"/>
      <c r="U1770" s="654"/>
      <c r="V1770" s="264"/>
      <c r="W1770" s="674"/>
      <c r="X1770" s="654"/>
      <c r="Y1770" s="654"/>
      <c r="Z1770" s="654"/>
      <c r="AA1770" s="654"/>
      <c r="AB1770" s="654"/>
      <c r="AC1770" s="654"/>
      <c r="AD1770" s="654"/>
      <c r="AE1770" s="219"/>
      <c r="AF1770" s="219"/>
      <c r="AG1770" s="219"/>
      <c r="AH1770" s="219"/>
      <c r="AI1770" s="219"/>
      <c r="AJ1770" s="219"/>
      <c r="AK1770" s="219"/>
      <c r="AL1770" s="219"/>
      <c r="AM1770" s="219"/>
      <c r="AN1770" s="219"/>
      <c r="AO1770" s="219"/>
      <c r="AP1770" s="219"/>
      <c r="AQ1770" s="219"/>
      <c r="AR1770" s="219"/>
      <c r="AS1770" s="219"/>
    </row>
    <row r="1771" spans="2:45" ht="15.75">
      <c r="B1771" s="241" t="s">
        <v>813</v>
      </c>
      <c r="C1771" s="242"/>
      <c r="D1771" s="511" t="s">
        <v>522</v>
      </c>
      <c r="E1771" s="217"/>
      <c r="F1771" s="511"/>
      <c r="G1771" s="217"/>
      <c r="H1771" s="217"/>
      <c r="I1771" s="217"/>
      <c r="J1771" s="217"/>
      <c r="K1771" s="217"/>
      <c r="L1771" s="217"/>
      <c r="M1771" s="217"/>
      <c r="N1771" s="217"/>
      <c r="O1771" s="217"/>
      <c r="P1771" s="217"/>
      <c r="Q1771" s="217"/>
      <c r="R1771" s="242"/>
      <c r="S1771" s="217"/>
      <c r="T1771" s="217"/>
      <c r="U1771" s="217"/>
      <c r="V1771" s="217"/>
      <c r="W1771" s="217"/>
      <c r="X1771" s="217"/>
      <c r="Y1771" s="217"/>
      <c r="Z1771" s="217"/>
      <c r="AA1771" s="217"/>
      <c r="AB1771" s="217"/>
      <c r="AC1771" s="217"/>
      <c r="AD1771" s="217"/>
      <c r="AE1771" s="231"/>
      <c r="AF1771" s="229"/>
      <c r="AG1771" s="229"/>
      <c r="AH1771" s="229"/>
      <c r="AI1771" s="229"/>
      <c r="AJ1771" s="229"/>
      <c r="AK1771" s="229"/>
      <c r="AL1771" s="229"/>
      <c r="AM1771" s="229"/>
      <c r="AN1771" s="229"/>
      <c r="AO1771" s="229"/>
      <c r="AP1771" s="229"/>
      <c r="AQ1771" s="229"/>
      <c r="AR1771" s="229"/>
    </row>
    <row r="1772" spans="2:45" ht="39.75" customHeight="1">
      <c r="B1772" s="860" t="s">
        <v>211</v>
      </c>
      <c r="C1772" s="869" t="s">
        <v>33</v>
      </c>
      <c r="D1772" s="244" t="s">
        <v>420</v>
      </c>
      <c r="E1772" s="871" t="s">
        <v>209</v>
      </c>
      <c r="F1772" s="872"/>
      <c r="G1772" s="872"/>
      <c r="H1772" s="872"/>
      <c r="I1772" s="872"/>
      <c r="J1772" s="872"/>
      <c r="K1772" s="872"/>
      <c r="L1772" s="872"/>
      <c r="M1772" s="872"/>
      <c r="N1772" s="872"/>
      <c r="O1772" s="872"/>
      <c r="P1772" s="873"/>
      <c r="Q1772" s="869" t="s">
        <v>213</v>
      </c>
      <c r="R1772" s="244" t="s">
        <v>421</v>
      </c>
      <c r="S1772" s="866" t="s">
        <v>212</v>
      </c>
      <c r="T1772" s="867"/>
      <c r="U1772" s="867"/>
      <c r="V1772" s="867"/>
      <c r="W1772" s="867"/>
      <c r="X1772" s="867"/>
      <c r="Y1772" s="867"/>
      <c r="Z1772" s="867"/>
      <c r="AA1772" s="867"/>
      <c r="AB1772" s="867"/>
      <c r="AC1772" s="867"/>
      <c r="AD1772" s="874"/>
      <c r="AE1772" s="866" t="s">
        <v>242</v>
      </c>
      <c r="AF1772" s="867"/>
      <c r="AG1772" s="867"/>
      <c r="AH1772" s="867"/>
      <c r="AI1772" s="867"/>
      <c r="AJ1772" s="867"/>
      <c r="AK1772" s="867"/>
      <c r="AL1772" s="867"/>
      <c r="AM1772" s="867"/>
      <c r="AN1772" s="867"/>
      <c r="AO1772" s="867"/>
      <c r="AP1772" s="867"/>
      <c r="AQ1772" s="867"/>
      <c r="AR1772" s="867"/>
      <c r="AS1772" s="868"/>
    </row>
    <row r="1773" spans="2:45" ht="65.25" customHeight="1">
      <c r="B1773" s="875"/>
      <c r="C1773" s="870"/>
      <c r="D1773" s="245">
        <v>2024</v>
      </c>
      <c r="E1773" s="245">
        <v>2025</v>
      </c>
      <c r="F1773" s="245">
        <v>2026</v>
      </c>
      <c r="G1773" s="245">
        <v>2027</v>
      </c>
      <c r="H1773" s="245">
        <v>2028</v>
      </c>
      <c r="I1773" s="245">
        <v>2029</v>
      </c>
      <c r="J1773" s="245">
        <v>2030</v>
      </c>
      <c r="K1773" s="245">
        <v>2031</v>
      </c>
      <c r="L1773" s="245">
        <v>2032</v>
      </c>
      <c r="M1773" s="245">
        <v>2033</v>
      </c>
      <c r="N1773" s="245">
        <v>2034</v>
      </c>
      <c r="O1773" s="245">
        <v>2035</v>
      </c>
      <c r="P1773" s="245">
        <v>2036</v>
      </c>
      <c r="Q1773" s="870"/>
      <c r="R1773" s="245">
        <v>2024</v>
      </c>
      <c r="S1773" s="245">
        <v>2025</v>
      </c>
      <c r="T1773" s="245">
        <v>2026</v>
      </c>
      <c r="U1773" s="245">
        <v>2027</v>
      </c>
      <c r="V1773" s="245">
        <v>2028</v>
      </c>
      <c r="W1773" s="245">
        <v>2029</v>
      </c>
      <c r="X1773" s="245">
        <v>2030</v>
      </c>
      <c r="Y1773" s="245">
        <v>2031</v>
      </c>
      <c r="Z1773" s="245">
        <v>2032</v>
      </c>
      <c r="AA1773" s="245">
        <v>2033</v>
      </c>
      <c r="AB1773" s="245">
        <v>2034</v>
      </c>
      <c r="AC1773" s="245">
        <v>2035</v>
      </c>
      <c r="AD1773" s="245">
        <v>2036</v>
      </c>
      <c r="AE1773" s="245" t="str">
        <f>'1.  LRAMVA Summary'!$D$53</f>
        <v>Residential</v>
      </c>
      <c r="AF1773" s="245" t="str">
        <f>'1.  LRAMVA Summary'!$E$53</f>
        <v>General Service &lt;50 kW</v>
      </c>
      <c r="AG1773" s="245" t="str">
        <f>'1.  LRAMVA Summary'!$F$53</f>
        <v>General Service 50 - 4,999 kW</v>
      </c>
      <c r="AH1773" s="245" t="str">
        <f>'1.  LRAMVA Summary'!$G$53</f>
        <v>Embedded Distributor</v>
      </c>
      <c r="AI1773" s="245" t="str">
        <f>'1.  LRAMVA Summary'!$H$53</f>
        <v>Sentinel Lighting</v>
      </c>
      <c r="AJ1773" s="245" t="str">
        <f>'1.  LRAMVA Summary'!$I$53</f>
        <v>Street Lighting</v>
      </c>
      <c r="AK1773" s="245" t="str">
        <f>'1.  LRAMVA Summary'!$J$53</f>
        <v>Unmetered Scattered Load</v>
      </c>
      <c r="AL1773" s="245" t="str">
        <f>'1.  LRAMVA Summary'!$K$53</f>
        <v/>
      </c>
      <c r="AM1773" s="245" t="str">
        <f>'1.  LRAMVA Summary'!$L$53</f>
        <v/>
      </c>
      <c r="AN1773" s="245" t="str">
        <f>'1.  LRAMVA Summary'!$M$53</f>
        <v/>
      </c>
      <c r="AO1773" s="245" t="str">
        <f>'1.  LRAMVA Summary'!$N$53</f>
        <v/>
      </c>
      <c r="AP1773" s="245" t="str">
        <f>'1.  LRAMVA Summary'!$O$53</f>
        <v/>
      </c>
      <c r="AQ1773" s="245" t="str">
        <f>'1.  LRAMVA Summary'!$P$53</f>
        <v/>
      </c>
      <c r="AR1773" s="245" t="str">
        <f>'1.  LRAMVA Summary'!$Q$53</f>
        <v/>
      </c>
      <c r="AS1773" s="247" t="str">
        <f>'1.  LRAMVA Summary'!$R$53</f>
        <v>Total</v>
      </c>
    </row>
    <row r="1774" spans="2:45" ht="15.75">
      <c r="B1774" s="736"/>
      <c r="C1774" s="294"/>
      <c r="D1774" s="294"/>
      <c r="E1774" s="294"/>
      <c r="F1774" s="294"/>
      <c r="G1774" s="294"/>
      <c r="H1774" s="294"/>
      <c r="I1774" s="294"/>
      <c r="J1774" s="294"/>
      <c r="K1774" s="294"/>
      <c r="L1774" s="294"/>
      <c r="M1774" s="294"/>
      <c r="N1774" s="294"/>
      <c r="O1774" s="294"/>
      <c r="P1774" s="294"/>
      <c r="Q1774" s="294"/>
      <c r="R1774" s="294"/>
      <c r="S1774" s="294"/>
      <c r="T1774" s="294"/>
      <c r="U1774" s="294"/>
      <c r="V1774" s="294"/>
      <c r="W1774" s="294"/>
      <c r="X1774" s="294"/>
      <c r="Y1774" s="294"/>
      <c r="Z1774" s="294"/>
      <c r="AA1774" s="294"/>
      <c r="AB1774" s="294"/>
      <c r="AC1774" s="294"/>
      <c r="AD1774" s="741"/>
      <c r="AE1774" s="251" t="str">
        <f>'1.  LRAMVA Summary'!$D$54</f>
        <v>kWh</v>
      </c>
      <c r="AF1774" s="251" t="str">
        <f>'1.  LRAMVA Summary'!$E$54</f>
        <v>kWh</v>
      </c>
      <c r="AG1774" s="251" t="str">
        <f>'1.  LRAMVA Summary'!$F$54</f>
        <v>kW</v>
      </c>
      <c r="AH1774" s="251" t="str">
        <f>'1.  LRAMVA Summary'!$G$54</f>
        <v>kW</v>
      </c>
      <c r="AI1774" s="251" t="str">
        <f>'1.  LRAMVA Summary'!$H$54</f>
        <v>kW</v>
      </c>
      <c r="AJ1774" s="251" t="str">
        <f>'1.  LRAMVA Summary'!$I$54</f>
        <v>kW</v>
      </c>
      <c r="AK1774" s="251" t="str">
        <f>'1.  LRAMVA Summary'!$J$54</f>
        <v>kWh</v>
      </c>
      <c r="AL1774" s="251">
        <f>'1.  LRAMVA Summary'!$K$54</f>
        <v>0</v>
      </c>
      <c r="AM1774" s="251">
        <f>'1.  LRAMVA Summary'!$L$54</f>
        <v>0</v>
      </c>
      <c r="AN1774" s="251">
        <f>'1.  LRAMVA Summary'!$M$54</f>
        <v>0</v>
      </c>
      <c r="AO1774" s="251">
        <f>'1.  LRAMVA Summary'!$N$54</f>
        <v>0</v>
      </c>
      <c r="AP1774" s="251">
        <f>'1.  LRAMVA Summary'!$O$54</f>
        <v>0</v>
      </c>
      <c r="AQ1774" s="251">
        <f>'1.  LRAMVA Summary'!$P$54</f>
        <v>0</v>
      </c>
      <c r="AR1774" s="251">
        <f>'1.  LRAMVA Summary'!$Q$54</f>
        <v>0</v>
      </c>
      <c r="AS1774" s="289"/>
    </row>
    <row r="1775" spans="2:45" ht="15.75">
      <c r="B1775" s="737" t="s">
        <v>925</v>
      </c>
      <c r="C1775" s="294"/>
      <c r="D1775" s="294"/>
      <c r="E1775" s="294"/>
      <c r="F1775" s="294"/>
      <c r="G1775" s="294"/>
      <c r="H1775" s="294"/>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741"/>
      <c r="AE1775" s="739">
        <v>0</v>
      </c>
      <c r="AF1775" s="734">
        <v>0</v>
      </c>
      <c r="AG1775" s="734">
        <v>0</v>
      </c>
      <c r="AH1775" s="734">
        <v>0</v>
      </c>
      <c r="AI1775" s="734">
        <v>0</v>
      </c>
      <c r="AJ1775" s="734">
        <v>0</v>
      </c>
      <c r="AK1775" s="734">
        <v>0</v>
      </c>
      <c r="AL1775" s="734">
        <v>0</v>
      </c>
      <c r="AM1775" s="734">
        <v>0</v>
      </c>
      <c r="AN1775" s="734">
        <v>0</v>
      </c>
      <c r="AO1775" s="734">
        <v>0</v>
      </c>
      <c r="AP1775" s="734">
        <v>0</v>
      </c>
      <c r="AQ1775" s="734">
        <v>0</v>
      </c>
      <c r="AR1775" s="734">
        <v>0</v>
      </c>
      <c r="AS1775" s="735"/>
    </row>
    <row r="1776" spans="2:45" ht="15.75">
      <c r="B1776" s="738" t="s">
        <v>771</v>
      </c>
      <c r="C1776" s="355"/>
      <c r="D1776" s="355"/>
      <c r="E1776" s="355"/>
      <c r="F1776" s="355"/>
      <c r="G1776" s="355"/>
      <c r="H1776" s="355"/>
      <c r="I1776" s="355"/>
      <c r="J1776" s="355"/>
      <c r="K1776" s="355"/>
      <c r="L1776" s="355"/>
      <c r="M1776" s="355"/>
      <c r="N1776" s="355"/>
      <c r="O1776" s="355"/>
      <c r="P1776" s="355"/>
      <c r="Q1776" s="355"/>
      <c r="R1776" s="355"/>
      <c r="S1776" s="355"/>
      <c r="T1776" s="355"/>
      <c r="U1776" s="355"/>
      <c r="V1776" s="355"/>
      <c r="W1776" s="355"/>
      <c r="X1776" s="355"/>
      <c r="Y1776" s="355"/>
      <c r="Z1776" s="355"/>
      <c r="AA1776" s="355"/>
      <c r="AB1776" s="355"/>
      <c r="AC1776" s="355"/>
      <c r="AD1776" s="742"/>
      <c r="AE1776" s="740">
        <f>HLOOKUP(AE1773,'2. LRAMVA Threshold'!$B$42:$Q$60,16,FALSE)</f>
        <v>11101677</v>
      </c>
      <c r="AF1776" s="344">
        <f>HLOOKUP(AF1773,'2. LRAMVA Threshold'!$B$42:$Q$60,16,FALSE)</f>
        <v>2445915</v>
      </c>
      <c r="AG1776" s="344">
        <f>HLOOKUP(AG1773,'2. LRAMVA Threshold'!$B$42:$Q$60,16,FALSE)</f>
        <v>6247</v>
      </c>
      <c r="AH1776" s="344">
        <f>HLOOKUP(AH1773,'2. LRAMVA Threshold'!$B$42:$Q$60,16,FALSE)</f>
        <v>0</v>
      </c>
      <c r="AI1776" s="344">
        <f>HLOOKUP(AI1773,'2. LRAMVA Threshold'!$B$42:$Q$60,16,FALSE)</f>
        <v>0</v>
      </c>
      <c r="AJ1776" s="344">
        <f>HLOOKUP(AJ1773,'2. LRAMVA Threshold'!$B$42:$Q$60,16,FALSE)</f>
        <v>1512</v>
      </c>
      <c r="AK1776" s="344">
        <f>HLOOKUP(AK1773,'2. LRAMVA Threshold'!$B$42:$Q$60,16,FALSE)</f>
        <v>0</v>
      </c>
      <c r="AL1776" s="344">
        <f>HLOOKUP(AL1773,'2. LRAMVA Threshold'!$B$42:$Q$60,16,FALSE)</f>
        <v>0</v>
      </c>
      <c r="AM1776" s="344">
        <f>HLOOKUP(AM1773,'2. LRAMVA Threshold'!$B$42:$Q$60,16,FALSE)</f>
        <v>0</v>
      </c>
      <c r="AN1776" s="344">
        <f>HLOOKUP(AN1773,'2. LRAMVA Threshold'!$B$42:$Q$60,16,FALSE)</f>
        <v>0</v>
      </c>
      <c r="AO1776" s="344">
        <f>HLOOKUP(AO1773,'2. LRAMVA Threshold'!$B$42:$Q$60,16,FALSE)</f>
        <v>0</v>
      </c>
      <c r="AP1776" s="344">
        <f>HLOOKUP(AP1773,'2. LRAMVA Threshold'!$B$42:$Q$60,16,FALSE)</f>
        <v>0</v>
      </c>
      <c r="AQ1776" s="344">
        <f>HLOOKUP(AQ1773,'2. LRAMVA Threshold'!$B$42:$Q$60,16,FALSE)</f>
        <v>0</v>
      </c>
      <c r="AR1776" s="344">
        <f>HLOOKUP(AR1773,'2. LRAMVA Threshold'!$B$42:$Q$60,16,FALSE)</f>
        <v>0</v>
      </c>
      <c r="AS1776" s="393"/>
    </row>
    <row r="1777" spans="2:45">
      <c r="B1777" s="346"/>
      <c r="C1777" s="292"/>
      <c r="D1777" s="293"/>
      <c r="E1777" s="293"/>
      <c r="F1777" s="293"/>
      <c r="G1777" s="293"/>
      <c r="H1777" s="293"/>
      <c r="I1777" s="293"/>
      <c r="J1777" s="293"/>
      <c r="K1777" s="293"/>
      <c r="L1777" s="293"/>
      <c r="M1777" s="293"/>
      <c r="N1777" s="293"/>
      <c r="O1777" s="293"/>
      <c r="P1777" s="293"/>
      <c r="Q1777" s="293"/>
      <c r="R1777" s="294"/>
      <c r="S1777" s="293"/>
      <c r="T1777" s="293"/>
      <c r="U1777" s="293"/>
      <c r="V1777" s="263"/>
      <c r="W1777" s="263"/>
      <c r="X1777" s="263"/>
      <c r="Y1777" s="263"/>
      <c r="Z1777" s="293"/>
      <c r="AA1777" s="293"/>
      <c r="AB1777" s="293"/>
      <c r="AC1777" s="293"/>
      <c r="AD1777" s="293"/>
      <c r="AE1777" s="387"/>
      <c r="AF1777" s="387"/>
      <c r="AG1777" s="387"/>
      <c r="AH1777" s="387"/>
      <c r="AI1777" s="387"/>
      <c r="AJ1777" s="387"/>
      <c r="AK1777" s="387"/>
      <c r="AL1777" s="351"/>
      <c r="AM1777" s="351"/>
      <c r="AN1777" s="351"/>
      <c r="AO1777" s="351"/>
      <c r="AP1777" s="351"/>
      <c r="AQ1777" s="351"/>
      <c r="AR1777" s="351"/>
      <c r="AS1777" s="352"/>
    </row>
    <row r="1778" spans="2:45">
      <c r="B1778" s="283" t="s">
        <v>958</v>
      </c>
      <c r="C1778" s="296"/>
      <c r="D1778" s="296"/>
      <c r="E1778" s="329"/>
      <c r="F1778" s="329"/>
      <c r="G1778" s="329"/>
      <c r="H1778" s="329"/>
      <c r="I1778" s="329"/>
      <c r="J1778" s="329"/>
      <c r="K1778" s="329"/>
      <c r="L1778" s="329"/>
      <c r="M1778" s="329"/>
      <c r="N1778" s="329"/>
      <c r="O1778" s="329"/>
      <c r="P1778" s="329"/>
      <c r="Q1778" s="329"/>
      <c r="R1778" s="251"/>
      <c r="S1778" s="298"/>
      <c r="T1778" s="298"/>
      <c r="U1778" s="298"/>
      <c r="V1778" s="297"/>
      <c r="W1778" s="297"/>
      <c r="X1778" s="297"/>
      <c r="Y1778" s="297"/>
      <c r="Z1778" s="298"/>
      <c r="AA1778" s="298"/>
      <c r="AB1778" s="298"/>
      <c r="AC1778" s="298"/>
      <c r="AD1778" s="298"/>
      <c r="AE1778" s="299">
        <f>HLOOKUP(AE35,'3.  Distribution Rates'!$C$122:$P$136,15,FALSE)</f>
        <v>0</v>
      </c>
      <c r="AF1778" s="299">
        <f>HLOOKUP(AF35,'3.  Distribution Rates'!$C$122:$P$136,15,FALSE)</f>
        <v>1.35E-2</v>
      </c>
      <c r="AG1778" s="299">
        <f>HLOOKUP(AG35,'3.  Distribution Rates'!$C$122:$P$136,15,FALSE)</f>
        <v>2.5028999999999999</v>
      </c>
      <c r="AH1778" s="299">
        <f>HLOOKUP(AH35,'3.  Distribution Rates'!$C$122:$P$136,15,FALSE)</f>
        <v>1.3543000000000001</v>
      </c>
      <c r="AI1778" s="299">
        <f>HLOOKUP(AI35,'3.  Distribution Rates'!$C$122:$P$136,15,FALSE)</f>
        <v>9.9855999999999998</v>
      </c>
      <c r="AJ1778" s="299">
        <f>HLOOKUP(AJ35,'3.  Distribution Rates'!$C$122:$P$136,15,FALSE)</f>
        <v>9.8618000000000006</v>
      </c>
      <c r="AK1778" s="299">
        <f>HLOOKUP(AK35,'3.  Distribution Rates'!$C$122:$P$136,15,FALSE)</f>
        <v>3.0499999999999999E-2</v>
      </c>
      <c r="AL1778" s="299">
        <f>HLOOKUP(AL35,'3.  Distribution Rates'!$C$122:$P$136,15,FALSE)</f>
        <v>0</v>
      </c>
      <c r="AM1778" s="299">
        <f>HLOOKUP(AM35,'3.  Distribution Rates'!$C$122:$P$136,15,FALSE)</f>
        <v>0</v>
      </c>
      <c r="AN1778" s="299">
        <f>HLOOKUP(AN35,'3.  Distribution Rates'!$C$122:$P$136,15,FALSE)</f>
        <v>0</v>
      </c>
      <c r="AO1778" s="299">
        <f>HLOOKUP(AO35,'3.  Distribution Rates'!$C$122:$P$136,15,FALSE)</f>
        <v>0</v>
      </c>
      <c r="AP1778" s="299">
        <f>HLOOKUP(AP35,'3.  Distribution Rates'!$C$122:$P$136,15,FALSE)</f>
        <v>0</v>
      </c>
      <c r="AQ1778" s="299">
        <f>HLOOKUP(AQ35,'3.  Distribution Rates'!$C$122:$P$136,15,FALSE)</f>
        <v>0</v>
      </c>
      <c r="AR1778" s="299">
        <f>HLOOKUP(AR35,'3.  Distribution Rates'!$C$122:$P$136,15,FALSE)</f>
        <v>0</v>
      </c>
      <c r="AS1778" s="395"/>
    </row>
    <row r="1779" spans="2:45">
      <c r="B1779" s="283" t="s">
        <v>772</v>
      </c>
      <c r="C1779" s="301"/>
      <c r="D1779" s="243"/>
      <c r="E1779" s="240"/>
      <c r="F1779" s="240"/>
      <c r="G1779" s="240"/>
      <c r="H1779" s="240"/>
      <c r="I1779" s="240"/>
      <c r="J1779" s="240"/>
      <c r="K1779" s="240"/>
      <c r="L1779" s="240"/>
      <c r="M1779" s="240"/>
      <c r="N1779" s="240"/>
      <c r="O1779" s="240"/>
      <c r="P1779" s="240"/>
      <c r="Q1779" s="240"/>
      <c r="R1779" s="251"/>
      <c r="S1779" s="240"/>
      <c r="T1779" s="240"/>
      <c r="U1779" s="240"/>
      <c r="V1779" s="243"/>
      <c r="W1779" s="243"/>
      <c r="X1779" s="243"/>
      <c r="Y1779" s="243"/>
      <c r="Z1779" s="240"/>
      <c r="AA1779" s="240"/>
      <c r="AB1779" s="240"/>
      <c r="AC1779" s="240"/>
      <c r="AD1779" s="240"/>
      <c r="AE1779" s="331">
        <f>'4.  2011-2014 LRAM'!AM147*AE1778</f>
        <v>0</v>
      </c>
      <c r="AF1779" s="331">
        <f>'4.  2011-2014 LRAM'!AN147*AF1778</f>
        <v>0</v>
      </c>
      <c r="AG1779" s="331">
        <f>'4.  2011-2014 LRAM'!AO147*AG1778</f>
        <v>0</v>
      </c>
      <c r="AH1779" s="331">
        <f>'4.  2011-2014 LRAM'!AP147*AH1778</f>
        <v>0</v>
      </c>
      <c r="AI1779" s="331">
        <f>'4.  2011-2014 LRAM'!AQ147*AI1778</f>
        <v>0</v>
      </c>
      <c r="AJ1779" s="331">
        <f>'4.  2011-2014 LRAM'!AR147*AJ1778</f>
        <v>0</v>
      </c>
      <c r="AK1779" s="331">
        <f>'4.  2011-2014 LRAM'!AS147*AK1778</f>
        <v>0</v>
      </c>
      <c r="AL1779" s="331">
        <f>'4.  2011-2014 LRAM'!AT147*AL1778</f>
        <v>0</v>
      </c>
      <c r="AM1779" s="331">
        <f>'4.  2011-2014 LRAM'!AU147*AM1778</f>
        <v>0</v>
      </c>
      <c r="AN1779" s="331">
        <f>'4.  2011-2014 LRAM'!AV147*AN1778</f>
        <v>0</v>
      </c>
      <c r="AO1779" s="331">
        <f>'4.  2011-2014 LRAM'!AW147*AO1778</f>
        <v>0</v>
      </c>
      <c r="AP1779" s="331">
        <f>'4.  2011-2014 LRAM'!AX147*AP1778</f>
        <v>0</v>
      </c>
      <c r="AQ1779" s="331">
        <f>'4.  2011-2014 LRAM'!AY147*AQ1778</f>
        <v>0</v>
      </c>
      <c r="AR1779" s="331">
        <f>'4.  2011-2014 LRAM'!AZ147*AR1778</f>
        <v>0</v>
      </c>
      <c r="AS1779" s="543">
        <f>SUM(AE1779:AR1779)</f>
        <v>0</v>
      </c>
    </row>
    <row r="1780" spans="2:45">
      <c r="B1780" s="283" t="s">
        <v>773</v>
      </c>
      <c r="C1780" s="301"/>
      <c r="D1780" s="243"/>
      <c r="E1780" s="240"/>
      <c r="F1780" s="240"/>
      <c r="G1780" s="240"/>
      <c r="H1780" s="240"/>
      <c r="I1780" s="240"/>
      <c r="J1780" s="240"/>
      <c r="K1780" s="240"/>
      <c r="L1780" s="240"/>
      <c r="M1780" s="240"/>
      <c r="N1780" s="240"/>
      <c r="O1780" s="240"/>
      <c r="P1780" s="240"/>
      <c r="Q1780" s="240"/>
      <c r="R1780" s="251"/>
      <c r="S1780" s="240"/>
      <c r="T1780" s="240"/>
      <c r="U1780" s="240"/>
      <c r="V1780" s="243"/>
      <c r="W1780" s="243"/>
      <c r="X1780" s="243"/>
      <c r="Y1780" s="243"/>
      <c r="Z1780" s="240"/>
      <c r="AA1780" s="240"/>
      <c r="AB1780" s="240"/>
      <c r="AC1780" s="240"/>
      <c r="AD1780" s="240"/>
      <c r="AE1780" s="331">
        <f>'4.  2011-2014 LRAM'!AM286*AE1778</f>
        <v>0</v>
      </c>
      <c r="AF1780" s="331">
        <f>'4.  2011-2014 LRAM'!AN286*AF1778</f>
        <v>0</v>
      </c>
      <c r="AG1780" s="331">
        <f>'4.  2011-2014 LRAM'!AO286*AG1778</f>
        <v>0</v>
      </c>
      <c r="AH1780" s="331">
        <f>'4.  2011-2014 LRAM'!AP286*AH1778</f>
        <v>0</v>
      </c>
      <c r="AI1780" s="331">
        <f>'4.  2011-2014 LRAM'!AQ286*AI1778</f>
        <v>0</v>
      </c>
      <c r="AJ1780" s="331">
        <f>'4.  2011-2014 LRAM'!AR286*AJ1778</f>
        <v>0</v>
      </c>
      <c r="AK1780" s="331">
        <f>'4.  2011-2014 LRAM'!AS286*AK1778</f>
        <v>0</v>
      </c>
      <c r="AL1780" s="331">
        <f>'4.  2011-2014 LRAM'!AT286*AL1778</f>
        <v>0</v>
      </c>
      <c r="AM1780" s="331">
        <f>'4.  2011-2014 LRAM'!AU286*AM1778</f>
        <v>0</v>
      </c>
      <c r="AN1780" s="331">
        <f>'4.  2011-2014 LRAM'!AV286*AN1778</f>
        <v>0</v>
      </c>
      <c r="AO1780" s="331">
        <f>'4.  2011-2014 LRAM'!AW286*AO1778</f>
        <v>0</v>
      </c>
      <c r="AP1780" s="331">
        <f>'4.  2011-2014 LRAM'!AX286*AP1778</f>
        <v>0</v>
      </c>
      <c r="AQ1780" s="331">
        <f>'4.  2011-2014 LRAM'!AY286*AQ1778</f>
        <v>0</v>
      </c>
      <c r="AR1780" s="331">
        <f>'4.  2011-2014 LRAM'!AZ286*AR1778</f>
        <v>0</v>
      </c>
      <c r="AS1780" s="543">
        <f>SUM(AE1780:AR1780)</f>
        <v>0</v>
      </c>
    </row>
    <row r="1781" spans="2:45">
      <c r="B1781" s="283" t="s">
        <v>774</v>
      </c>
      <c r="C1781" s="301"/>
      <c r="D1781" s="243"/>
      <c r="E1781" s="240"/>
      <c r="F1781" s="240"/>
      <c r="G1781" s="240"/>
      <c r="H1781" s="240"/>
      <c r="I1781" s="240"/>
      <c r="J1781" s="240"/>
      <c r="K1781" s="240"/>
      <c r="L1781" s="240"/>
      <c r="M1781" s="240"/>
      <c r="N1781" s="240"/>
      <c r="O1781" s="240"/>
      <c r="P1781" s="240"/>
      <c r="Q1781" s="240"/>
      <c r="R1781" s="251"/>
      <c r="S1781" s="240"/>
      <c r="T1781" s="240"/>
      <c r="U1781" s="240"/>
      <c r="V1781" s="243"/>
      <c r="W1781" s="243"/>
      <c r="X1781" s="243"/>
      <c r="Y1781" s="243"/>
      <c r="Z1781" s="240"/>
      <c r="AA1781" s="240"/>
      <c r="AB1781" s="240"/>
      <c r="AC1781" s="240"/>
      <c r="AD1781" s="240"/>
      <c r="AE1781" s="331">
        <f>'4.  2011-2014 LRAM'!AM422*AE1778</f>
        <v>0</v>
      </c>
      <c r="AF1781" s="331">
        <f>'4.  2011-2014 LRAM'!AN422*AF1778</f>
        <v>0</v>
      </c>
      <c r="AG1781" s="331">
        <f>'4.  2011-2014 LRAM'!AO422*AG1778</f>
        <v>0</v>
      </c>
      <c r="AH1781" s="331">
        <f>'4.  2011-2014 LRAM'!AP422*AH1778</f>
        <v>0</v>
      </c>
      <c r="AI1781" s="331">
        <f>'4.  2011-2014 LRAM'!AQ422*AI1778</f>
        <v>0</v>
      </c>
      <c r="AJ1781" s="331">
        <f>'4.  2011-2014 LRAM'!AR422*AJ1778</f>
        <v>0</v>
      </c>
      <c r="AK1781" s="331">
        <f>'4.  2011-2014 LRAM'!AS422*AK1778</f>
        <v>0</v>
      </c>
      <c r="AL1781" s="331">
        <f>'4.  2011-2014 LRAM'!AT422*AL1778</f>
        <v>0</v>
      </c>
      <c r="AM1781" s="331">
        <f>'4.  2011-2014 LRAM'!AU422*AM1778</f>
        <v>0</v>
      </c>
      <c r="AN1781" s="331">
        <f>'4.  2011-2014 LRAM'!AV422*AN1778</f>
        <v>0</v>
      </c>
      <c r="AO1781" s="331">
        <f>'4.  2011-2014 LRAM'!AW422*AO1778</f>
        <v>0</v>
      </c>
      <c r="AP1781" s="331">
        <f>'4.  2011-2014 LRAM'!AX422*AP1778</f>
        <v>0</v>
      </c>
      <c r="AQ1781" s="331">
        <f>'4.  2011-2014 LRAM'!AY422*AQ1778</f>
        <v>0</v>
      </c>
      <c r="AR1781" s="331">
        <f>'4.  2011-2014 LRAM'!AZ422*AR1778</f>
        <v>0</v>
      </c>
      <c r="AS1781" s="543">
        <f>SUM(AE1781:AR1781)</f>
        <v>0</v>
      </c>
    </row>
    <row r="1782" spans="2:45">
      <c r="B1782" s="283" t="s">
        <v>775</v>
      </c>
      <c r="C1782" s="301"/>
      <c r="D1782" s="243"/>
      <c r="E1782" s="240"/>
      <c r="F1782" s="240"/>
      <c r="G1782" s="240"/>
      <c r="H1782" s="240"/>
      <c r="I1782" s="240"/>
      <c r="J1782" s="240"/>
      <c r="K1782" s="240"/>
      <c r="L1782" s="240"/>
      <c r="M1782" s="240"/>
      <c r="N1782" s="240"/>
      <c r="O1782" s="240"/>
      <c r="P1782" s="240"/>
      <c r="Q1782" s="240"/>
      <c r="R1782" s="251"/>
      <c r="S1782" s="240"/>
      <c r="T1782" s="240"/>
      <c r="U1782" s="240"/>
      <c r="V1782" s="243"/>
      <c r="W1782" s="243"/>
      <c r="X1782" s="243"/>
      <c r="Y1782" s="243"/>
      <c r="Z1782" s="240"/>
      <c r="AA1782" s="240"/>
      <c r="AB1782" s="240"/>
      <c r="AC1782" s="240"/>
      <c r="AD1782" s="240"/>
      <c r="AE1782" s="331">
        <f>'4.  2011-2014 LRAM'!AM559*AE1778</f>
        <v>0</v>
      </c>
      <c r="AF1782" s="331">
        <f>'4.  2011-2014 LRAM'!AN559*AF1778</f>
        <v>0</v>
      </c>
      <c r="AG1782" s="331">
        <f>'4.  2011-2014 LRAM'!AO559*AG1778</f>
        <v>0</v>
      </c>
      <c r="AH1782" s="331">
        <f>'4.  2011-2014 LRAM'!AP559*AH1778</f>
        <v>0</v>
      </c>
      <c r="AI1782" s="331">
        <f>'4.  2011-2014 LRAM'!AQ559*AI1778</f>
        <v>0</v>
      </c>
      <c r="AJ1782" s="331">
        <f>'4.  2011-2014 LRAM'!AR559*AJ1778</f>
        <v>0</v>
      </c>
      <c r="AK1782" s="331">
        <f>'4.  2011-2014 LRAM'!AS559*AK1778</f>
        <v>0</v>
      </c>
      <c r="AL1782" s="331">
        <f>'4.  2011-2014 LRAM'!AT559*AL1778</f>
        <v>0</v>
      </c>
      <c r="AM1782" s="331">
        <f>'4.  2011-2014 LRAM'!AU559*AM1778</f>
        <v>0</v>
      </c>
      <c r="AN1782" s="331">
        <f>'4.  2011-2014 LRAM'!AV559*AN1778</f>
        <v>0</v>
      </c>
      <c r="AO1782" s="331">
        <f>'4.  2011-2014 LRAM'!AW559*AO1778</f>
        <v>0</v>
      </c>
      <c r="AP1782" s="331">
        <f>'4.  2011-2014 LRAM'!AX559*AP1778</f>
        <v>0</v>
      </c>
      <c r="AQ1782" s="331">
        <f>'4.  2011-2014 LRAM'!AY559*AQ1778</f>
        <v>0</v>
      </c>
      <c r="AR1782" s="331">
        <f>'4.  2011-2014 LRAM'!AZ559*AR1778</f>
        <v>0</v>
      </c>
      <c r="AS1782" s="543">
        <f t="shared" ref="AS1782:AS1791" si="3013">SUM(AE1782:AR1782)</f>
        <v>0</v>
      </c>
    </row>
    <row r="1783" spans="2:45">
      <c r="B1783" s="283" t="s">
        <v>776</v>
      </c>
      <c r="C1783" s="301"/>
      <c r="D1783" s="243"/>
      <c r="E1783" s="240"/>
      <c r="F1783" s="240"/>
      <c r="G1783" s="240"/>
      <c r="H1783" s="240"/>
      <c r="I1783" s="240"/>
      <c r="J1783" s="240"/>
      <c r="K1783" s="240"/>
      <c r="L1783" s="240"/>
      <c r="M1783" s="240"/>
      <c r="N1783" s="240"/>
      <c r="O1783" s="240"/>
      <c r="P1783" s="240"/>
      <c r="Q1783" s="240"/>
      <c r="R1783" s="251"/>
      <c r="S1783" s="240"/>
      <c r="T1783" s="240"/>
      <c r="U1783" s="240"/>
      <c r="V1783" s="243"/>
      <c r="W1783" s="243"/>
      <c r="X1783" s="243"/>
      <c r="Y1783" s="243"/>
      <c r="Z1783" s="240"/>
      <c r="AA1783" s="240"/>
      <c r="AB1783" s="240"/>
      <c r="AC1783" s="240"/>
      <c r="AD1783" s="240"/>
      <c r="AE1783" s="331">
        <f t="shared" ref="AE1783:AR1783" si="3014">AE216*AE1778</f>
        <v>0</v>
      </c>
      <c r="AF1783" s="331">
        <f t="shared" si="3014"/>
        <v>0</v>
      </c>
      <c r="AG1783" s="331">
        <f t="shared" si="3014"/>
        <v>0</v>
      </c>
      <c r="AH1783" s="331">
        <f t="shared" si="3014"/>
        <v>0</v>
      </c>
      <c r="AI1783" s="331">
        <f t="shared" si="3014"/>
        <v>0</v>
      </c>
      <c r="AJ1783" s="331">
        <f t="shared" si="3014"/>
        <v>0</v>
      </c>
      <c r="AK1783" s="331">
        <f t="shared" si="3014"/>
        <v>0</v>
      </c>
      <c r="AL1783" s="331">
        <f t="shared" si="3014"/>
        <v>0</v>
      </c>
      <c r="AM1783" s="331">
        <f t="shared" si="3014"/>
        <v>0</v>
      </c>
      <c r="AN1783" s="331">
        <f t="shared" si="3014"/>
        <v>0</v>
      </c>
      <c r="AO1783" s="331">
        <f t="shared" si="3014"/>
        <v>0</v>
      </c>
      <c r="AP1783" s="331">
        <f t="shared" si="3014"/>
        <v>0</v>
      </c>
      <c r="AQ1783" s="331">
        <f t="shared" si="3014"/>
        <v>0</v>
      </c>
      <c r="AR1783" s="331">
        <f t="shared" si="3014"/>
        <v>0</v>
      </c>
      <c r="AS1783" s="543">
        <f t="shared" si="3013"/>
        <v>0</v>
      </c>
    </row>
    <row r="1784" spans="2:45">
      <c r="B1784" s="283" t="s">
        <v>777</v>
      </c>
      <c r="C1784" s="301"/>
      <c r="D1784" s="243"/>
      <c r="E1784" s="240"/>
      <c r="F1784" s="240"/>
      <c r="G1784" s="240"/>
      <c r="H1784" s="240"/>
      <c r="I1784" s="240"/>
      <c r="J1784" s="240"/>
      <c r="K1784" s="240"/>
      <c r="L1784" s="240"/>
      <c r="M1784" s="240"/>
      <c r="N1784" s="240"/>
      <c r="O1784" s="240"/>
      <c r="P1784" s="240"/>
      <c r="Q1784" s="240"/>
      <c r="R1784" s="251"/>
      <c r="S1784" s="240"/>
      <c r="T1784" s="240"/>
      <c r="U1784" s="240"/>
      <c r="V1784" s="243"/>
      <c r="W1784" s="243"/>
      <c r="X1784" s="243"/>
      <c r="Y1784" s="243"/>
      <c r="Z1784" s="240"/>
      <c r="AA1784" s="240"/>
      <c r="AB1784" s="240"/>
      <c r="AC1784" s="240"/>
      <c r="AD1784" s="240"/>
      <c r="AE1784" s="331">
        <f t="shared" ref="AE1784:AR1784" si="3015">AE406*AE1778</f>
        <v>0</v>
      </c>
      <c r="AF1784" s="331">
        <f t="shared" si="3015"/>
        <v>17520.369281143787</v>
      </c>
      <c r="AG1784" s="331">
        <f t="shared" si="3015"/>
        <v>1484.093861293715</v>
      </c>
      <c r="AH1784" s="331">
        <f t="shared" si="3015"/>
        <v>0</v>
      </c>
      <c r="AI1784" s="331">
        <f t="shared" si="3015"/>
        <v>0</v>
      </c>
      <c r="AJ1784" s="331">
        <f t="shared" si="3015"/>
        <v>17010.117530080737</v>
      </c>
      <c r="AK1784" s="331">
        <f t="shared" si="3015"/>
        <v>0</v>
      </c>
      <c r="AL1784" s="331">
        <f t="shared" si="3015"/>
        <v>0</v>
      </c>
      <c r="AM1784" s="331">
        <f t="shared" si="3015"/>
        <v>0</v>
      </c>
      <c r="AN1784" s="331">
        <f t="shared" si="3015"/>
        <v>0</v>
      </c>
      <c r="AO1784" s="331">
        <f t="shared" si="3015"/>
        <v>0</v>
      </c>
      <c r="AP1784" s="331">
        <f t="shared" si="3015"/>
        <v>0</v>
      </c>
      <c r="AQ1784" s="331">
        <f t="shared" si="3015"/>
        <v>0</v>
      </c>
      <c r="AR1784" s="331">
        <f t="shared" si="3015"/>
        <v>0</v>
      </c>
      <c r="AS1784" s="543">
        <f t="shared" si="3013"/>
        <v>36014.580672518234</v>
      </c>
    </row>
    <row r="1785" spans="2:45">
      <c r="B1785" s="283" t="s">
        <v>778</v>
      </c>
      <c r="C1785" s="301"/>
      <c r="D1785" s="243"/>
      <c r="E1785" s="240"/>
      <c r="F1785" s="240"/>
      <c r="G1785" s="240"/>
      <c r="H1785" s="240"/>
      <c r="I1785" s="240"/>
      <c r="J1785" s="240"/>
      <c r="K1785" s="240"/>
      <c r="L1785" s="240"/>
      <c r="M1785" s="240"/>
      <c r="N1785" s="240"/>
      <c r="O1785" s="240"/>
      <c r="P1785" s="240"/>
      <c r="Q1785" s="240"/>
      <c r="R1785" s="251"/>
      <c r="S1785" s="240"/>
      <c r="T1785" s="240"/>
      <c r="U1785" s="240"/>
      <c r="V1785" s="243"/>
      <c r="W1785" s="243"/>
      <c r="X1785" s="243"/>
      <c r="Y1785" s="243"/>
      <c r="Z1785" s="240"/>
      <c r="AA1785" s="240"/>
      <c r="AB1785" s="240"/>
      <c r="AC1785" s="240"/>
      <c r="AD1785" s="240"/>
      <c r="AE1785" s="331">
        <f t="shared" ref="AE1785:AR1785" si="3016">AE596*AE1778</f>
        <v>0</v>
      </c>
      <c r="AF1785" s="331">
        <f t="shared" si="3016"/>
        <v>17190.270929215647</v>
      </c>
      <c r="AG1785" s="331">
        <f t="shared" si="3016"/>
        <v>9295.2021072493953</v>
      </c>
      <c r="AH1785" s="331">
        <f t="shared" si="3016"/>
        <v>0</v>
      </c>
      <c r="AI1785" s="331">
        <f t="shared" si="3016"/>
        <v>0</v>
      </c>
      <c r="AJ1785" s="331">
        <f t="shared" si="3016"/>
        <v>0</v>
      </c>
      <c r="AK1785" s="331">
        <f t="shared" si="3016"/>
        <v>0</v>
      </c>
      <c r="AL1785" s="331">
        <f t="shared" si="3016"/>
        <v>0</v>
      </c>
      <c r="AM1785" s="331">
        <f t="shared" si="3016"/>
        <v>0</v>
      </c>
      <c r="AN1785" s="331">
        <f t="shared" si="3016"/>
        <v>0</v>
      </c>
      <c r="AO1785" s="331">
        <f t="shared" si="3016"/>
        <v>0</v>
      </c>
      <c r="AP1785" s="331">
        <f t="shared" si="3016"/>
        <v>0</v>
      </c>
      <c r="AQ1785" s="331">
        <f t="shared" si="3016"/>
        <v>0</v>
      </c>
      <c r="AR1785" s="331">
        <f t="shared" si="3016"/>
        <v>0</v>
      </c>
      <c r="AS1785" s="543">
        <f t="shared" si="3013"/>
        <v>26485.473036465042</v>
      </c>
    </row>
    <row r="1786" spans="2:45">
      <c r="B1786" s="283" t="s">
        <v>779</v>
      </c>
      <c r="C1786" s="301"/>
      <c r="D1786" s="243"/>
      <c r="E1786" s="240"/>
      <c r="F1786" s="240"/>
      <c r="G1786" s="240"/>
      <c r="H1786" s="240"/>
      <c r="I1786" s="240"/>
      <c r="J1786" s="240"/>
      <c r="K1786" s="240"/>
      <c r="L1786" s="240"/>
      <c r="M1786" s="240"/>
      <c r="N1786" s="240"/>
      <c r="O1786" s="240"/>
      <c r="P1786" s="240"/>
      <c r="Q1786" s="240"/>
      <c r="R1786" s="251"/>
      <c r="S1786" s="240"/>
      <c r="T1786" s="240"/>
      <c r="U1786" s="240"/>
      <c r="V1786" s="243"/>
      <c r="W1786" s="243"/>
      <c r="X1786" s="243"/>
      <c r="Y1786" s="243"/>
      <c r="Z1786" s="240"/>
      <c r="AA1786" s="240"/>
      <c r="AB1786" s="240"/>
      <c r="AC1786" s="240"/>
      <c r="AD1786" s="240"/>
      <c r="AE1786" s="331">
        <f t="shared" ref="AE1786:AR1786" si="3017">AE786*AE1778</f>
        <v>0</v>
      </c>
      <c r="AF1786" s="331">
        <f t="shared" si="3017"/>
        <v>9257.8214905394198</v>
      </c>
      <c r="AG1786" s="331">
        <f t="shared" si="3017"/>
        <v>7506.7864757446087</v>
      </c>
      <c r="AH1786" s="331">
        <f t="shared" si="3017"/>
        <v>0</v>
      </c>
      <c r="AI1786" s="331">
        <f t="shared" si="3017"/>
        <v>0</v>
      </c>
      <c r="AJ1786" s="331">
        <f t="shared" si="3017"/>
        <v>0</v>
      </c>
      <c r="AK1786" s="331">
        <f t="shared" si="3017"/>
        <v>0</v>
      </c>
      <c r="AL1786" s="331">
        <f t="shared" si="3017"/>
        <v>0</v>
      </c>
      <c r="AM1786" s="331">
        <f t="shared" si="3017"/>
        <v>0</v>
      </c>
      <c r="AN1786" s="331">
        <f t="shared" si="3017"/>
        <v>0</v>
      </c>
      <c r="AO1786" s="331">
        <f t="shared" si="3017"/>
        <v>0</v>
      </c>
      <c r="AP1786" s="331">
        <f t="shared" si="3017"/>
        <v>0</v>
      </c>
      <c r="AQ1786" s="331">
        <f t="shared" si="3017"/>
        <v>0</v>
      </c>
      <c r="AR1786" s="331">
        <f t="shared" si="3017"/>
        <v>0</v>
      </c>
      <c r="AS1786" s="543">
        <f t="shared" si="3013"/>
        <v>16764.607966284027</v>
      </c>
    </row>
    <row r="1787" spans="2:45">
      <c r="B1787" s="283" t="s">
        <v>780</v>
      </c>
      <c r="C1787" s="301"/>
      <c r="D1787" s="243"/>
      <c r="E1787" s="240"/>
      <c r="F1787" s="240"/>
      <c r="G1787" s="240"/>
      <c r="H1787" s="240"/>
      <c r="I1787" s="240"/>
      <c r="J1787" s="240"/>
      <c r="K1787" s="240"/>
      <c r="L1787" s="240"/>
      <c r="M1787" s="240"/>
      <c r="N1787" s="240"/>
      <c r="O1787" s="240"/>
      <c r="P1787" s="240"/>
      <c r="Q1787" s="240"/>
      <c r="R1787" s="251"/>
      <c r="S1787" s="240"/>
      <c r="T1787" s="240"/>
      <c r="U1787" s="240"/>
      <c r="V1787" s="243"/>
      <c r="W1787" s="243"/>
      <c r="X1787" s="243"/>
      <c r="Y1787" s="243"/>
      <c r="Z1787" s="240"/>
      <c r="AA1787" s="240"/>
      <c r="AB1787" s="240"/>
      <c r="AC1787" s="240"/>
      <c r="AD1787" s="240"/>
      <c r="AE1787" s="331">
        <f t="shared" ref="AE1787:AR1787" si="3018">AE981*AE1778</f>
        <v>0</v>
      </c>
      <c r="AF1787" s="331">
        <f t="shared" si="3018"/>
        <v>1270.2933975538003</v>
      </c>
      <c r="AG1787" s="331">
        <f t="shared" si="3018"/>
        <v>0</v>
      </c>
      <c r="AH1787" s="331">
        <f t="shared" si="3018"/>
        <v>0</v>
      </c>
      <c r="AI1787" s="331">
        <f t="shared" si="3018"/>
        <v>0</v>
      </c>
      <c r="AJ1787" s="331">
        <f t="shared" si="3018"/>
        <v>0</v>
      </c>
      <c r="AK1787" s="331">
        <f t="shared" si="3018"/>
        <v>0</v>
      </c>
      <c r="AL1787" s="331">
        <f t="shared" si="3018"/>
        <v>0</v>
      </c>
      <c r="AM1787" s="331">
        <f t="shared" si="3018"/>
        <v>0</v>
      </c>
      <c r="AN1787" s="331">
        <f t="shared" si="3018"/>
        <v>0</v>
      </c>
      <c r="AO1787" s="331">
        <f t="shared" si="3018"/>
        <v>0</v>
      </c>
      <c r="AP1787" s="331">
        <f t="shared" si="3018"/>
        <v>0</v>
      </c>
      <c r="AQ1787" s="331">
        <f t="shared" si="3018"/>
        <v>0</v>
      </c>
      <c r="AR1787" s="331">
        <f t="shared" si="3018"/>
        <v>0</v>
      </c>
      <c r="AS1787" s="543">
        <f t="shared" si="3013"/>
        <v>1270.2933975538003</v>
      </c>
    </row>
    <row r="1788" spans="2:45">
      <c r="B1788" s="283" t="s">
        <v>781</v>
      </c>
      <c r="C1788" s="301"/>
      <c r="D1788" s="243"/>
      <c r="E1788" s="240"/>
      <c r="F1788" s="240"/>
      <c r="G1788" s="240"/>
      <c r="H1788" s="240"/>
      <c r="I1788" s="240"/>
      <c r="J1788" s="240"/>
      <c r="K1788" s="240"/>
      <c r="L1788" s="240"/>
      <c r="M1788" s="240"/>
      <c r="N1788" s="240"/>
      <c r="O1788" s="240"/>
      <c r="P1788" s="240"/>
      <c r="Q1788" s="240"/>
      <c r="R1788" s="251"/>
      <c r="S1788" s="240"/>
      <c r="T1788" s="240"/>
      <c r="U1788" s="240"/>
      <c r="V1788" s="243"/>
      <c r="W1788" s="243"/>
      <c r="X1788" s="243"/>
      <c r="Y1788" s="243"/>
      <c r="Z1788" s="240"/>
      <c r="AA1788" s="240"/>
      <c r="AB1788" s="240"/>
      <c r="AC1788" s="240"/>
      <c r="AD1788" s="240"/>
      <c r="AE1788" s="331">
        <f t="shared" ref="AE1788:AR1788" si="3019">AE1176*AE1778</f>
        <v>0</v>
      </c>
      <c r="AF1788" s="331">
        <f t="shared" si="3019"/>
        <v>0</v>
      </c>
      <c r="AG1788" s="331">
        <f t="shared" si="3019"/>
        <v>0</v>
      </c>
      <c r="AH1788" s="331">
        <f t="shared" si="3019"/>
        <v>0</v>
      </c>
      <c r="AI1788" s="331">
        <f t="shared" si="3019"/>
        <v>0</v>
      </c>
      <c r="AJ1788" s="331">
        <f t="shared" si="3019"/>
        <v>0</v>
      </c>
      <c r="AK1788" s="331">
        <f t="shared" si="3019"/>
        <v>0</v>
      </c>
      <c r="AL1788" s="331">
        <f t="shared" si="3019"/>
        <v>0</v>
      </c>
      <c r="AM1788" s="331">
        <f t="shared" si="3019"/>
        <v>0</v>
      </c>
      <c r="AN1788" s="331">
        <f t="shared" si="3019"/>
        <v>0</v>
      </c>
      <c r="AO1788" s="331">
        <f t="shared" si="3019"/>
        <v>0</v>
      </c>
      <c r="AP1788" s="331">
        <f t="shared" si="3019"/>
        <v>0</v>
      </c>
      <c r="AQ1788" s="331">
        <f t="shared" si="3019"/>
        <v>0</v>
      </c>
      <c r="AR1788" s="331">
        <f t="shared" si="3019"/>
        <v>0</v>
      </c>
      <c r="AS1788" s="543">
        <f t="shared" si="3013"/>
        <v>0</v>
      </c>
    </row>
    <row r="1789" spans="2:45">
      <c r="B1789" s="283" t="s">
        <v>782</v>
      </c>
      <c r="C1789" s="301"/>
      <c r="D1789" s="243"/>
      <c r="E1789" s="240"/>
      <c r="F1789" s="240"/>
      <c r="G1789" s="240"/>
      <c r="H1789" s="240"/>
      <c r="I1789" s="240"/>
      <c r="J1789" s="240"/>
      <c r="K1789" s="240"/>
      <c r="L1789" s="240"/>
      <c r="M1789" s="240"/>
      <c r="N1789" s="240"/>
      <c r="O1789" s="240"/>
      <c r="P1789" s="240"/>
      <c r="Q1789" s="240"/>
      <c r="R1789" s="251"/>
      <c r="S1789" s="240"/>
      <c r="T1789" s="240"/>
      <c r="U1789" s="240"/>
      <c r="V1789" s="243"/>
      <c r="W1789" s="243"/>
      <c r="X1789" s="243"/>
      <c r="Y1789" s="243"/>
      <c r="Z1789" s="240"/>
      <c r="AA1789" s="240"/>
      <c r="AB1789" s="240"/>
      <c r="AC1789" s="240"/>
      <c r="AD1789" s="240"/>
      <c r="AE1789" s="331">
        <f t="shared" ref="AE1789:AR1789" si="3020">AE1371*AE1778</f>
        <v>0</v>
      </c>
      <c r="AF1789" s="331">
        <f t="shared" si="3020"/>
        <v>0</v>
      </c>
      <c r="AG1789" s="331">
        <f t="shared" si="3020"/>
        <v>0</v>
      </c>
      <c r="AH1789" s="331">
        <f t="shared" si="3020"/>
        <v>0</v>
      </c>
      <c r="AI1789" s="331">
        <f t="shared" si="3020"/>
        <v>0</v>
      </c>
      <c r="AJ1789" s="331">
        <f t="shared" si="3020"/>
        <v>0</v>
      </c>
      <c r="AK1789" s="331">
        <f t="shared" si="3020"/>
        <v>0</v>
      </c>
      <c r="AL1789" s="331">
        <f t="shared" si="3020"/>
        <v>0</v>
      </c>
      <c r="AM1789" s="331">
        <f t="shared" si="3020"/>
        <v>0</v>
      </c>
      <c r="AN1789" s="331">
        <f t="shared" si="3020"/>
        <v>0</v>
      </c>
      <c r="AO1789" s="331">
        <f t="shared" si="3020"/>
        <v>0</v>
      </c>
      <c r="AP1789" s="331">
        <f t="shared" si="3020"/>
        <v>0</v>
      </c>
      <c r="AQ1789" s="331">
        <f t="shared" si="3020"/>
        <v>0</v>
      </c>
      <c r="AR1789" s="331">
        <f t="shared" si="3020"/>
        <v>0</v>
      </c>
      <c r="AS1789" s="543">
        <f t="shared" si="3013"/>
        <v>0</v>
      </c>
    </row>
    <row r="1790" spans="2:45">
      <c r="B1790" s="283" t="s">
        <v>783</v>
      </c>
      <c r="C1790" s="301"/>
      <c r="D1790" s="243"/>
      <c r="E1790" s="240"/>
      <c r="F1790" s="240"/>
      <c r="G1790" s="240"/>
      <c r="H1790" s="240"/>
      <c r="I1790" s="240"/>
      <c r="J1790" s="240"/>
      <c r="K1790" s="240"/>
      <c r="L1790" s="240"/>
      <c r="M1790" s="240"/>
      <c r="N1790" s="240"/>
      <c r="O1790" s="240"/>
      <c r="P1790" s="240"/>
      <c r="Q1790" s="240"/>
      <c r="R1790" s="251"/>
      <c r="S1790" s="240"/>
      <c r="T1790" s="240"/>
      <c r="U1790" s="240"/>
      <c r="V1790" s="243"/>
      <c r="W1790" s="243"/>
      <c r="X1790" s="243"/>
      <c r="Y1790" s="243"/>
      <c r="Z1790" s="240"/>
      <c r="AA1790" s="240"/>
      <c r="AB1790" s="240"/>
      <c r="AC1790" s="240"/>
      <c r="AD1790" s="240"/>
      <c r="AE1790" s="331">
        <f t="shared" ref="AE1790:AR1790" si="3021">AE1565*AE1778</f>
        <v>0</v>
      </c>
      <c r="AF1790" s="331">
        <f t="shared" si="3021"/>
        <v>0</v>
      </c>
      <c r="AG1790" s="331">
        <f t="shared" si="3021"/>
        <v>0</v>
      </c>
      <c r="AH1790" s="331">
        <f t="shared" si="3021"/>
        <v>0</v>
      </c>
      <c r="AI1790" s="331">
        <f t="shared" si="3021"/>
        <v>0</v>
      </c>
      <c r="AJ1790" s="331">
        <f t="shared" si="3021"/>
        <v>0</v>
      </c>
      <c r="AK1790" s="331">
        <f t="shared" si="3021"/>
        <v>0</v>
      </c>
      <c r="AL1790" s="331">
        <f t="shared" si="3021"/>
        <v>0</v>
      </c>
      <c r="AM1790" s="331">
        <f t="shared" si="3021"/>
        <v>0</v>
      </c>
      <c r="AN1790" s="331">
        <f t="shared" si="3021"/>
        <v>0</v>
      </c>
      <c r="AO1790" s="331">
        <f t="shared" si="3021"/>
        <v>0</v>
      </c>
      <c r="AP1790" s="331">
        <f t="shared" si="3021"/>
        <v>0</v>
      </c>
      <c r="AQ1790" s="331">
        <f t="shared" si="3021"/>
        <v>0</v>
      </c>
      <c r="AR1790" s="331">
        <f t="shared" si="3021"/>
        <v>0</v>
      </c>
      <c r="AS1790" s="543">
        <f t="shared" si="3013"/>
        <v>0</v>
      </c>
    </row>
    <row r="1791" spans="2:45" ht="15.75">
      <c r="B1791" s="305" t="s">
        <v>979</v>
      </c>
      <c r="C1791" s="301"/>
      <c r="D1791" s="263"/>
      <c r="E1791" s="293"/>
      <c r="F1791" s="293"/>
      <c r="G1791" s="293"/>
      <c r="H1791" s="293"/>
      <c r="I1791" s="293"/>
      <c r="J1791" s="293"/>
      <c r="K1791" s="293"/>
      <c r="L1791" s="293"/>
      <c r="M1791" s="293"/>
      <c r="N1791" s="293"/>
      <c r="O1791" s="293"/>
      <c r="P1791" s="293"/>
      <c r="Q1791" s="293"/>
      <c r="R1791" s="260"/>
      <c r="S1791" s="293"/>
      <c r="T1791" s="293"/>
      <c r="U1791" s="293"/>
      <c r="V1791" s="263"/>
      <c r="W1791" s="263"/>
      <c r="X1791" s="263"/>
      <c r="Y1791" s="263"/>
      <c r="Z1791" s="293"/>
      <c r="AA1791" s="293"/>
      <c r="AB1791" s="293"/>
      <c r="AC1791" s="293"/>
      <c r="AD1791" s="293"/>
      <c r="AE1791" s="302">
        <f>SUM(AE1779:AE1790)</f>
        <v>0</v>
      </c>
      <c r="AF1791" s="302">
        <f>SUM(AF1779:AF1790)</f>
        <v>45238.755098452653</v>
      </c>
      <c r="AG1791" s="302">
        <f t="shared" ref="AG1791:AR1791" si="3022">SUM(AG1779:AG1790)</f>
        <v>18286.08244428772</v>
      </c>
      <c r="AH1791" s="302">
        <f t="shared" si="3022"/>
        <v>0</v>
      </c>
      <c r="AI1791" s="302">
        <f t="shared" si="3022"/>
        <v>0</v>
      </c>
      <c r="AJ1791" s="302">
        <f t="shared" si="3022"/>
        <v>17010.117530080737</v>
      </c>
      <c r="AK1791" s="302">
        <f t="shared" si="3022"/>
        <v>0</v>
      </c>
      <c r="AL1791" s="302">
        <f t="shared" si="3022"/>
        <v>0</v>
      </c>
      <c r="AM1791" s="302">
        <f t="shared" si="3022"/>
        <v>0</v>
      </c>
      <c r="AN1791" s="302">
        <f t="shared" si="3022"/>
        <v>0</v>
      </c>
      <c r="AO1791" s="302">
        <f t="shared" si="3022"/>
        <v>0</v>
      </c>
      <c r="AP1791" s="302">
        <f t="shared" si="3022"/>
        <v>0</v>
      </c>
      <c r="AQ1791" s="302">
        <f t="shared" si="3022"/>
        <v>0</v>
      </c>
      <c r="AR1791" s="302">
        <f t="shared" si="3022"/>
        <v>0</v>
      </c>
      <c r="AS1791" s="359">
        <f t="shared" si="3013"/>
        <v>80534.955072821118</v>
      </c>
    </row>
    <row r="1792" spans="2:45" ht="15.75">
      <c r="B1792" s="305" t="s">
        <v>980</v>
      </c>
      <c r="C1792" s="301"/>
      <c r="D1792" s="306"/>
      <c r="E1792" s="293"/>
      <c r="F1792" s="293"/>
      <c r="G1792" s="293"/>
      <c r="H1792" s="293"/>
      <c r="I1792" s="293"/>
      <c r="J1792" s="293"/>
      <c r="K1792" s="293"/>
      <c r="L1792" s="293"/>
      <c r="M1792" s="293"/>
      <c r="N1792" s="293"/>
      <c r="O1792" s="293"/>
      <c r="P1792" s="293"/>
      <c r="Q1792" s="293"/>
      <c r="R1792" s="260"/>
      <c r="S1792" s="293"/>
      <c r="T1792" s="293"/>
      <c r="U1792" s="293"/>
      <c r="V1792" s="263"/>
      <c r="W1792" s="263"/>
      <c r="X1792" s="263"/>
      <c r="Y1792" s="263"/>
      <c r="Z1792" s="293"/>
      <c r="AA1792" s="293"/>
      <c r="AB1792" s="293"/>
      <c r="AC1792" s="293"/>
      <c r="AD1792" s="293"/>
      <c r="AE1792" s="303">
        <f>AE1776*AE1778</f>
        <v>0</v>
      </c>
      <c r="AF1792" s="303">
        <f t="shared" ref="AF1792:AR1792" si="3023">AF1776*AF1778</f>
        <v>33019.852500000001</v>
      </c>
      <c r="AG1792" s="303">
        <f t="shared" si="3023"/>
        <v>15635.6163</v>
      </c>
      <c r="AH1792" s="303">
        <f t="shared" si="3023"/>
        <v>0</v>
      </c>
      <c r="AI1792" s="303">
        <f t="shared" si="3023"/>
        <v>0</v>
      </c>
      <c r="AJ1792" s="303">
        <f t="shared" si="3023"/>
        <v>14911.0416</v>
      </c>
      <c r="AK1792" s="303">
        <f t="shared" si="3023"/>
        <v>0</v>
      </c>
      <c r="AL1792" s="303">
        <f t="shared" si="3023"/>
        <v>0</v>
      </c>
      <c r="AM1792" s="303">
        <f t="shared" si="3023"/>
        <v>0</v>
      </c>
      <c r="AN1792" s="303">
        <f t="shared" si="3023"/>
        <v>0</v>
      </c>
      <c r="AO1792" s="303">
        <f t="shared" si="3023"/>
        <v>0</v>
      </c>
      <c r="AP1792" s="303">
        <f t="shared" si="3023"/>
        <v>0</v>
      </c>
      <c r="AQ1792" s="303">
        <f t="shared" si="3023"/>
        <v>0</v>
      </c>
      <c r="AR1792" s="303">
        <f t="shared" si="3023"/>
        <v>0</v>
      </c>
      <c r="AS1792" s="359">
        <f>SUM(AE1792:AR1792)</f>
        <v>63566.510399999999</v>
      </c>
    </row>
    <row r="1793" spans="1:45" ht="15.75">
      <c r="B1793" s="305" t="s">
        <v>981</v>
      </c>
      <c r="C1793" s="301"/>
      <c r="D1793" s="306"/>
      <c r="E1793" s="293"/>
      <c r="F1793" s="293"/>
      <c r="G1793" s="293"/>
      <c r="H1793" s="293"/>
      <c r="I1793" s="293"/>
      <c r="J1793" s="293"/>
      <c r="K1793" s="293"/>
      <c r="L1793" s="293"/>
      <c r="M1793" s="293"/>
      <c r="N1793" s="293"/>
      <c r="O1793" s="293"/>
      <c r="P1793" s="293"/>
      <c r="Q1793" s="293"/>
      <c r="R1793" s="260"/>
      <c r="S1793" s="293"/>
      <c r="T1793" s="293"/>
      <c r="U1793" s="293"/>
      <c r="V1793" s="306"/>
      <c r="W1793" s="306"/>
      <c r="X1793" s="306"/>
      <c r="Y1793" s="306"/>
      <c r="Z1793" s="293"/>
      <c r="AA1793" s="293"/>
      <c r="AB1793" s="293"/>
      <c r="AC1793" s="293"/>
      <c r="AD1793" s="293"/>
      <c r="AE1793" s="307"/>
      <c r="AF1793" s="307"/>
      <c r="AG1793" s="307"/>
      <c r="AH1793" s="307"/>
      <c r="AI1793" s="307"/>
      <c r="AJ1793" s="307"/>
      <c r="AK1793" s="307"/>
      <c r="AL1793" s="307"/>
      <c r="AM1793" s="307"/>
      <c r="AN1793" s="307"/>
      <c r="AO1793" s="307"/>
      <c r="AP1793" s="307"/>
      <c r="AQ1793" s="307"/>
      <c r="AR1793" s="307"/>
      <c r="AS1793" s="359">
        <f>AS1791-AS1792</f>
        <v>16968.444672821119</v>
      </c>
    </row>
    <row r="1794" spans="1:45">
      <c r="B1794" s="334"/>
      <c r="C1794" s="396"/>
      <c r="D1794" s="396"/>
      <c r="E1794" s="397"/>
      <c r="F1794" s="397"/>
      <c r="G1794" s="397"/>
      <c r="H1794" s="397"/>
      <c r="I1794" s="397"/>
      <c r="J1794" s="397"/>
      <c r="K1794" s="397"/>
      <c r="L1794" s="397"/>
      <c r="M1794" s="397"/>
      <c r="N1794" s="397"/>
      <c r="O1794" s="397"/>
      <c r="P1794" s="397"/>
      <c r="Q1794" s="397"/>
      <c r="R1794" s="398"/>
      <c r="S1794" s="397"/>
      <c r="T1794" s="397"/>
      <c r="U1794" s="397"/>
      <c r="V1794" s="396"/>
      <c r="W1794" s="399"/>
      <c r="X1794" s="396"/>
      <c r="Y1794" s="396"/>
      <c r="Z1794" s="397"/>
      <c r="AA1794" s="397"/>
      <c r="AB1794" s="397"/>
      <c r="AC1794" s="397"/>
      <c r="AD1794" s="397"/>
      <c r="AE1794" s="683"/>
      <c r="AF1794" s="683"/>
      <c r="AG1794" s="683"/>
      <c r="AH1794" s="683"/>
      <c r="AI1794" s="683"/>
      <c r="AJ1794" s="683"/>
      <c r="AK1794" s="683"/>
      <c r="AL1794" s="683"/>
      <c r="AM1794" s="683"/>
      <c r="AN1794" s="683"/>
      <c r="AO1794" s="683"/>
      <c r="AP1794" s="683"/>
      <c r="AQ1794" s="683"/>
      <c r="AR1794" s="683"/>
      <c r="AS1794" s="696"/>
    </row>
    <row r="1795" spans="1:45" ht="19.5" customHeight="1">
      <c r="B1795" s="322" t="s">
        <v>583</v>
      </c>
      <c r="C1795" s="340"/>
      <c r="D1795" s="341"/>
      <c r="E1795" s="341"/>
      <c r="F1795" s="341"/>
      <c r="G1795" s="341"/>
      <c r="H1795" s="341"/>
      <c r="I1795" s="341"/>
      <c r="J1795" s="341"/>
      <c r="K1795" s="341"/>
      <c r="L1795" s="341"/>
      <c r="M1795" s="341"/>
      <c r="N1795" s="341"/>
      <c r="O1795" s="341"/>
      <c r="P1795" s="341"/>
      <c r="Q1795" s="341"/>
      <c r="R1795" s="341"/>
      <c r="S1795" s="341"/>
      <c r="T1795" s="341"/>
      <c r="U1795" s="341"/>
      <c r="V1795" s="325"/>
      <c r="W1795" s="326"/>
      <c r="X1795" s="341"/>
      <c r="Y1795" s="341"/>
      <c r="Z1795" s="341"/>
      <c r="AA1795" s="341"/>
      <c r="AB1795" s="341"/>
      <c r="AC1795" s="341"/>
      <c r="AD1795" s="341"/>
      <c r="AE1795" s="342"/>
      <c r="AF1795" s="342"/>
      <c r="AG1795" s="342"/>
      <c r="AH1795" s="342"/>
      <c r="AI1795" s="342"/>
      <c r="AJ1795" s="342"/>
      <c r="AK1795" s="342"/>
      <c r="AL1795" s="342"/>
      <c r="AM1795" s="342"/>
      <c r="AN1795" s="342"/>
      <c r="AO1795" s="342"/>
      <c r="AP1795" s="342"/>
      <c r="AQ1795" s="342"/>
      <c r="AR1795" s="342"/>
      <c r="AS1795" s="342"/>
    </row>
    <row r="1796" spans="1:45" ht="19.5" customHeight="1">
      <c r="B1796" s="672"/>
      <c r="C1796" s="673"/>
      <c r="D1796" s="654"/>
      <c r="E1796" s="654"/>
      <c r="F1796" s="654"/>
      <c r="G1796" s="654"/>
      <c r="H1796" s="654"/>
      <c r="I1796" s="654"/>
      <c r="J1796" s="654"/>
      <c r="K1796" s="654"/>
      <c r="L1796" s="654"/>
      <c r="M1796" s="654"/>
      <c r="N1796" s="654"/>
      <c r="O1796" s="654"/>
      <c r="P1796" s="654"/>
      <c r="Q1796" s="654"/>
      <c r="R1796" s="654"/>
      <c r="S1796" s="654"/>
      <c r="T1796" s="654"/>
      <c r="U1796" s="654"/>
      <c r="V1796" s="264"/>
      <c r="W1796" s="674"/>
      <c r="X1796" s="654"/>
      <c r="Y1796" s="654"/>
      <c r="Z1796" s="654"/>
      <c r="AA1796" s="654"/>
      <c r="AB1796" s="654"/>
      <c r="AC1796" s="654"/>
      <c r="AD1796" s="654"/>
      <c r="AE1796" s="219"/>
      <c r="AF1796" s="219"/>
      <c r="AG1796" s="219"/>
      <c r="AH1796" s="219"/>
      <c r="AI1796" s="219"/>
      <c r="AJ1796" s="219"/>
      <c r="AK1796" s="219"/>
      <c r="AL1796" s="219"/>
      <c r="AM1796" s="219"/>
      <c r="AN1796" s="219"/>
      <c r="AO1796" s="219"/>
      <c r="AP1796" s="219"/>
      <c r="AQ1796" s="219"/>
      <c r="AR1796" s="219"/>
      <c r="AS1796" s="219"/>
    </row>
    <row r="1797" spans="1:45" ht="15.75">
      <c r="B1797" s="241" t="s">
        <v>814</v>
      </c>
      <c r="C1797" s="242"/>
      <c r="D1797" s="511" t="s">
        <v>522</v>
      </c>
      <c r="E1797" s="217"/>
      <c r="F1797" s="511"/>
      <c r="G1797" s="217"/>
      <c r="H1797" s="217"/>
      <c r="I1797" s="217"/>
      <c r="J1797" s="217"/>
      <c r="K1797" s="217"/>
      <c r="L1797" s="217"/>
      <c r="M1797" s="217"/>
      <c r="N1797" s="217"/>
      <c r="O1797" s="217"/>
      <c r="P1797" s="217"/>
      <c r="Q1797" s="217"/>
      <c r="R1797" s="242"/>
      <c r="S1797" s="217"/>
      <c r="T1797" s="217"/>
      <c r="U1797" s="217"/>
      <c r="V1797" s="217"/>
      <c r="W1797" s="217"/>
      <c r="X1797" s="217"/>
      <c r="Y1797" s="217"/>
      <c r="Z1797" s="217"/>
      <c r="AA1797" s="217"/>
      <c r="AB1797" s="217"/>
      <c r="AC1797" s="217"/>
      <c r="AD1797" s="217"/>
      <c r="AE1797" s="231"/>
      <c r="AF1797" s="229"/>
      <c r="AG1797" s="229"/>
      <c r="AH1797" s="229"/>
      <c r="AI1797" s="229"/>
      <c r="AJ1797" s="229"/>
      <c r="AK1797" s="229"/>
      <c r="AL1797" s="229"/>
      <c r="AM1797" s="229"/>
      <c r="AN1797" s="229"/>
      <c r="AO1797" s="229"/>
      <c r="AP1797" s="229"/>
      <c r="AQ1797" s="229"/>
      <c r="AR1797" s="229"/>
    </row>
    <row r="1798" spans="1:45" ht="39.75" customHeight="1">
      <c r="B1798" s="860" t="s">
        <v>211</v>
      </c>
      <c r="C1798" s="869" t="s">
        <v>33</v>
      </c>
      <c r="D1798" s="244" t="s">
        <v>420</v>
      </c>
      <c r="E1798" s="871" t="s">
        <v>209</v>
      </c>
      <c r="F1798" s="872"/>
      <c r="G1798" s="872"/>
      <c r="H1798" s="872"/>
      <c r="I1798" s="872"/>
      <c r="J1798" s="872"/>
      <c r="K1798" s="872"/>
      <c r="L1798" s="872"/>
      <c r="M1798" s="872"/>
      <c r="N1798" s="872"/>
      <c r="O1798" s="872"/>
      <c r="P1798" s="873"/>
      <c r="Q1798" s="869" t="s">
        <v>213</v>
      </c>
      <c r="R1798" s="244" t="s">
        <v>421</v>
      </c>
      <c r="S1798" s="866" t="s">
        <v>212</v>
      </c>
      <c r="T1798" s="867"/>
      <c r="U1798" s="867"/>
      <c r="V1798" s="867"/>
      <c r="W1798" s="867"/>
      <c r="X1798" s="867"/>
      <c r="Y1798" s="867"/>
      <c r="Z1798" s="867"/>
      <c r="AA1798" s="867"/>
      <c r="AB1798" s="867"/>
      <c r="AC1798" s="867"/>
      <c r="AD1798" s="874"/>
      <c r="AE1798" s="866" t="s">
        <v>242</v>
      </c>
      <c r="AF1798" s="867"/>
      <c r="AG1798" s="867"/>
      <c r="AH1798" s="867"/>
      <c r="AI1798" s="867"/>
      <c r="AJ1798" s="867"/>
      <c r="AK1798" s="867"/>
      <c r="AL1798" s="867"/>
      <c r="AM1798" s="867"/>
      <c r="AN1798" s="867"/>
      <c r="AO1798" s="867"/>
      <c r="AP1798" s="867"/>
      <c r="AQ1798" s="867"/>
      <c r="AR1798" s="867"/>
      <c r="AS1798" s="868"/>
    </row>
    <row r="1799" spans="1:45" ht="65.25" customHeight="1">
      <c r="B1799" s="861"/>
      <c r="C1799" s="863"/>
      <c r="D1799" s="245">
        <v>2025</v>
      </c>
      <c r="E1799" s="245">
        <v>2026</v>
      </c>
      <c r="F1799" s="245">
        <v>2027</v>
      </c>
      <c r="G1799" s="245">
        <v>2028</v>
      </c>
      <c r="H1799" s="245">
        <v>2029</v>
      </c>
      <c r="I1799" s="245">
        <v>2030</v>
      </c>
      <c r="J1799" s="245">
        <v>2031</v>
      </c>
      <c r="K1799" s="245">
        <v>2032</v>
      </c>
      <c r="L1799" s="245">
        <v>2033</v>
      </c>
      <c r="M1799" s="245">
        <v>2034</v>
      </c>
      <c r="N1799" s="245">
        <v>2035</v>
      </c>
      <c r="O1799" s="245">
        <v>2036</v>
      </c>
      <c r="P1799" s="245">
        <v>2037</v>
      </c>
      <c r="Q1799" s="870"/>
      <c r="R1799" s="245">
        <v>2025</v>
      </c>
      <c r="S1799" s="245">
        <v>2026</v>
      </c>
      <c r="T1799" s="245">
        <v>2027</v>
      </c>
      <c r="U1799" s="245">
        <v>2028</v>
      </c>
      <c r="V1799" s="245">
        <v>2029</v>
      </c>
      <c r="W1799" s="245">
        <v>2030</v>
      </c>
      <c r="X1799" s="245">
        <v>2031</v>
      </c>
      <c r="Y1799" s="245">
        <v>2032</v>
      </c>
      <c r="Z1799" s="245">
        <v>2033</v>
      </c>
      <c r="AA1799" s="245">
        <v>2034</v>
      </c>
      <c r="AB1799" s="245">
        <v>2035</v>
      </c>
      <c r="AC1799" s="245">
        <v>2036</v>
      </c>
      <c r="AD1799" s="245">
        <v>2037</v>
      </c>
      <c r="AE1799" s="245" t="str">
        <f>'1.  LRAMVA Summary'!$D$53</f>
        <v>Residential</v>
      </c>
      <c r="AF1799" s="245" t="str">
        <f>'1.  LRAMVA Summary'!$E$53</f>
        <v>General Service &lt;50 kW</v>
      </c>
      <c r="AG1799" s="245" t="str">
        <f>'1.  LRAMVA Summary'!$F$53</f>
        <v>General Service 50 - 4,999 kW</v>
      </c>
      <c r="AH1799" s="245" t="str">
        <f>'1.  LRAMVA Summary'!$G$53</f>
        <v>Embedded Distributor</v>
      </c>
      <c r="AI1799" s="245" t="str">
        <f>'1.  LRAMVA Summary'!$H$53</f>
        <v>Sentinel Lighting</v>
      </c>
      <c r="AJ1799" s="245" t="str">
        <f>'1.  LRAMVA Summary'!$I$53</f>
        <v>Street Lighting</v>
      </c>
      <c r="AK1799" s="245" t="str">
        <f>'1.  LRAMVA Summary'!$J$53</f>
        <v>Unmetered Scattered Load</v>
      </c>
      <c r="AL1799" s="245" t="str">
        <f>'1.  LRAMVA Summary'!$K$53</f>
        <v/>
      </c>
      <c r="AM1799" s="245" t="str">
        <f>'1.  LRAMVA Summary'!$L$53</f>
        <v/>
      </c>
      <c r="AN1799" s="245" t="str">
        <f>'1.  LRAMVA Summary'!$M$53</f>
        <v/>
      </c>
      <c r="AO1799" s="245" t="str">
        <f>'1.  LRAMVA Summary'!$N$53</f>
        <v/>
      </c>
      <c r="AP1799" s="245" t="str">
        <f>'1.  LRAMVA Summary'!$O$53</f>
        <v/>
      </c>
      <c r="AQ1799" s="245" t="str">
        <f>'1.  LRAMVA Summary'!$P$53</f>
        <v/>
      </c>
      <c r="AR1799" s="245" t="str">
        <f>'1.  LRAMVA Summary'!$Q$53</f>
        <v/>
      </c>
      <c r="AS1799" s="247" t="str">
        <f>'1.  LRAMVA Summary'!$R$53</f>
        <v>Total</v>
      </c>
    </row>
    <row r="1800" spans="1:45" ht="15" hidden="1" customHeight="1" outlineLevel="1">
      <c r="A1800" s="464"/>
      <c r="B1800" s="254"/>
      <c r="C1800" s="265"/>
      <c r="D1800" s="251"/>
      <c r="E1800" s="251"/>
      <c r="F1800" s="251"/>
      <c r="G1800" s="251"/>
      <c r="H1800" s="251"/>
      <c r="I1800" s="251"/>
      <c r="J1800" s="251"/>
      <c r="K1800" s="251"/>
      <c r="L1800" s="251"/>
      <c r="M1800" s="251"/>
      <c r="N1800" s="251"/>
      <c r="O1800" s="251"/>
      <c r="P1800" s="251"/>
      <c r="Q1800" s="251"/>
      <c r="R1800" s="251"/>
      <c r="S1800" s="251"/>
      <c r="T1800" s="251"/>
      <c r="U1800" s="251"/>
      <c r="V1800" s="251"/>
      <c r="W1800" s="251"/>
      <c r="X1800" s="251"/>
      <c r="Y1800" s="251"/>
      <c r="Z1800" s="251"/>
      <c r="AA1800" s="251"/>
      <c r="AB1800" s="251"/>
      <c r="AC1800" s="251"/>
      <c r="AD1800" s="251"/>
      <c r="AE1800" s="251">
        <f>'1.  LRAMVA Summary'!D649</f>
        <v>0</v>
      </c>
      <c r="AF1800" s="251">
        <f>'1.  LRAMVA Summary'!E649</f>
        <v>0</v>
      </c>
      <c r="AG1800" s="251">
        <f>'1.  LRAMVA Summary'!F649</f>
        <v>0</v>
      </c>
      <c r="AH1800" s="251">
        <f>'1.  LRAMVA Summary'!G649</f>
        <v>0</v>
      </c>
      <c r="AI1800" s="251">
        <f>'1.  LRAMVA Summary'!H649</f>
        <v>0</v>
      </c>
      <c r="AJ1800" s="251">
        <f>'1.  LRAMVA Summary'!I649</f>
        <v>0</v>
      </c>
      <c r="AK1800" s="251">
        <f>'1.  LRAMVA Summary'!J649</f>
        <v>0</v>
      </c>
      <c r="AL1800" s="251">
        <f>'1.  LRAMVA Summary'!K649</f>
        <v>0</v>
      </c>
      <c r="AM1800" s="251">
        <f>'1.  LRAMVA Summary'!L649</f>
        <v>0</v>
      </c>
      <c r="AN1800" s="251">
        <f>'1.  LRAMVA Summary'!M649</f>
        <v>0</v>
      </c>
      <c r="AO1800" s="251">
        <f>'1.  LRAMVA Summary'!N649</f>
        <v>0</v>
      </c>
      <c r="AP1800" s="251">
        <f>'1.  LRAMVA Summary'!O649</f>
        <v>0</v>
      </c>
      <c r="AQ1800" s="251">
        <f>'1.  LRAMVA Summary'!P649</f>
        <v>0</v>
      </c>
      <c r="AR1800" s="251">
        <f>'1.  LRAMVA Summary'!Q649</f>
        <v>0</v>
      </c>
      <c r="AS1800" s="252"/>
    </row>
    <row r="1801" spans="1:45" ht="15.75" collapsed="1">
      <c r="B1801" s="736"/>
      <c r="C1801" s="294"/>
      <c r="D1801" s="294"/>
      <c r="E1801" s="294"/>
      <c r="F1801" s="294"/>
      <c r="G1801" s="294"/>
      <c r="H1801" s="294"/>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741"/>
      <c r="AE1801" s="251" t="str">
        <f>'1.  LRAMVA Summary'!$D$54</f>
        <v>kWh</v>
      </c>
      <c r="AF1801" s="251" t="str">
        <f>'1.  LRAMVA Summary'!$E$54</f>
        <v>kWh</v>
      </c>
      <c r="AG1801" s="251" t="str">
        <f>'1.  LRAMVA Summary'!$F$54</f>
        <v>kW</v>
      </c>
      <c r="AH1801" s="251" t="str">
        <f>'1.  LRAMVA Summary'!$G$54</f>
        <v>kW</v>
      </c>
      <c r="AI1801" s="251" t="str">
        <f>'1.  LRAMVA Summary'!$H$54</f>
        <v>kW</v>
      </c>
      <c r="AJ1801" s="251" t="str">
        <f>'1.  LRAMVA Summary'!$I$54</f>
        <v>kW</v>
      </c>
      <c r="AK1801" s="251" t="str">
        <f>'1.  LRAMVA Summary'!$J$54</f>
        <v>kWh</v>
      </c>
      <c r="AL1801" s="251">
        <f>'1.  LRAMVA Summary'!$K$54</f>
        <v>0</v>
      </c>
      <c r="AM1801" s="251">
        <f>'1.  LRAMVA Summary'!$L$54</f>
        <v>0</v>
      </c>
      <c r="AN1801" s="251">
        <f>'1.  LRAMVA Summary'!$M$54</f>
        <v>0</v>
      </c>
      <c r="AO1801" s="251">
        <f>'1.  LRAMVA Summary'!$N$54</f>
        <v>0</v>
      </c>
      <c r="AP1801" s="251">
        <f>'1.  LRAMVA Summary'!$O$54</f>
        <v>0</v>
      </c>
      <c r="AQ1801" s="251">
        <f>'1.  LRAMVA Summary'!$P$54</f>
        <v>0</v>
      </c>
      <c r="AR1801" s="251">
        <f>'1.  LRAMVA Summary'!$Q$54</f>
        <v>0</v>
      </c>
      <c r="AS1801" s="289"/>
    </row>
    <row r="1802" spans="1:45" ht="15.75">
      <c r="B1802" s="737" t="s">
        <v>926</v>
      </c>
      <c r="C1802" s="294"/>
      <c r="D1802" s="294"/>
      <c r="E1802" s="294"/>
      <c r="F1802" s="294"/>
      <c r="G1802" s="294"/>
      <c r="H1802" s="294"/>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741"/>
      <c r="AE1802" s="739">
        <v>0</v>
      </c>
      <c r="AF1802" s="734">
        <v>0</v>
      </c>
      <c r="AG1802" s="734">
        <v>0</v>
      </c>
      <c r="AH1802" s="734">
        <v>0</v>
      </c>
      <c r="AI1802" s="734">
        <v>0</v>
      </c>
      <c r="AJ1802" s="734">
        <v>0</v>
      </c>
      <c r="AK1802" s="734">
        <v>0</v>
      </c>
      <c r="AL1802" s="734">
        <v>0</v>
      </c>
      <c r="AM1802" s="734">
        <v>0</v>
      </c>
      <c r="AN1802" s="734">
        <v>0</v>
      </c>
      <c r="AO1802" s="734">
        <v>0</v>
      </c>
      <c r="AP1802" s="734">
        <v>0</v>
      </c>
      <c r="AQ1802" s="734">
        <v>0</v>
      </c>
      <c r="AR1802" s="734">
        <v>0</v>
      </c>
      <c r="AS1802" s="735"/>
    </row>
    <row r="1803" spans="1:45" ht="15.75">
      <c r="B1803" s="738" t="s">
        <v>784</v>
      </c>
      <c r="C1803" s="355"/>
      <c r="D1803" s="355"/>
      <c r="E1803" s="355"/>
      <c r="F1803" s="355"/>
      <c r="G1803" s="355"/>
      <c r="H1803" s="355"/>
      <c r="I1803" s="355"/>
      <c r="J1803" s="355"/>
      <c r="K1803" s="355"/>
      <c r="L1803" s="355"/>
      <c r="M1803" s="355"/>
      <c r="N1803" s="355"/>
      <c r="O1803" s="355"/>
      <c r="P1803" s="355"/>
      <c r="Q1803" s="355"/>
      <c r="R1803" s="355"/>
      <c r="S1803" s="355"/>
      <c r="T1803" s="355"/>
      <c r="U1803" s="355"/>
      <c r="V1803" s="355"/>
      <c r="W1803" s="355"/>
      <c r="X1803" s="355"/>
      <c r="Y1803" s="355"/>
      <c r="Z1803" s="355"/>
      <c r="AA1803" s="355"/>
      <c r="AB1803" s="355"/>
      <c r="AC1803" s="355"/>
      <c r="AD1803" s="742"/>
      <c r="AE1803" s="740">
        <f>HLOOKUP(AE1799,'2. LRAMVA Threshold'!$B$42:$Q$60,17,FALSE)</f>
        <v>0</v>
      </c>
      <c r="AF1803" s="740">
        <f>HLOOKUP(AF1799,'2. LRAMVA Threshold'!$B$42:$Q$60,17,FALSE)</f>
        <v>0</v>
      </c>
      <c r="AG1803" s="740">
        <f>HLOOKUP(AG1799,'2. LRAMVA Threshold'!$B$42:$Q$60,17,FALSE)</f>
        <v>0</v>
      </c>
      <c r="AH1803" s="740">
        <f>HLOOKUP(AH1799,'2. LRAMVA Threshold'!$B$42:$Q$60,17,FALSE)</f>
        <v>0</v>
      </c>
      <c r="AI1803" s="740">
        <f>HLOOKUP(AI1799,'2. LRAMVA Threshold'!$B$42:$Q$60,17,FALSE)</f>
        <v>0</v>
      </c>
      <c r="AJ1803" s="740">
        <f>HLOOKUP(AJ1799,'2. LRAMVA Threshold'!$B$42:$Q$60,17,FALSE)</f>
        <v>0</v>
      </c>
      <c r="AK1803" s="740">
        <f>HLOOKUP(AK1799,'2. LRAMVA Threshold'!$B$42:$Q$60,17,FALSE)</f>
        <v>0</v>
      </c>
      <c r="AL1803" s="740">
        <f>HLOOKUP(AL1799,'2. LRAMVA Threshold'!$B$42:$Q$60,17,FALSE)</f>
        <v>0</v>
      </c>
      <c r="AM1803" s="740">
        <f>HLOOKUP(AM1799,'2. LRAMVA Threshold'!$B$42:$Q$60,17,FALSE)</f>
        <v>0</v>
      </c>
      <c r="AN1803" s="740">
        <f>HLOOKUP(AN1799,'2. LRAMVA Threshold'!$B$42:$Q$60,17,FALSE)</f>
        <v>0</v>
      </c>
      <c r="AO1803" s="740">
        <f>HLOOKUP(AO1799,'2. LRAMVA Threshold'!$B$42:$Q$60,17,FALSE)</f>
        <v>0</v>
      </c>
      <c r="AP1803" s="740">
        <f>HLOOKUP(AP1799,'2. LRAMVA Threshold'!$B$42:$Q$60,17,FALSE)</f>
        <v>0</v>
      </c>
      <c r="AQ1803" s="740">
        <f>HLOOKUP(AQ1799,'2. LRAMVA Threshold'!$B$42:$Q$60,17,FALSE)</f>
        <v>0</v>
      </c>
      <c r="AR1803" s="740">
        <f>HLOOKUP(AR1799,'2. LRAMVA Threshold'!$B$42:$Q$60,17,FALSE)</f>
        <v>0</v>
      </c>
      <c r="AS1803" s="393"/>
    </row>
    <row r="1804" spans="1:45">
      <c r="B1804" s="346"/>
      <c r="C1804" s="292"/>
      <c r="D1804" s="293"/>
      <c r="E1804" s="293"/>
      <c r="F1804" s="293"/>
      <c r="G1804" s="293"/>
      <c r="H1804" s="293"/>
      <c r="I1804" s="293"/>
      <c r="J1804" s="293"/>
      <c r="K1804" s="293"/>
      <c r="L1804" s="293"/>
      <c r="M1804" s="293"/>
      <c r="N1804" s="293"/>
      <c r="O1804" s="293"/>
      <c r="P1804" s="293"/>
      <c r="Q1804" s="293"/>
      <c r="R1804" s="294"/>
      <c r="S1804" s="293"/>
      <c r="T1804" s="293"/>
      <c r="U1804" s="293"/>
      <c r="V1804" s="263"/>
      <c r="W1804" s="263"/>
      <c r="X1804" s="263"/>
      <c r="Y1804" s="263"/>
      <c r="Z1804" s="293"/>
      <c r="AA1804" s="293"/>
      <c r="AB1804" s="293"/>
      <c r="AC1804" s="293"/>
      <c r="AD1804" s="293"/>
      <c r="AE1804" s="387"/>
      <c r="AF1804" s="387"/>
      <c r="AG1804" s="387"/>
      <c r="AH1804" s="387"/>
      <c r="AI1804" s="387"/>
      <c r="AJ1804" s="387"/>
      <c r="AK1804" s="387"/>
      <c r="AL1804" s="351"/>
      <c r="AM1804" s="351"/>
      <c r="AN1804" s="351"/>
      <c r="AO1804" s="351"/>
      <c r="AP1804" s="351"/>
      <c r="AQ1804" s="351"/>
      <c r="AR1804" s="351"/>
      <c r="AS1804" s="352"/>
    </row>
    <row r="1805" spans="1:45">
      <c r="B1805" s="283" t="s">
        <v>958</v>
      </c>
      <c r="C1805" s="296"/>
      <c r="D1805" s="296"/>
      <c r="E1805" s="329"/>
      <c r="F1805" s="329"/>
      <c r="G1805" s="329"/>
      <c r="H1805" s="329"/>
      <c r="I1805" s="329"/>
      <c r="J1805" s="329"/>
      <c r="K1805" s="329"/>
      <c r="L1805" s="329"/>
      <c r="M1805" s="329"/>
      <c r="N1805" s="329"/>
      <c r="O1805" s="329"/>
      <c r="P1805" s="329"/>
      <c r="Q1805" s="329"/>
      <c r="R1805" s="251"/>
      <c r="S1805" s="298"/>
      <c r="T1805" s="298"/>
      <c r="U1805" s="298"/>
      <c r="V1805" s="297"/>
      <c r="W1805" s="297"/>
      <c r="X1805" s="297"/>
      <c r="Y1805" s="297"/>
      <c r="Z1805" s="298"/>
      <c r="AA1805" s="298"/>
      <c r="AB1805" s="298"/>
      <c r="AC1805" s="298"/>
      <c r="AD1805" s="298"/>
      <c r="AE1805" s="732">
        <f>HLOOKUP(AE35,'3.  Distribution Rates'!$C$122:$P$136,15,FALSE)</f>
        <v>0</v>
      </c>
      <c r="AF1805" s="732">
        <f>HLOOKUP(AF35,'3.  Distribution Rates'!$C$122:$P$136,15,FALSE)</f>
        <v>1.35E-2</v>
      </c>
      <c r="AG1805" s="732">
        <f>HLOOKUP(AG35,'3.  Distribution Rates'!$C$122:$P$136,15,FALSE)</f>
        <v>2.5028999999999999</v>
      </c>
      <c r="AH1805" s="732">
        <f>HLOOKUP(AH35,'3.  Distribution Rates'!$C$122:$P$136,15,FALSE)</f>
        <v>1.3543000000000001</v>
      </c>
      <c r="AI1805" s="732">
        <f>HLOOKUP(AI35,'3.  Distribution Rates'!$C$122:$P$136,15,FALSE)</f>
        <v>9.9855999999999998</v>
      </c>
      <c r="AJ1805" s="732">
        <f>HLOOKUP(AJ35,'3.  Distribution Rates'!$C$122:$P$136,15,FALSE)</f>
        <v>9.8618000000000006</v>
      </c>
      <c r="AK1805" s="732">
        <f>HLOOKUP(AK35,'3.  Distribution Rates'!$C$122:$P$136,15,FALSE)</f>
        <v>3.0499999999999999E-2</v>
      </c>
      <c r="AL1805" s="732">
        <f>HLOOKUP(AL35,'3.  Distribution Rates'!$C$122:$P$136,15,FALSE)</f>
        <v>0</v>
      </c>
      <c r="AM1805" s="732">
        <f>HLOOKUP(AM35,'3.  Distribution Rates'!$C$122:$P$136,15,FALSE)</f>
        <v>0</v>
      </c>
      <c r="AN1805" s="732">
        <f>HLOOKUP(AN35,'3.  Distribution Rates'!$C$122:$P$136,15,FALSE)</f>
        <v>0</v>
      </c>
      <c r="AO1805" s="732">
        <f>HLOOKUP(AO35,'3.  Distribution Rates'!$C$122:$P$136,15,FALSE)</f>
        <v>0</v>
      </c>
      <c r="AP1805" s="732">
        <f>HLOOKUP(AP35,'3.  Distribution Rates'!$C$122:$P$136,15,FALSE)</f>
        <v>0</v>
      </c>
      <c r="AQ1805" s="732">
        <f>HLOOKUP(AQ35,'3.  Distribution Rates'!$C$122:$P$136,15,FALSE)</f>
        <v>0</v>
      </c>
      <c r="AR1805" s="732">
        <f>HLOOKUP(AR35,'3.  Distribution Rates'!$C$122:$P$136,15,FALSE)</f>
        <v>0</v>
      </c>
      <c r="AS1805" s="395"/>
    </row>
    <row r="1806" spans="1:45">
      <c r="B1806" s="283" t="s">
        <v>785</v>
      </c>
      <c r="C1806" s="301"/>
      <c r="D1806" s="243"/>
      <c r="E1806" s="240"/>
      <c r="F1806" s="240"/>
      <c r="G1806" s="240"/>
      <c r="H1806" s="240"/>
      <c r="I1806" s="240"/>
      <c r="J1806" s="240"/>
      <c r="K1806" s="240"/>
      <c r="L1806" s="240"/>
      <c r="M1806" s="240"/>
      <c r="N1806" s="240"/>
      <c r="O1806" s="240"/>
      <c r="P1806" s="240"/>
      <c r="Q1806" s="240"/>
      <c r="R1806" s="251"/>
      <c r="S1806" s="240"/>
      <c r="T1806" s="240"/>
      <c r="U1806" s="240"/>
      <c r="V1806" s="243"/>
      <c r="W1806" s="243"/>
      <c r="X1806" s="243"/>
      <c r="Y1806" s="243"/>
      <c r="Z1806" s="240"/>
      <c r="AA1806" s="240"/>
      <c r="AB1806" s="240"/>
      <c r="AC1806" s="240"/>
      <c r="AD1806" s="240"/>
      <c r="AE1806" s="331">
        <f>'4.  2011-2014 LRAM'!AM148*AE1805</f>
        <v>0</v>
      </c>
      <c r="AF1806" s="331">
        <f>'4.  2011-2014 LRAM'!AN148*AF1805</f>
        <v>0</v>
      </c>
      <c r="AG1806" s="331">
        <f>'4.  2011-2014 LRAM'!AO148*AG1805</f>
        <v>0</v>
      </c>
      <c r="AH1806" s="331">
        <f>'4.  2011-2014 LRAM'!AP148*AH1805</f>
        <v>0</v>
      </c>
      <c r="AI1806" s="331">
        <f>'4.  2011-2014 LRAM'!AQ148*AI1805</f>
        <v>0</v>
      </c>
      <c r="AJ1806" s="331">
        <f>'4.  2011-2014 LRAM'!AR148*AJ1805</f>
        <v>0</v>
      </c>
      <c r="AK1806" s="331">
        <f>'4.  2011-2014 LRAM'!AS148*AK1805</f>
        <v>0</v>
      </c>
      <c r="AL1806" s="331">
        <f>'4.  2011-2014 LRAM'!AT148*AL1805</f>
        <v>0</v>
      </c>
      <c r="AM1806" s="331">
        <f>'4.  2011-2014 LRAM'!AU148*AM1805</f>
        <v>0</v>
      </c>
      <c r="AN1806" s="331">
        <f>'4.  2011-2014 LRAM'!AV148*AN1805</f>
        <v>0</v>
      </c>
      <c r="AO1806" s="331">
        <f>'4.  2011-2014 LRAM'!AW148*AO1805</f>
        <v>0</v>
      </c>
      <c r="AP1806" s="331">
        <f>'4.  2011-2014 LRAM'!AX148*AP1805</f>
        <v>0</v>
      </c>
      <c r="AQ1806" s="331">
        <f>'4.  2011-2014 LRAM'!AY148*AQ1805</f>
        <v>0</v>
      </c>
      <c r="AR1806" s="331">
        <f>'4.  2011-2014 LRAM'!AZ148*AR1805</f>
        <v>0</v>
      </c>
      <c r="AS1806" s="543">
        <f t="shared" ref="AS1806:AS1809" si="3024">SUM(AE1806:AR1806)</f>
        <v>0</v>
      </c>
    </row>
    <row r="1807" spans="1:45">
      <c r="B1807" s="283" t="s">
        <v>786</v>
      </c>
      <c r="C1807" s="301"/>
      <c r="D1807" s="243"/>
      <c r="E1807" s="240"/>
      <c r="F1807" s="240"/>
      <c r="G1807" s="240"/>
      <c r="H1807" s="240"/>
      <c r="I1807" s="240"/>
      <c r="J1807" s="240"/>
      <c r="K1807" s="240"/>
      <c r="L1807" s="240"/>
      <c r="M1807" s="240"/>
      <c r="N1807" s="240"/>
      <c r="O1807" s="240"/>
      <c r="P1807" s="240"/>
      <c r="Q1807" s="240"/>
      <c r="R1807" s="251"/>
      <c r="S1807" s="240"/>
      <c r="T1807" s="240"/>
      <c r="U1807" s="240"/>
      <c r="V1807" s="243"/>
      <c r="W1807" s="243"/>
      <c r="X1807" s="243"/>
      <c r="Y1807" s="243"/>
      <c r="Z1807" s="240"/>
      <c r="AA1807" s="240"/>
      <c r="AB1807" s="240"/>
      <c r="AC1807" s="240"/>
      <c r="AD1807" s="240"/>
      <c r="AE1807" s="331">
        <f>'4.  2011-2014 LRAM'!AM287*AE1805</f>
        <v>0</v>
      </c>
      <c r="AF1807" s="331">
        <f>'4.  2011-2014 LRAM'!AN287*AF1805</f>
        <v>0</v>
      </c>
      <c r="AG1807" s="331">
        <f>'4.  2011-2014 LRAM'!AO287*AG1805</f>
        <v>0</v>
      </c>
      <c r="AH1807" s="331">
        <f>'4.  2011-2014 LRAM'!AP287*AH1805</f>
        <v>0</v>
      </c>
      <c r="AI1807" s="331">
        <f>'4.  2011-2014 LRAM'!AQ287*AI1805</f>
        <v>0</v>
      </c>
      <c r="AJ1807" s="331">
        <f>'4.  2011-2014 LRAM'!AR287*AJ1805</f>
        <v>0</v>
      </c>
      <c r="AK1807" s="331">
        <f>'4.  2011-2014 LRAM'!AS287*AK1805</f>
        <v>0</v>
      </c>
      <c r="AL1807" s="331">
        <f>'4.  2011-2014 LRAM'!AT287*AL1805</f>
        <v>0</v>
      </c>
      <c r="AM1807" s="331">
        <f>'4.  2011-2014 LRAM'!AU287*AM1805</f>
        <v>0</v>
      </c>
      <c r="AN1807" s="331">
        <f>'4.  2011-2014 LRAM'!AV287*AN1805</f>
        <v>0</v>
      </c>
      <c r="AO1807" s="331">
        <f>'4.  2011-2014 LRAM'!AW287*AO1805</f>
        <v>0</v>
      </c>
      <c r="AP1807" s="331">
        <f>'4.  2011-2014 LRAM'!AX287*AP1805</f>
        <v>0</v>
      </c>
      <c r="AQ1807" s="331">
        <f>'4.  2011-2014 LRAM'!AY287*AQ1805</f>
        <v>0</v>
      </c>
      <c r="AR1807" s="331">
        <f>'4.  2011-2014 LRAM'!AZ287*AR1805</f>
        <v>0</v>
      </c>
      <c r="AS1807" s="543">
        <f t="shared" si="3024"/>
        <v>0</v>
      </c>
    </row>
    <row r="1808" spans="1:45">
      <c r="B1808" s="283" t="s">
        <v>787</v>
      </c>
      <c r="C1808" s="301"/>
      <c r="D1808" s="243"/>
      <c r="E1808" s="240"/>
      <c r="F1808" s="240"/>
      <c r="G1808" s="240"/>
      <c r="H1808" s="240"/>
      <c r="I1808" s="240"/>
      <c r="J1808" s="240"/>
      <c r="K1808" s="240"/>
      <c r="L1808" s="240"/>
      <c r="M1808" s="240"/>
      <c r="N1808" s="240"/>
      <c r="O1808" s="240"/>
      <c r="P1808" s="240"/>
      <c r="Q1808" s="240"/>
      <c r="R1808" s="251"/>
      <c r="S1808" s="240"/>
      <c r="T1808" s="240"/>
      <c r="U1808" s="240"/>
      <c r="V1808" s="243"/>
      <c r="W1808" s="243"/>
      <c r="X1808" s="243"/>
      <c r="Y1808" s="243"/>
      <c r="Z1808" s="240"/>
      <c r="AA1808" s="240"/>
      <c r="AB1808" s="240"/>
      <c r="AC1808" s="240"/>
      <c r="AD1808" s="240"/>
      <c r="AE1808" s="331">
        <f>'4.  2011-2014 LRAM'!AM423*AE1805</f>
        <v>0</v>
      </c>
      <c r="AF1808" s="331">
        <f>'4.  2011-2014 LRAM'!AN423*AF1805</f>
        <v>0</v>
      </c>
      <c r="AG1808" s="331">
        <f>'4.  2011-2014 LRAM'!AO423*AG1805</f>
        <v>0</v>
      </c>
      <c r="AH1808" s="331">
        <f>'4.  2011-2014 LRAM'!AP423*AH1805</f>
        <v>0</v>
      </c>
      <c r="AI1808" s="331">
        <f>'4.  2011-2014 LRAM'!AQ423*AI1805</f>
        <v>0</v>
      </c>
      <c r="AJ1808" s="331">
        <f>'4.  2011-2014 LRAM'!AR423*AJ1805</f>
        <v>0</v>
      </c>
      <c r="AK1808" s="331">
        <f>'4.  2011-2014 LRAM'!AS423*AK1805</f>
        <v>0</v>
      </c>
      <c r="AL1808" s="331">
        <f>'4.  2011-2014 LRAM'!AT423*AL1805</f>
        <v>0</v>
      </c>
      <c r="AM1808" s="331">
        <f>'4.  2011-2014 LRAM'!AU423*AM1805</f>
        <v>0</v>
      </c>
      <c r="AN1808" s="331">
        <f>'4.  2011-2014 LRAM'!AV423*AN1805</f>
        <v>0</v>
      </c>
      <c r="AO1808" s="331">
        <f>'4.  2011-2014 LRAM'!AW423*AO1805</f>
        <v>0</v>
      </c>
      <c r="AP1808" s="331">
        <f>'4.  2011-2014 LRAM'!AX423*AP1805</f>
        <v>0</v>
      </c>
      <c r="AQ1808" s="331">
        <f>'4.  2011-2014 LRAM'!AY423*AQ1805</f>
        <v>0</v>
      </c>
      <c r="AR1808" s="331">
        <f>'4.  2011-2014 LRAM'!AZ423*AR1805</f>
        <v>0</v>
      </c>
      <c r="AS1808" s="543">
        <f t="shared" si="3024"/>
        <v>0</v>
      </c>
    </row>
    <row r="1809" spans="2:45">
      <c r="B1809" s="283" t="s">
        <v>788</v>
      </c>
      <c r="C1809" s="301"/>
      <c r="D1809" s="243"/>
      <c r="E1809" s="240"/>
      <c r="F1809" s="240"/>
      <c r="G1809" s="240"/>
      <c r="H1809" s="240"/>
      <c r="I1809" s="240"/>
      <c r="J1809" s="240"/>
      <c r="K1809" s="240"/>
      <c r="L1809" s="240"/>
      <c r="M1809" s="240"/>
      <c r="N1809" s="240"/>
      <c r="O1809" s="240"/>
      <c r="P1809" s="240"/>
      <c r="Q1809" s="240"/>
      <c r="R1809" s="251"/>
      <c r="S1809" s="240"/>
      <c r="T1809" s="240"/>
      <c r="U1809" s="240"/>
      <c r="V1809" s="243"/>
      <c r="W1809" s="243"/>
      <c r="X1809" s="243"/>
      <c r="Y1809" s="243"/>
      <c r="Z1809" s="240"/>
      <c r="AA1809" s="240"/>
      <c r="AB1809" s="240"/>
      <c r="AC1809" s="240"/>
      <c r="AD1809" s="240"/>
      <c r="AE1809" s="331">
        <f>'4.  2011-2014 LRAM'!AM560*AE1805</f>
        <v>0</v>
      </c>
      <c r="AF1809" s="331">
        <f>'4.  2011-2014 LRAM'!AN560*AF1805</f>
        <v>0</v>
      </c>
      <c r="AG1809" s="331">
        <f>'4.  2011-2014 LRAM'!AO560*AG1805</f>
        <v>0</v>
      </c>
      <c r="AH1809" s="331">
        <f>'4.  2011-2014 LRAM'!AP560*AH1805</f>
        <v>0</v>
      </c>
      <c r="AI1809" s="331">
        <f>'4.  2011-2014 LRAM'!AQ560*AI1805</f>
        <v>0</v>
      </c>
      <c r="AJ1809" s="331">
        <f>'4.  2011-2014 LRAM'!AR560*AJ1805</f>
        <v>0</v>
      </c>
      <c r="AK1809" s="331">
        <f>'4.  2011-2014 LRAM'!AS560*AK1805</f>
        <v>0</v>
      </c>
      <c r="AL1809" s="331">
        <f>'4.  2011-2014 LRAM'!AT560*AL1805</f>
        <v>0</v>
      </c>
      <c r="AM1809" s="331">
        <f>'4.  2011-2014 LRAM'!AU560*AM1805</f>
        <v>0</v>
      </c>
      <c r="AN1809" s="331">
        <f>'4.  2011-2014 LRAM'!AV560*AN1805</f>
        <v>0</v>
      </c>
      <c r="AO1809" s="331">
        <f>'4.  2011-2014 LRAM'!AW560*AO1805</f>
        <v>0</v>
      </c>
      <c r="AP1809" s="331">
        <f>'4.  2011-2014 LRAM'!AX560*AP1805</f>
        <v>0</v>
      </c>
      <c r="AQ1809" s="331">
        <f>'4.  2011-2014 LRAM'!AY560*AQ1805</f>
        <v>0</v>
      </c>
      <c r="AR1809" s="331">
        <f>'4.  2011-2014 LRAM'!AZ560*AR1805</f>
        <v>0</v>
      </c>
      <c r="AS1809" s="543">
        <f t="shared" si="3024"/>
        <v>0</v>
      </c>
    </row>
    <row r="1810" spans="2:45">
      <c r="B1810" s="283" t="s">
        <v>789</v>
      </c>
      <c r="C1810" s="301"/>
      <c r="D1810" s="243"/>
      <c r="E1810" s="240"/>
      <c r="F1810" s="240"/>
      <c r="G1810" s="240"/>
      <c r="H1810" s="240"/>
      <c r="I1810" s="240"/>
      <c r="J1810" s="240"/>
      <c r="K1810" s="240"/>
      <c r="L1810" s="240"/>
      <c r="M1810" s="240"/>
      <c r="N1810" s="240"/>
      <c r="O1810" s="240"/>
      <c r="P1810" s="240"/>
      <c r="Q1810" s="240"/>
      <c r="R1810" s="251"/>
      <c r="S1810" s="240"/>
      <c r="T1810" s="240"/>
      <c r="U1810" s="240"/>
      <c r="V1810" s="243"/>
      <c r="W1810" s="243"/>
      <c r="X1810" s="243"/>
      <c r="Y1810" s="243"/>
      <c r="Z1810" s="240"/>
      <c r="AA1810" s="240"/>
      <c r="AB1810" s="240"/>
      <c r="AC1810" s="240"/>
      <c r="AD1810" s="240"/>
      <c r="AE1810" s="331">
        <f t="shared" ref="AE1810:AR1810" si="3025">AE217*AE1805</f>
        <v>0</v>
      </c>
      <c r="AF1810" s="331">
        <f t="shared" si="3025"/>
        <v>0</v>
      </c>
      <c r="AG1810" s="331">
        <f t="shared" si="3025"/>
        <v>0</v>
      </c>
      <c r="AH1810" s="331">
        <f t="shared" si="3025"/>
        <v>0</v>
      </c>
      <c r="AI1810" s="331">
        <f t="shared" si="3025"/>
        <v>0</v>
      </c>
      <c r="AJ1810" s="331">
        <f t="shared" si="3025"/>
        <v>0</v>
      </c>
      <c r="AK1810" s="331">
        <f t="shared" si="3025"/>
        <v>0</v>
      </c>
      <c r="AL1810" s="331">
        <f t="shared" si="3025"/>
        <v>0</v>
      </c>
      <c r="AM1810" s="331">
        <f t="shared" si="3025"/>
        <v>0</v>
      </c>
      <c r="AN1810" s="331">
        <f t="shared" si="3025"/>
        <v>0</v>
      </c>
      <c r="AO1810" s="331">
        <f t="shared" si="3025"/>
        <v>0</v>
      </c>
      <c r="AP1810" s="331">
        <f t="shared" si="3025"/>
        <v>0</v>
      </c>
      <c r="AQ1810" s="331">
        <f t="shared" si="3025"/>
        <v>0</v>
      </c>
      <c r="AR1810" s="331">
        <f t="shared" si="3025"/>
        <v>0</v>
      </c>
      <c r="AS1810" s="543">
        <f>SUM(AE1810:AR1810)</f>
        <v>0</v>
      </c>
    </row>
    <row r="1811" spans="2:45">
      <c r="B1811" s="283" t="s">
        <v>790</v>
      </c>
      <c r="C1811" s="301"/>
      <c r="D1811" s="243"/>
      <c r="E1811" s="240"/>
      <c r="F1811" s="240"/>
      <c r="G1811" s="240"/>
      <c r="H1811" s="240"/>
      <c r="I1811" s="240"/>
      <c r="J1811" s="240"/>
      <c r="K1811" s="240"/>
      <c r="L1811" s="240"/>
      <c r="M1811" s="240"/>
      <c r="N1811" s="240"/>
      <c r="O1811" s="240"/>
      <c r="P1811" s="240"/>
      <c r="Q1811" s="240"/>
      <c r="R1811" s="251"/>
      <c r="S1811" s="240"/>
      <c r="T1811" s="240"/>
      <c r="U1811" s="240"/>
      <c r="V1811" s="243"/>
      <c r="W1811" s="243"/>
      <c r="X1811" s="243"/>
      <c r="Y1811" s="243"/>
      <c r="Z1811" s="240"/>
      <c r="AA1811" s="240"/>
      <c r="AB1811" s="240"/>
      <c r="AC1811" s="240"/>
      <c r="AD1811" s="240"/>
      <c r="AE1811" s="331">
        <f t="shared" ref="AE1811:AR1811" si="3026">AE407*AE1805</f>
        <v>0</v>
      </c>
      <c r="AF1811" s="331">
        <f t="shared" si="3026"/>
        <v>17520.369281143787</v>
      </c>
      <c r="AG1811" s="331">
        <f t="shared" si="3026"/>
        <v>1484.093861293715</v>
      </c>
      <c r="AH1811" s="331">
        <f t="shared" si="3026"/>
        <v>0</v>
      </c>
      <c r="AI1811" s="331">
        <f t="shared" si="3026"/>
        <v>0</v>
      </c>
      <c r="AJ1811" s="331">
        <f t="shared" si="3026"/>
        <v>17010.117530080737</v>
      </c>
      <c r="AK1811" s="331">
        <f t="shared" si="3026"/>
        <v>0</v>
      </c>
      <c r="AL1811" s="331">
        <f t="shared" si="3026"/>
        <v>0</v>
      </c>
      <c r="AM1811" s="331">
        <f t="shared" si="3026"/>
        <v>0</v>
      </c>
      <c r="AN1811" s="331">
        <f t="shared" si="3026"/>
        <v>0</v>
      </c>
      <c r="AO1811" s="331">
        <f t="shared" si="3026"/>
        <v>0</v>
      </c>
      <c r="AP1811" s="331">
        <f t="shared" si="3026"/>
        <v>0</v>
      </c>
      <c r="AQ1811" s="331">
        <f t="shared" si="3026"/>
        <v>0</v>
      </c>
      <c r="AR1811" s="331">
        <f t="shared" si="3026"/>
        <v>0</v>
      </c>
      <c r="AS1811" s="543">
        <f t="shared" ref="AS1811:AS1818" si="3027">SUM(AE1811:AR1811)</f>
        <v>36014.580672518234</v>
      </c>
    </row>
    <row r="1812" spans="2:45">
      <c r="B1812" s="283" t="s">
        <v>791</v>
      </c>
      <c r="C1812" s="301"/>
      <c r="D1812" s="243"/>
      <c r="E1812" s="240"/>
      <c r="F1812" s="240"/>
      <c r="G1812" s="240"/>
      <c r="H1812" s="240"/>
      <c r="I1812" s="240"/>
      <c r="J1812" s="240"/>
      <c r="K1812" s="240"/>
      <c r="L1812" s="240"/>
      <c r="M1812" s="240"/>
      <c r="N1812" s="240"/>
      <c r="O1812" s="240"/>
      <c r="P1812" s="240"/>
      <c r="Q1812" s="240"/>
      <c r="R1812" s="251"/>
      <c r="S1812" s="240"/>
      <c r="T1812" s="240"/>
      <c r="U1812" s="240"/>
      <c r="V1812" s="243"/>
      <c r="W1812" s="243"/>
      <c r="X1812" s="243"/>
      <c r="Y1812" s="243"/>
      <c r="Z1812" s="240"/>
      <c r="AA1812" s="240"/>
      <c r="AB1812" s="240"/>
      <c r="AC1812" s="240"/>
      <c r="AD1812" s="240"/>
      <c r="AE1812" s="331">
        <f t="shared" ref="AE1812:AR1812" si="3028">AE597*AE1805</f>
        <v>0</v>
      </c>
      <c r="AF1812" s="331">
        <f t="shared" si="3028"/>
        <v>16304.088279920543</v>
      </c>
      <c r="AG1812" s="331">
        <f t="shared" si="3028"/>
        <v>9133.5217117283464</v>
      </c>
      <c r="AH1812" s="331">
        <f t="shared" si="3028"/>
        <v>0</v>
      </c>
      <c r="AI1812" s="331">
        <f t="shared" si="3028"/>
        <v>0</v>
      </c>
      <c r="AJ1812" s="331">
        <f t="shared" si="3028"/>
        <v>0</v>
      </c>
      <c r="AK1812" s="331">
        <f t="shared" si="3028"/>
        <v>0</v>
      </c>
      <c r="AL1812" s="331">
        <f t="shared" si="3028"/>
        <v>0</v>
      </c>
      <c r="AM1812" s="331">
        <f t="shared" si="3028"/>
        <v>0</v>
      </c>
      <c r="AN1812" s="331">
        <f t="shared" si="3028"/>
        <v>0</v>
      </c>
      <c r="AO1812" s="331">
        <f t="shared" si="3028"/>
        <v>0</v>
      </c>
      <c r="AP1812" s="331">
        <f t="shared" si="3028"/>
        <v>0</v>
      </c>
      <c r="AQ1812" s="331">
        <f t="shared" si="3028"/>
        <v>0</v>
      </c>
      <c r="AR1812" s="331">
        <f t="shared" si="3028"/>
        <v>0</v>
      </c>
      <c r="AS1812" s="543">
        <f t="shared" si="3027"/>
        <v>25437.609991648889</v>
      </c>
    </row>
    <row r="1813" spans="2:45">
      <c r="B1813" s="283" t="s">
        <v>792</v>
      </c>
      <c r="C1813" s="301"/>
      <c r="D1813" s="243"/>
      <c r="E1813" s="240"/>
      <c r="F1813" s="240"/>
      <c r="G1813" s="240"/>
      <c r="H1813" s="240"/>
      <c r="I1813" s="240"/>
      <c r="J1813" s="240"/>
      <c r="K1813" s="240"/>
      <c r="L1813" s="240"/>
      <c r="M1813" s="240"/>
      <c r="N1813" s="240"/>
      <c r="O1813" s="240"/>
      <c r="P1813" s="240"/>
      <c r="Q1813" s="240"/>
      <c r="R1813" s="251"/>
      <c r="S1813" s="240"/>
      <c r="T1813" s="240"/>
      <c r="U1813" s="240"/>
      <c r="V1813" s="243"/>
      <c r="W1813" s="243"/>
      <c r="X1813" s="243"/>
      <c r="Y1813" s="243"/>
      <c r="Z1813" s="240"/>
      <c r="AA1813" s="240"/>
      <c r="AB1813" s="240"/>
      <c r="AC1813" s="240"/>
      <c r="AD1813" s="240"/>
      <c r="AE1813" s="331">
        <f t="shared" ref="AE1813:AR1813" si="3029">AE1805*AE787</f>
        <v>0</v>
      </c>
      <c r="AF1813" s="331">
        <f t="shared" si="3029"/>
        <v>9257.8214905394198</v>
      </c>
      <c r="AG1813" s="331">
        <f t="shared" si="3029"/>
        <v>7506.7864757446087</v>
      </c>
      <c r="AH1813" s="331">
        <f t="shared" si="3029"/>
        <v>0</v>
      </c>
      <c r="AI1813" s="331">
        <f t="shared" si="3029"/>
        <v>0</v>
      </c>
      <c r="AJ1813" s="331">
        <f t="shared" si="3029"/>
        <v>0</v>
      </c>
      <c r="AK1813" s="331">
        <f t="shared" si="3029"/>
        <v>0</v>
      </c>
      <c r="AL1813" s="331">
        <f t="shared" si="3029"/>
        <v>0</v>
      </c>
      <c r="AM1813" s="331">
        <f t="shared" si="3029"/>
        <v>0</v>
      </c>
      <c r="AN1813" s="331">
        <f t="shared" si="3029"/>
        <v>0</v>
      </c>
      <c r="AO1813" s="331">
        <f t="shared" si="3029"/>
        <v>0</v>
      </c>
      <c r="AP1813" s="331">
        <f t="shared" si="3029"/>
        <v>0</v>
      </c>
      <c r="AQ1813" s="331">
        <f t="shared" si="3029"/>
        <v>0</v>
      </c>
      <c r="AR1813" s="331">
        <f t="shared" si="3029"/>
        <v>0</v>
      </c>
      <c r="AS1813" s="543">
        <f t="shared" si="3027"/>
        <v>16764.607966284027</v>
      </c>
    </row>
    <row r="1814" spans="2:45">
      <c r="B1814" s="283" t="s">
        <v>793</v>
      </c>
      <c r="C1814" s="301"/>
      <c r="D1814" s="243"/>
      <c r="E1814" s="240"/>
      <c r="F1814" s="240"/>
      <c r="G1814" s="240"/>
      <c r="H1814" s="240"/>
      <c r="I1814" s="240"/>
      <c r="J1814" s="240"/>
      <c r="K1814" s="240"/>
      <c r="L1814" s="240"/>
      <c r="M1814" s="240"/>
      <c r="N1814" s="240"/>
      <c r="O1814" s="240"/>
      <c r="P1814" s="240"/>
      <c r="Q1814" s="240"/>
      <c r="R1814" s="251"/>
      <c r="S1814" s="240"/>
      <c r="T1814" s="240"/>
      <c r="U1814" s="240"/>
      <c r="V1814" s="243"/>
      <c r="W1814" s="243"/>
      <c r="X1814" s="243"/>
      <c r="Y1814" s="243"/>
      <c r="Z1814" s="240"/>
      <c r="AA1814" s="240"/>
      <c r="AB1814" s="240"/>
      <c r="AC1814" s="240"/>
      <c r="AD1814" s="240"/>
      <c r="AE1814" s="331">
        <f t="shared" ref="AE1814:AR1814" si="3030">AE982*AE1805</f>
        <v>0</v>
      </c>
      <c r="AF1814" s="331">
        <f t="shared" si="3030"/>
        <v>1270.2933975538003</v>
      </c>
      <c r="AG1814" s="331">
        <f t="shared" si="3030"/>
        <v>0</v>
      </c>
      <c r="AH1814" s="331">
        <f t="shared" si="3030"/>
        <v>0</v>
      </c>
      <c r="AI1814" s="331">
        <f t="shared" si="3030"/>
        <v>0</v>
      </c>
      <c r="AJ1814" s="331">
        <f t="shared" si="3030"/>
        <v>0</v>
      </c>
      <c r="AK1814" s="331">
        <f t="shared" si="3030"/>
        <v>0</v>
      </c>
      <c r="AL1814" s="331">
        <f t="shared" si="3030"/>
        <v>0</v>
      </c>
      <c r="AM1814" s="331">
        <f t="shared" si="3030"/>
        <v>0</v>
      </c>
      <c r="AN1814" s="331">
        <f t="shared" si="3030"/>
        <v>0</v>
      </c>
      <c r="AO1814" s="331">
        <f t="shared" si="3030"/>
        <v>0</v>
      </c>
      <c r="AP1814" s="331">
        <f t="shared" si="3030"/>
        <v>0</v>
      </c>
      <c r="AQ1814" s="331">
        <f t="shared" si="3030"/>
        <v>0</v>
      </c>
      <c r="AR1814" s="331">
        <f t="shared" si="3030"/>
        <v>0</v>
      </c>
      <c r="AS1814" s="543">
        <f t="shared" si="3027"/>
        <v>1270.2933975538003</v>
      </c>
    </row>
    <row r="1815" spans="2:45">
      <c r="B1815" s="283" t="s">
        <v>794</v>
      </c>
      <c r="C1815" s="301"/>
      <c r="D1815" s="243"/>
      <c r="E1815" s="240"/>
      <c r="F1815" s="240"/>
      <c r="G1815" s="240"/>
      <c r="H1815" s="240"/>
      <c r="I1815" s="240"/>
      <c r="J1815" s="240"/>
      <c r="K1815" s="240"/>
      <c r="L1815" s="240"/>
      <c r="M1815" s="240"/>
      <c r="N1815" s="240"/>
      <c r="O1815" s="240"/>
      <c r="P1815" s="240"/>
      <c r="Q1815" s="240"/>
      <c r="R1815" s="251"/>
      <c r="S1815" s="240"/>
      <c r="T1815" s="240"/>
      <c r="U1815" s="240"/>
      <c r="V1815" s="243"/>
      <c r="W1815" s="243"/>
      <c r="X1815" s="243"/>
      <c r="Y1815" s="243"/>
      <c r="Z1815" s="240"/>
      <c r="AA1815" s="240"/>
      <c r="AB1815" s="240"/>
      <c r="AC1815" s="240"/>
      <c r="AD1815" s="240"/>
      <c r="AE1815" s="331">
        <f t="shared" ref="AE1815:AR1815" si="3031">AE1177*AE1805</f>
        <v>0</v>
      </c>
      <c r="AF1815" s="331">
        <f t="shared" si="3031"/>
        <v>0</v>
      </c>
      <c r="AG1815" s="331">
        <f t="shared" si="3031"/>
        <v>0</v>
      </c>
      <c r="AH1815" s="331">
        <f t="shared" si="3031"/>
        <v>0</v>
      </c>
      <c r="AI1815" s="331">
        <f t="shared" si="3031"/>
        <v>0</v>
      </c>
      <c r="AJ1815" s="331">
        <f t="shared" si="3031"/>
        <v>0</v>
      </c>
      <c r="AK1815" s="331">
        <f t="shared" si="3031"/>
        <v>0</v>
      </c>
      <c r="AL1815" s="331">
        <f t="shared" si="3031"/>
        <v>0</v>
      </c>
      <c r="AM1815" s="331">
        <f t="shared" si="3031"/>
        <v>0</v>
      </c>
      <c r="AN1815" s="331">
        <f t="shared" si="3031"/>
        <v>0</v>
      </c>
      <c r="AO1815" s="331">
        <f t="shared" si="3031"/>
        <v>0</v>
      </c>
      <c r="AP1815" s="331">
        <f t="shared" si="3031"/>
        <v>0</v>
      </c>
      <c r="AQ1815" s="331">
        <f t="shared" si="3031"/>
        <v>0</v>
      </c>
      <c r="AR1815" s="331">
        <f t="shared" si="3031"/>
        <v>0</v>
      </c>
      <c r="AS1815" s="543">
        <f t="shared" si="3027"/>
        <v>0</v>
      </c>
    </row>
    <row r="1816" spans="2:45">
      <c r="B1816" s="283" t="s">
        <v>795</v>
      </c>
      <c r="C1816" s="301"/>
      <c r="D1816" s="243"/>
      <c r="E1816" s="240"/>
      <c r="F1816" s="240"/>
      <c r="G1816" s="240"/>
      <c r="H1816" s="240"/>
      <c r="I1816" s="240"/>
      <c r="J1816" s="240"/>
      <c r="K1816" s="240"/>
      <c r="L1816" s="240"/>
      <c r="M1816" s="240"/>
      <c r="N1816" s="240"/>
      <c r="O1816" s="240"/>
      <c r="P1816" s="240"/>
      <c r="Q1816" s="240"/>
      <c r="R1816" s="251"/>
      <c r="S1816" s="240"/>
      <c r="T1816" s="240"/>
      <c r="U1816" s="240"/>
      <c r="V1816" s="243"/>
      <c r="W1816" s="243"/>
      <c r="X1816" s="243"/>
      <c r="Y1816" s="243"/>
      <c r="Z1816" s="240"/>
      <c r="AA1816" s="240"/>
      <c r="AB1816" s="240"/>
      <c r="AC1816" s="240"/>
      <c r="AD1816" s="240"/>
      <c r="AE1816" s="331">
        <f t="shared" ref="AE1816:AR1816" si="3032">AE1372*AE1805</f>
        <v>0</v>
      </c>
      <c r="AF1816" s="331">
        <f t="shared" si="3032"/>
        <v>0</v>
      </c>
      <c r="AG1816" s="331">
        <f t="shared" si="3032"/>
        <v>0</v>
      </c>
      <c r="AH1816" s="331">
        <f t="shared" si="3032"/>
        <v>0</v>
      </c>
      <c r="AI1816" s="331">
        <f t="shared" si="3032"/>
        <v>0</v>
      </c>
      <c r="AJ1816" s="331">
        <f t="shared" si="3032"/>
        <v>0</v>
      </c>
      <c r="AK1816" s="331">
        <f t="shared" si="3032"/>
        <v>0</v>
      </c>
      <c r="AL1816" s="331">
        <f t="shared" si="3032"/>
        <v>0</v>
      </c>
      <c r="AM1816" s="331">
        <f t="shared" si="3032"/>
        <v>0</v>
      </c>
      <c r="AN1816" s="331">
        <f t="shared" si="3032"/>
        <v>0</v>
      </c>
      <c r="AO1816" s="331">
        <f t="shared" si="3032"/>
        <v>0</v>
      </c>
      <c r="AP1816" s="331">
        <f t="shared" si="3032"/>
        <v>0</v>
      </c>
      <c r="AQ1816" s="331">
        <f t="shared" si="3032"/>
        <v>0</v>
      </c>
      <c r="AR1816" s="331">
        <f t="shared" si="3032"/>
        <v>0</v>
      </c>
      <c r="AS1816" s="543">
        <f t="shared" si="3027"/>
        <v>0</v>
      </c>
    </row>
    <row r="1817" spans="2:45">
      <c r="B1817" s="283" t="s">
        <v>796</v>
      </c>
      <c r="C1817" s="301"/>
      <c r="D1817" s="243"/>
      <c r="E1817" s="240"/>
      <c r="F1817" s="240"/>
      <c r="G1817" s="240"/>
      <c r="H1817" s="240"/>
      <c r="I1817" s="240"/>
      <c r="J1817" s="240"/>
      <c r="K1817" s="240"/>
      <c r="L1817" s="240"/>
      <c r="M1817" s="240"/>
      <c r="N1817" s="240"/>
      <c r="O1817" s="240"/>
      <c r="P1817" s="240"/>
      <c r="Q1817" s="240"/>
      <c r="R1817" s="251"/>
      <c r="S1817" s="240"/>
      <c r="T1817" s="240"/>
      <c r="U1817" s="240"/>
      <c r="V1817" s="243"/>
      <c r="W1817" s="243"/>
      <c r="X1817" s="243"/>
      <c r="Y1817" s="243"/>
      <c r="Z1817" s="240"/>
      <c r="AA1817" s="240"/>
      <c r="AB1817" s="240"/>
      <c r="AC1817" s="240"/>
      <c r="AD1817" s="240"/>
      <c r="AE1817" s="331">
        <f t="shared" ref="AE1817:AR1817" si="3033">AE1566*AE1805</f>
        <v>0</v>
      </c>
      <c r="AF1817" s="331">
        <f t="shared" si="3033"/>
        <v>0</v>
      </c>
      <c r="AG1817" s="331">
        <f t="shared" si="3033"/>
        <v>0</v>
      </c>
      <c r="AH1817" s="331">
        <f t="shared" si="3033"/>
        <v>0</v>
      </c>
      <c r="AI1817" s="331">
        <f t="shared" si="3033"/>
        <v>0</v>
      </c>
      <c r="AJ1817" s="331">
        <f t="shared" si="3033"/>
        <v>0</v>
      </c>
      <c r="AK1817" s="331">
        <f t="shared" si="3033"/>
        <v>0</v>
      </c>
      <c r="AL1817" s="331">
        <f t="shared" si="3033"/>
        <v>0</v>
      </c>
      <c r="AM1817" s="331">
        <f t="shared" si="3033"/>
        <v>0</v>
      </c>
      <c r="AN1817" s="331">
        <f t="shared" si="3033"/>
        <v>0</v>
      </c>
      <c r="AO1817" s="331">
        <f t="shared" si="3033"/>
        <v>0</v>
      </c>
      <c r="AP1817" s="331">
        <f t="shared" si="3033"/>
        <v>0</v>
      </c>
      <c r="AQ1817" s="331">
        <f t="shared" si="3033"/>
        <v>0</v>
      </c>
      <c r="AR1817" s="331">
        <f t="shared" si="3033"/>
        <v>0</v>
      </c>
      <c r="AS1817" s="543">
        <f t="shared" si="3027"/>
        <v>0</v>
      </c>
    </row>
    <row r="1818" spans="2:45" ht="15.75">
      <c r="B1818" s="305" t="s">
        <v>982</v>
      </c>
      <c r="C1818" s="301"/>
      <c r="D1818" s="263"/>
      <c r="E1818" s="293"/>
      <c r="F1818" s="293"/>
      <c r="G1818" s="293"/>
      <c r="H1818" s="293"/>
      <c r="I1818" s="293"/>
      <c r="J1818" s="293"/>
      <c r="K1818" s="293"/>
      <c r="L1818" s="293"/>
      <c r="M1818" s="293"/>
      <c r="N1818" s="293"/>
      <c r="O1818" s="293"/>
      <c r="P1818" s="293"/>
      <c r="Q1818" s="293"/>
      <c r="R1818" s="260"/>
      <c r="S1818" s="293"/>
      <c r="T1818" s="293"/>
      <c r="U1818" s="293"/>
      <c r="V1818" s="263"/>
      <c r="W1818" s="263"/>
      <c r="X1818" s="263"/>
      <c r="Y1818" s="263"/>
      <c r="Z1818" s="293"/>
      <c r="AA1818" s="293"/>
      <c r="AB1818" s="293"/>
      <c r="AC1818" s="293"/>
      <c r="AD1818" s="293"/>
      <c r="AE1818" s="302">
        <f>SUM(AE1806:AE1817)</f>
        <v>0</v>
      </c>
      <c r="AF1818" s="302">
        <f>SUM(AF1806:AF1817)</f>
        <v>44352.572449157553</v>
      </c>
      <c r="AG1818" s="302">
        <f t="shared" ref="AG1818:AR1818" si="3034">SUM(AG1806:AG1817)</f>
        <v>18124.402048766671</v>
      </c>
      <c r="AH1818" s="302">
        <f t="shared" si="3034"/>
        <v>0</v>
      </c>
      <c r="AI1818" s="302">
        <f t="shared" si="3034"/>
        <v>0</v>
      </c>
      <c r="AJ1818" s="302">
        <f t="shared" si="3034"/>
        <v>17010.117530080737</v>
      </c>
      <c r="AK1818" s="302">
        <f t="shared" si="3034"/>
        <v>0</v>
      </c>
      <c r="AL1818" s="302">
        <f t="shared" si="3034"/>
        <v>0</v>
      </c>
      <c r="AM1818" s="302">
        <f t="shared" si="3034"/>
        <v>0</v>
      </c>
      <c r="AN1818" s="302">
        <f t="shared" si="3034"/>
        <v>0</v>
      </c>
      <c r="AO1818" s="302">
        <f t="shared" si="3034"/>
        <v>0</v>
      </c>
      <c r="AP1818" s="302">
        <f t="shared" si="3034"/>
        <v>0</v>
      </c>
      <c r="AQ1818" s="302">
        <f t="shared" si="3034"/>
        <v>0</v>
      </c>
      <c r="AR1818" s="302">
        <f t="shared" si="3034"/>
        <v>0</v>
      </c>
      <c r="AS1818" s="359">
        <f t="shared" si="3027"/>
        <v>79487.092028004961</v>
      </c>
    </row>
    <row r="1819" spans="2:45" ht="15.75">
      <c r="B1819" s="305" t="s">
        <v>983</v>
      </c>
      <c r="C1819" s="301"/>
      <c r="D1819" s="306"/>
      <c r="E1819" s="293"/>
      <c r="F1819" s="293"/>
      <c r="G1819" s="293"/>
      <c r="H1819" s="293"/>
      <c r="I1819" s="293"/>
      <c r="J1819" s="293"/>
      <c r="K1819" s="293"/>
      <c r="L1819" s="293"/>
      <c r="M1819" s="293"/>
      <c r="N1819" s="293"/>
      <c r="O1819" s="293"/>
      <c r="P1819" s="293"/>
      <c r="Q1819" s="293"/>
      <c r="R1819" s="260"/>
      <c r="S1819" s="293"/>
      <c r="T1819" s="293"/>
      <c r="U1819" s="293"/>
      <c r="V1819" s="263"/>
      <c r="W1819" s="263"/>
      <c r="X1819" s="263"/>
      <c r="Y1819" s="263"/>
      <c r="Z1819" s="293"/>
      <c r="AA1819" s="293"/>
      <c r="AB1819" s="293"/>
      <c r="AC1819" s="293"/>
      <c r="AD1819" s="293"/>
      <c r="AE1819" s="303">
        <f>AE1803*AE1805</f>
        <v>0</v>
      </c>
      <c r="AF1819" s="303">
        <f t="shared" ref="AF1819:AR1819" si="3035">AF1803*AF1805</f>
        <v>0</v>
      </c>
      <c r="AG1819" s="303">
        <f t="shared" si="3035"/>
        <v>0</v>
      </c>
      <c r="AH1819" s="303">
        <f t="shared" si="3035"/>
        <v>0</v>
      </c>
      <c r="AI1819" s="303">
        <f t="shared" si="3035"/>
        <v>0</v>
      </c>
      <c r="AJ1819" s="303">
        <f t="shared" si="3035"/>
        <v>0</v>
      </c>
      <c r="AK1819" s="303">
        <f t="shared" si="3035"/>
        <v>0</v>
      </c>
      <c r="AL1819" s="303">
        <f t="shared" si="3035"/>
        <v>0</v>
      </c>
      <c r="AM1819" s="303">
        <f t="shared" si="3035"/>
        <v>0</v>
      </c>
      <c r="AN1819" s="303">
        <f t="shared" si="3035"/>
        <v>0</v>
      </c>
      <c r="AO1819" s="303">
        <f t="shared" si="3035"/>
        <v>0</v>
      </c>
      <c r="AP1819" s="303">
        <f t="shared" si="3035"/>
        <v>0</v>
      </c>
      <c r="AQ1819" s="303">
        <f t="shared" si="3035"/>
        <v>0</v>
      </c>
      <c r="AR1819" s="303">
        <f t="shared" si="3035"/>
        <v>0</v>
      </c>
      <c r="AS1819" s="359">
        <f>SUM(AE1819:AR1819)</f>
        <v>0</v>
      </c>
    </row>
    <row r="1820" spans="2:45" ht="15.75">
      <c r="B1820" s="305" t="s">
        <v>984</v>
      </c>
      <c r="C1820" s="301"/>
      <c r="D1820" s="306"/>
      <c r="E1820" s="293"/>
      <c r="F1820" s="293"/>
      <c r="G1820" s="293"/>
      <c r="H1820" s="293"/>
      <c r="I1820" s="293"/>
      <c r="J1820" s="293"/>
      <c r="K1820" s="293"/>
      <c r="L1820" s="293"/>
      <c r="M1820" s="293"/>
      <c r="N1820" s="293"/>
      <c r="O1820" s="293"/>
      <c r="P1820" s="293"/>
      <c r="Q1820" s="293"/>
      <c r="R1820" s="260"/>
      <c r="S1820" s="293"/>
      <c r="T1820" s="293"/>
      <c r="U1820" s="293"/>
      <c r="V1820" s="306"/>
      <c r="W1820" s="306"/>
      <c r="X1820" s="306"/>
      <c r="Y1820" s="306"/>
      <c r="Z1820" s="293"/>
      <c r="AA1820" s="293"/>
      <c r="AB1820" s="293"/>
      <c r="AC1820" s="293"/>
      <c r="AD1820" s="293"/>
      <c r="AE1820" s="307"/>
      <c r="AF1820" s="307"/>
      <c r="AG1820" s="307"/>
      <c r="AH1820" s="307"/>
      <c r="AI1820" s="307"/>
      <c r="AJ1820" s="307"/>
      <c r="AK1820" s="307"/>
      <c r="AL1820" s="307"/>
      <c r="AM1820" s="307"/>
      <c r="AN1820" s="307"/>
      <c r="AO1820" s="307"/>
      <c r="AP1820" s="307"/>
      <c r="AQ1820" s="307"/>
      <c r="AR1820" s="307"/>
      <c r="AS1820" s="359">
        <f>AS1818-AS1819</f>
        <v>79487.092028004961</v>
      </c>
    </row>
    <row r="1821" spans="2:45">
      <c r="B1821" s="334"/>
      <c r="C1821" s="396"/>
      <c r="D1821" s="396"/>
      <c r="E1821" s="397"/>
      <c r="F1821" s="397"/>
      <c r="G1821" s="397"/>
      <c r="H1821" s="397"/>
      <c r="I1821" s="397"/>
      <c r="J1821" s="397"/>
      <c r="K1821" s="397"/>
      <c r="L1821" s="397"/>
      <c r="M1821" s="397"/>
      <c r="N1821" s="397"/>
      <c r="O1821" s="397"/>
      <c r="P1821" s="397"/>
      <c r="Q1821" s="397"/>
      <c r="R1821" s="398"/>
      <c r="S1821" s="397"/>
      <c r="T1821" s="397"/>
      <c r="U1821" s="397"/>
      <c r="V1821" s="396"/>
      <c r="W1821" s="399"/>
      <c r="X1821" s="396"/>
      <c r="Y1821" s="396"/>
      <c r="Z1821" s="397"/>
      <c r="AA1821" s="397"/>
      <c r="AB1821" s="397"/>
      <c r="AC1821" s="397"/>
      <c r="AD1821" s="397"/>
      <c r="AE1821" s="683"/>
      <c r="AF1821" s="683"/>
      <c r="AG1821" s="683"/>
      <c r="AH1821" s="683"/>
      <c r="AI1821" s="683"/>
      <c r="AJ1821" s="683"/>
      <c r="AK1821" s="683"/>
      <c r="AL1821" s="683"/>
      <c r="AM1821" s="683"/>
      <c r="AN1821" s="683"/>
      <c r="AO1821" s="683"/>
      <c r="AP1821" s="683"/>
      <c r="AQ1821" s="683"/>
      <c r="AR1821" s="683"/>
      <c r="AS1821" s="696"/>
    </row>
    <row r="1822" spans="2:45" ht="19.5" customHeight="1">
      <c r="B1822" s="322" t="s">
        <v>583</v>
      </c>
      <c r="C1822" s="340"/>
      <c r="D1822" s="341"/>
      <c r="E1822" s="341"/>
      <c r="F1822" s="341"/>
      <c r="G1822" s="341"/>
      <c r="H1822" s="341"/>
      <c r="I1822" s="341"/>
      <c r="J1822" s="341"/>
      <c r="K1822" s="341"/>
      <c r="L1822" s="341"/>
      <c r="M1822" s="341"/>
      <c r="N1822" s="341"/>
      <c r="O1822" s="341"/>
      <c r="P1822" s="341"/>
      <c r="Q1822" s="341"/>
      <c r="R1822" s="341"/>
      <c r="S1822" s="341"/>
      <c r="T1822" s="341"/>
      <c r="U1822" s="341"/>
      <c r="V1822" s="325"/>
      <c r="W1822" s="326"/>
      <c r="X1822" s="341"/>
      <c r="Y1822" s="341"/>
      <c r="Z1822" s="341"/>
      <c r="AA1822" s="341"/>
      <c r="AB1822" s="341"/>
      <c r="AC1822" s="341"/>
      <c r="AD1822" s="341"/>
      <c r="AE1822" s="342"/>
      <c r="AF1822" s="342"/>
      <c r="AG1822" s="342"/>
      <c r="AH1822" s="342"/>
      <c r="AI1822" s="342"/>
      <c r="AJ1822" s="342"/>
      <c r="AK1822" s="342"/>
      <c r="AL1822" s="342"/>
      <c r="AM1822" s="342"/>
      <c r="AN1822" s="342"/>
      <c r="AO1822" s="342"/>
      <c r="AP1822" s="342"/>
      <c r="AQ1822" s="342"/>
      <c r="AR1822" s="342"/>
      <c r="AS1822" s="342"/>
    </row>
    <row r="1823" spans="2:45" ht="19.5" customHeight="1">
      <c r="B1823" s="672"/>
      <c r="C1823" s="673"/>
      <c r="D1823" s="654"/>
      <c r="E1823" s="654"/>
      <c r="F1823" s="654"/>
      <c r="G1823" s="654"/>
      <c r="H1823" s="654"/>
      <c r="I1823" s="654"/>
      <c r="J1823" s="654"/>
      <c r="K1823" s="654"/>
      <c r="L1823" s="654"/>
      <c r="M1823" s="654"/>
      <c r="N1823" s="654"/>
      <c r="O1823" s="654"/>
      <c r="P1823" s="654"/>
      <c r="Q1823" s="654"/>
      <c r="R1823" s="654"/>
      <c r="S1823" s="654"/>
      <c r="T1823" s="654"/>
      <c r="U1823" s="654"/>
      <c r="V1823" s="264"/>
      <c r="W1823" s="674"/>
      <c r="X1823" s="654"/>
      <c r="Y1823" s="654"/>
      <c r="Z1823" s="654"/>
      <c r="AA1823" s="654"/>
      <c r="AB1823" s="654"/>
      <c r="AC1823" s="654"/>
      <c r="AD1823" s="654"/>
      <c r="AE1823" s="219"/>
      <c r="AF1823" s="219"/>
      <c r="AG1823" s="219"/>
      <c r="AH1823" s="219"/>
      <c r="AI1823" s="219"/>
      <c r="AJ1823" s="219"/>
      <c r="AK1823" s="219"/>
      <c r="AL1823" s="219"/>
      <c r="AM1823" s="219"/>
      <c r="AN1823" s="219"/>
      <c r="AO1823" s="219"/>
      <c r="AP1823" s="219"/>
      <c r="AQ1823" s="219"/>
      <c r="AR1823" s="219"/>
      <c r="AS1823" s="219"/>
    </row>
    <row r="1824" spans="2:45" ht="15.75">
      <c r="B1824" s="241" t="s">
        <v>815</v>
      </c>
      <c r="C1824" s="242"/>
      <c r="D1824" s="511" t="s">
        <v>522</v>
      </c>
      <c r="E1824" s="217"/>
      <c r="F1824" s="511"/>
      <c r="G1824" s="217"/>
      <c r="H1824" s="217"/>
      <c r="I1824" s="217"/>
      <c r="J1824" s="217"/>
      <c r="K1824" s="217"/>
      <c r="L1824" s="217"/>
      <c r="M1824" s="217"/>
      <c r="N1824" s="217"/>
      <c r="O1824" s="217"/>
      <c r="P1824" s="217"/>
      <c r="Q1824" s="217"/>
      <c r="R1824" s="242"/>
      <c r="S1824" s="217"/>
      <c r="T1824" s="217"/>
      <c r="U1824" s="217"/>
      <c r="V1824" s="217"/>
      <c r="W1824" s="217"/>
      <c r="X1824" s="217"/>
      <c r="Y1824" s="217"/>
      <c r="Z1824" s="217"/>
      <c r="AA1824" s="217"/>
      <c r="AB1824" s="217"/>
      <c r="AC1824" s="217"/>
      <c r="AD1824" s="217"/>
      <c r="AE1824" s="231"/>
      <c r="AF1824" s="229"/>
      <c r="AG1824" s="229"/>
      <c r="AH1824" s="229"/>
      <c r="AI1824" s="229"/>
      <c r="AJ1824" s="229"/>
      <c r="AK1824" s="229"/>
      <c r="AL1824" s="229"/>
      <c r="AM1824" s="229"/>
      <c r="AN1824" s="229"/>
      <c r="AO1824" s="229"/>
      <c r="AP1824" s="229"/>
      <c r="AQ1824" s="229"/>
      <c r="AR1824" s="229"/>
    </row>
    <row r="1825" spans="1:45" ht="39.75" customHeight="1">
      <c r="B1825" s="860" t="s">
        <v>211</v>
      </c>
      <c r="C1825" s="869" t="s">
        <v>33</v>
      </c>
      <c r="D1825" s="244" t="s">
        <v>420</v>
      </c>
      <c r="E1825" s="871" t="s">
        <v>209</v>
      </c>
      <c r="F1825" s="872"/>
      <c r="G1825" s="872"/>
      <c r="H1825" s="872"/>
      <c r="I1825" s="872"/>
      <c r="J1825" s="872"/>
      <c r="K1825" s="872"/>
      <c r="L1825" s="872"/>
      <c r="M1825" s="872"/>
      <c r="N1825" s="872"/>
      <c r="O1825" s="872"/>
      <c r="P1825" s="873"/>
      <c r="Q1825" s="869" t="s">
        <v>213</v>
      </c>
      <c r="R1825" s="244" t="s">
        <v>421</v>
      </c>
      <c r="S1825" s="866" t="s">
        <v>212</v>
      </c>
      <c r="T1825" s="867"/>
      <c r="U1825" s="867"/>
      <c r="V1825" s="867"/>
      <c r="W1825" s="867"/>
      <c r="X1825" s="867"/>
      <c r="Y1825" s="867"/>
      <c r="Z1825" s="867"/>
      <c r="AA1825" s="867"/>
      <c r="AB1825" s="867"/>
      <c r="AC1825" s="867"/>
      <c r="AD1825" s="874"/>
      <c r="AE1825" s="866" t="s">
        <v>242</v>
      </c>
      <c r="AF1825" s="867"/>
      <c r="AG1825" s="867"/>
      <c r="AH1825" s="867"/>
      <c r="AI1825" s="867"/>
      <c r="AJ1825" s="867"/>
      <c r="AK1825" s="867"/>
      <c r="AL1825" s="867"/>
      <c r="AM1825" s="867"/>
      <c r="AN1825" s="867"/>
      <c r="AO1825" s="867"/>
      <c r="AP1825" s="867"/>
      <c r="AQ1825" s="867"/>
      <c r="AR1825" s="867"/>
      <c r="AS1825" s="868"/>
    </row>
    <row r="1826" spans="1:45" ht="65.25" customHeight="1">
      <c r="B1826" s="861"/>
      <c r="C1826" s="863"/>
      <c r="D1826" s="245">
        <v>2026</v>
      </c>
      <c r="E1826" s="245">
        <v>2027</v>
      </c>
      <c r="F1826" s="245">
        <v>2028</v>
      </c>
      <c r="G1826" s="245">
        <v>2029</v>
      </c>
      <c r="H1826" s="245">
        <v>2030</v>
      </c>
      <c r="I1826" s="245">
        <v>2031</v>
      </c>
      <c r="J1826" s="245">
        <v>2032</v>
      </c>
      <c r="K1826" s="245">
        <v>2033</v>
      </c>
      <c r="L1826" s="245">
        <v>2034</v>
      </c>
      <c r="M1826" s="245">
        <v>2035</v>
      </c>
      <c r="N1826" s="245">
        <v>2036</v>
      </c>
      <c r="O1826" s="245">
        <v>2037</v>
      </c>
      <c r="P1826" s="245">
        <v>2038</v>
      </c>
      <c r="Q1826" s="870"/>
      <c r="R1826" s="245">
        <v>2026</v>
      </c>
      <c r="S1826" s="245">
        <v>2027</v>
      </c>
      <c r="T1826" s="245">
        <v>2028</v>
      </c>
      <c r="U1826" s="245">
        <v>2029</v>
      </c>
      <c r="V1826" s="245">
        <v>2030</v>
      </c>
      <c r="W1826" s="245">
        <v>2031</v>
      </c>
      <c r="X1826" s="245">
        <v>2032</v>
      </c>
      <c r="Y1826" s="245">
        <v>2033</v>
      </c>
      <c r="Z1826" s="245">
        <v>2034</v>
      </c>
      <c r="AA1826" s="245">
        <v>2035</v>
      </c>
      <c r="AB1826" s="245">
        <v>2036</v>
      </c>
      <c r="AC1826" s="245">
        <v>2037</v>
      </c>
      <c r="AD1826" s="245">
        <v>2038</v>
      </c>
      <c r="AE1826" s="245" t="str">
        <f>'1.  LRAMVA Summary'!$D$53</f>
        <v>Residential</v>
      </c>
      <c r="AF1826" s="245" t="str">
        <f>'1.  LRAMVA Summary'!$E$53</f>
        <v>General Service &lt;50 kW</v>
      </c>
      <c r="AG1826" s="245" t="str">
        <f>'1.  LRAMVA Summary'!$F$53</f>
        <v>General Service 50 - 4,999 kW</v>
      </c>
      <c r="AH1826" s="245" t="str">
        <f>'1.  LRAMVA Summary'!$G$53</f>
        <v>Embedded Distributor</v>
      </c>
      <c r="AI1826" s="245" t="str">
        <f>'1.  LRAMVA Summary'!$H$53</f>
        <v>Sentinel Lighting</v>
      </c>
      <c r="AJ1826" s="245" t="str">
        <f>'1.  LRAMVA Summary'!$I$53</f>
        <v>Street Lighting</v>
      </c>
      <c r="AK1826" s="245" t="str">
        <f>'1.  LRAMVA Summary'!$J$53</f>
        <v>Unmetered Scattered Load</v>
      </c>
      <c r="AL1826" s="245" t="str">
        <f>'1.  LRAMVA Summary'!$K$53</f>
        <v/>
      </c>
      <c r="AM1826" s="245" t="str">
        <f>'1.  LRAMVA Summary'!$L$53</f>
        <v/>
      </c>
      <c r="AN1826" s="245" t="str">
        <f>'1.  LRAMVA Summary'!$M$53</f>
        <v/>
      </c>
      <c r="AO1826" s="245" t="str">
        <f>'1.  LRAMVA Summary'!$N$53</f>
        <v/>
      </c>
      <c r="AP1826" s="245" t="str">
        <f>'1.  LRAMVA Summary'!$O$53</f>
        <v/>
      </c>
      <c r="AQ1826" s="245" t="str">
        <f>'1.  LRAMVA Summary'!$P$53</f>
        <v/>
      </c>
      <c r="AR1826" s="245" t="str">
        <f>'1.  LRAMVA Summary'!$Q$53</f>
        <v/>
      </c>
      <c r="AS1826" s="247" t="str">
        <f>'1.  LRAMVA Summary'!$R$53</f>
        <v>Total</v>
      </c>
    </row>
    <row r="1827" spans="1:45" ht="15" hidden="1" customHeight="1" outlineLevel="1">
      <c r="A1827" s="464"/>
      <c r="B1827" s="254"/>
      <c r="C1827" s="265"/>
      <c r="D1827" s="251"/>
      <c r="E1827" s="251"/>
      <c r="F1827" s="251"/>
      <c r="G1827" s="251"/>
      <c r="H1827" s="251"/>
      <c r="I1827" s="251"/>
      <c r="J1827" s="251"/>
      <c r="K1827" s="251"/>
      <c r="L1827" s="251"/>
      <c r="M1827" s="251"/>
      <c r="N1827" s="251"/>
      <c r="O1827" s="251"/>
      <c r="P1827" s="251"/>
      <c r="Q1827" s="251"/>
      <c r="R1827" s="251"/>
      <c r="S1827" s="251"/>
      <c r="T1827" s="251"/>
      <c r="U1827" s="251"/>
      <c r="V1827" s="251"/>
      <c r="W1827" s="251"/>
      <c r="X1827" s="251"/>
      <c r="Y1827" s="251"/>
      <c r="Z1827" s="251"/>
      <c r="AA1827" s="251"/>
      <c r="AB1827" s="251"/>
      <c r="AC1827" s="251"/>
      <c r="AD1827" s="251"/>
      <c r="AE1827" s="251">
        <f>'1.  LRAMVA Summary'!D674</f>
        <v>0</v>
      </c>
      <c r="AF1827" s="251">
        <f>'1.  LRAMVA Summary'!E674</f>
        <v>0</v>
      </c>
      <c r="AG1827" s="251">
        <f>'1.  LRAMVA Summary'!F674</f>
        <v>0</v>
      </c>
      <c r="AH1827" s="251">
        <f>'1.  LRAMVA Summary'!G674</f>
        <v>0</v>
      </c>
      <c r="AI1827" s="251">
        <f>'1.  LRAMVA Summary'!H674</f>
        <v>0</v>
      </c>
      <c r="AJ1827" s="251">
        <f>'1.  LRAMVA Summary'!I674</f>
        <v>0</v>
      </c>
      <c r="AK1827" s="251">
        <f>'1.  LRAMVA Summary'!J674</f>
        <v>0</v>
      </c>
      <c r="AL1827" s="251">
        <f>'1.  LRAMVA Summary'!K674</f>
        <v>0</v>
      </c>
      <c r="AM1827" s="251">
        <f>'1.  LRAMVA Summary'!L674</f>
        <v>0</v>
      </c>
      <c r="AN1827" s="251">
        <f>'1.  LRAMVA Summary'!M674</f>
        <v>0</v>
      </c>
      <c r="AO1827" s="251">
        <f>'1.  LRAMVA Summary'!N674</f>
        <v>0</v>
      </c>
      <c r="AP1827" s="251">
        <f>'1.  LRAMVA Summary'!O674</f>
        <v>0</v>
      </c>
      <c r="AQ1827" s="251">
        <f>'1.  LRAMVA Summary'!P674</f>
        <v>0</v>
      </c>
      <c r="AR1827" s="251">
        <f>'1.  LRAMVA Summary'!Q674</f>
        <v>0</v>
      </c>
      <c r="AS1827" s="252"/>
    </row>
    <row r="1828" spans="1:45" ht="15.75" collapsed="1">
      <c r="B1828" s="736"/>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741"/>
      <c r="AE1828" s="251" t="str">
        <f>'1.  LRAMVA Summary'!$D$54</f>
        <v>kWh</v>
      </c>
      <c r="AF1828" s="251" t="str">
        <f>'1.  LRAMVA Summary'!$E$54</f>
        <v>kWh</v>
      </c>
      <c r="AG1828" s="251" t="str">
        <f>'1.  LRAMVA Summary'!$F$54</f>
        <v>kW</v>
      </c>
      <c r="AH1828" s="251" t="str">
        <f>'1.  LRAMVA Summary'!$G$54</f>
        <v>kW</v>
      </c>
      <c r="AI1828" s="251" t="str">
        <f>'1.  LRAMVA Summary'!$H$54</f>
        <v>kW</v>
      </c>
      <c r="AJ1828" s="251" t="str">
        <f>'1.  LRAMVA Summary'!$I$54</f>
        <v>kW</v>
      </c>
      <c r="AK1828" s="251" t="str">
        <f>'1.  LRAMVA Summary'!$J$54</f>
        <v>kWh</v>
      </c>
      <c r="AL1828" s="251">
        <f>'1.  LRAMVA Summary'!$K$54</f>
        <v>0</v>
      </c>
      <c r="AM1828" s="251">
        <f>'1.  LRAMVA Summary'!$L$54</f>
        <v>0</v>
      </c>
      <c r="AN1828" s="251">
        <f>'1.  LRAMVA Summary'!$M$54</f>
        <v>0</v>
      </c>
      <c r="AO1828" s="251">
        <f>'1.  LRAMVA Summary'!$N$54</f>
        <v>0</v>
      </c>
      <c r="AP1828" s="251">
        <f>'1.  LRAMVA Summary'!$O$54</f>
        <v>0</v>
      </c>
      <c r="AQ1828" s="251">
        <f>'1.  LRAMVA Summary'!$P$54</f>
        <v>0</v>
      </c>
      <c r="AR1828" s="251">
        <f>'1.  LRAMVA Summary'!$Q$54</f>
        <v>0</v>
      </c>
      <c r="AS1828" s="289"/>
    </row>
    <row r="1829" spans="1:45" ht="15.75">
      <c r="B1829" s="737" t="s">
        <v>927</v>
      </c>
      <c r="C1829" s="294"/>
      <c r="D1829" s="294"/>
      <c r="E1829" s="294"/>
      <c r="F1829" s="294"/>
      <c r="G1829" s="294"/>
      <c r="H1829" s="294"/>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741"/>
      <c r="AE1829" s="739">
        <v>0</v>
      </c>
      <c r="AF1829" s="734">
        <v>0</v>
      </c>
      <c r="AG1829" s="734">
        <v>0</v>
      </c>
      <c r="AH1829" s="734">
        <v>0</v>
      </c>
      <c r="AI1829" s="734">
        <v>0</v>
      </c>
      <c r="AJ1829" s="734">
        <v>0</v>
      </c>
      <c r="AK1829" s="734">
        <v>0</v>
      </c>
      <c r="AL1829" s="734">
        <v>0</v>
      </c>
      <c r="AM1829" s="734">
        <v>0</v>
      </c>
      <c r="AN1829" s="734">
        <v>0</v>
      </c>
      <c r="AO1829" s="734">
        <v>0</v>
      </c>
      <c r="AP1829" s="734">
        <v>0</v>
      </c>
      <c r="AQ1829" s="734">
        <v>0</v>
      </c>
      <c r="AR1829" s="734">
        <v>0</v>
      </c>
      <c r="AS1829" s="735"/>
    </row>
    <row r="1830" spans="1:45" ht="15.75">
      <c r="B1830" s="738" t="s">
        <v>797</v>
      </c>
      <c r="C1830" s="355"/>
      <c r="D1830" s="355"/>
      <c r="E1830" s="355"/>
      <c r="F1830" s="355"/>
      <c r="G1830" s="355"/>
      <c r="H1830" s="355"/>
      <c r="I1830" s="355"/>
      <c r="J1830" s="355"/>
      <c r="K1830" s="355"/>
      <c r="L1830" s="355"/>
      <c r="M1830" s="355"/>
      <c r="N1830" s="355"/>
      <c r="O1830" s="355"/>
      <c r="P1830" s="355"/>
      <c r="Q1830" s="355"/>
      <c r="R1830" s="355"/>
      <c r="S1830" s="355"/>
      <c r="T1830" s="355"/>
      <c r="U1830" s="355"/>
      <c r="V1830" s="355"/>
      <c r="W1830" s="355"/>
      <c r="X1830" s="355"/>
      <c r="Y1830" s="355"/>
      <c r="Z1830" s="355"/>
      <c r="AA1830" s="355"/>
      <c r="AB1830" s="355"/>
      <c r="AC1830" s="355"/>
      <c r="AD1830" s="742"/>
      <c r="AE1830" s="740">
        <f>HLOOKUP(AE1826,'2. LRAMVA Threshold'!$B$42:$Q$60,18,FALSE)</f>
        <v>0</v>
      </c>
      <c r="AF1830" s="740">
        <f>HLOOKUP(AF1826,'2. LRAMVA Threshold'!$B$42:$Q$60,18,FALSE)</f>
        <v>0</v>
      </c>
      <c r="AG1830" s="740">
        <f>HLOOKUP(AG1826,'2. LRAMVA Threshold'!$B$42:$Q$60,18,FALSE)</f>
        <v>0</v>
      </c>
      <c r="AH1830" s="740">
        <f>HLOOKUP(AH1826,'2. LRAMVA Threshold'!$B$42:$Q$60,18,FALSE)</f>
        <v>0</v>
      </c>
      <c r="AI1830" s="740">
        <f>HLOOKUP(AI1826,'2. LRAMVA Threshold'!$B$42:$Q$60,18,FALSE)</f>
        <v>0</v>
      </c>
      <c r="AJ1830" s="740">
        <f>HLOOKUP(AJ1826,'2. LRAMVA Threshold'!$B$42:$Q$60,18,FALSE)</f>
        <v>0</v>
      </c>
      <c r="AK1830" s="740">
        <f>HLOOKUP(AK1826,'2. LRAMVA Threshold'!$B$42:$Q$60,18,FALSE)</f>
        <v>0</v>
      </c>
      <c r="AL1830" s="740">
        <f>HLOOKUP(AL1826,'2. LRAMVA Threshold'!$B$42:$Q$60,18,FALSE)</f>
        <v>0</v>
      </c>
      <c r="AM1830" s="740">
        <f>HLOOKUP(AM1826,'2. LRAMVA Threshold'!$B$42:$Q$60,18,FALSE)</f>
        <v>0</v>
      </c>
      <c r="AN1830" s="740">
        <f>HLOOKUP(AN1826,'2. LRAMVA Threshold'!$B$42:$Q$60,18,FALSE)</f>
        <v>0</v>
      </c>
      <c r="AO1830" s="740">
        <f>HLOOKUP(AO1826,'2. LRAMVA Threshold'!$B$42:$Q$60,18,FALSE)</f>
        <v>0</v>
      </c>
      <c r="AP1830" s="740">
        <f>HLOOKUP(AP1826,'2. LRAMVA Threshold'!$B$42:$Q$60,18,FALSE)</f>
        <v>0</v>
      </c>
      <c r="AQ1830" s="740">
        <f>HLOOKUP(AQ1826,'2. LRAMVA Threshold'!$B$42:$Q$60,18,FALSE)</f>
        <v>0</v>
      </c>
      <c r="AR1830" s="740">
        <f>HLOOKUP(AR1826,'2. LRAMVA Threshold'!$B$42:$Q$60,18,FALSE)</f>
        <v>0</v>
      </c>
      <c r="AS1830" s="393"/>
    </row>
    <row r="1831" spans="1:45">
      <c r="B1831" s="346"/>
      <c r="C1831" s="292"/>
      <c r="D1831" s="293"/>
      <c r="E1831" s="293"/>
      <c r="F1831" s="293"/>
      <c r="G1831" s="293"/>
      <c r="H1831" s="293"/>
      <c r="I1831" s="293"/>
      <c r="J1831" s="293"/>
      <c r="K1831" s="293"/>
      <c r="L1831" s="293"/>
      <c r="M1831" s="293"/>
      <c r="N1831" s="293"/>
      <c r="O1831" s="293"/>
      <c r="P1831" s="293"/>
      <c r="Q1831" s="293"/>
      <c r="R1831" s="294"/>
      <c r="S1831" s="293"/>
      <c r="T1831" s="293"/>
      <c r="U1831" s="293"/>
      <c r="V1831" s="263"/>
      <c r="W1831" s="263"/>
      <c r="X1831" s="263"/>
      <c r="Y1831" s="263"/>
      <c r="Z1831" s="293"/>
      <c r="AA1831" s="293"/>
      <c r="AB1831" s="293"/>
      <c r="AC1831" s="293"/>
      <c r="AD1831" s="293"/>
      <c r="AE1831" s="387"/>
      <c r="AF1831" s="387"/>
      <c r="AG1831" s="387"/>
      <c r="AH1831" s="387"/>
      <c r="AI1831" s="387"/>
      <c r="AJ1831" s="387"/>
      <c r="AK1831" s="387"/>
      <c r="AL1831" s="351"/>
      <c r="AM1831" s="351"/>
      <c r="AN1831" s="351"/>
      <c r="AO1831" s="351"/>
      <c r="AP1831" s="351"/>
      <c r="AQ1831" s="351"/>
      <c r="AR1831" s="351"/>
      <c r="AS1831" s="352"/>
    </row>
    <row r="1832" spans="1:45">
      <c r="B1832" s="283" t="s">
        <v>958</v>
      </c>
      <c r="C1832" s="296"/>
      <c r="D1832" s="296"/>
      <c r="E1832" s="329"/>
      <c r="F1832" s="329"/>
      <c r="G1832" s="329"/>
      <c r="H1832" s="329"/>
      <c r="I1832" s="329"/>
      <c r="J1832" s="329"/>
      <c r="K1832" s="329"/>
      <c r="L1832" s="329"/>
      <c r="M1832" s="329"/>
      <c r="N1832" s="329"/>
      <c r="O1832" s="329"/>
      <c r="P1832" s="329"/>
      <c r="Q1832" s="329"/>
      <c r="R1832" s="251"/>
      <c r="S1832" s="298"/>
      <c r="T1832" s="298"/>
      <c r="U1832" s="298"/>
      <c r="V1832" s="297"/>
      <c r="W1832" s="297"/>
      <c r="X1832" s="297"/>
      <c r="Y1832" s="297"/>
      <c r="Z1832" s="298"/>
      <c r="AA1832" s="298"/>
      <c r="AB1832" s="298"/>
      <c r="AC1832" s="298"/>
      <c r="AD1832" s="298"/>
      <c r="AE1832" s="732">
        <f>HLOOKUP(AE35,'3.  Distribution Rates'!$C$122:$P$136,15,FALSE)</f>
        <v>0</v>
      </c>
      <c r="AF1832" s="732">
        <f>HLOOKUP(AF35,'3.  Distribution Rates'!$C$122:$P$136,15,FALSE)</f>
        <v>1.35E-2</v>
      </c>
      <c r="AG1832" s="732">
        <f>HLOOKUP(AG35,'3.  Distribution Rates'!$C$122:$P$136,15,FALSE)</f>
        <v>2.5028999999999999</v>
      </c>
      <c r="AH1832" s="732">
        <f>HLOOKUP(AH35,'3.  Distribution Rates'!$C$122:$P$136,15,FALSE)</f>
        <v>1.3543000000000001</v>
      </c>
      <c r="AI1832" s="732">
        <f>HLOOKUP(AI35,'3.  Distribution Rates'!$C$122:$P$136,15,FALSE)</f>
        <v>9.9855999999999998</v>
      </c>
      <c r="AJ1832" s="732">
        <f>HLOOKUP(AJ35,'3.  Distribution Rates'!$C$122:$P$136,15,FALSE)</f>
        <v>9.8618000000000006</v>
      </c>
      <c r="AK1832" s="732">
        <f>HLOOKUP(AK35,'3.  Distribution Rates'!$C$122:$P$136,15,FALSE)</f>
        <v>3.0499999999999999E-2</v>
      </c>
      <c r="AL1832" s="732">
        <f>HLOOKUP(AL35,'3.  Distribution Rates'!$C$122:$P$136,15,FALSE)</f>
        <v>0</v>
      </c>
      <c r="AM1832" s="732">
        <f>HLOOKUP(AM35,'3.  Distribution Rates'!$C$122:$P$136,15,FALSE)</f>
        <v>0</v>
      </c>
      <c r="AN1832" s="732">
        <f>HLOOKUP(AN35,'3.  Distribution Rates'!$C$122:$P$136,15,FALSE)</f>
        <v>0</v>
      </c>
      <c r="AO1832" s="732">
        <f>HLOOKUP(AO35,'3.  Distribution Rates'!$C$122:$P$136,15,FALSE)</f>
        <v>0</v>
      </c>
      <c r="AP1832" s="732">
        <f>HLOOKUP(AP35,'3.  Distribution Rates'!$C$122:$P$136,15,FALSE)</f>
        <v>0</v>
      </c>
      <c r="AQ1832" s="732">
        <f>HLOOKUP(AQ35,'3.  Distribution Rates'!$C$122:$P$136,15,FALSE)</f>
        <v>0</v>
      </c>
      <c r="AR1832" s="732">
        <f>HLOOKUP(AR35,'3.  Distribution Rates'!$C$122:$P$136,15,FALSE)</f>
        <v>0</v>
      </c>
      <c r="AS1832" s="395"/>
    </row>
    <row r="1833" spans="1:45">
      <c r="B1833" s="283" t="s">
        <v>798</v>
      </c>
      <c r="C1833" s="301"/>
      <c r="D1833" s="243"/>
      <c r="E1833" s="240"/>
      <c r="F1833" s="240"/>
      <c r="G1833" s="240"/>
      <c r="H1833" s="240"/>
      <c r="I1833" s="240"/>
      <c r="J1833" s="240"/>
      <c r="K1833" s="240"/>
      <c r="L1833" s="240"/>
      <c r="M1833" s="240"/>
      <c r="N1833" s="240"/>
      <c r="O1833" s="240"/>
      <c r="P1833" s="240"/>
      <c r="Q1833" s="240"/>
      <c r="R1833" s="251"/>
      <c r="S1833" s="240"/>
      <c r="T1833" s="240"/>
      <c r="U1833" s="240"/>
      <c r="V1833" s="243"/>
      <c r="W1833" s="243"/>
      <c r="X1833" s="243"/>
      <c r="Y1833" s="243"/>
      <c r="Z1833" s="240"/>
      <c r="AA1833" s="240"/>
      <c r="AB1833" s="240"/>
      <c r="AC1833" s="240"/>
      <c r="AD1833" s="240"/>
      <c r="AE1833" s="331">
        <f>'4.  2011-2014 LRAM'!AM149*AE1832</f>
        <v>0</v>
      </c>
      <c r="AF1833" s="331">
        <f>'4.  2011-2014 LRAM'!AN149*AF1832</f>
        <v>0</v>
      </c>
      <c r="AG1833" s="331">
        <f>'4.  2011-2014 LRAM'!AO149*AG1832</f>
        <v>0</v>
      </c>
      <c r="AH1833" s="331">
        <f>'4.  2011-2014 LRAM'!AP149*AH1832</f>
        <v>0</v>
      </c>
      <c r="AI1833" s="331">
        <f>'4.  2011-2014 LRAM'!AQ149*AI1832</f>
        <v>0</v>
      </c>
      <c r="AJ1833" s="331">
        <f>'4.  2011-2014 LRAM'!AR149*AJ1832</f>
        <v>0</v>
      </c>
      <c r="AK1833" s="331">
        <f>'4.  2011-2014 LRAM'!AS149*AK1832</f>
        <v>0</v>
      </c>
      <c r="AL1833" s="331">
        <f>'4.  2011-2014 LRAM'!AT149*AL1832</f>
        <v>0</v>
      </c>
      <c r="AM1833" s="331">
        <f>'4.  2011-2014 LRAM'!AU149*AM1832</f>
        <v>0</v>
      </c>
      <c r="AN1833" s="331">
        <f>'4.  2011-2014 LRAM'!AV149*AN1832</f>
        <v>0</v>
      </c>
      <c r="AO1833" s="331">
        <f>'4.  2011-2014 LRAM'!AW149*AO1832</f>
        <v>0</v>
      </c>
      <c r="AP1833" s="331">
        <f>'4.  2011-2014 LRAM'!AX149*AP1832</f>
        <v>0</v>
      </c>
      <c r="AQ1833" s="331">
        <f>'4.  2011-2014 LRAM'!AY149*AQ1832</f>
        <v>0</v>
      </c>
      <c r="AR1833" s="331">
        <f>'4.  2011-2014 LRAM'!AZ149*AR1832</f>
        <v>0</v>
      </c>
      <c r="AS1833" s="543">
        <f t="shared" ref="AS1833:AS1836" si="3036">SUM(AE1833:AR1833)</f>
        <v>0</v>
      </c>
    </row>
    <row r="1834" spans="1:45">
      <c r="B1834" s="283" t="s">
        <v>799</v>
      </c>
      <c r="C1834" s="301"/>
      <c r="D1834" s="243"/>
      <c r="E1834" s="240"/>
      <c r="F1834" s="240"/>
      <c r="G1834" s="240"/>
      <c r="H1834" s="240"/>
      <c r="I1834" s="240"/>
      <c r="J1834" s="240"/>
      <c r="K1834" s="240"/>
      <c r="L1834" s="240"/>
      <c r="M1834" s="240"/>
      <c r="N1834" s="240"/>
      <c r="O1834" s="240"/>
      <c r="P1834" s="240"/>
      <c r="Q1834" s="240"/>
      <c r="R1834" s="251"/>
      <c r="S1834" s="240"/>
      <c r="T1834" s="240"/>
      <c r="U1834" s="240"/>
      <c r="V1834" s="243"/>
      <c r="W1834" s="243"/>
      <c r="X1834" s="243"/>
      <c r="Y1834" s="243"/>
      <c r="Z1834" s="240"/>
      <c r="AA1834" s="240"/>
      <c r="AB1834" s="240"/>
      <c r="AC1834" s="240"/>
      <c r="AD1834" s="240"/>
      <c r="AE1834" s="331">
        <f>'4.  2011-2014 LRAM'!AM288*AE1832</f>
        <v>0</v>
      </c>
      <c r="AF1834" s="331">
        <f>'4.  2011-2014 LRAM'!AN288*AF1832</f>
        <v>0</v>
      </c>
      <c r="AG1834" s="331">
        <f>'4.  2011-2014 LRAM'!AO288*AG1832</f>
        <v>0</v>
      </c>
      <c r="AH1834" s="331">
        <f>'4.  2011-2014 LRAM'!AP288*AH1832</f>
        <v>0</v>
      </c>
      <c r="AI1834" s="331">
        <f>'4.  2011-2014 LRAM'!AQ288*AI1832</f>
        <v>0</v>
      </c>
      <c r="AJ1834" s="331">
        <f>'4.  2011-2014 LRAM'!AR288*AJ1832</f>
        <v>0</v>
      </c>
      <c r="AK1834" s="331">
        <f>'4.  2011-2014 LRAM'!AS288*AK1832</f>
        <v>0</v>
      </c>
      <c r="AL1834" s="331">
        <f>'4.  2011-2014 LRAM'!AT288*AL1832</f>
        <v>0</v>
      </c>
      <c r="AM1834" s="331">
        <f>'4.  2011-2014 LRAM'!AU288*AM1832</f>
        <v>0</v>
      </c>
      <c r="AN1834" s="331">
        <f>'4.  2011-2014 LRAM'!AV288*AN1832</f>
        <v>0</v>
      </c>
      <c r="AO1834" s="331">
        <f>'4.  2011-2014 LRAM'!AW288*AO1832</f>
        <v>0</v>
      </c>
      <c r="AP1834" s="331">
        <f>'4.  2011-2014 LRAM'!AX288*AP1832</f>
        <v>0</v>
      </c>
      <c r="AQ1834" s="331">
        <f>'4.  2011-2014 LRAM'!AY288*AQ1832</f>
        <v>0</v>
      </c>
      <c r="AR1834" s="331">
        <f>'4.  2011-2014 LRAM'!AZ288*AR1832</f>
        <v>0</v>
      </c>
      <c r="AS1834" s="543">
        <f t="shared" si="3036"/>
        <v>0</v>
      </c>
    </row>
    <row r="1835" spans="1:45">
      <c r="B1835" s="283" t="s">
        <v>800</v>
      </c>
      <c r="C1835" s="301"/>
      <c r="D1835" s="243"/>
      <c r="E1835" s="240"/>
      <c r="F1835" s="240"/>
      <c r="G1835" s="240"/>
      <c r="H1835" s="240"/>
      <c r="I1835" s="240"/>
      <c r="J1835" s="240"/>
      <c r="K1835" s="240"/>
      <c r="L1835" s="240"/>
      <c r="M1835" s="240"/>
      <c r="N1835" s="240"/>
      <c r="O1835" s="240"/>
      <c r="P1835" s="240"/>
      <c r="Q1835" s="240"/>
      <c r="R1835" s="251"/>
      <c r="S1835" s="240"/>
      <c r="T1835" s="240"/>
      <c r="U1835" s="240"/>
      <c r="V1835" s="243"/>
      <c r="W1835" s="243"/>
      <c r="X1835" s="243"/>
      <c r="Y1835" s="243"/>
      <c r="Z1835" s="240"/>
      <c r="AA1835" s="240"/>
      <c r="AB1835" s="240"/>
      <c r="AC1835" s="240"/>
      <c r="AD1835" s="240"/>
      <c r="AE1835" s="331">
        <f>'4.  2011-2014 LRAM'!AM425*AE1832</f>
        <v>0</v>
      </c>
      <c r="AF1835" s="331">
        <f>'4.  2011-2014 LRAM'!AN425*AF1832</f>
        <v>0</v>
      </c>
      <c r="AG1835" s="331">
        <f>'4.  2011-2014 LRAM'!AO425*AG1832</f>
        <v>0</v>
      </c>
      <c r="AH1835" s="331">
        <f>'4.  2011-2014 LRAM'!AP425*AH1832</f>
        <v>0</v>
      </c>
      <c r="AI1835" s="331">
        <f>'4.  2011-2014 LRAM'!AQ425*AI1832</f>
        <v>0</v>
      </c>
      <c r="AJ1835" s="331">
        <f>'4.  2011-2014 LRAM'!AR425*AJ1832</f>
        <v>0</v>
      </c>
      <c r="AK1835" s="331">
        <f>'4.  2011-2014 LRAM'!AS425*AK1832</f>
        <v>0</v>
      </c>
      <c r="AL1835" s="331">
        <f>'4.  2011-2014 LRAM'!AT425*AL1832</f>
        <v>0</v>
      </c>
      <c r="AM1835" s="331">
        <f>'4.  2011-2014 LRAM'!AU425*AM1832</f>
        <v>0</v>
      </c>
      <c r="AN1835" s="331">
        <f>'4.  2011-2014 LRAM'!AV425*AN1832</f>
        <v>0</v>
      </c>
      <c r="AO1835" s="331">
        <f>'4.  2011-2014 LRAM'!AW425*AO1832</f>
        <v>0</v>
      </c>
      <c r="AP1835" s="331">
        <f>'4.  2011-2014 LRAM'!AX425*AP1832</f>
        <v>0</v>
      </c>
      <c r="AQ1835" s="331">
        <f>'4.  2011-2014 LRAM'!AY425*AQ1832</f>
        <v>0</v>
      </c>
      <c r="AR1835" s="331">
        <f>'4.  2011-2014 LRAM'!AZ425*AR1832</f>
        <v>0</v>
      </c>
      <c r="AS1835" s="543">
        <f t="shared" si="3036"/>
        <v>0</v>
      </c>
    </row>
    <row r="1836" spans="1:45">
      <c r="B1836" s="283" t="s">
        <v>801</v>
      </c>
      <c r="C1836" s="301"/>
      <c r="D1836" s="243"/>
      <c r="E1836" s="240"/>
      <c r="F1836" s="240"/>
      <c r="G1836" s="240"/>
      <c r="H1836" s="240"/>
      <c r="I1836" s="240"/>
      <c r="J1836" s="240"/>
      <c r="K1836" s="240"/>
      <c r="L1836" s="240"/>
      <c r="M1836" s="240"/>
      <c r="N1836" s="240"/>
      <c r="O1836" s="240"/>
      <c r="P1836" s="240"/>
      <c r="Q1836" s="240"/>
      <c r="R1836" s="251"/>
      <c r="S1836" s="240"/>
      <c r="T1836" s="240"/>
      <c r="U1836" s="240"/>
      <c r="V1836" s="243"/>
      <c r="W1836" s="243"/>
      <c r="X1836" s="243"/>
      <c r="Y1836" s="243"/>
      <c r="Z1836" s="240"/>
      <c r="AA1836" s="240"/>
      <c r="AB1836" s="240"/>
      <c r="AC1836" s="240"/>
      <c r="AD1836" s="240"/>
      <c r="AE1836" s="331">
        <f>'4.  2011-2014 LRAM'!AM561*AE1832</f>
        <v>0</v>
      </c>
      <c r="AF1836" s="331">
        <f>'4.  2011-2014 LRAM'!AN561*AF1832</f>
        <v>0</v>
      </c>
      <c r="AG1836" s="331">
        <f>'4.  2011-2014 LRAM'!AO561*AG1832</f>
        <v>0</v>
      </c>
      <c r="AH1836" s="331">
        <f>'4.  2011-2014 LRAM'!AP561*AH1832</f>
        <v>0</v>
      </c>
      <c r="AI1836" s="331">
        <f>'4.  2011-2014 LRAM'!AQ561*AI1832</f>
        <v>0</v>
      </c>
      <c r="AJ1836" s="331">
        <f>'4.  2011-2014 LRAM'!AR561*AJ1832</f>
        <v>0</v>
      </c>
      <c r="AK1836" s="331">
        <f>'4.  2011-2014 LRAM'!AS561*AK1832</f>
        <v>0</v>
      </c>
      <c r="AL1836" s="331">
        <f>'4.  2011-2014 LRAM'!AT561*AL1832</f>
        <v>0</v>
      </c>
      <c r="AM1836" s="331">
        <f>'4.  2011-2014 LRAM'!AU561*AM1832</f>
        <v>0</v>
      </c>
      <c r="AN1836" s="331">
        <f>'4.  2011-2014 LRAM'!AV561*AN1832</f>
        <v>0</v>
      </c>
      <c r="AO1836" s="331">
        <f>'4.  2011-2014 LRAM'!AW561*AO1832</f>
        <v>0</v>
      </c>
      <c r="AP1836" s="331">
        <f>'4.  2011-2014 LRAM'!AX561*AP1832</f>
        <v>0</v>
      </c>
      <c r="AQ1836" s="331">
        <f>'4.  2011-2014 LRAM'!AY561*AQ1832</f>
        <v>0</v>
      </c>
      <c r="AR1836" s="331">
        <f>'4.  2011-2014 LRAM'!AZ561*AR1832</f>
        <v>0</v>
      </c>
      <c r="AS1836" s="543">
        <f t="shared" si="3036"/>
        <v>0</v>
      </c>
    </row>
    <row r="1837" spans="1:45">
      <c r="B1837" s="283" t="s">
        <v>802</v>
      </c>
      <c r="C1837" s="301"/>
      <c r="D1837" s="243"/>
      <c r="E1837" s="240"/>
      <c r="F1837" s="240"/>
      <c r="G1837" s="240"/>
      <c r="H1837" s="240"/>
      <c r="I1837" s="240"/>
      <c r="J1837" s="240"/>
      <c r="K1837" s="240"/>
      <c r="L1837" s="240"/>
      <c r="M1837" s="240"/>
      <c r="N1837" s="240"/>
      <c r="O1837" s="240"/>
      <c r="P1837" s="240"/>
      <c r="Q1837" s="240"/>
      <c r="R1837" s="251"/>
      <c r="S1837" s="240"/>
      <c r="T1837" s="240"/>
      <c r="U1837" s="240"/>
      <c r="V1837" s="243"/>
      <c r="W1837" s="243"/>
      <c r="X1837" s="243"/>
      <c r="Y1837" s="243"/>
      <c r="Z1837" s="240"/>
      <c r="AA1837" s="240"/>
      <c r="AB1837" s="240"/>
      <c r="AC1837" s="240"/>
      <c r="AD1837" s="240"/>
      <c r="AE1837" s="331">
        <f t="shared" ref="AE1837:AR1837" si="3037">AE218*AE1832</f>
        <v>0</v>
      </c>
      <c r="AF1837" s="331">
        <f t="shared" si="3037"/>
        <v>0</v>
      </c>
      <c r="AG1837" s="331">
        <f t="shared" si="3037"/>
        <v>0</v>
      </c>
      <c r="AH1837" s="331">
        <f t="shared" si="3037"/>
        <v>0</v>
      </c>
      <c r="AI1837" s="331">
        <f t="shared" si="3037"/>
        <v>0</v>
      </c>
      <c r="AJ1837" s="331">
        <f t="shared" si="3037"/>
        <v>0</v>
      </c>
      <c r="AK1837" s="331">
        <f t="shared" si="3037"/>
        <v>0</v>
      </c>
      <c r="AL1837" s="331">
        <f t="shared" si="3037"/>
        <v>0</v>
      </c>
      <c r="AM1837" s="331">
        <f t="shared" si="3037"/>
        <v>0</v>
      </c>
      <c r="AN1837" s="331">
        <f t="shared" si="3037"/>
        <v>0</v>
      </c>
      <c r="AO1837" s="331">
        <f t="shared" si="3037"/>
        <v>0</v>
      </c>
      <c r="AP1837" s="331">
        <f t="shared" si="3037"/>
        <v>0</v>
      </c>
      <c r="AQ1837" s="331">
        <f t="shared" si="3037"/>
        <v>0</v>
      </c>
      <c r="AR1837" s="331">
        <f t="shared" si="3037"/>
        <v>0</v>
      </c>
      <c r="AS1837" s="543">
        <f>SUM(AE1837:AR1837)</f>
        <v>0</v>
      </c>
    </row>
    <row r="1838" spans="1:45">
      <c r="B1838" s="283" t="s">
        <v>803</v>
      </c>
      <c r="C1838" s="301"/>
      <c r="D1838" s="243"/>
      <c r="E1838" s="240"/>
      <c r="F1838" s="240"/>
      <c r="G1838" s="240"/>
      <c r="H1838" s="240"/>
      <c r="I1838" s="240"/>
      <c r="J1838" s="240"/>
      <c r="K1838" s="240"/>
      <c r="L1838" s="240"/>
      <c r="M1838" s="240"/>
      <c r="N1838" s="240"/>
      <c r="O1838" s="240"/>
      <c r="P1838" s="240"/>
      <c r="Q1838" s="240"/>
      <c r="R1838" s="251"/>
      <c r="S1838" s="240"/>
      <c r="T1838" s="240"/>
      <c r="U1838" s="240"/>
      <c r="V1838" s="243"/>
      <c r="W1838" s="243"/>
      <c r="X1838" s="243"/>
      <c r="Y1838" s="243"/>
      <c r="Z1838" s="240"/>
      <c r="AA1838" s="240"/>
      <c r="AB1838" s="240"/>
      <c r="AC1838" s="240"/>
      <c r="AD1838" s="240"/>
      <c r="AE1838" s="331">
        <f t="shared" ref="AE1838:AR1838" si="3038">AE408*AE1832</f>
        <v>0</v>
      </c>
      <c r="AF1838" s="331">
        <f t="shared" si="3038"/>
        <v>0</v>
      </c>
      <c r="AG1838" s="331">
        <f t="shared" si="3038"/>
        <v>0</v>
      </c>
      <c r="AH1838" s="331">
        <f t="shared" si="3038"/>
        <v>0</v>
      </c>
      <c r="AI1838" s="331">
        <f t="shared" si="3038"/>
        <v>0</v>
      </c>
      <c r="AJ1838" s="331">
        <f t="shared" si="3038"/>
        <v>0</v>
      </c>
      <c r="AK1838" s="331">
        <f t="shared" si="3038"/>
        <v>0</v>
      </c>
      <c r="AL1838" s="331">
        <f t="shared" si="3038"/>
        <v>0</v>
      </c>
      <c r="AM1838" s="331">
        <f t="shared" si="3038"/>
        <v>0</v>
      </c>
      <c r="AN1838" s="331">
        <f t="shared" si="3038"/>
        <v>0</v>
      </c>
      <c r="AO1838" s="331">
        <f t="shared" si="3038"/>
        <v>0</v>
      </c>
      <c r="AP1838" s="331">
        <f t="shared" si="3038"/>
        <v>0</v>
      </c>
      <c r="AQ1838" s="331">
        <f t="shared" si="3038"/>
        <v>0</v>
      </c>
      <c r="AR1838" s="331">
        <f t="shared" si="3038"/>
        <v>0</v>
      </c>
      <c r="AS1838" s="543">
        <f>SUM(AE1838:AR1838)</f>
        <v>0</v>
      </c>
    </row>
    <row r="1839" spans="1:45">
      <c r="B1839" s="283" t="s">
        <v>804</v>
      </c>
      <c r="C1839" s="301"/>
      <c r="D1839" s="243"/>
      <c r="E1839" s="240"/>
      <c r="F1839" s="240"/>
      <c r="G1839" s="240"/>
      <c r="H1839" s="240"/>
      <c r="I1839" s="240"/>
      <c r="J1839" s="240"/>
      <c r="K1839" s="240"/>
      <c r="L1839" s="240"/>
      <c r="M1839" s="240"/>
      <c r="N1839" s="240"/>
      <c r="O1839" s="240"/>
      <c r="P1839" s="240"/>
      <c r="Q1839" s="240"/>
      <c r="R1839" s="251"/>
      <c r="S1839" s="240"/>
      <c r="T1839" s="240"/>
      <c r="U1839" s="240"/>
      <c r="V1839" s="243"/>
      <c r="W1839" s="243"/>
      <c r="X1839" s="243"/>
      <c r="Y1839" s="243"/>
      <c r="Z1839" s="240"/>
      <c r="AA1839" s="240"/>
      <c r="AB1839" s="240"/>
      <c r="AC1839" s="240"/>
      <c r="AD1839" s="240"/>
      <c r="AE1839" s="331">
        <f t="shared" ref="AE1839:AR1839" si="3039">AE598*AE1832</f>
        <v>0</v>
      </c>
      <c r="AF1839" s="331">
        <f t="shared" si="3039"/>
        <v>15050.082077132498</v>
      </c>
      <c r="AG1839" s="331">
        <f t="shared" si="3039"/>
        <v>7423.832943115648</v>
      </c>
      <c r="AH1839" s="331">
        <f t="shared" si="3039"/>
        <v>0</v>
      </c>
      <c r="AI1839" s="331">
        <f t="shared" si="3039"/>
        <v>0</v>
      </c>
      <c r="AJ1839" s="331">
        <f t="shared" si="3039"/>
        <v>0</v>
      </c>
      <c r="AK1839" s="331">
        <f t="shared" si="3039"/>
        <v>0</v>
      </c>
      <c r="AL1839" s="331">
        <f t="shared" si="3039"/>
        <v>0</v>
      </c>
      <c r="AM1839" s="331">
        <f t="shared" si="3039"/>
        <v>0</v>
      </c>
      <c r="AN1839" s="331">
        <f t="shared" si="3039"/>
        <v>0</v>
      </c>
      <c r="AO1839" s="331">
        <f t="shared" si="3039"/>
        <v>0</v>
      </c>
      <c r="AP1839" s="331">
        <f t="shared" si="3039"/>
        <v>0</v>
      </c>
      <c r="AQ1839" s="331">
        <f t="shared" si="3039"/>
        <v>0</v>
      </c>
      <c r="AR1839" s="331">
        <f t="shared" si="3039"/>
        <v>0</v>
      </c>
      <c r="AS1839" s="543">
        <f>SUM(AE1839:AR1839)</f>
        <v>22473.915020248147</v>
      </c>
    </row>
    <row r="1840" spans="1:45">
      <c r="B1840" s="283" t="s">
        <v>805</v>
      </c>
      <c r="C1840" s="301"/>
      <c r="D1840" s="243"/>
      <c r="E1840" s="240"/>
      <c r="F1840" s="240"/>
      <c r="G1840" s="240"/>
      <c r="H1840" s="240"/>
      <c r="I1840" s="240"/>
      <c r="J1840" s="240"/>
      <c r="K1840" s="240"/>
      <c r="L1840" s="240"/>
      <c r="M1840" s="240"/>
      <c r="N1840" s="240"/>
      <c r="O1840" s="240"/>
      <c r="P1840" s="240"/>
      <c r="Q1840" s="240"/>
      <c r="R1840" s="251"/>
      <c r="S1840" s="240"/>
      <c r="T1840" s="240"/>
      <c r="U1840" s="240"/>
      <c r="V1840" s="243"/>
      <c r="W1840" s="243"/>
      <c r="X1840" s="243"/>
      <c r="Y1840" s="243"/>
      <c r="Z1840" s="240"/>
      <c r="AA1840" s="240"/>
      <c r="AB1840" s="240"/>
      <c r="AC1840" s="240"/>
      <c r="AD1840" s="240"/>
      <c r="AE1840" s="331">
        <f t="shared" ref="AE1840:AR1840" si="3040">AE788*AE1832</f>
        <v>0</v>
      </c>
      <c r="AF1840" s="331">
        <f t="shared" si="3040"/>
        <v>9257.8214905394198</v>
      </c>
      <c r="AG1840" s="331">
        <f t="shared" si="3040"/>
        <v>7506.7864757446087</v>
      </c>
      <c r="AH1840" s="331">
        <f t="shared" si="3040"/>
        <v>0</v>
      </c>
      <c r="AI1840" s="331">
        <f t="shared" si="3040"/>
        <v>0</v>
      </c>
      <c r="AJ1840" s="331">
        <f t="shared" si="3040"/>
        <v>0</v>
      </c>
      <c r="AK1840" s="331">
        <f t="shared" si="3040"/>
        <v>0</v>
      </c>
      <c r="AL1840" s="331">
        <f t="shared" si="3040"/>
        <v>0</v>
      </c>
      <c r="AM1840" s="331">
        <f t="shared" si="3040"/>
        <v>0</v>
      </c>
      <c r="AN1840" s="331">
        <f t="shared" si="3040"/>
        <v>0</v>
      </c>
      <c r="AO1840" s="331">
        <f t="shared" si="3040"/>
        <v>0</v>
      </c>
      <c r="AP1840" s="331">
        <f t="shared" si="3040"/>
        <v>0</v>
      </c>
      <c r="AQ1840" s="331">
        <f t="shared" si="3040"/>
        <v>0</v>
      </c>
      <c r="AR1840" s="331">
        <f t="shared" si="3040"/>
        <v>0</v>
      </c>
      <c r="AS1840" s="543">
        <f t="shared" ref="AS1840:AS1845" si="3041">SUM(AE1840:AR1840)</f>
        <v>16764.607966284027</v>
      </c>
    </row>
    <row r="1841" spans="1:45">
      <c r="B1841" s="283" t="s">
        <v>806</v>
      </c>
      <c r="C1841" s="301"/>
      <c r="D1841" s="243"/>
      <c r="E1841" s="240"/>
      <c r="F1841" s="240"/>
      <c r="G1841" s="240"/>
      <c r="H1841" s="240"/>
      <c r="I1841" s="240"/>
      <c r="J1841" s="240"/>
      <c r="K1841" s="240"/>
      <c r="L1841" s="240"/>
      <c r="M1841" s="240"/>
      <c r="N1841" s="240"/>
      <c r="O1841" s="240"/>
      <c r="P1841" s="240"/>
      <c r="Q1841" s="240"/>
      <c r="R1841" s="251"/>
      <c r="S1841" s="240"/>
      <c r="T1841" s="240"/>
      <c r="U1841" s="240"/>
      <c r="V1841" s="243"/>
      <c r="W1841" s="243"/>
      <c r="X1841" s="243"/>
      <c r="Y1841" s="243"/>
      <c r="Z1841" s="240"/>
      <c r="AA1841" s="240"/>
      <c r="AB1841" s="240"/>
      <c r="AC1841" s="240"/>
      <c r="AD1841" s="240"/>
      <c r="AE1841" s="331">
        <f t="shared" ref="AE1841:AR1841" si="3042">AE983*AE1832</f>
        <v>0</v>
      </c>
      <c r="AF1841" s="331">
        <f t="shared" si="3042"/>
        <v>0</v>
      </c>
      <c r="AG1841" s="331">
        <f t="shared" si="3042"/>
        <v>0</v>
      </c>
      <c r="AH1841" s="331">
        <f t="shared" si="3042"/>
        <v>0</v>
      </c>
      <c r="AI1841" s="331">
        <f t="shared" si="3042"/>
        <v>0</v>
      </c>
      <c r="AJ1841" s="331">
        <f t="shared" si="3042"/>
        <v>0</v>
      </c>
      <c r="AK1841" s="331">
        <f t="shared" si="3042"/>
        <v>0</v>
      </c>
      <c r="AL1841" s="331">
        <f t="shared" si="3042"/>
        <v>0</v>
      </c>
      <c r="AM1841" s="331">
        <f t="shared" si="3042"/>
        <v>0</v>
      </c>
      <c r="AN1841" s="331">
        <f t="shared" si="3042"/>
        <v>0</v>
      </c>
      <c r="AO1841" s="331">
        <f t="shared" si="3042"/>
        <v>0</v>
      </c>
      <c r="AP1841" s="331">
        <f t="shared" si="3042"/>
        <v>0</v>
      </c>
      <c r="AQ1841" s="331">
        <f t="shared" si="3042"/>
        <v>0</v>
      </c>
      <c r="AR1841" s="331">
        <f t="shared" si="3042"/>
        <v>0</v>
      </c>
      <c r="AS1841" s="543">
        <f t="shared" si="3041"/>
        <v>0</v>
      </c>
    </row>
    <row r="1842" spans="1:45">
      <c r="B1842" s="283" t="s">
        <v>807</v>
      </c>
      <c r="C1842" s="301"/>
      <c r="D1842" s="243"/>
      <c r="E1842" s="240"/>
      <c r="F1842" s="240"/>
      <c r="G1842" s="240"/>
      <c r="H1842" s="240"/>
      <c r="I1842" s="240"/>
      <c r="J1842" s="240"/>
      <c r="K1842" s="240"/>
      <c r="L1842" s="240"/>
      <c r="M1842" s="240"/>
      <c r="N1842" s="240"/>
      <c r="O1842" s="240"/>
      <c r="P1842" s="240"/>
      <c r="Q1842" s="240"/>
      <c r="R1842" s="251"/>
      <c r="S1842" s="240"/>
      <c r="T1842" s="240"/>
      <c r="U1842" s="240"/>
      <c r="V1842" s="243"/>
      <c r="W1842" s="243"/>
      <c r="X1842" s="243"/>
      <c r="Y1842" s="243"/>
      <c r="Z1842" s="240"/>
      <c r="AA1842" s="240"/>
      <c r="AB1842" s="240"/>
      <c r="AC1842" s="240"/>
      <c r="AD1842" s="240"/>
      <c r="AE1842" s="331">
        <f t="shared" ref="AE1842:AR1842" si="3043">AE1178*AE1832</f>
        <v>0</v>
      </c>
      <c r="AF1842" s="331">
        <f t="shared" si="3043"/>
        <v>0</v>
      </c>
      <c r="AG1842" s="331">
        <f t="shared" si="3043"/>
        <v>0</v>
      </c>
      <c r="AH1842" s="331">
        <f t="shared" si="3043"/>
        <v>0</v>
      </c>
      <c r="AI1842" s="331">
        <f t="shared" si="3043"/>
        <v>0</v>
      </c>
      <c r="AJ1842" s="331">
        <f t="shared" si="3043"/>
        <v>0</v>
      </c>
      <c r="AK1842" s="331">
        <f t="shared" si="3043"/>
        <v>0</v>
      </c>
      <c r="AL1842" s="331">
        <f t="shared" si="3043"/>
        <v>0</v>
      </c>
      <c r="AM1842" s="331">
        <f t="shared" si="3043"/>
        <v>0</v>
      </c>
      <c r="AN1842" s="331">
        <f t="shared" si="3043"/>
        <v>0</v>
      </c>
      <c r="AO1842" s="331">
        <f t="shared" si="3043"/>
        <v>0</v>
      </c>
      <c r="AP1842" s="331">
        <f t="shared" si="3043"/>
        <v>0</v>
      </c>
      <c r="AQ1842" s="331">
        <f t="shared" si="3043"/>
        <v>0</v>
      </c>
      <c r="AR1842" s="331">
        <f t="shared" si="3043"/>
        <v>0</v>
      </c>
      <c r="AS1842" s="543">
        <f t="shared" si="3041"/>
        <v>0</v>
      </c>
    </row>
    <row r="1843" spans="1:45">
      <c r="B1843" s="283" t="s">
        <v>808</v>
      </c>
      <c r="C1843" s="301"/>
      <c r="D1843" s="243"/>
      <c r="E1843" s="240"/>
      <c r="F1843" s="240"/>
      <c r="G1843" s="240"/>
      <c r="H1843" s="240"/>
      <c r="I1843" s="240"/>
      <c r="J1843" s="240"/>
      <c r="K1843" s="240"/>
      <c r="L1843" s="240"/>
      <c r="M1843" s="240"/>
      <c r="N1843" s="240"/>
      <c r="O1843" s="240"/>
      <c r="P1843" s="240"/>
      <c r="Q1843" s="240"/>
      <c r="R1843" s="251"/>
      <c r="S1843" s="240"/>
      <c r="T1843" s="240"/>
      <c r="U1843" s="240"/>
      <c r="V1843" s="243"/>
      <c r="W1843" s="243"/>
      <c r="X1843" s="243"/>
      <c r="Y1843" s="243"/>
      <c r="Z1843" s="240"/>
      <c r="AA1843" s="240"/>
      <c r="AB1843" s="240"/>
      <c r="AC1843" s="240"/>
      <c r="AD1843" s="240"/>
      <c r="AE1843" s="331">
        <f t="shared" ref="AE1843:AR1843" si="3044">AE1373*AE1832</f>
        <v>0</v>
      </c>
      <c r="AF1843" s="331">
        <f t="shared" si="3044"/>
        <v>0</v>
      </c>
      <c r="AG1843" s="331">
        <f t="shared" si="3044"/>
        <v>0</v>
      </c>
      <c r="AH1843" s="331">
        <f t="shared" si="3044"/>
        <v>0</v>
      </c>
      <c r="AI1843" s="331">
        <f t="shared" si="3044"/>
        <v>0</v>
      </c>
      <c r="AJ1843" s="331">
        <f t="shared" si="3044"/>
        <v>0</v>
      </c>
      <c r="AK1843" s="331">
        <f t="shared" si="3044"/>
        <v>0</v>
      </c>
      <c r="AL1843" s="331">
        <f t="shared" si="3044"/>
        <v>0</v>
      </c>
      <c r="AM1843" s="331">
        <f t="shared" si="3044"/>
        <v>0</v>
      </c>
      <c r="AN1843" s="331">
        <f t="shared" si="3044"/>
        <v>0</v>
      </c>
      <c r="AO1843" s="331">
        <f t="shared" si="3044"/>
        <v>0</v>
      </c>
      <c r="AP1843" s="331">
        <f t="shared" si="3044"/>
        <v>0</v>
      </c>
      <c r="AQ1843" s="331">
        <f t="shared" si="3044"/>
        <v>0</v>
      </c>
      <c r="AR1843" s="331">
        <f t="shared" si="3044"/>
        <v>0</v>
      </c>
      <c r="AS1843" s="543">
        <f t="shared" si="3041"/>
        <v>0</v>
      </c>
    </row>
    <row r="1844" spans="1:45">
      <c r="B1844" s="283" t="s">
        <v>809</v>
      </c>
      <c r="C1844" s="301"/>
      <c r="D1844" s="243"/>
      <c r="E1844" s="240"/>
      <c r="F1844" s="240"/>
      <c r="G1844" s="240"/>
      <c r="H1844" s="240"/>
      <c r="I1844" s="240"/>
      <c r="J1844" s="240"/>
      <c r="K1844" s="240"/>
      <c r="L1844" s="240"/>
      <c r="M1844" s="240"/>
      <c r="N1844" s="240"/>
      <c r="O1844" s="240"/>
      <c r="P1844" s="240"/>
      <c r="Q1844" s="240"/>
      <c r="R1844" s="251"/>
      <c r="S1844" s="240"/>
      <c r="T1844" s="240"/>
      <c r="U1844" s="240"/>
      <c r="V1844" s="243"/>
      <c r="W1844" s="243"/>
      <c r="X1844" s="243"/>
      <c r="Y1844" s="243"/>
      <c r="Z1844" s="240"/>
      <c r="AA1844" s="240"/>
      <c r="AB1844" s="240"/>
      <c r="AC1844" s="240"/>
      <c r="AD1844" s="240"/>
      <c r="AE1844" s="331">
        <f t="shared" ref="AE1844:AR1844" si="3045">AE1567*AE1832</f>
        <v>0</v>
      </c>
      <c r="AF1844" s="331">
        <f t="shared" si="3045"/>
        <v>0</v>
      </c>
      <c r="AG1844" s="331">
        <f t="shared" si="3045"/>
        <v>0</v>
      </c>
      <c r="AH1844" s="331">
        <f t="shared" si="3045"/>
        <v>0</v>
      </c>
      <c r="AI1844" s="331">
        <f t="shared" si="3045"/>
        <v>0</v>
      </c>
      <c r="AJ1844" s="331">
        <f t="shared" si="3045"/>
        <v>0</v>
      </c>
      <c r="AK1844" s="331">
        <f t="shared" si="3045"/>
        <v>0</v>
      </c>
      <c r="AL1844" s="331">
        <f t="shared" si="3045"/>
        <v>0</v>
      </c>
      <c r="AM1844" s="331">
        <f t="shared" si="3045"/>
        <v>0</v>
      </c>
      <c r="AN1844" s="331">
        <f t="shared" si="3045"/>
        <v>0</v>
      </c>
      <c r="AO1844" s="331">
        <f t="shared" si="3045"/>
        <v>0</v>
      </c>
      <c r="AP1844" s="331">
        <f t="shared" si="3045"/>
        <v>0</v>
      </c>
      <c r="AQ1844" s="331">
        <f t="shared" si="3045"/>
        <v>0</v>
      </c>
      <c r="AR1844" s="331">
        <f t="shared" si="3045"/>
        <v>0</v>
      </c>
      <c r="AS1844" s="543">
        <f t="shared" si="3041"/>
        <v>0</v>
      </c>
    </row>
    <row r="1845" spans="1:45" ht="15.75">
      <c r="B1845" s="305" t="s">
        <v>985</v>
      </c>
      <c r="C1845" s="301"/>
      <c r="D1845" s="263"/>
      <c r="E1845" s="293"/>
      <c r="F1845" s="293"/>
      <c r="G1845" s="293"/>
      <c r="H1845" s="293"/>
      <c r="I1845" s="293"/>
      <c r="J1845" s="293"/>
      <c r="K1845" s="293"/>
      <c r="L1845" s="293"/>
      <c r="M1845" s="293"/>
      <c r="N1845" s="293"/>
      <c r="O1845" s="293"/>
      <c r="P1845" s="293"/>
      <c r="Q1845" s="293"/>
      <c r="R1845" s="260"/>
      <c r="S1845" s="293"/>
      <c r="T1845" s="293"/>
      <c r="U1845" s="293"/>
      <c r="V1845" s="263"/>
      <c r="W1845" s="263"/>
      <c r="X1845" s="263"/>
      <c r="Y1845" s="263"/>
      <c r="Z1845" s="293"/>
      <c r="AA1845" s="293"/>
      <c r="AB1845" s="293"/>
      <c r="AC1845" s="293"/>
      <c r="AD1845" s="293"/>
      <c r="AE1845" s="302">
        <f>SUM(AE1833:AE1844)</f>
        <v>0</v>
      </c>
      <c r="AF1845" s="302">
        <f t="shared" ref="AF1845:AR1845" si="3046">SUM(AF1833:AF1844)</f>
        <v>24307.903567671918</v>
      </c>
      <c r="AG1845" s="302">
        <f t="shared" si="3046"/>
        <v>14930.619418860257</v>
      </c>
      <c r="AH1845" s="302">
        <f t="shared" si="3046"/>
        <v>0</v>
      </c>
      <c r="AI1845" s="302">
        <f t="shared" si="3046"/>
        <v>0</v>
      </c>
      <c r="AJ1845" s="302">
        <f t="shared" si="3046"/>
        <v>0</v>
      </c>
      <c r="AK1845" s="302">
        <f t="shared" si="3046"/>
        <v>0</v>
      </c>
      <c r="AL1845" s="302">
        <f t="shared" si="3046"/>
        <v>0</v>
      </c>
      <c r="AM1845" s="302">
        <f t="shared" si="3046"/>
        <v>0</v>
      </c>
      <c r="AN1845" s="302">
        <f t="shared" si="3046"/>
        <v>0</v>
      </c>
      <c r="AO1845" s="302">
        <f t="shared" si="3046"/>
        <v>0</v>
      </c>
      <c r="AP1845" s="302">
        <f t="shared" si="3046"/>
        <v>0</v>
      </c>
      <c r="AQ1845" s="302">
        <f t="shared" si="3046"/>
        <v>0</v>
      </c>
      <c r="AR1845" s="302">
        <f t="shared" si="3046"/>
        <v>0</v>
      </c>
      <c r="AS1845" s="359">
        <f t="shared" si="3041"/>
        <v>39238.522986532174</v>
      </c>
    </row>
    <row r="1846" spans="1:45" ht="15.75">
      <c r="B1846" s="305" t="s">
        <v>986</v>
      </c>
      <c r="C1846" s="301"/>
      <c r="D1846" s="306"/>
      <c r="E1846" s="293"/>
      <c r="F1846" s="293"/>
      <c r="G1846" s="293"/>
      <c r="H1846" s="293"/>
      <c r="I1846" s="293"/>
      <c r="J1846" s="293"/>
      <c r="K1846" s="293"/>
      <c r="L1846" s="293"/>
      <c r="M1846" s="293"/>
      <c r="N1846" s="293"/>
      <c r="O1846" s="293"/>
      <c r="P1846" s="293"/>
      <c r="Q1846" s="293"/>
      <c r="R1846" s="260"/>
      <c r="S1846" s="293"/>
      <c r="T1846" s="293"/>
      <c r="U1846" s="293"/>
      <c r="V1846" s="263"/>
      <c r="W1846" s="263"/>
      <c r="X1846" s="263"/>
      <c r="Y1846" s="263"/>
      <c r="Z1846" s="293"/>
      <c r="AA1846" s="293"/>
      <c r="AB1846" s="293"/>
      <c r="AC1846" s="293"/>
      <c r="AD1846" s="293"/>
      <c r="AE1846" s="303">
        <f>AE1830*AE1832</f>
        <v>0</v>
      </c>
      <c r="AF1846" s="303">
        <f t="shared" ref="AF1846:AR1846" si="3047">AF1830*AF1832</f>
        <v>0</v>
      </c>
      <c r="AG1846" s="303">
        <f t="shared" si="3047"/>
        <v>0</v>
      </c>
      <c r="AH1846" s="303">
        <f t="shared" si="3047"/>
        <v>0</v>
      </c>
      <c r="AI1846" s="303">
        <f t="shared" si="3047"/>
        <v>0</v>
      </c>
      <c r="AJ1846" s="303">
        <f t="shared" si="3047"/>
        <v>0</v>
      </c>
      <c r="AK1846" s="303">
        <f t="shared" si="3047"/>
        <v>0</v>
      </c>
      <c r="AL1846" s="303">
        <f t="shared" si="3047"/>
        <v>0</v>
      </c>
      <c r="AM1846" s="303">
        <f t="shared" si="3047"/>
        <v>0</v>
      </c>
      <c r="AN1846" s="303">
        <f t="shared" si="3047"/>
        <v>0</v>
      </c>
      <c r="AO1846" s="303">
        <f t="shared" si="3047"/>
        <v>0</v>
      </c>
      <c r="AP1846" s="303">
        <f t="shared" si="3047"/>
        <v>0</v>
      </c>
      <c r="AQ1846" s="303">
        <f t="shared" si="3047"/>
        <v>0</v>
      </c>
      <c r="AR1846" s="303">
        <f t="shared" si="3047"/>
        <v>0</v>
      </c>
      <c r="AS1846" s="359">
        <f>SUM(AE1846:AR1846)</f>
        <v>0</v>
      </c>
    </row>
    <row r="1847" spans="1:45" ht="15.75">
      <c r="B1847" s="305" t="s">
        <v>987</v>
      </c>
      <c r="C1847" s="301"/>
      <c r="D1847" s="306"/>
      <c r="E1847" s="293"/>
      <c r="F1847" s="293"/>
      <c r="G1847" s="293"/>
      <c r="H1847" s="293"/>
      <c r="I1847" s="293"/>
      <c r="J1847" s="293"/>
      <c r="K1847" s="293"/>
      <c r="L1847" s="293"/>
      <c r="M1847" s="293"/>
      <c r="N1847" s="293"/>
      <c r="O1847" s="293"/>
      <c r="P1847" s="293"/>
      <c r="Q1847" s="293"/>
      <c r="R1847" s="260"/>
      <c r="S1847" s="293"/>
      <c r="T1847" s="293"/>
      <c r="U1847" s="293"/>
      <c r="V1847" s="306"/>
      <c r="W1847" s="306"/>
      <c r="X1847" s="306"/>
      <c r="Y1847" s="306"/>
      <c r="Z1847" s="293"/>
      <c r="AA1847" s="293"/>
      <c r="AB1847" s="293"/>
      <c r="AC1847" s="293"/>
      <c r="AD1847" s="293"/>
      <c r="AE1847" s="307"/>
      <c r="AF1847" s="307"/>
      <c r="AG1847" s="307"/>
      <c r="AH1847" s="307"/>
      <c r="AI1847" s="307"/>
      <c r="AJ1847" s="307"/>
      <c r="AK1847" s="307"/>
      <c r="AL1847" s="307"/>
      <c r="AM1847" s="307"/>
      <c r="AN1847" s="307"/>
      <c r="AO1847" s="307"/>
      <c r="AP1847" s="307"/>
      <c r="AQ1847" s="307"/>
      <c r="AR1847" s="307"/>
      <c r="AS1847" s="359">
        <f>AS1845-AS1846</f>
        <v>39238.522986532174</v>
      </c>
    </row>
    <row r="1848" spans="1:45">
      <c r="B1848" s="334"/>
      <c r="C1848" s="396"/>
      <c r="D1848" s="396"/>
      <c r="E1848" s="397"/>
      <c r="F1848" s="397"/>
      <c r="G1848" s="397"/>
      <c r="H1848" s="397"/>
      <c r="I1848" s="397"/>
      <c r="J1848" s="397"/>
      <c r="K1848" s="397"/>
      <c r="L1848" s="397"/>
      <c r="M1848" s="397"/>
      <c r="N1848" s="397"/>
      <c r="O1848" s="397"/>
      <c r="P1848" s="397"/>
      <c r="Q1848" s="397"/>
      <c r="R1848" s="398"/>
      <c r="S1848" s="397"/>
      <c r="T1848" s="397"/>
      <c r="U1848" s="397"/>
      <c r="V1848" s="396"/>
      <c r="W1848" s="399"/>
      <c r="X1848" s="396"/>
      <c r="Y1848" s="396"/>
      <c r="Z1848" s="397"/>
      <c r="AA1848" s="397"/>
      <c r="AB1848" s="397"/>
      <c r="AC1848" s="397"/>
      <c r="AD1848" s="397"/>
      <c r="AE1848" s="683"/>
      <c r="AF1848" s="683"/>
      <c r="AG1848" s="683"/>
      <c r="AH1848" s="683"/>
      <c r="AI1848" s="683"/>
      <c r="AJ1848" s="683"/>
      <c r="AK1848" s="683"/>
      <c r="AL1848" s="683"/>
      <c r="AM1848" s="683"/>
      <c r="AN1848" s="683"/>
      <c r="AO1848" s="683"/>
      <c r="AP1848" s="683"/>
      <c r="AQ1848" s="683"/>
      <c r="AR1848" s="683"/>
      <c r="AS1848" s="696"/>
    </row>
    <row r="1849" spans="1:45" ht="19.5" customHeight="1">
      <c r="B1849" s="322" t="s">
        <v>583</v>
      </c>
      <c r="C1849" s="340"/>
      <c r="D1849" s="341"/>
      <c r="E1849" s="341"/>
      <c r="F1849" s="341"/>
      <c r="G1849" s="341"/>
      <c r="H1849" s="341"/>
      <c r="I1849" s="341"/>
      <c r="J1849" s="341"/>
      <c r="K1849" s="341"/>
      <c r="L1849" s="341"/>
      <c r="M1849" s="341"/>
      <c r="N1849" s="341"/>
      <c r="O1849" s="341"/>
      <c r="P1849" s="341"/>
      <c r="Q1849" s="341"/>
      <c r="R1849" s="341"/>
      <c r="S1849" s="341"/>
      <c r="T1849" s="341"/>
      <c r="U1849" s="341"/>
      <c r="V1849" s="325"/>
      <c r="W1849" s="326"/>
      <c r="X1849" s="341"/>
      <c r="Y1849" s="341"/>
      <c r="Z1849" s="341"/>
      <c r="AA1849" s="341"/>
      <c r="AB1849" s="341"/>
      <c r="AC1849" s="341"/>
      <c r="AD1849" s="341"/>
      <c r="AE1849" s="342"/>
      <c r="AF1849" s="342"/>
      <c r="AG1849" s="342"/>
      <c r="AH1849" s="342"/>
      <c r="AI1849" s="342"/>
      <c r="AJ1849" s="342"/>
      <c r="AK1849" s="342"/>
      <c r="AL1849" s="342"/>
      <c r="AM1849" s="342"/>
      <c r="AN1849" s="342"/>
      <c r="AO1849" s="342"/>
      <c r="AP1849" s="342"/>
      <c r="AQ1849" s="342"/>
      <c r="AR1849" s="342"/>
      <c r="AS1849" s="342"/>
    </row>
    <row r="1850" spans="1:45" ht="19.5" customHeight="1">
      <c r="B1850" s="672"/>
      <c r="C1850" s="673"/>
      <c r="D1850" s="654"/>
      <c r="E1850" s="654"/>
      <c r="F1850" s="654"/>
      <c r="G1850" s="654"/>
      <c r="H1850" s="654"/>
      <c r="I1850" s="654"/>
      <c r="J1850" s="654"/>
      <c r="K1850" s="654"/>
      <c r="L1850" s="654"/>
      <c r="M1850" s="654"/>
      <c r="N1850" s="654"/>
      <c r="O1850" s="654"/>
      <c r="P1850" s="654"/>
      <c r="Q1850" s="654"/>
      <c r="R1850" s="654"/>
      <c r="S1850" s="654"/>
      <c r="T1850" s="654"/>
      <c r="U1850" s="654"/>
      <c r="V1850" s="264"/>
      <c r="W1850" s="674"/>
      <c r="X1850" s="654"/>
      <c r="Y1850" s="654"/>
      <c r="Z1850" s="654"/>
      <c r="AA1850" s="654"/>
      <c r="AB1850" s="654"/>
      <c r="AC1850" s="654"/>
      <c r="AD1850" s="654"/>
      <c r="AE1850" s="219"/>
      <c r="AF1850" s="219"/>
      <c r="AG1850" s="219"/>
      <c r="AH1850" s="219"/>
      <c r="AI1850" s="219"/>
      <c r="AJ1850" s="219"/>
      <c r="AK1850" s="219"/>
      <c r="AL1850" s="219"/>
      <c r="AM1850" s="219"/>
      <c r="AN1850" s="219"/>
      <c r="AO1850" s="219"/>
      <c r="AP1850" s="219"/>
      <c r="AQ1850" s="219"/>
      <c r="AR1850" s="219"/>
      <c r="AS1850" s="219"/>
    </row>
    <row r="1851" spans="1:45" ht="15.75">
      <c r="B1851" s="241" t="s">
        <v>816</v>
      </c>
      <c r="C1851" s="242"/>
      <c r="D1851" s="511" t="s">
        <v>522</v>
      </c>
      <c r="E1851" s="217"/>
      <c r="F1851" s="511"/>
      <c r="G1851" s="217"/>
      <c r="H1851" s="217"/>
      <c r="I1851" s="217"/>
      <c r="J1851" s="217"/>
      <c r="K1851" s="217"/>
      <c r="L1851" s="217"/>
      <c r="M1851" s="217"/>
      <c r="N1851" s="217"/>
      <c r="O1851" s="217"/>
      <c r="P1851" s="217"/>
      <c r="Q1851" s="217"/>
      <c r="R1851" s="242"/>
      <c r="S1851" s="217"/>
      <c r="T1851" s="217"/>
      <c r="U1851" s="217"/>
      <c r="V1851" s="217"/>
      <c r="W1851" s="217"/>
      <c r="X1851" s="217"/>
      <c r="Y1851" s="217"/>
      <c r="Z1851" s="217"/>
      <c r="AA1851" s="217"/>
      <c r="AB1851" s="217"/>
      <c r="AC1851" s="217"/>
      <c r="AD1851" s="217"/>
      <c r="AE1851" s="231"/>
      <c r="AF1851" s="229"/>
      <c r="AG1851" s="229"/>
      <c r="AH1851" s="229"/>
      <c r="AI1851" s="229"/>
      <c r="AJ1851" s="229"/>
      <c r="AK1851" s="229"/>
      <c r="AL1851" s="229"/>
      <c r="AM1851" s="229"/>
      <c r="AN1851" s="229"/>
      <c r="AO1851" s="229"/>
      <c r="AP1851" s="229"/>
      <c r="AQ1851" s="229"/>
      <c r="AR1851" s="229"/>
    </row>
    <row r="1852" spans="1:45" ht="39.75" customHeight="1">
      <c r="B1852" s="860" t="s">
        <v>211</v>
      </c>
      <c r="C1852" s="869" t="s">
        <v>33</v>
      </c>
      <c r="D1852" s="244" t="s">
        <v>420</v>
      </c>
      <c r="E1852" s="871" t="s">
        <v>209</v>
      </c>
      <c r="F1852" s="872"/>
      <c r="G1852" s="872"/>
      <c r="H1852" s="872"/>
      <c r="I1852" s="872"/>
      <c r="J1852" s="872"/>
      <c r="K1852" s="872"/>
      <c r="L1852" s="872"/>
      <c r="M1852" s="872"/>
      <c r="N1852" s="872"/>
      <c r="O1852" s="872"/>
      <c r="P1852" s="873"/>
      <c r="Q1852" s="869" t="s">
        <v>213</v>
      </c>
      <c r="R1852" s="244" t="s">
        <v>421</v>
      </c>
      <c r="S1852" s="866" t="s">
        <v>212</v>
      </c>
      <c r="T1852" s="867"/>
      <c r="U1852" s="867"/>
      <c r="V1852" s="867"/>
      <c r="W1852" s="867"/>
      <c r="X1852" s="867"/>
      <c r="Y1852" s="867"/>
      <c r="Z1852" s="867"/>
      <c r="AA1852" s="867"/>
      <c r="AB1852" s="867"/>
      <c r="AC1852" s="867"/>
      <c r="AD1852" s="874"/>
      <c r="AE1852" s="866" t="s">
        <v>242</v>
      </c>
      <c r="AF1852" s="867"/>
      <c r="AG1852" s="867"/>
      <c r="AH1852" s="867"/>
      <c r="AI1852" s="867"/>
      <c r="AJ1852" s="867"/>
      <c r="AK1852" s="867"/>
      <c r="AL1852" s="867"/>
      <c r="AM1852" s="867"/>
      <c r="AN1852" s="867"/>
      <c r="AO1852" s="867"/>
      <c r="AP1852" s="867"/>
      <c r="AQ1852" s="867"/>
      <c r="AR1852" s="867"/>
      <c r="AS1852" s="868"/>
    </row>
    <row r="1853" spans="1:45" ht="65.25" customHeight="1">
      <c r="B1853" s="861"/>
      <c r="C1853" s="863"/>
      <c r="D1853" s="245">
        <v>2027</v>
      </c>
      <c r="E1853" s="245">
        <v>2028</v>
      </c>
      <c r="F1853" s="245">
        <v>2029</v>
      </c>
      <c r="G1853" s="245">
        <v>2030</v>
      </c>
      <c r="H1853" s="245">
        <v>2031</v>
      </c>
      <c r="I1853" s="245">
        <v>2032</v>
      </c>
      <c r="J1853" s="245">
        <v>2033</v>
      </c>
      <c r="K1853" s="245">
        <v>2034</v>
      </c>
      <c r="L1853" s="245">
        <v>2035</v>
      </c>
      <c r="M1853" s="245">
        <v>2036</v>
      </c>
      <c r="N1853" s="245">
        <v>2037</v>
      </c>
      <c r="O1853" s="245">
        <v>2038</v>
      </c>
      <c r="P1853" s="245">
        <v>2039</v>
      </c>
      <c r="Q1853" s="870"/>
      <c r="R1853" s="245">
        <v>2027</v>
      </c>
      <c r="S1853" s="245">
        <v>2028</v>
      </c>
      <c r="T1853" s="245">
        <v>2029</v>
      </c>
      <c r="U1853" s="245">
        <v>2030</v>
      </c>
      <c r="V1853" s="245">
        <v>2031</v>
      </c>
      <c r="W1853" s="245">
        <v>2032</v>
      </c>
      <c r="X1853" s="245">
        <v>2033</v>
      </c>
      <c r="Y1853" s="245">
        <v>2034</v>
      </c>
      <c r="Z1853" s="245">
        <v>2035</v>
      </c>
      <c r="AA1853" s="245">
        <v>2036</v>
      </c>
      <c r="AB1853" s="245">
        <v>2037</v>
      </c>
      <c r="AC1853" s="245">
        <v>2038</v>
      </c>
      <c r="AD1853" s="245">
        <v>2039</v>
      </c>
      <c r="AE1853" s="245" t="str">
        <f>'1.  LRAMVA Summary'!$D$53</f>
        <v>Residential</v>
      </c>
      <c r="AF1853" s="245" t="str">
        <f>'1.  LRAMVA Summary'!$E$53</f>
        <v>General Service &lt;50 kW</v>
      </c>
      <c r="AG1853" s="245" t="str">
        <f>'1.  LRAMVA Summary'!$F$53</f>
        <v>General Service 50 - 4,999 kW</v>
      </c>
      <c r="AH1853" s="245" t="str">
        <f>'1.  LRAMVA Summary'!$G$53</f>
        <v>Embedded Distributor</v>
      </c>
      <c r="AI1853" s="245" t="str">
        <f>'1.  LRAMVA Summary'!$H$53</f>
        <v>Sentinel Lighting</v>
      </c>
      <c r="AJ1853" s="245" t="str">
        <f>'1.  LRAMVA Summary'!$I$53</f>
        <v>Street Lighting</v>
      </c>
      <c r="AK1853" s="245" t="str">
        <f>'1.  LRAMVA Summary'!$J$53</f>
        <v>Unmetered Scattered Load</v>
      </c>
      <c r="AL1853" s="245" t="str">
        <f>'1.  LRAMVA Summary'!$K$53</f>
        <v/>
      </c>
      <c r="AM1853" s="245" t="str">
        <f>'1.  LRAMVA Summary'!$L$53</f>
        <v/>
      </c>
      <c r="AN1853" s="245" t="str">
        <f>'1.  LRAMVA Summary'!$M$53</f>
        <v/>
      </c>
      <c r="AO1853" s="245" t="str">
        <f>'1.  LRAMVA Summary'!$N$53</f>
        <v/>
      </c>
      <c r="AP1853" s="245" t="str">
        <f>'1.  LRAMVA Summary'!$O$53</f>
        <v/>
      </c>
      <c r="AQ1853" s="245" t="str">
        <f>'1.  LRAMVA Summary'!$P$53</f>
        <v/>
      </c>
      <c r="AR1853" s="245" t="str">
        <f>'1.  LRAMVA Summary'!$Q$53</f>
        <v/>
      </c>
      <c r="AS1853" s="247" t="str">
        <f>'1.  LRAMVA Summary'!$R$53</f>
        <v>Total</v>
      </c>
    </row>
    <row r="1854" spans="1:45" ht="15" hidden="1" customHeight="1" outlineLevel="1">
      <c r="A1854" s="464"/>
      <c r="B1854" s="254"/>
      <c r="C1854" s="265"/>
      <c r="D1854" s="251"/>
      <c r="E1854" s="251"/>
      <c r="F1854" s="251"/>
      <c r="G1854" s="251"/>
      <c r="H1854" s="251"/>
      <c r="I1854" s="251"/>
      <c r="J1854" s="251"/>
      <c r="K1854" s="251"/>
      <c r="L1854" s="251"/>
      <c r="M1854" s="251"/>
      <c r="N1854" s="251"/>
      <c r="O1854" s="251"/>
      <c r="P1854" s="251"/>
      <c r="Q1854" s="251"/>
      <c r="R1854" s="251"/>
      <c r="S1854" s="251"/>
      <c r="T1854" s="251"/>
      <c r="U1854" s="251"/>
      <c r="V1854" s="251"/>
      <c r="W1854" s="251"/>
      <c r="X1854" s="251"/>
      <c r="Y1854" s="251"/>
      <c r="Z1854" s="251"/>
      <c r="AA1854" s="251"/>
      <c r="AB1854" s="251"/>
      <c r="AC1854" s="251"/>
      <c r="AD1854" s="251"/>
      <c r="AE1854" s="251">
        <f>'1.  LRAMVA Summary'!D699</f>
        <v>0</v>
      </c>
      <c r="AF1854" s="251">
        <f>'1.  LRAMVA Summary'!E699</f>
        <v>0</v>
      </c>
      <c r="AG1854" s="251">
        <f>'1.  LRAMVA Summary'!F699</f>
        <v>0</v>
      </c>
      <c r="AH1854" s="251">
        <f>'1.  LRAMVA Summary'!G699</f>
        <v>0</v>
      </c>
      <c r="AI1854" s="251">
        <f>'1.  LRAMVA Summary'!H699</f>
        <v>0</v>
      </c>
      <c r="AJ1854" s="251">
        <f>'1.  LRAMVA Summary'!I699</f>
        <v>0</v>
      </c>
      <c r="AK1854" s="251">
        <f>'1.  LRAMVA Summary'!J699</f>
        <v>0</v>
      </c>
      <c r="AL1854" s="251">
        <f>'1.  LRAMVA Summary'!K699</f>
        <v>0</v>
      </c>
      <c r="AM1854" s="251">
        <f>'1.  LRAMVA Summary'!L699</f>
        <v>0</v>
      </c>
      <c r="AN1854" s="251">
        <f>'1.  LRAMVA Summary'!M699</f>
        <v>0</v>
      </c>
      <c r="AO1854" s="251">
        <f>'1.  LRAMVA Summary'!N699</f>
        <v>0</v>
      </c>
      <c r="AP1854" s="251">
        <f>'1.  LRAMVA Summary'!O699</f>
        <v>0</v>
      </c>
      <c r="AQ1854" s="251">
        <f>'1.  LRAMVA Summary'!P699</f>
        <v>0</v>
      </c>
      <c r="AR1854" s="251">
        <f>'1.  LRAMVA Summary'!Q699</f>
        <v>0</v>
      </c>
      <c r="AS1854" s="252"/>
    </row>
    <row r="1855" spans="1:45" ht="15.75" collapsed="1">
      <c r="B1855" s="736"/>
      <c r="C1855" s="294"/>
      <c r="D1855" s="294"/>
      <c r="E1855" s="294"/>
      <c r="F1855" s="294"/>
      <c r="G1855" s="294"/>
      <c r="H1855" s="294"/>
      <c r="I1855" s="294"/>
      <c r="J1855" s="294"/>
      <c r="K1855" s="294"/>
      <c r="L1855" s="294"/>
      <c r="M1855" s="294"/>
      <c r="N1855" s="294"/>
      <c r="O1855" s="294"/>
      <c r="P1855" s="294"/>
      <c r="Q1855" s="294"/>
      <c r="R1855" s="294"/>
      <c r="S1855" s="294"/>
      <c r="T1855" s="294"/>
      <c r="U1855" s="294"/>
      <c r="V1855" s="294"/>
      <c r="W1855" s="294"/>
      <c r="X1855" s="294"/>
      <c r="Y1855" s="294"/>
      <c r="Z1855" s="294"/>
      <c r="AA1855" s="294"/>
      <c r="AB1855" s="294"/>
      <c r="AC1855" s="294"/>
      <c r="AD1855" s="741"/>
      <c r="AE1855" s="251" t="str">
        <f>'1.  LRAMVA Summary'!$D$54</f>
        <v>kWh</v>
      </c>
      <c r="AF1855" s="251" t="str">
        <f>'1.  LRAMVA Summary'!$E$54</f>
        <v>kWh</v>
      </c>
      <c r="AG1855" s="251" t="str">
        <f>'1.  LRAMVA Summary'!$F$54</f>
        <v>kW</v>
      </c>
      <c r="AH1855" s="251" t="str">
        <f>'1.  LRAMVA Summary'!$G$54</f>
        <v>kW</v>
      </c>
      <c r="AI1855" s="251" t="str">
        <f>'1.  LRAMVA Summary'!$H$54</f>
        <v>kW</v>
      </c>
      <c r="AJ1855" s="251" t="str">
        <f>'1.  LRAMVA Summary'!$I$54</f>
        <v>kW</v>
      </c>
      <c r="AK1855" s="251" t="str">
        <f>'1.  LRAMVA Summary'!$J$54</f>
        <v>kWh</v>
      </c>
      <c r="AL1855" s="251">
        <f>'1.  LRAMVA Summary'!$K$54</f>
        <v>0</v>
      </c>
      <c r="AM1855" s="251">
        <f>'1.  LRAMVA Summary'!$L$54</f>
        <v>0</v>
      </c>
      <c r="AN1855" s="251">
        <f>'1.  LRAMVA Summary'!$M$54</f>
        <v>0</v>
      </c>
      <c r="AO1855" s="251">
        <f>'1.  LRAMVA Summary'!$N$54</f>
        <v>0</v>
      </c>
      <c r="AP1855" s="251">
        <f>'1.  LRAMVA Summary'!$O$54</f>
        <v>0</v>
      </c>
      <c r="AQ1855" s="251">
        <f>'1.  LRAMVA Summary'!$P$54</f>
        <v>0</v>
      </c>
      <c r="AR1855" s="251">
        <f>'1.  LRAMVA Summary'!$Q$54</f>
        <v>0</v>
      </c>
      <c r="AS1855" s="289"/>
    </row>
    <row r="1856" spans="1:45" ht="15.75">
      <c r="B1856" s="737" t="s">
        <v>928</v>
      </c>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741"/>
      <c r="AE1856" s="739">
        <v>0</v>
      </c>
      <c r="AF1856" s="734">
        <v>0</v>
      </c>
      <c r="AG1856" s="734">
        <v>0</v>
      </c>
      <c r="AH1856" s="734">
        <v>0</v>
      </c>
      <c r="AI1856" s="734">
        <v>0</v>
      </c>
      <c r="AJ1856" s="734">
        <v>0</v>
      </c>
      <c r="AK1856" s="734">
        <v>0</v>
      </c>
      <c r="AL1856" s="734">
        <v>0</v>
      </c>
      <c r="AM1856" s="734">
        <v>0</v>
      </c>
      <c r="AN1856" s="734">
        <v>0</v>
      </c>
      <c r="AO1856" s="734">
        <v>0</v>
      </c>
      <c r="AP1856" s="734">
        <v>0</v>
      </c>
      <c r="AQ1856" s="734">
        <v>0</v>
      </c>
      <c r="AR1856" s="734">
        <v>0</v>
      </c>
      <c r="AS1856" s="735"/>
    </row>
    <row r="1857" spans="2:45" ht="15.75">
      <c r="B1857" s="738" t="s">
        <v>817</v>
      </c>
      <c r="C1857" s="355"/>
      <c r="D1857" s="355"/>
      <c r="E1857" s="355"/>
      <c r="F1857" s="355"/>
      <c r="G1857" s="355"/>
      <c r="H1857" s="355"/>
      <c r="I1857" s="355"/>
      <c r="J1857" s="355"/>
      <c r="K1857" s="355"/>
      <c r="L1857" s="355"/>
      <c r="M1857" s="355"/>
      <c r="N1857" s="355"/>
      <c r="O1857" s="355"/>
      <c r="P1857" s="355"/>
      <c r="Q1857" s="355"/>
      <c r="R1857" s="355"/>
      <c r="S1857" s="355"/>
      <c r="T1857" s="355"/>
      <c r="U1857" s="355"/>
      <c r="V1857" s="355"/>
      <c r="W1857" s="355"/>
      <c r="X1857" s="355"/>
      <c r="Y1857" s="355"/>
      <c r="Z1857" s="355"/>
      <c r="AA1857" s="355"/>
      <c r="AB1857" s="355"/>
      <c r="AC1857" s="355"/>
      <c r="AD1857" s="742"/>
      <c r="AE1857" s="740">
        <f>HLOOKUP(AE1853,'2. LRAMVA Threshold'!$B$42:$Q$60,19,FALSE)</f>
        <v>0</v>
      </c>
      <c r="AF1857" s="740">
        <f>HLOOKUP(AF1853,'2. LRAMVA Threshold'!$B$42:$Q$60,19,FALSE)</f>
        <v>0</v>
      </c>
      <c r="AG1857" s="740">
        <f>HLOOKUP(AG1853,'2. LRAMVA Threshold'!$B$42:$Q$60,19,FALSE)</f>
        <v>0</v>
      </c>
      <c r="AH1857" s="740">
        <f>HLOOKUP(AH1853,'2. LRAMVA Threshold'!$B$42:$Q$60,19,FALSE)</f>
        <v>0</v>
      </c>
      <c r="AI1857" s="740">
        <f>HLOOKUP(AI1853,'2. LRAMVA Threshold'!$B$42:$Q$60,19,FALSE)</f>
        <v>0</v>
      </c>
      <c r="AJ1857" s="740">
        <f>HLOOKUP(AJ1853,'2. LRAMVA Threshold'!$B$42:$Q$60,19,FALSE)</f>
        <v>0</v>
      </c>
      <c r="AK1857" s="740">
        <f>HLOOKUP(AK1853,'2. LRAMVA Threshold'!$B$42:$Q$60,19,FALSE)</f>
        <v>0</v>
      </c>
      <c r="AL1857" s="740">
        <f>HLOOKUP(AL1853,'2. LRAMVA Threshold'!$B$42:$Q$60,19,FALSE)</f>
        <v>0</v>
      </c>
      <c r="AM1857" s="740">
        <f>HLOOKUP(AM1853,'2. LRAMVA Threshold'!$B$42:$Q$60,19,FALSE)</f>
        <v>0</v>
      </c>
      <c r="AN1857" s="740">
        <f>HLOOKUP(AN1853,'2. LRAMVA Threshold'!$B$42:$Q$60,19,FALSE)</f>
        <v>0</v>
      </c>
      <c r="AO1857" s="740">
        <f>HLOOKUP(AO1853,'2. LRAMVA Threshold'!$B$42:$Q$60,19,FALSE)</f>
        <v>0</v>
      </c>
      <c r="AP1857" s="740">
        <f>HLOOKUP(AP1853,'2. LRAMVA Threshold'!$B$42:$Q$60,19,FALSE)</f>
        <v>0</v>
      </c>
      <c r="AQ1857" s="740">
        <f>HLOOKUP(AQ1853,'2. LRAMVA Threshold'!$B$42:$Q$60,19,FALSE)</f>
        <v>0</v>
      </c>
      <c r="AR1857" s="740">
        <f>HLOOKUP(AR1853,'2. LRAMVA Threshold'!$B$42:$Q$60,19,FALSE)</f>
        <v>0</v>
      </c>
      <c r="AS1857" s="393"/>
    </row>
    <row r="1858" spans="2:45">
      <c r="B1858" s="346"/>
      <c r="C1858" s="292"/>
      <c r="D1858" s="293"/>
      <c r="E1858" s="293"/>
      <c r="F1858" s="293"/>
      <c r="G1858" s="293"/>
      <c r="H1858" s="293"/>
      <c r="I1858" s="293"/>
      <c r="J1858" s="293"/>
      <c r="K1858" s="293"/>
      <c r="L1858" s="293"/>
      <c r="M1858" s="293"/>
      <c r="N1858" s="293"/>
      <c r="O1858" s="293"/>
      <c r="P1858" s="293"/>
      <c r="Q1858" s="293"/>
      <c r="R1858" s="294"/>
      <c r="S1858" s="293"/>
      <c r="T1858" s="293"/>
      <c r="U1858" s="293"/>
      <c r="V1858" s="263"/>
      <c r="W1858" s="263"/>
      <c r="X1858" s="263"/>
      <c r="Y1858" s="263"/>
      <c r="Z1858" s="293"/>
      <c r="AA1858" s="293"/>
      <c r="AB1858" s="293"/>
      <c r="AC1858" s="293"/>
      <c r="AD1858" s="293"/>
      <c r="AE1858" s="387"/>
      <c r="AF1858" s="387"/>
      <c r="AG1858" s="387"/>
      <c r="AH1858" s="387"/>
      <c r="AI1858" s="387"/>
      <c r="AJ1858" s="387"/>
      <c r="AK1858" s="387"/>
      <c r="AL1858" s="351"/>
      <c r="AM1858" s="351"/>
      <c r="AN1858" s="351"/>
      <c r="AO1858" s="351"/>
      <c r="AP1858" s="351"/>
      <c r="AQ1858" s="351"/>
      <c r="AR1858" s="351"/>
      <c r="AS1858" s="352"/>
    </row>
    <row r="1859" spans="2:45">
      <c r="B1859" s="283" t="s">
        <v>958</v>
      </c>
      <c r="C1859" s="296"/>
      <c r="D1859" s="296"/>
      <c r="E1859" s="329"/>
      <c r="F1859" s="329"/>
      <c r="G1859" s="329"/>
      <c r="H1859" s="329"/>
      <c r="I1859" s="329"/>
      <c r="J1859" s="329"/>
      <c r="K1859" s="329"/>
      <c r="L1859" s="329"/>
      <c r="M1859" s="329"/>
      <c r="N1859" s="329"/>
      <c r="O1859" s="329"/>
      <c r="P1859" s="329"/>
      <c r="Q1859" s="329"/>
      <c r="R1859" s="251"/>
      <c r="S1859" s="298"/>
      <c r="T1859" s="298"/>
      <c r="U1859" s="298"/>
      <c r="V1859" s="297"/>
      <c r="W1859" s="297"/>
      <c r="X1859" s="297"/>
      <c r="Y1859" s="297"/>
      <c r="Z1859" s="298"/>
      <c r="AA1859" s="298"/>
      <c r="AB1859" s="298"/>
      <c r="AC1859" s="298"/>
      <c r="AD1859" s="298"/>
      <c r="AE1859" s="732">
        <f>HLOOKUP(AE35,'3.  Distribution Rates'!$C$122:$P$136,15,FALSE)</f>
        <v>0</v>
      </c>
      <c r="AF1859" s="732">
        <f>HLOOKUP(AF35,'3.  Distribution Rates'!$C$122:$P$136,15,FALSE)</f>
        <v>1.35E-2</v>
      </c>
      <c r="AG1859" s="732">
        <f>HLOOKUP(AG35,'3.  Distribution Rates'!$C$122:$P$136,15,FALSE)</f>
        <v>2.5028999999999999</v>
      </c>
      <c r="AH1859" s="732">
        <f>HLOOKUP(AH35,'3.  Distribution Rates'!$C$122:$P$136,15,FALSE)</f>
        <v>1.3543000000000001</v>
      </c>
      <c r="AI1859" s="732">
        <f>HLOOKUP(AI35,'3.  Distribution Rates'!$C$122:$P$136,15,FALSE)</f>
        <v>9.9855999999999998</v>
      </c>
      <c r="AJ1859" s="732">
        <f>HLOOKUP(AJ35,'3.  Distribution Rates'!$C$122:$P$136,15,FALSE)</f>
        <v>9.8618000000000006</v>
      </c>
      <c r="AK1859" s="732">
        <f>HLOOKUP(AK35,'3.  Distribution Rates'!$C$122:$P$136,15,FALSE)</f>
        <v>3.0499999999999999E-2</v>
      </c>
      <c r="AL1859" s="732">
        <f>HLOOKUP(AL35,'3.  Distribution Rates'!$C$122:$P$136,15,FALSE)</f>
        <v>0</v>
      </c>
      <c r="AM1859" s="732">
        <f>HLOOKUP(AM35,'3.  Distribution Rates'!$C$122:$P$136,15,FALSE)</f>
        <v>0</v>
      </c>
      <c r="AN1859" s="732">
        <f>HLOOKUP(AN35,'3.  Distribution Rates'!$C$122:$P$136,15,FALSE)</f>
        <v>0</v>
      </c>
      <c r="AO1859" s="732">
        <f>HLOOKUP(AO35,'3.  Distribution Rates'!$C$122:$P$136,15,FALSE)</f>
        <v>0</v>
      </c>
      <c r="AP1859" s="732">
        <f>HLOOKUP(AP35,'3.  Distribution Rates'!$C$122:$P$136,15,FALSE)</f>
        <v>0</v>
      </c>
      <c r="AQ1859" s="732">
        <f>HLOOKUP(AQ35,'3.  Distribution Rates'!$C$122:$P$136,15,FALSE)</f>
        <v>0</v>
      </c>
      <c r="AR1859" s="732">
        <f>HLOOKUP(AR35,'3.  Distribution Rates'!$C$122:$P$136,15,FALSE)</f>
        <v>0</v>
      </c>
      <c r="AS1859" s="395"/>
    </row>
    <row r="1860" spans="2:45">
      <c r="B1860" s="283" t="s">
        <v>818</v>
      </c>
      <c r="C1860" s="301"/>
      <c r="D1860" s="243"/>
      <c r="E1860" s="240"/>
      <c r="F1860" s="240"/>
      <c r="G1860" s="240"/>
      <c r="H1860" s="240"/>
      <c r="I1860" s="240"/>
      <c r="J1860" s="240"/>
      <c r="K1860" s="240"/>
      <c r="L1860" s="240"/>
      <c r="M1860" s="240"/>
      <c r="N1860" s="240"/>
      <c r="O1860" s="240"/>
      <c r="P1860" s="240"/>
      <c r="Q1860" s="240"/>
      <c r="R1860" s="251"/>
      <c r="S1860" s="240"/>
      <c r="T1860" s="240"/>
      <c r="U1860" s="240"/>
      <c r="V1860" s="243"/>
      <c r="W1860" s="243"/>
      <c r="X1860" s="243"/>
      <c r="Y1860" s="243"/>
      <c r="Z1860" s="240"/>
      <c r="AA1860" s="240"/>
      <c r="AB1860" s="240"/>
      <c r="AC1860" s="240"/>
      <c r="AD1860" s="240"/>
      <c r="AE1860" s="331">
        <f>'4.  2011-2014 LRAM'!AM150*AE1859</f>
        <v>0</v>
      </c>
      <c r="AF1860" s="331">
        <f>'4.  2011-2014 LRAM'!AN150*AF1859</f>
        <v>0</v>
      </c>
      <c r="AG1860" s="331">
        <f>'4.  2011-2014 LRAM'!AO150*AG1859</f>
        <v>0</v>
      </c>
      <c r="AH1860" s="331">
        <f>'4.  2011-2014 LRAM'!AP150*AH1859</f>
        <v>0</v>
      </c>
      <c r="AI1860" s="331">
        <f>'4.  2011-2014 LRAM'!AQ150*AI1859</f>
        <v>0</v>
      </c>
      <c r="AJ1860" s="331">
        <f>'4.  2011-2014 LRAM'!AR150*AJ1859</f>
        <v>0</v>
      </c>
      <c r="AK1860" s="331">
        <f>'4.  2011-2014 LRAM'!AS150*AK1859</f>
        <v>0</v>
      </c>
      <c r="AL1860" s="331">
        <f>'4.  2011-2014 LRAM'!AT150*AL1859</f>
        <v>0</v>
      </c>
      <c r="AM1860" s="331">
        <f>'4.  2011-2014 LRAM'!AU150*AM1859</f>
        <v>0</v>
      </c>
      <c r="AN1860" s="331">
        <f>'4.  2011-2014 LRAM'!AV150*AN1859</f>
        <v>0</v>
      </c>
      <c r="AO1860" s="331">
        <f>'4.  2011-2014 LRAM'!AW150*AO1859</f>
        <v>0</v>
      </c>
      <c r="AP1860" s="331">
        <f>'4.  2011-2014 LRAM'!AX150*AP1859</f>
        <v>0</v>
      </c>
      <c r="AQ1860" s="331">
        <f>'4.  2011-2014 LRAM'!AY150*AQ1859</f>
        <v>0</v>
      </c>
      <c r="AR1860" s="331">
        <f>'4.  2011-2014 LRAM'!AZ150*AR1859</f>
        <v>0</v>
      </c>
      <c r="AS1860" s="543">
        <f>SUM(AE1860:AR1860)</f>
        <v>0</v>
      </c>
    </row>
    <row r="1861" spans="2:45">
      <c r="B1861" s="283" t="s">
        <v>819</v>
      </c>
      <c r="C1861" s="301"/>
      <c r="D1861" s="243"/>
      <c r="E1861" s="240"/>
      <c r="F1861" s="240"/>
      <c r="G1861" s="240"/>
      <c r="H1861" s="240"/>
      <c r="I1861" s="240"/>
      <c r="J1861" s="240"/>
      <c r="K1861" s="240"/>
      <c r="L1861" s="240"/>
      <c r="M1861" s="240"/>
      <c r="N1861" s="240"/>
      <c r="O1861" s="240"/>
      <c r="P1861" s="240"/>
      <c r="Q1861" s="240"/>
      <c r="R1861" s="251"/>
      <c r="S1861" s="240"/>
      <c r="T1861" s="240"/>
      <c r="U1861" s="240"/>
      <c r="V1861" s="243"/>
      <c r="W1861" s="243"/>
      <c r="X1861" s="243"/>
      <c r="Y1861" s="243"/>
      <c r="Z1861" s="240"/>
      <c r="AA1861" s="240"/>
      <c r="AB1861" s="240"/>
      <c r="AC1861" s="240"/>
      <c r="AD1861" s="240"/>
      <c r="AE1861" s="331">
        <f>'4.  2011-2014 LRAM'!AM289*AE1859</f>
        <v>0</v>
      </c>
      <c r="AF1861" s="331">
        <f>'4.  2011-2014 LRAM'!AN289*AF1859</f>
        <v>0</v>
      </c>
      <c r="AG1861" s="331">
        <f>'4.  2011-2014 LRAM'!AO289*AG1859</f>
        <v>0</v>
      </c>
      <c r="AH1861" s="331">
        <f>'4.  2011-2014 LRAM'!AP289*AH1859</f>
        <v>0</v>
      </c>
      <c r="AI1861" s="331">
        <f>'4.  2011-2014 LRAM'!AQ289*AI1859</f>
        <v>0</v>
      </c>
      <c r="AJ1861" s="331">
        <f>'4.  2011-2014 LRAM'!AR289*AJ1859</f>
        <v>0</v>
      </c>
      <c r="AK1861" s="331">
        <f>'4.  2011-2014 LRAM'!AS289*AK1859</f>
        <v>0</v>
      </c>
      <c r="AL1861" s="331">
        <f>'4.  2011-2014 LRAM'!AT289*AL1859</f>
        <v>0</v>
      </c>
      <c r="AM1861" s="331">
        <f>'4.  2011-2014 LRAM'!AU289*AM1859</f>
        <v>0</v>
      </c>
      <c r="AN1861" s="331">
        <f>'4.  2011-2014 LRAM'!AV289*AN1859</f>
        <v>0</v>
      </c>
      <c r="AO1861" s="331">
        <f>'4.  2011-2014 LRAM'!AW289*AO1859</f>
        <v>0</v>
      </c>
      <c r="AP1861" s="331">
        <f>'4.  2011-2014 LRAM'!AX289*AP1859</f>
        <v>0</v>
      </c>
      <c r="AQ1861" s="331">
        <f>'4.  2011-2014 LRAM'!AY289*AQ1859</f>
        <v>0</v>
      </c>
      <c r="AR1861" s="331">
        <f>'4.  2011-2014 LRAM'!AZ289*AR1859</f>
        <v>0</v>
      </c>
      <c r="AS1861" s="543">
        <f>SUM(AE1861:AR1861)</f>
        <v>0</v>
      </c>
    </row>
    <row r="1862" spans="2:45">
      <c r="B1862" s="283" t="s">
        <v>820</v>
      </c>
      <c r="C1862" s="301"/>
      <c r="D1862" s="243"/>
      <c r="E1862" s="240"/>
      <c r="F1862" s="240"/>
      <c r="G1862" s="240"/>
      <c r="H1862" s="240"/>
      <c r="I1862" s="240"/>
      <c r="J1862" s="240"/>
      <c r="K1862" s="240"/>
      <c r="L1862" s="240"/>
      <c r="M1862" s="240"/>
      <c r="N1862" s="240"/>
      <c r="O1862" s="240"/>
      <c r="P1862" s="240"/>
      <c r="Q1862" s="240"/>
      <c r="R1862" s="251"/>
      <c r="S1862" s="240"/>
      <c r="T1862" s="240"/>
      <c r="U1862" s="240"/>
      <c r="V1862" s="243"/>
      <c r="W1862" s="243"/>
      <c r="X1862" s="243"/>
      <c r="Y1862" s="243"/>
      <c r="Z1862" s="240"/>
      <c r="AA1862" s="240"/>
      <c r="AB1862" s="240"/>
      <c r="AC1862" s="240"/>
      <c r="AD1862" s="240"/>
      <c r="AE1862" s="331">
        <f>'4.  2011-2014 LRAM'!AM425*AE1859</f>
        <v>0</v>
      </c>
      <c r="AF1862" s="331">
        <f>'4.  2011-2014 LRAM'!AN425*AF1859</f>
        <v>0</v>
      </c>
      <c r="AG1862" s="331">
        <f>'4.  2011-2014 LRAM'!AO425*AG1859</f>
        <v>0</v>
      </c>
      <c r="AH1862" s="331">
        <f>'4.  2011-2014 LRAM'!AP425*AH1859</f>
        <v>0</v>
      </c>
      <c r="AI1862" s="331">
        <f>'4.  2011-2014 LRAM'!AQ425*AI1859</f>
        <v>0</v>
      </c>
      <c r="AJ1862" s="331">
        <f>'4.  2011-2014 LRAM'!AR425*AJ1859</f>
        <v>0</v>
      </c>
      <c r="AK1862" s="331">
        <f>'4.  2011-2014 LRAM'!AS425*AK1859</f>
        <v>0</v>
      </c>
      <c r="AL1862" s="331">
        <f>'4.  2011-2014 LRAM'!AT425*AL1859</f>
        <v>0</v>
      </c>
      <c r="AM1862" s="331">
        <f>'4.  2011-2014 LRAM'!AU425*AM1859</f>
        <v>0</v>
      </c>
      <c r="AN1862" s="331">
        <f>'4.  2011-2014 LRAM'!AV425*AN1859</f>
        <v>0</v>
      </c>
      <c r="AO1862" s="331">
        <f>'4.  2011-2014 LRAM'!AW425*AO1859</f>
        <v>0</v>
      </c>
      <c r="AP1862" s="331">
        <f>'4.  2011-2014 LRAM'!AX425*AP1859</f>
        <v>0</v>
      </c>
      <c r="AQ1862" s="331">
        <f>'4.  2011-2014 LRAM'!AY425*AQ1859</f>
        <v>0</v>
      </c>
      <c r="AR1862" s="331">
        <f>'4.  2011-2014 LRAM'!AZ425*AR1859</f>
        <v>0</v>
      </c>
      <c r="AS1862" s="543">
        <f>SUM(AE1862:AR1862)</f>
        <v>0</v>
      </c>
    </row>
    <row r="1863" spans="2:45">
      <c r="B1863" s="283" t="s">
        <v>821</v>
      </c>
      <c r="C1863" s="301"/>
      <c r="D1863" s="243"/>
      <c r="E1863" s="240"/>
      <c r="F1863" s="240"/>
      <c r="G1863" s="240"/>
      <c r="H1863" s="240"/>
      <c r="I1863" s="240"/>
      <c r="J1863" s="240"/>
      <c r="K1863" s="240"/>
      <c r="L1863" s="240"/>
      <c r="M1863" s="240"/>
      <c r="N1863" s="240"/>
      <c r="O1863" s="240"/>
      <c r="P1863" s="240"/>
      <c r="Q1863" s="240"/>
      <c r="R1863" s="251"/>
      <c r="S1863" s="240"/>
      <c r="T1863" s="240"/>
      <c r="U1863" s="240"/>
      <c r="V1863" s="243"/>
      <c r="W1863" s="243"/>
      <c r="X1863" s="243"/>
      <c r="Y1863" s="243"/>
      <c r="Z1863" s="240"/>
      <c r="AA1863" s="240"/>
      <c r="AB1863" s="240"/>
      <c r="AC1863" s="240"/>
      <c r="AD1863" s="240"/>
      <c r="AE1863" s="331">
        <f>'4.  2011-2014 LRAM'!AM562*AE1859</f>
        <v>0</v>
      </c>
      <c r="AF1863" s="331">
        <f>'4.  2011-2014 LRAM'!AN562*AF1859</f>
        <v>0</v>
      </c>
      <c r="AG1863" s="331">
        <f>'4.  2011-2014 LRAM'!AO562*AG1859</f>
        <v>0</v>
      </c>
      <c r="AH1863" s="331">
        <f>'4.  2011-2014 LRAM'!AP562*AH1859</f>
        <v>0</v>
      </c>
      <c r="AI1863" s="331">
        <f>'4.  2011-2014 LRAM'!AQ562*AI1859</f>
        <v>0</v>
      </c>
      <c r="AJ1863" s="331">
        <f>'4.  2011-2014 LRAM'!AR562*AJ1859</f>
        <v>0</v>
      </c>
      <c r="AK1863" s="331">
        <f>'4.  2011-2014 LRAM'!AS562*AK1859</f>
        <v>0</v>
      </c>
      <c r="AL1863" s="331">
        <f>'4.  2011-2014 LRAM'!AT562*AL1859</f>
        <v>0</v>
      </c>
      <c r="AM1863" s="331">
        <f>'4.  2011-2014 LRAM'!AU562*AM1859</f>
        <v>0</v>
      </c>
      <c r="AN1863" s="331">
        <f>'4.  2011-2014 LRAM'!AV562*AN1859</f>
        <v>0</v>
      </c>
      <c r="AO1863" s="331">
        <f>'4.  2011-2014 LRAM'!AW562*AO1859</f>
        <v>0</v>
      </c>
      <c r="AP1863" s="331">
        <f>'4.  2011-2014 LRAM'!AX562*AP1859</f>
        <v>0</v>
      </c>
      <c r="AQ1863" s="331">
        <f>'4.  2011-2014 LRAM'!AY562*AQ1859</f>
        <v>0</v>
      </c>
      <c r="AR1863" s="331">
        <f>'4.  2011-2014 LRAM'!AZ562*AR1859</f>
        <v>0</v>
      </c>
      <c r="AS1863" s="543">
        <f t="shared" ref="AS1863:AS1872" si="3048">SUM(AE1863:AR1863)</f>
        <v>0</v>
      </c>
    </row>
    <row r="1864" spans="2:45">
      <c r="B1864" s="283" t="s">
        <v>822</v>
      </c>
      <c r="C1864" s="301"/>
      <c r="D1864" s="243"/>
      <c r="E1864" s="240"/>
      <c r="F1864" s="240"/>
      <c r="G1864" s="240"/>
      <c r="H1864" s="240"/>
      <c r="I1864" s="240"/>
      <c r="J1864" s="240"/>
      <c r="K1864" s="240"/>
      <c r="L1864" s="240"/>
      <c r="M1864" s="240"/>
      <c r="N1864" s="240"/>
      <c r="O1864" s="240"/>
      <c r="P1864" s="240"/>
      <c r="Q1864" s="240"/>
      <c r="R1864" s="251"/>
      <c r="S1864" s="240"/>
      <c r="T1864" s="240"/>
      <c r="U1864" s="240"/>
      <c r="V1864" s="243"/>
      <c r="W1864" s="243"/>
      <c r="X1864" s="243"/>
      <c r="Y1864" s="243"/>
      <c r="Z1864" s="240"/>
      <c r="AA1864" s="240"/>
      <c r="AB1864" s="240"/>
      <c r="AC1864" s="240"/>
      <c r="AD1864" s="240"/>
      <c r="AE1864" s="331">
        <f t="shared" ref="AE1864:AR1864" si="3049">AE219*AE1859</f>
        <v>0</v>
      </c>
      <c r="AF1864" s="331">
        <f t="shared" si="3049"/>
        <v>0</v>
      </c>
      <c r="AG1864" s="331">
        <f t="shared" si="3049"/>
        <v>0</v>
      </c>
      <c r="AH1864" s="331">
        <f t="shared" si="3049"/>
        <v>0</v>
      </c>
      <c r="AI1864" s="331">
        <f t="shared" si="3049"/>
        <v>0</v>
      </c>
      <c r="AJ1864" s="331">
        <f t="shared" si="3049"/>
        <v>0</v>
      </c>
      <c r="AK1864" s="331">
        <f t="shared" si="3049"/>
        <v>0</v>
      </c>
      <c r="AL1864" s="331">
        <f t="shared" si="3049"/>
        <v>0</v>
      </c>
      <c r="AM1864" s="331">
        <f t="shared" si="3049"/>
        <v>0</v>
      </c>
      <c r="AN1864" s="331">
        <f t="shared" si="3049"/>
        <v>0</v>
      </c>
      <c r="AO1864" s="331">
        <f t="shared" si="3049"/>
        <v>0</v>
      </c>
      <c r="AP1864" s="331">
        <f t="shared" si="3049"/>
        <v>0</v>
      </c>
      <c r="AQ1864" s="331">
        <f t="shared" si="3049"/>
        <v>0</v>
      </c>
      <c r="AR1864" s="331">
        <f t="shared" si="3049"/>
        <v>0</v>
      </c>
      <c r="AS1864" s="543">
        <f t="shared" si="3048"/>
        <v>0</v>
      </c>
    </row>
    <row r="1865" spans="2:45">
      <c r="B1865" s="283" t="s">
        <v>823</v>
      </c>
      <c r="C1865" s="301"/>
      <c r="D1865" s="243"/>
      <c r="E1865" s="240"/>
      <c r="F1865" s="240"/>
      <c r="G1865" s="240"/>
      <c r="H1865" s="240"/>
      <c r="I1865" s="240"/>
      <c r="J1865" s="240"/>
      <c r="K1865" s="240"/>
      <c r="L1865" s="240"/>
      <c r="M1865" s="240"/>
      <c r="N1865" s="240"/>
      <c r="O1865" s="240"/>
      <c r="P1865" s="240"/>
      <c r="Q1865" s="240"/>
      <c r="R1865" s="251"/>
      <c r="S1865" s="240"/>
      <c r="T1865" s="240"/>
      <c r="U1865" s="240"/>
      <c r="V1865" s="243"/>
      <c r="W1865" s="243"/>
      <c r="X1865" s="243"/>
      <c r="Y1865" s="243"/>
      <c r="Z1865" s="240"/>
      <c r="AA1865" s="240"/>
      <c r="AB1865" s="240"/>
      <c r="AC1865" s="240"/>
      <c r="AD1865" s="240"/>
      <c r="AE1865" s="331">
        <f t="shared" ref="AE1865:AR1865" si="3050">AE409*AE1859</f>
        <v>0</v>
      </c>
      <c r="AF1865" s="331">
        <f t="shared" si="3050"/>
        <v>0</v>
      </c>
      <c r="AG1865" s="331">
        <f t="shared" si="3050"/>
        <v>0</v>
      </c>
      <c r="AH1865" s="331">
        <f t="shared" si="3050"/>
        <v>0</v>
      </c>
      <c r="AI1865" s="331">
        <f t="shared" si="3050"/>
        <v>0</v>
      </c>
      <c r="AJ1865" s="331">
        <f t="shared" si="3050"/>
        <v>0</v>
      </c>
      <c r="AK1865" s="331">
        <f t="shared" si="3050"/>
        <v>0</v>
      </c>
      <c r="AL1865" s="331">
        <f t="shared" si="3050"/>
        <v>0</v>
      </c>
      <c r="AM1865" s="331">
        <f t="shared" si="3050"/>
        <v>0</v>
      </c>
      <c r="AN1865" s="331">
        <f t="shared" si="3050"/>
        <v>0</v>
      </c>
      <c r="AO1865" s="331">
        <f t="shared" si="3050"/>
        <v>0</v>
      </c>
      <c r="AP1865" s="331">
        <f t="shared" si="3050"/>
        <v>0</v>
      </c>
      <c r="AQ1865" s="331">
        <f t="shared" si="3050"/>
        <v>0</v>
      </c>
      <c r="AR1865" s="331">
        <f t="shared" si="3050"/>
        <v>0</v>
      </c>
      <c r="AS1865" s="543">
        <f t="shared" si="3048"/>
        <v>0</v>
      </c>
    </row>
    <row r="1866" spans="2:45">
      <c r="B1866" s="283" t="s">
        <v>824</v>
      </c>
      <c r="C1866" s="301"/>
      <c r="D1866" s="243"/>
      <c r="E1866" s="240"/>
      <c r="F1866" s="240"/>
      <c r="G1866" s="240"/>
      <c r="H1866" s="240"/>
      <c r="I1866" s="240"/>
      <c r="J1866" s="240"/>
      <c r="K1866" s="240"/>
      <c r="L1866" s="240"/>
      <c r="M1866" s="240"/>
      <c r="N1866" s="240"/>
      <c r="O1866" s="240"/>
      <c r="P1866" s="240"/>
      <c r="Q1866" s="240"/>
      <c r="R1866" s="251"/>
      <c r="S1866" s="240"/>
      <c r="T1866" s="240"/>
      <c r="U1866" s="240"/>
      <c r="V1866" s="243"/>
      <c r="W1866" s="243"/>
      <c r="X1866" s="243"/>
      <c r="Y1866" s="243"/>
      <c r="Z1866" s="240"/>
      <c r="AA1866" s="240"/>
      <c r="AB1866" s="240"/>
      <c r="AC1866" s="240"/>
      <c r="AD1866" s="240"/>
      <c r="AE1866" s="331">
        <f t="shared" ref="AE1866:AR1866" si="3051">AE599*AE1859</f>
        <v>0</v>
      </c>
      <c r="AF1866" s="331">
        <f t="shared" si="3051"/>
        <v>0</v>
      </c>
      <c r="AG1866" s="331">
        <f t="shared" si="3051"/>
        <v>0</v>
      </c>
      <c r="AH1866" s="331">
        <f t="shared" si="3051"/>
        <v>0</v>
      </c>
      <c r="AI1866" s="331">
        <f t="shared" si="3051"/>
        <v>0</v>
      </c>
      <c r="AJ1866" s="331">
        <f t="shared" si="3051"/>
        <v>0</v>
      </c>
      <c r="AK1866" s="331">
        <f t="shared" si="3051"/>
        <v>0</v>
      </c>
      <c r="AL1866" s="331">
        <f t="shared" si="3051"/>
        <v>0</v>
      </c>
      <c r="AM1866" s="331">
        <f t="shared" si="3051"/>
        <v>0</v>
      </c>
      <c r="AN1866" s="331">
        <f t="shared" si="3051"/>
        <v>0</v>
      </c>
      <c r="AO1866" s="331">
        <f t="shared" si="3051"/>
        <v>0</v>
      </c>
      <c r="AP1866" s="331">
        <f t="shared" si="3051"/>
        <v>0</v>
      </c>
      <c r="AQ1866" s="331">
        <f t="shared" si="3051"/>
        <v>0</v>
      </c>
      <c r="AR1866" s="331">
        <f t="shared" si="3051"/>
        <v>0</v>
      </c>
      <c r="AS1866" s="543">
        <f t="shared" si="3048"/>
        <v>0</v>
      </c>
    </row>
    <row r="1867" spans="2:45">
      <c r="B1867" s="283" t="s">
        <v>825</v>
      </c>
      <c r="C1867" s="301"/>
      <c r="D1867" s="243"/>
      <c r="E1867" s="240"/>
      <c r="F1867" s="240"/>
      <c r="G1867" s="240"/>
      <c r="H1867" s="240"/>
      <c r="I1867" s="240"/>
      <c r="J1867" s="240"/>
      <c r="K1867" s="240"/>
      <c r="L1867" s="240"/>
      <c r="M1867" s="240"/>
      <c r="N1867" s="240"/>
      <c r="O1867" s="240"/>
      <c r="P1867" s="240"/>
      <c r="Q1867" s="240"/>
      <c r="R1867" s="251"/>
      <c r="S1867" s="240"/>
      <c r="T1867" s="240"/>
      <c r="U1867" s="240"/>
      <c r="V1867" s="243"/>
      <c r="W1867" s="243"/>
      <c r="X1867" s="243"/>
      <c r="Y1867" s="243"/>
      <c r="Z1867" s="240"/>
      <c r="AA1867" s="240"/>
      <c r="AB1867" s="240"/>
      <c r="AC1867" s="240"/>
      <c r="AD1867" s="240"/>
      <c r="AE1867" s="331">
        <f t="shared" ref="AE1867:AR1867" si="3052">AE789*AE1859</f>
        <v>0</v>
      </c>
      <c r="AF1867" s="331">
        <f t="shared" si="3052"/>
        <v>9257.8214905394198</v>
      </c>
      <c r="AG1867" s="331">
        <f t="shared" si="3052"/>
        <v>7506.7864757446087</v>
      </c>
      <c r="AH1867" s="331">
        <f t="shared" si="3052"/>
        <v>0</v>
      </c>
      <c r="AI1867" s="331">
        <f t="shared" si="3052"/>
        <v>0</v>
      </c>
      <c r="AJ1867" s="331">
        <f t="shared" si="3052"/>
        <v>0</v>
      </c>
      <c r="AK1867" s="331">
        <f t="shared" si="3052"/>
        <v>0</v>
      </c>
      <c r="AL1867" s="331">
        <f t="shared" si="3052"/>
        <v>0</v>
      </c>
      <c r="AM1867" s="331">
        <f t="shared" si="3052"/>
        <v>0</v>
      </c>
      <c r="AN1867" s="331">
        <f t="shared" si="3052"/>
        <v>0</v>
      </c>
      <c r="AO1867" s="331">
        <f t="shared" si="3052"/>
        <v>0</v>
      </c>
      <c r="AP1867" s="331">
        <f t="shared" si="3052"/>
        <v>0</v>
      </c>
      <c r="AQ1867" s="331">
        <f t="shared" si="3052"/>
        <v>0</v>
      </c>
      <c r="AR1867" s="331">
        <f t="shared" si="3052"/>
        <v>0</v>
      </c>
      <c r="AS1867" s="543">
        <f t="shared" si="3048"/>
        <v>16764.607966284027</v>
      </c>
    </row>
    <row r="1868" spans="2:45">
      <c r="B1868" s="283" t="s">
        <v>826</v>
      </c>
      <c r="C1868" s="301"/>
      <c r="D1868" s="243"/>
      <c r="E1868" s="240"/>
      <c r="F1868" s="240"/>
      <c r="G1868" s="240"/>
      <c r="H1868" s="240"/>
      <c r="I1868" s="240"/>
      <c r="J1868" s="240"/>
      <c r="K1868" s="240"/>
      <c r="L1868" s="240"/>
      <c r="M1868" s="240"/>
      <c r="N1868" s="240"/>
      <c r="O1868" s="240"/>
      <c r="P1868" s="240"/>
      <c r="Q1868" s="240"/>
      <c r="R1868" s="251"/>
      <c r="S1868" s="240"/>
      <c r="T1868" s="240"/>
      <c r="U1868" s="240"/>
      <c r="V1868" s="243"/>
      <c r="W1868" s="243"/>
      <c r="X1868" s="243"/>
      <c r="Y1868" s="243"/>
      <c r="Z1868" s="240"/>
      <c r="AA1868" s="240"/>
      <c r="AB1868" s="240"/>
      <c r="AC1868" s="240"/>
      <c r="AD1868" s="240"/>
      <c r="AE1868" s="331">
        <f t="shared" ref="AE1868:AR1868" si="3053">AE984*AE1859</f>
        <v>0</v>
      </c>
      <c r="AF1868" s="331">
        <f t="shared" si="3053"/>
        <v>0</v>
      </c>
      <c r="AG1868" s="331">
        <f t="shared" si="3053"/>
        <v>0</v>
      </c>
      <c r="AH1868" s="331">
        <f t="shared" si="3053"/>
        <v>0</v>
      </c>
      <c r="AI1868" s="331">
        <f t="shared" si="3053"/>
        <v>0</v>
      </c>
      <c r="AJ1868" s="331">
        <f t="shared" si="3053"/>
        <v>0</v>
      </c>
      <c r="AK1868" s="331">
        <f t="shared" si="3053"/>
        <v>0</v>
      </c>
      <c r="AL1868" s="331">
        <f t="shared" si="3053"/>
        <v>0</v>
      </c>
      <c r="AM1868" s="331">
        <f t="shared" si="3053"/>
        <v>0</v>
      </c>
      <c r="AN1868" s="331">
        <f t="shared" si="3053"/>
        <v>0</v>
      </c>
      <c r="AO1868" s="331">
        <f t="shared" si="3053"/>
        <v>0</v>
      </c>
      <c r="AP1868" s="331">
        <f t="shared" si="3053"/>
        <v>0</v>
      </c>
      <c r="AQ1868" s="331">
        <f t="shared" si="3053"/>
        <v>0</v>
      </c>
      <c r="AR1868" s="331">
        <f t="shared" si="3053"/>
        <v>0</v>
      </c>
      <c r="AS1868" s="543">
        <f t="shared" si="3048"/>
        <v>0</v>
      </c>
    </row>
    <row r="1869" spans="2:45">
      <c r="B1869" s="283" t="s">
        <v>827</v>
      </c>
      <c r="C1869" s="301"/>
      <c r="D1869" s="243"/>
      <c r="E1869" s="240"/>
      <c r="F1869" s="240"/>
      <c r="G1869" s="240"/>
      <c r="H1869" s="240"/>
      <c r="I1869" s="240"/>
      <c r="J1869" s="240"/>
      <c r="K1869" s="240"/>
      <c r="L1869" s="240"/>
      <c r="M1869" s="240"/>
      <c r="N1869" s="240"/>
      <c r="O1869" s="240"/>
      <c r="P1869" s="240"/>
      <c r="Q1869" s="240"/>
      <c r="R1869" s="251"/>
      <c r="S1869" s="240"/>
      <c r="T1869" s="240"/>
      <c r="U1869" s="240"/>
      <c r="V1869" s="243"/>
      <c r="W1869" s="243"/>
      <c r="X1869" s="243"/>
      <c r="Y1869" s="243"/>
      <c r="Z1869" s="240"/>
      <c r="AA1869" s="240"/>
      <c r="AB1869" s="240"/>
      <c r="AC1869" s="240"/>
      <c r="AD1869" s="240"/>
      <c r="AE1869" s="331">
        <f t="shared" ref="AE1869:AR1869" si="3054">AE1179*AE1859</f>
        <v>0</v>
      </c>
      <c r="AF1869" s="331">
        <f t="shared" si="3054"/>
        <v>0</v>
      </c>
      <c r="AG1869" s="331">
        <f t="shared" si="3054"/>
        <v>0</v>
      </c>
      <c r="AH1869" s="331">
        <f t="shared" si="3054"/>
        <v>0</v>
      </c>
      <c r="AI1869" s="331">
        <f t="shared" si="3054"/>
        <v>0</v>
      </c>
      <c r="AJ1869" s="331">
        <f t="shared" si="3054"/>
        <v>0</v>
      </c>
      <c r="AK1869" s="331">
        <f t="shared" si="3054"/>
        <v>0</v>
      </c>
      <c r="AL1869" s="331">
        <f t="shared" si="3054"/>
        <v>0</v>
      </c>
      <c r="AM1869" s="331">
        <f t="shared" si="3054"/>
        <v>0</v>
      </c>
      <c r="AN1869" s="331">
        <f t="shared" si="3054"/>
        <v>0</v>
      </c>
      <c r="AO1869" s="331">
        <f t="shared" si="3054"/>
        <v>0</v>
      </c>
      <c r="AP1869" s="331">
        <f t="shared" si="3054"/>
        <v>0</v>
      </c>
      <c r="AQ1869" s="331">
        <f t="shared" si="3054"/>
        <v>0</v>
      </c>
      <c r="AR1869" s="331">
        <f t="shared" si="3054"/>
        <v>0</v>
      </c>
      <c r="AS1869" s="543">
        <f t="shared" si="3048"/>
        <v>0</v>
      </c>
    </row>
    <row r="1870" spans="2:45">
      <c r="B1870" s="283" t="s">
        <v>828</v>
      </c>
      <c r="C1870" s="301"/>
      <c r="D1870" s="243"/>
      <c r="E1870" s="240"/>
      <c r="F1870" s="240"/>
      <c r="G1870" s="240"/>
      <c r="H1870" s="240"/>
      <c r="I1870" s="240"/>
      <c r="J1870" s="240"/>
      <c r="K1870" s="240"/>
      <c r="L1870" s="240"/>
      <c r="M1870" s="240"/>
      <c r="N1870" s="240"/>
      <c r="O1870" s="240"/>
      <c r="P1870" s="240"/>
      <c r="Q1870" s="240"/>
      <c r="R1870" s="251"/>
      <c r="S1870" s="240"/>
      <c r="T1870" s="240"/>
      <c r="U1870" s="240"/>
      <c r="V1870" s="243"/>
      <c r="W1870" s="243"/>
      <c r="X1870" s="243"/>
      <c r="Y1870" s="243"/>
      <c r="Z1870" s="240"/>
      <c r="AA1870" s="240"/>
      <c r="AB1870" s="240"/>
      <c r="AC1870" s="240"/>
      <c r="AD1870" s="240"/>
      <c r="AE1870" s="331">
        <f t="shared" ref="AE1870:AR1870" si="3055">AE1374*AE1859</f>
        <v>0</v>
      </c>
      <c r="AF1870" s="331">
        <f t="shared" si="3055"/>
        <v>0</v>
      </c>
      <c r="AG1870" s="331">
        <f t="shared" si="3055"/>
        <v>0</v>
      </c>
      <c r="AH1870" s="331">
        <f t="shared" si="3055"/>
        <v>0</v>
      </c>
      <c r="AI1870" s="331">
        <f t="shared" si="3055"/>
        <v>0</v>
      </c>
      <c r="AJ1870" s="331">
        <f t="shared" si="3055"/>
        <v>0</v>
      </c>
      <c r="AK1870" s="331">
        <f t="shared" si="3055"/>
        <v>0</v>
      </c>
      <c r="AL1870" s="331">
        <f t="shared" si="3055"/>
        <v>0</v>
      </c>
      <c r="AM1870" s="331">
        <f t="shared" si="3055"/>
        <v>0</v>
      </c>
      <c r="AN1870" s="331">
        <f t="shared" si="3055"/>
        <v>0</v>
      </c>
      <c r="AO1870" s="331">
        <f t="shared" si="3055"/>
        <v>0</v>
      </c>
      <c r="AP1870" s="331">
        <f t="shared" si="3055"/>
        <v>0</v>
      </c>
      <c r="AQ1870" s="331">
        <f t="shared" si="3055"/>
        <v>0</v>
      </c>
      <c r="AR1870" s="331">
        <f t="shared" si="3055"/>
        <v>0</v>
      </c>
      <c r="AS1870" s="543">
        <f t="shared" si="3048"/>
        <v>0</v>
      </c>
    </row>
    <row r="1871" spans="2:45">
      <c r="B1871" s="283" t="s">
        <v>829</v>
      </c>
      <c r="C1871" s="301"/>
      <c r="D1871" s="243"/>
      <c r="E1871" s="240"/>
      <c r="F1871" s="240"/>
      <c r="G1871" s="240"/>
      <c r="H1871" s="240"/>
      <c r="I1871" s="240"/>
      <c r="J1871" s="240"/>
      <c r="K1871" s="240"/>
      <c r="L1871" s="240"/>
      <c r="M1871" s="240"/>
      <c r="N1871" s="240"/>
      <c r="O1871" s="240"/>
      <c r="P1871" s="240"/>
      <c r="Q1871" s="240"/>
      <c r="R1871" s="251"/>
      <c r="S1871" s="240"/>
      <c r="T1871" s="240"/>
      <c r="U1871" s="240"/>
      <c r="V1871" s="243"/>
      <c r="W1871" s="243"/>
      <c r="X1871" s="243"/>
      <c r="Y1871" s="243"/>
      <c r="Z1871" s="240"/>
      <c r="AA1871" s="240"/>
      <c r="AB1871" s="240"/>
      <c r="AC1871" s="240"/>
      <c r="AD1871" s="240"/>
      <c r="AE1871" s="331">
        <f t="shared" ref="AE1871:AR1871" si="3056">AE1568*AE1859</f>
        <v>0</v>
      </c>
      <c r="AF1871" s="331">
        <f t="shared" si="3056"/>
        <v>0</v>
      </c>
      <c r="AG1871" s="331">
        <f t="shared" si="3056"/>
        <v>0</v>
      </c>
      <c r="AH1871" s="331">
        <f t="shared" si="3056"/>
        <v>0</v>
      </c>
      <c r="AI1871" s="331">
        <f t="shared" si="3056"/>
        <v>0</v>
      </c>
      <c r="AJ1871" s="331">
        <f t="shared" si="3056"/>
        <v>0</v>
      </c>
      <c r="AK1871" s="331">
        <f t="shared" si="3056"/>
        <v>0</v>
      </c>
      <c r="AL1871" s="331">
        <f t="shared" si="3056"/>
        <v>0</v>
      </c>
      <c r="AM1871" s="331">
        <f t="shared" si="3056"/>
        <v>0</v>
      </c>
      <c r="AN1871" s="331">
        <f t="shared" si="3056"/>
        <v>0</v>
      </c>
      <c r="AO1871" s="331">
        <f t="shared" si="3056"/>
        <v>0</v>
      </c>
      <c r="AP1871" s="331">
        <f t="shared" si="3056"/>
        <v>0</v>
      </c>
      <c r="AQ1871" s="331">
        <f t="shared" si="3056"/>
        <v>0</v>
      </c>
      <c r="AR1871" s="331">
        <f t="shared" si="3056"/>
        <v>0</v>
      </c>
      <c r="AS1871" s="543">
        <f t="shared" si="3048"/>
        <v>0</v>
      </c>
    </row>
    <row r="1872" spans="2:45" ht="15.75">
      <c r="B1872" s="305" t="s">
        <v>988</v>
      </c>
      <c r="C1872" s="301"/>
      <c r="D1872" s="263"/>
      <c r="E1872" s="293"/>
      <c r="F1872" s="293"/>
      <c r="G1872" s="293"/>
      <c r="H1872" s="293"/>
      <c r="I1872" s="293"/>
      <c r="J1872" s="293"/>
      <c r="K1872" s="293"/>
      <c r="L1872" s="293"/>
      <c r="M1872" s="293"/>
      <c r="N1872" s="293"/>
      <c r="O1872" s="293"/>
      <c r="P1872" s="293"/>
      <c r="Q1872" s="293"/>
      <c r="R1872" s="260"/>
      <c r="S1872" s="293"/>
      <c r="T1872" s="293"/>
      <c r="U1872" s="293"/>
      <c r="V1872" s="263"/>
      <c r="W1872" s="263"/>
      <c r="X1872" s="263"/>
      <c r="Y1872" s="263"/>
      <c r="Z1872" s="293"/>
      <c r="AA1872" s="293"/>
      <c r="AB1872" s="293"/>
      <c r="AC1872" s="293"/>
      <c r="AD1872" s="293"/>
      <c r="AE1872" s="302">
        <f>SUM(AE1860:AE1871)</f>
        <v>0</v>
      </c>
      <c r="AF1872" s="302">
        <f t="shared" ref="AF1872:AR1872" si="3057">SUM(AF1860:AF1871)</f>
        <v>9257.8214905394198</v>
      </c>
      <c r="AG1872" s="302">
        <f t="shared" si="3057"/>
        <v>7506.7864757446087</v>
      </c>
      <c r="AH1872" s="302">
        <f t="shared" si="3057"/>
        <v>0</v>
      </c>
      <c r="AI1872" s="302">
        <f t="shared" si="3057"/>
        <v>0</v>
      </c>
      <c r="AJ1872" s="302">
        <f t="shared" si="3057"/>
        <v>0</v>
      </c>
      <c r="AK1872" s="302">
        <f t="shared" si="3057"/>
        <v>0</v>
      </c>
      <c r="AL1872" s="302">
        <f t="shared" si="3057"/>
        <v>0</v>
      </c>
      <c r="AM1872" s="302">
        <f t="shared" si="3057"/>
        <v>0</v>
      </c>
      <c r="AN1872" s="302">
        <f t="shared" si="3057"/>
        <v>0</v>
      </c>
      <c r="AO1872" s="302">
        <f t="shared" si="3057"/>
        <v>0</v>
      </c>
      <c r="AP1872" s="302">
        <f t="shared" si="3057"/>
        <v>0</v>
      </c>
      <c r="AQ1872" s="302">
        <f t="shared" si="3057"/>
        <v>0</v>
      </c>
      <c r="AR1872" s="302">
        <f t="shared" si="3057"/>
        <v>0</v>
      </c>
      <c r="AS1872" s="359">
        <f t="shared" si="3048"/>
        <v>16764.607966284027</v>
      </c>
    </row>
    <row r="1873" spans="2:45" ht="15.75">
      <c r="B1873" s="305" t="s">
        <v>989</v>
      </c>
      <c r="C1873" s="301"/>
      <c r="D1873" s="306"/>
      <c r="E1873" s="293"/>
      <c r="F1873" s="293"/>
      <c r="G1873" s="293"/>
      <c r="H1873" s="293"/>
      <c r="I1873" s="293"/>
      <c r="J1873" s="293"/>
      <c r="K1873" s="293"/>
      <c r="L1873" s="293"/>
      <c r="M1873" s="293"/>
      <c r="N1873" s="293"/>
      <c r="O1873" s="293"/>
      <c r="P1873" s="293"/>
      <c r="Q1873" s="293"/>
      <c r="R1873" s="260"/>
      <c r="S1873" s="293"/>
      <c r="T1873" s="293"/>
      <c r="U1873" s="293"/>
      <c r="V1873" s="263"/>
      <c r="W1873" s="263"/>
      <c r="X1873" s="263"/>
      <c r="Y1873" s="263"/>
      <c r="Z1873" s="293"/>
      <c r="AA1873" s="293"/>
      <c r="AB1873" s="293"/>
      <c r="AC1873" s="293"/>
      <c r="AD1873" s="293"/>
      <c r="AE1873" s="303">
        <f>AE1857*AE1859</f>
        <v>0</v>
      </c>
      <c r="AF1873" s="303">
        <f t="shared" ref="AF1873:AR1873" si="3058">AF1857*AF1859</f>
        <v>0</v>
      </c>
      <c r="AG1873" s="303">
        <f t="shared" si="3058"/>
        <v>0</v>
      </c>
      <c r="AH1873" s="303">
        <f t="shared" si="3058"/>
        <v>0</v>
      </c>
      <c r="AI1873" s="303">
        <f t="shared" si="3058"/>
        <v>0</v>
      </c>
      <c r="AJ1873" s="303">
        <f t="shared" si="3058"/>
        <v>0</v>
      </c>
      <c r="AK1873" s="303">
        <f t="shared" si="3058"/>
        <v>0</v>
      </c>
      <c r="AL1873" s="303">
        <f t="shared" si="3058"/>
        <v>0</v>
      </c>
      <c r="AM1873" s="303">
        <f t="shared" si="3058"/>
        <v>0</v>
      </c>
      <c r="AN1873" s="303">
        <f t="shared" si="3058"/>
        <v>0</v>
      </c>
      <c r="AO1873" s="303">
        <f t="shared" si="3058"/>
        <v>0</v>
      </c>
      <c r="AP1873" s="303">
        <f t="shared" si="3058"/>
        <v>0</v>
      </c>
      <c r="AQ1873" s="303">
        <f t="shared" si="3058"/>
        <v>0</v>
      </c>
      <c r="AR1873" s="303">
        <f t="shared" si="3058"/>
        <v>0</v>
      </c>
      <c r="AS1873" s="359">
        <f>SUM(AE1873:AR1873)</f>
        <v>0</v>
      </c>
    </row>
    <row r="1874" spans="2:45" ht="15.75">
      <c r="B1874" s="305" t="s">
        <v>990</v>
      </c>
      <c r="C1874" s="301"/>
      <c r="D1874" s="306"/>
      <c r="E1874" s="293"/>
      <c r="F1874" s="293"/>
      <c r="G1874" s="293"/>
      <c r="H1874" s="293"/>
      <c r="I1874" s="293"/>
      <c r="J1874" s="293"/>
      <c r="K1874" s="293"/>
      <c r="L1874" s="293"/>
      <c r="M1874" s="293"/>
      <c r="N1874" s="293"/>
      <c r="O1874" s="293"/>
      <c r="P1874" s="293"/>
      <c r="Q1874" s="293"/>
      <c r="R1874" s="260"/>
      <c r="S1874" s="293"/>
      <c r="T1874" s="293"/>
      <c r="U1874" s="293"/>
      <c r="V1874" s="306"/>
      <c r="W1874" s="306"/>
      <c r="X1874" s="306"/>
      <c r="Y1874" s="306"/>
      <c r="Z1874" s="293"/>
      <c r="AA1874" s="293"/>
      <c r="AB1874" s="293"/>
      <c r="AC1874" s="293"/>
      <c r="AD1874" s="293"/>
      <c r="AE1874" s="307"/>
      <c r="AF1874" s="307"/>
      <c r="AG1874" s="307"/>
      <c r="AH1874" s="307"/>
      <c r="AI1874" s="307"/>
      <c r="AJ1874" s="307"/>
      <c r="AK1874" s="307"/>
      <c r="AL1874" s="307"/>
      <c r="AM1874" s="307"/>
      <c r="AN1874" s="307"/>
      <c r="AO1874" s="307"/>
      <c r="AP1874" s="307"/>
      <c r="AQ1874" s="307"/>
      <c r="AR1874" s="307"/>
      <c r="AS1874" s="359">
        <f>AS1872-AS1873</f>
        <v>16764.607966284027</v>
      </c>
    </row>
    <row r="1875" spans="2:45">
      <c r="B1875" s="334"/>
      <c r="C1875" s="396"/>
      <c r="D1875" s="396"/>
      <c r="E1875" s="397"/>
      <c r="F1875" s="397"/>
      <c r="G1875" s="397"/>
      <c r="H1875" s="397"/>
      <c r="I1875" s="397"/>
      <c r="J1875" s="397"/>
      <c r="K1875" s="397"/>
      <c r="L1875" s="397"/>
      <c r="M1875" s="397"/>
      <c r="N1875" s="397"/>
      <c r="O1875" s="397"/>
      <c r="P1875" s="397"/>
      <c r="Q1875" s="397"/>
      <c r="R1875" s="398"/>
      <c r="S1875" s="397"/>
      <c r="T1875" s="397"/>
      <c r="U1875" s="397"/>
      <c r="V1875" s="396"/>
      <c r="W1875" s="399"/>
      <c r="X1875" s="396"/>
      <c r="Y1875" s="396"/>
      <c r="Z1875" s="397"/>
      <c r="AA1875" s="397"/>
      <c r="AB1875" s="397"/>
      <c r="AC1875" s="397"/>
      <c r="AD1875" s="397"/>
      <c r="AE1875" s="400"/>
      <c r="AF1875" s="400"/>
      <c r="AG1875" s="400"/>
      <c r="AH1875" s="400"/>
      <c r="AI1875" s="400"/>
      <c r="AJ1875" s="400"/>
      <c r="AK1875" s="400"/>
      <c r="AL1875" s="400"/>
      <c r="AM1875" s="400"/>
      <c r="AN1875" s="400"/>
      <c r="AO1875" s="400"/>
      <c r="AP1875" s="400"/>
      <c r="AQ1875" s="400"/>
      <c r="AR1875" s="400"/>
      <c r="AS1875" s="339"/>
    </row>
  </sheetData>
  <sheetProtection formatCells="0" formatColumns="0" formatRows="0" insertColumns="0" insertRows="0" insertHyperlinks="0" deleteColumns="0" deleteRows="0" sort="0" autoFilter="0" pivotTables="0"/>
  <mergeCells count="87">
    <mergeCell ref="C1768:AD1768"/>
    <mergeCell ref="C22:AD22"/>
    <mergeCell ref="C21:AD21"/>
    <mergeCell ref="C20:AD20"/>
    <mergeCell ref="C19:AD19"/>
    <mergeCell ref="C414:C415"/>
    <mergeCell ref="S224:AD224"/>
    <mergeCell ref="Q604:Q605"/>
    <mergeCell ref="C18:AD18"/>
    <mergeCell ref="B14:B16"/>
    <mergeCell ref="B34:B35"/>
    <mergeCell ref="C34:C35"/>
    <mergeCell ref="B18:B19"/>
    <mergeCell ref="B24:B25"/>
    <mergeCell ref="C16:D16"/>
    <mergeCell ref="E34:P34"/>
    <mergeCell ref="S34:AD34"/>
    <mergeCell ref="AE414:AS414"/>
    <mergeCell ref="AE224:AS224"/>
    <mergeCell ref="Q34:Q35"/>
    <mergeCell ref="AE34:AS34"/>
    <mergeCell ref="S414:AD414"/>
    <mergeCell ref="Q414:Q415"/>
    <mergeCell ref="B414:B415"/>
    <mergeCell ref="E414:P414"/>
    <mergeCell ref="B224:B225"/>
    <mergeCell ref="C224:C225"/>
    <mergeCell ref="Q224:Q225"/>
    <mergeCell ref="E224:P224"/>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B1772:B1773"/>
    <mergeCell ref="C1772:C1773"/>
    <mergeCell ref="Q1772:Q1773"/>
    <mergeCell ref="AE1772:AS1772"/>
    <mergeCell ref="E1772:P1772"/>
    <mergeCell ref="S1772:AD1772"/>
    <mergeCell ref="AE1798:AS1798"/>
    <mergeCell ref="B1825:B1826"/>
    <mergeCell ref="C1825:C1826"/>
    <mergeCell ref="Q1825:Q1826"/>
    <mergeCell ref="AE1825:AS1825"/>
    <mergeCell ref="B1798:B1799"/>
    <mergeCell ref="C1798:C1799"/>
    <mergeCell ref="Q1798:Q1799"/>
    <mergeCell ref="E1798:P1798"/>
    <mergeCell ref="E1825:P1825"/>
    <mergeCell ref="S1825:AD1825"/>
    <mergeCell ref="S1798:AD1798"/>
    <mergeCell ref="AE1852:AS1852"/>
    <mergeCell ref="B1852:B1853"/>
    <mergeCell ref="C1852:C1853"/>
    <mergeCell ref="Q1852:Q1853"/>
    <mergeCell ref="E1852:P1852"/>
    <mergeCell ref="S1852:AD1852"/>
    <mergeCell ref="AE1572:AS1572"/>
    <mergeCell ref="B1572:B1573"/>
    <mergeCell ref="C1572:C1573"/>
    <mergeCell ref="E1572:P1572"/>
    <mergeCell ref="Q1572:Q1573"/>
    <mergeCell ref="S1572:AD1572"/>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851" location="'5.  2015-2020 LRAM'!A1" display="Return to top" xr:uid="{223528A0-8936-430C-B9FD-6493F6E71F79}"/>
    <hyperlink ref="D1824" location="'5.  2015-2020 LRAM'!A1" display="Return to top" xr:uid="{278D811C-DEDB-43E0-A919-D4F625F1C6E5}"/>
    <hyperlink ref="D1797" location="'5.  2015-2020 LRAM'!A1" display="Return to top" xr:uid="{31D5DA7B-CBF7-4225-982B-2FD4C5554E84}"/>
    <hyperlink ref="D1771" location="'5.  2015-2020 LRAM'!A1" display="Return to top" xr:uid="{6EC8DA8E-6F1F-4C73-A137-6E5BB30C5B94}"/>
    <hyperlink ref="D1571" location="'5.  2015-2020 LRAM'!A1" display="Return to top" xr:uid="{47C0A16E-0B31-4399-85EA-B93261291EBC}"/>
  </hyperlinks>
  <pageMargins left="0.70866141732283472" right="0.70866141732283472" top="0.74803149606299213" bottom="0.74803149606299213" header="0.31496062992125984" footer="0.31496062992125984"/>
  <pageSetup paperSize="5" scale="26"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215"/>
  <sheetViews>
    <sheetView topLeftCell="A187" zoomScale="90" zoomScaleNormal="90" workbookViewId="0">
      <selection activeCell="K219" sqref="K219"/>
    </sheetView>
  </sheetViews>
  <sheetFormatPr defaultColWidth="9" defaultRowHeight="15"/>
  <cols>
    <col min="1" max="1" width="4.5703125" style="1" customWidth="1"/>
    <col min="2" max="2" width="19.5703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7"/>
      <c r="C3" s="45"/>
      <c r="D3" s="45"/>
      <c r="E3" s="46"/>
      <c r="F3" s="46"/>
      <c r="G3" s="46"/>
      <c r="H3" s="46"/>
      <c r="I3" s="46"/>
      <c r="J3" s="46"/>
      <c r="K3" s="46"/>
      <c r="L3" s="46"/>
      <c r="M3" s="46"/>
      <c r="N3" s="46"/>
      <c r="O3" s="46"/>
      <c r="P3" s="46"/>
      <c r="Q3" s="46"/>
      <c r="R3" s="46"/>
      <c r="S3" s="46"/>
      <c r="T3" s="46"/>
      <c r="U3" s="46"/>
      <c r="V3" s="46"/>
      <c r="W3" s="46"/>
      <c r="Z3" s="2"/>
    </row>
    <row r="4" spans="1:28" ht="30" customHeight="1" thickBot="1">
      <c r="B4" s="90" t="s">
        <v>171</v>
      </c>
      <c r="C4" s="99" t="s">
        <v>175</v>
      </c>
      <c r="D4" s="13"/>
      <c r="E4" s="13"/>
      <c r="F4" s="13"/>
      <c r="G4" s="147"/>
      <c r="H4" s="148"/>
      <c r="I4" s="149"/>
      <c r="J4" s="149"/>
      <c r="K4" s="149"/>
      <c r="L4" s="149"/>
      <c r="M4" s="149"/>
      <c r="N4" s="147"/>
      <c r="O4" s="147"/>
      <c r="P4" s="147"/>
      <c r="Q4" s="147"/>
      <c r="R4" s="147"/>
      <c r="S4" s="147"/>
      <c r="T4" s="147"/>
      <c r="U4" s="147"/>
      <c r="V4" s="147"/>
      <c r="W4" s="150"/>
    </row>
    <row r="5" spans="1:28" ht="25.5" customHeight="1" thickBot="1">
      <c r="B5" s="37"/>
      <c r="C5" s="102" t="s">
        <v>172</v>
      </c>
      <c r="D5" s="147"/>
      <c r="E5" s="147"/>
      <c r="F5" s="13"/>
      <c r="G5" s="147"/>
      <c r="H5" s="148"/>
      <c r="I5" s="149"/>
      <c r="J5" s="149"/>
      <c r="K5" s="149"/>
      <c r="L5" s="149"/>
      <c r="M5" s="149"/>
      <c r="N5" s="147"/>
      <c r="O5" s="147"/>
      <c r="P5" s="147"/>
      <c r="Q5" s="147"/>
      <c r="R5" s="147"/>
      <c r="S5" s="147"/>
      <c r="T5" s="147"/>
      <c r="U5" s="147"/>
      <c r="V5" s="147"/>
      <c r="W5" s="13"/>
    </row>
    <row r="6" spans="1:28" ht="31.5" customHeight="1" thickBot="1">
      <c r="B6" s="37"/>
      <c r="C6" s="528" t="s">
        <v>547</v>
      </c>
      <c r="D6" s="147"/>
      <c r="E6" s="147"/>
      <c r="F6" s="13"/>
      <c r="G6" s="147"/>
      <c r="H6" s="148"/>
      <c r="I6" s="149"/>
      <c r="J6" s="149"/>
      <c r="K6" s="149"/>
      <c r="L6" s="149"/>
      <c r="M6" s="149"/>
      <c r="N6" s="147"/>
      <c r="O6" s="147"/>
      <c r="P6" s="147"/>
      <c r="Q6" s="147"/>
      <c r="R6" s="147"/>
      <c r="S6" s="147"/>
      <c r="T6" s="147"/>
      <c r="U6" s="147"/>
      <c r="V6" s="147"/>
      <c r="W6" s="13"/>
    </row>
    <row r="7" spans="1:28" ht="25.35" customHeight="1">
      <c r="B7" s="37"/>
      <c r="C7" s="147"/>
      <c r="D7" s="147"/>
      <c r="E7" s="147"/>
      <c r="F7" s="13"/>
      <c r="G7" s="147"/>
      <c r="H7" s="148"/>
      <c r="I7" s="149"/>
      <c r="J7" s="149"/>
      <c r="K7" s="149"/>
      <c r="L7" s="149"/>
      <c r="M7" s="149"/>
      <c r="N7" s="147"/>
      <c r="O7" s="147"/>
      <c r="P7" s="147"/>
      <c r="Q7" s="147"/>
      <c r="R7" s="147"/>
      <c r="S7" s="147"/>
      <c r="T7" s="147"/>
      <c r="U7" s="147"/>
      <c r="V7" s="147"/>
      <c r="W7" s="13"/>
    </row>
    <row r="8" spans="1:28" ht="36" customHeight="1">
      <c r="A8" s="9"/>
      <c r="B8" s="91" t="s">
        <v>501</v>
      </c>
      <c r="C8" s="881" t="s">
        <v>645</v>
      </c>
      <c r="D8" s="881"/>
      <c r="E8" s="881"/>
      <c r="F8" s="881"/>
      <c r="G8" s="881"/>
      <c r="H8" s="881"/>
      <c r="I8" s="881"/>
      <c r="J8" s="881"/>
      <c r="K8" s="881"/>
      <c r="L8" s="881"/>
      <c r="M8" s="881"/>
      <c r="N8" s="881"/>
      <c r="O8" s="881"/>
      <c r="P8" s="881"/>
      <c r="Q8" s="881"/>
      <c r="R8" s="881"/>
      <c r="S8" s="881"/>
      <c r="T8" s="84"/>
      <c r="U8" s="84"/>
      <c r="V8" s="84"/>
      <c r="W8" s="84"/>
    </row>
    <row r="9" spans="1:28" ht="47.1" customHeight="1">
      <c r="B9" s="44"/>
      <c r="C9" s="834" t="s">
        <v>656</v>
      </c>
      <c r="D9" s="834"/>
      <c r="E9" s="834"/>
      <c r="F9" s="834"/>
      <c r="G9" s="834"/>
      <c r="H9" s="834"/>
      <c r="I9" s="834"/>
      <c r="J9" s="834"/>
      <c r="K9" s="834"/>
      <c r="L9" s="834"/>
      <c r="M9" s="834"/>
      <c r="N9" s="834"/>
      <c r="O9" s="834"/>
      <c r="P9" s="834"/>
      <c r="Q9" s="834"/>
      <c r="R9" s="834"/>
      <c r="S9" s="834"/>
      <c r="T9" s="84"/>
      <c r="U9" s="84"/>
      <c r="V9" s="84"/>
      <c r="W9" s="84"/>
    </row>
    <row r="10" spans="1:28" ht="38.1" customHeight="1">
      <c r="B10" s="37"/>
      <c r="C10" s="853" t="s">
        <v>657</v>
      </c>
      <c r="D10" s="834"/>
      <c r="E10" s="834"/>
      <c r="F10" s="834"/>
      <c r="G10" s="834"/>
      <c r="H10" s="834"/>
      <c r="I10" s="834"/>
      <c r="J10" s="834"/>
      <c r="K10" s="834"/>
      <c r="L10" s="834"/>
      <c r="M10" s="834"/>
      <c r="N10" s="834"/>
      <c r="O10" s="834"/>
      <c r="P10" s="834"/>
      <c r="Q10" s="834"/>
      <c r="R10" s="834"/>
      <c r="S10" s="834"/>
      <c r="T10" s="37"/>
      <c r="U10" s="37"/>
      <c r="V10" s="37"/>
    </row>
    <row r="11" spans="1:28" ht="32.450000000000003" customHeight="1">
      <c r="B11" s="17"/>
      <c r="C11" s="17"/>
      <c r="D11" s="34"/>
      <c r="E11" s="18"/>
      <c r="F11" s="18"/>
      <c r="G11" s="18"/>
      <c r="H11" s="46"/>
      <c r="I11" s="32"/>
      <c r="J11" s="32"/>
      <c r="K11" s="32"/>
      <c r="L11" s="32"/>
      <c r="M11" s="32"/>
      <c r="N11" s="18"/>
      <c r="O11" s="18"/>
      <c r="P11" s="18"/>
      <c r="Q11" s="18"/>
      <c r="R11" s="18"/>
      <c r="S11" s="18"/>
      <c r="T11" s="18"/>
      <c r="U11" s="18"/>
      <c r="V11" s="18"/>
      <c r="W11" s="18"/>
    </row>
    <row r="12" spans="1:28" s="39" customFormat="1" ht="17.25" customHeight="1">
      <c r="B12" s="880" t="s">
        <v>235</v>
      </c>
      <c r="C12" s="880"/>
      <c r="D12" s="92"/>
      <c r="E12" s="151" t="s">
        <v>236</v>
      </c>
      <c r="F12" s="40"/>
      <c r="G12" s="40"/>
      <c r="H12" s="33"/>
      <c r="I12" s="40"/>
      <c r="K12" s="513" t="s">
        <v>531</v>
      </c>
      <c r="L12" s="41"/>
      <c r="M12" s="41"/>
      <c r="N12" s="41"/>
      <c r="O12" s="41"/>
      <c r="P12" s="41"/>
      <c r="Q12" s="41"/>
      <c r="R12" s="41"/>
      <c r="S12" s="41"/>
      <c r="T12" s="41"/>
      <c r="U12" s="41"/>
      <c r="V12" s="41"/>
      <c r="W12" s="41"/>
      <c r="Y12" s="1"/>
      <c r="Z12" s="1"/>
      <c r="AA12" s="1"/>
      <c r="AB12" s="1"/>
    </row>
    <row r="13" spans="1:28" s="2" customFormat="1" ht="11.25" customHeight="1">
      <c r="B13" s="15"/>
      <c r="E13" s="8"/>
      <c r="F13" s="8"/>
      <c r="G13" s="1"/>
      <c r="H13" s="5"/>
      <c r="I13" s="1"/>
      <c r="J13" s="1"/>
      <c r="K13" s="1"/>
      <c r="L13" s="1"/>
      <c r="M13" s="1"/>
      <c r="N13" s="1"/>
      <c r="O13" s="1"/>
      <c r="P13" s="1"/>
      <c r="Q13" s="1"/>
      <c r="R13" s="1"/>
      <c r="S13" s="1"/>
      <c r="T13" s="1"/>
      <c r="U13" s="1"/>
      <c r="V13" s="1"/>
      <c r="W13" s="1"/>
      <c r="Y13" s="1"/>
      <c r="Z13" s="1"/>
      <c r="AA13" s="1"/>
      <c r="AB13" s="1"/>
    </row>
    <row r="14" spans="1:28" ht="63" customHeight="1">
      <c r="B14" s="168" t="s">
        <v>63</v>
      </c>
      <c r="C14" s="169" t="s">
        <v>468</v>
      </c>
      <c r="D14" s="170"/>
      <c r="E14" s="171" t="s">
        <v>62</v>
      </c>
      <c r="F14" s="171" t="s">
        <v>490</v>
      </c>
      <c r="G14" s="171" t="s">
        <v>63</v>
      </c>
      <c r="H14" s="171" t="s">
        <v>64</v>
      </c>
      <c r="I14" s="171" t="str">
        <f>'1.  LRAMVA Summary'!D53</f>
        <v>Residential</v>
      </c>
      <c r="J14" s="171" t="str">
        <f>'1.  LRAMVA Summary'!E53</f>
        <v>General Service &lt;50 kW</v>
      </c>
      <c r="K14" s="171" t="str">
        <f>'1.  LRAMVA Summary'!F53</f>
        <v>General Service 50 - 4,999 kW</v>
      </c>
      <c r="L14" s="171" t="str">
        <f>'1.  LRAMVA Summary'!G53</f>
        <v>Embedded Distributor</v>
      </c>
      <c r="M14" s="171" t="str">
        <f>'1.  LRAMVA Summary'!H53</f>
        <v>Sentinel Lighting</v>
      </c>
      <c r="N14" s="171" t="str">
        <f>'1.  LRAMVA Summary'!I53</f>
        <v>Street Lighting</v>
      </c>
      <c r="O14" s="171" t="str">
        <f>'1.  LRAMVA Summary'!J53</f>
        <v>Unmetered Scattered Load</v>
      </c>
      <c r="P14" s="171" t="str">
        <f>'1.  LRAMVA Summary'!K53</f>
        <v/>
      </c>
      <c r="Q14" s="171" t="str">
        <f>'1.  LRAMVA Summary'!L53</f>
        <v/>
      </c>
      <c r="R14" s="171" t="str">
        <f>'1.  LRAMVA Summary'!M53</f>
        <v/>
      </c>
      <c r="S14" s="171" t="str">
        <f>'1.  LRAMVA Summary'!N53</f>
        <v/>
      </c>
      <c r="T14" s="171" t="str">
        <f>'1.  LRAMVA Summary'!O53</f>
        <v/>
      </c>
      <c r="U14" s="171" t="str">
        <f>'1.  LRAMVA Summary'!P53</f>
        <v/>
      </c>
      <c r="V14" s="171" t="str">
        <f>'1.  LRAMVA Summary'!Q53</f>
        <v/>
      </c>
      <c r="W14" s="171" t="str">
        <f>'1.  LRAMVA Summary'!R53</f>
        <v>Total</v>
      </c>
    </row>
    <row r="15" spans="1:28">
      <c r="B15" s="172" t="s">
        <v>44</v>
      </c>
      <c r="C15" s="172">
        <v>1.47E-2</v>
      </c>
      <c r="D15" s="173"/>
      <c r="E15" s="174">
        <v>40544</v>
      </c>
      <c r="F15" s="175">
        <v>2011</v>
      </c>
      <c r="G15" s="176" t="s">
        <v>65</v>
      </c>
      <c r="H15" s="177">
        <f>C$15/12</f>
        <v>1.225E-3</v>
      </c>
      <c r="I15" s="178">
        <f>SUM('1.  LRAMVA Summary'!D$55:D$56)*(MONTH($E15)-1)/12*$H15</f>
        <v>0</v>
      </c>
      <c r="J15" s="178">
        <f>SUM('1.  LRAMVA Summary'!E$55:E$56)*(MONTH($E15)-1)/12*$H15</f>
        <v>0</v>
      </c>
      <c r="K15" s="178">
        <f>SUM('1.  LRAMVA Summary'!F$55:F$56)*(MONTH($E15)-1)/12*$H15</f>
        <v>0</v>
      </c>
      <c r="L15" s="178">
        <f>SUM('1.  LRAMVA Summary'!G$55:G$56)*(MONTH($E15)-1)/12*$H15</f>
        <v>0</v>
      </c>
      <c r="M15" s="178">
        <f>SUM('1.  LRAMVA Summary'!H$55:H$56)*(MONTH($E15)-1)/12*$H15</f>
        <v>0</v>
      </c>
      <c r="N15" s="178">
        <f>SUM('1.  LRAMVA Summary'!I$55:I$56)*(MONTH($E15)-1)/12*$H15</f>
        <v>0</v>
      </c>
      <c r="O15" s="178">
        <f>SUM('1.  LRAMVA Summary'!J$55:J$56)*(MONTH($E15)-1)/12*$H15</f>
        <v>0</v>
      </c>
      <c r="P15" s="178">
        <f>SUM('1.  LRAMVA Summary'!K$55:K$56)*(MONTH($E15)-1)/12*$H15</f>
        <v>0</v>
      </c>
      <c r="Q15" s="178">
        <f>SUM('1.  LRAMVA Summary'!L$55:L$56)*(MONTH($E15)-1)/12*$H15</f>
        <v>0</v>
      </c>
      <c r="R15" s="178">
        <f>SUM('1.  LRAMVA Summary'!M$55:M$56)*(MONTH($E15)-1)/12*$H15</f>
        <v>0</v>
      </c>
      <c r="S15" s="178">
        <f>SUM('1.  LRAMVA Summary'!N$55:N$56)*(MONTH($E15)-1)/12*$H15</f>
        <v>0</v>
      </c>
      <c r="T15" s="178">
        <f>SUM('1.  LRAMVA Summary'!O$55:O$56)*(MONTH($E15)-1)/12*$H15</f>
        <v>0</v>
      </c>
      <c r="U15" s="178">
        <f>SUM('1.  LRAMVA Summary'!P$55:P$56)*(MONTH($E15)-1)/12*$H15</f>
        <v>0</v>
      </c>
      <c r="V15" s="178">
        <f>SUM('1.  LRAMVA Summary'!Q$55:Q$56)*(MONTH($E15)-1)/12*$H15</f>
        <v>0</v>
      </c>
      <c r="W15" s="179">
        <f>SUM(I15:V15)</f>
        <v>0</v>
      </c>
    </row>
    <row r="16" spans="1:28">
      <c r="B16" s="180" t="s">
        <v>45</v>
      </c>
      <c r="C16" s="180">
        <v>1.47E-2</v>
      </c>
      <c r="D16" s="173"/>
      <c r="E16" s="174">
        <v>40575</v>
      </c>
      <c r="F16" s="175">
        <v>2011</v>
      </c>
      <c r="G16" s="176" t="s">
        <v>65</v>
      </c>
      <c r="H16" s="177">
        <f>C$15/12</f>
        <v>1.225E-3</v>
      </c>
      <c r="I16" s="178">
        <f>SUM('1.  LRAMVA Summary'!D$55:D$56)*(MONTH($E16)-1)/12*$H16</f>
        <v>0</v>
      </c>
      <c r="J16" s="178">
        <f>SUM('1.  LRAMVA Summary'!E$55:E$56)*(MONTH($E16)-1)/12*$H16</f>
        <v>0</v>
      </c>
      <c r="K16" s="178">
        <f>SUM('1.  LRAMVA Summary'!F$55:F$56)*(MONTH($E16)-1)/12*$H16</f>
        <v>0</v>
      </c>
      <c r="L16" s="178">
        <f>SUM('1.  LRAMVA Summary'!G$55:G$56)*(MONTH($E16)-1)/12*$H16</f>
        <v>0</v>
      </c>
      <c r="M16" s="178">
        <f>SUM('1.  LRAMVA Summary'!H$55:H$56)*(MONTH($E16)-1)/12*$H16</f>
        <v>0</v>
      </c>
      <c r="N16" s="178">
        <f>SUM('1.  LRAMVA Summary'!I$55:I$56)*(MONTH($E16)-1)/12*$H16</f>
        <v>0</v>
      </c>
      <c r="O16" s="178">
        <f>SUM('1.  LRAMVA Summary'!J$55:J$56)*(MONTH($E16)-1)/12*$H16</f>
        <v>0</v>
      </c>
      <c r="P16" s="178">
        <f>SUM('1.  LRAMVA Summary'!K$55:K$56)*(MONTH($E16)-1)/12*$H16</f>
        <v>0</v>
      </c>
      <c r="Q16" s="178">
        <f>SUM('1.  LRAMVA Summary'!L$55:L$56)*(MONTH($E16)-1)/12*$H16</f>
        <v>0</v>
      </c>
      <c r="R16" s="178">
        <f>SUM('1.  LRAMVA Summary'!M$55:M$56)*(MONTH($E16)-1)/12*$H16</f>
        <v>0</v>
      </c>
      <c r="S16" s="178">
        <f>SUM('1.  LRAMVA Summary'!N$55:N$56)*(MONTH($E16)-1)/12*$H16</f>
        <v>0</v>
      </c>
      <c r="T16" s="178">
        <f>SUM('1.  LRAMVA Summary'!O$55:O$56)*(MONTH($E16)-1)/12*$H16</f>
        <v>0</v>
      </c>
      <c r="U16" s="178">
        <f>SUM('1.  LRAMVA Summary'!P$55:P$56)*(MONTH($E16)-1)/12*$H16</f>
        <v>0</v>
      </c>
      <c r="V16" s="178">
        <f>SUM('1.  LRAMVA Summary'!Q$55:Q$56)*(MONTH($E16)-1)/12*$H16</f>
        <v>0</v>
      </c>
      <c r="W16" s="179">
        <f t="shared" ref="W16:W25" si="0">SUM(I16:V16)</f>
        <v>0</v>
      </c>
    </row>
    <row r="17" spans="2:23">
      <c r="B17" s="180" t="s">
        <v>46</v>
      </c>
      <c r="C17" s="180">
        <v>1.47E-2</v>
      </c>
      <c r="D17" s="173"/>
      <c r="E17" s="174">
        <v>40603</v>
      </c>
      <c r="F17" s="175">
        <v>2011</v>
      </c>
      <c r="G17" s="176" t="s">
        <v>65</v>
      </c>
      <c r="H17" s="177">
        <f>C$15/12</f>
        <v>1.225E-3</v>
      </c>
      <c r="I17" s="178">
        <f>SUM('1.  LRAMVA Summary'!D$55:D$56)*(MONTH($E17)-1)/12*$H17</f>
        <v>0</v>
      </c>
      <c r="J17" s="178">
        <f>SUM('1.  LRAMVA Summary'!E$55:E$56)*(MONTH($E17)-1)/12*$H17</f>
        <v>0</v>
      </c>
      <c r="K17" s="178">
        <f>SUM('1.  LRAMVA Summary'!F$55:F$56)*(MONTH($E17)-1)/12*$H17</f>
        <v>0</v>
      </c>
      <c r="L17" s="178">
        <f>SUM('1.  LRAMVA Summary'!G$55:G$56)*(MONTH($E17)-1)/12*$H17</f>
        <v>0</v>
      </c>
      <c r="M17" s="178">
        <f>SUM('1.  LRAMVA Summary'!H$55:H$56)*(MONTH($E17)-1)/12*$H17</f>
        <v>0</v>
      </c>
      <c r="N17" s="178">
        <f>SUM('1.  LRAMVA Summary'!I$55:I$56)*(MONTH($E17)-1)/12*$H17</f>
        <v>0</v>
      </c>
      <c r="O17" s="178">
        <f>SUM('1.  LRAMVA Summary'!J$55:J$56)*(MONTH($E17)-1)/12*$H17</f>
        <v>0</v>
      </c>
      <c r="P17" s="178">
        <f>SUM('1.  LRAMVA Summary'!K$55:K$56)*(MONTH($E17)-1)/12*$H17</f>
        <v>0</v>
      </c>
      <c r="Q17" s="178">
        <f>SUM('1.  LRAMVA Summary'!L$55:L$56)*(MONTH($E17)-1)/12*$H17</f>
        <v>0</v>
      </c>
      <c r="R17" s="178">
        <f>SUM('1.  LRAMVA Summary'!M$55:M$56)*(MONTH($E17)-1)/12*$H17</f>
        <v>0</v>
      </c>
      <c r="S17" s="178">
        <f>SUM('1.  LRAMVA Summary'!N$55:N$56)*(MONTH($E17)-1)/12*$H17</f>
        <v>0</v>
      </c>
      <c r="T17" s="178">
        <f>SUM('1.  LRAMVA Summary'!O$55:O$56)*(MONTH($E17)-1)/12*$H17</f>
        <v>0</v>
      </c>
      <c r="U17" s="178">
        <f>SUM('1.  LRAMVA Summary'!P$55:P$56)*(MONTH($E17)-1)/12*$H17</f>
        <v>0</v>
      </c>
      <c r="V17" s="178">
        <f>SUM('1.  LRAMVA Summary'!Q$55:Q$56)*(MONTH($E17)-1)/12*$H17</f>
        <v>0</v>
      </c>
      <c r="W17" s="179">
        <f>SUM(I17:V17)</f>
        <v>0</v>
      </c>
    </row>
    <row r="18" spans="2:23">
      <c r="B18" s="180" t="s">
        <v>47</v>
      </c>
      <c r="C18" s="180">
        <v>1.47E-2</v>
      </c>
      <c r="D18" s="173"/>
      <c r="E18" s="181">
        <v>40634</v>
      </c>
      <c r="F18" s="175">
        <v>2011</v>
      </c>
      <c r="G18" s="182" t="s">
        <v>66</v>
      </c>
      <c r="H18" s="177">
        <f>C$16/12</f>
        <v>1.225E-3</v>
      </c>
      <c r="I18" s="178">
        <f>SUM('1.  LRAMVA Summary'!D$55:D$56)*(MONTH($E18)-1)/12*$H18</f>
        <v>0</v>
      </c>
      <c r="J18" s="178">
        <f>SUM('1.  LRAMVA Summary'!E$55:E$56)*(MONTH($E18)-1)/12*$H18</f>
        <v>0</v>
      </c>
      <c r="K18" s="178">
        <f>SUM('1.  LRAMVA Summary'!F$55:F$56)*(MONTH($E18)-1)/12*$H18</f>
        <v>0</v>
      </c>
      <c r="L18" s="178">
        <f>SUM('1.  LRAMVA Summary'!G$55:G$56)*(MONTH($E18)-1)/12*$H18</f>
        <v>0</v>
      </c>
      <c r="M18" s="178">
        <f>SUM('1.  LRAMVA Summary'!H$55:H$56)*(MONTH($E18)-1)/12*$H18</f>
        <v>0</v>
      </c>
      <c r="N18" s="178">
        <f>SUM('1.  LRAMVA Summary'!I$55:I$56)*(MONTH($E18)-1)/12*$H18</f>
        <v>0</v>
      </c>
      <c r="O18" s="178">
        <f>SUM('1.  LRAMVA Summary'!J$55:J$56)*(MONTH($E18)-1)/12*$H18</f>
        <v>0</v>
      </c>
      <c r="P18" s="178">
        <f>SUM('1.  LRAMVA Summary'!K$55:K$56)*(MONTH($E18)-1)/12*$H18</f>
        <v>0</v>
      </c>
      <c r="Q18" s="178">
        <f>SUM('1.  LRAMVA Summary'!L$55:L$56)*(MONTH($E18)-1)/12*$H18</f>
        <v>0</v>
      </c>
      <c r="R18" s="178">
        <f>SUM('1.  LRAMVA Summary'!M$55:M$56)*(MONTH($E18)-1)/12*$H18</f>
        <v>0</v>
      </c>
      <c r="S18" s="178">
        <f>SUM('1.  LRAMVA Summary'!N$55:N$56)*(MONTH($E18)-1)/12*$H18</f>
        <v>0</v>
      </c>
      <c r="T18" s="178">
        <f>SUM('1.  LRAMVA Summary'!O$55:O$56)*(MONTH($E18)-1)/12*$H18</f>
        <v>0</v>
      </c>
      <c r="U18" s="178">
        <f>SUM('1.  LRAMVA Summary'!P$55:P$56)*(MONTH($E18)-1)/12*$H18</f>
        <v>0</v>
      </c>
      <c r="V18" s="178">
        <f>SUM('1.  LRAMVA Summary'!Q$55:Q$56)*(MONTH($E18)-1)/12*$H18</f>
        <v>0</v>
      </c>
      <c r="W18" s="179">
        <f>SUM(I18:V18)</f>
        <v>0</v>
      </c>
    </row>
    <row r="19" spans="2:23">
      <c r="B19" s="180" t="s">
        <v>48</v>
      </c>
      <c r="C19" s="180">
        <v>1.47E-2</v>
      </c>
      <c r="D19" s="173"/>
      <c r="E19" s="181">
        <v>40664</v>
      </c>
      <c r="F19" s="175">
        <v>2011</v>
      </c>
      <c r="G19" s="182" t="s">
        <v>66</v>
      </c>
      <c r="H19" s="177">
        <f>C$16/12</f>
        <v>1.225E-3</v>
      </c>
      <c r="I19" s="178">
        <f>SUM('1.  LRAMVA Summary'!D$55:D$56)*(MONTH($E19)-1)/12*$H19</f>
        <v>0</v>
      </c>
      <c r="J19" s="178">
        <f>SUM('1.  LRAMVA Summary'!E$55:E$56)*(MONTH($E19)-1)/12*$H19</f>
        <v>0</v>
      </c>
      <c r="K19" s="178">
        <f>SUM('1.  LRAMVA Summary'!F$55:F$56)*(MONTH($E19)-1)/12*$H19</f>
        <v>0</v>
      </c>
      <c r="L19" s="178">
        <f>SUM('1.  LRAMVA Summary'!G$55:G$56)*(MONTH($E19)-1)/12*$H19</f>
        <v>0</v>
      </c>
      <c r="M19" s="178">
        <f>SUM('1.  LRAMVA Summary'!H$55:H$56)*(MONTH($E19)-1)/12*$H19</f>
        <v>0</v>
      </c>
      <c r="N19" s="178">
        <f>SUM('1.  LRAMVA Summary'!I$55:I$56)*(MONTH($E19)-1)/12*$H19</f>
        <v>0</v>
      </c>
      <c r="O19" s="178">
        <f>SUM('1.  LRAMVA Summary'!J$55:J$56)*(MONTH($E19)-1)/12*$H19</f>
        <v>0</v>
      </c>
      <c r="P19" s="178">
        <f>SUM('1.  LRAMVA Summary'!K$55:K$56)*(MONTH($E19)-1)/12*$H19</f>
        <v>0</v>
      </c>
      <c r="Q19" s="178">
        <f>SUM('1.  LRAMVA Summary'!L$55:L$56)*(MONTH($E19)-1)/12*$H19</f>
        <v>0</v>
      </c>
      <c r="R19" s="178">
        <f>SUM('1.  LRAMVA Summary'!M$55:M$56)*(MONTH($E19)-1)/12*$H19</f>
        <v>0</v>
      </c>
      <c r="S19" s="178">
        <f>SUM('1.  LRAMVA Summary'!N$55:N$56)*(MONTH($E19)-1)/12*$H19</f>
        <v>0</v>
      </c>
      <c r="T19" s="178">
        <f>SUM('1.  LRAMVA Summary'!O$55:O$56)*(MONTH($E19)-1)/12*$H19</f>
        <v>0</v>
      </c>
      <c r="U19" s="178">
        <f>SUM('1.  LRAMVA Summary'!P$55:P$56)*(MONTH($E19)-1)/12*$H19</f>
        <v>0</v>
      </c>
      <c r="V19" s="178">
        <f>SUM('1.  LRAMVA Summary'!Q$55:Q$56)*(MONTH($E19)-1)/12*$H19</f>
        <v>0</v>
      </c>
      <c r="W19" s="179">
        <f t="shared" si="0"/>
        <v>0</v>
      </c>
    </row>
    <row r="20" spans="2:23">
      <c r="B20" s="180" t="s">
        <v>49</v>
      </c>
      <c r="C20" s="180">
        <v>1.47E-2</v>
      </c>
      <c r="D20" s="173"/>
      <c r="E20" s="181">
        <v>40695</v>
      </c>
      <c r="F20" s="175">
        <v>2011</v>
      </c>
      <c r="G20" s="182" t="s">
        <v>66</v>
      </c>
      <c r="H20" s="177">
        <f>C$16/12</f>
        <v>1.225E-3</v>
      </c>
      <c r="I20" s="178">
        <f>SUM('1.  LRAMVA Summary'!D$55:D$56)*(MONTH($E20)-1)/12*$H20</f>
        <v>0</v>
      </c>
      <c r="J20" s="178">
        <f>SUM('1.  LRAMVA Summary'!E$55:E$56)*(MONTH($E20)-1)/12*$H20</f>
        <v>0</v>
      </c>
      <c r="K20" s="178">
        <f>SUM('1.  LRAMVA Summary'!F$55:F$56)*(MONTH($E20)-1)/12*$H20</f>
        <v>0</v>
      </c>
      <c r="L20" s="178">
        <f>SUM('1.  LRAMVA Summary'!G$55:G$56)*(MONTH($E20)-1)/12*$H20</f>
        <v>0</v>
      </c>
      <c r="M20" s="178">
        <f>SUM('1.  LRAMVA Summary'!H$55:H$56)*(MONTH($E20)-1)/12*$H20</f>
        <v>0</v>
      </c>
      <c r="N20" s="178">
        <f>SUM('1.  LRAMVA Summary'!I$55:I$56)*(MONTH($E20)-1)/12*$H20</f>
        <v>0</v>
      </c>
      <c r="O20" s="178">
        <f>SUM('1.  LRAMVA Summary'!J$55:J$56)*(MONTH($E20)-1)/12*$H20</f>
        <v>0</v>
      </c>
      <c r="P20" s="178">
        <f>SUM('1.  LRAMVA Summary'!K$55:K$56)*(MONTH($E20)-1)/12*$H20</f>
        <v>0</v>
      </c>
      <c r="Q20" s="178">
        <f>SUM('1.  LRAMVA Summary'!L$55:L$56)*(MONTH($E20)-1)/12*$H20</f>
        <v>0</v>
      </c>
      <c r="R20" s="178">
        <f>SUM('1.  LRAMVA Summary'!M$55:M$56)*(MONTH($E20)-1)/12*$H20</f>
        <v>0</v>
      </c>
      <c r="S20" s="178">
        <f>SUM('1.  LRAMVA Summary'!N$55:N$56)*(MONTH($E20)-1)/12*$H20</f>
        <v>0</v>
      </c>
      <c r="T20" s="178">
        <f>SUM('1.  LRAMVA Summary'!O$55:O$56)*(MONTH($E20)-1)/12*$H20</f>
        <v>0</v>
      </c>
      <c r="U20" s="178">
        <f>SUM('1.  LRAMVA Summary'!P$55:P$56)*(MONTH($E20)-1)/12*$H20</f>
        <v>0</v>
      </c>
      <c r="V20" s="178">
        <f>SUM('1.  LRAMVA Summary'!Q$55:Q$56)*(MONTH($E20)-1)/12*$H20</f>
        <v>0</v>
      </c>
      <c r="W20" s="179">
        <f t="shared" si="0"/>
        <v>0</v>
      </c>
    </row>
    <row r="21" spans="2:23">
      <c r="B21" s="180" t="s">
        <v>50</v>
      </c>
      <c r="C21" s="180">
        <v>1.47E-2</v>
      </c>
      <c r="D21" s="173"/>
      <c r="E21" s="181">
        <v>40725</v>
      </c>
      <c r="F21" s="175">
        <v>2011</v>
      </c>
      <c r="G21" s="182" t="s">
        <v>68</v>
      </c>
      <c r="H21" s="177">
        <f>C$17/12</f>
        <v>1.225E-3</v>
      </c>
      <c r="I21" s="178">
        <f>SUM('1.  LRAMVA Summary'!D$55:D$56)*(MONTH($E21)-1)/12*$H21</f>
        <v>0</v>
      </c>
      <c r="J21" s="178">
        <f>SUM('1.  LRAMVA Summary'!E$55:E$56)*(MONTH($E21)-1)/12*$H21</f>
        <v>0</v>
      </c>
      <c r="K21" s="178">
        <f>SUM('1.  LRAMVA Summary'!F$55:F$56)*(MONTH($E21)-1)/12*$H21</f>
        <v>0</v>
      </c>
      <c r="L21" s="178">
        <f>SUM('1.  LRAMVA Summary'!G$55:G$56)*(MONTH($E21)-1)/12*$H21</f>
        <v>0</v>
      </c>
      <c r="M21" s="178">
        <f>SUM('1.  LRAMVA Summary'!H$55:H$56)*(MONTH($E21)-1)/12*$H21</f>
        <v>0</v>
      </c>
      <c r="N21" s="178">
        <f>SUM('1.  LRAMVA Summary'!I$55:I$56)*(MONTH($E21)-1)/12*$H21</f>
        <v>0</v>
      </c>
      <c r="O21" s="178">
        <f>SUM('1.  LRAMVA Summary'!J$55:J$56)*(MONTH($E21)-1)/12*$H21</f>
        <v>0</v>
      </c>
      <c r="P21" s="178">
        <f>SUM('1.  LRAMVA Summary'!K$55:K$56)*(MONTH($E21)-1)/12*$H21</f>
        <v>0</v>
      </c>
      <c r="Q21" s="178">
        <f>SUM('1.  LRAMVA Summary'!L$55:L$56)*(MONTH($E21)-1)/12*$H21</f>
        <v>0</v>
      </c>
      <c r="R21" s="178">
        <f>SUM('1.  LRAMVA Summary'!M$55:M$56)*(MONTH($E21)-1)/12*$H21</f>
        <v>0</v>
      </c>
      <c r="S21" s="178">
        <f>SUM('1.  LRAMVA Summary'!N$55:N$56)*(MONTH($E21)-1)/12*$H21</f>
        <v>0</v>
      </c>
      <c r="T21" s="178">
        <f>SUM('1.  LRAMVA Summary'!O$55:O$56)*(MONTH($E21)-1)/12*$H21</f>
        <v>0</v>
      </c>
      <c r="U21" s="178">
        <f>SUM('1.  LRAMVA Summary'!P$55:P$56)*(MONTH($E21)-1)/12*$H21</f>
        <v>0</v>
      </c>
      <c r="V21" s="178">
        <f>SUM('1.  LRAMVA Summary'!Q$55:Q$56)*(MONTH($E21)-1)/12*$H21</f>
        <v>0</v>
      </c>
      <c r="W21" s="179">
        <f t="shared" si="0"/>
        <v>0</v>
      </c>
    </row>
    <row r="22" spans="2:23">
      <c r="B22" s="180" t="s">
        <v>51</v>
      </c>
      <c r="C22" s="180">
        <v>1.47E-2</v>
      </c>
      <c r="D22" s="173"/>
      <c r="E22" s="181">
        <v>40756</v>
      </c>
      <c r="F22" s="175">
        <v>2011</v>
      </c>
      <c r="G22" s="182" t="s">
        <v>68</v>
      </c>
      <c r="H22" s="177">
        <f>C$17/12</f>
        <v>1.225E-3</v>
      </c>
      <c r="I22" s="178">
        <f>SUM('1.  LRAMVA Summary'!D$55:D$56)*(MONTH($E22)-1)/12*$H22</f>
        <v>0</v>
      </c>
      <c r="J22" s="178">
        <f>SUM('1.  LRAMVA Summary'!E$55:E$56)*(MONTH($E22)-1)/12*$H22</f>
        <v>0</v>
      </c>
      <c r="K22" s="178">
        <f>SUM('1.  LRAMVA Summary'!F$55:F$56)*(MONTH($E22)-1)/12*$H22</f>
        <v>0</v>
      </c>
      <c r="L22" s="178">
        <f>SUM('1.  LRAMVA Summary'!G$55:G$56)*(MONTH($E22)-1)/12*$H22</f>
        <v>0</v>
      </c>
      <c r="M22" s="178">
        <f>SUM('1.  LRAMVA Summary'!H$55:H$56)*(MONTH($E22)-1)/12*$H22</f>
        <v>0</v>
      </c>
      <c r="N22" s="178">
        <f>SUM('1.  LRAMVA Summary'!I$55:I$56)*(MONTH($E22)-1)/12*$H22</f>
        <v>0</v>
      </c>
      <c r="O22" s="178">
        <f>SUM('1.  LRAMVA Summary'!J$55:J$56)*(MONTH($E22)-1)/12*$H22</f>
        <v>0</v>
      </c>
      <c r="P22" s="178">
        <f>SUM('1.  LRAMVA Summary'!K$55:K$56)*(MONTH($E22)-1)/12*$H22</f>
        <v>0</v>
      </c>
      <c r="Q22" s="178">
        <f>SUM('1.  LRAMVA Summary'!L$55:L$56)*(MONTH($E22)-1)/12*$H22</f>
        <v>0</v>
      </c>
      <c r="R22" s="178">
        <f>SUM('1.  LRAMVA Summary'!M$55:M$56)*(MONTH($E22)-1)/12*$H22</f>
        <v>0</v>
      </c>
      <c r="S22" s="178">
        <f>SUM('1.  LRAMVA Summary'!N$55:N$56)*(MONTH($E22)-1)/12*$H22</f>
        <v>0</v>
      </c>
      <c r="T22" s="178">
        <f>SUM('1.  LRAMVA Summary'!O$55:O$56)*(MONTH($E22)-1)/12*$H22</f>
        <v>0</v>
      </c>
      <c r="U22" s="178">
        <f>SUM('1.  LRAMVA Summary'!P$55:P$56)*(MONTH($E22)-1)/12*$H22</f>
        <v>0</v>
      </c>
      <c r="V22" s="178">
        <f>SUM('1.  LRAMVA Summary'!Q$55:Q$56)*(MONTH($E22)-1)/12*$H22</f>
        <v>0</v>
      </c>
      <c r="W22" s="179">
        <f t="shared" si="0"/>
        <v>0</v>
      </c>
    </row>
    <row r="23" spans="2:23">
      <c r="B23" s="180" t="s">
        <v>52</v>
      </c>
      <c r="C23" s="180">
        <v>1.47E-2</v>
      </c>
      <c r="D23" s="173"/>
      <c r="E23" s="181">
        <v>40787</v>
      </c>
      <c r="F23" s="175">
        <v>2011</v>
      </c>
      <c r="G23" s="182" t="s">
        <v>68</v>
      </c>
      <c r="H23" s="177">
        <f>C$17/12</f>
        <v>1.225E-3</v>
      </c>
      <c r="I23" s="178">
        <f>SUM('1.  LRAMVA Summary'!D$55:D$56)*(MONTH($E23)-1)/12*$H23</f>
        <v>0</v>
      </c>
      <c r="J23" s="178">
        <f>SUM('1.  LRAMVA Summary'!E$55:E$56)*(MONTH($E23)-1)/12*$H23</f>
        <v>0</v>
      </c>
      <c r="K23" s="178">
        <f>SUM('1.  LRAMVA Summary'!F$55:F$56)*(MONTH($E23)-1)/12*$H23</f>
        <v>0</v>
      </c>
      <c r="L23" s="178">
        <f>SUM('1.  LRAMVA Summary'!G$55:G$56)*(MONTH($E23)-1)/12*$H23</f>
        <v>0</v>
      </c>
      <c r="M23" s="178">
        <f>SUM('1.  LRAMVA Summary'!H$55:H$56)*(MONTH($E23)-1)/12*$H23</f>
        <v>0</v>
      </c>
      <c r="N23" s="178">
        <f>SUM('1.  LRAMVA Summary'!I$55:I$56)*(MONTH($E23)-1)/12*$H23</f>
        <v>0</v>
      </c>
      <c r="O23" s="178">
        <f>SUM('1.  LRAMVA Summary'!J$55:J$56)*(MONTH($E23)-1)/12*$H23</f>
        <v>0</v>
      </c>
      <c r="P23" s="178">
        <f>SUM('1.  LRAMVA Summary'!K$55:K$56)*(MONTH($E23)-1)/12*$H23</f>
        <v>0</v>
      </c>
      <c r="Q23" s="178">
        <f>SUM('1.  LRAMVA Summary'!L$55:L$56)*(MONTH($E23)-1)/12*$H23</f>
        <v>0</v>
      </c>
      <c r="R23" s="178">
        <f>SUM('1.  LRAMVA Summary'!M$55:M$56)*(MONTH($E23)-1)/12*$H23</f>
        <v>0</v>
      </c>
      <c r="S23" s="178">
        <f>SUM('1.  LRAMVA Summary'!N$55:N$56)*(MONTH($E23)-1)/12*$H23</f>
        <v>0</v>
      </c>
      <c r="T23" s="178">
        <f>SUM('1.  LRAMVA Summary'!O$55:O$56)*(MONTH($E23)-1)/12*$H23</f>
        <v>0</v>
      </c>
      <c r="U23" s="178">
        <f>SUM('1.  LRAMVA Summary'!P$55:P$56)*(MONTH($E23)-1)/12*$H23</f>
        <v>0</v>
      </c>
      <c r="V23" s="178">
        <f>SUM('1.  LRAMVA Summary'!Q$55:Q$56)*(MONTH($E23)-1)/12*$H23</f>
        <v>0</v>
      </c>
      <c r="W23" s="179">
        <f t="shared" si="0"/>
        <v>0</v>
      </c>
    </row>
    <row r="24" spans="2:23">
      <c r="B24" s="180" t="s">
        <v>53</v>
      </c>
      <c r="C24" s="180">
        <v>1.47E-2</v>
      </c>
      <c r="D24" s="173"/>
      <c r="E24" s="181">
        <v>40817</v>
      </c>
      <c r="F24" s="175">
        <v>2011</v>
      </c>
      <c r="G24" s="182" t="s">
        <v>69</v>
      </c>
      <c r="H24" s="177">
        <f>C$18/12</f>
        <v>1.225E-3</v>
      </c>
      <c r="I24" s="178">
        <f>SUM('1.  LRAMVA Summary'!D$55:D$56)*(MONTH($E24)-1)/12*$H24</f>
        <v>0</v>
      </c>
      <c r="J24" s="178">
        <f>SUM('1.  LRAMVA Summary'!E$55:E$56)*(MONTH($E24)-1)/12*$H24</f>
        <v>0</v>
      </c>
      <c r="K24" s="178">
        <f>SUM('1.  LRAMVA Summary'!F$55:F$56)*(MONTH($E24)-1)/12*$H24</f>
        <v>0</v>
      </c>
      <c r="L24" s="178">
        <f>SUM('1.  LRAMVA Summary'!G$55:G$56)*(MONTH($E24)-1)/12*$H24</f>
        <v>0</v>
      </c>
      <c r="M24" s="178">
        <f>SUM('1.  LRAMVA Summary'!H$55:H$56)*(MONTH($E24)-1)/12*$H24</f>
        <v>0</v>
      </c>
      <c r="N24" s="178">
        <f>SUM('1.  LRAMVA Summary'!I$55:I$56)*(MONTH($E24)-1)/12*$H24</f>
        <v>0</v>
      </c>
      <c r="O24" s="178">
        <f>SUM('1.  LRAMVA Summary'!J$55:J$56)*(MONTH($E24)-1)/12*$H24</f>
        <v>0</v>
      </c>
      <c r="P24" s="178">
        <f>SUM('1.  LRAMVA Summary'!K$55:K$56)*(MONTH($E24)-1)/12*$H24</f>
        <v>0</v>
      </c>
      <c r="Q24" s="178">
        <f>SUM('1.  LRAMVA Summary'!L$55:L$56)*(MONTH($E24)-1)/12*$H24</f>
        <v>0</v>
      </c>
      <c r="R24" s="178">
        <f>SUM('1.  LRAMVA Summary'!M$55:M$56)*(MONTH($E24)-1)/12*$H24</f>
        <v>0</v>
      </c>
      <c r="S24" s="178">
        <f>SUM('1.  LRAMVA Summary'!N$55:N$56)*(MONTH($E24)-1)/12*$H24</f>
        <v>0</v>
      </c>
      <c r="T24" s="178">
        <f>SUM('1.  LRAMVA Summary'!O$55:O$56)*(MONTH($E24)-1)/12*$H24</f>
        <v>0</v>
      </c>
      <c r="U24" s="178">
        <f>SUM('1.  LRAMVA Summary'!P$55:P$56)*(MONTH($E24)-1)/12*$H24</f>
        <v>0</v>
      </c>
      <c r="V24" s="178">
        <f>SUM('1.  LRAMVA Summary'!Q$55:Q$56)*(MONTH($E24)-1)/12*$H24</f>
        <v>0</v>
      </c>
      <c r="W24" s="179">
        <f t="shared" si="0"/>
        <v>0</v>
      </c>
    </row>
    <row r="25" spans="2:23">
      <c r="B25" s="180" t="s">
        <v>54</v>
      </c>
      <c r="C25" s="180">
        <v>1.47E-2</v>
      </c>
      <c r="D25" s="173"/>
      <c r="E25" s="181">
        <v>40848</v>
      </c>
      <c r="F25" s="175">
        <v>2011</v>
      </c>
      <c r="G25" s="182" t="s">
        <v>69</v>
      </c>
      <c r="H25" s="177">
        <f>C$18/12</f>
        <v>1.225E-3</v>
      </c>
      <c r="I25" s="178">
        <f>SUM('1.  LRAMVA Summary'!D$55:D$56)*(MONTH($E25)-1)/12*$H25</f>
        <v>0</v>
      </c>
      <c r="J25" s="178">
        <f>SUM('1.  LRAMVA Summary'!E$55:E$56)*(MONTH($E25)-1)/12*$H25</f>
        <v>0</v>
      </c>
      <c r="K25" s="178">
        <f>SUM('1.  LRAMVA Summary'!F$55:F$56)*(MONTH($E25)-1)/12*$H25</f>
        <v>0</v>
      </c>
      <c r="L25" s="178">
        <f>SUM('1.  LRAMVA Summary'!G$55:G$56)*(MONTH($E25)-1)/12*$H25</f>
        <v>0</v>
      </c>
      <c r="M25" s="178">
        <f>SUM('1.  LRAMVA Summary'!H$55:H$56)*(MONTH($E25)-1)/12*$H25</f>
        <v>0</v>
      </c>
      <c r="N25" s="178">
        <f>SUM('1.  LRAMVA Summary'!I$55:I$56)*(MONTH($E25)-1)/12*$H25</f>
        <v>0</v>
      </c>
      <c r="O25" s="178">
        <f>SUM('1.  LRAMVA Summary'!J$55:J$56)*(MONTH($E25)-1)/12*$H25</f>
        <v>0</v>
      </c>
      <c r="P25" s="178">
        <f>SUM('1.  LRAMVA Summary'!K$55:K$56)*(MONTH($E25)-1)/12*$H25</f>
        <v>0</v>
      </c>
      <c r="Q25" s="178">
        <f>SUM('1.  LRAMVA Summary'!L$55:L$56)*(MONTH($E25)-1)/12*$H25</f>
        <v>0</v>
      </c>
      <c r="R25" s="178">
        <f>SUM('1.  LRAMVA Summary'!M$55:M$56)*(MONTH($E25)-1)/12*$H25</f>
        <v>0</v>
      </c>
      <c r="S25" s="178">
        <f>SUM('1.  LRAMVA Summary'!N$55:N$56)*(MONTH($E25)-1)/12*$H25</f>
        <v>0</v>
      </c>
      <c r="T25" s="178">
        <f>SUM('1.  LRAMVA Summary'!O$55:O$56)*(MONTH($E25)-1)/12*$H25</f>
        <v>0</v>
      </c>
      <c r="U25" s="178">
        <f>SUM('1.  LRAMVA Summary'!P$55:P$56)*(MONTH($E25)-1)/12*$H25</f>
        <v>0</v>
      </c>
      <c r="V25" s="178">
        <f>SUM('1.  LRAMVA Summary'!Q$55:Q$56)*(MONTH($E25)-1)/12*$H25</f>
        <v>0</v>
      </c>
      <c r="W25" s="179">
        <f t="shared" si="0"/>
        <v>0</v>
      </c>
    </row>
    <row r="26" spans="2:23">
      <c r="B26" s="180" t="s">
        <v>55</v>
      </c>
      <c r="C26" s="180">
        <v>1.47E-2</v>
      </c>
      <c r="D26" s="173"/>
      <c r="E26" s="181">
        <v>40878</v>
      </c>
      <c r="F26" s="175">
        <v>2011</v>
      </c>
      <c r="G26" s="182" t="s">
        <v>69</v>
      </c>
      <c r="H26" s="177">
        <f>C$18/12</f>
        <v>1.225E-3</v>
      </c>
      <c r="I26" s="178">
        <f>SUM('1.  LRAMVA Summary'!D$55:D$56)*(MONTH($E26)-1)/12*$H26</f>
        <v>0</v>
      </c>
      <c r="J26" s="178">
        <f>SUM('1.  LRAMVA Summary'!E$55:E$56)*(MONTH($E26)-1)/12*$H26</f>
        <v>0</v>
      </c>
      <c r="K26" s="178">
        <f>SUM('1.  LRAMVA Summary'!F$55:F$56)*(MONTH($E26)-1)/12*$H26</f>
        <v>0</v>
      </c>
      <c r="L26" s="178">
        <f>SUM('1.  LRAMVA Summary'!G$55:G$56)*(MONTH($E26)-1)/12*$H26</f>
        <v>0</v>
      </c>
      <c r="M26" s="178">
        <f>SUM('1.  LRAMVA Summary'!H$55:H$56)*(MONTH($E26)-1)/12*$H26</f>
        <v>0</v>
      </c>
      <c r="N26" s="178">
        <f>SUM('1.  LRAMVA Summary'!I$55:I$56)*(MONTH($E26)-1)/12*$H26</f>
        <v>0</v>
      </c>
      <c r="O26" s="178">
        <f>SUM('1.  LRAMVA Summary'!J$55:J$56)*(MONTH($E26)-1)/12*$H26</f>
        <v>0</v>
      </c>
      <c r="P26" s="178">
        <f>SUM('1.  LRAMVA Summary'!K$55:K$56)*(MONTH($E26)-1)/12*$H26</f>
        <v>0</v>
      </c>
      <c r="Q26" s="178">
        <f>SUM('1.  LRAMVA Summary'!L$55:L$56)*(MONTH($E26)-1)/12*$H26</f>
        <v>0</v>
      </c>
      <c r="R26" s="178">
        <f>SUM('1.  LRAMVA Summary'!M$55:M$56)*(MONTH($E26)-1)/12*$H26</f>
        <v>0</v>
      </c>
      <c r="S26" s="178">
        <f>SUM('1.  LRAMVA Summary'!N$55:N$56)*(MONTH($E26)-1)/12*$H26</f>
        <v>0</v>
      </c>
      <c r="T26" s="178">
        <f>SUM('1.  LRAMVA Summary'!O$55:O$56)*(MONTH($E26)-1)/12*$H26</f>
        <v>0</v>
      </c>
      <c r="U26" s="178">
        <f>SUM('1.  LRAMVA Summary'!P$55:P$56)*(MONTH($E26)-1)/12*$H26</f>
        <v>0</v>
      </c>
      <c r="V26" s="178">
        <f>SUM('1.  LRAMVA Summary'!Q$55:Q$56)*(MONTH($E26)-1)/12*$H26</f>
        <v>0</v>
      </c>
      <c r="W26" s="179">
        <f>SUM(I26:V26)</f>
        <v>0</v>
      </c>
    </row>
    <row r="27" spans="2:23" ht="15.75" thickBot="1">
      <c r="B27" s="180" t="s">
        <v>56</v>
      </c>
      <c r="C27" s="180">
        <v>1.47E-2</v>
      </c>
      <c r="D27" s="173"/>
      <c r="E27" s="183" t="s">
        <v>457</v>
      </c>
      <c r="F27" s="183"/>
      <c r="G27" s="184"/>
      <c r="H27" s="185"/>
      <c r="I27" s="186">
        <f>SUM(I15:I26)</f>
        <v>0</v>
      </c>
      <c r="J27" s="186">
        <f t="shared" ref="J27:O27" si="1">SUM(J15:J26)</f>
        <v>0</v>
      </c>
      <c r="K27" s="186">
        <f t="shared" si="1"/>
        <v>0</v>
      </c>
      <c r="L27" s="186">
        <f t="shared" si="1"/>
        <v>0</v>
      </c>
      <c r="M27" s="186">
        <f t="shared" si="1"/>
        <v>0</v>
      </c>
      <c r="N27" s="186">
        <f t="shared" si="1"/>
        <v>0</v>
      </c>
      <c r="O27" s="186">
        <f t="shared" si="1"/>
        <v>0</v>
      </c>
      <c r="P27" s="186">
        <f t="shared" ref="P27:V27" si="2">SUM(P15:P26)</f>
        <v>0</v>
      </c>
      <c r="Q27" s="186">
        <f t="shared" si="2"/>
        <v>0</v>
      </c>
      <c r="R27" s="186">
        <f t="shared" si="2"/>
        <v>0</v>
      </c>
      <c r="S27" s="186">
        <f t="shared" si="2"/>
        <v>0</v>
      </c>
      <c r="T27" s="186">
        <f t="shared" si="2"/>
        <v>0</v>
      </c>
      <c r="U27" s="186">
        <f t="shared" si="2"/>
        <v>0</v>
      </c>
      <c r="V27" s="186">
        <f t="shared" si="2"/>
        <v>0</v>
      </c>
      <c r="W27" s="186">
        <f>SUM(W15:W26)</f>
        <v>0</v>
      </c>
    </row>
    <row r="28" spans="2:23" ht="15.75" thickTop="1">
      <c r="B28" s="180" t="s">
        <v>57</v>
      </c>
      <c r="C28" s="180">
        <v>1.47E-2</v>
      </c>
      <c r="D28" s="173"/>
      <c r="E28" s="187" t="s">
        <v>67</v>
      </c>
      <c r="F28" s="187"/>
      <c r="G28" s="188"/>
      <c r="H28" s="189"/>
      <c r="I28" s="190"/>
      <c r="J28" s="190"/>
      <c r="K28" s="190"/>
      <c r="L28" s="190"/>
      <c r="M28" s="190"/>
      <c r="N28" s="190"/>
      <c r="O28" s="190"/>
      <c r="P28" s="190"/>
      <c r="Q28" s="190"/>
      <c r="R28" s="190"/>
      <c r="S28" s="190"/>
      <c r="T28" s="190"/>
      <c r="U28" s="190"/>
      <c r="V28" s="190"/>
      <c r="W28" s="191"/>
    </row>
    <row r="29" spans="2:23">
      <c r="B29" s="180" t="s">
        <v>58</v>
      </c>
      <c r="C29" s="180">
        <v>1.47E-2</v>
      </c>
      <c r="D29" s="173"/>
      <c r="E29" s="192" t="s">
        <v>423</v>
      </c>
      <c r="F29" s="192"/>
      <c r="G29" s="193"/>
      <c r="H29" s="194"/>
      <c r="I29" s="195">
        <f>I27+I28</f>
        <v>0</v>
      </c>
      <c r="J29" s="195">
        <f t="shared" ref="J29:M29" si="3">J27+J28</f>
        <v>0</v>
      </c>
      <c r="K29" s="195">
        <f t="shared" si="3"/>
        <v>0</v>
      </c>
      <c r="L29" s="195">
        <f t="shared" si="3"/>
        <v>0</v>
      </c>
      <c r="M29" s="195">
        <f t="shared" si="3"/>
        <v>0</v>
      </c>
      <c r="N29" s="195">
        <f>N27+N28</f>
        <v>0</v>
      </c>
      <c r="O29" s="195">
        <f>O27+O28</f>
        <v>0</v>
      </c>
      <c r="P29" s="195">
        <f t="shared" ref="P29:V29" si="4">P27+P28</f>
        <v>0</v>
      </c>
      <c r="Q29" s="195">
        <f t="shared" si="4"/>
        <v>0</v>
      </c>
      <c r="R29" s="195">
        <f t="shared" si="4"/>
        <v>0</v>
      </c>
      <c r="S29" s="195">
        <f t="shared" si="4"/>
        <v>0</v>
      </c>
      <c r="T29" s="195">
        <f t="shared" si="4"/>
        <v>0</v>
      </c>
      <c r="U29" s="195">
        <f t="shared" si="4"/>
        <v>0</v>
      </c>
      <c r="V29" s="195">
        <f t="shared" si="4"/>
        <v>0</v>
      </c>
      <c r="W29" s="195">
        <f>W27+W28</f>
        <v>0</v>
      </c>
    </row>
    <row r="30" spans="2:23">
      <c r="B30" s="180" t="s">
        <v>59</v>
      </c>
      <c r="C30" s="180">
        <v>1.47E-2</v>
      </c>
      <c r="D30" s="173"/>
      <c r="E30" s="181">
        <v>40909</v>
      </c>
      <c r="F30" s="181" t="s">
        <v>178</v>
      </c>
      <c r="G30" s="182" t="s">
        <v>65</v>
      </c>
      <c r="H30" s="196">
        <f>C$19/12</f>
        <v>1.225E-3</v>
      </c>
      <c r="I30" s="197">
        <f>(SUM('1.  LRAMVA Summary'!D$55:D$57)+SUM('1.  LRAMVA Summary'!D$58:D$59)*(MONTH($E30)-1)/12)*$H30</f>
        <v>0</v>
      </c>
      <c r="J30" s="197">
        <f>(SUM('1.  LRAMVA Summary'!E$55:E$57)+SUM('1.  LRAMVA Summary'!E$58:E$59)*(MONTH($E30)-1)/12)*$H30</f>
        <v>0</v>
      </c>
      <c r="K30" s="197">
        <f>(SUM('1.  LRAMVA Summary'!F$55:F$57)+SUM('1.  LRAMVA Summary'!F$58:F$59)*(MONTH($E30)-1)/12)*$H30</f>
        <v>0</v>
      </c>
      <c r="L30" s="197">
        <f>(SUM('1.  LRAMVA Summary'!G$55:G$57)+SUM('1.  LRAMVA Summary'!G$58:G$59)*(MONTH($E30)-1)/12)*$H30</f>
        <v>0</v>
      </c>
      <c r="M30" s="197">
        <f>(SUM('1.  LRAMVA Summary'!H$55:H$57)+SUM('1.  LRAMVA Summary'!H$58:H$59)*(MONTH($E30)-1)/12)*$H30</f>
        <v>0</v>
      </c>
      <c r="N30" s="197">
        <f>(SUM('1.  LRAMVA Summary'!I$55:I$57)+SUM('1.  LRAMVA Summary'!I$58:I$59)*(MONTH($E30)-1)/12)*$H30</f>
        <v>0</v>
      </c>
      <c r="O30" s="197">
        <f>(SUM('1.  LRAMVA Summary'!J$55:J$57)+SUM('1.  LRAMVA Summary'!J$58:J$59)*(MONTH($E30)-1)/12)*$H30</f>
        <v>0</v>
      </c>
      <c r="P30" s="197">
        <f>(SUM('1.  LRAMVA Summary'!K$55:K$57)+SUM('1.  LRAMVA Summary'!K$58:K$59)*(MONTH($E30)-1)/12)*$H30</f>
        <v>0</v>
      </c>
      <c r="Q30" s="197">
        <f>(SUM('1.  LRAMVA Summary'!L$55:L$57)+SUM('1.  LRAMVA Summary'!L$58:L$59)*(MONTH($E30)-1)/12)*$H30</f>
        <v>0</v>
      </c>
      <c r="R30" s="197">
        <f>(SUM('1.  LRAMVA Summary'!M$55:M$57)+SUM('1.  LRAMVA Summary'!M$58:M$59)*(MONTH($E30)-1)/12)*$H30</f>
        <v>0</v>
      </c>
      <c r="S30" s="197">
        <f>(SUM('1.  LRAMVA Summary'!N$55:N$57)+SUM('1.  LRAMVA Summary'!N$58:N$59)*(MONTH($E30)-1)/12)*$H30</f>
        <v>0</v>
      </c>
      <c r="T30" s="197">
        <f>(SUM('1.  LRAMVA Summary'!O$55:O$57)+SUM('1.  LRAMVA Summary'!O$58:O$59)*(MONTH($E30)-1)/12)*$H30</f>
        <v>0</v>
      </c>
      <c r="U30" s="197">
        <f>(SUM('1.  LRAMVA Summary'!P$55:P$57)+SUM('1.  LRAMVA Summary'!P$58:P$59)*(MONTH($E30)-1)/12)*$H30</f>
        <v>0</v>
      </c>
      <c r="V30" s="197">
        <f>(SUM('1.  LRAMVA Summary'!Q$55:Q$57)+SUM('1.  LRAMVA Summary'!Q$58:Q$59)*(MONTH($E30)-1)/12)*$H30</f>
        <v>0</v>
      </c>
      <c r="W30" s="198">
        <f>SUM(I30:V30)</f>
        <v>0</v>
      </c>
    </row>
    <row r="31" spans="2:23">
      <c r="B31" s="180" t="s">
        <v>60</v>
      </c>
      <c r="C31" s="180">
        <v>1.47E-2</v>
      </c>
      <c r="D31" s="173"/>
      <c r="E31" s="181">
        <v>40940</v>
      </c>
      <c r="F31" s="181" t="s">
        <v>178</v>
      </c>
      <c r="G31" s="182" t="s">
        <v>65</v>
      </c>
      <c r="H31" s="196">
        <f>C$19/12</f>
        <v>1.225E-3</v>
      </c>
      <c r="I31" s="197">
        <f>(SUM('1.  LRAMVA Summary'!D$55:D$57)+SUM('1.  LRAMVA Summary'!D$58:D$59)*(MONTH($E31)-1)/12)*$H31</f>
        <v>0</v>
      </c>
      <c r="J31" s="197">
        <f>(SUM('1.  LRAMVA Summary'!E$55:E$57)+SUM('1.  LRAMVA Summary'!E$58:E$59)*(MONTH($E31)-1)/12)*$H31</f>
        <v>0</v>
      </c>
      <c r="K31" s="197">
        <f>(SUM('1.  LRAMVA Summary'!F$55:F$57)+SUM('1.  LRAMVA Summary'!F$58:F$59)*(MONTH($E31)-1)/12)*$H31</f>
        <v>0</v>
      </c>
      <c r="L31" s="197">
        <f>(SUM('1.  LRAMVA Summary'!G$55:G$57)+SUM('1.  LRAMVA Summary'!G$58:G$59)*(MONTH($E31)-1)/12)*$H31</f>
        <v>0</v>
      </c>
      <c r="M31" s="197">
        <f>(SUM('1.  LRAMVA Summary'!H$55:H$57)+SUM('1.  LRAMVA Summary'!H$58:H$59)*(MONTH($E31)-1)/12)*$H31</f>
        <v>0</v>
      </c>
      <c r="N31" s="197">
        <f>(SUM('1.  LRAMVA Summary'!I$55:I$57)+SUM('1.  LRAMVA Summary'!I$58:I$59)*(MONTH($E31)-1)/12)*$H31</f>
        <v>0</v>
      </c>
      <c r="O31" s="197">
        <f>(SUM('1.  LRAMVA Summary'!J$55:J$57)+SUM('1.  LRAMVA Summary'!J$58:J$59)*(MONTH($E31)-1)/12)*$H31</f>
        <v>0</v>
      </c>
      <c r="P31" s="197">
        <f>(SUM('1.  LRAMVA Summary'!K$55:K$57)+SUM('1.  LRAMVA Summary'!K$58:K$59)*(MONTH($E31)-1)/12)*$H31</f>
        <v>0</v>
      </c>
      <c r="Q31" s="197">
        <f>(SUM('1.  LRAMVA Summary'!L$55:L$57)+SUM('1.  LRAMVA Summary'!L$58:L$59)*(MONTH($E31)-1)/12)*$H31</f>
        <v>0</v>
      </c>
      <c r="R31" s="197">
        <f>(SUM('1.  LRAMVA Summary'!M$55:M$57)+SUM('1.  LRAMVA Summary'!M$58:M$59)*(MONTH($E31)-1)/12)*$H31</f>
        <v>0</v>
      </c>
      <c r="S31" s="197">
        <f>(SUM('1.  LRAMVA Summary'!N$55:N$57)+SUM('1.  LRAMVA Summary'!N$58:N$59)*(MONTH($E31)-1)/12)*$H31</f>
        <v>0</v>
      </c>
      <c r="T31" s="197">
        <f>(SUM('1.  LRAMVA Summary'!O$55:O$57)+SUM('1.  LRAMVA Summary'!O$58:O$59)*(MONTH($E31)-1)/12)*$H31</f>
        <v>0</v>
      </c>
      <c r="U31" s="197">
        <f>(SUM('1.  LRAMVA Summary'!P$55:P$57)+SUM('1.  LRAMVA Summary'!P$58:P$59)*(MONTH($E31)-1)/12)*$H31</f>
        <v>0</v>
      </c>
      <c r="V31" s="197">
        <f>(SUM('1.  LRAMVA Summary'!Q$55:Q$57)+SUM('1.  LRAMVA Summary'!Q$58:Q$59)*(MONTH($E31)-1)/12)*$H31</f>
        <v>0</v>
      </c>
      <c r="W31" s="198">
        <f t="shared" ref="W31:W40" si="5">SUM(I31:V31)</f>
        <v>0</v>
      </c>
    </row>
    <row r="32" spans="2:23">
      <c r="B32" s="180" t="s">
        <v>61</v>
      </c>
      <c r="C32" s="180">
        <v>1.0999999999999999E-2</v>
      </c>
      <c r="D32" s="173"/>
      <c r="E32" s="181">
        <v>40969</v>
      </c>
      <c r="F32" s="181" t="s">
        <v>178</v>
      </c>
      <c r="G32" s="182" t="s">
        <v>65</v>
      </c>
      <c r="H32" s="196">
        <f>C$19/12</f>
        <v>1.225E-3</v>
      </c>
      <c r="I32" s="197">
        <f>(SUM('1.  LRAMVA Summary'!D$55:D$57)+SUM('1.  LRAMVA Summary'!D$58:D$59)*(MONTH($E32)-1)/12)*$H32</f>
        <v>0</v>
      </c>
      <c r="J32" s="197">
        <f>(SUM('1.  LRAMVA Summary'!E$55:E$57)+SUM('1.  LRAMVA Summary'!E$58:E$59)*(MONTH($E32)-1)/12)*$H32</f>
        <v>0</v>
      </c>
      <c r="K32" s="197">
        <f>(SUM('1.  LRAMVA Summary'!F$55:F$57)+SUM('1.  LRAMVA Summary'!F$58:F$59)*(MONTH($E32)-1)/12)*$H32</f>
        <v>0</v>
      </c>
      <c r="L32" s="197">
        <f>(SUM('1.  LRAMVA Summary'!G$55:G$57)+SUM('1.  LRAMVA Summary'!G$58:G$59)*(MONTH($E32)-1)/12)*$H32</f>
        <v>0</v>
      </c>
      <c r="M32" s="197">
        <f>(SUM('1.  LRAMVA Summary'!H$55:H$57)+SUM('1.  LRAMVA Summary'!H$58:H$59)*(MONTH($E32)-1)/12)*$H32</f>
        <v>0</v>
      </c>
      <c r="N32" s="197">
        <f>(SUM('1.  LRAMVA Summary'!I$55:I$57)+SUM('1.  LRAMVA Summary'!I$58:I$59)*(MONTH($E32)-1)/12)*$H32</f>
        <v>0</v>
      </c>
      <c r="O32" s="197">
        <f>(SUM('1.  LRAMVA Summary'!J$55:J$57)+SUM('1.  LRAMVA Summary'!J$58:J$59)*(MONTH($E32)-1)/12)*$H32</f>
        <v>0</v>
      </c>
      <c r="P32" s="197">
        <f>(SUM('1.  LRAMVA Summary'!K$55:K$57)+SUM('1.  LRAMVA Summary'!K$58:K$59)*(MONTH($E32)-1)/12)*$H32</f>
        <v>0</v>
      </c>
      <c r="Q32" s="197">
        <f>(SUM('1.  LRAMVA Summary'!L$55:L$57)+SUM('1.  LRAMVA Summary'!L$58:L$59)*(MONTH($E32)-1)/12)*$H32</f>
        <v>0</v>
      </c>
      <c r="R32" s="197">
        <f>(SUM('1.  LRAMVA Summary'!M$55:M$57)+SUM('1.  LRAMVA Summary'!M$58:M$59)*(MONTH($E32)-1)/12)*$H32</f>
        <v>0</v>
      </c>
      <c r="S32" s="197">
        <f>(SUM('1.  LRAMVA Summary'!N$55:N$57)+SUM('1.  LRAMVA Summary'!N$58:N$59)*(MONTH($E32)-1)/12)*$H32</f>
        <v>0</v>
      </c>
      <c r="T32" s="197">
        <f>(SUM('1.  LRAMVA Summary'!O$55:O$57)+SUM('1.  LRAMVA Summary'!O$58:O$59)*(MONTH($E32)-1)/12)*$H32</f>
        <v>0</v>
      </c>
      <c r="U32" s="197">
        <f>(SUM('1.  LRAMVA Summary'!P$55:P$57)+SUM('1.  LRAMVA Summary'!P$58:P$59)*(MONTH($E32)-1)/12)*$H32</f>
        <v>0</v>
      </c>
      <c r="V32" s="197">
        <f>(SUM('1.  LRAMVA Summary'!Q$55:Q$57)+SUM('1.  LRAMVA Summary'!Q$58:Q$59)*(MONTH($E32)-1)/12)*$H32</f>
        <v>0</v>
      </c>
      <c r="W32" s="198">
        <f t="shared" si="5"/>
        <v>0</v>
      </c>
    </row>
    <row r="33" spans="2:23">
      <c r="B33" s="180" t="s">
        <v>176</v>
      </c>
      <c r="C33" s="180">
        <v>1.0999999999999999E-2</v>
      </c>
      <c r="D33" s="173"/>
      <c r="E33" s="181">
        <v>41000</v>
      </c>
      <c r="F33" s="181" t="s">
        <v>178</v>
      </c>
      <c r="G33" s="182" t="s">
        <v>66</v>
      </c>
      <c r="H33" s="199">
        <f>C$20/12</f>
        <v>1.225E-3</v>
      </c>
      <c r="I33" s="197">
        <f>(SUM('1.  LRAMVA Summary'!D$55:D$57)+SUM('1.  LRAMVA Summary'!D$58:D$59)*(MONTH($E33)-1)/12)*$H33</f>
        <v>0</v>
      </c>
      <c r="J33" s="197">
        <f>(SUM('1.  LRAMVA Summary'!E$55:E$57)+SUM('1.  LRAMVA Summary'!E$58:E$59)*(MONTH($E33)-1)/12)*$H33</f>
        <v>0</v>
      </c>
      <c r="K33" s="197">
        <f>(SUM('1.  LRAMVA Summary'!F$55:F$57)+SUM('1.  LRAMVA Summary'!F$58:F$59)*(MONTH($E33)-1)/12)*$H33</f>
        <v>0</v>
      </c>
      <c r="L33" s="197">
        <f>(SUM('1.  LRAMVA Summary'!G$55:G$57)+SUM('1.  LRAMVA Summary'!G$58:G$59)*(MONTH($E33)-1)/12)*$H33</f>
        <v>0</v>
      </c>
      <c r="M33" s="197">
        <f>(SUM('1.  LRAMVA Summary'!H$55:H$57)+SUM('1.  LRAMVA Summary'!H$58:H$59)*(MONTH($E33)-1)/12)*$H33</f>
        <v>0</v>
      </c>
      <c r="N33" s="197">
        <f>(SUM('1.  LRAMVA Summary'!I$55:I$57)+SUM('1.  LRAMVA Summary'!I$58:I$59)*(MONTH($E33)-1)/12)*$H33</f>
        <v>0</v>
      </c>
      <c r="O33" s="197">
        <f>(SUM('1.  LRAMVA Summary'!J$55:J$57)+SUM('1.  LRAMVA Summary'!J$58:J$59)*(MONTH($E33)-1)/12)*$H33</f>
        <v>0</v>
      </c>
      <c r="P33" s="197">
        <f>(SUM('1.  LRAMVA Summary'!K$55:K$57)+SUM('1.  LRAMVA Summary'!K$58:K$59)*(MONTH($E33)-1)/12)*$H33</f>
        <v>0</v>
      </c>
      <c r="Q33" s="197">
        <f>(SUM('1.  LRAMVA Summary'!L$55:L$57)+SUM('1.  LRAMVA Summary'!L$58:L$59)*(MONTH($E33)-1)/12)*$H33</f>
        <v>0</v>
      </c>
      <c r="R33" s="197">
        <f>(SUM('1.  LRAMVA Summary'!M$55:M$57)+SUM('1.  LRAMVA Summary'!M$58:M$59)*(MONTH($E33)-1)/12)*$H33</f>
        <v>0</v>
      </c>
      <c r="S33" s="197">
        <f>(SUM('1.  LRAMVA Summary'!N$55:N$57)+SUM('1.  LRAMVA Summary'!N$58:N$59)*(MONTH($E33)-1)/12)*$H33</f>
        <v>0</v>
      </c>
      <c r="T33" s="197">
        <f>(SUM('1.  LRAMVA Summary'!O$55:O$57)+SUM('1.  LRAMVA Summary'!O$58:O$59)*(MONTH($E33)-1)/12)*$H33</f>
        <v>0</v>
      </c>
      <c r="U33" s="197">
        <f>(SUM('1.  LRAMVA Summary'!P$55:P$57)+SUM('1.  LRAMVA Summary'!P$58:P$59)*(MONTH($E33)-1)/12)*$H33</f>
        <v>0</v>
      </c>
      <c r="V33" s="197">
        <f>(SUM('1.  LRAMVA Summary'!Q$55:Q$57)+SUM('1.  LRAMVA Summary'!Q$58:Q$59)*(MONTH($E33)-1)/12)*$H33</f>
        <v>0</v>
      </c>
      <c r="W33" s="198">
        <f t="shared" si="5"/>
        <v>0</v>
      </c>
    </row>
    <row r="34" spans="2:23">
      <c r="B34" s="180" t="s">
        <v>177</v>
      </c>
      <c r="C34" s="180">
        <v>1.0999999999999999E-2</v>
      </c>
      <c r="D34" s="173"/>
      <c r="E34" s="181">
        <v>41030</v>
      </c>
      <c r="F34" s="181" t="s">
        <v>178</v>
      </c>
      <c r="G34" s="182" t="s">
        <v>66</v>
      </c>
      <c r="H34" s="196">
        <f>C$20/12</f>
        <v>1.225E-3</v>
      </c>
      <c r="I34" s="197">
        <f>(SUM('1.  LRAMVA Summary'!D$55:D$57)+SUM('1.  LRAMVA Summary'!D$58:D$59)*(MONTH($E34)-1)/12)*$H34</f>
        <v>0</v>
      </c>
      <c r="J34" s="197">
        <f>(SUM('1.  LRAMVA Summary'!E$55:E$57)+SUM('1.  LRAMVA Summary'!E$58:E$59)*(MONTH($E34)-1)/12)*$H34</f>
        <v>0</v>
      </c>
      <c r="K34" s="197">
        <f>(SUM('1.  LRAMVA Summary'!F$55:F$57)+SUM('1.  LRAMVA Summary'!F$58:F$59)*(MONTH($E34)-1)/12)*$H34</f>
        <v>0</v>
      </c>
      <c r="L34" s="197">
        <f>(SUM('1.  LRAMVA Summary'!G$55:G$57)+SUM('1.  LRAMVA Summary'!G$58:G$59)*(MONTH($E34)-1)/12)*$H34</f>
        <v>0</v>
      </c>
      <c r="M34" s="197">
        <f>(SUM('1.  LRAMVA Summary'!H$55:H$57)+SUM('1.  LRAMVA Summary'!H$58:H$59)*(MONTH($E34)-1)/12)*$H34</f>
        <v>0</v>
      </c>
      <c r="N34" s="197">
        <f>(SUM('1.  LRAMVA Summary'!I$55:I$57)+SUM('1.  LRAMVA Summary'!I$58:I$59)*(MONTH($E34)-1)/12)*$H34</f>
        <v>0</v>
      </c>
      <c r="O34" s="197">
        <f>(SUM('1.  LRAMVA Summary'!J$55:J$57)+SUM('1.  LRAMVA Summary'!J$58:J$59)*(MONTH($E34)-1)/12)*$H34</f>
        <v>0</v>
      </c>
      <c r="P34" s="197">
        <f>(SUM('1.  LRAMVA Summary'!K$55:K$57)+SUM('1.  LRAMVA Summary'!K$58:K$59)*(MONTH($E34)-1)/12)*$H34</f>
        <v>0</v>
      </c>
      <c r="Q34" s="197">
        <f>(SUM('1.  LRAMVA Summary'!L$55:L$57)+SUM('1.  LRAMVA Summary'!L$58:L$59)*(MONTH($E34)-1)/12)*$H34</f>
        <v>0</v>
      </c>
      <c r="R34" s="197">
        <f>(SUM('1.  LRAMVA Summary'!M$55:M$57)+SUM('1.  LRAMVA Summary'!M$58:M$59)*(MONTH($E34)-1)/12)*$H34</f>
        <v>0</v>
      </c>
      <c r="S34" s="197">
        <f>(SUM('1.  LRAMVA Summary'!N$55:N$57)+SUM('1.  LRAMVA Summary'!N$58:N$59)*(MONTH($E34)-1)/12)*$H34</f>
        <v>0</v>
      </c>
      <c r="T34" s="197">
        <f>(SUM('1.  LRAMVA Summary'!O$55:O$57)+SUM('1.  LRAMVA Summary'!O$58:O$59)*(MONTH($E34)-1)/12)*$H34</f>
        <v>0</v>
      </c>
      <c r="U34" s="197">
        <f>(SUM('1.  LRAMVA Summary'!P$55:P$57)+SUM('1.  LRAMVA Summary'!P$58:P$59)*(MONTH($E34)-1)/12)*$H34</f>
        <v>0</v>
      </c>
      <c r="V34" s="197">
        <f>(SUM('1.  LRAMVA Summary'!Q$55:Q$57)+SUM('1.  LRAMVA Summary'!Q$58:Q$59)*(MONTH($E34)-1)/12)*$H34</f>
        <v>0</v>
      </c>
      <c r="W34" s="198">
        <f t="shared" si="5"/>
        <v>0</v>
      </c>
    </row>
    <row r="35" spans="2:23">
      <c r="B35" s="180" t="s">
        <v>73</v>
      </c>
      <c r="C35" s="180">
        <v>1.0999999999999999E-2</v>
      </c>
      <c r="D35" s="173"/>
      <c r="E35" s="181">
        <v>41061</v>
      </c>
      <c r="F35" s="181" t="s">
        <v>178</v>
      </c>
      <c r="G35" s="182" t="s">
        <v>66</v>
      </c>
      <c r="H35" s="196">
        <f>C$20/12</f>
        <v>1.225E-3</v>
      </c>
      <c r="I35" s="197">
        <f>(SUM('1.  LRAMVA Summary'!D$55:D$57)+SUM('1.  LRAMVA Summary'!D$58:D$59)*(MONTH($E35)-1)/12)*$H35</f>
        <v>0</v>
      </c>
      <c r="J35" s="197">
        <f>(SUM('1.  LRAMVA Summary'!E$55:E$57)+SUM('1.  LRAMVA Summary'!E$58:E$59)*(MONTH($E35)-1)/12)*$H35</f>
        <v>0</v>
      </c>
      <c r="K35" s="197">
        <f>(SUM('1.  LRAMVA Summary'!F$55:F$57)+SUM('1.  LRAMVA Summary'!F$58:F$59)*(MONTH($E35)-1)/12)*$H35</f>
        <v>0</v>
      </c>
      <c r="L35" s="197">
        <f>(SUM('1.  LRAMVA Summary'!G$55:G$57)+SUM('1.  LRAMVA Summary'!G$58:G$59)*(MONTH($E35)-1)/12)*$H35</f>
        <v>0</v>
      </c>
      <c r="M35" s="197">
        <f>(SUM('1.  LRAMVA Summary'!H$55:H$57)+SUM('1.  LRAMVA Summary'!H$58:H$59)*(MONTH($E35)-1)/12)*$H35</f>
        <v>0</v>
      </c>
      <c r="N35" s="197">
        <f>(SUM('1.  LRAMVA Summary'!I$55:I$57)+SUM('1.  LRAMVA Summary'!I$58:I$59)*(MONTH($E35)-1)/12)*$H35</f>
        <v>0</v>
      </c>
      <c r="O35" s="197">
        <f>(SUM('1.  LRAMVA Summary'!J$55:J$57)+SUM('1.  LRAMVA Summary'!J$58:J$59)*(MONTH($E35)-1)/12)*$H35</f>
        <v>0</v>
      </c>
      <c r="P35" s="197">
        <f>(SUM('1.  LRAMVA Summary'!K$55:K$57)+SUM('1.  LRAMVA Summary'!K$58:K$59)*(MONTH($E35)-1)/12)*$H35</f>
        <v>0</v>
      </c>
      <c r="Q35" s="197">
        <f>(SUM('1.  LRAMVA Summary'!L$55:L$57)+SUM('1.  LRAMVA Summary'!L$58:L$59)*(MONTH($E35)-1)/12)*$H35</f>
        <v>0</v>
      </c>
      <c r="R35" s="197">
        <f>(SUM('1.  LRAMVA Summary'!M$55:M$57)+SUM('1.  LRAMVA Summary'!M$58:M$59)*(MONTH($E35)-1)/12)*$H35</f>
        <v>0</v>
      </c>
      <c r="S35" s="197">
        <f>(SUM('1.  LRAMVA Summary'!N$55:N$57)+SUM('1.  LRAMVA Summary'!N$58:N$59)*(MONTH($E35)-1)/12)*$H35</f>
        <v>0</v>
      </c>
      <c r="T35" s="197">
        <f>(SUM('1.  LRAMVA Summary'!O$55:O$57)+SUM('1.  LRAMVA Summary'!O$58:O$59)*(MONTH($E35)-1)/12)*$H35</f>
        <v>0</v>
      </c>
      <c r="U35" s="197">
        <f>(SUM('1.  LRAMVA Summary'!P$55:P$57)+SUM('1.  LRAMVA Summary'!P$58:P$59)*(MONTH($E35)-1)/12)*$H35</f>
        <v>0</v>
      </c>
      <c r="V35" s="197">
        <f>(SUM('1.  LRAMVA Summary'!Q$55:Q$57)+SUM('1.  LRAMVA Summary'!Q$58:Q$59)*(MONTH($E35)-1)/12)*$H35</f>
        <v>0</v>
      </c>
      <c r="W35" s="198">
        <f t="shared" si="5"/>
        <v>0</v>
      </c>
    </row>
    <row r="36" spans="2:23">
      <c r="B36" s="180" t="s">
        <v>74</v>
      </c>
      <c r="C36" s="180">
        <v>1.0999999999999999E-2</v>
      </c>
      <c r="D36" s="173"/>
      <c r="E36" s="181">
        <v>41091</v>
      </c>
      <c r="F36" s="181" t="s">
        <v>178</v>
      </c>
      <c r="G36" s="182" t="s">
        <v>68</v>
      </c>
      <c r="H36" s="199">
        <f>C$21/12</f>
        <v>1.225E-3</v>
      </c>
      <c r="I36" s="197">
        <f>(SUM('1.  LRAMVA Summary'!D$55:D$57)+SUM('1.  LRAMVA Summary'!D$58:D$59)*(MONTH($E36)-1)/12)*$H36</f>
        <v>0</v>
      </c>
      <c r="J36" s="197">
        <f>(SUM('1.  LRAMVA Summary'!E$55:E$57)+SUM('1.  LRAMVA Summary'!E$58:E$59)*(MONTH($E36)-1)/12)*$H36</f>
        <v>0</v>
      </c>
      <c r="K36" s="197">
        <f>(SUM('1.  LRAMVA Summary'!F$55:F$57)+SUM('1.  LRAMVA Summary'!F$58:F$59)*(MONTH($E36)-1)/12)*$H36</f>
        <v>0</v>
      </c>
      <c r="L36" s="197">
        <f>(SUM('1.  LRAMVA Summary'!G$55:G$57)+SUM('1.  LRAMVA Summary'!G$58:G$59)*(MONTH($E36)-1)/12)*$H36</f>
        <v>0</v>
      </c>
      <c r="M36" s="197">
        <f>(SUM('1.  LRAMVA Summary'!H$55:H$57)+SUM('1.  LRAMVA Summary'!H$58:H$59)*(MONTH($E36)-1)/12)*$H36</f>
        <v>0</v>
      </c>
      <c r="N36" s="197">
        <f>(SUM('1.  LRAMVA Summary'!I$55:I$57)+SUM('1.  LRAMVA Summary'!I$58:I$59)*(MONTH($E36)-1)/12)*$H36</f>
        <v>0</v>
      </c>
      <c r="O36" s="197">
        <f>(SUM('1.  LRAMVA Summary'!J$55:J$57)+SUM('1.  LRAMVA Summary'!J$58:J$59)*(MONTH($E36)-1)/12)*$H36</f>
        <v>0</v>
      </c>
      <c r="P36" s="197">
        <f>(SUM('1.  LRAMVA Summary'!K$55:K$57)+SUM('1.  LRAMVA Summary'!K$58:K$59)*(MONTH($E36)-1)/12)*$H36</f>
        <v>0</v>
      </c>
      <c r="Q36" s="197">
        <f>(SUM('1.  LRAMVA Summary'!L$55:L$57)+SUM('1.  LRAMVA Summary'!L$58:L$59)*(MONTH($E36)-1)/12)*$H36</f>
        <v>0</v>
      </c>
      <c r="R36" s="197">
        <f>(SUM('1.  LRAMVA Summary'!M$55:M$57)+SUM('1.  LRAMVA Summary'!M$58:M$59)*(MONTH($E36)-1)/12)*$H36</f>
        <v>0</v>
      </c>
      <c r="S36" s="197">
        <f>(SUM('1.  LRAMVA Summary'!N$55:N$57)+SUM('1.  LRAMVA Summary'!N$58:N$59)*(MONTH($E36)-1)/12)*$H36</f>
        <v>0</v>
      </c>
      <c r="T36" s="197">
        <f>(SUM('1.  LRAMVA Summary'!O$55:O$57)+SUM('1.  LRAMVA Summary'!O$58:O$59)*(MONTH($E36)-1)/12)*$H36</f>
        <v>0</v>
      </c>
      <c r="U36" s="197">
        <f>(SUM('1.  LRAMVA Summary'!P$55:P$57)+SUM('1.  LRAMVA Summary'!P$58:P$59)*(MONTH($E36)-1)/12)*$H36</f>
        <v>0</v>
      </c>
      <c r="V36" s="197">
        <f>(SUM('1.  LRAMVA Summary'!Q$55:Q$57)+SUM('1.  LRAMVA Summary'!Q$58:Q$59)*(MONTH($E36)-1)/12)*$H36</f>
        <v>0</v>
      </c>
      <c r="W36" s="198">
        <f t="shared" si="5"/>
        <v>0</v>
      </c>
    </row>
    <row r="37" spans="2:23">
      <c r="B37" s="180" t="s">
        <v>75</v>
      </c>
      <c r="C37" s="180">
        <v>1.0999999999999999E-2</v>
      </c>
      <c r="D37" s="173"/>
      <c r="E37" s="181">
        <v>41122</v>
      </c>
      <c r="F37" s="181" t="s">
        <v>178</v>
      </c>
      <c r="G37" s="182" t="s">
        <v>68</v>
      </c>
      <c r="H37" s="196">
        <f>C$21/12</f>
        <v>1.225E-3</v>
      </c>
      <c r="I37" s="197">
        <f>(SUM('1.  LRAMVA Summary'!D$55:D$57)+SUM('1.  LRAMVA Summary'!D$58:D$59)*(MONTH($E37)-1)/12)*$H37</f>
        <v>0</v>
      </c>
      <c r="J37" s="197">
        <f>(SUM('1.  LRAMVA Summary'!E$55:E$57)+SUM('1.  LRAMVA Summary'!E$58:E$59)*(MONTH($E37)-1)/12)*$H37</f>
        <v>0</v>
      </c>
      <c r="K37" s="197">
        <f>(SUM('1.  LRAMVA Summary'!F$55:F$57)+SUM('1.  LRAMVA Summary'!F$58:F$59)*(MONTH($E37)-1)/12)*$H37</f>
        <v>0</v>
      </c>
      <c r="L37" s="197">
        <f>(SUM('1.  LRAMVA Summary'!G$55:G$57)+SUM('1.  LRAMVA Summary'!G$58:G$59)*(MONTH($E37)-1)/12)*$H37</f>
        <v>0</v>
      </c>
      <c r="M37" s="197">
        <f>(SUM('1.  LRAMVA Summary'!H$55:H$57)+SUM('1.  LRAMVA Summary'!H$58:H$59)*(MONTH($E37)-1)/12)*$H37</f>
        <v>0</v>
      </c>
      <c r="N37" s="197">
        <f>(SUM('1.  LRAMVA Summary'!I$55:I$57)+SUM('1.  LRAMVA Summary'!I$58:I$59)*(MONTH($E37)-1)/12)*$H37</f>
        <v>0</v>
      </c>
      <c r="O37" s="197">
        <f>(SUM('1.  LRAMVA Summary'!J$55:J$57)+SUM('1.  LRAMVA Summary'!J$58:J$59)*(MONTH($E37)-1)/12)*$H37</f>
        <v>0</v>
      </c>
      <c r="P37" s="197">
        <f>(SUM('1.  LRAMVA Summary'!K$55:K$57)+SUM('1.  LRAMVA Summary'!K$58:K$59)*(MONTH($E37)-1)/12)*$H37</f>
        <v>0</v>
      </c>
      <c r="Q37" s="197">
        <f>(SUM('1.  LRAMVA Summary'!L$55:L$57)+SUM('1.  LRAMVA Summary'!L$58:L$59)*(MONTH($E37)-1)/12)*$H37</f>
        <v>0</v>
      </c>
      <c r="R37" s="197">
        <f>(SUM('1.  LRAMVA Summary'!M$55:M$57)+SUM('1.  LRAMVA Summary'!M$58:M$59)*(MONTH($E37)-1)/12)*$H37</f>
        <v>0</v>
      </c>
      <c r="S37" s="197">
        <f>(SUM('1.  LRAMVA Summary'!N$55:N$57)+SUM('1.  LRAMVA Summary'!N$58:N$59)*(MONTH($E37)-1)/12)*$H37</f>
        <v>0</v>
      </c>
      <c r="T37" s="197">
        <f>(SUM('1.  LRAMVA Summary'!O$55:O$57)+SUM('1.  LRAMVA Summary'!O$58:O$59)*(MONTH($E37)-1)/12)*$H37</f>
        <v>0</v>
      </c>
      <c r="U37" s="197">
        <f>(SUM('1.  LRAMVA Summary'!P$55:P$57)+SUM('1.  LRAMVA Summary'!P$58:P$59)*(MONTH($E37)-1)/12)*$H37</f>
        <v>0</v>
      </c>
      <c r="V37" s="197">
        <f>(SUM('1.  LRAMVA Summary'!Q$55:Q$57)+SUM('1.  LRAMVA Summary'!Q$58:Q$59)*(MONTH($E37)-1)/12)*$H37</f>
        <v>0</v>
      </c>
      <c r="W37" s="198">
        <f t="shared" si="5"/>
        <v>0</v>
      </c>
    </row>
    <row r="38" spans="2:23">
      <c r="B38" s="180" t="s">
        <v>76</v>
      </c>
      <c r="C38" s="180">
        <v>1.0999999999999999E-2</v>
      </c>
      <c r="D38" s="173"/>
      <c r="E38" s="181">
        <v>41153</v>
      </c>
      <c r="F38" s="181" t="s">
        <v>178</v>
      </c>
      <c r="G38" s="182" t="s">
        <v>68</v>
      </c>
      <c r="H38" s="196">
        <f>C$21/12</f>
        <v>1.225E-3</v>
      </c>
      <c r="I38" s="197">
        <f>(SUM('1.  LRAMVA Summary'!D$55:D$57)+SUM('1.  LRAMVA Summary'!D$58:D$59)*(MONTH($E38)-1)/12)*$H38</f>
        <v>0</v>
      </c>
      <c r="J38" s="197">
        <f>(SUM('1.  LRAMVA Summary'!E$55:E$57)+SUM('1.  LRAMVA Summary'!E$58:E$59)*(MONTH($E38)-1)/12)*$H38</f>
        <v>0</v>
      </c>
      <c r="K38" s="197">
        <f>(SUM('1.  LRAMVA Summary'!F$55:F$57)+SUM('1.  LRAMVA Summary'!F$58:F$59)*(MONTH($E38)-1)/12)*$H38</f>
        <v>0</v>
      </c>
      <c r="L38" s="197">
        <f>(SUM('1.  LRAMVA Summary'!G$55:G$57)+SUM('1.  LRAMVA Summary'!G$58:G$59)*(MONTH($E38)-1)/12)*$H38</f>
        <v>0</v>
      </c>
      <c r="M38" s="197">
        <f>(SUM('1.  LRAMVA Summary'!H$55:H$57)+SUM('1.  LRAMVA Summary'!H$58:H$59)*(MONTH($E38)-1)/12)*$H38</f>
        <v>0</v>
      </c>
      <c r="N38" s="197">
        <f>(SUM('1.  LRAMVA Summary'!I$55:I$57)+SUM('1.  LRAMVA Summary'!I$58:I$59)*(MONTH($E38)-1)/12)*$H38</f>
        <v>0</v>
      </c>
      <c r="O38" s="197">
        <f>(SUM('1.  LRAMVA Summary'!J$55:J$57)+SUM('1.  LRAMVA Summary'!J$58:J$59)*(MONTH($E38)-1)/12)*$H38</f>
        <v>0</v>
      </c>
      <c r="P38" s="197">
        <f>(SUM('1.  LRAMVA Summary'!K$55:K$57)+SUM('1.  LRAMVA Summary'!K$58:K$59)*(MONTH($E38)-1)/12)*$H38</f>
        <v>0</v>
      </c>
      <c r="Q38" s="197">
        <f>(SUM('1.  LRAMVA Summary'!L$55:L$57)+SUM('1.  LRAMVA Summary'!L$58:L$59)*(MONTH($E38)-1)/12)*$H38</f>
        <v>0</v>
      </c>
      <c r="R38" s="197">
        <f>(SUM('1.  LRAMVA Summary'!M$55:M$57)+SUM('1.  LRAMVA Summary'!M$58:M$59)*(MONTH($E38)-1)/12)*$H38</f>
        <v>0</v>
      </c>
      <c r="S38" s="197">
        <f>(SUM('1.  LRAMVA Summary'!N$55:N$57)+SUM('1.  LRAMVA Summary'!N$58:N$59)*(MONTH($E38)-1)/12)*$H38</f>
        <v>0</v>
      </c>
      <c r="T38" s="197">
        <f>(SUM('1.  LRAMVA Summary'!O$55:O$57)+SUM('1.  LRAMVA Summary'!O$58:O$59)*(MONTH($E38)-1)/12)*$H38</f>
        <v>0</v>
      </c>
      <c r="U38" s="197">
        <f>(SUM('1.  LRAMVA Summary'!P$55:P$57)+SUM('1.  LRAMVA Summary'!P$58:P$59)*(MONTH($E38)-1)/12)*$H38</f>
        <v>0</v>
      </c>
      <c r="V38" s="197">
        <f>(SUM('1.  LRAMVA Summary'!Q$55:Q$57)+SUM('1.  LRAMVA Summary'!Q$58:Q$59)*(MONTH($E38)-1)/12)*$H38</f>
        <v>0</v>
      </c>
      <c r="W38" s="198">
        <f t="shared" si="5"/>
        <v>0</v>
      </c>
    </row>
    <row r="39" spans="2:23">
      <c r="B39" s="180" t="s">
        <v>77</v>
      </c>
      <c r="C39" s="180">
        <v>1.0999999999999999E-2</v>
      </c>
      <c r="D39" s="173"/>
      <c r="E39" s="181">
        <v>41183</v>
      </c>
      <c r="F39" s="181" t="s">
        <v>178</v>
      </c>
      <c r="G39" s="182" t="s">
        <v>69</v>
      </c>
      <c r="H39" s="199">
        <f>C$22/12</f>
        <v>1.225E-3</v>
      </c>
      <c r="I39" s="197">
        <f>(SUM('1.  LRAMVA Summary'!D$55:D$57)+SUM('1.  LRAMVA Summary'!D$58:D$59)*(MONTH($E39)-1)/12)*$H39</f>
        <v>0</v>
      </c>
      <c r="J39" s="197">
        <f>(SUM('1.  LRAMVA Summary'!E$55:E$57)+SUM('1.  LRAMVA Summary'!E$58:E$59)*(MONTH($E39)-1)/12)*$H39</f>
        <v>0</v>
      </c>
      <c r="K39" s="197">
        <f>(SUM('1.  LRAMVA Summary'!F$55:F$57)+SUM('1.  LRAMVA Summary'!F$58:F$59)*(MONTH($E39)-1)/12)*$H39</f>
        <v>0</v>
      </c>
      <c r="L39" s="197">
        <f>(SUM('1.  LRAMVA Summary'!G$55:G$57)+SUM('1.  LRAMVA Summary'!G$58:G$59)*(MONTH($E39)-1)/12)*$H39</f>
        <v>0</v>
      </c>
      <c r="M39" s="197">
        <f>(SUM('1.  LRAMVA Summary'!H$55:H$57)+SUM('1.  LRAMVA Summary'!H$58:H$59)*(MONTH($E39)-1)/12)*$H39</f>
        <v>0</v>
      </c>
      <c r="N39" s="197">
        <f>(SUM('1.  LRAMVA Summary'!I$55:I$57)+SUM('1.  LRAMVA Summary'!I$58:I$59)*(MONTH($E39)-1)/12)*$H39</f>
        <v>0</v>
      </c>
      <c r="O39" s="197">
        <f>(SUM('1.  LRAMVA Summary'!J$55:J$57)+SUM('1.  LRAMVA Summary'!J$58:J$59)*(MONTH($E39)-1)/12)*$H39</f>
        <v>0</v>
      </c>
      <c r="P39" s="197">
        <f>(SUM('1.  LRAMVA Summary'!K$55:K$57)+SUM('1.  LRAMVA Summary'!K$58:K$59)*(MONTH($E39)-1)/12)*$H39</f>
        <v>0</v>
      </c>
      <c r="Q39" s="197">
        <f>(SUM('1.  LRAMVA Summary'!L$55:L$57)+SUM('1.  LRAMVA Summary'!L$58:L$59)*(MONTH($E39)-1)/12)*$H39</f>
        <v>0</v>
      </c>
      <c r="R39" s="197">
        <f>(SUM('1.  LRAMVA Summary'!M$55:M$57)+SUM('1.  LRAMVA Summary'!M$58:M$59)*(MONTH($E39)-1)/12)*$H39</f>
        <v>0</v>
      </c>
      <c r="S39" s="197">
        <f>(SUM('1.  LRAMVA Summary'!N$55:N$57)+SUM('1.  LRAMVA Summary'!N$58:N$59)*(MONTH($E39)-1)/12)*$H39</f>
        <v>0</v>
      </c>
      <c r="T39" s="197">
        <f>(SUM('1.  LRAMVA Summary'!O$55:O$57)+SUM('1.  LRAMVA Summary'!O$58:O$59)*(MONTH($E39)-1)/12)*$H39</f>
        <v>0</v>
      </c>
      <c r="U39" s="197">
        <f>(SUM('1.  LRAMVA Summary'!P$55:P$57)+SUM('1.  LRAMVA Summary'!P$58:P$59)*(MONTH($E39)-1)/12)*$H39</f>
        <v>0</v>
      </c>
      <c r="V39" s="197">
        <f>(SUM('1.  LRAMVA Summary'!Q$55:Q$57)+SUM('1.  LRAMVA Summary'!Q$58:Q$59)*(MONTH($E39)-1)/12)*$H39</f>
        <v>0</v>
      </c>
      <c r="W39" s="198">
        <f t="shared" si="5"/>
        <v>0</v>
      </c>
    </row>
    <row r="40" spans="2:23">
      <c r="B40" s="180" t="s">
        <v>78</v>
      </c>
      <c r="C40" s="629">
        <v>1.0999999999999999E-2</v>
      </c>
      <c r="D40" s="173"/>
      <c r="E40" s="181">
        <v>41214</v>
      </c>
      <c r="F40" s="181" t="s">
        <v>178</v>
      </c>
      <c r="G40" s="182" t="s">
        <v>69</v>
      </c>
      <c r="H40" s="196">
        <f>C$22/12</f>
        <v>1.225E-3</v>
      </c>
      <c r="I40" s="197">
        <f>(SUM('1.  LRAMVA Summary'!D$55:D$57)+SUM('1.  LRAMVA Summary'!D$58:D$59)*(MONTH($E40)-1)/12)*$H40</f>
        <v>0</v>
      </c>
      <c r="J40" s="197">
        <f>(SUM('1.  LRAMVA Summary'!E$55:E$57)+SUM('1.  LRAMVA Summary'!E$58:E$59)*(MONTH($E40)-1)/12)*$H40</f>
        <v>0</v>
      </c>
      <c r="K40" s="197">
        <f>(SUM('1.  LRAMVA Summary'!F$55:F$57)+SUM('1.  LRAMVA Summary'!F$58:F$59)*(MONTH($E40)-1)/12)*$H40</f>
        <v>0</v>
      </c>
      <c r="L40" s="197">
        <f>(SUM('1.  LRAMVA Summary'!G$55:G$57)+SUM('1.  LRAMVA Summary'!G$58:G$59)*(MONTH($E40)-1)/12)*$H40</f>
        <v>0</v>
      </c>
      <c r="M40" s="197">
        <f>(SUM('1.  LRAMVA Summary'!H$55:H$57)+SUM('1.  LRAMVA Summary'!H$58:H$59)*(MONTH($E40)-1)/12)*$H40</f>
        <v>0</v>
      </c>
      <c r="N40" s="197">
        <f>(SUM('1.  LRAMVA Summary'!I$55:I$57)+SUM('1.  LRAMVA Summary'!I$58:I$59)*(MONTH($E40)-1)/12)*$H40</f>
        <v>0</v>
      </c>
      <c r="O40" s="197">
        <f>(SUM('1.  LRAMVA Summary'!J$55:J$57)+SUM('1.  LRAMVA Summary'!J$58:J$59)*(MONTH($E40)-1)/12)*$H40</f>
        <v>0</v>
      </c>
      <c r="P40" s="197">
        <f>(SUM('1.  LRAMVA Summary'!K$55:K$57)+SUM('1.  LRAMVA Summary'!K$58:K$59)*(MONTH($E40)-1)/12)*$H40</f>
        <v>0</v>
      </c>
      <c r="Q40" s="197">
        <f>(SUM('1.  LRAMVA Summary'!L$55:L$57)+SUM('1.  LRAMVA Summary'!L$58:L$59)*(MONTH($E40)-1)/12)*$H40</f>
        <v>0</v>
      </c>
      <c r="R40" s="197">
        <f>(SUM('1.  LRAMVA Summary'!M$55:M$57)+SUM('1.  LRAMVA Summary'!M$58:M$59)*(MONTH($E40)-1)/12)*$H40</f>
        <v>0</v>
      </c>
      <c r="S40" s="197">
        <f>(SUM('1.  LRAMVA Summary'!N$55:N$57)+SUM('1.  LRAMVA Summary'!N$58:N$59)*(MONTH($E40)-1)/12)*$H40</f>
        <v>0</v>
      </c>
      <c r="T40" s="197">
        <f>(SUM('1.  LRAMVA Summary'!O$55:O$57)+SUM('1.  LRAMVA Summary'!O$58:O$59)*(MONTH($E40)-1)/12)*$H40</f>
        <v>0</v>
      </c>
      <c r="U40" s="197">
        <f>(SUM('1.  LRAMVA Summary'!P$55:P$57)+SUM('1.  LRAMVA Summary'!P$58:P$59)*(MONTH($E40)-1)/12)*$H40</f>
        <v>0</v>
      </c>
      <c r="V40" s="197">
        <f>(SUM('1.  LRAMVA Summary'!Q$55:Q$57)+SUM('1.  LRAMVA Summary'!Q$58:Q$59)*(MONTH($E40)-1)/12)*$H40</f>
        <v>0</v>
      </c>
      <c r="W40" s="198">
        <f t="shared" si="5"/>
        <v>0</v>
      </c>
    </row>
    <row r="41" spans="2:23">
      <c r="B41" s="180" t="s">
        <v>79</v>
      </c>
      <c r="C41" s="629">
        <v>1.0999999999999999E-2</v>
      </c>
      <c r="D41" s="173"/>
      <c r="E41" s="181">
        <v>41244</v>
      </c>
      <c r="F41" s="181" t="s">
        <v>178</v>
      </c>
      <c r="G41" s="182" t="s">
        <v>69</v>
      </c>
      <c r="H41" s="196">
        <f>C$22/12</f>
        <v>1.225E-3</v>
      </c>
      <c r="I41" s="197">
        <f>(SUM('1.  LRAMVA Summary'!D$55:D$57)+SUM('1.  LRAMVA Summary'!D$58:D$59)*(MONTH($E41)-1)/12)*$H41</f>
        <v>0</v>
      </c>
      <c r="J41" s="197">
        <f>(SUM('1.  LRAMVA Summary'!E$55:E$57)+SUM('1.  LRAMVA Summary'!E$58:E$59)*(MONTH($E41)-1)/12)*$H41</f>
        <v>0</v>
      </c>
      <c r="K41" s="197">
        <f>(SUM('1.  LRAMVA Summary'!F$55:F$57)+SUM('1.  LRAMVA Summary'!F$58:F$59)*(MONTH($E41)-1)/12)*$H41</f>
        <v>0</v>
      </c>
      <c r="L41" s="197">
        <f>(SUM('1.  LRAMVA Summary'!G$55:G$57)+SUM('1.  LRAMVA Summary'!G$58:G$59)*(MONTH($E41)-1)/12)*$H41</f>
        <v>0</v>
      </c>
      <c r="M41" s="197">
        <f>(SUM('1.  LRAMVA Summary'!H$55:H$57)+SUM('1.  LRAMVA Summary'!H$58:H$59)*(MONTH($E41)-1)/12)*$H41</f>
        <v>0</v>
      </c>
      <c r="N41" s="197">
        <f>(SUM('1.  LRAMVA Summary'!I$55:I$57)+SUM('1.  LRAMVA Summary'!I$58:I$59)*(MONTH($E41)-1)/12)*$H41</f>
        <v>0</v>
      </c>
      <c r="O41" s="197">
        <f>(SUM('1.  LRAMVA Summary'!J$55:J$57)+SUM('1.  LRAMVA Summary'!J$58:J$59)*(MONTH($E41)-1)/12)*$H41</f>
        <v>0</v>
      </c>
      <c r="P41" s="197">
        <f>(SUM('1.  LRAMVA Summary'!K$55:K$57)+SUM('1.  LRAMVA Summary'!K$58:K$59)*(MONTH($E41)-1)/12)*$H41</f>
        <v>0</v>
      </c>
      <c r="Q41" s="197">
        <f>(SUM('1.  LRAMVA Summary'!L$55:L$57)+SUM('1.  LRAMVA Summary'!L$58:L$59)*(MONTH($E41)-1)/12)*$H41</f>
        <v>0</v>
      </c>
      <c r="R41" s="197">
        <f>(SUM('1.  LRAMVA Summary'!M$55:M$57)+SUM('1.  LRAMVA Summary'!M$58:M$59)*(MONTH($E41)-1)/12)*$H41</f>
        <v>0</v>
      </c>
      <c r="S41" s="197">
        <f>(SUM('1.  LRAMVA Summary'!N$55:N$57)+SUM('1.  LRAMVA Summary'!N$58:N$59)*(MONTH($E41)-1)/12)*$H41</f>
        <v>0</v>
      </c>
      <c r="T41" s="197">
        <f>(SUM('1.  LRAMVA Summary'!O$55:O$57)+SUM('1.  LRAMVA Summary'!O$58:O$59)*(MONTH($E41)-1)/12)*$H41</f>
        <v>0</v>
      </c>
      <c r="U41" s="197">
        <f>(SUM('1.  LRAMVA Summary'!P$55:P$57)+SUM('1.  LRAMVA Summary'!P$58:P$59)*(MONTH($E41)-1)/12)*$H41</f>
        <v>0</v>
      </c>
      <c r="V41" s="197">
        <f>(SUM('1.  LRAMVA Summary'!Q$55:Q$57)+SUM('1.  LRAMVA Summary'!Q$58:Q$59)*(MONTH($E41)-1)/12)*$H41</f>
        <v>0</v>
      </c>
      <c r="W41" s="198">
        <f>SUM(I41:V41)</f>
        <v>0</v>
      </c>
    </row>
    <row r="42" spans="2:23" ht="15.75" thickBot="1">
      <c r="B42" s="180" t="s">
        <v>80</v>
      </c>
      <c r="C42" s="629">
        <v>1.4999999999999999E-2</v>
      </c>
      <c r="D42" s="173"/>
      <c r="E42" s="183" t="s">
        <v>458</v>
      </c>
      <c r="F42" s="183"/>
      <c r="G42" s="184"/>
      <c r="H42" s="200"/>
      <c r="I42" s="186">
        <f>SUM(I29:I41)</f>
        <v>0</v>
      </c>
      <c r="J42" s="186">
        <f t="shared" ref="J42:O42" si="6">SUM(J29:J41)</f>
        <v>0</v>
      </c>
      <c r="K42" s="186">
        <f t="shared" si="6"/>
        <v>0</v>
      </c>
      <c r="L42" s="186">
        <f t="shared" si="6"/>
        <v>0</v>
      </c>
      <c r="M42" s="186">
        <f t="shared" si="6"/>
        <v>0</v>
      </c>
      <c r="N42" s="186">
        <f t="shared" si="6"/>
        <v>0</v>
      </c>
      <c r="O42" s="186">
        <f t="shared" si="6"/>
        <v>0</v>
      </c>
      <c r="P42" s="186">
        <f t="shared" ref="P42:V42" si="7">SUM(P29:P41)</f>
        <v>0</v>
      </c>
      <c r="Q42" s="186">
        <f t="shared" si="7"/>
        <v>0</v>
      </c>
      <c r="R42" s="186">
        <f t="shared" si="7"/>
        <v>0</v>
      </c>
      <c r="S42" s="186">
        <f t="shared" si="7"/>
        <v>0</v>
      </c>
      <c r="T42" s="186">
        <f t="shared" si="7"/>
        <v>0</v>
      </c>
      <c r="U42" s="186">
        <f t="shared" si="7"/>
        <v>0</v>
      </c>
      <c r="V42" s="186">
        <f t="shared" si="7"/>
        <v>0</v>
      </c>
      <c r="W42" s="186">
        <f>SUM(W29:W41)</f>
        <v>0</v>
      </c>
    </row>
    <row r="43" spans="2:23" ht="15.75" thickTop="1">
      <c r="B43" s="180" t="s">
        <v>81</v>
      </c>
      <c r="C43" s="629">
        <v>1.4999999999999999E-2</v>
      </c>
      <c r="D43" s="173"/>
      <c r="E43" s="187" t="s">
        <v>67</v>
      </c>
      <c r="F43" s="187"/>
      <c r="G43" s="188"/>
      <c r="H43" s="189"/>
      <c r="I43" s="190"/>
      <c r="J43" s="190"/>
      <c r="K43" s="190"/>
      <c r="L43" s="190"/>
      <c r="M43" s="190"/>
      <c r="N43" s="190"/>
      <c r="O43" s="190"/>
      <c r="P43" s="190"/>
      <c r="Q43" s="190"/>
      <c r="R43" s="190"/>
      <c r="S43" s="190"/>
      <c r="T43" s="190"/>
      <c r="U43" s="190"/>
      <c r="V43" s="190"/>
      <c r="W43" s="191"/>
    </row>
    <row r="44" spans="2:23">
      <c r="B44" s="180" t="s">
        <v>82</v>
      </c>
      <c r="C44" s="629">
        <v>1.89E-2</v>
      </c>
      <c r="D44" s="173"/>
      <c r="E44" s="192" t="s">
        <v>424</v>
      </c>
      <c r="F44" s="192"/>
      <c r="G44" s="193"/>
      <c r="H44" s="194"/>
      <c r="I44" s="195">
        <f t="shared" ref="I44:O44" si="8">I42+I43</f>
        <v>0</v>
      </c>
      <c r="J44" s="195">
        <f t="shared" si="8"/>
        <v>0</v>
      </c>
      <c r="K44" s="195">
        <f t="shared" si="8"/>
        <v>0</v>
      </c>
      <c r="L44" s="195">
        <f t="shared" si="8"/>
        <v>0</v>
      </c>
      <c r="M44" s="195">
        <f t="shared" si="8"/>
        <v>0</v>
      </c>
      <c r="N44" s="195">
        <f t="shared" si="8"/>
        <v>0</v>
      </c>
      <c r="O44" s="195">
        <f t="shared" si="8"/>
        <v>0</v>
      </c>
      <c r="P44" s="195">
        <f t="shared" ref="P44:V44" si="9">P42+P43</f>
        <v>0</v>
      </c>
      <c r="Q44" s="195">
        <f t="shared" si="9"/>
        <v>0</v>
      </c>
      <c r="R44" s="195">
        <f t="shared" si="9"/>
        <v>0</v>
      </c>
      <c r="S44" s="195">
        <f t="shared" si="9"/>
        <v>0</v>
      </c>
      <c r="T44" s="195">
        <f t="shared" si="9"/>
        <v>0</v>
      </c>
      <c r="U44" s="195">
        <f t="shared" si="9"/>
        <v>0</v>
      </c>
      <c r="V44" s="195">
        <f t="shared" si="9"/>
        <v>0</v>
      </c>
      <c r="W44" s="195">
        <f>W42+W43</f>
        <v>0</v>
      </c>
    </row>
    <row r="45" spans="2:23">
      <c r="B45" s="180" t="s">
        <v>83</v>
      </c>
      <c r="C45" s="629">
        <v>1.89E-2</v>
      </c>
      <c r="D45" s="173"/>
      <c r="E45" s="181">
        <v>41275</v>
      </c>
      <c r="F45" s="181" t="s">
        <v>179</v>
      </c>
      <c r="G45" s="182" t="s">
        <v>65</v>
      </c>
      <c r="H45" s="199">
        <f>C$23/12</f>
        <v>1.225E-3</v>
      </c>
      <c r="I45" s="197">
        <f>(SUM('1.  LRAMVA Summary'!D$55:D$60)+SUM('1.  LRAMVA Summary'!D$61:D$62)*(MONTH($E45)-1)/12)*$H45</f>
        <v>0</v>
      </c>
      <c r="J45" s="197">
        <f>(SUM('1.  LRAMVA Summary'!E$55:E$60)+SUM('1.  LRAMVA Summary'!E$61:E$62)*(MONTH($E45)-1)/12)*$H45</f>
        <v>0</v>
      </c>
      <c r="K45" s="197">
        <f>(SUM('1.  LRAMVA Summary'!F$55:F$60)+SUM('1.  LRAMVA Summary'!F$61:F$62)*(MONTH($E45)-1)/12)*$H45</f>
        <v>0</v>
      </c>
      <c r="L45" s="197">
        <f>(SUM('1.  LRAMVA Summary'!G$55:G$60)+SUM('1.  LRAMVA Summary'!G$61:G$62)*(MONTH($E45)-1)/12)*$H45</f>
        <v>0</v>
      </c>
      <c r="M45" s="197">
        <f>(SUM('1.  LRAMVA Summary'!H$55:H$60)+SUM('1.  LRAMVA Summary'!H$61:H$62)*(MONTH($E45)-1)/12)*$H45</f>
        <v>0</v>
      </c>
      <c r="N45" s="197">
        <f>(SUM('1.  LRAMVA Summary'!I$55:I$60)+SUM('1.  LRAMVA Summary'!I$61:I$62)*(MONTH($E45)-1)/12)*$H45</f>
        <v>0</v>
      </c>
      <c r="O45" s="197">
        <f>(SUM('1.  LRAMVA Summary'!J$55:J$60)+SUM('1.  LRAMVA Summary'!J$61:J$62)*(MONTH($E45)-1)/12)*$H45</f>
        <v>0</v>
      </c>
      <c r="P45" s="197">
        <f>(SUM('1.  LRAMVA Summary'!K$55:K$60)+SUM('1.  LRAMVA Summary'!K$61:K$62)*(MONTH($E45)-1)/12)*$H45</f>
        <v>0</v>
      </c>
      <c r="Q45" s="197">
        <f>(SUM('1.  LRAMVA Summary'!L$55:L$60)+SUM('1.  LRAMVA Summary'!L$61:L$62)*(MONTH($E45)-1)/12)*$H45</f>
        <v>0</v>
      </c>
      <c r="R45" s="197">
        <f>(SUM('1.  LRAMVA Summary'!M$55:M$60)+SUM('1.  LRAMVA Summary'!M$61:M$62)*(MONTH($E45)-1)/12)*$H45</f>
        <v>0</v>
      </c>
      <c r="S45" s="197">
        <f>(SUM('1.  LRAMVA Summary'!N$55:N$60)+SUM('1.  LRAMVA Summary'!N$61:N$62)*(MONTH($E45)-1)/12)*$H45</f>
        <v>0</v>
      </c>
      <c r="T45" s="197">
        <f>(SUM('1.  LRAMVA Summary'!O$55:O$60)+SUM('1.  LRAMVA Summary'!O$61:O$62)*(MONTH($E45)-1)/12)*$H45</f>
        <v>0</v>
      </c>
      <c r="U45" s="197">
        <f>(SUM('1.  LRAMVA Summary'!P$55:P$60)+SUM('1.  LRAMVA Summary'!P$61:P$62)*(MONTH($E45)-1)/12)*$H45</f>
        <v>0</v>
      </c>
      <c r="V45" s="197">
        <f>(SUM('1.  LRAMVA Summary'!Q$55:Q$60)+SUM('1.  LRAMVA Summary'!Q$61:Q$62)*(MONTH($E45)-1)/12)*$H45</f>
        <v>0</v>
      </c>
      <c r="W45" s="198">
        <f>SUM(I45:V45)</f>
        <v>0</v>
      </c>
    </row>
    <row r="46" spans="2:23">
      <c r="B46" s="180" t="s">
        <v>84</v>
      </c>
      <c r="C46" s="629">
        <v>2.1700000000000001E-2</v>
      </c>
      <c r="D46" s="173"/>
      <c r="E46" s="181">
        <v>41306</v>
      </c>
      <c r="F46" s="181" t="s">
        <v>179</v>
      </c>
      <c r="G46" s="182" t="s">
        <v>65</v>
      </c>
      <c r="H46" s="196">
        <f>C$23/12</f>
        <v>1.225E-3</v>
      </c>
      <c r="I46" s="197">
        <f>(SUM('1.  LRAMVA Summary'!D$55:D$60)+SUM('1.  LRAMVA Summary'!D$61:D$62)*(MONTH($E46)-1)/12)*$H46</f>
        <v>0</v>
      </c>
      <c r="J46" s="197">
        <f>(SUM('1.  LRAMVA Summary'!E$55:E$60)+SUM('1.  LRAMVA Summary'!E$61:E$62)*(MONTH($E46)-1)/12)*$H46</f>
        <v>0</v>
      </c>
      <c r="K46" s="197">
        <f>(SUM('1.  LRAMVA Summary'!F$55:F$60)+SUM('1.  LRAMVA Summary'!F$61:F$62)*(MONTH($E46)-1)/12)*$H46</f>
        <v>0</v>
      </c>
      <c r="L46" s="197">
        <f>(SUM('1.  LRAMVA Summary'!G$55:G$60)+SUM('1.  LRAMVA Summary'!G$61:G$62)*(MONTH($E46)-1)/12)*$H46</f>
        <v>0</v>
      </c>
      <c r="M46" s="197">
        <f>(SUM('1.  LRAMVA Summary'!H$55:H$60)+SUM('1.  LRAMVA Summary'!H$61:H$62)*(MONTH($E46)-1)/12)*$H46</f>
        <v>0</v>
      </c>
      <c r="N46" s="197">
        <f>(SUM('1.  LRAMVA Summary'!I$55:I$60)+SUM('1.  LRAMVA Summary'!I$61:I$62)*(MONTH($E46)-1)/12)*$H46</f>
        <v>0</v>
      </c>
      <c r="O46" s="197">
        <f>(SUM('1.  LRAMVA Summary'!J$55:J$60)+SUM('1.  LRAMVA Summary'!J$61:J$62)*(MONTH($E46)-1)/12)*$H46</f>
        <v>0</v>
      </c>
      <c r="P46" s="197">
        <f>(SUM('1.  LRAMVA Summary'!K$55:K$60)+SUM('1.  LRAMVA Summary'!K$61:K$62)*(MONTH($E46)-1)/12)*$H46</f>
        <v>0</v>
      </c>
      <c r="Q46" s="197">
        <f>(SUM('1.  LRAMVA Summary'!L$55:L$60)+SUM('1.  LRAMVA Summary'!L$61:L$62)*(MONTH($E46)-1)/12)*$H46</f>
        <v>0</v>
      </c>
      <c r="R46" s="197">
        <f>(SUM('1.  LRAMVA Summary'!M$55:M$60)+SUM('1.  LRAMVA Summary'!M$61:M$62)*(MONTH($E46)-1)/12)*$H46</f>
        <v>0</v>
      </c>
      <c r="S46" s="197">
        <f>(SUM('1.  LRAMVA Summary'!N$55:N$60)+SUM('1.  LRAMVA Summary'!N$61:N$62)*(MONTH($E46)-1)/12)*$H46</f>
        <v>0</v>
      </c>
      <c r="T46" s="197">
        <f>(SUM('1.  LRAMVA Summary'!O$55:O$60)+SUM('1.  LRAMVA Summary'!O$61:O$62)*(MONTH($E46)-1)/12)*$H46</f>
        <v>0</v>
      </c>
      <c r="U46" s="197">
        <f>(SUM('1.  LRAMVA Summary'!P$55:P$60)+SUM('1.  LRAMVA Summary'!P$61:P$62)*(MONTH($E46)-1)/12)*$H46</f>
        <v>0</v>
      </c>
      <c r="V46" s="197">
        <f>(SUM('1.  LRAMVA Summary'!Q$55:Q$60)+SUM('1.  LRAMVA Summary'!Q$61:Q$62)*(MONTH($E46)-1)/12)*$H46</f>
        <v>0</v>
      </c>
      <c r="W46" s="198">
        <f t="shared" ref="W46:W56" si="10">SUM(I46:V46)</f>
        <v>0</v>
      </c>
    </row>
    <row r="47" spans="2:23">
      <c r="B47" s="180" t="s">
        <v>85</v>
      </c>
      <c r="C47" s="642">
        <v>2.4500000000000001E-2</v>
      </c>
      <c r="D47" s="173"/>
      <c r="E47" s="181">
        <v>41334</v>
      </c>
      <c r="F47" s="181" t="s">
        <v>179</v>
      </c>
      <c r="G47" s="182" t="s">
        <v>65</v>
      </c>
      <c r="H47" s="196">
        <f>C$23/12</f>
        <v>1.225E-3</v>
      </c>
      <c r="I47" s="197">
        <f>(SUM('1.  LRAMVA Summary'!D$55:D$60)+SUM('1.  LRAMVA Summary'!D$61:D$62)*(MONTH($E47)-1)/12)*$H47</f>
        <v>0</v>
      </c>
      <c r="J47" s="197">
        <f>(SUM('1.  LRAMVA Summary'!E$55:E$60)+SUM('1.  LRAMVA Summary'!E$61:E$62)*(MONTH($E47)-1)/12)*$H47</f>
        <v>0</v>
      </c>
      <c r="K47" s="197">
        <f>(SUM('1.  LRAMVA Summary'!F$55:F$60)+SUM('1.  LRAMVA Summary'!F$61:F$62)*(MONTH($E47)-1)/12)*$H47</f>
        <v>0</v>
      </c>
      <c r="L47" s="197">
        <f>(SUM('1.  LRAMVA Summary'!G$55:G$60)+SUM('1.  LRAMVA Summary'!G$61:G$62)*(MONTH($E47)-1)/12)*$H47</f>
        <v>0</v>
      </c>
      <c r="M47" s="197">
        <f>(SUM('1.  LRAMVA Summary'!H$55:H$60)+SUM('1.  LRAMVA Summary'!H$61:H$62)*(MONTH($E47)-1)/12)*$H47</f>
        <v>0</v>
      </c>
      <c r="N47" s="197">
        <f>(SUM('1.  LRAMVA Summary'!I$55:I$60)+SUM('1.  LRAMVA Summary'!I$61:I$62)*(MONTH($E47)-1)/12)*$H47</f>
        <v>0</v>
      </c>
      <c r="O47" s="197">
        <f>(SUM('1.  LRAMVA Summary'!J$55:J$60)+SUM('1.  LRAMVA Summary'!J$61:J$62)*(MONTH($E47)-1)/12)*$H47</f>
        <v>0</v>
      </c>
      <c r="P47" s="197">
        <f>(SUM('1.  LRAMVA Summary'!K$55:K$60)+SUM('1.  LRAMVA Summary'!K$61:K$62)*(MONTH($E47)-1)/12)*$H47</f>
        <v>0</v>
      </c>
      <c r="Q47" s="197">
        <f>(SUM('1.  LRAMVA Summary'!L$55:L$60)+SUM('1.  LRAMVA Summary'!L$61:L$62)*(MONTH($E47)-1)/12)*$H47</f>
        <v>0</v>
      </c>
      <c r="R47" s="197">
        <f>(SUM('1.  LRAMVA Summary'!M$55:M$60)+SUM('1.  LRAMVA Summary'!M$61:M$62)*(MONTH($E47)-1)/12)*$H47</f>
        <v>0</v>
      </c>
      <c r="S47" s="197">
        <f>(SUM('1.  LRAMVA Summary'!N$55:N$60)+SUM('1.  LRAMVA Summary'!N$61:N$62)*(MONTH($E47)-1)/12)*$H47</f>
        <v>0</v>
      </c>
      <c r="T47" s="197">
        <f>(SUM('1.  LRAMVA Summary'!O$55:O$60)+SUM('1.  LRAMVA Summary'!O$61:O$62)*(MONTH($E47)-1)/12)*$H47</f>
        <v>0</v>
      </c>
      <c r="U47" s="197">
        <f>(SUM('1.  LRAMVA Summary'!P$55:P$60)+SUM('1.  LRAMVA Summary'!P$61:P$62)*(MONTH($E47)-1)/12)*$H47</f>
        <v>0</v>
      </c>
      <c r="V47" s="197">
        <f>(SUM('1.  LRAMVA Summary'!Q$55:Q$60)+SUM('1.  LRAMVA Summary'!Q$61:Q$62)*(MONTH($E47)-1)/12)*$H47</f>
        <v>0</v>
      </c>
      <c r="W47" s="198">
        <f t="shared" si="10"/>
        <v>0</v>
      </c>
    </row>
    <row r="48" spans="2:23">
      <c r="B48" s="180" t="s">
        <v>86</v>
      </c>
      <c r="C48" s="642">
        <v>2.18E-2</v>
      </c>
      <c r="D48" s="173"/>
      <c r="E48" s="181">
        <v>41365</v>
      </c>
      <c r="F48" s="181" t="s">
        <v>179</v>
      </c>
      <c r="G48" s="182" t="s">
        <v>66</v>
      </c>
      <c r="H48" s="199">
        <f>C$24/12</f>
        <v>1.225E-3</v>
      </c>
      <c r="I48" s="197">
        <f>(SUM('1.  LRAMVA Summary'!D$55:D$60)+SUM('1.  LRAMVA Summary'!D$61:D$62)*(MONTH($E48)-1)/12)*$H48</f>
        <v>0</v>
      </c>
      <c r="J48" s="197">
        <f>(SUM('1.  LRAMVA Summary'!E$55:E$60)+SUM('1.  LRAMVA Summary'!E$61:E$62)*(MONTH($E48)-1)/12)*$H48</f>
        <v>0</v>
      </c>
      <c r="K48" s="197">
        <f>(SUM('1.  LRAMVA Summary'!F$55:F$60)+SUM('1.  LRAMVA Summary'!F$61:F$62)*(MONTH($E48)-1)/12)*$H48</f>
        <v>0</v>
      </c>
      <c r="L48" s="197">
        <f>(SUM('1.  LRAMVA Summary'!G$55:G$60)+SUM('1.  LRAMVA Summary'!G$61:G$62)*(MONTH($E48)-1)/12)*$H48</f>
        <v>0</v>
      </c>
      <c r="M48" s="197">
        <f>(SUM('1.  LRAMVA Summary'!H$55:H$60)+SUM('1.  LRAMVA Summary'!H$61:H$62)*(MONTH($E48)-1)/12)*$H48</f>
        <v>0</v>
      </c>
      <c r="N48" s="197">
        <f>(SUM('1.  LRAMVA Summary'!I$55:I$60)+SUM('1.  LRAMVA Summary'!I$61:I$62)*(MONTH($E48)-1)/12)*$H48</f>
        <v>0</v>
      </c>
      <c r="O48" s="197">
        <f>(SUM('1.  LRAMVA Summary'!J$55:J$60)+SUM('1.  LRAMVA Summary'!J$61:J$62)*(MONTH($E48)-1)/12)*$H48</f>
        <v>0</v>
      </c>
      <c r="P48" s="197">
        <f>(SUM('1.  LRAMVA Summary'!K$55:K$60)+SUM('1.  LRAMVA Summary'!K$61:K$62)*(MONTH($E48)-1)/12)*$H48</f>
        <v>0</v>
      </c>
      <c r="Q48" s="197">
        <f>(SUM('1.  LRAMVA Summary'!L$55:L$60)+SUM('1.  LRAMVA Summary'!L$61:L$62)*(MONTH($E48)-1)/12)*$H48</f>
        <v>0</v>
      </c>
      <c r="R48" s="197">
        <f>(SUM('1.  LRAMVA Summary'!M$55:M$60)+SUM('1.  LRAMVA Summary'!M$61:M$62)*(MONTH($E48)-1)/12)*$H48</f>
        <v>0</v>
      </c>
      <c r="S48" s="197">
        <f>(SUM('1.  LRAMVA Summary'!N$55:N$60)+SUM('1.  LRAMVA Summary'!N$61:N$62)*(MONTH($E48)-1)/12)*$H48</f>
        <v>0</v>
      </c>
      <c r="T48" s="197">
        <f>(SUM('1.  LRAMVA Summary'!O$55:O$60)+SUM('1.  LRAMVA Summary'!O$61:O$62)*(MONTH($E48)-1)/12)*$H48</f>
        <v>0</v>
      </c>
      <c r="U48" s="197">
        <f>(SUM('1.  LRAMVA Summary'!P$55:P$60)+SUM('1.  LRAMVA Summary'!P$61:P$62)*(MONTH($E48)-1)/12)*$H48</f>
        <v>0</v>
      </c>
      <c r="V48" s="197">
        <f>(SUM('1.  LRAMVA Summary'!Q$55:Q$60)+SUM('1.  LRAMVA Summary'!Q$61:Q$62)*(MONTH($E48)-1)/12)*$H48</f>
        <v>0</v>
      </c>
      <c r="W48" s="198">
        <f t="shared" si="10"/>
        <v>0</v>
      </c>
    </row>
    <row r="49" spans="2:23">
      <c r="B49" s="180" t="s">
        <v>87</v>
      </c>
      <c r="C49" s="642">
        <v>2.18E-2</v>
      </c>
      <c r="D49" s="173"/>
      <c r="E49" s="181">
        <v>41395</v>
      </c>
      <c r="F49" s="181" t="s">
        <v>179</v>
      </c>
      <c r="G49" s="182" t="s">
        <v>66</v>
      </c>
      <c r="H49" s="196">
        <f>C$24/12</f>
        <v>1.225E-3</v>
      </c>
      <c r="I49" s="197">
        <f>(SUM('1.  LRAMVA Summary'!D$55:D$60)+SUM('1.  LRAMVA Summary'!D$61:D$62)*(MONTH($E49)-1)/12)*$H49</f>
        <v>0</v>
      </c>
      <c r="J49" s="197">
        <f>(SUM('1.  LRAMVA Summary'!E$55:E$60)+SUM('1.  LRAMVA Summary'!E$61:E$62)*(MONTH($E49)-1)/12)*$H49</f>
        <v>0</v>
      </c>
      <c r="K49" s="197">
        <f>(SUM('1.  LRAMVA Summary'!F$55:F$60)+SUM('1.  LRAMVA Summary'!F$61:F$62)*(MONTH($E49)-1)/12)*$H49</f>
        <v>0</v>
      </c>
      <c r="L49" s="197">
        <f>(SUM('1.  LRAMVA Summary'!G$55:G$60)+SUM('1.  LRAMVA Summary'!G$61:G$62)*(MONTH($E49)-1)/12)*$H49</f>
        <v>0</v>
      </c>
      <c r="M49" s="197">
        <f>(SUM('1.  LRAMVA Summary'!H$55:H$60)+SUM('1.  LRAMVA Summary'!H$61:H$62)*(MONTH($E49)-1)/12)*$H49</f>
        <v>0</v>
      </c>
      <c r="N49" s="197">
        <f>(SUM('1.  LRAMVA Summary'!I$55:I$60)+SUM('1.  LRAMVA Summary'!I$61:I$62)*(MONTH($E49)-1)/12)*$H49</f>
        <v>0</v>
      </c>
      <c r="O49" s="197">
        <f>(SUM('1.  LRAMVA Summary'!J$55:J$60)+SUM('1.  LRAMVA Summary'!J$61:J$62)*(MONTH($E49)-1)/12)*$H49</f>
        <v>0</v>
      </c>
      <c r="P49" s="197">
        <f>(SUM('1.  LRAMVA Summary'!K$55:K$60)+SUM('1.  LRAMVA Summary'!K$61:K$62)*(MONTH($E49)-1)/12)*$H49</f>
        <v>0</v>
      </c>
      <c r="Q49" s="197">
        <f>(SUM('1.  LRAMVA Summary'!L$55:L$60)+SUM('1.  LRAMVA Summary'!L$61:L$62)*(MONTH($E49)-1)/12)*$H49</f>
        <v>0</v>
      </c>
      <c r="R49" s="197">
        <f>(SUM('1.  LRAMVA Summary'!M$55:M$60)+SUM('1.  LRAMVA Summary'!M$61:M$62)*(MONTH($E49)-1)/12)*$H49</f>
        <v>0</v>
      </c>
      <c r="S49" s="197">
        <f>(SUM('1.  LRAMVA Summary'!N$55:N$60)+SUM('1.  LRAMVA Summary'!N$61:N$62)*(MONTH($E49)-1)/12)*$H49</f>
        <v>0</v>
      </c>
      <c r="T49" s="197">
        <f>(SUM('1.  LRAMVA Summary'!O$55:O$60)+SUM('1.  LRAMVA Summary'!O$61:O$62)*(MONTH($E49)-1)/12)*$H49</f>
        <v>0</v>
      </c>
      <c r="U49" s="197">
        <f>(SUM('1.  LRAMVA Summary'!P$55:P$60)+SUM('1.  LRAMVA Summary'!P$61:P$62)*(MONTH($E49)-1)/12)*$H49</f>
        <v>0</v>
      </c>
      <c r="V49" s="197">
        <f>(SUM('1.  LRAMVA Summary'!Q$55:Q$60)+SUM('1.  LRAMVA Summary'!Q$61:Q$62)*(MONTH($E49)-1)/12)*$H49</f>
        <v>0</v>
      </c>
      <c r="W49" s="198">
        <f t="shared" si="10"/>
        <v>0</v>
      </c>
    </row>
    <row r="50" spans="2:23">
      <c r="B50" s="180" t="s">
        <v>88</v>
      </c>
      <c r="C50" s="642">
        <v>2.18E-2</v>
      </c>
      <c r="D50" s="173"/>
      <c r="E50" s="181">
        <v>41426</v>
      </c>
      <c r="F50" s="181" t="s">
        <v>179</v>
      </c>
      <c r="G50" s="182" t="s">
        <v>66</v>
      </c>
      <c r="H50" s="196">
        <f>C$24/12</f>
        <v>1.225E-3</v>
      </c>
      <c r="I50" s="197">
        <f>(SUM('1.  LRAMVA Summary'!D$55:D$60)+SUM('1.  LRAMVA Summary'!D$61:D$62)*(MONTH($E50)-1)/12)*$H50</f>
        <v>0</v>
      </c>
      <c r="J50" s="197">
        <f>(SUM('1.  LRAMVA Summary'!E$55:E$60)+SUM('1.  LRAMVA Summary'!E$61:E$62)*(MONTH($E50)-1)/12)*$H50</f>
        <v>0</v>
      </c>
      <c r="K50" s="197">
        <f>(SUM('1.  LRAMVA Summary'!F$55:F$60)+SUM('1.  LRAMVA Summary'!F$61:F$62)*(MONTH($E50)-1)/12)*$H50</f>
        <v>0</v>
      </c>
      <c r="L50" s="197">
        <f>(SUM('1.  LRAMVA Summary'!G$55:G$60)+SUM('1.  LRAMVA Summary'!G$61:G$62)*(MONTH($E50)-1)/12)*$H50</f>
        <v>0</v>
      </c>
      <c r="M50" s="197">
        <f>(SUM('1.  LRAMVA Summary'!H$55:H$60)+SUM('1.  LRAMVA Summary'!H$61:H$62)*(MONTH($E50)-1)/12)*$H50</f>
        <v>0</v>
      </c>
      <c r="N50" s="197">
        <f>(SUM('1.  LRAMVA Summary'!I$55:I$60)+SUM('1.  LRAMVA Summary'!I$61:I$62)*(MONTH($E50)-1)/12)*$H50</f>
        <v>0</v>
      </c>
      <c r="O50" s="197">
        <f>(SUM('1.  LRAMVA Summary'!J$55:J$60)+SUM('1.  LRAMVA Summary'!J$61:J$62)*(MONTH($E50)-1)/12)*$H50</f>
        <v>0</v>
      </c>
      <c r="P50" s="197">
        <f>(SUM('1.  LRAMVA Summary'!K$55:K$60)+SUM('1.  LRAMVA Summary'!K$61:K$62)*(MONTH($E50)-1)/12)*$H50</f>
        <v>0</v>
      </c>
      <c r="Q50" s="197">
        <f>(SUM('1.  LRAMVA Summary'!L$55:L$60)+SUM('1.  LRAMVA Summary'!L$61:L$62)*(MONTH($E50)-1)/12)*$H50</f>
        <v>0</v>
      </c>
      <c r="R50" s="197">
        <f>(SUM('1.  LRAMVA Summary'!M$55:M$60)+SUM('1.  LRAMVA Summary'!M$61:M$62)*(MONTH($E50)-1)/12)*$H50</f>
        <v>0</v>
      </c>
      <c r="S50" s="197">
        <f>(SUM('1.  LRAMVA Summary'!N$55:N$60)+SUM('1.  LRAMVA Summary'!N$61:N$62)*(MONTH($E50)-1)/12)*$H50</f>
        <v>0</v>
      </c>
      <c r="T50" s="197">
        <f>(SUM('1.  LRAMVA Summary'!O$55:O$60)+SUM('1.  LRAMVA Summary'!O$61:O$62)*(MONTH($E50)-1)/12)*$H50</f>
        <v>0</v>
      </c>
      <c r="U50" s="197">
        <f>(SUM('1.  LRAMVA Summary'!P$55:P$60)+SUM('1.  LRAMVA Summary'!P$61:P$62)*(MONTH($E50)-1)/12)*$H50</f>
        <v>0</v>
      </c>
      <c r="V50" s="197">
        <f>(SUM('1.  LRAMVA Summary'!Q$55:Q$60)+SUM('1.  LRAMVA Summary'!Q$61:Q$62)*(MONTH($E50)-1)/12)*$H50</f>
        <v>0</v>
      </c>
      <c r="W50" s="198">
        <f t="shared" si="10"/>
        <v>0</v>
      </c>
    </row>
    <row r="51" spans="2:23">
      <c r="B51" s="180" t="s">
        <v>89</v>
      </c>
      <c r="C51" s="642">
        <v>2.18E-2</v>
      </c>
      <c r="D51" s="173"/>
      <c r="E51" s="181">
        <v>41456</v>
      </c>
      <c r="F51" s="181" t="s">
        <v>179</v>
      </c>
      <c r="G51" s="182" t="s">
        <v>68</v>
      </c>
      <c r="H51" s="199">
        <f>C$25/12</f>
        <v>1.225E-3</v>
      </c>
      <c r="I51" s="197">
        <f>(SUM('1.  LRAMVA Summary'!D$55:D$60)+SUM('1.  LRAMVA Summary'!D$61:D$62)*(MONTH($E51)-1)/12)*$H51</f>
        <v>0</v>
      </c>
      <c r="J51" s="197">
        <f>(SUM('1.  LRAMVA Summary'!E$55:E$60)+SUM('1.  LRAMVA Summary'!E$61:E$62)*(MONTH($E51)-1)/12)*$H51</f>
        <v>0</v>
      </c>
      <c r="K51" s="197">
        <f>(SUM('1.  LRAMVA Summary'!F$55:F$60)+SUM('1.  LRAMVA Summary'!F$61:F$62)*(MONTH($E51)-1)/12)*$H51</f>
        <v>0</v>
      </c>
      <c r="L51" s="197">
        <f>(SUM('1.  LRAMVA Summary'!G$55:G$60)+SUM('1.  LRAMVA Summary'!G$61:G$62)*(MONTH($E51)-1)/12)*$H51</f>
        <v>0</v>
      </c>
      <c r="M51" s="197">
        <f>(SUM('1.  LRAMVA Summary'!H$55:H$60)+SUM('1.  LRAMVA Summary'!H$61:H$62)*(MONTH($E51)-1)/12)*$H51</f>
        <v>0</v>
      </c>
      <c r="N51" s="197">
        <f>(SUM('1.  LRAMVA Summary'!I$55:I$60)+SUM('1.  LRAMVA Summary'!I$61:I$62)*(MONTH($E51)-1)/12)*$H51</f>
        <v>0</v>
      </c>
      <c r="O51" s="197">
        <f>(SUM('1.  LRAMVA Summary'!J$55:J$60)+SUM('1.  LRAMVA Summary'!J$61:J$62)*(MONTH($E51)-1)/12)*$H51</f>
        <v>0</v>
      </c>
      <c r="P51" s="197">
        <f>(SUM('1.  LRAMVA Summary'!K$55:K$60)+SUM('1.  LRAMVA Summary'!K$61:K$62)*(MONTH($E51)-1)/12)*$H51</f>
        <v>0</v>
      </c>
      <c r="Q51" s="197">
        <f>(SUM('1.  LRAMVA Summary'!L$55:L$60)+SUM('1.  LRAMVA Summary'!L$61:L$62)*(MONTH($E51)-1)/12)*$H51</f>
        <v>0</v>
      </c>
      <c r="R51" s="197">
        <f>(SUM('1.  LRAMVA Summary'!M$55:M$60)+SUM('1.  LRAMVA Summary'!M$61:M$62)*(MONTH($E51)-1)/12)*$H51</f>
        <v>0</v>
      </c>
      <c r="S51" s="197">
        <f>(SUM('1.  LRAMVA Summary'!N$55:N$60)+SUM('1.  LRAMVA Summary'!N$61:N$62)*(MONTH($E51)-1)/12)*$H51</f>
        <v>0</v>
      </c>
      <c r="T51" s="197">
        <f>(SUM('1.  LRAMVA Summary'!O$55:O$60)+SUM('1.  LRAMVA Summary'!O$61:O$62)*(MONTH($E51)-1)/12)*$H51</f>
        <v>0</v>
      </c>
      <c r="U51" s="197">
        <f>(SUM('1.  LRAMVA Summary'!P$55:P$60)+SUM('1.  LRAMVA Summary'!P$61:P$62)*(MONTH($E51)-1)/12)*$H51</f>
        <v>0</v>
      </c>
      <c r="V51" s="197">
        <f>(SUM('1.  LRAMVA Summary'!Q$55:Q$60)+SUM('1.  LRAMVA Summary'!Q$61:Q$62)*(MONTH($E51)-1)/12)*$H51</f>
        <v>0</v>
      </c>
      <c r="W51" s="198">
        <f t="shared" si="10"/>
        <v>0</v>
      </c>
    </row>
    <row r="52" spans="2:23">
      <c r="B52" s="180" t="s">
        <v>91</v>
      </c>
      <c r="C52" s="642">
        <v>2.18E-2</v>
      </c>
      <c r="D52" s="173"/>
      <c r="E52" s="181">
        <v>41487</v>
      </c>
      <c r="F52" s="181" t="s">
        <v>179</v>
      </c>
      <c r="G52" s="182" t="s">
        <v>68</v>
      </c>
      <c r="H52" s="196">
        <f>C$25/12</f>
        <v>1.225E-3</v>
      </c>
      <c r="I52" s="197">
        <f>(SUM('1.  LRAMVA Summary'!D$55:D$60)+SUM('1.  LRAMVA Summary'!D$61:D$62)*(MONTH($E52)-1)/12)*$H52</f>
        <v>0</v>
      </c>
      <c r="J52" s="197">
        <f>(SUM('1.  LRAMVA Summary'!E$55:E$60)+SUM('1.  LRAMVA Summary'!E$61:E$62)*(MONTH($E52)-1)/12)*$H52</f>
        <v>0</v>
      </c>
      <c r="K52" s="197">
        <f>(SUM('1.  LRAMVA Summary'!F$55:F$60)+SUM('1.  LRAMVA Summary'!F$61:F$62)*(MONTH($E52)-1)/12)*$H52</f>
        <v>0</v>
      </c>
      <c r="L52" s="197">
        <f>(SUM('1.  LRAMVA Summary'!G$55:G$60)+SUM('1.  LRAMVA Summary'!G$61:G$62)*(MONTH($E52)-1)/12)*$H52</f>
        <v>0</v>
      </c>
      <c r="M52" s="197">
        <f>(SUM('1.  LRAMVA Summary'!H$55:H$60)+SUM('1.  LRAMVA Summary'!H$61:H$62)*(MONTH($E52)-1)/12)*$H52</f>
        <v>0</v>
      </c>
      <c r="N52" s="197">
        <f>(SUM('1.  LRAMVA Summary'!I$55:I$60)+SUM('1.  LRAMVA Summary'!I$61:I$62)*(MONTH($E52)-1)/12)*$H52</f>
        <v>0</v>
      </c>
      <c r="O52" s="197">
        <f>(SUM('1.  LRAMVA Summary'!J$55:J$60)+SUM('1.  LRAMVA Summary'!J$61:J$62)*(MONTH($E52)-1)/12)*$H52</f>
        <v>0</v>
      </c>
      <c r="P52" s="197">
        <f>(SUM('1.  LRAMVA Summary'!K$55:K$60)+SUM('1.  LRAMVA Summary'!K$61:K$62)*(MONTH($E52)-1)/12)*$H52</f>
        <v>0</v>
      </c>
      <c r="Q52" s="197">
        <f>(SUM('1.  LRAMVA Summary'!L$55:L$60)+SUM('1.  LRAMVA Summary'!L$61:L$62)*(MONTH($E52)-1)/12)*$H52</f>
        <v>0</v>
      </c>
      <c r="R52" s="197">
        <f>(SUM('1.  LRAMVA Summary'!M$55:M$60)+SUM('1.  LRAMVA Summary'!M$61:M$62)*(MONTH($E52)-1)/12)*$H52</f>
        <v>0</v>
      </c>
      <c r="S52" s="197">
        <f>(SUM('1.  LRAMVA Summary'!N$55:N$60)+SUM('1.  LRAMVA Summary'!N$61:N$62)*(MONTH($E52)-1)/12)*$H52</f>
        <v>0</v>
      </c>
      <c r="T52" s="197">
        <f>(SUM('1.  LRAMVA Summary'!O$55:O$60)+SUM('1.  LRAMVA Summary'!O$61:O$62)*(MONTH($E52)-1)/12)*$H52</f>
        <v>0</v>
      </c>
      <c r="U52" s="197">
        <f>(SUM('1.  LRAMVA Summary'!P$55:P$60)+SUM('1.  LRAMVA Summary'!P$61:P$62)*(MONTH($E52)-1)/12)*$H52</f>
        <v>0</v>
      </c>
      <c r="V52" s="197">
        <f>(SUM('1.  LRAMVA Summary'!Q$55:Q$60)+SUM('1.  LRAMVA Summary'!Q$61:Q$62)*(MONTH($E52)-1)/12)*$H52</f>
        <v>0</v>
      </c>
      <c r="W52" s="198">
        <f t="shared" si="10"/>
        <v>0</v>
      </c>
    </row>
    <row r="53" spans="2:23">
      <c r="B53" s="180" t="s">
        <v>90</v>
      </c>
      <c r="C53" s="642">
        <v>5.7000000000000002E-3</v>
      </c>
      <c r="D53" s="173"/>
      <c r="E53" s="181">
        <v>41518</v>
      </c>
      <c r="F53" s="181" t="s">
        <v>179</v>
      </c>
      <c r="G53" s="182" t="s">
        <v>68</v>
      </c>
      <c r="H53" s="196">
        <f>C$25/12</f>
        <v>1.225E-3</v>
      </c>
      <c r="I53" s="197">
        <f>(SUM('1.  LRAMVA Summary'!D$55:D$60)+SUM('1.  LRAMVA Summary'!D$61:D$62)*(MONTH($E53)-1)/12)*$H53</f>
        <v>0</v>
      </c>
      <c r="J53" s="197">
        <f>(SUM('1.  LRAMVA Summary'!E$55:E$60)+SUM('1.  LRAMVA Summary'!E$61:E$62)*(MONTH($E53)-1)/12)*$H53</f>
        <v>0</v>
      </c>
      <c r="K53" s="197">
        <f>(SUM('1.  LRAMVA Summary'!F$55:F$60)+SUM('1.  LRAMVA Summary'!F$61:F$62)*(MONTH($E53)-1)/12)*$H53</f>
        <v>0</v>
      </c>
      <c r="L53" s="197">
        <f>(SUM('1.  LRAMVA Summary'!G$55:G$60)+SUM('1.  LRAMVA Summary'!G$61:G$62)*(MONTH($E53)-1)/12)*$H53</f>
        <v>0</v>
      </c>
      <c r="M53" s="197">
        <f>(SUM('1.  LRAMVA Summary'!H$55:H$60)+SUM('1.  LRAMVA Summary'!H$61:H$62)*(MONTH($E53)-1)/12)*$H53</f>
        <v>0</v>
      </c>
      <c r="N53" s="197">
        <f>(SUM('1.  LRAMVA Summary'!I$55:I$60)+SUM('1.  LRAMVA Summary'!I$61:I$62)*(MONTH($E53)-1)/12)*$H53</f>
        <v>0</v>
      </c>
      <c r="O53" s="197">
        <f>(SUM('1.  LRAMVA Summary'!J$55:J$60)+SUM('1.  LRAMVA Summary'!J$61:J$62)*(MONTH($E53)-1)/12)*$H53</f>
        <v>0</v>
      </c>
      <c r="P53" s="197">
        <f>(SUM('1.  LRAMVA Summary'!K$55:K$60)+SUM('1.  LRAMVA Summary'!K$61:K$62)*(MONTH($E53)-1)/12)*$H53</f>
        <v>0</v>
      </c>
      <c r="Q53" s="197">
        <f>(SUM('1.  LRAMVA Summary'!L$55:L$60)+SUM('1.  LRAMVA Summary'!L$61:L$62)*(MONTH($E53)-1)/12)*$H53</f>
        <v>0</v>
      </c>
      <c r="R53" s="197">
        <f>(SUM('1.  LRAMVA Summary'!M$55:M$60)+SUM('1.  LRAMVA Summary'!M$61:M$62)*(MONTH($E53)-1)/12)*$H53</f>
        <v>0</v>
      </c>
      <c r="S53" s="197">
        <f>(SUM('1.  LRAMVA Summary'!N$55:N$60)+SUM('1.  LRAMVA Summary'!N$61:N$62)*(MONTH($E53)-1)/12)*$H53</f>
        <v>0</v>
      </c>
      <c r="T53" s="197">
        <f>(SUM('1.  LRAMVA Summary'!O$55:O$60)+SUM('1.  LRAMVA Summary'!O$61:O$62)*(MONTH($E53)-1)/12)*$H53</f>
        <v>0</v>
      </c>
      <c r="U53" s="197">
        <f>(SUM('1.  LRAMVA Summary'!P$55:P$60)+SUM('1.  LRAMVA Summary'!P$61:P$62)*(MONTH($E53)-1)/12)*$H53</f>
        <v>0</v>
      </c>
      <c r="V53" s="197">
        <f>(SUM('1.  LRAMVA Summary'!Q$55:Q$60)+SUM('1.  LRAMVA Summary'!Q$61:Q$62)*(MONTH($E53)-1)/12)*$H53</f>
        <v>0</v>
      </c>
      <c r="W53" s="198">
        <f t="shared" si="10"/>
        <v>0</v>
      </c>
    </row>
    <row r="54" spans="2:23">
      <c r="B54" s="756" t="s">
        <v>92</v>
      </c>
      <c r="C54" s="642">
        <v>5.7000000000000002E-3</v>
      </c>
      <c r="D54" s="173"/>
      <c r="E54" s="181">
        <v>41548</v>
      </c>
      <c r="F54" s="181" t="s">
        <v>179</v>
      </c>
      <c r="G54" s="182" t="s">
        <v>69</v>
      </c>
      <c r="H54" s="199">
        <f>C$26/12</f>
        <v>1.225E-3</v>
      </c>
      <c r="I54" s="197">
        <f>(SUM('1.  LRAMVA Summary'!D$55:D$60)+SUM('1.  LRAMVA Summary'!D$61:D$62)*(MONTH($E54)-1)/12)*$H54</f>
        <v>0</v>
      </c>
      <c r="J54" s="197">
        <f>(SUM('1.  LRAMVA Summary'!E$55:E$60)+SUM('1.  LRAMVA Summary'!E$61:E$62)*(MONTH($E54)-1)/12)*$H54</f>
        <v>0</v>
      </c>
      <c r="K54" s="197">
        <f>(SUM('1.  LRAMVA Summary'!F$55:F$60)+SUM('1.  LRAMVA Summary'!F$61:F$62)*(MONTH($E54)-1)/12)*$H54</f>
        <v>0</v>
      </c>
      <c r="L54" s="197">
        <f>(SUM('1.  LRAMVA Summary'!G$55:G$60)+SUM('1.  LRAMVA Summary'!G$61:G$62)*(MONTH($E54)-1)/12)*$H54</f>
        <v>0</v>
      </c>
      <c r="M54" s="197">
        <f>(SUM('1.  LRAMVA Summary'!H$55:H$60)+SUM('1.  LRAMVA Summary'!H$61:H$62)*(MONTH($E54)-1)/12)*$H54</f>
        <v>0</v>
      </c>
      <c r="N54" s="197">
        <f>(SUM('1.  LRAMVA Summary'!I$55:I$60)+SUM('1.  LRAMVA Summary'!I$61:I$62)*(MONTH($E54)-1)/12)*$H54</f>
        <v>0</v>
      </c>
      <c r="O54" s="197">
        <f>(SUM('1.  LRAMVA Summary'!J$55:J$60)+SUM('1.  LRAMVA Summary'!J$61:J$62)*(MONTH($E54)-1)/12)*$H54</f>
        <v>0</v>
      </c>
      <c r="P54" s="197">
        <f>(SUM('1.  LRAMVA Summary'!K$55:K$60)+SUM('1.  LRAMVA Summary'!K$61:K$62)*(MONTH($E54)-1)/12)*$H54</f>
        <v>0</v>
      </c>
      <c r="Q54" s="197">
        <f>(SUM('1.  LRAMVA Summary'!L$55:L$60)+SUM('1.  LRAMVA Summary'!L$61:L$62)*(MONTH($E54)-1)/12)*$H54</f>
        <v>0</v>
      </c>
      <c r="R54" s="197">
        <f>(SUM('1.  LRAMVA Summary'!M$55:M$60)+SUM('1.  LRAMVA Summary'!M$61:M$62)*(MONTH($E54)-1)/12)*$H54</f>
        <v>0</v>
      </c>
      <c r="S54" s="197">
        <f>(SUM('1.  LRAMVA Summary'!N$55:N$60)+SUM('1.  LRAMVA Summary'!N$61:N$62)*(MONTH($E54)-1)/12)*$H54</f>
        <v>0</v>
      </c>
      <c r="T54" s="197">
        <f>(SUM('1.  LRAMVA Summary'!O$55:O$60)+SUM('1.  LRAMVA Summary'!O$61:O$62)*(MONTH($E54)-1)/12)*$H54</f>
        <v>0</v>
      </c>
      <c r="U54" s="197">
        <f>(SUM('1.  LRAMVA Summary'!P$55:P$60)+SUM('1.  LRAMVA Summary'!P$61:P$62)*(MONTH($E54)-1)/12)*$H54</f>
        <v>0</v>
      </c>
      <c r="V54" s="197">
        <f>(SUM('1.  LRAMVA Summary'!Q$55:Q$60)+SUM('1.  LRAMVA Summary'!Q$61:Q$62)*(MONTH($E54)-1)/12)*$H54</f>
        <v>0</v>
      </c>
      <c r="W54" s="198">
        <f t="shared" si="10"/>
        <v>0</v>
      </c>
    </row>
    <row r="55" spans="2:23">
      <c r="B55" s="180" t="s">
        <v>698</v>
      </c>
      <c r="C55" s="642">
        <v>5.7000000000000002E-3</v>
      </c>
      <c r="D55" s="173"/>
      <c r="E55" s="181">
        <v>41579</v>
      </c>
      <c r="F55" s="181" t="s">
        <v>179</v>
      </c>
      <c r="G55" s="182" t="s">
        <v>69</v>
      </c>
      <c r="H55" s="196">
        <f>C$26/12</f>
        <v>1.225E-3</v>
      </c>
      <c r="I55" s="197">
        <f>(SUM('1.  LRAMVA Summary'!D$55:D$60)+SUM('1.  LRAMVA Summary'!D$61:D$62)*(MONTH($E55)-1)/12)*$H55</f>
        <v>0</v>
      </c>
      <c r="J55" s="197">
        <f>(SUM('1.  LRAMVA Summary'!E$55:E$60)+SUM('1.  LRAMVA Summary'!E$61:E$62)*(MONTH($E55)-1)/12)*$H55</f>
        <v>0</v>
      </c>
      <c r="K55" s="197">
        <f>(SUM('1.  LRAMVA Summary'!F$55:F$60)+SUM('1.  LRAMVA Summary'!F$61:F$62)*(MONTH($E55)-1)/12)*$H55</f>
        <v>0</v>
      </c>
      <c r="L55" s="197">
        <f>(SUM('1.  LRAMVA Summary'!G$55:G$60)+SUM('1.  LRAMVA Summary'!G$61:G$62)*(MONTH($E55)-1)/12)*$H55</f>
        <v>0</v>
      </c>
      <c r="M55" s="197">
        <f>(SUM('1.  LRAMVA Summary'!H$55:H$60)+SUM('1.  LRAMVA Summary'!H$61:H$62)*(MONTH($E55)-1)/12)*$H55</f>
        <v>0</v>
      </c>
      <c r="N55" s="197">
        <f>(SUM('1.  LRAMVA Summary'!I$55:I$60)+SUM('1.  LRAMVA Summary'!I$61:I$62)*(MONTH($E55)-1)/12)*$H55</f>
        <v>0</v>
      </c>
      <c r="O55" s="197">
        <f>(SUM('1.  LRAMVA Summary'!J$55:J$60)+SUM('1.  LRAMVA Summary'!J$61:J$62)*(MONTH($E55)-1)/12)*$H55</f>
        <v>0</v>
      </c>
      <c r="P55" s="197">
        <f>(SUM('1.  LRAMVA Summary'!K$55:K$60)+SUM('1.  LRAMVA Summary'!K$61:K$62)*(MONTH($E55)-1)/12)*$H55</f>
        <v>0</v>
      </c>
      <c r="Q55" s="197">
        <f>(SUM('1.  LRAMVA Summary'!L$55:L$60)+SUM('1.  LRAMVA Summary'!L$61:L$62)*(MONTH($E55)-1)/12)*$H55</f>
        <v>0</v>
      </c>
      <c r="R55" s="197">
        <f>(SUM('1.  LRAMVA Summary'!M$55:M$60)+SUM('1.  LRAMVA Summary'!M$61:M$62)*(MONTH($E55)-1)/12)*$H55</f>
        <v>0</v>
      </c>
      <c r="S55" s="197">
        <f>(SUM('1.  LRAMVA Summary'!N$55:N$60)+SUM('1.  LRAMVA Summary'!N$61:N$62)*(MONTH($E55)-1)/12)*$H55</f>
        <v>0</v>
      </c>
      <c r="T55" s="197">
        <f>(SUM('1.  LRAMVA Summary'!O$55:O$60)+SUM('1.  LRAMVA Summary'!O$61:O$62)*(MONTH($E55)-1)/12)*$H55</f>
        <v>0</v>
      </c>
      <c r="U55" s="197">
        <f>(SUM('1.  LRAMVA Summary'!P$55:P$60)+SUM('1.  LRAMVA Summary'!P$61:P$62)*(MONTH($E55)-1)/12)*$H55</f>
        <v>0</v>
      </c>
      <c r="V55" s="197">
        <f>(SUM('1.  LRAMVA Summary'!Q$55:Q$60)+SUM('1.  LRAMVA Summary'!Q$61:Q$62)*(MONTH($E55)-1)/12)*$H55</f>
        <v>0</v>
      </c>
      <c r="W55" s="198">
        <f t="shared" si="10"/>
        <v>0</v>
      </c>
    </row>
    <row r="56" spans="2:23">
      <c r="B56" s="180" t="s">
        <v>699</v>
      </c>
      <c r="C56" s="642">
        <v>5.7000000000000002E-3</v>
      </c>
      <c r="D56" s="173"/>
      <c r="E56" s="181">
        <v>41609</v>
      </c>
      <c r="F56" s="181" t="s">
        <v>179</v>
      </c>
      <c r="G56" s="182" t="s">
        <v>69</v>
      </c>
      <c r="H56" s="196">
        <f>C$26/12</f>
        <v>1.225E-3</v>
      </c>
      <c r="I56" s="197">
        <f>(SUM('1.  LRAMVA Summary'!D$55:D$60)+SUM('1.  LRAMVA Summary'!D$61:D$62)*(MONTH($E56)-1)/12)*$H56</f>
        <v>0</v>
      </c>
      <c r="J56" s="197">
        <f>(SUM('1.  LRAMVA Summary'!E$55:E$60)+SUM('1.  LRAMVA Summary'!E$61:E$62)*(MONTH($E56)-1)/12)*$H56</f>
        <v>0</v>
      </c>
      <c r="K56" s="197">
        <f>(SUM('1.  LRAMVA Summary'!F$55:F$60)+SUM('1.  LRAMVA Summary'!F$61:F$62)*(MONTH($E56)-1)/12)*$H56</f>
        <v>0</v>
      </c>
      <c r="L56" s="197">
        <f>(SUM('1.  LRAMVA Summary'!G$55:G$60)+SUM('1.  LRAMVA Summary'!G$61:G$62)*(MONTH($E56)-1)/12)*$H56</f>
        <v>0</v>
      </c>
      <c r="M56" s="197">
        <f>(SUM('1.  LRAMVA Summary'!H$55:H$60)+SUM('1.  LRAMVA Summary'!H$61:H$62)*(MONTH($E56)-1)/12)*$H56</f>
        <v>0</v>
      </c>
      <c r="N56" s="197">
        <f>(SUM('1.  LRAMVA Summary'!I$55:I$60)+SUM('1.  LRAMVA Summary'!I$61:I$62)*(MONTH($E56)-1)/12)*$H56</f>
        <v>0</v>
      </c>
      <c r="O56" s="197">
        <f>(SUM('1.  LRAMVA Summary'!J$55:J$60)+SUM('1.  LRAMVA Summary'!J$61:J$62)*(MONTH($E56)-1)/12)*$H56</f>
        <v>0</v>
      </c>
      <c r="P56" s="197">
        <f>(SUM('1.  LRAMVA Summary'!K$55:K$60)+SUM('1.  LRAMVA Summary'!K$61:K$62)*(MONTH($E56)-1)/12)*$H56</f>
        <v>0</v>
      </c>
      <c r="Q56" s="197">
        <f>(SUM('1.  LRAMVA Summary'!L$55:L$60)+SUM('1.  LRAMVA Summary'!L$61:L$62)*(MONTH($E56)-1)/12)*$H56</f>
        <v>0</v>
      </c>
      <c r="R56" s="197">
        <f>(SUM('1.  LRAMVA Summary'!M$55:M$60)+SUM('1.  LRAMVA Summary'!M$61:M$62)*(MONTH($E56)-1)/12)*$H56</f>
        <v>0</v>
      </c>
      <c r="S56" s="197">
        <f>(SUM('1.  LRAMVA Summary'!N$55:N$60)+SUM('1.  LRAMVA Summary'!N$61:N$62)*(MONTH($E56)-1)/12)*$H56</f>
        <v>0</v>
      </c>
      <c r="T56" s="197">
        <f>(SUM('1.  LRAMVA Summary'!O$55:O$60)+SUM('1.  LRAMVA Summary'!O$61:O$62)*(MONTH($E56)-1)/12)*$H56</f>
        <v>0</v>
      </c>
      <c r="U56" s="197">
        <f>(SUM('1.  LRAMVA Summary'!P$55:P$60)+SUM('1.  LRAMVA Summary'!P$61:P$62)*(MONTH($E56)-1)/12)*$H56</f>
        <v>0</v>
      </c>
      <c r="V56" s="197">
        <f>(SUM('1.  LRAMVA Summary'!Q$55:Q$60)+SUM('1.  LRAMVA Summary'!Q$61:Q$62)*(MONTH($E56)-1)/12)*$H56</f>
        <v>0</v>
      </c>
      <c r="W56" s="198">
        <f t="shared" si="10"/>
        <v>0</v>
      </c>
    </row>
    <row r="57" spans="2:23" ht="15.75" thickBot="1">
      <c r="B57" s="180" t="s">
        <v>700</v>
      </c>
      <c r="C57" s="180">
        <v>5.7000000000000002E-3</v>
      </c>
      <c r="D57" s="173"/>
      <c r="E57" s="183" t="s">
        <v>459</v>
      </c>
      <c r="F57" s="183"/>
      <c r="G57" s="184"/>
      <c r="H57" s="185"/>
      <c r="I57" s="186">
        <f>SUM(I44:I56)</f>
        <v>0</v>
      </c>
      <c r="J57" s="186">
        <f t="shared" ref="J57:O57" si="11">SUM(J44:J56)</f>
        <v>0</v>
      </c>
      <c r="K57" s="186">
        <f t="shared" si="11"/>
        <v>0</v>
      </c>
      <c r="L57" s="186">
        <f t="shared" si="11"/>
        <v>0</v>
      </c>
      <c r="M57" s="186">
        <f t="shared" si="11"/>
        <v>0</v>
      </c>
      <c r="N57" s="186">
        <f t="shared" si="11"/>
        <v>0</v>
      </c>
      <c r="O57" s="186">
        <f t="shared" si="11"/>
        <v>0</v>
      </c>
      <c r="P57" s="186">
        <f t="shared" ref="P57:V57" si="12">SUM(P44:P56)</f>
        <v>0</v>
      </c>
      <c r="Q57" s="186">
        <f t="shared" si="12"/>
        <v>0</v>
      </c>
      <c r="R57" s="186">
        <f t="shared" si="12"/>
        <v>0</v>
      </c>
      <c r="S57" s="186">
        <f t="shared" si="12"/>
        <v>0</v>
      </c>
      <c r="T57" s="186">
        <f t="shared" si="12"/>
        <v>0</v>
      </c>
      <c r="U57" s="186">
        <f t="shared" si="12"/>
        <v>0</v>
      </c>
      <c r="V57" s="186">
        <f t="shared" si="12"/>
        <v>0</v>
      </c>
      <c r="W57" s="186">
        <f>SUM(W44:W56)</f>
        <v>0</v>
      </c>
    </row>
    <row r="58" spans="2:23" ht="15.75" thickTop="1">
      <c r="B58" s="180" t="s">
        <v>701</v>
      </c>
      <c r="C58" s="180">
        <v>5.7000000000000002E-3</v>
      </c>
      <c r="D58" s="173"/>
      <c r="E58" s="187" t="s">
        <v>67</v>
      </c>
      <c r="F58" s="187"/>
      <c r="G58" s="188"/>
      <c r="H58" s="189"/>
      <c r="I58" s="190"/>
      <c r="J58" s="190"/>
      <c r="K58" s="190"/>
      <c r="L58" s="190"/>
      <c r="M58" s="190"/>
      <c r="N58" s="190"/>
      <c r="O58" s="190"/>
      <c r="P58" s="190"/>
      <c r="Q58" s="190"/>
      <c r="R58" s="190"/>
      <c r="S58" s="190"/>
      <c r="T58" s="190"/>
      <c r="U58" s="190"/>
      <c r="V58" s="190"/>
      <c r="W58" s="191"/>
    </row>
    <row r="59" spans="2:23">
      <c r="B59" s="180" t="s">
        <v>702</v>
      </c>
      <c r="C59" s="180">
        <v>5.7000000000000002E-3</v>
      </c>
      <c r="D59" s="173"/>
      <c r="E59" s="192" t="s">
        <v>425</v>
      </c>
      <c r="F59" s="192"/>
      <c r="G59" s="193"/>
      <c r="H59" s="194"/>
      <c r="I59" s="195">
        <f t="shared" ref="I59:W59" si="13">I57+I58</f>
        <v>0</v>
      </c>
      <c r="J59" s="195">
        <f t="shared" si="13"/>
        <v>0</v>
      </c>
      <c r="K59" s="195">
        <f t="shared" si="13"/>
        <v>0</v>
      </c>
      <c r="L59" s="195">
        <f t="shared" si="13"/>
        <v>0</v>
      </c>
      <c r="M59" s="195">
        <f t="shared" si="13"/>
        <v>0</v>
      </c>
      <c r="N59" s="195">
        <f t="shared" si="13"/>
        <v>0</v>
      </c>
      <c r="O59" s="195">
        <f t="shared" si="13"/>
        <v>0</v>
      </c>
      <c r="P59" s="195">
        <f t="shared" ref="P59:V59" si="14">P57+P58</f>
        <v>0</v>
      </c>
      <c r="Q59" s="195">
        <f t="shared" si="14"/>
        <v>0</v>
      </c>
      <c r="R59" s="195">
        <f t="shared" si="14"/>
        <v>0</v>
      </c>
      <c r="S59" s="195">
        <f t="shared" si="14"/>
        <v>0</v>
      </c>
      <c r="T59" s="195">
        <f t="shared" si="14"/>
        <v>0</v>
      </c>
      <c r="U59" s="195">
        <f t="shared" si="14"/>
        <v>0</v>
      </c>
      <c r="V59" s="195">
        <f t="shared" si="14"/>
        <v>0</v>
      </c>
      <c r="W59" s="195">
        <f t="shared" si="13"/>
        <v>0</v>
      </c>
    </row>
    <row r="60" spans="2:23">
      <c r="B60" s="180" t="s">
        <v>703</v>
      </c>
      <c r="C60" s="180">
        <v>1.0200000000000001E-2</v>
      </c>
      <c r="D60" s="173"/>
      <c r="E60" s="181">
        <v>41640</v>
      </c>
      <c r="F60" s="181" t="s">
        <v>180</v>
      </c>
      <c r="G60" s="182" t="s">
        <v>65</v>
      </c>
      <c r="H60" s="199">
        <f>C$27/12</f>
        <v>1.225E-3</v>
      </c>
      <c r="I60" s="197">
        <f>(SUM('1.  LRAMVA Summary'!D$55:D$63)+SUM('1.  LRAMVA Summary'!D$64:D$65)*(MONTH($E60)-1)/12)*$H60</f>
        <v>0</v>
      </c>
      <c r="J60" s="197">
        <f>(SUM('1.  LRAMVA Summary'!E$55:E$63)+SUM('1.  LRAMVA Summary'!E$64:E$65)*(MONTH($E60)-1)/12)*$H60</f>
        <v>0</v>
      </c>
      <c r="K60" s="197">
        <f>(SUM('1.  LRAMVA Summary'!F$55:F$63)+SUM('1.  LRAMVA Summary'!F$64:F$65)*(MONTH($E60)-1)/12)*$H60</f>
        <v>0</v>
      </c>
      <c r="L60" s="197">
        <f>(SUM('1.  LRAMVA Summary'!G$55:G$63)+SUM('1.  LRAMVA Summary'!G$64:G$65)*(MONTH($E60)-1)/12)*$H60</f>
        <v>0</v>
      </c>
      <c r="M60" s="197">
        <f>(SUM('1.  LRAMVA Summary'!H$55:H$63)+SUM('1.  LRAMVA Summary'!H$64:H$65)*(MONTH($E60)-1)/12)*$H60</f>
        <v>0</v>
      </c>
      <c r="N60" s="197">
        <f>(SUM('1.  LRAMVA Summary'!I$55:I$63)+SUM('1.  LRAMVA Summary'!I$64:I$65)*(MONTH($E60)-1)/12)*$H60</f>
        <v>0</v>
      </c>
      <c r="O60" s="197">
        <f>(SUM('1.  LRAMVA Summary'!J$55:J$63)+SUM('1.  LRAMVA Summary'!J$64:J$65)*(MONTH($E60)-1)/12)*$H60</f>
        <v>0</v>
      </c>
      <c r="P60" s="197">
        <f>(SUM('1.  LRAMVA Summary'!K$55:K$63)+SUM('1.  LRAMVA Summary'!K$64:K$65)*(MONTH($E60)-1)/12)*$H60</f>
        <v>0</v>
      </c>
      <c r="Q60" s="197">
        <f>(SUM('1.  LRAMVA Summary'!L$55:L$63)+SUM('1.  LRAMVA Summary'!L$64:L$65)*(MONTH($E60)-1)/12)*$H60</f>
        <v>0</v>
      </c>
      <c r="R60" s="197">
        <f>(SUM('1.  LRAMVA Summary'!M$55:M$63)+SUM('1.  LRAMVA Summary'!M$64:M$65)*(MONTH($E60)-1)/12)*$H60</f>
        <v>0</v>
      </c>
      <c r="S60" s="197">
        <f>(SUM('1.  LRAMVA Summary'!N$55:N$63)+SUM('1.  LRAMVA Summary'!N$64:N$65)*(MONTH($E60)-1)/12)*$H60</f>
        <v>0</v>
      </c>
      <c r="T60" s="197">
        <f>(SUM('1.  LRAMVA Summary'!O$55:O$63)+SUM('1.  LRAMVA Summary'!O$64:O$65)*(MONTH($E60)-1)/12)*$H60</f>
        <v>0</v>
      </c>
      <c r="U60" s="197">
        <f>(SUM('1.  LRAMVA Summary'!P$55:P$63)+SUM('1.  LRAMVA Summary'!P$64:P$65)*(MONTH($E60)-1)/12)*$H60</f>
        <v>0</v>
      </c>
      <c r="V60" s="197">
        <f>(SUM('1.  LRAMVA Summary'!Q$55:Q$63)+SUM('1.  LRAMVA Summary'!Q$64:Q$65)*(MONTH($E60)-1)/12)*$H60</f>
        <v>0</v>
      </c>
      <c r="W60" s="198">
        <f>SUM(I60:V60)</f>
        <v>0</v>
      </c>
    </row>
    <row r="61" spans="2:23">
      <c r="B61" s="180" t="s">
        <v>704</v>
      </c>
      <c r="C61" s="180">
        <v>2.1999999999999999E-2</v>
      </c>
      <c r="E61" s="181">
        <v>41671</v>
      </c>
      <c r="F61" s="181" t="s">
        <v>180</v>
      </c>
      <c r="G61" s="182" t="s">
        <v>65</v>
      </c>
      <c r="H61" s="196">
        <f>C$27/12</f>
        <v>1.225E-3</v>
      </c>
      <c r="I61" s="197">
        <f>(SUM('1.  LRAMVA Summary'!D$55:D$63)+SUM('1.  LRAMVA Summary'!D$64:D$65)*(MONTH($E61)-1)/12)*$H61</f>
        <v>0</v>
      </c>
      <c r="J61" s="197">
        <f>(SUM('1.  LRAMVA Summary'!E$55:E$63)+SUM('1.  LRAMVA Summary'!E$64:E$65)*(MONTH($E61)-1)/12)*$H61</f>
        <v>0</v>
      </c>
      <c r="K61" s="197">
        <f>(SUM('1.  LRAMVA Summary'!F$55:F$63)+SUM('1.  LRAMVA Summary'!F$64:F$65)*(MONTH($E61)-1)/12)*$H61</f>
        <v>0</v>
      </c>
      <c r="L61" s="197">
        <f>(SUM('1.  LRAMVA Summary'!G$55:G$63)+SUM('1.  LRAMVA Summary'!G$64:G$65)*(MONTH($E61)-1)/12)*$H61</f>
        <v>0</v>
      </c>
      <c r="M61" s="197">
        <f>(SUM('1.  LRAMVA Summary'!H$55:H$63)+SUM('1.  LRAMVA Summary'!H$64:H$65)*(MONTH($E61)-1)/12)*$H61</f>
        <v>0</v>
      </c>
      <c r="N61" s="197">
        <f>(SUM('1.  LRAMVA Summary'!I$55:I$63)+SUM('1.  LRAMVA Summary'!I$64:I$65)*(MONTH($E61)-1)/12)*$H61</f>
        <v>0</v>
      </c>
      <c r="O61" s="197">
        <f>(SUM('1.  LRAMVA Summary'!J$55:J$63)+SUM('1.  LRAMVA Summary'!J$64:J$65)*(MONTH($E61)-1)/12)*$H61</f>
        <v>0</v>
      </c>
      <c r="P61" s="197">
        <f>(SUM('1.  LRAMVA Summary'!K$55:K$63)+SUM('1.  LRAMVA Summary'!K$64:K$65)*(MONTH($E61)-1)/12)*$H61</f>
        <v>0</v>
      </c>
      <c r="Q61" s="197">
        <f>(SUM('1.  LRAMVA Summary'!L$55:L$63)+SUM('1.  LRAMVA Summary'!L$64:L$65)*(MONTH($E61)-1)/12)*$H61</f>
        <v>0</v>
      </c>
      <c r="R61" s="197">
        <f>(SUM('1.  LRAMVA Summary'!M$55:M$63)+SUM('1.  LRAMVA Summary'!M$64:M$65)*(MONTH($E61)-1)/12)*$H61</f>
        <v>0</v>
      </c>
      <c r="S61" s="197">
        <f>(SUM('1.  LRAMVA Summary'!N$55:N$63)+SUM('1.  LRAMVA Summary'!N$64:N$65)*(MONTH($E61)-1)/12)*$H61</f>
        <v>0</v>
      </c>
      <c r="T61" s="197">
        <f>(SUM('1.  LRAMVA Summary'!O$55:O$63)+SUM('1.  LRAMVA Summary'!O$64:O$65)*(MONTH($E61)-1)/12)*$H61</f>
        <v>0</v>
      </c>
      <c r="U61" s="197">
        <f>(SUM('1.  LRAMVA Summary'!P$55:P$63)+SUM('1.  LRAMVA Summary'!P$64:P$65)*(MONTH($E61)-1)/12)*$H61</f>
        <v>0</v>
      </c>
      <c r="V61" s="197">
        <f>(SUM('1.  LRAMVA Summary'!Q$55:Q$63)+SUM('1.  LRAMVA Summary'!Q$64:Q$65)*(MONTH($E61)-1)/12)*$H61</f>
        <v>0</v>
      </c>
      <c r="W61" s="198">
        <f t="shared" ref="W61:W71" si="15">SUM(I61:V61)</f>
        <v>0</v>
      </c>
    </row>
    <row r="62" spans="2:23">
      <c r="B62" s="201" t="s">
        <v>705</v>
      </c>
      <c r="C62" s="180">
        <v>3.8699999999999998E-2</v>
      </c>
      <c r="E62" s="181">
        <v>41699</v>
      </c>
      <c r="F62" s="181" t="s">
        <v>180</v>
      </c>
      <c r="G62" s="182" t="s">
        <v>65</v>
      </c>
      <c r="H62" s="196">
        <f>C$27/12</f>
        <v>1.225E-3</v>
      </c>
      <c r="I62" s="197">
        <f>(SUM('1.  LRAMVA Summary'!D$55:D$63)+SUM('1.  LRAMVA Summary'!D$64:D$65)*(MONTH($E62)-1)/12)*$H62</f>
        <v>0</v>
      </c>
      <c r="J62" s="197">
        <f>(SUM('1.  LRAMVA Summary'!E$55:E$63)+SUM('1.  LRAMVA Summary'!E$64:E$65)*(MONTH($E62)-1)/12)*$H62</f>
        <v>0</v>
      </c>
      <c r="K62" s="197">
        <f>(SUM('1.  LRAMVA Summary'!F$55:F$63)+SUM('1.  LRAMVA Summary'!F$64:F$65)*(MONTH($E62)-1)/12)*$H62</f>
        <v>0</v>
      </c>
      <c r="L62" s="197">
        <f>(SUM('1.  LRAMVA Summary'!G$55:G$63)+SUM('1.  LRAMVA Summary'!G$64:G$65)*(MONTH($E62)-1)/12)*$H62</f>
        <v>0</v>
      </c>
      <c r="M62" s="197">
        <f>(SUM('1.  LRAMVA Summary'!H$55:H$63)+SUM('1.  LRAMVA Summary'!H$64:H$65)*(MONTH($E62)-1)/12)*$H62</f>
        <v>0</v>
      </c>
      <c r="N62" s="197">
        <f>(SUM('1.  LRAMVA Summary'!I$55:I$63)+SUM('1.  LRAMVA Summary'!I$64:I$65)*(MONTH($E62)-1)/12)*$H62</f>
        <v>0</v>
      </c>
      <c r="O62" s="197">
        <f>(SUM('1.  LRAMVA Summary'!J$55:J$63)+SUM('1.  LRAMVA Summary'!J$64:J$65)*(MONTH($E62)-1)/12)*$H62</f>
        <v>0</v>
      </c>
      <c r="P62" s="197">
        <f>(SUM('1.  LRAMVA Summary'!K$55:K$63)+SUM('1.  LRAMVA Summary'!K$64:K$65)*(MONTH($E62)-1)/12)*$H62</f>
        <v>0</v>
      </c>
      <c r="Q62" s="197">
        <f>(SUM('1.  LRAMVA Summary'!L$55:L$63)+SUM('1.  LRAMVA Summary'!L$64:L$65)*(MONTH($E62)-1)/12)*$H62</f>
        <v>0</v>
      </c>
      <c r="R62" s="197">
        <f>(SUM('1.  LRAMVA Summary'!M$55:M$63)+SUM('1.  LRAMVA Summary'!M$64:M$65)*(MONTH($E62)-1)/12)*$H62</f>
        <v>0</v>
      </c>
      <c r="S62" s="197">
        <f>(SUM('1.  LRAMVA Summary'!N$55:N$63)+SUM('1.  LRAMVA Summary'!N$64:N$65)*(MONTH($E62)-1)/12)*$H62</f>
        <v>0</v>
      </c>
      <c r="T62" s="197">
        <f>(SUM('1.  LRAMVA Summary'!O$55:O$63)+SUM('1.  LRAMVA Summary'!O$64:O$65)*(MONTH($E62)-1)/12)*$H62</f>
        <v>0</v>
      </c>
      <c r="U62" s="197">
        <f>(SUM('1.  LRAMVA Summary'!P$55:P$63)+SUM('1.  LRAMVA Summary'!P$64:P$65)*(MONTH($E62)-1)/12)*$H62</f>
        <v>0</v>
      </c>
      <c r="V62" s="197">
        <f>(SUM('1.  LRAMVA Summary'!Q$55:Q$63)+SUM('1.  LRAMVA Summary'!Q$64:Q$65)*(MONTH($E62)-1)/12)*$H62</f>
        <v>0</v>
      </c>
      <c r="W62" s="198">
        <f t="shared" si="15"/>
        <v>0</v>
      </c>
    </row>
    <row r="63" spans="2:23">
      <c r="B63" s="201" t="s">
        <v>949</v>
      </c>
      <c r="C63" s="180">
        <v>4.7300000000000002E-2</v>
      </c>
      <c r="E63" s="181">
        <v>41730</v>
      </c>
      <c r="F63" s="181" t="s">
        <v>180</v>
      </c>
      <c r="G63" s="182" t="s">
        <v>66</v>
      </c>
      <c r="H63" s="199">
        <f>C$28/12</f>
        <v>1.225E-3</v>
      </c>
      <c r="I63" s="197">
        <f>(SUM('1.  LRAMVA Summary'!D$55:D$63)+SUM('1.  LRAMVA Summary'!D$64:D$65)*(MONTH($E63)-1)/12)*$H63</f>
        <v>0</v>
      </c>
      <c r="J63" s="197">
        <f>(SUM('1.  LRAMVA Summary'!E$55:E$63)+SUM('1.  LRAMVA Summary'!E$64:E$65)*(MONTH($E63)-1)/12)*$H63</f>
        <v>0</v>
      </c>
      <c r="K63" s="197">
        <f>(SUM('1.  LRAMVA Summary'!F$55:F$63)+SUM('1.  LRAMVA Summary'!F$64:F$65)*(MONTH($E63)-1)/12)*$H63</f>
        <v>0</v>
      </c>
      <c r="L63" s="197">
        <f>(SUM('1.  LRAMVA Summary'!G$55:G$63)+SUM('1.  LRAMVA Summary'!G$64:G$65)*(MONTH($E63)-1)/12)*$H63</f>
        <v>0</v>
      </c>
      <c r="M63" s="197">
        <f>(SUM('1.  LRAMVA Summary'!H$55:H$63)+SUM('1.  LRAMVA Summary'!H$64:H$65)*(MONTH($E63)-1)/12)*$H63</f>
        <v>0</v>
      </c>
      <c r="N63" s="197">
        <f>(SUM('1.  LRAMVA Summary'!I$55:I$63)+SUM('1.  LRAMVA Summary'!I$64:I$65)*(MONTH($E63)-1)/12)*$H63</f>
        <v>0</v>
      </c>
      <c r="O63" s="197">
        <f>(SUM('1.  LRAMVA Summary'!J$55:J$63)+SUM('1.  LRAMVA Summary'!J$64:J$65)*(MONTH($E63)-1)/12)*$H63</f>
        <v>0</v>
      </c>
      <c r="P63" s="197">
        <f>(SUM('1.  LRAMVA Summary'!K$55:K$63)+SUM('1.  LRAMVA Summary'!K$64:K$65)*(MONTH($E63)-1)/12)*$H63</f>
        <v>0</v>
      </c>
      <c r="Q63" s="197">
        <f>(SUM('1.  LRAMVA Summary'!L$55:L$63)+SUM('1.  LRAMVA Summary'!L$64:L$65)*(MONTH($E63)-1)/12)*$H63</f>
        <v>0</v>
      </c>
      <c r="R63" s="197">
        <f>(SUM('1.  LRAMVA Summary'!M$55:M$63)+SUM('1.  LRAMVA Summary'!M$64:M$65)*(MONTH($E63)-1)/12)*$H63</f>
        <v>0</v>
      </c>
      <c r="S63" s="197">
        <f>(SUM('1.  LRAMVA Summary'!N$55:N$63)+SUM('1.  LRAMVA Summary'!N$64:N$65)*(MONTH($E63)-1)/12)*$H63</f>
        <v>0</v>
      </c>
      <c r="T63" s="197">
        <f>(SUM('1.  LRAMVA Summary'!O$55:O$63)+SUM('1.  LRAMVA Summary'!O$64:O$65)*(MONTH($E63)-1)/12)*$H63</f>
        <v>0</v>
      </c>
      <c r="U63" s="197">
        <f>(SUM('1.  LRAMVA Summary'!P$55:P$63)+SUM('1.  LRAMVA Summary'!P$64:P$65)*(MONTH($E63)-1)/12)*$H63</f>
        <v>0</v>
      </c>
      <c r="V63" s="197">
        <f>(SUM('1.  LRAMVA Summary'!Q$55:Q$63)+SUM('1.  LRAMVA Summary'!Q$64:Q$65)*(MONTH($E63)-1)/12)*$H63</f>
        <v>0</v>
      </c>
      <c r="W63" s="198">
        <f t="shared" si="15"/>
        <v>0</v>
      </c>
    </row>
    <row r="64" spans="2:23">
      <c r="B64" s="201" t="s">
        <v>950</v>
      </c>
      <c r="C64" s="180">
        <v>4.9799999999999997E-2</v>
      </c>
      <c r="E64" s="181">
        <v>41760</v>
      </c>
      <c r="F64" s="181" t="s">
        <v>180</v>
      </c>
      <c r="G64" s="182" t="s">
        <v>66</v>
      </c>
      <c r="H64" s="196">
        <f>C$28/12</f>
        <v>1.225E-3</v>
      </c>
      <c r="I64" s="197">
        <f>(SUM('1.  LRAMVA Summary'!D$55:D$63)+SUM('1.  LRAMVA Summary'!D$64:D$65)*(MONTH($E64)-1)/12)*$H64</f>
        <v>0</v>
      </c>
      <c r="J64" s="197">
        <f>(SUM('1.  LRAMVA Summary'!E$55:E$63)+SUM('1.  LRAMVA Summary'!E$64:E$65)*(MONTH($E64)-1)/12)*$H64</f>
        <v>0</v>
      </c>
      <c r="K64" s="197">
        <f>(SUM('1.  LRAMVA Summary'!F$55:F$63)+SUM('1.  LRAMVA Summary'!F$64:F$65)*(MONTH($E64)-1)/12)*$H64</f>
        <v>0</v>
      </c>
      <c r="L64" s="197">
        <f>(SUM('1.  LRAMVA Summary'!G$55:G$63)+SUM('1.  LRAMVA Summary'!G$64:G$65)*(MONTH($E64)-1)/12)*$H64</f>
        <v>0</v>
      </c>
      <c r="M64" s="197">
        <f>(SUM('1.  LRAMVA Summary'!H$55:H$63)+SUM('1.  LRAMVA Summary'!H$64:H$65)*(MONTH($E64)-1)/12)*$H64</f>
        <v>0</v>
      </c>
      <c r="N64" s="197">
        <f>(SUM('1.  LRAMVA Summary'!I$55:I$63)+SUM('1.  LRAMVA Summary'!I$64:I$65)*(MONTH($E64)-1)/12)*$H64</f>
        <v>0</v>
      </c>
      <c r="O64" s="197">
        <f>(SUM('1.  LRAMVA Summary'!J$55:J$63)+SUM('1.  LRAMVA Summary'!J$64:J$65)*(MONTH($E64)-1)/12)*$H64</f>
        <v>0</v>
      </c>
      <c r="P64" s="197">
        <f>(SUM('1.  LRAMVA Summary'!K$55:K$63)+SUM('1.  LRAMVA Summary'!K$64:K$65)*(MONTH($E64)-1)/12)*$H64</f>
        <v>0</v>
      </c>
      <c r="Q64" s="197">
        <f>(SUM('1.  LRAMVA Summary'!L$55:L$63)+SUM('1.  LRAMVA Summary'!L$64:L$65)*(MONTH($E64)-1)/12)*$H64</f>
        <v>0</v>
      </c>
      <c r="R64" s="197">
        <f>(SUM('1.  LRAMVA Summary'!M$55:M$63)+SUM('1.  LRAMVA Summary'!M$64:M$65)*(MONTH($E64)-1)/12)*$H64</f>
        <v>0</v>
      </c>
      <c r="S64" s="197">
        <f>(SUM('1.  LRAMVA Summary'!N$55:N$63)+SUM('1.  LRAMVA Summary'!N$64:N$65)*(MONTH($E64)-1)/12)*$H64</f>
        <v>0</v>
      </c>
      <c r="T64" s="197">
        <f>(SUM('1.  LRAMVA Summary'!O$55:O$63)+SUM('1.  LRAMVA Summary'!O$64:O$65)*(MONTH($E64)-1)/12)*$H64</f>
        <v>0</v>
      </c>
      <c r="U64" s="197">
        <f>(SUM('1.  LRAMVA Summary'!P$55:P$63)+SUM('1.  LRAMVA Summary'!P$64:P$65)*(MONTH($E64)-1)/12)*$H64</f>
        <v>0</v>
      </c>
      <c r="V64" s="197">
        <f>(SUM('1.  LRAMVA Summary'!Q$55:Q$63)+SUM('1.  LRAMVA Summary'!Q$64:Q$65)*(MONTH($E64)-1)/12)*$H64</f>
        <v>0</v>
      </c>
      <c r="W64" s="198">
        <f t="shared" si="15"/>
        <v>0</v>
      </c>
    </row>
    <row r="65" spans="2:23">
      <c r="B65" s="201" t="s">
        <v>951</v>
      </c>
      <c r="C65" s="785">
        <v>4.9799999999999997E-2</v>
      </c>
      <c r="E65" s="181">
        <v>41791</v>
      </c>
      <c r="F65" s="181" t="s">
        <v>180</v>
      </c>
      <c r="G65" s="182" t="s">
        <v>66</v>
      </c>
      <c r="H65" s="196">
        <f>C$28/12</f>
        <v>1.225E-3</v>
      </c>
      <c r="I65" s="197">
        <f>(SUM('1.  LRAMVA Summary'!D$55:D$63)+SUM('1.  LRAMVA Summary'!D$64:D$65)*(MONTH($E65)-1)/12)*$H65</f>
        <v>0</v>
      </c>
      <c r="J65" s="197">
        <f>(SUM('1.  LRAMVA Summary'!E$55:E$63)+SUM('1.  LRAMVA Summary'!E$64:E$65)*(MONTH($E65)-1)/12)*$H65</f>
        <v>0</v>
      </c>
      <c r="K65" s="197">
        <f>(SUM('1.  LRAMVA Summary'!F$55:F$63)+SUM('1.  LRAMVA Summary'!F$64:F$65)*(MONTH($E65)-1)/12)*$H65</f>
        <v>0</v>
      </c>
      <c r="L65" s="197">
        <f>(SUM('1.  LRAMVA Summary'!G$55:G$63)+SUM('1.  LRAMVA Summary'!G$64:G$65)*(MONTH($E65)-1)/12)*$H65</f>
        <v>0</v>
      </c>
      <c r="M65" s="197">
        <f>(SUM('1.  LRAMVA Summary'!H$55:H$63)+SUM('1.  LRAMVA Summary'!H$64:H$65)*(MONTH($E65)-1)/12)*$H65</f>
        <v>0</v>
      </c>
      <c r="N65" s="197">
        <f>(SUM('1.  LRAMVA Summary'!I$55:I$63)+SUM('1.  LRAMVA Summary'!I$64:I$65)*(MONTH($E65)-1)/12)*$H65</f>
        <v>0</v>
      </c>
      <c r="O65" s="197">
        <f>(SUM('1.  LRAMVA Summary'!J$55:J$63)+SUM('1.  LRAMVA Summary'!J$64:J$65)*(MONTH($E65)-1)/12)*$H65</f>
        <v>0</v>
      </c>
      <c r="P65" s="197">
        <f>(SUM('1.  LRAMVA Summary'!K$55:K$63)+SUM('1.  LRAMVA Summary'!K$64:K$65)*(MONTH($E65)-1)/12)*$H65</f>
        <v>0</v>
      </c>
      <c r="Q65" s="197">
        <f>(SUM('1.  LRAMVA Summary'!L$55:L$63)+SUM('1.  LRAMVA Summary'!L$64:L$65)*(MONTH($E65)-1)/12)*$H65</f>
        <v>0</v>
      </c>
      <c r="R65" s="197">
        <f>(SUM('1.  LRAMVA Summary'!M$55:M$63)+SUM('1.  LRAMVA Summary'!M$64:M$65)*(MONTH($E65)-1)/12)*$H65</f>
        <v>0</v>
      </c>
      <c r="S65" s="197">
        <f>(SUM('1.  LRAMVA Summary'!N$55:N$63)+SUM('1.  LRAMVA Summary'!N$64:N$65)*(MONTH($E65)-1)/12)*$H65</f>
        <v>0</v>
      </c>
      <c r="T65" s="197">
        <f>(SUM('1.  LRAMVA Summary'!O$55:O$63)+SUM('1.  LRAMVA Summary'!O$64:O$65)*(MONTH($E65)-1)/12)*$H65</f>
        <v>0</v>
      </c>
      <c r="U65" s="197">
        <f>(SUM('1.  LRAMVA Summary'!P$55:P$63)+SUM('1.  LRAMVA Summary'!P$64:P$65)*(MONTH($E65)-1)/12)*$H65</f>
        <v>0</v>
      </c>
      <c r="V65" s="197">
        <f>(SUM('1.  LRAMVA Summary'!Q$55:Q$63)+SUM('1.  LRAMVA Summary'!Q$64:Q$65)*(MONTH($E65)-1)/12)*$H65</f>
        <v>0</v>
      </c>
      <c r="W65" s="198">
        <f t="shared" si="15"/>
        <v>0</v>
      </c>
    </row>
    <row r="66" spans="2:23">
      <c r="B66" s="201" t="s">
        <v>952</v>
      </c>
      <c r="C66" s="785">
        <v>5.4899999999999997E-2</v>
      </c>
      <c r="E66" s="181">
        <v>41821</v>
      </c>
      <c r="F66" s="181" t="s">
        <v>180</v>
      </c>
      <c r="G66" s="182" t="s">
        <v>68</v>
      </c>
      <c r="H66" s="199">
        <f>C$29/12</f>
        <v>1.225E-3</v>
      </c>
      <c r="I66" s="197">
        <f>(SUM('1.  LRAMVA Summary'!D$55:D$63)+SUM('1.  LRAMVA Summary'!D$64:D$65)*(MONTH($E66)-1)/12)*$H66</f>
        <v>0</v>
      </c>
      <c r="J66" s="197">
        <f>(SUM('1.  LRAMVA Summary'!E$55:E$63)+SUM('1.  LRAMVA Summary'!E$64:E$65)*(MONTH($E66)-1)/12)*$H66</f>
        <v>0</v>
      </c>
      <c r="K66" s="197">
        <f>(SUM('1.  LRAMVA Summary'!F$55:F$63)+SUM('1.  LRAMVA Summary'!F$64:F$65)*(MONTH($E66)-1)/12)*$H66</f>
        <v>0</v>
      </c>
      <c r="L66" s="197">
        <f>(SUM('1.  LRAMVA Summary'!G$55:G$63)+SUM('1.  LRAMVA Summary'!G$64:G$65)*(MONTH($E66)-1)/12)*$H66</f>
        <v>0</v>
      </c>
      <c r="M66" s="197">
        <f>(SUM('1.  LRAMVA Summary'!H$55:H$63)+SUM('1.  LRAMVA Summary'!H$64:H$65)*(MONTH($E66)-1)/12)*$H66</f>
        <v>0</v>
      </c>
      <c r="N66" s="197">
        <f>(SUM('1.  LRAMVA Summary'!I$55:I$63)+SUM('1.  LRAMVA Summary'!I$64:I$65)*(MONTH($E66)-1)/12)*$H66</f>
        <v>0</v>
      </c>
      <c r="O66" s="197">
        <f>(SUM('1.  LRAMVA Summary'!J$55:J$63)+SUM('1.  LRAMVA Summary'!J$64:J$65)*(MONTH($E66)-1)/12)*$H66</f>
        <v>0</v>
      </c>
      <c r="P66" s="197">
        <f>(SUM('1.  LRAMVA Summary'!K$55:K$63)+SUM('1.  LRAMVA Summary'!K$64:K$65)*(MONTH($E66)-1)/12)*$H66</f>
        <v>0</v>
      </c>
      <c r="Q66" s="197">
        <f>(SUM('1.  LRAMVA Summary'!L$55:L$63)+SUM('1.  LRAMVA Summary'!L$64:L$65)*(MONTH($E66)-1)/12)*$H66</f>
        <v>0</v>
      </c>
      <c r="R66" s="197">
        <f>(SUM('1.  LRAMVA Summary'!M$55:M$63)+SUM('1.  LRAMVA Summary'!M$64:M$65)*(MONTH($E66)-1)/12)*$H66</f>
        <v>0</v>
      </c>
      <c r="S66" s="197">
        <f>(SUM('1.  LRAMVA Summary'!N$55:N$63)+SUM('1.  LRAMVA Summary'!N$64:N$65)*(MONTH($E66)-1)/12)*$H66</f>
        <v>0</v>
      </c>
      <c r="T66" s="197">
        <f>(SUM('1.  LRAMVA Summary'!O$55:O$63)+SUM('1.  LRAMVA Summary'!O$64:O$65)*(MONTH($E66)-1)/12)*$H66</f>
        <v>0</v>
      </c>
      <c r="U66" s="197">
        <f>(SUM('1.  LRAMVA Summary'!P$55:P$63)+SUM('1.  LRAMVA Summary'!P$64:P$65)*(MONTH($E66)-1)/12)*$H66</f>
        <v>0</v>
      </c>
      <c r="V66" s="197">
        <f>(SUM('1.  LRAMVA Summary'!Q$55:Q$63)+SUM('1.  LRAMVA Summary'!Q$64:Q$65)*(MONTH($E66)-1)/12)*$H66</f>
        <v>0</v>
      </c>
      <c r="W66" s="198">
        <f t="shared" si="15"/>
        <v>0</v>
      </c>
    </row>
    <row r="67" spans="2:23">
      <c r="B67" s="712"/>
      <c r="C67" s="712"/>
      <c r="E67" s="181">
        <v>41852</v>
      </c>
      <c r="F67" s="181" t="s">
        <v>180</v>
      </c>
      <c r="G67" s="182" t="s">
        <v>68</v>
      </c>
      <c r="H67" s="196">
        <f>C$29/12</f>
        <v>1.225E-3</v>
      </c>
      <c r="I67" s="197">
        <f>(SUM('1.  LRAMVA Summary'!D$55:D$63)+SUM('1.  LRAMVA Summary'!D$64:D$65)*(MONTH($E67)-1)/12)*$H67</f>
        <v>0</v>
      </c>
      <c r="J67" s="197">
        <f>(SUM('1.  LRAMVA Summary'!E$55:E$63)+SUM('1.  LRAMVA Summary'!E$64:E$65)*(MONTH($E67)-1)/12)*$H67</f>
        <v>0</v>
      </c>
      <c r="K67" s="197">
        <f>(SUM('1.  LRAMVA Summary'!F$55:F$63)+SUM('1.  LRAMVA Summary'!F$64:F$65)*(MONTH($E67)-1)/12)*$H67</f>
        <v>0</v>
      </c>
      <c r="L67" s="197">
        <f>(SUM('1.  LRAMVA Summary'!G$55:G$63)+SUM('1.  LRAMVA Summary'!G$64:G$65)*(MONTH($E67)-1)/12)*$H67</f>
        <v>0</v>
      </c>
      <c r="M67" s="197">
        <f>(SUM('1.  LRAMVA Summary'!H$55:H$63)+SUM('1.  LRAMVA Summary'!H$64:H$65)*(MONTH($E67)-1)/12)*$H67</f>
        <v>0</v>
      </c>
      <c r="N67" s="197">
        <f>(SUM('1.  LRAMVA Summary'!I$55:I$63)+SUM('1.  LRAMVA Summary'!I$64:I$65)*(MONTH($E67)-1)/12)*$H67</f>
        <v>0</v>
      </c>
      <c r="O67" s="197">
        <f>(SUM('1.  LRAMVA Summary'!J$55:J$63)+SUM('1.  LRAMVA Summary'!J$64:J$65)*(MONTH($E67)-1)/12)*$H67</f>
        <v>0</v>
      </c>
      <c r="P67" s="197">
        <f>(SUM('1.  LRAMVA Summary'!K$55:K$63)+SUM('1.  LRAMVA Summary'!K$64:K$65)*(MONTH($E67)-1)/12)*$H67</f>
        <v>0</v>
      </c>
      <c r="Q67" s="197">
        <f>(SUM('1.  LRAMVA Summary'!L$55:L$63)+SUM('1.  LRAMVA Summary'!L$64:L$65)*(MONTH($E67)-1)/12)*$H67</f>
        <v>0</v>
      </c>
      <c r="R67" s="197">
        <f>(SUM('1.  LRAMVA Summary'!M$55:M$63)+SUM('1.  LRAMVA Summary'!M$64:M$65)*(MONTH($E67)-1)/12)*$H67</f>
        <v>0</v>
      </c>
      <c r="S67" s="197">
        <f>(SUM('1.  LRAMVA Summary'!N$55:N$63)+SUM('1.  LRAMVA Summary'!N$64:N$65)*(MONTH($E67)-1)/12)*$H67</f>
        <v>0</v>
      </c>
      <c r="T67" s="197">
        <f>(SUM('1.  LRAMVA Summary'!O$55:O$63)+SUM('1.  LRAMVA Summary'!O$64:O$65)*(MONTH($E67)-1)/12)*$H67</f>
        <v>0</v>
      </c>
      <c r="U67" s="197">
        <f>(SUM('1.  LRAMVA Summary'!P$55:P$63)+SUM('1.  LRAMVA Summary'!P$64:P$65)*(MONTH($E67)-1)/12)*$H67</f>
        <v>0</v>
      </c>
      <c r="V67" s="197">
        <f>(SUM('1.  LRAMVA Summary'!Q$55:Q$63)+SUM('1.  LRAMVA Summary'!Q$64:Q$65)*(MONTH($E67)-1)/12)*$H67</f>
        <v>0</v>
      </c>
      <c r="W67" s="198">
        <f t="shared" si="15"/>
        <v>0</v>
      </c>
    </row>
    <row r="68" spans="2:23" ht="15.75">
      <c r="B68" s="152" t="s">
        <v>182</v>
      </c>
      <c r="C68" s="712"/>
      <c r="E68" s="181">
        <v>41883</v>
      </c>
      <c r="F68" s="181" t="s">
        <v>180</v>
      </c>
      <c r="G68" s="182" t="s">
        <v>68</v>
      </c>
      <c r="H68" s="196">
        <f>C$29/12</f>
        <v>1.225E-3</v>
      </c>
      <c r="I68" s="197">
        <f>(SUM('1.  LRAMVA Summary'!D$55:D$63)+SUM('1.  LRAMVA Summary'!D$64:D$65)*(MONTH($E68)-1)/12)*$H68</f>
        <v>0</v>
      </c>
      <c r="J68" s="197">
        <f>(SUM('1.  LRAMVA Summary'!E$55:E$63)+SUM('1.  LRAMVA Summary'!E$64:E$65)*(MONTH($E68)-1)/12)*$H68</f>
        <v>0</v>
      </c>
      <c r="K68" s="197">
        <f>(SUM('1.  LRAMVA Summary'!F$55:F$63)+SUM('1.  LRAMVA Summary'!F$64:F$65)*(MONTH($E68)-1)/12)*$H68</f>
        <v>0</v>
      </c>
      <c r="L68" s="197">
        <f>(SUM('1.  LRAMVA Summary'!G$55:G$63)+SUM('1.  LRAMVA Summary'!G$64:G$65)*(MONTH($E68)-1)/12)*$H68</f>
        <v>0</v>
      </c>
      <c r="M68" s="197">
        <f>(SUM('1.  LRAMVA Summary'!H$55:H$63)+SUM('1.  LRAMVA Summary'!H$64:H$65)*(MONTH($E68)-1)/12)*$H68</f>
        <v>0</v>
      </c>
      <c r="N68" s="197">
        <f>(SUM('1.  LRAMVA Summary'!I$55:I$63)+SUM('1.  LRAMVA Summary'!I$64:I$65)*(MONTH($E68)-1)/12)*$H68</f>
        <v>0</v>
      </c>
      <c r="O68" s="197">
        <f>(SUM('1.  LRAMVA Summary'!J$55:J$63)+SUM('1.  LRAMVA Summary'!J$64:J$65)*(MONTH($E68)-1)/12)*$H68</f>
        <v>0</v>
      </c>
      <c r="P68" s="197">
        <f>(SUM('1.  LRAMVA Summary'!K$55:K$63)+SUM('1.  LRAMVA Summary'!K$64:K$65)*(MONTH($E68)-1)/12)*$H68</f>
        <v>0</v>
      </c>
      <c r="Q68" s="197">
        <f>(SUM('1.  LRAMVA Summary'!L$55:L$63)+SUM('1.  LRAMVA Summary'!L$64:L$65)*(MONTH($E68)-1)/12)*$H68</f>
        <v>0</v>
      </c>
      <c r="R68" s="197">
        <f>(SUM('1.  LRAMVA Summary'!M$55:M$63)+SUM('1.  LRAMVA Summary'!M$64:M$65)*(MONTH($E68)-1)/12)*$H68</f>
        <v>0</v>
      </c>
      <c r="S68" s="197">
        <f>(SUM('1.  LRAMVA Summary'!N$55:N$63)+SUM('1.  LRAMVA Summary'!N$64:N$65)*(MONTH($E68)-1)/12)*$H68</f>
        <v>0</v>
      </c>
      <c r="T68" s="197">
        <f>(SUM('1.  LRAMVA Summary'!O$55:O$63)+SUM('1.  LRAMVA Summary'!O$64:O$65)*(MONTH($E68)-1)/12)*$H68</f>
        <v>0</v>
      </c>
      <c r="U68" s="197">
        <f>(SUM('1.  LRAMVA Summary'!P$55:P$63)+SUM('1.  LRAMVA Summary'!P$64:P$65)*(MONTH($E68)-1)/12)*$H68</f>
        <v>0</v>
      </c>
      <c r="V68" s="197">
        <f>(SUM('1.  LRAMVA Summary'!Q$55:Q$63)+SUM('1.  LRAMVA Summary'!Q$64:Q$65)*(MONTH($E68)-1)/12)*$H68</f>
        <v>0</v>
      </c>
      <c r="W68" s="198">
        <f t="shared" si="15"/>
        <v>0</v>
      </c>
    </row>
    <row r="69" spans="2:23">
      <c r="B69" s="1"/>
      <c r="C69" s="712"/>
      <c r="E69" s="181">
        <v>41913</v>
      </c>
      <c r="F69" s="181" t="s">
        <v>180</v>
      </c>
      <c r="G69" s="182" t="s">
        <v>69</v>
      </c>
      <c r="H69" s="199">
        <f>C$30/12</f>
        <v>1.225E-3</v>
      </c>
      <c r="I69" s="197">
        <f>(SUM('1.  LRAMVA Summary'!D$55:D$63)+SUM('1.  LRAMVA Summary'!D$64:D$65)*(MONTH($E69)-1)/12)*$H69</f>
        <v>0</v>
      </c>
      <c r="J69" s="197">
        <f>(SUM('1.  LRAMVA Summary'!E$55:E$63)+SUM('1.  LRAMVA Summary'!E$64:E$65)*(MONTH($E69)-1)/12)*$H69</f>
        <v>0</v>
      </c>
      <c r="K69" s="197">
        <f>(SUM('1.  LRAMVA Summary'!F$55:F$63)+SUM('1.  LRAMVA Summary'!F$64:F$65)*(MONTH($E69)-1)/12)*$H69</f>
        <v>0</v>
      </c>
      <c r="L69" s="197">
        <f>(SUM('1.  LRAMVA Summary'!G$55:G$63)+SUM('1.  LRAMVA Summary'!G$64:G$65)*(MONTH($E69)-1)/12)*$H69</f>
        <v>0</v>
      </c>
      <c r="M69" s="197">
        <f>(SUM('1.  LRAMVA Summary'!H$55:H$63)+SUM('1.  LRAMVA Summary'!H$64:H$65)*(MONTH($E69)-1)/12)*$H69</f>
        <v>0</v>
      </c>
      <c r="N69" s="197">
        <f>(SUM('1.  LRAMVA Summary'!I$55:I$63)+SUM('1.  LRAMVA Summary'!I$64:I$65)*(MONTH($E69)-1)/12)*$H69</f>
        <v>0</v>
      </c>
      <c r="O69" s="197">
        <f>(SUM('1.  LRAMVA Summary'!J$55:J$63)+SUM('1.  LRAMVA Summary'!J$64:J$65)*(MONTH($E69)-1)/12)*$H69</f>
        <v>0</v>
      </c>
      <c r="P69" s="197">
        <f>(SUM('1.  LRAMVA Summary'!K$55:K$63)+SUM('1.  LRAMVA Summary'!K$64:K$65)*(MONTH($E69)-1)/12)*$H69</f>
        <v>0</v>
      </c>
      <c r="Q69" s="197">
        <f>(SUM('1.  LRAMVA Summary'!L$55:L$63)+SUM('1.  LRAMVA Summary'!L$64:L$65)*(MONTH($E69)-1)/12)*$H69</f>
        <v>0</v>
      </c>
      <c r="R69" s="197">
        <f>(SUM('1.  LRAMVA Summary'!M$55:M$63)+SUM('1.  LRAMVA Summary'!M$64:M$65)*(MONTH($E69)-1)/12)*$H69</f>
        <v>0</v>
      </c>
      <c r="S69" s="197">
        <f>(SUM('1.  LRAMVA Summary'!N$55:N$63)+SUM('1.  LRAMVA Summary'!N$64:N$65)*(MONTH($E69)-1)/12)*$H69</f>
        <v>0</v>
      </c>
      <c r="T69" s="197">
        <f>(SUM('1.  LRAMVA Summary'!O$55:O$63)+SUM('1.  LRAMVA Summary'!O$64:O$65)*(MONTH($E69)-1)/12)*$H69</f>
        <v>0</v>
      </c>
      <c r="U69" s="197">
        <f>(SUM('1.  LRAMVA Summary'!P$55:P$63)+SUM('1.  LRAMVA Summary'!P$64:P$65)*(MONTH($E69)-1)/12)*$H69</f>
        <v>0</v>
      </c>
      <c r="V69" s="197">
        <f>(SUM('1.  LRAMVA Summary'!Q$55:Q$63)+SUM('1.  LRAMVA Summary'!Q$64:Q$65)*(MONTH($E69)-1)/12)*$H69</f>
        <v>0</v>
      </c>
      <c r="W69" s="198">
        <f t="shared" si="15"/>
        <v>0</v>
      </c>
    </row>
    <row r="70" spans="2:23">
      <c r="B70" s="712"/>
      <c r="C70" s="712"/>
      <c r="E70" s="181">
        <v>41944</v>
      </c>
      <c r="F70" s="181" t="s">
        <v>180</v>
      </c>
      <c r="G70" s="182" t="s">
        <v>69</v>
      </c>
      <c r="H70" s="196">
        <f>C$30/12</f>
        <v>1.225E-3</v>
      </c>
      <c r="I70" s="197">
        <f>(SUM('1.  LRAMVA Summary'!D$55:D$63)+SUM('1.  LRAMVA Summary'!D$64:D$65)*(MONTH($E70)-1)/12)*$H70</f>
        <v>0</v>
      </c>
      <c r="J70" s="197">
        <f>(SUM('1.  LRAMVA Summary'!E$55:E$63)+SUM('1.  LRAMVA Summary'!E$64:E$65)*(MONTH($E70)-1)/12)*$H70</f>
        <v>0</v>
      </c>
      <c r="K70" s="197">
        <f>(SUM('1.  LRAMVA Summary'!F$55:F$63)+SUM('1.  LRAMVA Summary'!F$64:F$65)*(MONTH($E70)-1)/12)*$H70</f>
        <v>0</v>
      </c>
      <c r="L70" s="197">
        <f>(SUM('1.  LRAMVA Summary'!G$55:G$63)+SUM('1.  LRAMVA Summary'!G$64:G$65)*(MONTH($E70)-1)/12)*$H70</f>
        <v>0</v>
      </c>
      <c r="M70" s="197">
        <f>(SUM('1.  LRAMVA Summary'!H$55:H$63)+SUM('1.  LRAMVA Summary'!H$64:H$65)*(MONTH($E70)-1)/12)*$H70</f>
        <v>0</v>
      </c>
      <c r="N70" s="197">
        <f>(SUM('1.  LRAMVA Summary'!I$55:I$63)+SUM('1.  LRAMVA Summary'!I$64:I$65)*(MONTH($E70)-1)/12)*$H70</f>
        <v>0</v>
      </c>
      <c r="O70" s="197">
        <f>(SUM('1.  LRAMVA Summary'!J$55:J$63)+SUM('1.  LRAMVA Summary'!J$64:J$65)*(MONTH($E70)-1)/12)*$H70</f>
        <v>0</v>
      </c>
      <c r="P70" s="197">
        <f>(SUM('1.  LRAMVA Summary'!K$55:K$63)+SUM('1.  LRAMVA Summary'!K$64:K$65)*(MONTH($E70)-1)/12)*$H70</f>
        <v>0</v>
      </c>
      <c r="Q70" s="197">
        <f>(SUM('1.  LRAMVA Summary'!L$55:L$63)+SUM('1.  LRAMVA Summary'!L$64:L$65)*(MONTH($E70)-1)/12)*$H70</f>
        <v>0</v>
      </c>
      <c r="R70" s="197">
        <f>(SUM('1.  LRAMVA Summary'!M$55:M$63)+SUM('1.  LRAMVA Summary'!M$64:M$65)*(MONTH($E70)-1)/12)*$H70</f>
        <v>0</v>
      </c>
      <c r="S70" s="197">
        <f>(SUM('1.  LRAMVA Summary'!N$55:N$63)+SUM('1.  LRAMVA Summary'!N$64:N$65)*(MONTH($E70)-1)/12)*$H70</f>
        <v>0</v>
      </c>
      <c r="T70" s="197">
        <f>(SUM('1.  LRAMVA Summary'!O$55:O$63)+SUM('1.  LRAMVA Summary'!O$64:O$65)*(MONTH($E70)-1)/12)*$H70</f>
        <v>0</v>
      </c>
      <c r="U70" s="197">
        <f>(SUM('1.  LRAMVA Summary'!P$55:P$63)+SUM('1.  LRAMVA Summary'!P$64:P$65)*(MONTH($E70)-1)/12)*$H70</f>
        <v>0</v>
      </c>
      <c r="V70" s="197">
        <f>(SUM('1.  LRAMVA Summary'!Q$55:Q$63)+SUM('1.  LRAMVA Summary'!Q$64:Q$65)*(MONTH($E70)-1)/12)*$H70</f>
        <v>0</v>
      </c>
      <c r="W70" s="198">
        <f t="shared" si="15"/>
        <v>0</v>
      </c>
    </row>
    <row r="71" spans="2:23">
      <c r="B71" s="712"/>
      <c r="C71" s="712"/>
      <c r="E71" s="181">
        <v>41974</v>
      </c>
      <c r="F71" s="181" t="s">
        <v>180</v>
      </c>
      <c r="G71" s="182" t="s">
        <v>69</v>
      </c>
      <c r="H71" s="196">
        <f>C$30/12</f>
        <v>1.225E-3</v>
      </c>
      <c r="I71" s="197">
        <f>(SUM('1.  LRAMVA Summary'!D$55:D$63)+SUM('1.  LRAMVA Summary'!D$64:D$65)*(MONTH($E71)-1)/12)*$H71</f>
        <v>0</v>
      </c>
      <c r="J71" s="197">
        <f>(SUM('1.  LRAMVA Summary'!E$55:E$63)+SUM('1.  LRAMVA Summary'!E$64:E$65)*(MONTH($E71)-1)/12)*$H71</f>
        <v>0</v>
      </c>
      <c r="K71" s="197">
        <f>(SUM('1.  LRAMVA Summary'!F$55:F$63)+SUM('1.  LRAMVA Summary'!F$64:F$65)*(MONTH($E71)-1)/12)*$H71</f>
        <v>0</v>
      </c>
      <c r="L71" s="197">
        <f>(SUM('1.  LRAMVA Summary'!G$55:G$63)+SUM('1.  LRAMVA Summary'!G$64:G$65)*(MONTH($E71)-1)/12)*$H71</f>
        <v>0</v>
      </c>
      <c r="M71" s="197">
        <f>(SUM('1.  LRAMVA Summary'!H$55:H$63)+SUM('1.  LRAMVA Summary'!H$64:H$65)*(MONTH($E71)-1)/12)*$H71</f>
        <v>0</v>
      </c>
      <c r="N71" s="197">
        <f>(SUM('1.  LRAMVA Summary'!I$55:I$63)+SUM('1.  LRAMVA Summary'!I$64:I$65)*(MONTH($E71)-1)/12)*$H71</f>
        <v>0</v>
      </c>
      <c r="O71" s="197">
        <f>(SUM('1.  LRAMVA Summary'!J$55:J$63)+SUM('1.  LRAMVA Summary'!J$64:J$65)*(MONTH($E71)-1)/12)*$H71</f>
        <v>0</v>
      </c>
      <c r="P71" s="197">
        <f>(SUM('1.  LRAMVA Summary'!K$55:K$63)+SUM('1.  LRAMVA Summary'!K$64:K$65)*(MONTH($E71)-1)/12)*$H71</f>
        <v>0</v>
      </c>
      <c r="Q71" s="197">
        <f>(SUM('1.  LRAMVA Summary'!L$55:L$63)+SUM('1.  LRAMVA Summary'!L$64:L$65)*(MONTH($E71)-1)/12)*$H71</f>
        <v>0</v>
      </c>
      <c r="R71" s="197">
        <f>(SUM('1.  LRAMVA Summary'!M$55:M$63)+SUM('1.  LRAMVA Summary'!M$64:M$65)*(MONTH($E71)-1)/12)*$H71</f>
        <v>0</v>
      </c>
      <c r="S71" s="197">
        <f>(SUM('1.  LRAMVA Summary'!N$55:N$63)+SUM('1.  LRAMVA Summary'!N$64:N$65)*(MONTH($E71)-1)/12)*$H71</f>
        <v>0</v>
      </c>
      <c r="T71" s="197">
        <f>(SUM('1.  LRAMVA Summary'!O$55:O$63)+SUM('1.  LRAMVA Summary'!O$64:O$65)*(MONTH($E71)-1)/12)*$H71</f>
        <v>0</v>
      </c>
      <c r="U71" s="197">
        <f>(SUM('1.  LRAMVA Summary'!P$55:P$63)+SUM('1.  LRAMVA Summary'!P$64:P$65)*(MONTH($E71)-1)/12)*$H71</f>
        <v>0</v>
      </c>
      <c r="V71" s="197">
        <f>(SUM('1.  LRAMVA Summary'!Q$55:Q$63)+SUM('1.  LRAMVA Summary'!Q$64:Q$65)*(MONTH($E71)-1)/12)*$H71</f>
        <v>0</v>
      </c>
      <c r="W71" s="198">
        <f t="shared" si="15"/>
        <v>0</v>
      </c>
    </row>
    <row r="72" spans="2:23" ht="15.75" thickBot="1">
      <c r="B72" s="712"/>
      <c r="C72" s="712"/>
      <c r="E72" s="183" t="s">
        <v>460</v>
      </c>
      <c r="F72" s="183"/>
      <c r="G72" s="184"/>
      <c r="H72" s="185"/>
      <c r="I72" s="186">
        <f>SUM(I59:I71)</f>
        <v>0</v>
      </c>
      <c r="J72" s="186">
        <f t="shared" ref="J72:V72" si="16">SUM(J59:J71)</f>
        <v>0</v>
      </c>
      <c r="K72" s="186">
        <f t="shared" si="16"/>
        <v>0</v>
      </c>
      <c r="L72" s="186">
        <f t="shared" si="16"/>
        <v>0</v>
      </c>
      <c r="M72" s="186">
        <f t="shared" si="16"/>
        <v>0</v>
      </c>
      <c r="N72" s="186">
        <f t="shared" si="16"/>
        <v>0</v>
      </c>
      <c r="O72" s="186">
        <f t="shared" si="16"/>
        <v>0</v>
      </c>
      <c r="P72" s="186">
        <f t="shared" si="16"/>
        <v>0</v>
      </c>
      <c r="Q72" s="186">
        <f t="shared" si="16"/>
        <v>0</v>
      </c>
      <c r="R72" s="186">
        <f t="shared" si="16"/>
        <v>0</v>
      </c>
      <c r="S72" s="186">
        <f t="shared" si="16"/>
        <v>0</v>
      </c>
      <c r="T72" s="186">
        <f t="shared" si="16"/>
        <v>0</v>
      </c>
      <c r="U72" s="186">
        <f t="shared" si="16"/>
        <v>0</v>
      </c>
      <c r="V72" s="186">
        <f t="shared" si="16"/>
        <v>0</v>
      </c>
      <c r="W72" s="186">
        <f>SUM(W59:W71)</f>
        <v>0</v>
      </c>
    </row>
    <row r="73" spans="2:23" ht="15.75" thickTop="1">
      <c r="B73" s="712"/>
      <c r="C73" s="712"/>
      <c r="E73" s="187" t="s">
        <v>67</v>
      </c>
      <c r="F73" s="187"/>
      <c r="G73" s="188"/>
      <c r="H73" s="189"/>
      <c r="I73" s="190"/>
      <c r="J73" s="190"/>
      <c r="K73" s="190"/>
      <c r="L73" s="190"/>
      <c r="M73" s="190"/>
      <c r="N73" s="190"/>
      <c r="O73" s="190"/>
      <c r="P73" s="190"/>
      <c r="Q73" s="190"/>
      <c r="R73" s="190"/>
      <c r="S73" s="190"/>
      <c r="T73" s="190"/>
      <c r="U73" s="190"/>
      <c r="V73" s="190"/>
      <c r="W73" s="191"/>
    </row>
    <row r="74" spans="2:23">
      <c r="B74" s="712"/>
      <c r="C74" s="712"/>
      <c r="E74" s="192" t="s">
        <v>426</v>
      </c>
      <c r="F74" s="192"/>
      <c r="G74" s="193"/>
      <c r="H74" s="194"/>
      <c r="I74" s="195">
        <f t="shared" ref="I74:O74" si="17">I72+I73</f>
        <v>0</v>
      </c>
      <c r="J74" s="195">
        <f t="shared" si="17"/>
        <v>0</v>
      </c>
      <c r="K74" s="195">
        <f t="shared" si="17"/>
        <v>0</v>
      </c>
      <c r="L74" s="195">
        <f t="shared" si="17"/>
        <v>0</v>
      </c>
      <c r="M74" s="195">
        <f t="shared" si="17"/>
        <v>0</v>
      </c>
      <c r="N74" s="195">
        <f t="shared" si="17"/>
        <v>0</v>
      </c>
      <c r="O74" s="195">
        <f t="shared" si="17"/>
        <v>0</v>
      </c>
      <c r="P74" s="195">
        <f t="shared" ref="P74:V74" si="18">P72+P73</f>
        <v>0</v>
      </c>
      <c r="Q74" s="195">
        <f t="shared" si="18"/>
        <v>0</v>
      </c>
      <c r="R74" s="195">
        <f t="shared" si="18"/>
        <v>0</v>
      </c>
      <c r="S74" s="195">
        <f t="shared" si="18"/>
        <v>0</v>
      </c>
      <c r="T74" s="195">
        <f t="shared" si="18"/>
        <v>0</v>
      </c>
      <c r="U74" s="195">
        <f t="shared" si="18"/>
        <v>0</v>
      </c>
      <c r="V74" s="195">
        <f t="shared" si="18"/>
        <v>0</v>
      </c>
      <c r="W74" s="195">
        <f>W72+W73</f>
        <v>0</v>
      </c>
    </row>
    <row r="75" spans="2:23">
      <c r="B75" s="712"/>
      <c r="C75" s="712"/>
      <c r="E75" s="181">
        <v>42005</v>
      </c>
      <c r="F75" s="181" t="s">
        <v>181</v>
      </c>
      <c r="G75" s="182" t="s">
        <v>65</v>
      </c>
      <c r="H75" s="196">
        <f>C$31/12</f>
        <v>1.225E-3</v>
      </c>
      <c r="I75" s="197">
        <f>(SUM('1.  LRAMVA Summary'!D$55:D$66)+SUM('1.  LRAMVA Summary'!D$67:D$68)*(MONTH($E75)-1)/12)*$H75</f>
        <v>0</v>
      </c>
      <c r="J75" s="197">
        <f>(SUM('1.  LRAMVA Summary'!E$55:E$66)+SUM('1.  LRAMVA Summary'!E$67:E$68)*(MONTH($E75)-1)/12)*$H75</f>
        <v>0</v>
      </c>
      <c r="K75" s="197">
        <f>(SUM('1.  LRAMVA Summary'!F$55:F$66)+SUM('1.  LRAMVA Summary'!F$67:F$68)*(MONTH($E75)-1)/12)*$H75</f>
        <v>0</v>
      </c>
      <c r="L75" s="197">
        <f>(SUM('1.  LRAMVA Summary'!G$55:G$66)+SUM('1.  LRAMVA Summary'!G$67:G$68)*(MONTH($E75)-1)/12)*$H75</f>
        <v>0</v>
      </c>
      <c r="M75" s="197">
        <f>(SUM('1.  LRAMVA Summary'!H$55:H$66)+SUM('1.  LRAMVA Summary'!H$67:H$68)*(MONTH($E75)-1)/12)*$H75</f>
        <v>0</v>
      </c>
      <c r="N75" s="197">
        <f>(SUM('1.  LRAMVA Summary'!I$55:I$66)+SUM('1.  LRAMVA Summary'!I$67:I$68)*(MONTH($E75)-1)/12)*$H75</f>
        <v>0</v>
      </c>
      <c r="O75" s="197">
        <f>(SUM('1.  LRAMVA Summary'!J$55:J$66)+SUM('1.  LRAMVA Summary'!J$67:J$68)*(MONTH($E75)-1)/12)*$H75</f>
        <v>0</v>
      </c>
      <c r="P75" s="197">
        <f>(SUM('1.  LRAMVA Summary'!K$55:K$66)+SUM('1.  LRAMVA Summary'!K$67:K$68)*(MONTH($E75)-1)/12)*$H75</f>
        <v>0</v>
      </c>
      <c r="Q75" s="197">
        <f>(SUM('1.  LRAMVA Summary'!L$55:L$66)+SUM('1.  LRAMVA Summary'!L$67:L$68)*(MONTH($E75)-1)/12)*$H75</f>
        <v>0</v>
      </c>
      <c r="R75" s="197">
        <f>(SUM('1.  LRAMVA Summary'!M$55:M$66)+SUM('1.  LRAMVA Summary'!M$67:M$68)*(MONTH($E75)-1)/12)*$H75</f>
        <v>0</v>
      </c>
      <c r="S75" s="197">
        <f>(SUM('1.  LRAMVA Summary'!N$55:N$66)+SUM('1.  LRAMVA Summary'!N$67:N$68)*(MONTH($E75)-1)/12)*$H75</f>
        <v>0</v>
      </c>
      <c r="T75" s="197">
        <f>(SUM('1.  LRAMVA Summary'!O$55:O$66)+SUM('1.  LRAMVA Summary'!O$67:O$68)*(MONTH($E75)-1)/12)*$H75</f>
        <v>0</v>
      </c>
      <c r="U75" s="197">
        <f>(SUM('1.  LRAMVA Summary'!P$55:P$66)+SUM('1.  LRAMVA Summary'!P$67:P$68)*(MONTH($E75)-1)/12)*$H75</f>
        <v>0</v>
      </c>
      <c r="V75" s="197">
        <f>(SUM('1.  LRAMVA Summary'!Q$55:Q$66)+SUM('1.  LRAMVA Summary'!Q$67:Q$68)*(MONTH($E75)-1)/12)*$H75</f>
        <v>0</v>
      </c>
      <c r="W75" s="198">
        <f>SUM(I75:V75)</f>
        <v>0</v>
      </c>
    </row>
    <row r="76" spans="2:23" s="203" customFormat="1">
      <c r="B76" s="712"/>
      <c r="C76" s="712"/>
      <c r="E76" s="181">
        <v>42036</v>
      </c>
      <c r="F76" s="181" t="s">
        <v>181</v>
      </c>
      <c r="G76" s="182" t="s">
        <v>65</v>
      </c>
      <c r="H76" s="196">
        <f t="shared" ref="H76:H77" si="19">C$31/12</f>
        <v>1.225E-3</v>
      </c>
      <c r="I76" s="197">
        <f>(SUM('1.  LRAMVA Summary'!D$55:D$66)+SUM('1.  LRAMVA Summary'!D$67:D$68)*(MONTH($E76)-1)/12)*$H76</f>
        <v>0</v>
      </c>
      <c r="J76" s="197">
        <f>(SUM('1.  LRAMVA Summary'!E$55:E$66)+SUM('1.  LRAMVA Summary'!E$67:E$68)*(MONTH($E76)-1)/12)*$H76</f>
        <v>0</v>
      </c>
      <c r="K76" s="197">
        <f>(SUM('1.  LRAMVA Summary'!F$55:F$66)+SUM('1.  LRAMVA Summary'!F$67:F$68)*(MONTH($E76)-1)/12)*$H76</f>
        <v>0</v>
      </c>
      <c r="L76" s="197">
        <f>(SUM('1.  LRAMVA Summary'!G$55:G$66)+SUM('1.  LRAMVA Summary'!G$67:G$68)*(MONTH($E76)-1)/12)*$H76</f>
        <v>0</v>
      </c>
      <c r="M76" s="197">
        <f>(SUM('1.  LRAMVA Summary'!H$55:H$66)+SUM('1.  LRAMVA Summary'!H$67:H$68)*(MONTH($E76)-1)/12)*$H76</f>
        <v>0</v>
      </c>
      <c r="N76" s="197">
        <f>(SUM('1.  LRAMVA Summary'!I$55:I$66)+SUM('1.  LRAMVA Summary'!I$67:I$68)*(MONTH($E76)-1)/12)*$H76</f>
        <v>0</v>
      </c>
      <c r="O76" s="197">
        <f>(SUM('1.  LRAMVA Summary'!J$55:J$66)+SUM('1.  LRAMVA Summary'!J$67:J$68)*(MONTH($E76)-1)/12)*$H76</f>
        <v>0</v>
      </c>
      <c r="P76" s="197">
        <f>(SUM('1.  LRAMVA Summary'!K$55:K$66)+SUM('1.  LRAMVA Summary'!K$67:K$68)*(MONTH($E76)-1)/12)*$H76</f>
        <v>0</v>
      </c>
      <c r="Q76" s="197">
        <f>(SUM('1.  LRAMVA Summary'!L$55:L$66)+SUM('1.  LRAMVA Summary'!L$67:L$68)*(MONTH($E76)-1)/12)*$H76</f>
        <v>0</v>
      </c>
      <c r="R76" s="197">
        <f>(SUM('1.  LRAMVA Summary'!M$55:M$66)+SUM('1.  LRAMVA Summary'!M$67:M$68)*(MONTH($E76)-1)/12)*$H76</f>
        <v>0</v>
      </c>
      <c r="S76" s="197">
        <f>(SUM('1.  LRAMVA Summary'!N$55:N$66)+SUM('1.  LRAMVA Summary'!N$67:N$68)*(MONTH($E76)-1)/12)*$H76</f>
        <v>0</v>
      </c>
      <c r="T76" s="197">
        <f>(SUM('1.  LRAMVA Summary'!O$55:O$66)+SUM('1.  LRAMVA Summary'!O$67:O$68)*(MONTH($E76)-1)/12)*$H76</f>
        <v>0</v>
      </c>
      <c r="U76" s="197">
        <f>(SUM('1.  LRAMVA Summary'!P$55:P$66)+SUM('1.  LRAMVA Summary'!P$67:P$68)*(MONTH($E76)-1)/12)*$H76</f>
        <v>0</v>
      </c>
      <c r="V76" s="197">
        <f>(SUM('1.  LRAMVA Summary'!Q$55:Q$66)+SUM('1.  LRAMVA Summary'!Q$67:Q$68)*(MONTH($E76)-1)/12)*$H76</f>
        <v>0</v>
      </c>
      <c r="W76" s="198">
        <f>SUM(I76:V76)</f>
        <v>0</v>
      </c>
    </row>
    <row r="77" spans="2:23">
      <c r="B77" s="712"/>
      <c r="C77" s="712"/>
      <c r="E77" s="181">
        <v>42064</v>
      </c>
      <c r="F77" s="181" t="s">
        <v>181</v>
      </c>
      <c r="G77" s="182" t="s">
        <v>65</v>
      </c>
      <c r="H77" s="196">
        <f t="shared" si="19"/>
        <v>1.225E-3</v>
      </c>
      <c r="I77" s="197">
        <f>(SUM('1.  LRAMVA Summary'!D$55:D$66)+SUM('1.  LRAMVA Summary'!D$67:D$68)*(MONTH($E77)-1)/12)*$H77</f>
        <v>0</v>
      </c>
      <c r="J77" s="197">
        <f>(SUM('1.  LRAMVA Summary'!E$55:E$66)+SUM('1.  LRAMVA Summary'!E$67:E$68)*(MONTH($E77)-1)/12)*$H77</f>
        <v>0</v>
      </c>
      <c r="K77" s="197">
        <f>(SUM('1.  LRAMVA Summary'!F$55:F$66)+SUM('1.  LRAMVA Summary'!F$67:F$68)*(MONTH($E77)-1)/12)*$H77</f>
        <v>0</v>
      </c>
      <c r="L77" s="197">
        <f>(SUM('1.  LRAMVA Summary'!G$55:G$66)+SUM('1.  LRAMVA Summary'!G$67:G$68)*(MONTH($E77)-1)/12)*$H77</f>
        <v>0</v>
      </c>
      <c r="M77" s="197">
        <f>(SUM('1.  LRAMVA Summary'!H$55:H$66)+SUM('1.  LRAMVA Summary'!H$67:H$68)*(MONTH($E77)-1)/12)*$H77</f>
        <v>0</v>
      </c>
      <c r="N77" s="197">
        <f>(SUM('1.  LRAMVA Summary'!I$55:I$66)+SUM('1.  LRAMVA Summary'!I$67:I$68)*(MONTH($E77)-1)/12)*$H77</f>
        <v>0</v>
      </c>
      <c r="O77" s="197">
        <f>(SUM('1.  LRAMVA Summary'!J$55:J$66)+SUM('1.  LRAMVA Summary'!J$67:J$68)*(MONTH($E77)-1)/12)*$H77</f>
        <v>0</v>
      </c>
      <c r="P77" s="197">
        <f>(SUM('1.  LRAMVA Summary'!K$55:K$66)+SUM('1.  LRAMVA Summary'!K$67:K$68)*(MONTH($E77)-1)/12)*$H77</f>
        <v>0</v>
      </c>
      <c r="Q77" s="197">
        <f>(SUM('1.  LRAMVA Summary'!L$55:L$66)+SUM('1.  LRAMVA Summary'!L$67:L$68)*(MONTH($E77)-1)/12)*$H77</f>
        <v>0</v>
      </c>
      <c r="R77" s="197">
        <f>(SUM('1.  LRAMVA Summary'!M$55:M$66)+SUM('1.  LRAMVA Summary'!M$67:M$68)*(MONTH($E77)-1)/12)*$H77</f>
        <v>0</v>
      </c>
      <c r="S77" s="197">
        <f>(SUM('1.  LRAMVA Summary'!N$55:N$66)+SUM('1.  LRAMVA Summary'!N$67:N$68)*(MONTH($E77)-1)/12)*$H77</f>
        <v>0</v>
      </c>
      <c r="T77" s="197">
        <f>(SUM('1.  LRAMVA Summary'!O$55:O$66)+SUM('1.  LRAMVA Summary'!O$67:O$68)*(MONTH($E77)-1)/12)*$H77</f>
        <v>0</v>
      </c>
      <c r="U77" s="197">
        <f>(SUM('1.  LRAMVA Summary'!P$55:P$66)+SUM('1.  LRAMVA Summary'!P$67:P$68)*(MONTH($E77)-1)/12)*$H77</f>
        <v>0</v>
      </c>
      <c r="V77" s="197">
        <f>(SUM('1.  LRAMVA Summary'!Q$55:Q$66)+SUM('1.  LRAMVA Summary'!Q$67:Q$68)*(MONTH($E77)-1)/12)*$H77</f>
        <v>0</v>
      </c>
      <c r="W77" s="198">
        <f>SUM(I77:V77)</f>
        <v>0</v>
      </c>
    </row>
    <row r="78" spans="2:23">
      <c r="B78" s="712"/>
      <c r="C78" s="712"/>
      <c r="E78" s="181">
        <v>42095</v>
      </c>
      <c r="F78" s="181" t="s">
        <v>181</v>
      </c>
      <c r="G78" s="182" t="s">
        <v>66</v>
      </c>
      <c r="H78" s="196">
        <f>C$32/12</f>
        <v>9.1666666666666665E-4</v>
      </c>
      <c r="I78" s="197">
        <f>(SUM('1.  LRAMVA Summary'!D$55:D$66)+SUM('1.  LRAMVA Summary'!D$67:D$68)*(MONTH($E78)-1)/12)*$H78</f>
        <v>0</v>
      </c>
      <c r="J78" s="197">
        <f>(SUM('1.  LRAMVA Summary'!E$55:E$66)+SUM('1.  LRAMVA Summary'!E$67:E$68)*(MONTH($E78)-1)/12)*$H78</f>
        <v>0</v>
      </c>
      <c r="K78" s="197">
        <f>(SUM('1.  LRAMVA Summary'!F$55:F$66)+SUM('1.  LRAMVA Summary'!F$67:F$68)*(MONTH($E78)-1)/12)*$H78</f>
        <v>0</v>
      </c>
      <c r="L78" s="197">
        <f>(SUM('1.  LRAMVA Summary'!G$55:G$66)+SUM('1.  LRAMVA Summary'!G$67:G$68)*(MONTH($E78)-1)/12)*$H78</f>
        <v>0</v>
      </c>
      <c r="M78" s="197">
        <f>(SUM('1.  LRAMVA Summary'!H$55:H$66)+SUM('1.  LRAMVA Summary'!H$67:H$68)*(MONTH($E78)-1)/12)*$H78</f>
        <v>0</v>
      </c>
      <c r="N78" s="197">
        <f>(SUM('1.  LRAMVA Summary'!I$55:I$66)+SUM('1.  LRAMVA Summary'!I$67:I$68)*(MONTH($E78)-1)/12)*$H78</f>
        <v>0</v>
      </c>
      <c r="O78" s="197">
        <f>(SUM('1.  LRAMVA Summary'!J$55:J$66)+SUM('1.  LRAMVA Summary'!J$67:J$68)*(MONTH($E78)-1)/12)*$H78</f>
        <v>0</v>
      </c>
      <c r="P78" s="197">
        <f>(SUM('1.  LRAMVA Summary'!K$55:K$66)+SUM('1.  LRAMVA Summary'!K$67:K$68)*(MONTH($E78)-1)/12)*$H78</f>
        <v>0</v>
      </c>
      <c r="Q78" s="197">
        <f>(SUM('1.  LRAMVA Summary'!L$55:L$66)+SUM('1.  LRAMVA Summary'!L$67:L$68)*(MONTH($E78)-1)/12)*$H78</f>
        <v>0</v>
      </c>
      <c r="R78" s="197">
        <f>(SUM('1.  LRAMVA Summary'!M$55:M$66)+SUM('1.  LRAMVA Summary'!M$67:M$68)*(MONTH($E78)-1)/12)*$H78</f>
        <v>0</v>
      </c>
      <c r="S78" s="197">
        <f>(SUM('1.  LRAMVA Summary'!N$55:N$66)+SUM('1.  LRAMVA Summary'!N$67:N$68)*(MONTH($E78)-1)/12)*$H78</f>
        <v>0</v>
      </c>
      <c r="T78" s="197">
        <f>(SUM('1.  LRAMVA Summary'!O$55:O$66)+SUM('1.  LRAMVA Summary'!O$67:O$68)*(MONTH($E78)-1)/12)*$H78</f>
        <v>0</v>
      </c>
      <c r="U78" s="197">
        <f>(SUM('1.  LRAMVA Summary'!P$55:P$66)+SUM('1.  LRAMVA Summary'!P$67:P$68)*(MONTH($E78)-1)/12)*$H78</f>
        <v>0</v>
      </c>
      <c r="V78" s="197">
        <f>(SUM('1.  LRAMVA Summary'!Q$55:Q$66)+SUM('1.  LRAMVA Summary'!Q$67:Q$68)*(MONTH($E78)-1)/12)*$H78</f>
        <v>0</v>
      </c>
      <c r="W78" s="198">
        <f t="shared" ref="W78:W86" si="20">SUM(I78:V78)</f>
        <v>0</v>
      </c>
    </row>
    <row r="79" spans="2:23">
      <c r="B79" s="712"/>
      <c r="C79" s="712"/>
      <c r="E79" s="181">
        <v>42125</v>
      </c>
      <c r="F79" s="181" t="s">
        <v>181</v>
      </c>
      <c r="G79" s="182" t="s">
        <v>66</v>
      </c>
      <c r="H79" s="196">
        <f t="shared" ref="H79:H80" si="21">C$32/12</f>
        <v>9.1666666666666665E-4</v>
      </c>
      <c r="I79" s="197">
        <f>(SUM('1.  LRAMVA Summary'!D$55:D$66)+SUM('1.  LRAMVA Summary'!D$67:D$68)*(MONTH($E79)-1)/12)*$H79</f>
        <v>0</v>
      </c>
      <c r="J79" s="197">
        <f>(SUM('1.  LRAMVA Summary'!E$55:E$66)+SUM('1.  LRAMVA Summary'!E$67:E$68)*(MONTH($E79)-1)/12)*$H79</f>
        <v>0</v>
      </c>
      <c r="K79" s="197">
        <f>(SUM('1.  LRAMVA Summary'!F$55:F$66)+SUM('1.  LRAMVA Summary'!F$67:F$68)*(MONTH($E79)-1)/12)*$H79</f>
        <v>0</v>
      </c>
      <c r="L79" s="197">
        <f>(SUM('1.  LRAMVA Summary'!G$55:G$66)+SUM('1.  LRAMVA Summary'!G$67:G$68)*(MONTH($E79)-1)/12)*$H79</f>
        <v>0</v>
      </c>
      <c r="M79" s="197">
        <f>(SUM('1.  LRAMVA Summary'!H$55:H$66)+SUM('1.  LRAMVA Summary'!H$67:H$68)*(MONTH($E79)-1)/12)*$H79</f>
        <v>0</v>
      </c>
      <c r="N79" s="197">
        <f>(SUM('1.  LRAMVA Summary'!I$55:I$66)+SUM('1.  LRAMVA Summary'!I$67:I$68)*(MONTH($E79)-1)/12)*$H79</f>
        <v>0</v>
      </c>
      <c r="O79" s="197">
        <f>(SUM('1.  LRAMVA Summary'!J$55:J$66)+SUM('1.  LRAMVA Summary'!J$67:J$68)*(MONTH($E79)-1)/12)*$H79</f>
        <v>0</v>
      </c>
      <c r="P79" s="197">
        <f>(SUM('1.  LRAMVA Summary'!K$55:K$66)+SUM('1.  LRAMVA Summary'!K$67:K$68)*(MONTH($E79)-1)/12)*$H79</f>
        <v>0</v>
      </c>
      <c r="Q79" s="197">
        <f>(SUM('1.  LRAMVA Summary'!L$55:L$66)+SUM('1.  LRAMVA Summary'!L$67:L$68)*(MONTH($E79)-1)/12)*$H79</f>
        <v>0</v>
      </c>
      <c r="R79" s="197">
        <f>(SUM('1.  LRAMVA Summary'!M$55:M$66)+SUM('1.  LRAMVA Summary'!M$67:M$68)*(MONTH($E79)-1)/12)*$H79</f>
        <v>0</v>
      </c>
      <c r="S79" s="197">
        <f>(SUM('1.  LRAMVA Summary'!N$55:N$66)+SUM('1.  LRAMVA Summary'!N$67:N$68)*(MONTH($E79)-1)/12)*$H79</f>
        <v>0</v>
      </c>
      <c r="T79" s="197">
        <f>(SUM('1.  LRAMVA Summary'!O$55:O$66)+SUM('1.  LRAMVA Summary'!O$67:O$68)*(MONTH($E79)-1)/12)*$H79</f>
        <v>0</v>
      </c>
      <c r="U79" s="197">
        <f>(SUM('1.  LRAMVA Summary'!P$55:P$66)+SUM('1.  LRAMVA Summary'!P$67:P$68)*(MONTH($E79)-1)/12)*$H79</f>
        <v>0</v>
      </c>
      <c r="V79" s="197">
        <f>(SUM('1.  LRAMVA Summary'!Q$55:Q$66)+SUM('1.  LRAMVA Summary'!Q$67:Q$68)*(MONTH($E79)-1)/12)*$H79</f>
        <v>0</v>
      </c>
      <c r="W79" s="198">
        <f t="shared" si="20"/>
        <v>0</v>
      </c>
    </row>
    <row r="80" spans="2:23">
      <c r="B80" s="712"/>
      <c r="C80" s="712"/>
      <c r="E80" s="181">
        <v>42156</v>
      </c>
      <c r="F80" s="181" t="s">
        <v>181</v>
      </c>
      <c r="G80" s="182" t="s">
        <v>66</v>
      </c>
      <c r="H80" s="196">
        <f t="shared" si="21"/>
        <v>9.1666666666666665E-4</v>
      </c>
      <c r="I80" s="197">
        <f>(SUM('1.  LRAMVA Summary'!D$55:D$66)+SUM('1.  LRAMVA Summary'!D$67:D$68)*(MONTH($E80)-1)/12)*$H80</f>
        <v>0</v>
      </c>
      <c r="J80" s="197">
        <f>(SUM('1.  LRAMVA Summary'!E$55:E$66)+SUM('1.  LRAMVA Summary'!E$67:E$68)*(MONTH($E80)-1)/12)*$H80</f>
        <v>0</v>
      </c>
      <c r="K80" s="197">
        <f>(SUM('1.  LRAMVA Summary'!F$55:F$66)+SUM('1.  LRAMVA Summary'!F$67:F$68)*(MONTH($E80)-1)/12)*$H80</f>
        <v>0</v>
      </c>
      <c r="L80" s="197">
        <f>(SUM('1.  LRAMVA Summary'!G$55:G$66)+SUM('1.  LRAMVA Summary'!G$67:G$68)*(MONTH($E80)-1)/12)*$H80</f>
        <v>0</v>
      </c>
      <c r="M80" s="197">
        <f>(SUM('1.  LRAMVA Summary'!H$55:H$66)+SUM('1.  LRAMVA Summary'!H$67:H$68)*(MONTH($E80)-1)/12)*$H80</f>
        <v>0</v>
      </c>
      <c r="N80" s="197">
        <f>(SUM('1.  LRAMVA Summary'!I$55:I$66)+SUM('1.  LRAMVA Summary'!I$67:I$68)*(MONTH($E80)-1)/12)*$H80</f>
        <v>0</v>
      </c>
      <c r="O80" s="197">
        <f>(SUM('1.  LRAMVA Summary'!J$55:J$66)+SUM('1.  LRAMVA Summary'!J$67:J$68)*(MONTH($E80)-1)/12)*$H80</f>
        <v>0</v>
      </c>
      <c r="P80" s="197">
        <f>(SUM('1.  LRAMVA Summary'!K$55:K$66)+SUM('1.  LRAMVA Summary'!K$67:K$68)*(MONTH($E80)-1)/12)*$H80</f>
        <v>0</v>
      </c>
      <c r="Q80" s="197">
        <f>(SUM('1.  LRAMVA Summary'!L$55:L$66)+SUM('1.  LRAMVA Summary'!L$67:L$68)*(MONTH($E80)-1)/12)*$H80</f>
        <v>0</v>
      </c>
      <c r="R80" s="197">
        <f>(SUM('1.  LRAMVA Summary'!M$55:M$66)+SUM('1.  LRAMVA Summary'!M$67:M$68)*(MONTH($E80)-1)/12)*$H80</f>
        <v>0</v>
      </c>
      <c r="S80" s="197">
        <f>(SUM('1.  LRAMVA Summary'!N$55:N$66)+SUM('1.  LRAMVA Summary'!N$67:N$68)*(MONTH($E80)-1)/12)*$H80</f>
        <v>0</v>
      </c>
      <c r="T80" s="197">
        <f>(SUM('1.  LRAMVA Summary'!O$55:O$66)+SUM('1.  LRAMVA Summary'!O$67:O$68)*(MONTH($E80)-1)/12)*$H80</f>
        <v>0</v>
      </c>
      <c r="U80" s="197">
        <f>(SUM('1.  LRAMVA Summary'!P$55:P$66)+SUM('1.  LRAMVA Summary'!P$67:P$68)*(MONTH($E80)-1)/12)*$H80</f>
        <v>0</v>
      </c>
      <c r="V80" s="197">
        <f>(SUM('1.  LRAMVA Summary'!Q$55:Q$66)+SUM('1.  LRAMVA Summary'!Q$67:Q$68)*(MONTH($E80)-1)/12)*$H80</f>
        <v>0</v>
      </c>
      <c r="W80" s="198">
        <f t="shared" si="20"/>
        <v>0</v>
      </c>
    </row>
    <row r="81" spans="2:23">
      <c r="B81" s="712"/>
      <c r="C81" s="712"/>
      <c r="E81" s="181">
        <v>42186</v>
      </c>
      <c r="F81" s="181" t="s">
        <v>181</v>
      </c>
      <c r="G81" s="182" t="s">
        <v>68</v>
      </c>
      <c r="H81" s="196">
        <f>C$33/12</f>
        <v>9.1666666666666665E-4</v>
      </c>
      <c r="I81" s="197">
        <f>(SUM('1.  LRAMVA Summary'!D$55:D$66)+SUM('1.  LRAMVA Summary'!D$67:D$68)*(MONTH($E81)-1)/12)*$H81</f>
        <v>0</v>
      </c>
      <c r="J81" s="197">
        <f>(SUM('1.  LRAMVA Summary'!E$55:E$66)+SUM('1.  LRAMVA Summary'!E$67:E$68)*(MONTH($E81)-1)/12)*$H81</f>
        <v>0</v>
      </c>
      <c r="K81" s="197">
        <f>(SUM('1.  LRAMVA Summary'!F$55:F$66)+SUM('1.  LRAMVA Summary'!F$67:F$68)*(MONTH($E81)-1)/12)*$H81</f>
        <v>0</v>
      </c>
      <c r="L81" s="197">
        <f>(SUM('1.  LRAMVA Summary'!G$55:G$66)+SUM('1.  LRAMVA Summary'!G$67:G$68)*(MONTH($E81)-1)/12)*$H81</f>
        <v>0</v>
      </c>
      <c r="M81" s="197">
        <f>(SUM('1.  LRAMVA Summary'!H$55:H$66)+SUM('1.  LRAMVA Summary'!H$67:H$68)*(MONTH($E81)-1)/12)*$H81</f>
        <v>0</v>
      </c>
      <c r="N81" s="197">
        <f>(SUM('1.  LRAMVA Summary'!I$55:I$66)+SUM('1.  LRAMVA Summary'!I$67:I$68)*(MONTH($E81)-1)/12)*$H81</f>
        <v>0</v>
      </c>
      <c r="O81" s="197">
        <f>(SUM('1.  LRAMVA Summary'!J$55:J$66)+SUM('1.  LRAMVA Summary'!J$67:J$68)*(MONTH($E81)-1)/12)*$H81</f>
        <v>0</v>
      </c>
      <c r="P81" s="197">
        <f>(SUM('1.  LRAMVA Summary'!K$55:K$66)+SUM('1.  LRAMVA Summary'!K$67:K$68)*(MONTH($E81)-1)/12)*$H81</f>
        <v>0</v>
      </c>
      <c r="Q81" s="197">
        <f>(SUM('1.  LRAMVA Summary'!L$55:L$66)+SUM('1.  LRAMVA Summary'!L$67:L$68)*(MONTH($E81)-1)/12)*$H81</f>
        <v>0</v>
      </c>
      <c r="R81" s="197">
        <f>(SUM('1.  LRAMVA Summary'!M$55:M$66)+SUM('1.  LRAMVA Summary'!M$67:M$68)*(MONTH($E81)-1)/12)*$H81</f>
        <v>0</v>
      </c>
      <c r="S81" s="197">
        <f>(SUM('1.  LRAMVA Summary'!N$55:N$66)+SUM('1.  LRAMVA Summary'!N$67:N$68)*(MONTH($E81)-1)/12)*$H81</f>
        <v>0</v>
      </c>
      <c r="T81" s="197">
        <f>(SUM('1.  LRAMVA Summary'!O$55:O$66)+SUM('1.  LRAMVA Summary'!O$67:O$68)*(MONTH($E81)-1)/12)*$H81</f>
        <v>0</v>
      </c>
      <c r="U81" s="197">
        <f>(SUM('1.  LRAMVA Summary'!P$55:P$66)+SUM('1.  LRAMVA Summary'!P$67:P$68)*(MONTH($E81)-1)/12)*$H81</f>
        <v>0</v>
      </c>
      <c r="V81" s="197">
        <f>(SUM('1.  LRAMVA Summary'!Q$55:Q$66)+SUM('1.  LRAMVA Summary'!Q$67:Q$68)*(MONTH($E81)-1)/12)*$H81</f>
        <v>0</v>
      </c>
      <c r="W81" s="198">
        <f t="shared" si="20"/>
        <v>0</v>
      </c>
    </row>
    <row r="82" spans="2:23">
      <c r="B82" s="712"/>
      <c r="C82" s="712"/>
      <c r="E82" s="181">
        <v>42217</v>
      </c>
      <c r="F82" s="181" t="s">
        <v>181</v>
      </c>
      <c r="G82" s="182" t="s">
        <v>68</v>
      </c>
      <c r="H82" s="196">
        <f t="shared" ref="H82:H83" si="22">C$33/12</f>
        <v>9.1666666666666665E-4</v>
      </c>
      <c r="I82" s="197">
        <f>(SUM('1.  LRAMVA Summary'!D$55:D$66)+SUM('1.  LRAMVA Summary'!D$67:D$68)*(MONTH($E82)-1)/12)*$H82</f>
        <v>0</v>
      </c>
      <c r="J82" s="197">
        <f>(SUM('1.  LRAMVA Summary'!E$55:E$66)+SUM('1.  LRAMVA Summary'!E$67:E$68)*(MONTH($E82)-1)/12)*$H82</f>
        <v>0</v>
      </c>
      <c r="K82" s="197">
        <f>(SUM('1.  LRAMVA Summary'!F$55:F$66)+SUM('1.  LRAMVA Summary'!F$67:F$68)*(MONTH($E82)-1)/12)*$H82</f>
        <v>0</v>
      </c>
      <c r="L82" s="197">
        <f>(SUM('1.  LRAMVA Summary'!G$55:G$66)+SUM('1.  LRAMVA Summary'!G$67:G$68)*(MONTH($E82)-1)/12)*$H82</f>
        <v>0</v>
      </c>
      <c r="M82" s="197">
        <f>(SUM('1.  LRAMVA Summary'!H$55:H$66)+SUM('1.  LRAMVA Summary'!H$67:H$68)*(MONTH($E82)-1)/12)*$H82</f>
        <v>0</v>
      </c>
      <c r="N82" s="197">
        <f>(SUM('1.  LRAMVA Summary'!I$55:I$66)+SUM('1.  LRAMVA Summary'!I$67:I$68)*(MONTH($E82)-1)/12)*$H82</f>
        <v>0</v>
      </c>
      <c r="O82" s="197">
        <f>(SUM('1.  LRAMVA Summary'!J$55:J$66)+SUM('1.  LRAMVA Summary'!J$67:J$68)*(MONTH($E82)-1)/12)*$H82</f>
        <v>0</v>
      </c>
      <c r="P82" s="197">
        <f>(SUM('1.  LRAMVA Summary'!K$55:K$66)+SUM('1.  LRAMVA Summary'!K$67:K$68)*(MONTH($E82)-1)/12)*$H82</f>
        <v>0</v>
      </c>
      <c r="Q82" s="197">
        <f>(SUM('1.  LRAMVA Summary'!L$55:L$66)+SUM('1.  LRAMVA Summary'!L$67:L$68)*(MONTH($E82)-1)/12)*$H82</f>
        <v>0</v>
      </c>
      <c r="R82" s="197">
        <f>(SUM('1.  LRAMVA Summary'!M$55:M$66)+SUM('1.  LRAMVA Summary'!M$67:M$68)*(MONTH($E82)-1)/12)*$H82</f>
        <v>0</v>
      </c>
      <c r="S82" s="197">
        <f>(SUM('1.  LRAMVA Summary'!N$55:N$66)+SUM('1.  LRAMVA Summary'!N$67:N$68)*(MONTH($E82)-1)/12)*$H82</f>
        <v>0</v>
      </c>
      <c r="T82" s="197">
        <f>(SUM('1.  LRAMVA Summary'!O$55:O$66)+SUM('1.  LRAMVA Summary'!O$67:O$68)*(MONTH($E82)-1)/12)*$H82</f>
        <v>0</v>
      </c>
      <c r="U82" s="197">
        <f>(SUM('1.  LRAMVA Summary'!P$55:P$66)+SUM('1.  LRAMVA Summary'!P$67:P$68)*(MONTH($E82)-1)/12)*$H82</f>
        <v>0</v>
      </c>
      <c r="V82" s="197">
        <f>(SUM('1.  LRAMVA Summary'!Q$55:Q$66)+SUM('1.  LRAMVA Summary'!Q$67:Q$68)*(MONTH($E82)-1)/12)*$H82</f>
        <v>0</v>
      </c>
      <c r="W82" s="198">
        <f t="shared" si="20"/>
        <v>0</v>
      </c>
    </row>
    <row r="83" spans="2:23">
      <c r="B83" s="712"/>
      <c r="C83" s="203"/>
      <c r="E83" s="181">
        <v>42248</v>
      </c>
      <c r="F83" s="181" t="s">
        <v>181</v>
      </c>
      <c r="G83" s="182" t="s">
        <v>68</v>
      </c>
      <c r="H83" s="196">
        <f t="shared" si="22"/>
        <v>9.1666666666666665E-4</v>
      </c>
      <c r="I83" s="197">
        <f>(SUM('1.  LRAMVA Summary'!D$55:D$66)+SUM('1.  LRAMVA Summary'!D$67:D$68)*(MONTH($E83)-1)/12)*$H83</f>
        <v>0</v>
      </c>
      <c r="J83" s="197">
        <f>(SUM('1.  LRAMVA Summary'!E$55:E$66)+SUM('1.  LRAMVA Summary'!E$67:E$68)*(MONTH($E83)-1)/12)*$H83</f>
        <v>0</v>
      </c>
      <c r="K83" s="197">
        <f>(SUM('1.  LRAMVA Summary'!F$55:F$66)+SUM('1.  LRAMVA Summary'!F$67:F$68)*(MONTH($E83)-1)/12)*$H83</f>
        <v>0</v>
      </c>
      <c r="L83" s="197">
        <f>(SUM('1.  LRAMVA Summary'!G$55:G$66)+SUM('1.  LRAMVA Summary'!G$67:G$68)*(MONTH($E83)-1)/12)*$H83</f>
        <v>0</v>
      </c>
      <c r="M83" s="197">
        <f>(SUM('1.  LRAMVA Summary'!H$55:H$66)+SUM('1.  LRAMVA Summary'!H$67:H$68)*(MONTH($E83)-1)/12)*$H83</f>
        <v>0</v>
      </c>
      <c r="N83" s="197">
        <f>(SUM('1.  LRAMVA Summary'!I$55:I$66)+SUM('1.  LRAMVA Summary'!I$67:I$68)*(MONTH($E83)-1)/12)*$H83</f>
        <v>0</v>
      </c>
      <c r="O83" s="197">
        <f>(SUM('1.  LRAMVA Summary'!J$55:J$66)+SUM('1.  LRAMVA Summary'!J$67:J$68)*(MONTH($E83)-1)/12)*$H83</f>
        <v>0</v>
      </c>
      <c r="P83" s="197">
        <f>(SUM('1.  LRAMVA Summary'!K$55:K$66)+SUM('1.  LRAMVA Summary'!K$67:K$68)*(MONTH($E83)-1)/12)*$H83</f>
        <v>0</v>
      </c>
      <c r="Q83" s="197">
        <f>(SUM('1.  LRAMVA Summary'!L$55:L$66)+SUM('1.  LRAMVA Summary'!L$67:L$68)*(MONTH($E83)-1)/12)*$H83</f>
        <v>0</v>
      </c>
      <c r="R83" s="197">
        <f>(SUM('1.  LRAMVA Summary'!M$55:M$66)+SUM('1.  LRAMVA Summary'!M$67:M$68)*(MONTH($E83)-1)/12)*$H83</f>
        <v>0</v>
      </c>
      <c r="S83" s="197">
        <f>(SUM('1.  LRAMVA Summary'!N$55:N$66)+SUM('1.  LRAMVA Summary'!N$67:N$68)*(MONTH($E83)-1)/12)*$H83</f>
        <v>0</v>
      </c>
      <c r="T83" s="197">
        <f>(SUM('1.  LRAMVA Summary'!O$55:O$66)+SUM('1.  LRAMVA Summary'!O$67:O$68)*(MONTH($E83)-1)/12)*$H83</f>
        <v>0</v>
      </c>
      <c r="U83" s="197">
        <f>(SUM('1.  LRAMVA Summary'!P$55:P$66)+SUM('1.  LRAMVA Summary'!P$67:P$68)*(MONTH($E83)-1)/12)*$H83</f>
        <v>0</v>
      </c>
      <c r="V83" s="197">
        <f>(SUM('1.  LRAMVA Summary'!Q$55:Q$66)+SUM('1.  LRAMVA Summary'!Q$67:Q$68)*(MONTH($E83)-1)/12)*$H83</f>
        <v>0</v>
      </c>
      <c r="W83" s="198">
        <f t="shared" si="20"/>
        <v>0</v>
      </c>
    </row>
    <row r="84" spans="2:23">
      <c r="B84" s="712"/>
      <c r="E84" s="181">
        <v>42278</v>
      </c>
      <c r="F84" s="181" t="s">
        <v>181</v>
      </c>
      <c r="G84" s="182" t="s">
        <v>69</v>
      </c>
      <c r="H84" s="196">
        <f>C$34/12</f>
        <v>9.1666666666666665E-4</v>
      </c>
      <c r="I84" s="197">
        <f>(SUM('1.  LRAMVA Summary'!D$55:D$66)+SUM('1.  LRAMVA Summary'!D$67:D$68)*(MONTH($E84)-1)/12)*$H84</f>
        <v>0</v>
      </c>
      <c r="J84" s="197">
        <f>(SUM('1.  LRAMVA Summary'!E$55:E$66)+SUM('1.  LRAMVA Summary'!E$67:E$68)*(MONTH($E84)-1)/12)*$H84</f>
        <v>0</v>
      </c>
      <c r="K84" s="197">
        <f>(SUM('1.  LRAMVA Summary'!F$55:F$66)+SUM('1.  LRAMVA Summary'!F$67:F$68)*(MONTH($E84)-1)/12)*$H84</f>
        <v>0</v>
      </c>
      <c r="L84" s="197">
        <f>(SUM('1.  LRAMVA Summary'!G$55:G$66)+SUM('1.  LRAMVA Summary'!G$67:G$68)*(MONTH($E84)-1)/12)*$H84</f>
        <v>0</v>
      </c>
      <c r="M84" s="197">
        <f>(SUM('1.  LRAMVA Summary'!H$55:H$66)+SUM('1.  LRAMVA Summary'!H$67:H$68)*(MONTH($E84)-1)/12)*$H84</f>
        <v>0</v>
      </c>
      <c r="N84" s="197">
        <f>(SUM('1.  LRAMVA Summary'!I$55:I$66)+SUM('1.  LRAMVA Summary'!I$67:I$68)*(MONTH($E84)-1)/12)*$H84</f>
        <v>0</v>
      </c>
      <c r="O84" s="197">
        <f>(SUM('1.  LRAMVA Summary'!J$55:J$66)+SUM('1.  LRAMVA Summary'!J$67:J$68)*(MONTH($E84)-1)/12)*$H84</f>
        <v>0</v>
      </c>
      <c r="P84" s="197">
        <f>(SUM('1.  LRAMVA Summary'!K$55:K$66)+SUM('1.  LRAMVA Summary'!K$67:K$68)*(MONTH($E84)-1)/12)*$H84</f>
        <v>0</v>
      </c>
      <c r="Q84" s="197">
        <f>(SUM('1.  LRAMVA Summary'!L$55:L$66)+SUM('1.  LRAMVA Summary'!L$67:L$68)*(MONTH($E84)-1)/12)*$H84</f>
        <v>0</v>
      </c>
      <c r="R84" s="197">
        <f>(SUM('1.  LRAMVA Summary'!M$55:M$66)+SUM('1.  LRAMVA Summary'!M$67:M$68)*(MONTH($E84)-1)/12)*$H84</f>
        <v>0</v>
      </c>
      <c r="S84" s="197">
        <f>(SUM('1.  LRAMVA Summary'!N$55:N$66)+SUM('1.  LRAMVA Summary'!N$67:N$68)*(MONTH($E84)-1)/12)*$H84</f>
        <v>0</v>
      </c>
      <c r="T84" s="197">
        <f>(SUM('1.  LRAMVA Summary'!O$55:O$66)+SUM('1.  LRAMVA Summary'!O$67:O$68)*(MONTH($E84)-1)/12)*$H84</f>
        <v>0</v>
      </c>
      <c r="U84" s="197">
        <f>(SUM('1.  LRAMVA Summary'!P$55:P$66)+SUM('1.  LRAMVA Summary'!P$67:P$68)*(MONTH($E84)-1)/12)*$H84</f>
        <v>0</v>
      </c>
      <c r="V84" s="197">
        <f>(SUM('1.  LRAMVA Summary'!Q$55:Q$66)+SUM('1.  LRAMVA Summary'!Q$67:Q$68)*(MONTH($E84)-1)/12)*$H84</f>
        <v>0</v>
      </c>
      <c r="W84" s="198">
        <f t="shared" si="20"/>
        <v>0</v>
      </c>
    </row>
    <row r="85" spans="2:23">
      <c r="B85" s="712"/>
      <c r="E85" s="181">
        <v>42309</v>
      </c>
      <c r="F85" s="181" t="s">
        <v>181</v>
      </c>
      <c r="G85" s="182" t="s">
        <v>69</v>
      </c>
      <c r="H85" s="196">
        <f t="shared" ref="H85:H86" si="23">C$34/12</f>
        <v>9.1666666666666665E-4</v>
      </c>
      <c r="I85" s="197">
        <f>(SUM('1.  LRAMVA Summary'!D$55:D$66)+SUM('1.  LRAMVA Summary'!D$67:D$68)*(MONTH($E85)-1)/12)*$H85</f>
        <v>0</v>
      </c>
      <c r="J85" s="197">
        <f>(SUM('1.  LRAMVA Summary'!E$55:E$66)+SUM('1.  LRAMVA Summary'!E$67:E$68)*(MONTH($E85)-1)/12)*$H85</f>
        <v>0</v>
      </c>
      <c r="K85" s="197">
        <f>(SUM('1.  LRAMVA Summary'!F$55:F$66)+SUM('1.  LRAMVA Summary'!F$67:F$68)*(MONTH($E85)-1)/12)*$H85</f>
        <v>0</v>
      </c>
      <c r="L85" s="197">
        <f>(SUM('1.  LRAMVA Summary'!G$55:G$66)+SUM('1.  LRAMVA Summary'!G$67:G$68)*(MONTH($E85)-1)/12)*$H85</f>
        <v>0</v>
      </c>
      <c r="M85" s="197">
        <f>(SUM('1.  LRAMVA Summary'!H$55:H$66)+SUM('1.  LRAMVA Summary'!H$67:H$68)*(MONTH($E85)-1)/12)*$H85</f>
        <v>0</v>
      </c>
      <c r="N85" s="197">
        <f>(SUM('1.  LRAMVA Summary'!I$55:I$66)+SUM('1.  LRAMVA Summary'!I$67:I$68)*(MONTH($E85)-1)/12)*$H85</f>
        <v>0</v>
      </c>
      <c r="O85" s="197">
        <f>(SUM('1.  LRAMVA Summary'!J$55:J$66)+SUM('1.  LRAMVA Summary'!J$67:J$68)*(MONTH($E85)-1)/12)*$H85</f>
        <v>0</v>
      </c>
      <c r="P85" s="197">
        <f>(SUM('1.  LRAMVA Summary'!K$55:K$66)+SUM('1.  LRAMVA Summary'!K$67:K$68)*(MONTH($E85)-1)/12)*$H85</f>
        <v>0</v>
      </c>
      <c r="Q85" s="197">
        <f>(SUM('1.  LRAMVA Summary'!L$55:L$66)+SUM('1.  LRAMVA Summary'!L$67:L$68)*(MONTH($E85)-1)/12)*$H85</f>
        <v>0</v>
      </c>
      <c r="R85" s="197">
        <f>(SUM('1.  LRAMVA Summary'!M$55:M$66)+SUM('1.  LRAMVA Summary'!M$67:M$68)*(MONTH($E85)-1)/12)*$H85</f>
        <v>0</v>
      </c>
      <c r="S85" s="197">
        <f>(SUM('1.  LRAMVA Summary'!N$55:N$66)+SUM('1.  LRAMVA Summary'!N$67:N$68)*(MONTH($E85)-1)/12)*$H85</f>
        <v>0</v>
      </c>
      <c r="T85" s="197">
        <f>(SUM('1.  LRAMVA Summary'!O$55:O$66)+SUM('1.  LRAMVA Summary'!O$67:O$68)*(MONTH($E85)-1)/12)*$H85</f>
        <v>0</v>
      </c>
      <c r="U85" s="197">
        <f>(SUM('1.  LRAMVA Summary'!P$55:P$66)+SUM('1.  LRAMVA Summary'!P$67:P$68)*(MONTH($E85)-1)/12)*$H85</f>
        <v>0</v>
      </c>
      <c r="V85" s="197">
        <f>(SUM('1.  LRAMVA Summary'!Q$55:Q$66)+SUM('1.  LRAMVA Summary'!Q$67:Q$68)*(MONTH($E85)-1)/12)*$H85</f>
        <v>0</v>
      </c>
      <c r="W85" s="198">
        <f t="shared" si="20"/>
        <v>0</v>
      </c>
    </row>
    <row r="86" spans="2:23">
      <c r="B86" s="712"/>
      <c r="E86" s="181">
        <v>42339</v>
      </c>
      <c r="F86" s="181" t="s">
        <v>181</v>
      </c>
      <c r="G86" s="182" t="s">
        <v>69</v>
      </c>
      <c r="H86" s="196">
        <f t="shared" si="23"/>
        <v>9.1666666666666665E-4</v>
      </c>
      <c r="I86" s="197">
        <f>(SUM('1.  LRAMVA Summary'!D$55:D$66)+SUM('1.  LRAMVA Summary'!D$67:D$68)*(MONTH($E86)-1)/12)*$H86</f>
        <v>0</v>
      </c>
      <c r="J86" s="197">
        <f>(SUM('1.  LRAMVA Summary'!E$55:E$66)+SUM('1.  LRAMVA Summary'!E$67:E$68)*(MONTH($E86)-1)/12)*$H86</f>
        <v>0</v>
      </c>
      <c r="K86" s="197">
        <f>(SUM('1.  LRAMVA Summary'!F$55:F$66)+SUM('1.  LRAMVA Summary'!F$67:F$68)*(MONTH($E86)-1)/12)*$H86</f>
        <v>0</v>
      </c>
      <c r="L86" s="197">
        <f>(SUM('1.  LRAMVA Summary'!G$55:G$66)+SUM('1.  LRAMVA Summary'!G$67:G$68)*(MONTH($E86)-1)/12)*$H86</f>
        <v>0</v>
      </c>
      <c r="M86" s="197">
        <f>(SUM('1.  LRAMVA Summary'!H$55:H$66)+SUM('1.  LRAMVA Summary'!H$67:H$68)*(MONTH($E86)-1)/12)*$H86</f>
        <v>0</v>
      </c>
      <c r="N86" s="197">
        <f>(SUM('1.  LRAMVA Summary'!I$55:I$66)+SUM('1.  LRAMVA Summary'!I$67:I$68)*(MONTH($E86)-1)/12)*$H86</f>
        <v>0</v>
      </c>
      <c r="O86" s="197">
        <f>(SUM('1.  LRAMVA Summary'!J$55:J$66)+SUM('1.  LRAMVA Summary'!J$67:J$68)*(MONTH($E86)-1)/12)*$H86</f>
        <v>0</v>
      </c>
      <c r="P86" s="197">
        <f>(SUM('1.  LRAMVA Summary'!K$55:K$66)+SUM('1.  LRAMVA Summary'!K$67:K$68)*(MONTH($E86)-1)/12)*$H86</f>
        <v>0</v>
      </c>
      <c r="Q86" s="197">
        <f>(SUM('1.  LRAMVA Summary'!L$55:L$66)+SUM('1.  LRAMVA Summary'!L$67:L$68)*(MONTH($E86)-1)/12)*$H86</f>
        <v>0</v>
      </c>
      <c r="R86" s="197">
        <f>(SUM('1.  LRAMVA Summary'!M$55:M$66)+SUM('1.  LRAMVA Summary'!M$67:M$68)*(MONTH($E86)-1)/12)*$H86</f>
        <v>0</v>
      </c>
      <c r="S86" s="197">
        <f>(SUM('1.  LRAMVA Summary'!N$55:N$66)+SUM('1.  LRAMVA Summary'!N$67:N$68)*(MONTH($E86)-1)/12)*$H86</f>
        <v>0</v>
      </c>
      <c r="T86" s="197">
        <f>(SUM('1.  LRAMVA Summary'!O$55:O$66)+SUM('1.  LRAMVA Summary'!O$67:O$68)*(MONTH($E86)-1)/12)*$H86</f>
        <v>0</v>
      </c>
      <c r="U86" s="197">
        <f>(SUM('1.  LRAMVA Summary'!P$55:P$66)+SUM('1.  LRAMVA Summary'!P$67:P$68)*(MONTH($E86)-1)/12)*$H86</f>
        <v>0</v>
      </c>
      <c r="V86" s="197">
        <f>(SUM('1.  LRAMVA Summary'!Q$55:Q$66)+SUM('1.  LRAMVA Summary'!Q$67:Q$68)*(MONTH($E86)-1)/12)*$H86</f>
        <v>0</v>
      </c>
      <c r="W86" s="198">
        <f t="shared" si="20"/>
        <v>0</v>
      </c>
    </row>
    <row r="87" spans="2:23" ht="15.75" thickBot="1">
      <c r="B87" s="202"/>
      <c r="E87" s="183" t="s">
        <v>461</v>
      </c>
      <c r="F87" s="183"/>
      <c r="G87" s="184"/>
      <c r="H87" s="185"/>
      <c r="I87" s="186">
        <f>SUM(I74:I86)</f>
        <v>0</v>
      </c>
      <c r="J87" s="186">
        <f>SUM(J74:J86)</f>
        <v>0</v>
      </c>
      <c r="K87" s="186">
        <f t="shared" ref="K87:O87" si="24">SUM(K74:K86)</f>
        <v>0</v>
      </c>
      <c r="L87" s="186">
        <f t="shared" si="24"/>
        <v>0</v>
      </c>
      <c r="M87" s="186">
        <f t="shared" si="24"/>
        <v>0</v>
      </c>
      <c r="N87" s="186">
        <f t="shared" si="24"/>
        <v>0</v>
      </c>
      <c r="O87" s="186">
        <f t="shared" si="24"/>
        <v>0</v>
      </c>
      <c r="P87" s="186">
        <f t="shared" ref="P87:V87" si="25">SUM(P74:P86)</f>
        <v>0</v>
      </c>
      <c r="Q87" s="186">
        <f t="shared" si="25"/>
        <v>0</v>
      </c>
      <c r="R87" s="186">
        <f t="shared" si="25"/>
        <v>0</v>
      </c>
      <c r="S87" s="186">
        <f t="shared" si="25"/>
        <v>0</v>
      </c>
      <c r="T87" s="186">
        <f t="shared" si="25"/>
        <v>0</v>
      </c>
      <c r="U87" s="186">
        <f t="shared" si="25"/>
        <v>0</v>
      </c>
      <c r="V87" s="186">
        <f t="shared" si="25"/>
        <v>0</v>
      </c>
      <c r="W87" s="186">
        <f>SUM(W74:W86)</f>
        <v>0</v>
      </c>
    </row>
    <row r="88" spans="2:23" ht="15.75" thickTop="1">
      <c r="B88" s="1"/>
      <c r="E88" s="187" t="s">
        <v>67</v>
      </c>
      <c r="F88" s="187"/>
      <c r="G88" s="188"/>
      <c r="H88" s="189"/>
      <c r="I88" s="190"/>
      <c r="J88" s="190"/>
      <c r="K88" s="190"/>
      <c r="L88" s="190"/>
      <c r="M88" s="190"/>
      <c r="N88" s="190"/>
      <c r="O88" s="190"/>
      <c r="P88" s="190"/>
      <c r="Q88" s="190"/>
      <c r="R88" s="190"/>
      <c r="S88" s="190"/>
      <c r="T88" s="190"/>
      <c r="U88" s="190"/>
      <c r="V88" s="190"/>
      <c r="W88" s="191"/>
    </row>
    <row r="89" spans="2:23">
      <c r="E89" s="192" t="s">
        <v>427</v>
      </c>
      <c r="F89" s="192"/>
      <c r="G89" s="193"/>
      <c r="H89" s="194"/>
      <c r="I89" s="195">
        <f>I87+I88</f>
        <v>0</v>
      </c>
      <c r="J89" s="195">
        <f t="shared" ref="J89" si="26">J87+J88</f>
        <v>0</v>
      </c>
      <c r="K89" s="195">
        <f t="shared" ref="K89" si="27">K87+K88</f>
        <v>0</v>
      </c>
      <c r="L89" s="195">
        <f t="shared" ref="L89" si="28">L87+L88</f>
        <v>0</v>
      </c>
      <c r="M89" s="195">
        <f t="shared" ref="M89" si="29">M87+M88</f>
        <v>0</v>
      </c>
      <c r="N89" s="195">
        <f t="shared" ref="N89" si="30">N87+N88</f>
        <v>0</v>
      </c>
      <c r="O89" s="195">
        <f t="shared" ref="O89:U89" si="31">O87+O88</f>
        <v>0</v>
      </c>
      <c r="P89" s="195">
        <f t="shared" si="31"/>
        <v>0</v>
      </c>
      <c r="Q89" s="195">
        <f t="shared" si="31"/>
        <v>0</v>
      </c>
      <c r="R89" s="195">
        <f t="shared" si="31"/>
        <v>0</v>
      </c>
      <c r="S89" s="195">
        <f t="shared" si="31"/>
        <v>0</v>
      </c>
      <c r="T89" s="195">
        <f t="shared" si="31"/>
        <v>0</v>
      </c>
      <c r="U89" s="195">
        <f t="shared" si="31"/>
        <v>0</v>
      </c>
      <c r="V89" s="195">
        <f t="shared" ref="V89" si="32">V87+V88</f>
        <v>0</v>
      </c>
      <c r="W89" s="195">
        <f t="shared" ref="W89" si="33">W87+W88</f>
        <v>0</v>
      </c>
    </row>
    <row r="90" spans="2:23">
      <c r="E90" s="181">
        <v>42370</v>
      </c>
      <c r="F90" s="181" t="s">
        <v>183</v>
      </c>
      <c r="G90" s="182" t="s">
        <v>65</v>
      </c>
      <c r="H90" s="196">
        <f>$C$35/12</f>
        <v>9.1666666666666665E-4</v>
      </c>
      <c r="I90" s="197">
        <f>(SUM('1.  LRAMVA Summary'!D$55:D$69)+SUM('1.  LRAMVA Summary'!D$70:D$71)*(MONTH($E90)-1)/12)*$H90</f>
        <v>0</v>
      </c>
      <c r="J90" s="197">
        <f>(SUM('1.  LRAMVA Summary'!E$55:E$69)+SUM('1.  LRAMVA Summary'!E$70:E$71)*(MONTH($E90)-1)/12)*$H90</f>
        <v>0</v>
      </c>
      <c r="K90" s="197">
        <f>(SUM('1.  LRAMVA Summary'!F$55:F$69)+SUM('1.  LRAMVA Summary'!F$70:F$71)*(MONTH($E90)-1)/12)*$H90</f>
        <v>0</v>
      </c>
      <c r="L90" s="197">
        <f>(SUM('1.  LRAMVA Summary'!G$55:G$69)+SUM('1.  LRAMVA Summary'!G$70:G$71)*(MONTH($E90)-1)/12)*$H90</f>
        <v>0</v>
      </c>
      <c r="M90" s="197">
        <f>(SUM('1.  LRAMVA Summary'!H$55:H$69)+SUM('1.  LRAMVA Summary'!H$70:H$71)*(MONTH($E90)-1)/12)*$H90</f>
        <v>0</v>
      </c>
      <c r="N90" s="197">
        <f>(SUM('1.  LRAMVA Summary'!I$55:I$69)+SUM('1.  LRAMVA Summary'!I$70:I$71)*(MONTH($E90)-1)/12)*$H90</f>
        <v>0</v>
      </c>
      <c r="O90" s="197">
        <f>(SUM('1.  LRAMVA Summary'!J$55:J$69)+SUM('1.  LRAMVA Summary'!J$70:J$71)*(MONTH($E90)-1)/12)*$H90</f>
        <v>0</v>
      </c>
      <c r="P90" s="197">
        <f>(SUM('1.  LRAMVA Summary'!K$55:K$69)+SUM('1.  LRAMVA Summary'!K$70:K$71)*(MONTH($E90)-1)/12)*$H90</f>
        <v>0</v>
      </c>
      <c r="Q90" s="197">
        <f>(SUM('1.  LRAMVA Summary'!L$55:L$69)+SUM('1.  LRAMVA Summary'!L$70:L$71)*(MONTH($E90)-1)/12)*$H90</f>
        <v>0</v>
      </c>
      <c r="R90" s="197">
        <f>(SUM('1.  LRAMVA Summary'!M$55:M$69)+SUM('1.  LRAMVA Summary'!M$70:M$71)*(MONTH($E90)-1)/12)*$H90</f>
        <v>0</v>
      </c>
      <c r="S90" s="197">
        <f>(SUM('1.  LRAMVA Summary'!N$55:N$69)+SUM('1.  LRAMVA Summary'!N$70:N$71)*(MONTH($E90)-1)/12)*$H90</f>
        <v>0</v>
      </c>
      <c r="T90" s="197">
        <f>(SUM('1.  LRAMVA Summary'!O$55:O$69)+SUM('1.  LRAMVA Summary'!O$70:O$71)*(MONTH($E90)-1)/12)*$H90</f>
        <v>0</v>
      </c>
      <c r="U90" s="197">
        <f>(SUM('1.  LRAMVA Summary'!P$55:P$69)+SUM('1.  LRAMVA Summary'!P$70:P$71)*(MONTH($E90)-1)/12)*$H90</f>
        <v>0</v>
      </c>
      <c r="V90" s="197">
        <f>(SUM('1.  LRAMVA Summary'!Q$55:Q$69)+SUM('1.  LRAMVA Summary'!Q$70:Q$71)*(MONTH($E90)-1)/12)*$H90</f>
        <v>0</v>
      </c>
      <c r="W90" s="198">
        <f>SUM(I90:V90)</f>
        <v>0</v>
      </c>
    </row>
    <row r="91" spans="2:23">
      <c r="E91" s="181">
        <v>42401</v>
      </c>
      <c r="F91" s="181" t="s">
        <v>183</v>
      </c>
      <c r="G91" s="182" t="s">
        <v>65</v>
      </c>
      <c r="H91" s="196">
        <f t="shared" ref="H91:H92" si="34">$C$35/12</f>
        <v>9.1666666666666665E-4</v>
      </c>
      <c r="I91" s="197">
        <f>(SUM('1.  LRAMVA Summary'!D$55:D$69)+SUM('1.  LRAMVA Summary'!D$70:D$71)*(MONTH($E91)-1)/12)*$H91</f>
        <v>0</v>
      </c>
      <c r="J91" s="197">
        <f>(SUM('1.  LRAMVA Summary'!E$55:E$69)+SUM('1.  LRAMVA Summary'!E$70:E$71)*(MONTH($E91)-1)/12)*$H91</f>
        <v>0</v>
      </c>
      <c r="K91" s="197">
        <f>(SUM('1.  LRAMVA Summary'!F$55:F$69)+SUM('1.  LRAMVA Summary'!F$70:F$71)*(MONTH($E91)-1)/12)*$H91</f>
        <v>0</v>
      </c>
      <c r="L91" s="197">
        <f>(SUM('1.  LRAMVA Summary'!G$55:G$69)+SUM('1.  LRAMVA Summary'!G$70:G$71)*(MONTH($E91)-1)/12)*$H91</f>
        <v>0</v>
      </c>
      <c r="M91" s="197">
        <f>(SUM('1.  LRAMVA Summary'!H$55:H$69)+SUM('1.  LRAMVA Summary'!H$70:H$71)*(MONTH($E91)-1)/12)*$H91</f>
        <v>0</v>
      </c>
      <c r="N91" s="197">
        <f>(SUM('1.  LRAMVA Summary'!I$55:I$69)+SUM('1.  LRAMVA Summary'!I$70:I$71)*(MONTH($E91)-1)/12)*$H91</f>
        <v>0</v>
      </c>
      <c r="O91" s="197">
        <f>(SUM('1.  LRAMVA Summary'!J$55:J$69)+SUM('1.  LRAMVA Summary'!J$70:J$71)*(MONTH($E91)-1)/12)*$H91</f>
        <v>0</v>
      </c>
      <c r="P91" s="197">
        <f>(SUM('1.  LRAMVA Summary'!K$55:K$69)+SUM('1.  LRAMVA Summary'!K$70:K$71)*(MONTH($E91)-1)/12)*$H91</f>
        <v>0</v>
      </c>
      <c r="Q91" s="197">
        <f>(SUM('1.  LRAMVA Summary'!L$55:L$69)+SUM('1.  LRAMVA Summary'!L$70:L$71)*(MONTH($E91)-1)/12)*$H91</f>
        <v>0</v>
      </c>
      <c r="R91" s="197">
        <f>(SUM('1.  LRAMVA Summary'!M$55:M$69)+SUM('1.  LRAMVA Summary'!M$70:M$71)*(MONTH($E91)-1)/12)*$H91</f>
        <v>0</v>
      </c>
      <c r="S91" s="197">
        <f>(SUM('1.  LRAMVA Summary'!N$55:N$69)+SUM('1.  LRAMVA Summary'!N$70:N$71)*(MONTH($E91)-1)/12)*$H91</f>
        <v>0</v>
      </c>
      <c r="T91" s="197">
        <f>(SUM('1.  LRAMVA Summary'!O$55:O$69)+SUM('1.  LRAMVA Summary'!O$70:O$71)*(MONTH($E91)-1)/12)*$H91</f>
        <v>0</v>
      </c>
      <c r="U91" s="197">
        <f>(SUM('1.  LRAMVA Summary'!P$55:P$69)+SUM('1.  LRAMVA Summary'!P$70:P$71)*(MONTH($E91)-1)/12)*$H91</f>
        <v>0</v>
      </c>
      <c r="V91" s="197">
        <f>(SUM('1.  LRAMVA Summary'!Q$55:Q$69)+SUM('1.  LRAMVA Summary'!Q$70:Q$71)*(MONTH($E91)-1)/12)*$H91</f>
        <v>0</v>
      </c>
      <c r="W91" s="198">
        <f t="shared" ref="W91:W101" si="35">SUM(I91:V91)</f>
        <v>0</v>
      </c>
    </row>
    <row r="92" spans="2:23" ht="14.25" customHeight="1">
      <c r="E92" s="181">
        <v>42430</v>
      </c>
      <c r="F92" s="181" t="s">
        <v>183</v>
      </c>
      <c r="G92" s="182" t="s">
        <v>65</v>
      </c>
      <c r="H92" s="196">
        <f t="shared" si="34"/>
        <v>9.1666666666666665E-4</v>
      </c>
      <c r="I92" s="197">
        <f>(SUM('1.  LRAMVA Summary'!D$55:D$69)+SUM('1.  LRAMVA Summary'!D$70:D$71)*(MONTH($E92)-1)/12)*$H92</f>
        <v>0</v>
      </c>
      <c r="J92" s="197">
        <f>(SUM('1.  LRAMVA Summary'!E$55:E$69)+SUM('1.  LRAMVA Summary'!E$70:E$71)*(MONTH($E92)-1)/12)*$H92</f>
        <v>0</v>
      </c>
      <c r="K92" s="197">
        <f>(SUM('1.  LRAMVA Summary'!F$55:F$69)+SUM('1.  LRAMVA Summary'!F$70:F$71)*(MONTH($E92)-1)/12)*$H92</f>
        <v>0</v>
      </c>
      <c r="L92" s="197">
        <f>(SUM('1.  LRAMVA Summary'!G$55:G$69)+SUM('1.  LRAMVA Summary'!G$70:G$71)*(MONTH($E92)-1)/12)*$H92</f>
        <v>0</v>
      </c>
      <c r="M92" s="197">
        <f>(SUM('1.  LRAMVA Summary'!H$55:H$69)+SUM('1.  LRAMVA Summary'!H$70:H$71)*(MONTH($E92)-1)/12)*$H92</f>
        <v>0</v>
      </c>
      <c r="N92" s="197">
        <f>(SUM('1.  LRAMVA Summary'!I$55:I$69)+SUM('1.  LRAMVA Summary'!I$70:I$71)*(MONTH($E92)-1)/12)*$H92</f>
        <v>0</v>
      </c>
      <c r="O92" s="197">
        <f>(SUM('1.  LRAMVA Summary'!J$55:J$69)+SUM('1.  LRAMVA Summary'!J$70:J$71)*(MONTH($E92)-1)/12)*$H92</f>
        <v>0</v>
      </c>
      <c r="P92" s="197">
        <f>(SUM('1.  LRAMVA Summary'!K$55:K$69)+SUM('1.  LRAMVA Summary'!K$70:K$71)*(MONTH($E92)-1)/12)*$H92</f>
        <v>0</v>
      </c>
      <c r="Q92" s="197">
        <f>(SUM('1.  LRAMVA Summary'!L$55:L$69)+SUM('1.  LRAMVA Summary'!L$70:L$71)*(MONTH($E92)-1)/12)*$H92</f>
        <v>0</v>
      </c>
      <c r="R92" s="197">
        <f>(SUM('1.  LRAMVA Summary'!M$55:M$69)+SUM('1.  LRAMVA Summary'!M$70:M$71)*(MONTH($E92)-1)/12)*$H92</f>
        <v>0</v>
      </c>
      <c r="S92" s="197">
        <f>(SUM('1.  LRAMVA Summary'!N$55:N$69)+SUM('1.  LRAMVA Summary'!N$70:N$71)*(MONTH($E92)-1)/12)*$H92</f>
        <v>0</v>
      </c>
      <c r="T92" s="197">
        <f>(SUM('1.  LRAMVA Summary'!O$55:O$69)+SUM('1.  LRAMVA Summary'!O$70:O$71)*(MONTH($E92)-1)/12)*$H92</f>
        <v>0</v>
      </c>
      <c r="U92" s="197">
        <f>(SUM('1.  LRAMVA Summary'!P$55:P$69)+SUM('1.  LRAMVA Summary'!P$70:P$71)*(MONTH($E92)-1)/12)*$H92</f>
        <v>0</v>
      </c>
      <c r="V92" s="197">
        <f>(SUM('1.  LRAMVA Summary'!Q$55:Q$69)+SUM('1.  LRAMVA Summary'!Q$70:Q$71)*(MONTH($E92)-1)/12)*$H92</f>
        <v>0</v>
      </c>
      <c r="W92" s="198">
        <f t="shared" si="35"/>
        <v>0</v>
      </c>
    </row>
    <row r="93" spans="2:23" s="8" customFormat="1">
      <c r="B93" s="10"/>
      <c r="C93" s="1"/>
      <c r="D93" s="1"/>
      <c r="E93" s="181">
        <v>42461</v>
      </c>
      <c r="F93" s="181" t="s">
        <v>183</v>
      </c>
      <c r="G93" s="182" t="s">
        <v>66</v>
      </c>
      <c r="H93" s="196">
        <f>$C$36/12</f>
        <v>9.1666666666666665E-4</v>
      </c>
      <c r="I93" s="197">
        <f>(SUM('1.  LRAMVA Summary'!D$55:D$69)+SUM('1.  LRAMVA Summary'!D$70:D$71)*(MONTH($E93)-1)/12)*$H93</f>
        <v>0</v>
      </c>
      <c r="J93" s="197">
        <f>(SUM('1.  LRAMVA Summary'!E$55:E$69)+SUM('1.  LRAMVA Summary'!E$70:E$71)*(MONTH($E93)-1)/12)*$H93</f>
        <v>0</v>
      </c>
      <c r="K93" s="197">
        <f>(SUM('1.  LRAMVA Summary'!F$55:F$69)+SUM('1.  LRAMVA Summary'!F$70:F$71)*(MONTH($E93)-1)/12)*$H93</f>
        <v>0</v>
      </c>
      <c r="L93" s="197">
        <f>(SUM('1.  LRAMVA Summary'!G$55:G$69)+SUM('1.  LRAMVA Summary'!G$70:G$71)*(MONTH($E93)-1)/12)*$H93</f>
        <v>0</v>
      </c>
      <c r="M93" s="197">
        <f>(SUM('1.  LRAMVA Summary'!H$55:H$69)+SUM('1.  LRAMVA Summary'!H$70:H$71)*(MONTH($E93)-1)/12)*$H93</f>
        <v>0</v>
      </c>
      <c r="N93" s="197">
        <f>(SUM('1.  LRAMVA Summary'!I$55:I$69)+SUM('1.  LRAMVA Summary'!I$70:I$71)*(MONTH($E93)-1)/12)*$H93</f>
        <v>0</v>
      </c>
      <c r="O93" s="197">
        <f>(SUM('1.  LRAMVA Summary'!J$55:J$69)+SUM('1.  LRAMVA Summary'!J$70:J$71)*(MONTH($E93)-1)/12)*$H93</f>
        <v>0</v>
      </c>
      <c r="P93" s="197">
        <f>(SUM('1.  LRAMVA Summary'!K$55:K$69)+SUM('1.  LRAMVA Summary'!K$70:K$71)*(MONTH($E93)-1)/12)*$H93</f>
        <v>0</v>
      </c>
      <c r="Q93" s="197">
        <f>(SUM('1.  LRAMVA Summary'!L$55:L$69)+SUM('1.  LRAMVA Summary'!L$70:L$71)*(MONTH($E93)-1)/12)*$H93</f>
        <v>0</v>
      </c>
      <c r="R93" s="197">
        <f>(SUM('1.  LRAMVA Summary'!M$55:M$69)+SUM('1.  LRAMVA Summary'!M$70:M$71)*(MONTH($E93)-1)/12)*$H93</f>
        <v>0</v>
      </c>
      <c r="S93" s="197">
        <f>(SUM('1.  LRAMVA Summary'!N$55:N$69)+SUM('1.  LRAMVA Summary'!N$70:N$71)*(MONTH($E93)-1)/12)*$H93</f>
        <v>0</v>
      </c>
      <c r="T93" s="197">
        <f>(SUM('1.  LRAMVA Summary'!O$55:O$69)+SUM('1.  LRAMVA Summary'!O$70:O$71)*(MONTH($E93)-1)/12)*$H93</f>
        <v>0</v>
      </c>
      <c r="U93" s="197">
        <f>(SUM('1.  LRAMVA Summary'!P$55:P$69)+SUM('1.  LRAMVA Summary'!P$70:P$71)*(MONTH($E93)-1)/12)*$H93</f>
        <v>0</v>
      </c>
      <c r="V93" s="197">
        <f>(SUM('1.  LRAMVA Summary'!Q$55:Q$69)+SUM('1.  LRAMVA Summary'!Q$70:Q$71)*(MONTH($E93)-1)/12)*$H93</f>
        <v>0</v>
      </c>
      <c r="W93" s="198">
        <f t="shared" si="35"/>
        <v>0</v>
      </c>
    </row>
    <row r="94" spans="2:23">
      <c r="E94" s="181">
        <v>42491</v>
      </c>
      <c r="F94" s="181" t="s">
        <v>183</v>
      </c>
      <c r="G94" s="182" t="s">
        <v>66</v>
      </c>
      <c r="H94" s="196">
        <f t="shared" ref="H94:H95" si="36">$C$36/12</f>
        <v>9.1666666666666665E-4</v>
      </c>
      <c r="I94" s="197">
        <f>(SUM('1.  LRAMVA Summary'!D$55:D$69)+SUM('1.  LRAMVA Summary'!D$70:D$71)*(MONTH($E94)-1)/12)*$H94</f>
        <v>0</v>
      </c>
      <c r="J94" s="197">
        <f>(SUM('1.  LRAMVA Summary'!E$55:E$69)+SUM('1.  LRAMVA Summary'!E$70:E$71)*(MONTH($E94)-1)/12)*$H94</f>
        <v>0</v>
      </c>
      <c r="K94" s="197">
        <f>(SUM('1.  LRAMVA Summary'!F$55:F$69)+SUM('1.  LRAMVA Summary'!F$70:F$71)*(MONTH($E94)-1)/12)*$H94</f>
        <v>0</v>
      </c>
      <c r="L94" s="197">
        <f>(SUM('1.  LRAMVA Summary'!G$55:G$69)+SUM('1.  LRAMVA Summary'!G$70:G$71)*(MONTH($E94)-1)/12)*$H94</f>
        <v>0</v>
      </c>
      <c r="M94" s="197">
        <f>(SUM('1.  LRAMVA Summary'!H$55:H$69)+SUM('1.  LRAMVA Summary'!H$70:H$71)*(MONTH($E94)-1)/12)*$H94</f>
        <v>0</v>
      </c>
      <c r="N94" s="197">
        <f>(SUM('1.  LRAMVA Summary'!I$55:I$69)+SUM('1.  LRAMVA Summary'!I$70:I$71)*(MONTH($E94)-1)/12)*$H94</f>
        <v>0</v>
      </c>
      <c r="O94" s="197">
        <f>(SUM('1.  LRAMVA Summary'!J$55:J$69)+SUM('1.  LRAMVA Summary'!J$70:J$71)*(MONTH($E94)-1)/12)*$H94</f>
        <v>0</v>
      </c>
      <c r="P94" s="197">
        <f>(SUM('1.  LRAMVA Summary'!K$55:K$69)+SUM('1.  LRAMVA Summary'!K$70:K$71)*(MONTH($E94)-1)/12)*$H94</f>
        <v>0</v>
      </c>
      <c r="Q94" s="197">
        <f>(SUM('1.  LRAMVA Summary'!L$55:L$69)+SUM('1.  LRAMVA Summary'!L$70:L$71)*(MONTH($E94)-1)/12)*$H94</f>
        <v>0</v>
      </c>
      <c r="R94" s="197">
        <f>(SUM('1.  LRAMVA Summary'!M$55:M$69)+SUM('1.  LRAMVA Summary'!M$70:M$71)*(MONTH($E94)-1)/12)*$H94</f>
        <v>0</v>
      </c>
      <c r="S94" s="197">
        <f>(SUM('1.  LRAMVA Summary'!N$55:N$69)+SUM('1.  LRAMVA Summary'!N$70:N$71)*(MONTH($E94)-1)/12)*$H94</f>
        <v>0</v>
      </c>
      <c r="T94" s="197">
        <f>(SUM('1.  LRAMVA Summary'!O$55:O$69)+SUM('1.  LRAMVA Summary'!O$70:O$71)*(MONTH($E94)-1)/12)*$H94</f>
        <v>0</v>
      </c>
      <c r="U94" s="197">
        <f>(SUM('1.  LRAMVA Summary'!P$55:P$69)+SUM('1.  LRAMVA Summary'!P$70:P$71)*(MONTH($E94)-1)/12)*$H94</f>
        <v>0</v>
      </c>
      <c r="V94" s="197">
        <f>(SUM('1.  LRAMVA Summary'!Q$55:Q$69)+SUM('1.  LRAMVA Summary'!Q$70:Q$71)*(MONTH($E94)-1)/12)*$H94</f>
        <v>0</v>
      </c>
      <c r="W94" s="198">
        <f t="shared" si="35"/>
        <v>0</v>
      </c>
    </row>
    <row r="95" spans="2:23" s="203" customFormat="1">
      <c r="B95" s="10"/>
      <c r="C95" s="1"/>
      <c r="D95" s="1"/>
      <c r="E95" s="181">
        <v>42522</v>
      </c>
      <c r="F95" s="181" t="s">
        <v>183</v>
      </c>
      <c r="G95" s="182" t="s">
        <v>66</v>
      </c>
      <c r="H95" s="196">
        <f t="shared" si="36"/>
        <v>9.1666666666666665E-4</v>
      </c>
      <c r="I95" s="197">
        <f>(SUM('1.  LRAMVA Summary'!D$55:D$69)+SUM('1.  LRAMVA Summary'!D$70:D$71)*(MONTH($E95)-1)/12)*$H95</f>
        <v>0</v>
      </c>
      <c r="J95" s="197">
        <f>(SUM('1.  LRAMVA Summary'!E$55:E$69)+SUM('1.  LRAMVA Summary'!E$70:E$71)*(MONTH($E95)-1)/12)*$H95</f>
        <v>0</v>
      </c>
      <c r="K95" s="197">
        <f>(SUM('1.  LRAMVA Summary'!F$55:F$69)+SUM('1.  LRAMVA Summary'!F$70:F$71)*(MONTH($E95)-1)/12)*$H95</f>
        <v>0</v>
      </c>
      <c r="L95" s="197">
        <f>(SUM('1.  LRAMVA Summary'!G$55:G$69)+SUM('1.  LRAMVA Summary'!G$70:G$71)*(MONTH($E95)-1)/12)*$H95</f>
        <v>0</v>
      </c>
      <c r="M95" s="197">
        <f>(SUM('1.  LRAMVA Summary'!H$55:H$69)+SUM('1.  LRAMVA Summary'!H$70:H$71)*(MONTH($E95)-1)/12)*$H95</f>
        <v>0</v>
      </c>
      <c r="N95" s="197">
        <f>(SUM('1.  LRAMVA Summary'!I$55:I$69)+SUM('1.  LRAMVA Summary'!I$70:I$71)*(MONTH($E95)-1)/12)*$H95</f>
        <v>0</v>
      </c>
      <c r="O95" s="197">
        <f>(SUM('1.  LRAMVA Summary'!J$55:J$69)+SUM('1.  LRAMVA Summary'!J$70:J$71)*(MONTH($E95)-1)/12)*$H95</f>
        <v>0</v>
      </c>
      <c r="P95" s="197">
        <f>(SUM('1.  LRAMVA Summary'!K$55:K$69)+SUM('1.  LRAMVA Summary'!K$70:K$71)*(MONTH($E95)-1)/12)*$H95</f>
        <v>0</v>
      </c>
      <c r="Q95" s="197">
        <f>(SUM('1.  LRAMVA Summary'!L$55:L$69)+SUM('1.  LRAMVA Summary'!L$70:L$71)*(MONTH($E95)-1)/12)*$H95</f>
        <v>0</v>
      </c>
      <c r="R95" s="197">
        <f>(SUM('1.  LRAMVA Summary'!M$55:M$69)+SUM('1.  LRAMVA Summary'!M$70:M$71)*(MONTH($E95)-1)/12)*$H95</f>
        <v>0</v>
      </c>
      <c r="S95" s="197">
        <f>(SUM('1.  LRAMVA Summary'!N$55:N$69)+SUM('1.  LRAMVA Summary'!N$70:N$71)*(MONTH($E95)-1)/12)*$H95</f>
        <v>0</v>
      </c>
      <c r="T95" s="197">
        <f>(SUM('1.  LRAMVA Summary'!O$55:O$69)+SUM('1.  LRAMVA Summary'!O$70:O$71)*(MONTH($E95)-1)/12)*$H95</f>
        <v>0</v>
      </c>
      <c r="U95" s="197">
        <f>(SUM('1.  LRAMVA Summary'!P$55:P$69)+SUM('1.  LRAMVA Summary'!P$70:P$71)*(MONTH($E95)-1)/12)*$H95</f>
        <v>0</v>
      </c>
      <c r="V95" s="197">
        <f>(SUM('1.  LRAMVA Summary'!Q$55:Q$69)+SUM('1.  LRAMVA Summary'!Q$70:Q$71)*(MONTH($E95)-1)/12)*$H95</f>
        <v>0</v>
      </c>
      <c r="W95" s="198">
        <f t="shared" si="35"/>
        <v>0</v>
      </c>
    </row>
    <row r="96" spans="2:23">
      <c r="E96" s="181">
        <v>42552</v>
      </c>
      <c r="F96" s="181" t="s">
        <v>183</v>
      </c>
      <c r="G96" s="182" t="s">
        <v>68</v>
      </c>
      <c r="H96" s="196">
        <f>$C$37/12</f>
        <v>9.1666666666666665E-4</v>
      </c>
      <c r="I96" s="197">
        <f>(SUM('1.  LRAMVA Summary'!D$55:D$69)+SUM('1.  LRAMVA Summary'!D$70:D$71)*(MONTH($E96)-1)/12)*$H96</f>
        <v>0</v>
      </c>
      <c r="J96" s="197">
        <f>(SUM('1.  LRAMVA Summary'!E$55:E$69)+SUM('1.  LRAMVA Summary'!E$70:E$71)*(MONTH($E96)-1)/12)*$H96</f>
        <v>0</v>
      </c>
      <c r="K96" s="197">
        <f>(SUM('1.  LRAMVA Summary'!F$55:F$69)+SUM('1.  LRAMVA Summary'!F$70:F$71)*(MONTH($E96)-1)/12)*$H96</f>
        <v>0</v>
      </c>
      <c r="L96" s="197">
        <f>(SUM('1.  LRAMVA Summary'!G$55:G$69)+SUM('1.  LRAMVA Summary'!G$70:G$71)*(MONTH($E96)-1)/12)*$H96</f>
        <v>0</v>
      </c>
      <c r="M96" s="197">
        <f>(SUM('1.  LRAMVA Summary'!H$55:H$69)+SUM('1.  LRAMVA Summary'!H$70:H$71)*(MONTH($E96)-1)/12)*$H96</f>
        <v>0</v>
      </c>
      <c r="N96" s="197">
        <f>(SUM('1.  LRAMVA Summary'!I$55:I$69)+SUM('1.  LRAMVA Summary'!I$70:I$71)*(MONTH($E96)-1)/12)*$H96</f>
        <v>0</v>
      </c>
      <c r="O96" s="197">
        <f>(SUM('1.  LRAMVA Summary'!J$55:J$69)+SUM('1.  LRAMVA Summary'!J$70:J$71)*(MONTH($E96)-1)/12)*$H96</f>
        <v>0</v>
      </c>
      <c r="P96" s="197">
        <f>(SUM('1.  LRAMVA Summary'!K$55:K$69)+SUM('1.  LRAMVA Summary'!K$70:K$71)*(MONTH($E96)-1)/12)*$H96</f>
        <v>0</v>
      </c>
      <c r="Q96" s="197">
        <f>(SUM('1.  LRAMVA Summary'!L$55:L$69)+SUM('1.  LRAMVA Summary'!L$70:L$71)*(MONTH($E96)-1)/12)*$H96</f>
        <v>0</v>
      </c>
      <c r="R96" s="197">
        <f>(SUM('1.  LRAMVA Summary'!M$55:M$69)+SUM('1.  LRAMVA Summary'!M$70:M$71)*(MONTH($E96)-1)/12)*$H96</f>
        <v>0</v>
      </c>
      <c r="S96" s="197">
        <f>(SUM('1.  LRAMVA Summary'!N$55:N$69)+SUM('1.  LRAMVA Summary'!N$70:N$71)*(MONTH($E96)-1)/12)*$H96</f>
        <v>0</v>
      </c>
      <c r="T96" s="197">
        <f>(SUM('1.  LRAMVA Summary'!O$55:O$69)+SUM('1.  LRAMVA Summary'!O$70:O$71)*(MONTH($E96)-1)/12)*$H96</f>
        <v>0</v>
      </c>
      <c r="U96" s="197">
        <f>(SUM('1.  LRAMVA Summary'!P$55:P$69)+SUM('1.  LRAMVA Summary'!P$70:P$71)*(MONTH($E96)-1)/12)*$H96</f>
        <v>0</v>
      </c>
      <c r="V96" s="197">
        <f>(SUM('1.  LRAMVA Summary'!Q$55:Q$69)+SUM('1.  LRAMVA Summary'!Q$70:Q$71)*(MONTH($E96)-1)/12)*$H96</f>
        <v>0</v>
      </c>
      <c r="W96" s="198">
        <f t="shared" si="35"/>
        <v>0</v>
      </c>
    </row>
    <row r="97" spans="2:23">
      <c r="E97" s="181">
        <v>42583</v>
      </c>
      <c r="F97" s="181" t="s">
        <v>183</v>
      </c>
      <c r="G97" s="182" t="s">
        <v>68</v>
      </c>
      <c r="H97" s="196">
        <f t="shared" ref="H97:H98" si="37">$C$37/12</f>
        <v>9.1666666666666665E-4</v>
      </c>
      <c r="I97" s="197">
        <f>(SUM('1.  LRAMVA Summary'!D$55:D$69)+SUM('1.  LRAMVA Summary'!D$70:D$71)*(MONTH($E97)-1)/12)*$H97</f>
        <v>0</v>
      </c>
      <c r="J97" s="197">
        <f>(SUM('1.  LRAMVA Summary'!E$55:E$69)+SUM('1.  LRAMVA Summary'!E$70:E$71)*(MONTH($E97)-1)/12)*$H97</f>
        <v>0</v>
      </c>
      <c r="K97" s="197">
        <f>(SUM('1.  LRAMVA Summary'!F$55:F$69)+SUM('1.  LRAMVA Summary'!F$70:F$71)*(MONTH($E97)-1)/12)*$H97</f>
        <v>0</v>
      </c>
      <c r="L97" s="197">
        <f>(SUM('1.  LRAMVA Summary'!G$55:G$69)+SUM('1.  LRAMVA Summary'!G$70:G$71)*(MONTH($E97)-1)/12)*$H97</f>
        <v>0</v>
      </c>
      <c r="M97" s="197">
        <f>(SUM('1.  LRAMVA Summary'!H$55:H$69)+SUM('1.  LRAMVA Summary'!H$70:H$71)*(MONTH($E97)-1)/12)*$H97</f>
        <v>0</v>
      </c>
      <c r="N97" s="197">
        <f>(SUM('1.  LRAMVA Summary'!I$55:I$69)+SUM('1.  LRAMVA Summary'!I$70:I$71)*(MONTH($E97)-1)/12)*$H97</f>
        <v>0</v>
      </c>
      <c r="O97" s="197">
        <f>(SUM('1.  LRAMVA Summary'!J$55:J$69)+SUM('1.  LRAMVA Summary'!J$70:J$71)*(MONTH($E97)-1)/12)*$H97</f>
        <v>0</v>
      </c>
      <c r="P97" s="197">
        <f>(SUM('1.  LRAMVA Summary'!K$55:K$69)+SUM('1.  LRAMVA Summary'!K$70:K$71)*(MONTH($E97)-1)/12)*$H97</f>
        <v>0</v>
      </c>
      <c r="Q97" s="197">
        <f>(SUM('1.  LRAMVA Summary'!L$55:L$69)+SUM('1.  LRAMVA Summary'!L$70:L$71)*(MONTH($E97)-1)/12)*$H97</f>
        <v>0</v>
      </c>
      <c r="R97" s="197">
        <f>(SUM('1.  LRAMVA Summary'!M$55:M$69)+SUM('1.  LRAMVA Summary'!M$70:M$71)*(MONTH($E97)-1)/12)*$H97</f>
        <v>0</v>
      </c>
      <c r="S97" s="197">
        <f>(SUM('1.  LRAMVA Summary'!N$55:N$69)+SUM('1.  LRAMVA Summary'!N$70:N$71)*(MONTH($E97)-1)/12)*$H97</f>
        <v>0</v>
      </c>
      <c r="T97" s="197">
        <f>(SUM('1.  LRAMVA Summary'!O$55:O$69)+SUM('1.  LRAMVA Summary'!O$70:O$71)*(MONTH($E97)-1)/12)*$H97</f>
        <v>0</v>
      </c>
      <c r="U97" s="197">
        <f>(SUM('1.  LRAMVA Summary'!P$55:P$69)+SUM('1.  LRAMVA Summary'!P$70:P$71)*(MONTH($E97)-1)/12)*$H97</f>
        <v>0</v>
      </c>
      <c r="V97" s="197">
        <f>(SUM('1.  LRAMVA Summary'!Q$55:Q$69)+SUM('1.  LRAMVA Summary'!Q$70:Q$71)*(MONTH($E97)-1)/12)*$H97</f>
        <v>0</v>
      </c>
      <c r="W97" s="198">
        <f t="shared" si="35"/>
        <v>0</v>
      </c>
    </row>
    <row r="98" spans="2:23">
      <c r="E98" s="181">
        <v>42614</v>
      </c>
      <c r="F98" s="181" t="s">
        <v>183</v>
      </c>
      <c r="G98" s="182" t="s">
        <v>68</v>
      </c>
      <c r="H98" s="196">
        <f t="shared" si="37"/>
        <v>9.1666666666666665E-4</v>
      </c>
      <c r="I98" s="197">
        <f>(SUM('1.  LRAMVA Summary'!D$55:D$69)+SUM('1.  LRAMVA Summary'!D$70:D$71)*(MONTH($E98)-1)/12)*$H98</f>
        <v>0</v>
      </c>
      <c r="J98" s="197">
        <f>(SUM('1.  LRAMVA Summary'!E$55:E$69)+SUM('1.  LRAMVA Summary'!E$70:E$71)*(MONTH($E98)-1)/12)*$H98</f>
        <v>0</v>
      </c>
      <c r="K98" s="197">
        <f>(SUM('1.  LRAMVA Summary'!F$55:F$69)+SUM('1.  LRAMVA Summary'!F$70:F$71)*(MONTH($E98)-1)/12)*$H98</f>
        <v>0</v>
      </c>
      <c r="L98" s="197">
        <f>(SUM('1.  LRAMVA Summary'!G$55:G$69)+SUM('1.  LRAMVA Summary'!G$70:G$71)*(MONTH($E98)-1)/12)*$H98</f>
        <v>0</v>
      </c>
      <c r="M98" s="197">
        <f>(SUM('1.  LRAMVA Summary'!H$55:H$69)+SUM('1.  LRAMVA Summary'!H$70:H$71)*(MONTH($E98)-1)/12)*$H98</f>
        <v>0</v>
      </c>
      <c r="N98" s="197">
        <f>(SUM('1.  LRAMVA Summary'!I$55:I$69)+SUM('1.  LRAMVA Summary'!I$70:I$71)*(MONTH($E98)-1)/12)*$H98</f>
        <v>0</v>
      </c>
      <c r="O98" s="197">
        <f>(SUM('1.  LRAMVA Summary'!J$55:J$69)+SUM('1.  LRAMVA Summary'!J$70:J$71)*(MONTH($E98)-1)/12)*$H98</f>
        <v>0</v>
      </c>
      <c r="P98" s="197">
        <f>(SUM('1.  LRAMVA Summary'!K$55:K$69)+SUM('1.  LRAMVA Summary'!K$70:K$71)*(MONTH($E98)-1)/12)*$H98</f>
        <v>0</v>
      </c>
      <c r="Q98" s="197">
        <f>(SUM('1.  LRAMVA Summary'!L$55:L$69)+SUM('1.  LRAMVA Summary'!L$70:L$71)*(MONTH($E98)-1)/12)*$H98</f>
        <v>0</v>
      </c>
      <c r="R98" s="197">
        <f>(SUM('1.  LRAMVA Summary'!M$55:M$69)+SUM('1.  LRAMVA Summary'!M$70:M$71)*(MONTH($E98)-1)/12)*$H98</f>
        <v>0</v>
      </c>
      <c r="S98" s="197">
        <f>(SUM('1.  LRAMVA Summary'!N$55:N$69)+SUM('1.  LRAMVA Summary'!N$70:N$71)*(MONTH($E98)-1)/12)*$H98</f>
        <v>0</v>
      </c>
      <c r="T98" s="197">
        <f>(SUM('1.  LRAMVA Summary'!O$55:O$69)+SUM('1.  LRAMVA Summary'!O$70:O$71)*(MONTH($E98)-1)/12)*$H98</f>
        <v>0</v>
      </c>
      <c r="U98" s="197">
        <f>(SUM('1.  LRAMVA Summary'!P$55:P$69)+SUM('1.  LRAMVA Summary'!P$70:P$71)*(MONTH($E98)-1)/12)*$H98</f>
        <v>0</v>
      </c>
      <c r="V98" s="197">
        <f>(SUM('1.  LRAMVA Summary'!Q$55:Q$69)+SUM('1.  LRAMVA Summary'!Q$70:Q$71)*(MONTH($E98)-1)/12)*$H98</f>
        <v>0</v>
      </c>
      <c r="W98" s="198">
        <f t="shared" si="35"/>
        <v>0</v>
      </c>
    </row>
    <row r="99" spans="2:23">
      <c r="B99" s="1"/>
      <c r="E99" s="181">
        <v>42644</v>
      </c>
      <c r="F99" s="181" t="s">
        <v>183</v>
      </c>
      <c r="G99" s="182" t="s">
        <v>69</v>
      </c>
      <c r="H99" s="177">
        <f>$C$38/12</f>
        <v>9.1666666666666665E-4</v>
      </c>
      <c r="I99" s="197">
        <f>(SUM('1.  LRAMVA Summary'!D$55:D$69)+SUM('1.  LRAMVA Summary'!D$70:D$71)*(MONTH($E99)-1)/12)*$H99</f>
        <v>0</v>
      </c>
      <c r="J99" s="197">
        <f>(SUM('1.  LRAMVA Summary'!E$55:E$69)+SUM('1.  LRAMVA Summary'!E$70:E$71)*(MONTH($E99)-1)/12)*$H99</f>
        <v>0</v>
      </c>
      <c r="K99" s="197">
        <f>(SUM('1.  LRAMVA Summary'!F$55:F$69)+SUM('1.  LRAMVA Summary'!F$70:F$71)*(MONTH($E99)-1)/12)*$H99</f>
        <v>0</v>
      </c>
      <c r="L99" s="197">
        <f>(SUM('1.  LRAMVA Summary'!G$55:G$69)+SUM('1.  LRAMVA Summary'!G$70:G$71)*(MONTH($E99)-1)/12)*$H99</f>
        <v>0</v>
      </c>
      <c r="M99" s="197">
        <f>(SUM('1.  LRAMVA Summary'!H$55:H$69)+SUM('1.  LRAMVA Summary'!H$70:H$71)*(MONTH($E99)-1)/12)*$H99</f>
        <v>0</v>
      </c>
      <c r="N99" s="197">
        <f>(SUM('1.  LRAMVA Summary'!I$55:I$69)+SUM('1.  LRAMVA Summary'!I$70:I$71)*(MONTH($E99)-1)/12)*$H99</f>
        <v>0</v>
      </c>
      <c r="O99" s="197">
        <f>(SUM('1.  LRAMVA Summary'!J$55:J$69)+SUM('1.  LRAMVA Summary'!J$70:J$71)*(MONTH($E99)-1)/12)*$H99</f>
        <v>0</v>
      </c>
      <c r="P99" s="197">
        <f>(SUM('1.  LRAMVA Summary'!K$55:K$69)+SUM('1.  LRAMVA Summary'!K$70:K$71)*(MONTH($E99)-1)/12)*$H99</f>
        <v>0</v>
      </c>
      <c r="Q99" s="197">
        <f>(SUM('1.  LRAMVA Summary'!L$55:L$69)+SUM('1.  LRAMVA Summary'!L$70:L$71)*(MONTH($E99)-1)/12)*$H99</f>
        <v>0</v>
      </c>
      <c r="R99" s="197">
        <f>(SUM('1.  LRAMVA Summary'!M$55:M$69)+SUM('1.  LRAMVA Summary'!M$70:M$71)*(MONTH($E99)-1)/12)*$H99</f>
        <v>0</v>
      </c>
      <c r="S99" s="197">
        <f>(SUM('1.  LRAMVA Summary'!N$55:N$69)+SUM('1.  LRAMVA Summary'!N$70:N$71)*(MONTH($E99)-1)/12)*$H99</f>
        <v>0</v>
      </c>
      <c r="T99" s="197">
        <f>(SUM('1.  LRAMVA Summary'!O$55:O$69)+SUM('1.  LRAMVA Summary'!O$70:O$71)*(MONTH($E99)-1)/12)*$H99</f>
        <v>0</v>
      </c>
      <c r="U99" s="197">
        <f>(SUM('1.  LRAMVA Summary'!P$55:P$69)+SUM('1.  LRAMVA Summary'!P$70:P$71)*(MONTH($E99)-1)/12)*$H99</f>
        <v>0</v>
      </c>
      <c r="V99" s="197">
        <f>(SUM('1.  LRAMVA Summary'!Q$55:Q$69)+SUM('1.  LRAMVA Summary'!Q$70:Q$71)*(MONTH($E99)-1)/12)*$H99</f>
        <v>0</v>
      </c>
      <c r="W99" s="198">
        <f t="shared" si="35"/>
        <v>0</v>
      </c>
    </row>
    <row r="100" spans="2:23">
      <c r="C100" s="8"/>
      <c r="E100" s="181">
        <v>42675</v>
      </c>
      <c r="F100" s="181" t="s">
        <v>183</v>
      </c>
      <c r="G100" s="182" t="s">
        <v>69</v>
      </c>
      <c r="H100" s="177">
        <f t="shared" ref="H100:H101" si="38">$C$38/12</f>
        <v>9.1666666666666665E-4</v>
      </c>
      <c r="I100" s="197">
        <f>(SUM('1.  LRAMVA Summary'!D$55:D$69)+SUM('1.  LRAMVA Summary'!D$70:D$71)*(MONTH($E100)-1)/12)*$H100</f>
        <v>0</v>
      </c>
      <c r="J100" s="197">
        <f>(SUM('1.  LRAMVA Summary'!E$55:E$69)+SUM('1.  LRAMVA Summary'!E$70:E$71)*(MONTH($E100)-1)/12)*$H100</f>
        <v>0</v>
      </c>
      <c r="K100" s="197">
        <f>(SUM('1.  LRAMVA Summary'!F$55:F$69)+SUM('1.  LRAMVA Summary'!F$70:F$71)*(MONTH($E100)-1)/12)*$H100</f>
        <v>0</v>
      </c>
      <c r="L100" s="197">
        <f>(SUM('1.  LRAMVA Summary'!G$55:G$69)+SUM('1.  LRAMVA Summary'!G$70:G$71)*(MONTH($E100)-1)/12)*$H100</f>
        <v>0</v>
      </c>
      <c r="M100" s="197">
        <f>(SUM('1.  LRAMVA Summary'!H$55:H$69)+SUM('1.  LRAMVA Summary'!H$70:H$71)*(MONTH($E100)-1)/12)*$H100</f>
        <v>0</v>
      </c>
      <c r="N100" s="197">
        <f>(SUM('1.  LRAMVA Summary'!I$55:I$69)+SUM('1.  LRAMVA Summary'!I$70:I$71)*(MONTH($E100)-1)/12)*$H100</f>
        <v>0</v>
      </c>
      <c r="O100" s="197">
        <f>(SUM('1.  LRAMVA Summary'!J$55:J$69)+SUM('1.  LRAMVA Summary'!J$70:J$71)*(MONTH($E100)-1)/12)*$H100</f>
        <v>0</v>
      </c>
      <c r="P100" s="197">
        <f>(SUM('1.  LRAMVA Summary'!K$55:K$69)+SUM('1.  LRAMVA Summary'!K$70:K$71)*(MONTH($E100)-1)/12)*$H100</f>
        <v>0</v>
      </c>
      <c r="Q100" s="197">
        <f>(SUM('1.  LRAMVA Summary'!L$55:L$69)+SUM('1.  LRAMVA Summary'!L$70:L$71)*(MONTH($E100)-1)/12)*$H100</f>
        <v>0</v>
      </c>
      <c r="R100" s="197">
        <f>(SUM('1.  LRAMVA Summary'!M$55:M$69)+SUM('1.  LRAMVA Summary'!M$70:M$71)*(MONTH($E100)-1)/12)*$H100</f>
        <v>0</v>
      </c>
      <c r="S100" s="197">
        <f>(SUM('1.  LRAMVA Summary'!N$55:N$69)+SUM('1.  LRAMVA Summary'!N$70:N$71)*(MONTH($E100)-1)/12)*$H100</f>
        <v>0</v>
      </c>
      <c r="T100" s="197">
        <f>(SUM('1.  LRAMVA Summary'!O$55:O$69)+SUM('1.  LRAMVA Summary'!O$70:O$71)*(MONTH($E100)-1)/12)*$H100</f>
        <v>0</v>
      </c>
      <c r="U100" s="197">
        <f>(SUM('1.  LRAMVA Summary'!P$55:P$69)+SUM('1.  LRAMVA Summary'!P$70:P$71)*(MONTH($E100)-1)/12)*$H100</f>
        <v>0</v>
      </c>
      <c r="V100" s="197">
        <f>(SUM('1.  LRAMVA Summary'!Q$55:Q$69)+SUM('1.  LRAMVA Summary'!Q$70:Q$71)*(MONTH($E100)-1)/12)*$H100</f>
        <v>0</v>
      </c>
      <c r="W100" s="198">
        <f t="shared" si="35"/>
        <v>0</v>
      </c>
    </row>
    <row r="101" spans="2:23">
      <c r="E101" s="181">
        <v>42705</v>
      </c>
      <c r="F101" s="181" t="s">
        <v>183</v>
      </c>
      <c r="G101" s="182" t="s">
        <v>69</v>
      </c>
      <c r="H101" s="177">
        <f t="shared" si="38"/>
        <v>9.1666666666666665E-4</v>
      </c>
      <c r="I101" s="197">
        <f>(SUM('1.  LRAMVA Summary'!D$55:D$69)+SUM('1.  LRAMVA Summary'!D$70:D$71)*(MONTH($E101)-1)/12)*$H101</f>
        <v>0</v>
      </c>
      <c r="J101" s="197">
        <f>(SUM('1.  LRAMVA Summary'!E$55:E$69)+SUM('1.  LRAMVA Summary'!E$70:E$71)*(MONTH($E101)-1)/12)*$H101</f>
        <v>0</v>
      </c>
      <c r="K101" s="197">
        <f>(SUM('1.  LRAMVA Summary'!F$55:F$69)+SUM('1.  LRAMVA Summary'!F$70:F$71)*(MONTH($E101)-1)/12)*$H101</f>
        <v>0</v>
      </c>
      <c r="L101" s="197">
        <f>(SUM('1.  LRAMVA Summary'!G$55:G$69)+SUM('1.  LRAMVA Summary'!G$70:G$71)*(MONTH($E101)-1)/12)*$H101</f>
        <v>0</v>
      </c>
      <c r="M101" s="197">
        <f>(SUM('1.  LRAMVA Summary'!H$55:H$69)+SUM('1.  LRAMVA Summary'!H$70:H$71)*(MONTH($E101)-1)/12)*$H101</f>
        <v>0</v>
      </c>
      <c r="N101" s="197">
        <f>(SUM('1.  LRAMVA Summary'!I$55:I$69)+SUM('1.  LRAMVA Summary'!I$70:I$71)*(MONTH($E101)-1)/12)*$H101</f>
        <v>0</v>
      </c>
      <c r="O101" s="197">
        <f>(SUM('1.  LRAMVA Summary'!J$55:J$69)+SUM('1.  LRAMVA Summary'!J$70:J$71)*(MONTH($E101)-1)/12)*$H101</f>
        <v>0</v>
      </c>
      <c r="P101" s="197">
        <f>(SUM('1.  LRAMVA Summary'!K$55:K$69)+SUM('1.  LRAMVA Summary'!K$70:K$71)*(MONTH($E101)-1)/12)*$H101</f>
        <v>0</v>
      </c>
      <c r="Q101" s="197">
        <f>(SUM('1.  LRAMVA Summary'!L$55:L$69)+SUM('1.  LRAMVA Summary'!L$70:L$71)*(MONTH($E101)-1)/12)*$H101</f>
        <v>0</v>
      </c>
      <c r="R101" s="197">
        <f>(SUM('1.  LRAMVA Summary'!M$55:M$69)+SUM('1.  LRAMVA Summary'!M$70:M$71)*(MONTH($E101)-1)/12)*$H101</f>
        <v>0</v>
      </c>
      <c r="S101" s="197">
        <f>(SUM('1.  LRAMVA Summary'!N$55:N$69)+SUM('1.  LRAMVA Summary'!N$70:N$71)*(MONTH($E101)-1)/12)*$H101</f>
        <v>0</v>
      </c>
      <c r="T101" s="197">
        <f>(SUM('1.  LRAMVA Summary'!O$55:O$69)+SUM('1.  LRAMVA Summary'!O$70:O$71)*(MONTH($E101)-1)/12)*$H101</f>
        <v>0</v>
      </c>
      <c r="U101" s="197">
        <f>(SUM('1.  LRAMVA Summary'!P$55:P$69)+SUM('1.  LRAMVA Summary'!P$70:P$71)*(MONTH($E101)-1)/12)*$H101</f>
        <v>0</v>
      </c>
      <c r="V101" s="197">
        <f>(SUM('1.  LRAMVA Summary'!Q$55:Q$69)+SUM('1.  LRAMVA Summary'!Q$70:Q$71)*(MONTH($E101)-1)/12)*$H101</f>
        <v>0</v>
      </c>
      <c r="W101" s="198">
        <f t="shared" si="35"/>
        <v>0</v>
      </c>
    </row>
    <row r="102" spans="2:23" ht="15.75" thickBot="1">
      <c r="C102" s="203"/>
      <c r="E102" s="183" t="s">
        <v>462</v>
      </c>
      <c r="F102" s="183"/>
      <c r="G102" s="184"/>
      <c r="H102" s="185"/>
      <c r="I102" s="186">
        <f>SUM(I89:I101)</f>
        <v>0</v>
      </c>
      <c r="J102" s="186">
        <f>SUM(J89:J101)</f>
        <v>0</v>
      </c>
      <c r="K102" s="186">
        <f t="shared" ref="K102:O102" si="39">SUM(K89:K101)</f>
        <v>0</v>
      </c>
      <c r="L102" s="186">
        <f t="shared" si="39"/>
        <v>0</v>
      </c>
      <c r="M102" s="186">
        <f t="shared" si="39"/>
        <v>0</v>
      </c>
      <c r="N102" s="186">
        <f t="shared" si="39"/>
        <v>0</v>
      </c>
      <c r="O102" s="186">
        <f t="shared" si="39"/>
        <v>0</v>
      </c>
      <c r="P102" s="186">
        <f t="shared" ref="P102:V102" si="40">SUM(P89:P101)</f>
        <v>0</v>
      </c>
      <c r="Q102" s="186">
        <f t="shared" si="40"/>
        <v>0</v>
      </c>
      <c r="R102" s="186">
        <f t="shared" si="40"/>
        <v>0</v>
      </c>
      <c r="S102" s="186">
        <f t="shared" si="40"/>
        <v>0</v>
      </c>
      <c r="T102" s="186">
        <f t="shared" si="40"/>
        <v>0</v>
      </c>
      <c r="U102" s="186">
        <f t="shared" si="40"/>
        <v>0</v>
      </c>
      <c r="V102" s="186">
        <f t="shared" si="40"/>
        <v>0</v>
      </c>
      <c r="W102" s="186">
        <f>SUM(W89:W101)</f>
        <v>0</v>
      </c>
    </row>
    <row r="103" spans="2:23" ht="15.75" thickTop="1">
      <c r="E103" s="187" t="s">
        <v>67</v>
      </c>
      <c r="F103" s="187"/>
      <c r="G103" s="188"/>
      <c r="H103" s="189"/>
      <c r="I103" s="190"/>
      <c r="J103" s="190"/>
      <c r="K103" s="190"/>
      <c r="L103" s="190"/>
      <c r="M103" s="190"/>
      <c r="N103" s="190"/>
      <c r="O103" s="190"/>
      <c r="P103" s="190"/>
      <c r="Q103" s="190"/>
      <c r="R103" s="190"/>
      <c r="S103" s="190"/>
      <c r="T103" s="190"/>
      <c r="U103" s="190"/>
      <c r="V103" s="190"/>
      <c r="W103" s="191"/>
    </row>
    <row r="104" spans="2:23">
      <c r="B104" s="204"/>
      <c r="E104" s="192" t="s">
        <v>428</v>
      </c>
      <c r="F104" s="192"/>
      <c r="G104" s="193"/>
      <c r="H104" s="194"/>
      <c r="I104" s="195">
        <f>I102+I103</f>
        <v>0</v>
      </c>
      <c r="J104" s="195">
        <f t="shared" ref="J104" si="41">J102+J103</f>
        <v>0</v>
      </c>
      <c r="K104" s="195">
        <f t="shared" ref="K104" si="42">K102+K103</f>
        <v>0</v>
      </c>
      <c r="L104" s="195">
        <f t="shared" ref="L104" si="43">L102+L103</f>
        <v>0</v>
      </c>
      <c r="M104" s="195">
        <f t="shared" ref="M104" si="44">M102+M103</f>
        <v>0</v>
      </c>
      <c r="N104" s="195">
        <f t="shared" ref="N104" si="45">N102+N103</f>
        <v>0</v>
      </c>
      <c r="O104" s="195">
        <f t="shared" ref="O104:V104" si="46">O102+O103</f>
        <v>0</v>
      </c>
      <c r="P104" s="195">
        <f t="shared" si="46"/>
        <v>0</v>
      </c>
      <c r="Q104" s="195">
        <f t="shared" si="46"/>
        <v>0</v>
      </c>
      <c r="R104" s="195">
        <f t="shared" si="46"/>
        <v>0</v>
      </c>
      <c r="S104" s="195">
        <f t="shared" si="46"/>
        <v>0</v>
      </c>
      <c r="T104" s="195">
        <f t="shared" si="46"/>
        <v>0</v>
      </c>
      <c r="U104" s="195">
        <f t="shared" si="46"/>
        <v>0</v>
      </c>
      <c r="V104" s="195">
        <f t="shared" si="46"/>
        <v>0</v>
      </c>
      <c r="W104" s="195">
        <f t="shared" ref="W104" si="47">W102+W103</f>
        <v>0</v>
      </c>
    </row>
    <row r="105" spans="2:23">
      <c r="E105" s="181">
        <v>42736</v>
      </c>
      <c r="F105" s="181" t="s">
        <v>184</v>
      </c>
      <c r="G105" s="182" t="s">
        <v>65</v>
      </c>
      <c r="H105" s="205">
        <f>$C$39/12</f>
        <v>9.1666666666666665E-4</v>
      </c>
      <c r="I105" s="197">
        <f>(SUM('1.  LRAMVA Summary'!D$55:D$72)+SUM('1.  LRAMVA Summary'!D$73:D$74)*(MONTH($E105)-1)/12)*$H105</f>
        <v>0</v>
      </c>
      <c r="J105" s="197">
        <f>(SUM('1.  LRAMVA Summary'!E$55:E$72)+SUM('1.  LRAMVA Summary'!E$73:E$74)*(MONTH($E105)-1)/12)*$H105</f>
        <v>0</v>
      </c>
      <c r="K105" s="197">
        <f>(SUM('1.  LRAMVA Summary'!F$55:F$72)+SUM('1.  LRAMVA Summary'!F$73:F$74)*(MONTH($E105)-1)/12)*$H105</f>
        <v>0</v>
      </c>
      <c r="L105" s="197">
        <f>(SUM('1.  LRAMVA Summary'!G$55:G$72)+SUM('1.  LRAMVA Summary'!G$73:G$74)*(MONTH($E105)-1)/12)*$H105</f>
        <v>0</v>
      </c>
      <c r="M105" s="197">
        <f>(SUM('1.  LRAMVA Summary'!H$55:H$72)+SUM('1.  LRAMVA Summary'!H$73:H$74)*(MONTH($E105)-1)/12)*$H105</f>
        <v>0</v>
      </c>
      <c r="N105" s="197">
        <f>(SUM('1.  LRAMVA Summary'!I$55:I$72)+SUM('1.  LRAMVA Summary'!I$73:I$74)*(MONTH($E105)-1)/12)*$H105</f>
        <v>0</v>
      </c>
      <c r="O105" s="197">
        <f>(SUM('1.  LRAMVA Summary'!J$55:J$72)+SUM('1.  LRAMVA Summary'!J$73:J$74)*(MONTH($E105)-1)/12)*$H105</f>
        <v>0</v>
      </c>
      <c r="P105" s="197">
        <f>(SUM('1.  LRAMVA Summary'!K$55:K$72)+SUM('1.  LRAMVA Summary'!K$73:K$74)*(MONTH($E105)-1)/12)*$H105</f>
        <v>0</v>
      </c>
      <c r="Q105" s="197">
        <f>(SUM('1.  LRAMVA Summary'!L$55:L$72)+SUM('1.  LRAMVA Summary'!L$73:L$74)*(MONTH($E105)-1)/12)*$H105</f>
        <v>0</v>
      </c>
      <c r="R105" s="197">
        <f>(SUM('1.  LRAMVA Summary'!M$55:M$72)+SUM('1.  LRAMVA Summary'!M$73:M$74)*(MONTH($E105)-1)/12)*$H105</f>
        <v>0</v>
      </c>
      <c r="S105" s="197">
        <f>(SUM('1.  LRAMVA Summary'!N$55:N$72)+SUM('1.  LRAMVA Summary'!N$73:N$74)*(MONTH($E105)-1)/12)*$H105</f>
        <v>0</v>
      </c>
      <c r="T105" s="197">
        <f>(SUM('1.  LRAMVA Summary'!O$55:O$72)+SUM('1.  LRAMVA Summary'!O$73:O$74)*(MONTH($E105)-1)/12)*$H105</f>
        <v>0</v>
      </c>
      <c r="U105" s="197">
        <f>(SUM('1.  LRAMVA Summary'!P$55:P$72)+SUM('1.  LRAMVA Summary'!P$73:P$74)*(MONTH($E105)-1)/12)*$H105</f>
        <v>0</v>
      </c>
      <c r="V105" s="197">
        <f>(SUM('1.  LRAMVA Summary'!Q$55:Q$72)+SUM('1.  LRAMVA Summary'!Q$73:Q$74)*(MONTH($E105)-1)/12)*$H105</f>
        <v>0</v>
      </c>
      <c r="W105" s="198">
        <f>SUM(I105:V105)</f>
        <v>0</v>
      </c>
    </row>
    <row r="106" spans="2:23">
      <c r="B106" s="202"/>
      <c r="E106" s="181">
        <v>42767</v>
      </c>
      <c r="F106" s="181" t="s">
        <v>184</v>
      </c>
      <c r="G106" s="182" t="s">
        <v>65</v>
      </c>
      <c r="H106" s="205">
        <f t="shared" ref="H106:H107" si="48">$C$39/12</f>
        <v>9.1666666666666665E-4</v>
      </c>
      <c r="I106" s="197">
        <f>(SUM('1.  LRAMVA Summary'!D$55:D$72)+SUM('1.  LRAMVA Summary'!D$73:D$74)*(MONTH($E106)-1)/12)*$H106</f>
        <v>0</v>
      </c>
      <c r="J106" s="197">
        <f>(SUM('1.  LRAMVA Summary'!E$55:E$72)+SUM('1.  LRAMVA Summary'!E$73:E$74)*(MONTH($E106)-1)/12)*$H106</f>
        <v>0</v>
      </c>
      <c r="K106" s="197">
        <f>(SUM('1.  LRAMVA Summary'!F$55:F$72)+SUM('1.  LRAMVA Summary'!F$73:F$74)*(MONTH($E106)-1)/12)*$H106</f>
        <v>0</v>
      </c>
      <c r="L106" s="197">
        <f>(SUM('1.  LRAMVA Summary'!G$55:G$72)+SUM('1.  LRAMVA Summary'!G$73:G$74)*(MONTH($E106)-1)/12)*$H106</f>
        <v>0</v>
      </c>
      <c r="M106" s="197">
        <f>(SUM('1.  LRAMVA Summary'!H$55:H$72)+SUM('1.  LRAMVA Summary'!H$73:H$74)*(MONTH($E106)-1)/12)*$H106</f>
        <v>0</v>
      </c>
      <c r="N106" s="197">
        <f>(SUM('1.  LRAMVA Summary'!I$55:I$72)+SUM('1.  LRAMVA Summary'!I$73:I$74)*(MONTH($E106)-1)/12)*$H106</f>
        <v>0</v>
      </c>
      <c r="O106" s="197">
        <f>(SUM('1.  LRAMVA Summary'!J$55:J$72)+SUM('1.  LRAMVA Summary'!J$73:J$74)*(MONTH($E106)-1)/12)*$H106</f>
        <v>0</v>
      </c>
      <c r="P106" s="197">
        <f>(SUM('1.  LRAMVA Summary'!K$55:K$72)+SUM('1.  LRAMVA Summary'!K$73:K$74)*(MONTH($E106)-1)/12)*$H106</f>
        <v>0</v>
      </c>
      <c r="Q106" s="197">
        <f>(SUM('1.  LRAMVA Summary'!L$55:L$72)+SUM('1.  LRAMVA Summary'!L$73:L$74)*(MONTH($E106)-1)/12)*$H106</f>
        <v>0</v>
      </c>
      <c r="R106" s="197">
        <f>(SUM('1.  LRAMVA Summary'!M$55:M$72)+SUM('1.  LRAMVA Summary'!M$73:M$74)*(MONTH($E106)-1)/12)*$H106</f>
        <v>0</v>
      </c>
      <c r="S106" s="197">
        <f>(SUM('1.  LRAMVA Summary'!N$55:N$72)+SUM('1.  LRAMVA Summary'!N$73:N$74)*(MONTH($E106)-1)/12)*$H106</f>
        <v>0</v>
      </c>
      <c r="T106" s="197">
        <f>(SUM('1.  LRAMVA Summary'!O$55:O$72)+SUM('1.  LRAMVA Summary'!O$73:O$74)*(MONTH($E106)-1)/12)*$H106</f>
        <v>0</v>
      </c>
      <c r="U106" s="197">
        <f>(SUM('1.  LRAMVA Summary'!P$55:P$72)+SUM('1.  LRAMVA Summary'!P$73:P$74)*(MONTH($E106)-1)/12)*$H106</f>
        <v>0</v>
      </c>
      <c r="V106" s="197">
        <f>(SUM('1.  LRAMVA Summary'!Q$55:Q$72)+SUM('1.  LRAMVA Summary'!Q$73:Q$74)*(MONTH($E106)-1)/12)*$H106</f>
        <v>0</v>
      </c>
      <c r="W106" s="198">
        <f t="shared" ref="W106:W116" si="49">SUM(I106:V106)</f>
        <v>0</v>
      </c>
    </row>
    <row r="107" spans="2:23">
      <c r="E107" s="181">
        <v>42795</v>
      </c>
      <c r="F107" s="181" t="s">
        <v>184</v>
      </c>
      <c r="G107" s="182" t="s">
        <v>65</v>
      </c>
      <c r="H107" s="205">
        <f t="shared" si="48"/>
        <v>9.1666666666666665E-4</v>
      </c>
      <c r="I107" s="197">
        <f>(SUM('1.  LRAMVA Summary'!D$55:D$72)+SUM('1.  LRAMVA Summary'!D$73:D$74)*(MONTH($E107)-1)/12)*$H107</f>
        <v>0</v>
      </c>
      <c r="J107" s="197">
        <f>(SUM('1.  LRAMVA Summary'!E$55:E$72)+SUM('1.  LRAMVA Summary'!E$73:E$74)*(MONTH($E107)-1)/12)*$H107</f>
        <v>0</v>
      </c>
      <c r="K107" s="197">
        <f>(SUM('1.  LRAMVA Summary'!F$55:F$72)+SUM('1.  LRAMVA Summary'!F$73:F$74)*(MONTH($E107)-1)/12)*$H107</f>
        <v>0</v>
      </c>
      <c r="L107" s="197">
        <f>(SUM('1.  LRAMVA Summary'!G$55:G$72)+SUM('1.  LRAMVA Summary'!G$73:G$74)*(MONTH($E107)-1)/12)*$H107</f>
        <v>0</v>
      </c>
      <c r="M107" s="197">
        <f>(SUM('1.  LRAMVA Summary'!H$55:H$72)+SUM('1.  LRAMVA Summary'!H$73:H$74)*(MONTH($E107)-1)/12)*$H107</f>
        <v>0</v>
      </c>
      <c r="N107" s="197">
        <f>(SUM('1.  LRAMVA Summary'!I$55:I$72)+SUM('1.  LRAMVA Summary'!I$73:I$74)*(MONTH($E107)-1)/12)*$H107</f>
        <v>0</v>
      </c>
      <c r="O107" s="197">
        <f>(SUM('1.  LRAMVA Summary'!J$55:J$72)+SUM('1.  LRAMVA Summary'!J$73:J$74)*(MONTH($E107)-1)/12)*$H107</f>
        <v>0</v>
      </c>
      <c r="P107" s="197">
        <f>(SUM('1.  LRAMVA Summary'!K$55:K$72)+SUM('1.  LRAMVA Summary'!K$73:K$74)*(MONTH($E107)-1)/12)*$H107</f>
        <v>0</v>
      </c>
      <c r="Q107" s="197">
        <f>(SUM('1.  LRAMVA Summary'!L$55:L$72)+SUM('1.  LRAMVA Summary'!L$73:L$74)*(MONTH($E107)-1)/12)*$H107</f>
        <v>0</v>
      </c>
      <c r="R107" s="197">
        <f>(SUM('1.  LRAMVA Summary'!M$55:M$72)+SUM('1.  LRAMVA Summary'!M$73:M$74)*(MONTH($E107)-1)/12)*$H107</f>
        <v>0</v>
      </c>
      <c r="S107" s="197">
        <f>(SUM('1.  LRAMVA Summary'!N$55:N$72)+SUM('1.  LRAMVA Summary'!N$73:N$74)*(MONTH($E107)-1)/12)*$H107</f>
        <v>0</v>
      </c>
      <c r="T107" s="197">
        <f>(SUM('1.  LRAMVA Summary'!O$55:O$72)+SUM('1.  LRAMVA Summary'!O$73:O$74)*(MONTH($E107)-1)/12)*$H107</f>
        <v>0</v>
      </c>
      <c r="U107" s="197">
        <f>(SUM('1.  LRAMVA Summary'!P$55:P$72)+SUM('1.  LRAMVA Summary'!P$73:P$74)*(MONTH($E107)-1)/12)*$H107</f>
        <v>0</v>
      </c>
      <c r="V107" s="197">
        <f>(SUM('1.  LRAMVA Summary'!Q$55:Q$72)+SUM('1.  LRAMVA Summary'!Q$73:Q$74)*(MONTH($E107)-1)/12)*$H107</f>
        <v>0</v>
      </c>
      <c r="W107" s="198">
        <f t="shared" si="49"/>
        <v>0</v>
      </c>
    </row>
    <row r="108" spans="2:23" s="8" customFormat="1">
      <c r="B108" s="10"/>
      <c r="C108" s="1"/>
      <c r="E108" s="181">
        <v>42826</v>
      </c>
      <c r="F108" s="181" t="s">
        <v>184</v>
      </c>
      <c r="G108" s="182" t="s">
        <v>66</v>
      </c>
      <c r="H108" s="205">
        <f>$C$40/12</f>
        <v>9.1666666666666665E-4</v>
      </c>
      <c r="I108" s="197">
        <f>(SUM('1.  LRAMVA Summary'!D$55:D$72)+SUM('1.  LRAMVA Summary'!D$73:D$74)*(MONTH($E108)-1)/12)*$H108</f>
        <v>0</v>
      </c>
      <c r="J108" s="197">
        <f>(SUM('1.  LRAMVA Summary'!E$55:E$72)+SUM('1.  LRAMVA Summary'!E$73:E$74)*(MONTH($E108)-1)/12)*$H108</f>
        <v>0</v>
      </c>
      <c r="K108" s="197">
        <f>(SUM('1.  LRAMVA Summary'!F$55:F$72)+SUM('1.  LRAMVA Summary'!F$73:F$74)*(MONTH($E108)-1)/12)*$H108</f>
        <v>0</v>
      </c>
      <c r="L108" s="197">
        <f>(SUM('1.  LRAMVA Summary'!G$55:G$72)+SUM('1.  LRAMVA Summary'!G$73:G$74)*(MONTH($E108)-1)/12)*$H108</f>
        <v>0</v>
      </c>
      <c r="M108" s="197">
        <f>(SUM('1.  LRAMVA Summary'!H$55:H$72)+SUM('1.  LRAMVA Summary'!H$73:H$74)*(MONTH($E108)-1)/12)*$H108</f>
        <v>0</v>
      </c>
      <c r="N108" s="197">
        <f>(SUM('1.  LRAMVA Summary'!I$55:I$72)+SUM('1.  LRAMVA Summary'!I$73:I$74)*(MONTH($E108)-1)/12)*$H108</f>
        <v>0</v>
      </c>
      <c r="O108" s="197">
        <f>(SUM('1.  LRAMVA Summary'!J$55:J$72)+SUM('1.  LRAMVA Summary'!J$73:J$74)*(MONTH($E108)-1)/12)*$H108</f>
        <v>0</v>
      </c>
      <c r="P108" s="197">
        <f>(SUM('1.  LRAMVA Summary'!K$55:K$72)+SUM('1.  LRAMVA Summary'!K$73:K$74)*(MONTH($E108)-1)/12)*$H108</f>
        <v>0</v>
      </c>
      <c r="Q108" s="197">
        <f>(SUM('1.  LRAMVA Summary'!L$55:L$72)+SUM('1.  LRAMVA Summary'!L$73:L$74)*(MONTH($E108)-1)/12)*$H108</f>
        <v>0</v>
      </c>
      <c r="R108" s="197">
        <f>(SUM('1.  LRAMVA Summary'!M$55:M$72)+SUM('1.  LRAMVA Summary'!M$73:M$74)*(MONTH($E108)-1)/12)*$H108</f>
        <v>0</v>
      </c>
      <c r="S108" s="197">
        <f>(SUM('1.  LRAMVA Summary'!N$55:N$72)+SUM('1.  LRAMVA Summary'!N$73:N$74)*(MONTH($E108)-1)/12)*$H108</f>
        <v>0</v>
      </c>
      <c r="T108" s="197">
        <f>(SUM('1.  LRAMVA Summary'!O$55:O$72)+SUM('1.  LRAMVA Summary'!O$73:O$74)*(MONTH($E108)-1)/12)*$H108</f>
        <v>0</v>
      </c>
      <c r="U108" s="197">
        <f>(SUM('1.  LRAMVA Summary'!P$55:P$72)+SUM('1.  LRAMVA Summary'!P$73:P$74)*(MONTH($E108)-1)/12)*$H108</f>
        <v>0</v>
      </c>
      <c r="V108" s="197">
        <f>(SUM('1.  LRAMVA Summary'!Q$55:Q$72)+SUM('1.  LRAMVA Summary'!Q$73:Q$74)*(MONTH($E108)-1)/12)*$H108</f>
        <v>0</v>
      </c>
      <c r="W108" s="198">
        <f t="shared" si="49"/>
        <v>0</v>
      </c>
    </row>
    <row r="109" spans="2:23">
      <c r="E109" s="181">
        <v>42856</v>
      </c>
      <c r="F109" s="181" t="s">
        <v>184</v>
      </c>
      <c r="G109" s="182" t="s">
        <v>66</v>
      </c>
      <c r="H109" s="205">
        <f t="shared" ref="H109:H110" si="50">$C$40/12</f>
        <v>9.1666666666666665E-4</v>
      </c>
      <c r="I109" s="197">
        <f>(SUM('1.  LRAMVA Summary'!D$55:D$72)+SUM('1.  LRAMVA Summary'!D$73:D$74)*(MONTH($E109)-1)/12)*$H109</f>
        <v>0</v>
      </c>
      <c r="J109" s="197">
        <f>(SUM('1.  LRAMVA Summary'!E$55:E$72)+SUM('1.  LRAMVA Summary'!E$73:E$74)*(MONTH($E109)-1)/12)*$H109</f>
        <v>0</v>
      </c>
      <c r="K109" s="197">
        <f>(SUM('1.  LRAMVA Summary'!F$55:F$72)+SUM('1.  LRAMVA Summary'!F$73:F$74)*(MONTH($E109)-1)/12)*$H109</f>
        <v>0</v>
      </c>
      <c r="L109" s="197">
        <f>(SUM('1.  LRAMVA Summary'!G$55:G$72)+SUM('1.  LRAMVA Summary'!G$73:G$74)*(MONTH($E109)-1)/12)*$H109</f>
        <v>0</v>
      </c>
      <c r="M109" s="197">
        <f>(SUM('1.  LRAMVA Summary'!H$55:H$72)+SUM('1.  LRAMVA Summary'!H$73:H$74)*(MONTH($E109)-1)/12)*$H109</f>
        <v>0</v>
      </c>
      <c r="N109" s="197">
        <f>(SUM('1.  LRAMVA Summary'!I$55:I$72)+SUM('1.  LRAMVA Summary'!I$73:I$74)*(MONTH($E109)-1)/12)*$H109</f>
        <v>0</v>
      </c>
      <c r="O109" s="197">
        <f>(SUM('1.  LRAMVA Summary'!J$55:J$72)+SUM('1.  LRAMVA Summary'!J$73:J$74)*(MONTH($E109)-1)/12)*$H109</f>
        <v>0</v>
      </c>
      <c r="P109" s="197">
        <f>(SUM('1.  LRAMVA Summary'!K$55:K$72)+SUM('1.  LRAMVA Summary'!K$73:K$74)*(MONTH($E109)-1)/12)*$H109</f>
        <v>0</v>
      </c>
      <c r="Q109" s="197">
        <f>(SUM('1.  LRAMVA Summary'!L$55:L$72)+SUM('1.  LRAMVA Summary'!L$73:L$74)*(MONTH($E109)-1)/12)*$H109</f>
        <v>0</v>
      </c>
      <c r="R109" s="197">
        <f>(SUM('1.  LRAMVA Summary'!M$55:M$72)+SUM('1.  LRAMVA Summary'!M$73:M$74)*(MONTH($E109)-1)/12)*$H109</f>
        <v>0</v>
      </c>
      <c r="S109" s="197">
        <f>(SUM('1.  LRAMVA Summary'!N$55:N$72)+SUM('1.  LRAMVA Summary'!N$73:N$74)*(MONTH($E109)-1)/12)*$H109</f>
        <v>0</v>
      </c>
      <c r="T109" s="197">
        <f>(SUM('1.  LRAMVA Summary'!O$55:O$72)+SUM('1.  LRAMVA Summary'!O$73:O$74)*(MONTH($E109)-1)/12)*$H109</f>
        <v>0</v>
      </c>
      <c r="U109" s="197">
        <f>(SUM('1.  LRAMVA Summary'!P$55:P$72)+SUM('1.  LRAMVA Summary'!P$73:P$74)*(MONTH($E109)-1)/12)*$H109</f>
        <v>0</v>
      </c>
      <c r="V109" s="197">
        <f>(SUM('1.  LRAMVA Summary'!Q$55:Q$72)+SUM('1.  LRAMVA Summary'!Q$73:Q$74)*(MONTH($E109)-1)/12)*$H109</f>
        <v>0</v>
      </c>
      <c r="W109" s="198">
        <f t="shared" si="49"/>
        <v>0</v>
      </c>
    </row>
    <row r="110" spans="2:23" s="203" customFormat="1">
      <c r="B110" s="10"/>
      <c r="C110" s="1"/>
      <c r="E110" s="181">
        <v>42887</v>
      </c>
      <c r="F110" s="181" t="s">
        <v>184</v>
      </c>
      <c r="G110" s="182" t="s">
        <v>66</v>
      </c>
      <c r="H110" s="205">
        <f t="shared" si="50"/>
        <v>9.1666666666666665E-4</v>
      </c>
      <c r="I110" s="197">
        <f>(SUM('1.  LRAMVA Summary'!D$55:D$72)+SUM('1.  LRAMVA Summary'!D$73:D$74)*(MONTH($E110)-1)/12)*$H110</f>
        <v>0</v>
      </c>
      <c r="J110" s="197">
        <f>(SUM('1.  LRAMVA Summary'!E$55:E$72)+SUM('1.  LRAMVA Summary'!E$73:E$74)*(MONTH($E110)-1)/12)*$H110</f>
        <v>0</v>
      </c>
      <c r="K110" s="197">
        <f>(SUM('1.  LRAMVA Summary'!F$55:F$72)+SUM('1.  LRAMVA Summary'!F$73:F$74)*(MONTH($E110)-1)/12)*$H110</f>
        <v>0</v>
      </c>
      <c r="L110" s="197">
        <f>(SUM('1.  LRAMVA Summary'!G$55:G$72)+SUM('1.  LRAMVA Summary'!G$73:G$74)*(MONTH($E110)-1)/12)*$H110</f>
        <v>0</v>
      </c>
      <c r="M110" s="197">
        <f>(SUM('1.  LRAMVA Summary'!H$55:H$72)+SUM('1.  LRAMVA Summary'!H$73:H$74)*(MONTH($E110)-1)/12)*$H110</f>
        <v>0</v>
      </c>
      <c r="N110" s="197">
        <f>(SUM('1.  LRAMVA Summary'!I$55:I$72)+SUM('1.  LRAMVA Summary'!I$73:I$74)*(MONTH($E110)-1)/12)*$H110</f>
        <v>0</v>
      </c>
      <c r="O110" s="197">
        <f>(SUM('1.  LRAMVA Summary'!J$55:J$72)+SUM('1.  LRAMVA Summary'!J$73:J$74)*(MONTH($E110)-1)/12)*$H110</f>
        <v>0</v>
      </c>
      <c r="P110" s="197">
        <f>(SUM('1.  LRAMVA Summary'!K$55:K$72)+SUM('1.  LRAMVA Summary'!K$73:K$74)*(MONTH($E110)-1)/12)*$H110</f>
        <v>0</v>
      </c>
      <c r="Q110" s="197">
        <f>(SUM('1.  LRAMVA Summary'!L$55:L$72)+SUM('1.  LRAMVA Summary'!L$73:L$74)*(MONTH($E110)-1)/12)*$H110</f>
        <v>0</v>
      </c>
      <c r="R110" s="197">
        <f>(SUM('1.  LRAMVA Summary'!M$55:M$72)+SUM('1.  LRAMVA Summary'!M$73:M$74)*(MONTH($E110)-1)/12)*$H110</f>
        <v>0</v>
      </c>
      <c r="S110" s="197">
        <f>(SUM('1.  LRAMVA Summary'!N$55:N$72)+SUM('1.  LRAMVA Summary'!N$73:N$74)*(MONTH($E110)-1)/12)*$H110</f>
        <v>0</v>
      </c>
      <c r="T110" s="197">
        <f>(SUM('1.  LRAMVA Summary'!O$55:O$72)+SUM('1.  LRAMVA Summary'!O$73:O$74)*(MONTH($E110)-1)/12)*$H110</f>
        <v>0</v>
      </c>
      <c r="U110" s="197">
        <f>(SUM('1.  LRAMVA Summary'!P$55:P$72)+SUM('1.  LRAMVA Summary'!P$73:P$74)*(MONTH($E110)-1)/12)*$H110</f>
        <v>0</v>
      </c>
      <c r="V110" s="197">
        <f>(SUM('1.  LRAMVA Summary'!Q$55:Q$72)+SUM('1.  LRAMVA Summary'!Q$73:Q$74)*(MONTH($E110)-1)/12)*$H110</f>
        <v>0</v>
      </c>
      <c r="W110" s="198">
        <f t="shared" si="49"/>
        <v>0</v>
      </c>
    </row>
    <row r="111" spans="2:23">
      <c r="E111" s="181">
        <v>42917</v>
      </c>
      <c r="F111" s="181" t="s">
        <v>184</v>
      </c>
      <c r="G111" s="182" t="s">
        <v>68</v>
      </c>
      <c r="H111" s="205">
        <f>$C$41/12</f>
        <v>9.1666666666666665E-4</v>
      </c>
      <c r="I111" s="197">
        <f>(SUM('1.  LRAMVA Summary'!D$55:D$72)+SUM('1.  LRAMVA Summary'!D$73:D$74)*(MONTH($E111)-1)/12)*$H111</f>
        <v>0</v>
      </c>
      <c r="J111" s="197">
        <f>(SUM('1.  LRAMVA Summary'!E$55:E$72)+SUM('1.  LRAMVA Summary'!E$73:E$74)*(MONTH($E111)-1)/12)*$H111</f>
        <v>0</v>
      </c>
      <c r="K111" s="197">
        <f>(SUM('1.  LRAMVA Summary'!F$55:F$72)+SUM('1.  LRAMVA Summary'!F$73:F$74)*(MONTH($E111)-1)/12)*$H111</f>
        <v>0</v>
      </c>
      <c r="L111" s="197">
        <f>(SUM('1.  LRAMVA Summary'!G$55:G$72)+SUM('1.  LRAMVA Summary'!G$73:G$74)*(MONTH($E111)-1)/12)*$H111</f>
        <v>0</v>
      </c>
      <c r="M111" s="197">
        <f>(SUM('1.  LRAMVA Summary'!H$55:H$72)+SUM('1.  LRAMVA Summary'!H$73:H$74)*(MONTH($E111)-1)/12)*$H111</f>
        <v>0</v>
      </c>
      <c r="N111" s="197">
        <f>(SUM('1.  LRAMVA Summary'!I$55:I$72)+SUM('1.  LRAMVA Summary'!I$73:I$74)*(MONTH($E111)-1)/12)*$H111</f>
        <v>0</v>
      </c>
      <c r="O111" s="197">
        <f>(SUM('1.  LRAMVA Summary'!J$55:J$72)+SUM('1.  LRAMVA Summary'!J$73:J$74)*(MONTH($E111)-1)/12)*$H111</f>
        <v>0</v>
      </c>
      <c r="P111" s="197">
        <f>(SUM('1.  LRAMVA Summary'!K$55:K$72)+SUM('1.  LRAMVA Summary'!K$73:K$74)*(MONTH($E111)-1)/12)*$H111</f>
        <v>0</v>
      </c>
      <c r="Q111" s="197">
        <f>(SUM('1.  LRAMVA Summary'!L$55:L$72)+SUM('1.  LRAMVA Summary'!L$73:L$74)*(MONTH($E111)-1)/12)*$H111</f>
        <v>0</v>
      </c>
      <c r="R111" s="197">
        <f>(SUM('1.  LRAMVA Summary'!M$55:M$72)+SUM('1.  LRAMVA Summary'!M$73:M$74)*(MONTH($E111)-1)/12)*$H111</f>
        <v>0</v>
      </c>
      <c r="S111" s="197">
        <f>(SUM('1.  LRAMVA Summary'!N$55:N$72)+SUM('1.  LRAMVA Summary'!N$73:N$74)*(MONTH($E111)-1)/12)*$H111</f>
        <v>0</v>
      </c>
      <c r="T111" s="197">
        <f>(SUM('1.  LRAMVA Summary'!O$55:O$72)+SUM('1.  LRAMVA Summary'!O$73:O$74)*(MONTH($E111)-1)/12)*$H111</f>
        <v>0</v>
      </c>
      <c r="U111" s="197">
        <f>(SUM('1.  LRAMVA Summary'!P$55:P$72)+SUM('1.  LRAMVA Summary'!P$73:P$74)*(MONTH($E111)-1)/12)*$H111</f>
        <v>0</v>
      </c>
      <c r="V111" s="197">
        <f>(SUM('1.  LRAMVA Summary'!Q$55:Q$72)+SUM('1.  LRAMVA Summary'!Q$73:Q$74)*(MONTH($E111)-1)/12)*$H111</f>
        <v>0</v>
      </c>
      <c r="W111" s="198">
        <f t="shared" si="49"/>
        <v>0</v>
      </c>
    </row>
    <row r="112" spans="2:23">
      <c r="E112" s="181">
        <v>42948</v>
      </c>
      <c r="F112" s="181" t="s">
        <v>184</v>
      </c>
      <c r="G112" s="182" t="s">
        <v>68</v>
      </c>
      <c r="H112" s="205">
        <f t="shared" ref="H112:H113" si="51">$C$41/12</f>
        <v>9.1666666666666665E-4</v>
      </c>
      <c r="I112" s="197">
        <f>(SUM('1.  LRAMVA Summary'!D$55:D$72)+SUM('1.  LRAMVA Summary'!D$73:D$74)*(MONTH($E112)-1)/12)*$H112</f>
        <v>0</v>
      </c>
      <c r="J112" s="197">
        <f>(SUM('1.  LRAMVA Summary'!E$55:E$72)+SUM('1.  LRAMVA Summary'!E$73:E$74)*(MONTH($E112)-1)/12)*$H112</f>
        <v>0</v>
      </c>
      <c r="K112" s="197">
        <f>(SUM('1.  LRAMVA Summary'!F$55:F$72)+SUM('1.  LRAMVA Summary'!F$73:F$74)*(MONTH($E112)-1)/12)*$H112</f>
        <v>0</v>
      </c>
      <c r="L112" s="197">
        <f>(SUM('1.  LRAMVA Summary'!G$55:G$72)+SUM('1.  LRAMVA Summary'!G$73:G$74)*(MONTH($E112)-1)/12)*$H112</f>
        <v>0</v>
      </c>
      <c r="M112" s="197">
        <f>(SUM('1.  LRAMVA Summary'!H$55:H$72)+SUM('1.  LRAMVA Summary'!H$73:H$74)*(MONTH($E112)-1)/12)*$H112</f>
        <v>0</v>
      </c>
      <c r="N112" s="197">
        <f>(SUM('1.  LRAMVA Summary'!I$55:I$72)+SUM('1.  LRAMVA Summary'!I$73:I$74)*(MONTH($E112)-1)/12)*$H112</f>
        <v>0</v>
      </c>
      <c r="O112" s="197">
        <f>(SUM('1.  LRAMVA Summary'!J$55:J$72)+SUM('1.  LRAMVA Summary'!J$73:J$74)*(MONTH($E112)-1)/12)*$H112</f>
        <v>0</v>
      </c>
      <c r="P112" s="197">
        <f>(SUM('1.  LRAMVA Summary'!K$55:K$72)+SUM('1.  LRAMVA Summary'!K$73:K$74)*(MONTH($E112)-1)/12)*$H112</f>
        <v>0</v>
      </c>
      <c r="Q112" s="197">
        <f>(SUM('1.  LRAMVA Summary'!L$55:L$72)+SUM('1.  LRAMVA Summary'!L$73:L$74)*(MONTH($E112)-1)/12)*$H112</f>
        <v>0</v>
      </c>
      <c r="R112" s="197">
        <f>(SUM('1.  LRAMVA Summary'!M$55:M$72)+SUM('1.  LRAMVA Summary'!M$73:M$74)*(MONTH($E112)-1)/12)*$H112</f>
        <v>0</v>
      </c>
      <c r="S112" s="197">
        <f>(SUM('1.  LRAMVA Summary'!N$55:N$72)+SUM('1.  LRAMVA Summary'!N$73:N$74)*(MONTH($E112)-1)/12)*$H112</f>
        <v>0</v>
      </c>
      <c r="T112" s="197">
        <f>(SUM('1.  LRAMVA Summary'!O$55:O$72)+SUM('1.  LRAMVA Summary'!O$73:O$74)*(MONTH($E112)-1)/12)*$H112</f>
        <v>0</v>
      </c>
      <c r="U112" s="197">
        <f>(SUM('1.  LRAMVA Summary'!P$55:P$72)+SUM('1.  LRAMVA Summary'!P$73:P$74)*(MONTH($E112)-1)/12)*$H112</f>
        <v>0</v>
      </c>
      <c r="V112" s="197">
        <f>(SUM('1.  LRAMVA Summary'!Q$55:Q$72)+SUM('1.  LRAMVA Summary'!Q$73:Q$74)*(MONTH($E112)-1)/12)*$H112</f>
        <v>0</v>
      </c>
      <c r="W112" s="198">
        <f t="shared" si="49"/>
        <v>0</v>
      </c>
    </row>
    <row r="113" spans="2:23">
      <c r="E113" s="181">
        <v>42979</v>
      </c>
      <c r="F113" s="181" t="s">
        <v>184</v>
      </c>
      <c r="G113" s="182" t="s">
        <v>68</v>
      </c>
      <c r="H113" s="205">
        <f t="shared" si="51"/>
        <v>9.1666666666666665E-4</v>
      </c>
      <c r="I113" s="197">
        <f>(SUM('1.  LRAMVA Summary'!D$55:D$72)+SUM('1.  LRAMVA Summary'!D$73:D$74)*(MONTH($E113)-1)/12)*$H113</f>
        <v>0</v>
      </c>
      <c r="J113" s="197">
        <f>(SUM('1.  LRAMVA Summary'!E$55:E$72)+SUM('1.  LRAMVA Summary'!E$73:E$74)*(MONTH($E113)-1)/12)*$H113</f>
        <v>0</v>
      </c>
      <c r="K113" s="197">
        <f>(SUM('1.  LRAMVA Summary'!F$55:F$72)+SUM('1.  LRAMVA Summary'!F$73:F$74)*(MONTH($E113)-1)/12)*$H113</f>
        <v>0</v>
      </c>
      <c r="L113" s="197">
        <f>(SUM('1.  LRAMVA Summary'!G$55:G$72)+SUM('1.  LRAMVA Summary'!G$73:G$74)*(MONTH($E113)-1)/12)*$H113</f>
        <v>0</v>
      </c>
      <c r="M113" s="197">
        <f>(SUM('1.  LRAMVA Summary'!H$55:H$72)+SUM('1.  LRAMVA Summary'!H$73:H$74)*(MONTH($E113)-1)/12)*$H113</f>
        <v>0</v>
      </c>
      <c r="N113" s="197">
        <f>(SUM('1.  LRAMVA Summary'!I$55:I$72)+SUM('1.  LRAMVA Summary'!I$73:I$74)*(MONTH($E113)-1)/12)*$H113</f>
        <v>0</v>
      </c>
      <c r="O113" s="197">
        <f>(SUM('1.  LRAMVA Summary'!J$55:J$72)+SUM('1.  LRAMVA Summary'!J$73:J$74)*(MONTH($E113)-1)/12)*$H113</f>
        <v>0</v>
      </c>
      <c r="P113" s="197">
        <f>(SUM('1.  LRAMVA Summary'!K$55:K$72)+SUM('1.  LRAMVA Summary'!K$73:K$74)*(MONTH($E113)-1)/12)*$H113</f>
        <v>0</v>
      </c>
      <c r="Q113" s="197">
        <f>(SUM('1.  LRAMVA Summary'!L$55:L$72)+SUM('1.  LRAMVA Summary'!L$73:L$74)*(MONTH($E113)-1)/12)*$H113</f>
        <v>0</v>
      </c>
      <c r="R113" s="197">
        <f>(SUM('1.  LRAMVA Summary'!M$55:M$72)+SUM('1.  LRAMVA Summary'!M$73:M$74)*(MONTH($E113)-1)/12)*$H113</f>
        <v>0</v>
      </c>
      <c r="S113" s="197">
        <f>(SUM('1.  LRAMVA Summary'!N$55:N$72)+SUM('1.  LRAMVA Summary'!N$73:N$74)*(MONTH($E113)-1)/12)*$H113</f>
        <v>0</v>
      </c>
      <c r="T113" s="197">
        <f>(SUM('1.  LRAMVA Summary'!O$55:O$72)+SUM('1.  LRAMVA Summary'!O$73:O$74)*(MONTH($E113)-1)/12)*$H113</f>
        <v>0</v>
      </c>
      <c r="U113" s="197">
        <f>(SUM('1.  LRAMVA Summary'!P$55:P$72)+SUM('1.  LRAMVA Summary'!P$73:P$74)*(MONTH($E113)-1)/12)*$H113</f>
        <v>0</v>
      </c>
      <c r="V113" s="197">
        <f>(SUM('1.  LRAMVA Summary'!Q$55:Q$72)+SUM('1.  LRAMVA Summary'!Q$73:Q$74)*(MONTH($E113)-1)/12)*$H113</f>
        <v>0</v>
      </c>
      <c r="W113" s="198">
        <f t="shared" si="49"/>
        <v>0</v>
      </c>
    </row>
    <row r="114" spans="2:23">
      <c r="E114" s="181">
        <v>43009</v>
      </c>
      <c r="F114" s="181" t="s">
        <v>184</v>
      </c>
      <c r="G114" s="182" t="s">
        <v>69</v>
      </c>
      <c r="H114" s="205">
        <f>$C$42/12</f>
        <v>1.25E-3</v>
      </c>
      <c r="I114" s="197">
        <f>(SUM('1.  LRAMVA Summary'!D$55:D$72)+SUM('1.  LRAMVA Summary'!D$73:D$74)*(MONTH($E114)-1)/12)*$H114</f>
        <v>0</v>
      </c>
      <c r="J114" s="197">
        <f>(SUM('1.  LRAMVA Summary'!E$55:E$72)+SUM('1.  LRAMVA Summary'!E$73:E$74)*(MONTH($E114)-1)/12)*$H114</f>
        <v>0</v>
      </c>
      <c r="K114" s="197">
        <f>(SUM('1.  LRAMVA Summary'!F$55:F$72)+SUM('1.  LRAMVA Summary'!F$73:F$74)*(MONTH($E114)-1)/12)*$H114</f>
        <v>0</v>
      </c>
      <c r="L114" s="197">
        <f>(SUM('1.  LRAMVA Summary'!G$55:G$72)+SUM('1.  LRAMVA Summary'!G$73:G$74)*(MONTH($E114)-1)/12)*$H114</f>
        <v>0</v>
      </c>
      <c r="M114" s="197">
        <f>(SUM('1.  LRAMVA Summary'!H$55:H$72)+SUM('1.  LRAMVA Summary'!H$73:H$74)*(MONTH($E114)-1)/12)*$H114</f>
        <v>0</v>
      </c>
      <c r="N114" s="197">
        <f>(SUM('1.  LRAMVA Summary'!I$55:I$72)+SUM('1.  LRAMVA Summary'!I$73:I$74)*(MONTH($E114)-1)/12)*$H114</f>
        <v>0</v>
      </c>
      <c r="O114" s="197">
        <f>(SUM('1.  LRAMVA Summary'!J$55:J$72)+SUM('1.  LRAMVA Summary'!J$73:J$74)*(MONTH($E114)-1)/12)*$H114</f>
        <v>0</v>
      </c>
      <c r="P114" s="197">
        <f>(SUM('1.  LRAMVA Summary'!K$55:K$72)+SUM('1.  LRAMVA Summary'!K$73:K$74)*(MONTH($E114)-1)/12)*$H114</f>
        <v>0</v>
      </c>
      <c r="Q114" s="197">
        <f>(SUM('1.  LRAMVA Summary'!L$55:L$72)+SUM('1.  LRAMVA Summary'!L$73:L$74)*(MONTH($E114)-1)/12)*$H114</f>
        <v>0</v>
      </c>
      <c r="R114" s="197">
        <f>(SUM('1.  LRAMVA Summary'!M$55:M$72)+SUM('1.  LRAMVA Summary'!M$73:M$74)*(MONTH($E114)-1)/12)*$H114</f>
        <v>0</v>
      </c>
      <c r="S114" s="197">
        <f>(SUM('1.  LRAMVA Summary'!N$55:N$72)+SUM('1.  LRAMVA Summary'!N$73:N$74)*(MONTH($E114)-1)/12)*$H114</f>
        <v>0</v>
      </c>
      <c r="T114" s="197">
        <f>(SUM('1.  LRAMVA Summary'!O$55:O$72)+SUM('1.  LRAMVA Summary'!O$73:O$74)*(MONTH($E114)-1)/12)*$H114</f>
        <v>0</v>
      </c>
      <c r="U114" s="197">
        <f>(SUM('1.  LRAMVA Summary'!P$55:P$72)+SUM('1.  LRAMVA Summary'!P$73:P$74)*(MONTH($E114)-1)/12)*$H114</f>
        <v>0</v>
      </c>
      <c r="V114" s="197">
        <f>(SUM('1.  LRAMVA Summary'!Q$55:Q$72)+SUM('1.  LRAMVA Summary'!Q$73:Q$74)*(MONTH($E114)-1)/12)*$H114</f>
        <v>0</v>
      </c>
      <c r="W114" s="198">
        <f t="shared" si="49"/>
        <v>0</v>
      </c>
    </row>
    <row r="115" spans="2:23">
      <c r="C115" s="8"/>
      <c r="E115" s="181">
        <v>43040</v>
      </c>
      <c r="F115" s="181" t="s">
        <v>184</v>
      </c>
      <c r="G115" s="182" t="s">
        <v>69</v>
      </c>
      <c r="H115" s="205">
        <f t="shared" ref="H115:H116" si="52">$C$42/12</f>
        <v>1.25E-3</v>
      </c>
      <c r="I115" s="197">
        <f>(SUM('1.  LRAMVA Summary'!D$55:D$72)+SUM('1.  LRAMVA Summary'!D$73:D$74)*(MONTH($E115)-1)/12)*$H115</f>
        <v>0</v>
      </c>
      <c r="J115" s="197">
        <f>(SUM('1.  LRAMVA Summary'!E$55:E$72)+SUM('1.  LRAMVA Summary'!E$73:E$74)*(MONTH($E115)-1)/12)*$H115</f>
        <v>0</v>
      </c>
      <c r="K115" s="197">
        <f>(SUM('1.  LRAMVA Summary'!F$55:F$72)+SUM('1.  LRAMVA Summary'!F$73:F$74)*(MONTH($E115)-1)/12)*$H115</f>
        <v>0</v>
      </c>
      <c r="L115" s="197">
        <f>(SUM('1.  LRAMVA Summary'!G$55:G$72)+SUM('1.  LRAMVA Summary'!G$73:G$74)*(MONTH($E115)-1)/12)*$H115</f>
        <v>0</v>
      </c>
      <c r="M115" s="197">
        <f>(SUM('1.  LRAMVA Summary'!H$55:H$72)+SUM('1.  LRAMVA Summary'!H$73:H$74)*(MONTH($E115)-1)/12)*$H115</f>
        <v>0</v>
      </c>
      <c r="N115" s="197">
        <f>(SUM('1.  LRAMVA Summary'!I$55:I$72)+SUM('1.  LRAMVA Summary'!I$73:I$74)*(MONTH($E115)-1)/12)*$H115</f>
        <v>0</v>
      </c>
      <c r="O115" s="197">
        <f>(SUM('1.  LRAMVA Summary'!J$55:J$72)+SUM('1.  LRAMVA Summary'!J$73:J$74)*(MONTH($E115)-1)/12)*$H115</f>
        <v>0</v>
      </c>
      <c r="P115" s="197">
        <f>(SUM('1.  LRAMVA Summary'!K$55:K$72)+SUM('1.  LRAMVA Summary'!K$73:K$74)*(MONTH($E115)-1)/12)*$H115</f>
        <v>0</v>
      </c>
      <c r="Q115" s="197">
        <f>(SUM('1.  LRAMVA Summary'!L$55:L$72)+SUM('1.  LRAMVA Summary'!L$73:L$74)*(MONTH($E115)-1)/12)*$H115</f>
        <v>0</v>
      </c>
      <c r="R115" s="197">
        <f>(SUM('1.  LRAMVA Summary'!M$55:M$72)+SUM('1.  LRAMVA Summary'!M$73:M$74)*(MONTH($E115)-1)/12)*$H115</f>
        <v>0</v>
      </c>
      <c r="S115" s="197">
        <f>(SUM('1.  LRAMVA Summary'!N$55:N$72)+SUM('1.  LRAMVA Summary'!N$73:N$74)*(MONTH($E115)-1)/12)*$H115</f>
        <v>0</v>
      </c>
      <c r="T115" s="197">
        <f>(SUM('1.  LRAMVA Summary'!O$55:O$72)+SUM('1.  LRAMVA Summary'!O$73:O$74)*(MONTH($E115)-1)/12)*$H115</f>
        <v>0</v>
      </c>
      <c r="U115" s="197">
        <f>(SUM('1.  LRAMVA Summary'!P$55:P$72)+SUM('1.  LRAMVA Summary'!P$73:P$74)*(MONTH($E115)-1)/12)*$H115</f>
        <v>0</v>
      </c>
      <c r="V115" s="197">
        <f>(SUM('1.  LRAMVA Summary'!Q$55:Q$72)+SUM('1.  LRAMVA Summary'!Q$73:Q$74)*(MONTH($E115)-1)/12)*$H115</f>
        <v>0</v>
      </c>
      <c r="W115" s="198">
        <f t="shared" si="49"/>
        <v>0</v>
      </c>
    </row>
    <row r="116" spans="2:23">
      <c r="E116" s="181">
        <v>43070</v>
      </c>
      <c r="F116" s="181" t="s">
        <v>184</v>
      </c>
      <c r="G116" s="182" t="s">
        <v>69</v>
      </c>
      <c r="H116" s="205">
        <f t="shared" si="52"/>
        <v>1.25E-3</v>
      </c>
      <c r="I116" s="197">
        <f>(SUM('1.  LRAMVA Summary'!D$55:D$72)+SUM('1.  LRAMVA Summary'!D$73:D$74)*(MONTH($E116)-1)/12)*$H116</f>
        <v>0</v>
      </c>
      <c r="J116" s="197">
        <f>(SUM('1.  LRAMVA Summary'!E$55:E$72)+SUM('1.  LRAMVA Summary'!E$73:E$74)*(MONTH($E116)-1)/12)*$H116</f>
        <v>0</v>
      </c>
      <c r="K116" s="197">
        <f>(SUM('1.  LRAMVA Summary'!F$55:F$72)+SUM('1.  LRAMVA Summary'!F$73:F$74)*(MONTH($E116)-1)/12)*$H116</f>
        <v>0</v>
      </c>
      <c r="L116" s="197">
        <f>(SUM('1.  LRAMVA Summary'!G$55:G$72)+SUM('1.  LRAMVA Summary'!G$73:G$74)*(MONTH($E116)-1)/12)*$H116</f>
        <v>0</v>
      </c>
      <c r="M116" s="197">
        <f>(SUM('1.  LRAMVA Summary'!H$55:H$72)+SUM('1.  LRAMVA Summary'!H$73:H$74)*(MONTH($E116)-1)/12)*$H116</f>
        <v>0</v>
      </c>
      <c r="N116" s="197">
        <f>(SUM('1.  LRAMVA Summary'!I$55:I$72)+SUM('1.  LRAMVA Summary'!I$73:I$74)*(MONTH($E116)-1)/12)*$H116</f>
        <v>0</v>
      </c>
      <c r="O116" s="197">
        <f>(SUM('1.  LRAMVA Summary'!J$55:J$72)+SUM('1.  LRAMVA Summary'!J$73:J$74)*(MONTH($E116)-1)/12)*$H116</f>
        <v>0</v>
      </c>
      <c r="P116" s="197">
        <f>(SUM('1.  LRAMVA Summary'!K$55:K$72)+SUM('1.  LRAMVA Summary'!K$73:K$74)*(MONTH($E116)-1)/12)*$H116</f>
        <v>0</v>
      </c>
      <c r="Q116" s="197">
        <f>(SUM('1.  LRAMVA Summary'!L$55:L$72)+SUM('1.  LRAMVA Summary'!L$73:L$74)*(MONTH($E116)-1)/12)*$H116</f>
        <v>0</v>
      </c>
      <c r="R116" s="197">
        <f>(SUM('1.  LRAMVA Summary'!M$55:M$72)+SUM('1.  LRAMVA Summary'!M$73:M$74)*(MONTH($E116)-1)/12)*$H116</f>
        <v>0</v>
      </c>
      <c r="S116" s="197">
        <f>(SUM('1.  LRAMVA Summary'!N$55:N$72)+SUM('1.  LRAMVA Summary'!N$73:N$74)*(MONTH($E116)-1)/12)*$H116</f>
        <v>0</v>
      </c>
      <c r="T116" s="197">
        <f>(SUM('1.  LRAMVA Summary'!O$55:O$72)+SUM('1.  LRAMVA Summary'!O$73:O$74)*(MONTH($E116)-1)/12)*$H116</f>
        <v>0</v>
      </c>
      <c r="U116" s="197">
        <f>(SUM('1.  LRAMVA Summary'!P$55:P$72)+SUM('1.  LRAMVA Summary'!P$73:P$74)*(MONTH($E116)-1)/12)*$H116</f>
        <v>0</v>
      </c>
      <c r="V116" s="197">
        <f>(SUM('1.  LRAMVA Summary'!Q$55:Q$72)+SUM('1.  LRAMVA Summary'!Q$73:Q$74)*(MONTH($E116)-1)/12)*$H116</f>
        <v>0</v>
      </c>
      <c r="W116" s="198">
        <f t="shared" si="49"/>
        <v>0</v>
      </c>
    </row>
    <row r="117" spans="2:23" ht="15.75" thickBot="1">
      <c r="C117" s="203"/>
      <c r="E117" s="183" t="s">
        <v>463</v>
      </c>
      <c r="F117" s="183"/>
      <c r="G117" s="184"/>
      <c r="H117" s="185"/>
      <c r="I117" s="186">
        <f>SUM(I104:I116)</f>
        <v>0</v>
      </c>
      <c r="J117" s="186">
        <f>SUM(J104:J116)</f>
        <v>0</v>
      </c>
      <c r="K117" s="186">
        <f t="shared" ref="K117:O117" si="53">SUM(K104:K116)</f>
        <v>0</v>
      </c>
      <c r="L117" s="186">
        <f t="shared" si="53"/>
        <v>0</v>
      </c>
      <c r="M117" s="186">
        <f t="shared" si="53"/>
        <v>0</v>
      </c>
      <c r="N117" s="186">
        <f t="shared" si="53"/>
        <v>0</v>
      </c>
      <c r="O117" s="186">
        <f t="shared" si="53"/>
        <v>0</v>
      </c>
      <c r="P117" s="186">
        <f t="shared" ref="P117:V117" si="54">SUM(P104:P116)</f>
        <v>0</v>
      </c>
      <c r="Q117" s="186">
        <f t="shared" si="54"/>
        <v>0</v>
      </c>
      <c r="R117" s="186">
        <f t="shared" si="54"/>
        <v>0</v>
      </c>
      <c r="S117" s="186">
        <f t="shared" si="54"/>
        <v>0</v>
      </c>
      <c r="T117" s="186">
        <f t="shared" si="54"/>
        <v>0</v>
      </c>
      <c r="U117" s="186">
        <f t="shared" si="54"/>
        <v>0</v>
      </c>
      <c r="V117" s="186">
        <f t="shared" si="54"/>
        <v>0</v>
      </c>
      <c r="W117" s="186">
        <f>SUM(W104:W116)</f>
        <v>0</v>
      </c>
    </row>
    <row r="118" spans="2:23" ht="15.75" thickTop="1">
      <c r="E118" s="187" t="s">
        <v>67</v>
      </c>
      <c r="F118" s="187"/>
      <c r="G118" s="188"/>
      <c r="H118" s="189"/>
      <c r="I118" s="190"/>
      <c r="J118" s="190"/>
      <c r="K118" s="190"/>
      <c r="L118" s="190"/>
      <c r="M118" s="190"/>
      <c r="N118" s="190"/>
      <c r="O118" s="190"/>
      <c r="P118" s="190"/>
      <c r="Q118" s="190"/>
      <c r="R118" s="190"/>
      <c r="S118" s="190"/>
      <c r="T118" s="190"/>
      <c r="U118" s="190"/>
      <c r="V118" s="190"/>
      <c r="W118" s="191"/>
    </row>
    <row r="119" spans="2:23">
      <c r="B119" s="204"/>
      <c r="E119" s="192" t="s">
        <v>429</v>
      </c>
      <c r="F119" s="192"/>
      <c r="G119" s="193"/>
      <c r="H119" s="194"/>
      <c r="I119" s="195">
        <f>I117+I118</f>
        <v>0</v>
      </c>
      <c r="J119" s="195">
        <f t="shared" ref="J119" si="55">J117+J118</f>
        <v>0</v>
      </c>
      <c r="K119" s="195">
        <f t="shared" ref="K119" si="56">K117+K118</f>
        <v>0</v>
      </c>
      <c r="L119" s="195">
        <f t="shared" ref="L119" si="57">L117+L118</f>
        <v>0</v>
      </c>
      <c r="M119" s="195">
        <f t="shared" ref="M119" si="58">M117+M118</f>
        <v>0</v>
      </c>
      <c r="N119" s="195">
        <f t="shared" ref="N119" si="59">N117+N118</f>
        <v>0</v>
      </c>
      <c r="O119" s="195">
        <f t="shared" ref="O119:V119" si="60">O117+O118</f>
        <v>0</v>
      </c>
      <c r="P119" s="195">
        <f t="shared" si="60"/>
        <v>0</v>
      </c>
      <c r="Q119" s="195">
        <f t="shared" si="60"/>
        <v>0</v>
      </c>
      <c r="R119" s="195">
        <f t="shared" si="60"/>
        <v>0</v>
      </c>
      <c r="S119" s="195">
        <f t="shared" si="60"/>
        <v>0</v>
      </c>
      <c r="T119" s="195">
        <f t="shared" si="60"/>
        <v>0</v>
      </c>
      <c r="U119" s="195">
        <f t="shared" si="60"/>
        <v>0</v>
      </c>
      <c r="V119" s="195">
        <f t="shared" si="60"/>
        <v>0</v>
      </c>
      <c r="W119" s="195">
        <f t="shared" ref="W119" si="61">W117+W118</f>
        <v>0</v>
      </c>
    </row>
    <row r="120" spans="2:23">
      <c r="E120" s="181">
        <v>43101</v>
      </c>
      <c r="F120" s="181" t="s">
        <v>185</v>
      </c>
      <c r="G120" s="182" t="s">
        <v>65</v>
      </c>
      <c r="H120" s="205">
        <f>$C$43/12</f>
        <v>1.25E-3</v>
      </c>
      <c r="I120" s="197">
        <f>(SUM('1.  LRAMVA Summary'!D$55:D$75)+SUM('1.  LRAMVA Summary'!D$76:D$77)*(MONTH($E120)-1)/12)*$H120</f>
        <v>0</v>
      </c>
      <c r="J120" s="197">
        <f>(SUM('1.  LRAMVA Summary'!E$55:E$75)+SUM('1.  LRAMVA Summary'!E$76:E$77)*(MONTH($E120)-1)/12)*$H120</f>
        <v>0</v>
      </c>
      <c r="K120" s="197">
        <f>(SUM('1.  LRAMVA Summary'!F$55:F$75)+SUM('1.  LRAMVA Summary'!F$76:F$77)*(MONTH($E120)-1)/12)*$H120</f>
        <v>0</v>
      </c>
      <c r="L120" s="197">
        <f>(SUM('1.  LRAMVA Summary'!G$55:G$75)+SUM('1.  LRAMVA Summary'!G$76:G$77)*(MONTH($E120)-1)/12)*$H120</f>
        <v>0</v>
      </c>
      <c r="M120" s="197">
        <f>(SUM('1.  LRAMVA Summary'!H$55:H$75)+SUM('1.  LRAMVA Summary'!H$76:H$77)*(MONTH($E120)-1)/12)*$H120</f>
        <v>0</v>
      </c>
      <c r="N120" s="197">
        <f>(SUM('1.  LRAMVA Summary'!I$55:I$75)+SUM('1.  LRAMVA Summary'!I$76:I$77)*(MONTH($E120)-1)/12)*$H120</f>
        <v>0</v>
      </c>
      <c r="O120" s="197">
        <f>(SUM('1.  LRAMVA Summary'!J$55:J$75)+SUM('1.  LRAMVA Summary'!J$76:J$77)*(MONTH($E120)-1)/12)*$H120</f>
        <v>0</v>
      </c>
      <c r="P120" s="197">
        <f>(SUM('1.  LRAMVA Summary'!K$55:K$75)+SUM('1.  LRAMVA Summary'!K$76:K$77)*(MONTH($E120)-1)/12)*$H120</f>
        <v>0</v>
      </c>
      <c r="Q120" s="197">
        <f>(SUM('1.  LRAMVA Summary'!L$55:L$75)+SUM('1.  LRAMVA Summary'!L$76:L$77)*(MONTH($E120)-1)/12)*$H120</f>
        <v>0</v>
      </c>
      <c r="R120" s="197">
        <f>(SUM('1.  LRAMVA Summary'!M$55:M$75)+SUM('1.  LRAMVA Summary'!M$76:M$77)*(MONTH($E120)-1)/12)*$H120</f>
        <v>0</v>
      </c>
      <c r="S120" s="197">
        <f>(SUM('1.  LRAMVA Summary'!N$55:N$75)+SUM('1.  LRAMVA Summary'!N$76:N$77)*(MONTH($E120)-1)/12)*$H120</f>
        <v>0</v>
      </c>
      <c r="T120" s="197">
        <f>(SUM('1.  LRAMVA Summary'!O$55:O$75)+SUM('1.  LRAMVA Summary'!O$76:O$77)*(MONTH($E120)-1)/12)*$H120</f>
        <v>0</v>
      </c>
      <c r="U120" s="197">
        <f>(SUM('1.  LRAMVA Summary'!P$55:P$75)+SUM('1.  LRAMVA Summary'!P$76:P$77)*(MONTH($E120)-1)/12)*$H120</f>
        <v>0</v>
      </c>
      <c r="V120" s="197">
        <f>(SUM('1.  LRAMVA Summary'!Q$55:Q$75)+SUM('1.  LRAMVA Summary'!Q$76:Q$77)*(MONTH($E120)-1)/12)*$H120</f>
        <v>0</v>
      </c>
      <c r="W120" s="198">
        <f>SUM(I120:V120)</f>
        <v>0</v>
      </c>
    </row>
    <row r="121" spans="2:23">
      <c r="B121" s="202"/>
      <c r="E121" s="181">
        <v>43132</v>
      </c>
      <c r="F121" s="181" t="s">
        <v>185</v>
      </c>
      <c r="G121" s="182" t="s">
        <v>65</v>
      </c>
      <c r="H121" s="205">
        <f t="shared" ref="H121:H122" si="62">$C$43/12</f>
        <v>1.25E-3</v>
      </c>
      <c r="I121" s="197">
        <f>(SUM('1.  LRAMVA Summary'!D$55:D$75)+SUM('1.  LRAMVA Summary'!D$76:D$77)*(MONTH($E121)-1)/12)*$H121</f>
        <v>0</v>
      </c>
      <c r="J121" s="197">
        <f>(SUM('1.  LRAMVA Summary'!E$55:E$75)+SUM('1.  LRAMVA Summary'!E$76:E$77)*(MONTH($E121)-1)/12)*$H121</f>
        <v>0</v>
      </c>
      <c r="K121" s="197">
        <f>(SUM('1.  LRAMVA Summary'!F$55:F$75)+SUM('1.  LRAMVA Summary'!F$76:F$77)*(MONTH($E121)-1)/12)*$H121</f>
        <v>0</v>
      </c>
      <c r="L121" s="197">
        <f>(SUM('1.  LRAMVA Summary'!G$55:G$75)+SUM('1.  LRAMVA Summary'!G$76:G$77)*(MONTH($E121)-1)/12)*$H121</f>
        <v>0</v>
      </c>
      <c r="M121" s="197">
        <f>(SUM('1.  LRAMVA Summary'!H$55:H$75)+SUM('1.  LRAMVA Summary'!H$76:H$77)*(MONTH($E121)-1)/12)*$H121</f>
        <v>0</v>
      </c>
      <c r="N121" s="197">
        <f>(SUM('1.  LRAMVA Summary'!I$55:I$75)+SUM('1.  LRAMVA Summary'!I$76:I$77)*(MONTH($E121)-1)/12)*$H121</f>
        <v>0</v>
      </c>
      <c r="O121" s="197">
        <f>(SUM('1.  LRAMVA Summary'!J$55:J$75)+SUM('1.  LRAMVA Summary'!J$76:J$77)*(MONTH($E121)-1)/12)*$H121</f>
        <v>0</v>
      </c>
      <c r="P121" s="197">
        <f>(SUM('1.  LRAMVA Summary'!K$55:K$75)+SUM('1.  LRAMVA Summary'!K$76:K$77)*(MONTH($E121)-1)/12)*$H121</f>
        <v>0</v>
      </c>
      <c r="Q121" s="197">
        <f>(SUM('1.  LRAMVA Summary'!L$55:L$75)+SUM('1.  LRAMVA Summary'!L$76:L$77)*(MONTH($E121)-1)/12)*$H121</f>
        <v>0</v>
      </c>
      <c r="R121" s="197">
        <f>(SUM('1.  LRAMVA Summary'!M$55:M$75)+SUM('1.  LRAMVA Summary'!M$76:M$77)*(MONTH($E121)-1)/12)*$H121</f>
        <v>0</v>
      </c>
      <c r="S121" s="197">
        <f>(SUM('1.  LRAMVA Summary'!N$55:N$75)+SUM('1.  LRAMVA Summary'!N$76:N$77)*(MONTH($E121)-1)/12)*$H121</f>
        <v>0</v>
      </c>
      <c r="T121" s="197">
        <f>(SUM('1.  LRAMVA Summary'!O$55:O$75)+SUM('1.  LRAMVA Summary'!O$76:O$77)*(MONTH($E121)-1)/12)*$H121</f>
        <v>0</v>
      </c>
      <c r="U121" s="197">
        <f>(SUM('1.  LRAMVA Summary'!P$55:P$75)+SUM('1.  LRAMVA Summary'!P$76:P$77)*(MONTH($E121)-1)/12)*$H121</f>
        <v>0</v>
      </c>
      <c r="V121" s="197">
        <f>(SUM('1.  LRAMVA Summary'!Q$55:Q$75)+SUM('1.  LRAMVA Summary'!Q$76:Q$77)*(MONTH($E121)-1)/12)*$H121</f>
        <v>0</v>
      </c>
      <c r="W121" s="198">
        <f t="shared" ref="W121:W131" si="63">SUM(I121:V121)</f>
        <v>0</v>
      </c>
    </row>
    <row r="122" spans="2:23">
      <c r="E122" s="181">
        <v>43160</v>
      </c>
      <c r="F122" s="181" t="s">
        <v>185</v>
      </c>
      <c r="G122" s="182" t="s">
        <v>65</v>
      </c>
      <c r="H122" s="205">
        <f t="shared" si="62"/>
        <v>1.25E-3</v>
      </c>
      <c r="I122" s="197">
        <f>(SUM('1.  LRAMVA Summary'!D$55:D$75)+SUM('1.  LRAMVA Summary'!D$76:D$77)*(MONTH($E122)-1)/12)*$H122</f>
        <v>0</v>
      </c>
      <c r="J122" s="197">
        <f>(SUM('1.  LRAMVA Summary'!E$55:E$75)+SUM('1.  LRAMVA Summary'!E$76:E$77)*(MONTH($E122)-1)/12)*$H122</f>
        <v>0</v>
      </c>
      <c r="K122" s="197">
        <f>(SUM('1.  LRAMVA Summary'!F$55:F$75)+SUM('1.  LRAMVA Summary'!F$76:F$77)*(MONTH($E122)-1)/12)*$H122</f>
        <v>0</v>
      </c>
      <c r="L122" s="197">
        <f>(SUM('1.  LRAMVA Summary'!G$55:G$75)+SUM('1.  LRAMVA Summary'!G$76:G$77)*(MONTH($E122)-1)/12)*$H122</f>
        <v>0</v>
      </c>
      <c r="M122" s="197">
        <f>(SUM('1.  LRAMVA Summary'!H$55:H$75)+SUM('1.  LRAMVA Summary'!H$76:H$77)*(MONTH($E122)-1)/12)*$H122</f>
        <v>0</v>
      </c>
      <c r="N122" s="197">
        <f>(SUM('1.  LRAMVA Summary'!I$55:I$75)+SUM('1.  LRAMVA Summary'!I$76:I$77)*(MONTH($E122)-1)/12)*$H122</f>
        <v>0</v>
      </c>
      <c r="O122" s="197">
        <f>(SUM('1.  LRAMVA Summary'!J$55:J$75)+SUM('1.  LRAMVA Summary'!J$76:J$77)*(MONTH($E122)-1)/12)*$H122</f>
        <v>0</v>
      </c>
      <c r="P122" s="197">
        <f>(SUM('1.  LRAMVA Summary'!K$55:K$75)+SUM('1.  LRAMVA Summary'!K$76:K$77)*(MONTH($E122)-1)/12)*$H122</f>
        <v>0</v>
      </c>
      <c r="Q122" s="197">
        <f>(SUM('1.  LRAMVA Summary'!L$55:L$75)+SUM('1.  LRAMVA Summary'!L$76:L$77)*(MONTH($E122)-1)/12)*$H122</f>
        <v>0</v>
      </c>
      <c r="R122" s="197">
        <f>(SUM('1.  LRAMVA Summary'!M$55:M$75)+SUM('1.  LRAMVA Summary'!M$76:M$77)*(MONTH($E122)-1)/12)*$H122</f>
        <v>0</v>
      </c>
      <c r="S122" s="197">
        <f>(SUM('1.  LRAMVA Summary'!N$55:N$75)+SUM('1.  LRAMVA Summary'!N$76:N$77)*(MONTH($E122)-1)/12)*$H122</f>
        <v>0</v>
      </c>
      <c r="T122" s="197">
        <f>(SUM('1.  LRAMVA Summary'!O$55:O$75)+SUM('1.  LRAMVA Summary'!O$76:O$77)*(MONTH($E122)-1)/12)*$H122</f>
        <v>0</v>
      </c>
      <c r="U122" s="197">
        <f>(SUM('1.  LRAMVA Summary'!P$55:P$75)+SUM('1.  LRAMVA Summary'!P$76:P$77)*(MONTH($E122)-1)/12)*$H122</f>
        <v>0</v>
      </c>
      <c r="V122" s="197">
        <f>(SUM('1.  LRAMVA Summary'!Q$55:Q$75)+SUM('1.  LRAMVA Summary'!Q$76:Q$77)*(MONTH($E122)-1)/12)*$H122</f>
        <v>0</v>
      </c>
      <c r="W122" s="198">
        <f t="shared" si="63"/>
        <v>0</v>
      </c>
    </row>
    <row r="123" spans="2:23" s="8" customFormat="1">
      <c r="B123" s="10"/>
      <c r="C123" s="1"/>
      <c r="E123" s="181">
        <v>43191</v>
      </c>
      <c r="F123" s="181" t="s">
        <v>185</v>
      </c>
      <c r="G123" s="182" t="s">
        <v>66</v>
      </c>
      <c r="H123" s="205">
        <f>$C$44/12</f>
        <v>1.575E-3</v>
      </c>
      <c r="I123" s="197">
        <f>(SUM('1.  LRAMVA Summary'!D$55:D$75)+SUM('1.  LRAMVA Summary'!D$76:D$77)*(MONTH($E123)-1)/12)*$H123</f>
        <v>0</v>
      </c>
      <c r="J123" s="197">
        <f>(SUM('1.  LRAMVA Summary'!E$55:E$75)+SUM('1.  LRAMVA Summary'!E$76:E$77)*(MONTH($E123)-1)/12)*$H123</f>
        <v>0</v>
      </c>
      <c r="K123" s="197">
        <f>(SUM('1.  LRAMVA Summary'!F$55:F$75)+SUM('1.  LRAMVA Summary'!F$76:F$77)*(MONTH($E123)-1)/12)*$H123</f>
        <v>0</v>
      </c>
      <c r="L123" s="197">
        <f>(SUM('1.  LRAMVA Summary'!G$55:G$75)+SUM('1.  LRAMVA Summary'!G$76:G$77)*(MONTH($E123)-1)/12)*$H123</f>
        <v>0</v>
      </c>
      <c r="M123" s="197">
        <f>(SUM('1.  LRAMVA Summary'!H$55:H$75)+SUM('1.  LRAMVA Summary'!H$76:H$77)*(MONTH($E123)-1)/12)*$H123</f>
        <v>0</v>
      </c>
      <c r="N123" s="197">
        <f>(SUM('1.  LRAMVA Summary'!I$55:I$75)+SUM('1.  LRAMVA Summary'!I$76:I$77)*(MONTH($E123)-1)/12)*$H123</f>
        <v>0</v>
      </c>
      <c r="O123" s="197">
        <f>(SUM('1.  LRAMVA Summary'!J$55:J$75)+SUM('1.  LRAMVA Summary'!J$76:J$77)*(MONTH($E123)-1)/12)*$H123</f>
        <v>0</v>
      </c>
      <c r="P123" s="197">
        <f>(SUM('1.  LRAMVA Summary'!K$55:K$75)+SUM('1.  LRAMVA Summary'!K$76:K$77)*(MONTH($E123)-1)/12)*$H123</f>
        <v>0</v>
      </c>
      <c r="Q123" s="197">
        <f>(SUM('1.  LRAMVA Summary'!L$55:L$75)+SUM('1.  LRAMVA Summary'!L$76:L$77)*(MONTH($E123)-1)/12)*$H123</f>
        <v>0</v>
      </c>
      <c r="R123" s="197">
        <f>(SUM('1.  LRAMVA Summary'!M$55:M$75)+SUM('1.  LRAMVA Summary'!M$76:M$77)*(MONTH($E123)-1)/12)*$H123</f>
        <v>0</v>
      </c>
      <c r="S123" s="197">
        <f>(SUM('1.  LRAMVA Summary'!N$55:N$75)+SUM('1.  LRAMVA Summary'!N$76:N$77)*(MONTH($E123)-1)/12)*$H123</f>
        <v>0</v>
      </c>
      <c r="T123" s="197">
        <f>(SUM('1.  LRAMVA Summary'!O$55:O$75)+SUM('1.  LRAMVA Summary'!O$76:O$77)*(MONTH($E123)-1)/12)*$H123</f>
        <v>0</v>
      </c>
      <c r="U123" s="197">
        <f>(SUM('1.  LRAMVA Summary'!P$55:P$75)+SUM('1.  LRAMVA Summary'!P$76:P$77)*(MONTH($E123)-1)/12)*$H123</f>
        <v>0</v>
      </c>
      <c r="V123" s="197">
        <f>(SUM('1.  LRAMVA Summary'!Q$55:Q$75)+SUM('1.  LRAMVA Summary'!Q$76:Q$77)*(MONTH($E123)-1)/12)*$H123</f>
        <v>0</v>
      </c>
      <c r="W123" s="198">
        <f t="shared" si="63"/>
        <v>0</v>
      </c>
    </row>
    <row r="124" spans="2:23">
      <c r="E124" s="181">
        <v>43221</v>
      </c>
      <c r="F124" s="181" t="s">
        <v>185</v>
      </c>
      <c r="G124" s="182" t="s">
        <v>66</v>
      </c>
      <c r="H124" s="205">
        <f t="shared" ref="H124:H125" si="64">$C$44/12</f>
        <v>1.575E-3</v>
      </c>
      <c r="I124" s="197">
        <f>(SUM('1.  LRAMVA Summary'!D$55:D$75)+SUM('1.  LRAMVA Summary'!D$76:D$77)*(MONTH($E124)-1)/12)*$H124</f>
        <v>0</v>
      </c>
      <c r="J124" s="197">
        <f>(SUM('1.  LRAMVA Summary'!E$55:E$75)+SUM('1.  LRAMVA Summary'!E$76:E$77)*(MONTH($E124)-1)/12)*$H124</f>
        <v>0</v>
      </c>
      <c r="K124" s="197">
        <f>(SUM('1.  LRAMVA Summary'!F$55:F$75)+SUM('1.  LRAMVA Summary'!F$76:F$77)*(MONTH($E124)-1)/12)*$H124</f>
        <v>0</v>
      </c>
      <c r="L124" s="197">
        <f>(SUM('1.  LRAMVA Summary'!G$55:G$75)+SUM('1.  LRAMVA Summary'!G$76:G$77)*(MONTH($E124)-1)/12)*$H124</f>
        <v>0</v>
      </c>
      <c r="M124" s="197">
        <f>(SUM('1.  LRAMVA Summary'!H$55:H$75)+SUM('1.  LRAMVA Summary'!H$76:H$77)*(MONTH($E124)-1)/12)*$H124</f>
        <v>0</v>
      </c>
      <c r="N124" s="197">
        <f>(SUM('1.  LRAMVA Summary'!I$55:I$75)+SUM('1.  LRAMVA Summary'!I$76:I$77)*(MONTH($E124)-1)/12)*$H124</f>
        <v>0</v>
      </c>
      <c r="O124" s="197">
        <f>(SUM('1.  LRAMVA Summary'!J$55:J$75)+SUM('1.  LRAMVA Summary'!J$76:J$77)*(MONTH($E124)-1)/12)*$H124</f>
        <v>0</v>
      </c>
      <c r="P124" s="197">
        <f>(SUM('1.  LRAMVA Summary'!K$55:K$75)+SUM('1.  LRAMVA Summary'!K$76:K$77)*(MONTH($E124)-1)/12)*$H124</f>
        <v>0</v>
      </c>
      <c r="Q124" s="197">
        <f>(SUM('1.  LRAMVA Summary'!L$55:L$75)+SUM('1.  LRAMVA Summary'!L$76:L$77)*(MONTH($E124)-1)/12)*$H124</f>
        <v>0</v>
      </c>
      <c r="R124" s="197">
        <f>(SUM('1.  LRAMVA Summary'!M$55:M$75)+SUM('1.  LRAMVA Summary'!M$76:M$77)*(MONTH($E124)-1)/12)*$H124</f>
        <v>0</v>
      </c>
      <c r="S124" s="197">
        <f>(SUM('1.  LRAMVA Summary'!N$55:N$75)+SUM('1.  LRAMVA Summary'!N$76:N$77)*(MONTH($E124)-1)/12)*$H124</f>
        <v>0</v>
      </c>
      <c r="T124" s="197">
        <f>(SUM('1.  LRAMVA Summary'!O$55:O$75)+SUM('1.  LRAMVA Summary'!O$76:O$77)*(MONTH($E124)-1)/12)*$H124</f>
        <v>0</v>
      </c>
      <c r="U124" s="197">
        <f>(SUM('1.  LRAMVA Summary'!P$55:P$75)+SUM('1.  LRAMVA Summary'!P$76:P$77)*(MONTH($E124)-1)/12)*$H124</f>
        <v>0</v>
      </c>
      <c r="V124" s="197">
        <f>(SUM('1.  LRAMVA Summary'!Q$55:Q$75)+SUM('1.  LRAMVA Summary'!Q$76:Q$77)*(MONTH($E124)-1)/12)*$H124</f>
        <v>0</v>
      </c>
      <c r="W124" s="198">
        <f t="shared" si="63"/>
        <v>0</v>
      </c>
    </row>
    <row r="125" spans="2:23" s="203" customFormat="1">
      <c r="B125" s="10"/>
      <c r="C125" s="1"/>
      <c r="E125" s="181">
        <v>43252</v>
      </c>
      <c r="F125" s="181" t="s">
        <v>185</v>
      </c>
      <c r="G125" s="182" t="s">
        <v>66</v>
      </c>
      <c r="H125" s="205">
        <f t="shared" si="64"/>
        <v>1.575E-3</v>
      </c>
      <c r="I125" s="197">
        <f>(SUM('1.  LRAMVA Summary'!D$55:D$75)+SUM('1.  LRAMVA Summary'!D$76:D$77)*(MONTH($E125)-1)/12)*$H125</f>
        <v>0</v>
      </c>
      <c r="J125" s="197">
        <f>(SUM('1.  LRAMVA Summary'!E$55:E$75)+SUM('1.  LRAMVA Summary'!E$76:E$77)*(MONTH($E125)-1)/12)*$H125</f>
        <v>0</v>
      </c>
      <c r="K125" s="197">
        <f>(SUM('1.  LRAMVA Summary'!F$55:F$75)+SUM('1.  LRAMVA Summary'!F$76:F$77)*(MONTH($E125)-1)/12)*$H125</f>
        <v>0</v>
      </c>
      <c r="L125" s="197">
        <f>(SUM('1.  LRAMVA Summary'!G$55:G$75)+SUM('1.  LRAMVA Summary'!G$76:G$77)*(MONTH($E125)-1)/12)*$H125</f>
        <v>0</v>
      </c>
      <c r="M125" s="197">
        <f>(SUM('1.  LRAMVA Summary'!H$55:H$75)+SUM('1.  LRAMVA Summary'!H$76:H$77)*(MONTH($E125)-1)/12)*$H125</f>
        <v>0</v>
      </c>
      <c r="N125" s="197">
        <f>(SUM('1.  LRAMVA Summary'!I$55:I$75)+SUM('1.  LRAMVA Summary'!I$76:I$77)*(MONTH($E125)-1)/12)*$H125</f>
        <v>0</v>
      </c>
      <c r="O125" s="197">
        <f>(SUM('1.  LRAMVA Summary'!J$55:J$75)+SUM('1.  LRAMVA Summary'!J$76:J$77)*(MONTH($E125)-1)/12)*$H125</f>
        <v>0</v>
      </c>
      <c r="P125" s="197">
        <f>(SUM('1.  LRAMVA Summary'!K$55:K$75)+SUM('1.  LRAMVA Summary'!K$76:K$77)*(MONTH($E125)-1)/12)*$H125</f>
        <v>0</v>
      </c>
      <c r="Q125" s="197">
        <f>(SUM('1.  LRAMVA Summary'!L$55:L$75)+SUM('1.  LRAMVA Summary'!L$76:L$77)*(MONTH($E125)-1)/12)*$H125</f>
        <v>0</v>
      </c>
      <c r="R125" s="197">
        <f>(SUM('1.  LRAMVA Summary'!M$55:M$75)+SUM('1.  LRAMVA Summary'!M$76:M$77)*(MONTH($E125)-1)/12)*$H125</f>
        <v>0</v>
      </c>
      <c r="S125" s="197">
        <f>(SUM('1.  LRAMVA Summary'!N$55:N$75)+SUM('1.  LRAMVA Summary'!N$76:N$77)*(MONTH($E125)-1)/12)*$H125</f>
        <v>0</v>
      </c>
      <c r="T125" s="197">
        <f>(SUM('1.  LRAMVA Summary'!O$55:O$75)+SUM('1.  LRAMVA Summary'!O$76:O$77)*(MONTH($E125)-1)/12)*$H125</f>
        <v>0</v>
      </c>
      <c r="U125" s="197">
        <f>(SUM('1.  LRAMVA Summary'!P$55:P$75)+SUM('1.  LRAMVA Summary'!P$76:P$77)*(MONTH($E125)-1)/12)*$H125</f>
        <v>0</v>
      </c>
      <c r="V125" s="197">
        <f>(SUM('1.  LRAMVA Summary'!Q$55:Q$75)+SUM('1.  LRAMVA Summary'!Q$76:Q$77)*(MONTH($E125)-1)/12)*$H125</f>
        <v>0</v>
      </c>
      <c r="W125" s="198">
        <f t="shared" si="63"/>
        <v>0</v>
      </c>
    </row>
    <row r="126" spans="2:23">
      <c r="E126" s="181">
        <v>43282</v>
      </c>
      <c r="F126" s="181" t="s">
        <v>185</v>
      </c>
      <c r="G126" s="182" t="s">
        <v>68</v>
      </c>
      <c r="H126" s="205">
        <f>$C$45/12</f>
        <v>1.575E-3</v>
      </c>
      <c r="I126" s="197">
        <f>(SUM('1.  LRAMVA Summary'!D$55:D$75)+SUM('1.  LRAMVA Summary'!D$76:D$77)*(MONTH($E126)-1)/12)*$H126</f>
        <v>0</v>
      </c>
      <c r="J126" s="197">
        <f>(SUM('1.  LRAMVA Summary'!E$55:E$75)+SUM('1.  LRAMVA Summary'!E$76:E$77)*(MONTH($E126)-1)/12)*$H126</f>
        <v>0</v>
      </c>
      <c r="K126" s="197">
        <f>(SUM('1.  LRAMVA Summary'!F$55:F$75)+SUM('1.  LRAMVA Summary'!F$76:F$77)*(MONTH($E126)-1)/12)*$H126</f>
        <v>0</v>
      </c>
      <c r="L126" s="197">
        <f>(SUM('1.  LRAMVA Summary'!G$55:G$75)+SUM('1.  LRAMVA Summary'!G$76:G$77)*(MONTH($E126)-1)/12)*$H126</f>
        <v>0</v>
      </c>
      <c r="M126" s="197">
        <f>(SUM('1.  LRAMVA Summary'!H$55:H$75)+SUM('1.  LRAMVA Summary'!H$76:H$77)*(MONTH($E126)-1)/12)*$H126</f>
        <v>0</v>
      </c>
      <c r="N126" s="197">
        <f>(SUM('1.  LRAMVA Summary'!I$55:I$75)+SUM('1.  LRAMVA Summary'!I$76:I$77)*(MONTH($E126)-1)/12)*$H126</f>
        <v>0</v>
      </c>
      <c r="O126" s="197">
        <f>(SUM('1.  LRAMVA Summary'!J$55:J$75)+SUM('1.  LRAMVA Summary'!J$76:J$77)*(MONTH($E126)-1)/12)*$H126</f>
        <v>0</v>
      </c>
      <c r="P126" s="197">
        <f>(SUM('1.  LRAMVA Summary'!K$55:K$75)+SUM('1.  LRAMVA Summary'!K$76:K$77)*(MONTH($E126)-1)/12)*$H126</f>
        <v>0</v>
      </c>
      <c r="Q126" s="197">
        <f>(SUM('1.  LRAMVA Summary'!L$55:L$75)+SUM('1.  LRAMVA Summary'!L$76:L$77)*(MONTH($E126)-1)/12)*$H126</f>
        <v>0</v>
      </c>
      <c r="R126" s="197">
        <f>(SUM('1.  LRAMVA Summary'!M$55:M$75)+SUM('1.  LRAMVA Summary'!M$76:M$77)*(MONTH($E126)-1)/12)*$H126</f>
        <v>0</v>
      </c>
      <c r="S126" s="197">
        <f>(SUM('1.  LRAMVA Summary'!N$55:N$75)+SUM('1.  LRAMVA Summary'!N$76:N$77)*(MONTH($E126)-1)/12)*$H126</f>
        <v>0</v>
      </c>
      <c r="T126" s="197">
        <f>(SUM('1.  LRAMVA Summary'!O$55:O$75)+SUM('1.  LRAMVA Summary'!O$76:O$77)*(MONTH($E126)-1)/12)*$H126</f>
        <v>0</v>
      </c>
      <c r="U126" s="197">
        <f>(SUM('1.  LRAMVA Summary'!P$55:P$75)+SUM('1.  LRAMVA Summary'!P$76:P$77)*(MONTH($E126)-1)/12)*$H126</f>
        <v>0</v>
      </c>
      <c r="V126" s="197">
        <f>(SUM('1.  LRAMVA Summary'!Q$55:Q$75)+SUM('1.  LRAMVA Summary'!Q$76:Q$77)*(MONTH($E126)-1)/12)*$H126</f>
        <v>0</v>
      </c>
      <c r="W126" s="198">
        <f t="shared" si="63"/>
        <v>0</v>
      </c>
    </row>
    <row r="127" spans="2:23">
      <c r="E127" s="181">
        <v>43313</v>
      </c>
      <c r="F127" s="181" t="s">
        <v>185</v>
      </c>
      <c r="G127" s="182" t="s">
        <v>68</v>
      </c>
      <c r="H127" s="205">
        <f t="shared" ref="H127:H128" si="65">$C$45/12</f>
        <v>1.575E-3</v>
      </c>
      <c r="I127" s="197">
        <f>(SUM('1.  LRAMVA Summary'!D$55:D$75)+SUM('1.  LRAMVA Summary'!D$76:D$77)*(MONTH($E127)-1)/12)*$H127</f>
        <v>0</v>
      </c>
      <c r="J127" s="197">
        <f>(SUM('1.  LRAMVA Summary'!E$55:E$75)+SUM('1.  LRAMVA Summary'!E$76:E$77)*(MONTH($E127)-1)/12)*$H127</f>
        <v>0</v>
      </c>
      <c r="K127" s="197">
        <f>(SUM('1.  LRAMVA Summary'!F$55:F$75)+SUM('1.  LRAMVA Summary'!F$76:F$77)*(MONTH($E127)-1)/12)*$H127</f>
        <v>0</v>
      </c>
      <c r="L127" s="197">
        <f>(SUM('1.  LRAMVA Summary'!G$55:G$75)+SUM('1.  LRAMVA Summary'!G$76:G$77)*(MONTH($E127)-1)/12)*$H127</f>
        <v>0</v>
      </c>
      <c r="M127" s="197">
        <f>(SUM('1.  LRAMVA Summary'!H$55:H$75)+SUM('1.  LRAMVA Summary'!H$76:H$77)*(MONTH($E127)-1)/12)*$H127</f>
        <v>0</v>
      </c>
      <c r="N127" s="197">
        <f>(SUM('1.  LRAMVA Summary'!I$55:I$75)+SUM('1.  LRAMVA Summary'!I$76:I$77)*(MONTH($E127)-1)/12)*$H127</f>
        <v>0</v>
      </c>
      <c r="O127" s="197">
        <f>(SUM('1.  LRAMVA Summary'!J$55:J$75)+SUM('1.  LRAMVA Summary'!J$76:J$77)*(MONTH($E127)-1)/12)*$H127</f>
        <v>0</v>
      </c>
      <c r="P127" s="197">
        <f>(SUM('1.  LRAMVA Summary'!K$55:K$75)+SUM('1.  LRAMVA Summary'!K$76:K$77)*(MONTH($E127)-1)/12)*$H127</f>
        <v>0</v>
      </c>
      <c r="Q127" s="197">
        <f>(SUM('1.  LRAMVA Summary'!L$55:L$75)+SUM('1.  LRAMVA Summary'!L$76:L$77)*(MONTH($E127)-1)/12)*$H127</f>
        <v>0</v>
      </c>
      <c r="R127" s="197">
        <f>(SUM('1.  LRAMVA Summary'!M$55:M$75)+SUM('1.  LRAMVA Summary'!M$76:M$77)*(MONTH($E127)-1)/12)*$H127</f>
        <v>0</v>
      </c>
      <c r="S127" s="197">
        <f>(SUM('1.  LRAMVA Summary'!N$55:N$75)+SUM('1.  LRAMVA Summary'!N$76:N$77)*(MONTH($E127)-1)/12)*$H127</f>
        <v>0</v>
      </c>
      <c r="T127" s="197">
        <f>(SUM('1.  LRAMVA Summary'!O$55:O$75)+SUM('1.  LRAMVA Summary'!O$76:O$77)*(MONTH($E127)-1)/12)*$H127</f>
        <v>0</v>
      </c>
      <c r="U127" s="197">
        <f>(SUM('1.  LRAMVA Summary'!P$55:P$75)+SUM('1.  LRAMVA Summary'!P$76:P$77)*(MONTH($E127)-1)/12)*$H127</f>
        <v>0</v>
      </c>
      <c r="V127" s="197">
        <f>(SUM('1.  LRAMVA Summary'!Q$55:Q$75)+SUM('1.  LRAMVA Summary'!Q$76:Q$77)*(MONTH($E127)-1)/12)*$H127</f>
        <v>0</v>
      </c>
      <c r="W127" s="198">
        <f t="shared" si="63"/>
        <v>0</v>
      </c>
    </row>
    <row r="128" spans="2:23">
      <c r="E128" s="181">
        <v>43344</v>
      </c>
      <c r="F128" s="181" t="s">
        <v>185</v>
      </c>
      <c r="G128" s="182" t="s">
        <v>68</v>
      </c>
      <c r="H128" s="205">
        <f t="shared" si="65"/>
        <v>1.575E-3</v>
      </c>
      <c r="I128" s="197">
        <f>(SUM('1.  LRAMVA Summary'!D$55:D$75)+SUM('1.  LRAMVA Summary'!D$76:D$77)*(MONTH($E128)-1)/12)*$H128</f>
        <v>0</v>
      </c>
      <c r="J128" s="197">
        <f>(SUM('1.  LRAMVA Summary'!E$55:E$75)+SUM('1.  LRAMVA Summary'!E$76:E$77)*(MONTH($E128)-1)/12)*$H128</f>
        <v>0</v>
      </c>
      <c r="K128" s="197">
        <f>(SUM('1.  LRAMVA Summary'!F$55:F$75)+SUM('1.  LRAMVA Summary'!F$76:F$77)*(MONTH($E128)-1)/12)*$H128</f>
        <v>0</v>
      </c>
      <c r="L128" s="197">
        <f>(SUM('1.  LRAMVA Summary'!G$55:G$75)+SUM('1.  LRAMVA Summary'!G$76:G$77)*(MONTH($E128)-1)/12)*$H128</f>
        <v>0</v>
      </c>
      <c r="M128" s="197">
        <f>(SUM('1.  LRAMVA Summary'!H$55:H$75)+SUM('1.  LRAMVA Summary'!H$76:H$77)*(MONTH($E128)-1)/12)*$H128</f>
        <v>0</v>
      </c>
      <c r="N128" s="197">
        <f>(SUM('1.  LRAMVA Summary'!I$55:I$75)+SUM('1.  LRAMVA Summary'!I$76:I$77)*(MONTH($E128)-1)/12)*$H128</f>
        <v>0</v>
      </c>
      <c r="O128" s="197">
        <f>(SUM('1.  LRAMVA Summary'!J$55:J$75)+SUM('1.  LRAMVA Summary'!J$76:J$77)*(MONTH($E128)-1)/12)*$H128</f>
        <v>0</v>
      </c>
      <c r="P128" s="197">
        <f>(SUM('1.  LRAMVA Summary'!K$55:K$75)+SUM('1.  LRAMVA Summary'!K$76:K$77)*(MONTH($E128)-1)/12)*$H128</f>
        <v>0</v>
      </c>
      <c r="Q128" s="197">
        <f>(SUM('1.  LRAMVA Summary'!L$55:L$75)+SUM('1.  LRAMVA Summary'!L$76:L$77)*(MONTH($E128)-1)/12)*$H128</f>
        <v>0</v>
      </c>
      <c r="R128" s="197">
        <f>(SUM('1.  LRAMVA Summary'!M$55:M$75)+SUM('1.  LRAMVA Summary'!M$76:M$77)*(MONTH($E128)-1)/12)*$H128</f>
        <v>0</v>
      </c>
      <c r="S128" s="197">
        <f>(SUM('1.  LRAMVA Summary'!N$55:N$75)+SUM('1.  LRAMVA Summary'!N$76:N$77)*(MONTH($E128)-1)/12)*$H128</f>
        <v>0</v>
      </c>
      <c r="T128" s="197">
        <f>(SUM('1.  LRAMVA Summary'!O$55:O$75)+SUM('1.  LRAMVA Summary'!O$76:O$77)*(MONTH($E128)-1)/12)*$H128</f>
        <v>0</v>
      </c>
      <c r="U128" s="197">
        <f>(SUM('1.  LRAMVA Summary'!P$55:P$75)+SUM('1.  LRAMVA Summary'!P$76:P$77)*(MONTH($E128)-1)/12)*$H128</f>
        <v>0</v>
      </c>
      <c r="V128" s="197">
        <f>(SUM('1.  LRAMVA Summary'!Q$55:Q$75)+SUM('1.  LRAMVA Summary'!Q$76:Q$77)*(MONTH($E128)-1)/12)*$H128</f>
        <v>0</v>
      </c>
      <c r="W128" s="198">
        <f t="shared" si="63"/>
        <v>0</v>
      </c>
    </row>
    <row r="129" spans="2:23">
      <c r="E129" s="181">
        <v>43374</v>
      </c>
      <c r="F129" s="181" t="s">
        <v>185</v>
      </c>
      <c r="G129" s="182" t="s">
        <v>69</v>
      </c>
      <c r="H129" s="205">
        <f>$C$46/12</f>
        <v>1.8083333333333335E-3</v>
      </c>
      <c r="I129" s="197">
        <f>(SUM('1.  LRAMVA Summary'!D$55:D$75)+SUM('1.  LRAMVA Summary'!D$76:D$77)*(MONTH($E129)-1)/12)*$H129</f>
        <v>0</v>
      </c>
      <c r="J129" s="197">
        <f>(SUM('1.  LRAMVA Summary'!E$55:E$75)+SUM('1.  LRAMVA Summary'!E$76:E$77)*(MONTH($E129)-1)/12)*$H129</f>
        <v>0</v>
      </c>
      <c r="K129" s="197">
        <f>(SUM('1.  LRAMVA Summary'!F$55:F$75)+SUM('1.  LRAMVA Summary'!F$76:F$77)*(MONTH($E129)-1)/12)*$H129</f>
        <v>0</v>
      </c>
      <c r="L129" s="197">
        <f>(SUM('1.  LRAMVA Summary'!G$55:G$75)+SUM('1.  LRAMVA Summary'!G$76:G$77)*(MONTH($E129)-1)/12)*$H129</f>
        <v>0</v>
      </c>
      <c r="M129" s="197">
        <f>(SUM('1.  LRAMVA Summary'!H$55:H$75)+SUM('1.  LRAMVA Summary'!H$76:H$77)*(MONTH($E129)-1)/12)*$H129</f>
        <v>0</v>
      </c>
      <c r="N129" s="197">
        <f>(SUM('1.  LRAMVA Summary'!I$55:I$75)+SUM('1.  LRAMVA Summary'!I$76:I$77)*(MONTH($E129)-1)/12)*$H129</f>
        <v>0</v>
      </c>
      <c r="O129" s="197">
        <f>(SUM('1.  LRAMVA Summary'!J$55:J$75)+SUM('1.  LRAMVA Summary'!J$76:J$77)*(MONTH($E129)-1)/12)*$H129</f>
        <v>0</v>
      </c>
      <c r="P129" s="197">
        <f>(SUM('1.  LRAMVA Summary'!K$55:K$75)+SUM('1.  LRAMVA Summary'!K$76:K$77)*(MONTH($E129)-1)/12)*$H129</f>
        <v>0</v>
      </c>
      <c r="Q129" s="197">
        <f>(SUM('1.  LRAMVA Summary'!L$55:L$75)+SUM('1.  LRAMVA Summary'!L$76:L$77)*(MONTH($E129)-1)/12)*$H129</f>
        <v>0</v>
      </c>
      <c r="R129" s="197">
        <f>(SUM('1.  LRAMVA Summary'!M$55:M$75)+SUM('1.  LRAMVA Summary'!M$76:M$77)*(MONTH($E129)-1)/12)*$H129</f>
        <v>0</v>
      </c>
      <c r="S129" s="197">
        <f>(SUM('1.  LRAMVA Summary'!N$55:N$75)+SUM('1.  LRAMVA Summary'!N$76:N$77)*(MONTH($E129)-1)/12)*$H129</f>
        <v>0</v>
      </c>
      <c r="T129" s="197">
        <f>(SUM('1.  LRAMVA Summary'!O$55:O$75)+SUM('1.  LRAMVA Summary'!O$76:O$77)*(MONTH($E129)-1)/12)*$H129</f>
        <v>0</v>
      </c>
      <c r="U129" s="197">
        <f>(SUM('1.  LRAMVA Summary'!P$55:P$75)+SUM('1.  LRAMVA Summary'!P$76:P$77)*(MONTH($E129)-1)/12)*$H129</f>
        <v>0</v>
      </c>
      <c r="V129" s="197">
        <f>(SUM('1.  LRAMVA Summary'!Q$55:Q$75)+SUM('1.  LRAMVA Summary'!Q$76:Q$77)*(MONTH($E129)-1)/12)*$H129</f>
        <v>0</v>
      </c>
      <c r="W129" s="198">
        <f t="shared" si="63"/>
        <v>0</v>
      </c>
    </row>
    <row r="130" spans="2:23">
      <c r="C130" s="8"/>
      <c r="E130" s="181">
        <v>43405</v>
      </c>
      <c r="F130" s="181" t="s">
        <v>185</v>
      </c>
      <c r="G130" s="182" t="s">
        <v>69</v>
      </c>
      <c r="H130" s="205">
        <f t="shared" ref="H130:H131" si="66">$C$46/12</f>
        <v>1.8083333333333335E-3</v>
      </c>
      <c r="I130" s="197">
        <f>(SUM('1.  LRAMVA Summary'!D$55:D$75)+SUM('1.  LRAMVA Summary'!D$76:D$77)*(MONTH($E130)-1)/12)*$H130</f>
        <v>0</v>
      </c>
      <c r="J130" s="197">
        <f>(SUM('1.  LRAMVA Summary'!E$55:E$75)+SUM('1.  LRAMVA Summary'!E$76:E$77)*(MONTH($E130)-1)/12)*$H130</f>
        <v>0</v>
      </c>
      <c r="K130" s="197">
        <f>(SUM('1.  LRAMVA Summary'!F$55:F$75)+SUM('1.  LRAMVA Summary'!F$76:F$77)*(MONTH($E130)-1)/12)*$H130</f>
        <v>0</v>
      </c>
      <c r="L130" s="197">
        <f>(SUM('1.  LRAMVA Summary'!G$55:G$75)+SUM('1.  LRAMVA Summary'!G$76:G$77)*(MONTH($E130)-1)/12)*$H130</f>
        <v>0</v>
      </c>
      <c r="M130" s="197">
        <f>(SUM('1.  LRAMVA Summary'!H$55:H$75)+SUM('1.  LRAMVA Summary'!H$76:H$77)*(MONTH($E130)-1)/12)*$H130</f>
        <v>0</v>
      </c>
      <c r="N130" s="197">
        <f>(SUM('1.  LRAMVA Summary'!I$55:I$75)+SUM('1.  LRAMVA Summary'!I$76:I$77)*(MONTH($E130)-1)/12)*$H130</f>
        <v>0</v>
      </c>
      <c r="O130" s="197">
        <f>(SUM('1.  LRAMVA Summary'!J$55:J$75)+SUM('1.  LRAMVA Summary'!J$76:J$77)*(MONTH($E130)-1)/12)*$H130</f>
        <v>0</v>
      </c>
      <c r="P130" s="197">
        <f>(SUM('1.  LRAMVA Summary'!K$55:K$75)+SUM('1.  LRAMVA Summary'!K$76:K$77)*(MONTH($E130)-1)/12)*$H130</f>
        <v>0</v>
      </c>
      <c r="Q130" s="197">
        <f>(SUM('1.  LRAMVA Summary'!L$55:L$75)+SUM('1.  LRAMVA Summary'!L$76:L$77)*(MONTH($E130)-1)/12)*$H130</f>
        <v>0</v>
      </c>
      <c r="R130" s="197">
        <f>(SUM('1.  LRAMVA Summary'!M$55:M$75)+SUM('1.  LRAMVA Summary'!M$76:M$77)*(MONTH($E130)-1)/12)*$H130</f>
        <v>0</v>
      </c>
      <c r="S130" s="197">
        <f>(SUM('1.  LRAMVA Summary'!N$55:N$75)+SUM('1.  LRAMVA Summary'!N$76:N$77)*(MONTH($E130)-1)/12)*$H130</f>
        <v>0</v>
      </c>
      <c r="T130" s="197">
        <f>(SUM('1.  LRAMVA Summary'!O$55:O$75)+SUM('1.  LRAMVA Summary'!O$76:O$77)*(MONTH($E130)-1)/12)*$H130</f>
        <v>0</v>
      </c>
      <c r="U130" s="197">
        <f>(SUM('1.  LRAMVA Summary'!P$55:P$75)+SUM('1.  LRAMVA Summary'!P$76:P$77)*(MONTH($E130)-1)/12)*$H130</f>
        <v>0</v>
      </c>
      <c r="V130" s="197">
        <f>(SUM('1.  LRAMVA Summary'!Q$55:Q$75)+SUM('1.  LRAMVA Summary'!Q$76:Q$77)*(MONTH($E130)-1)/12)*$H130</f>
        <v>0</v>
      </c>
      <c r="W130" s="198">
        <f t="shared" si="63"/>
        <v>0</v>
      </c>
    </row>
    <row r="131" spans="2:23">
      <c r="E131" s="181">
        <v>43435</v>
      </c>
      <c r="F131" s="181" t="s">
        <v>185</v>
      </c>
      <c r="G131" s="182" t="s">
        <v>69</v>
      </c>
      <c r="H131" s="205">
        <f t="shared" si="66"/>
        <v>1.8083333333333335E-3</v>
      </c>
      <c r="I131" s="197">
        <f>(SUM('1.  LRAMVA Summary'!D$55:D$75)+SUM('1.  LRAMVA Summary'!D$76:D$77)*(MONTH($E131)-1)/12)*$H131</f>
        <v>0</v>
      </c>
      <c r="J131" s="197">
        <f>(SUM('1.  LRAMVA Summary'!E$55:E$75)+SUM('1.  LRAMVA Summary'!E$76:E$77)*(MONTH($E131)-1)/12)*$H131</f>
        <v>0</v>
      </c>
      <c r="K131" s="197">
        <f>(SUM('1.  LRAMVA Summary'!F$55:F$75)+SUM('1.  LRAMVA Summary'!F$76:F$77)*(MONTH($E131)-1)/12)*$H131</f>
        <v>0</v>
      </c>
      <c r="L131" s="197">
        <f>(SUM('1.  LRAMVA Summary'!G$55:G$75)+SUM('1.  LRAMVA Summary'!G$76:G$77)*(MONTH($E131)-1)/12)*$H131</f>
        <v>0</v>
      </c>
      <c r="M131" s="197">
        <f>(SUM('1.  LRAMVA Summary'!H$55:H$75)+SUM('1.  LRAMVA Summary'!H$76:H$77)*(MONTH($E131)-1)/12)*$H131</f>
        <v>0</v>
      </c>
      <c r="N131" s="197">
        <f>(SUM('1.  LRAMVA Summary'!I$55:I$75)+SUM('1.  LRAMVA Summary'!I$76:I$77)*(MONTH($E131)-1)/12)*$H131</f>
        <v>0</v>
      </c>
      <c r="O131" s="197">
        <f>(SUM('1.  LRAMVA Summary'!J$55:J$75)+SUM('1.  LRAMVA Summary'!J$76:J$77)*(MONTH($E131)-1)/12)*$H131</f>
        <v>0</v>
      </c>
      <c r="P131" s="197">
        <f>(SUM('1.  LRAMVA Summary'!K$55:K$75)+SUM('1.  LRAMVA Summary'!K$76:K$77)*(MONTH($E131)-1)/12)*$H131</f>
        <v>0</v>
      </c>
      <c r="Q131" s="197">
        <f>(SUM('1.  LRAMVA Summary'!L$55:L$75)+SUM('1.  LRAMVA Summary'!L$76:L$77)*(MONTH($E131)-1)/12)*$H131</f>
        <v>0</v>
      </c>
      <c r="R131" s="197">
        <f>(SUM('1.  LRAMVA Summary'!M$55:M$75)+SUM('1.  LRAMVA Summary'!M$76:M$77)*(MONTH($E131)-1)/12)*$H131</f>
        <v>0</v>
      </c>
      <c r="S131" s="197">
        <f>(SUM('1.  LRAMVA Summary'!N$55:N$75)+SUM('1.  LRAMVA Summary'!N$76:N$77)*(MONTH($E131)-1)/12)*$H131</f>
        <v>0</v>
      </c>
      <c r="T131" s="197">
        <f>(SUM('1.  LRAMVA Summary'!O$55:O$75)+SUM('1.  LRAMVA Summary'!O$76:O$77)*(MONTH($E131)-1)/12)*$H131</f>
        <v>0</v>
      </c>
      <c r="U131" s="197">
        <f>(SUM('1.  LRAMVA Summary'!P$55:P$75)+SUM('1.  LRAMVA Summary'!P$76:P$77)*(MONTH($E131)-1)/12)*$H131</f>
        <v>0</v>
      </c>
      <c r="V131" s="197">
        <f>(SUM('1.  LRAMVA Summary'!Q$55:Q$75)+SUM('1.  LRAMVA Summary'!Q$76:Q$77)*(MONTH($E131)-1)/12)*$H131</f>
        <v>0</v>
      </c>
      <c r="W131" s="198">
        <f t="shared" si="63"/>
        <v>0</v>
      </c>
    </row>
    <row r="132" spans="2:23" ht="15.75" thickBot="1">
      <c r="C132" s="203"/>
      <c r="E132" s="183" t="s">
        <v>464</v>
      </c>
      <c r="F132" s="183"/>
      <c r="G132" s="184"/>
      <c r="H132" s="185"/>
      <c r="I132" s="186">
        <f>SUM(I119:I131)</f>
        <v>0</v>
      </c>
      <c r="J132" s="186">
        <f>SUM(J119:J131)</f>
        <v>0</v>
      </c>
      <c r="K132" s="186">
        <f t="shared" ref="K132:O132" si="67">SUM(K119:K131)</f>
        <v>0</v>
      </c>
      <c r="L132" s="186">
        <f t="shared" si="67"/>
        <v>0</v>
      </c>
      <c r="M132" s="186">
        <f t="shared" si="67"/>
        <v>0</v>
      </c>
      <c r="N132" s="186">
        <f t="shared" si="67"/>
        <v>0</v>
      </c>
      <c r="O132" s="186">
        <f t="shared" si="67"/>
        <v>0</v>
      </c>
      <c r="P132" s="186">
        <f t="shared" ref="P132:V132" si="68">SUM(P119:P131)</f>
        <v>0</v>
      </c>
      <c r="Q132" s="186">
        <f t="shared" si="68"/>
        <v>0</v>
      </c>
      <c r="R132" s="186">
        <f t="shared" si="68"/>
        <v>0</v>
      </c>
      <c r="S132" s="186">
        <f t="shared" si="68"/>
        <v>0</v>
      </c>
      <c r="T132" s="186">
        <f t="shared" si="68"/>
        <v>0</v>
      </c>
      <c r="U132" s="186">
        <f t="shared" si="68"/>
        <v>0</v>
      </c>
      <c r="V132" s="186">
        <f t="shared" si="68"/>
        <v>0</v>
      </c>
      <c r="W132" s="186">
        <f>SUM(W119:W131)</f>
        <v>0</v>
      </c>
    </row>
    <row r="133" spans="2:23" ht="15.75" thickTop="1">
      <c r="E133" s="187" t="s">
        <v>67</v>
      </c>
      <c r="F133" s="187"/>
      <c r="G133" s="188"/>
      <c r="H133" s="189"/>
      <c r="I133" s="190"/>
      <c r="J133" s="190"/>
      <c r="K133" s="190"/>
      <c r="L133" s="190"/>
      <c r="M133" s="190"/>
      <c r="N133" s="190"/>
      <c r="O133" s="190"/>
      <c r="P133" s="190"/>
      <c r="Q133" s="190"/>
      <c r="R133" s="190"/>
      <c r="S133" s="190"/>
      <c r="T133" s="190"/>
      <c r="U133" s="190"/>
      <c r="V133" s="190"/>
      <c r="W133" s="191"/>
    </row>
    <row r="134" spans="2:23">
      <c r="B134" s="204"/>
      <c r="E134" s="192" t="s">
        <v>430</v>
      </c>
      <c r="F134" s="192"/>
      <c r="G134" s="193"/>
      <c r="H134" s="194"/>
      <c r="I134" s="195">
        <f>I132+I133</f>
        <v>0</v>
      </c>
      <c r="J134" s="195">
        <f t="shared" ref="J134" si="69">J132+J133</f>
        <v>0</v>
      </c>
      <c r="K134" s="195">
        <f t="shared" ref="K134" si="70">K132+K133</f>
        <v>0</v>
      </c>
      <c r="L134" s="195">
        <f t="shared" ref="L134" si="71">L132+L133</f>
        <v>0</v>
      </c>
      <c r="M134" s="195">
        <f t="shared" ref="M134" si="72">M132+M133</f>
        <v>0</v>
      </c>
      <c r="N134" s="195">
        <f t="shared" ref="N134" si="73">N132+N133</f>
        <v>0</v>
      </c>
      <c r="O134" s="195">
        <f t="shared" ref="O134:V134" si="74">O132+O133</f>
        <v>0</v>
      </c>
      <c r="P134" s="195">
        <f t="shared" si="74"/>
        <v>0</v>
      </c>
      <c r="Q134" s="195">
        <f t="shared" si="74"/>
        <v>0</v>
      </c>
      <c r="R134" s="195">
        <f t="shared" si="74"/>
        <v>0</v>
      </c>
      <c r="S134" s="195">
        <f t="shared" si="74"/>
        <v>0</v>
      </c>
      <c r="T134" s="195">
        <f t="shared" si="74"/>
        <v>0</v>
      </c>
      <c r="U134" s="195">
        <f t="shared" si="74"/>
        <v>0</v>
      </c>
      <c r="V134" s="195">
        <f t="shared" si="74"/>
        <v>0</v>
      </c>
      <c r="W134" s="195">
        <f>W132+W133</f>
        <v>0</v>
      </c>
    </row>
    <row r="135" spans="2:23">
      <c r="E135" s="181">
        <v>43466</v>
      </c>
      <c r="F135" s="181" t="s">
        <v>186</v>
      </c>
      <c r="G135" s="182" t="s">
        <v>65</v>
      </c>
      <c r="H135" s="205">
        <f>$C$47/12</f>
        <v>2.0416666666666669E-3</v>
      </c>
      <c r="I135" s="197">
        <f>(SUM('1.  LRAMVA Summary'!D$55:D$78)+SUM('1.  LRAMVA Summary'!D$79:D$80)*(MONTH($E135)-1)/12)*$H135</f>
        <v>0</v>
      </c>
      <c r="J135" s="197">
        <f>(SUM('1.  LRAMVA Summary'!E$55:E$78)+SUM('1.  LRAMVA Summary'!E$79:E$80)*(MONTH($E135)-1)/12)*$H135</f>
        <v>0</v>
      </c>
      <c r="K135" s="197">
        <f>(SUM('1.  LRAMVA Summary'!F$55:F$78)+SUM('1.  LRAMVA Summary'!F$79:F$80)*(MONTH($E135)-1)/12)*$H135</f>
        <v>0</v>
      </c>
      <c r="L135" s="197">
        <f>(SUM('1.  LRAMVA Summary'!G$55:G$78)+SUM('1.  LRAMVA Summary'!G$79:G$80)*(MONTH($E135)-1)/12)*$H135</f>
        <v>0</v>
      </c>
      <c r="M135" s="197">
        <f>(SUM('1.  LRAMVA Summary'!H$55:H$78)+SUM('1.  LRAMVA Summary'!H$79:H$80)*(MONTH($E135)-1)/12)*$H135</f>
        <v>0</v>
      </c>
      <c r="N135" s="197">
        <f>(SUM('1.  LRAMVA Summary'!I$55:I$78)+SUM('1.  LRAMVA Summary'!I$79:I$80)*(MONTH($E135)-1)/12)*$H135</f>
        <v>0</v>
      </c>
      <c r="O135" s="197">
        <f>(SUM('1.  LRAMVA Summary'!J$55:J$78)+SUM('1.  LRAMVA Summary'!J$79:J$80)*(MONTH($E135)-1)/12)*$H135</f>
        <v>0</v>
      </c>
      <c r="P135" s="197">
        <f>(SUM('1.  LRAMVA Summary'!K$55:K$78)+SUM('1.  LRAMVA Summary'!K$79:K$80)*(MONTH($E135)-1)/12)*$H135</f>
        <v>0</v>
      </c>
      <c r="Q135" s="197">
        <f>(SUM('1.  LRAMVA Summary'!L$55:L$78)+SUM('1.  LRAMVA Summary'!L$79:L$80)*(MONTH($E135)-1)/12)*$H135</f>
        <v>0</v>
      </c>
      <c r="R135" s="197">
        <f>(SUM('1.  LRAMVA Summary'!M$55:M$78)+SUM('1.  LRAMVA Summary'!M$79:M$80)*(MONTH($E135)-1)/12)*$H135</f>
        <v>0</v>
      </c>
      <c r="S135" s="197">
        <f>(SUM('1.  LRAMVA Summary'!N$55:N$78)+SUM('1.  LRAMVA Summary'!N$79:N$80)*(MONTH($E135)-1)/12)*$H135</f>
        <v>0</v>
      </c>
      <c r="T135" s="197">
        <f>(SUM('1.  LRAMVA Summary'!O$55:O$78)+SUM('1.  LRAMVA Summary'!O$79:O$80)*(MONTH($E135)-1)/12)*$H135</f>
        <v>0</v>
      </c>
      <c r="U135" s="197">
        <f>(SUM('1.  LRAMVA Summary'!P$55:P$78)+SUM('1.  LRAMVA Summary'!P$79:P$80)*(MONTH($E135)-1)/12)*$H135</f>
        <v>0</v>
      </c>
      <c r="V135" s="197">
        <f>(SUM('1.  LRAMVA Summary'!Q$55:Q$78)+SUM('1.  LRAMVA Summary'!Q$79:Q$80)*(MONTH($E135)-1)/12)*$H135</f>
        <v>0</v>
      </c>
      <c r="W135" s="198">
        <f>SUM(I135:V135)</f>
        <v>0</v>
      </c>
    </row>
    <row r="136" spans="2:23">
      <c r="B136" s="202"/>
      <c r="E136" s="181">
        <v>43497</v>
      </c>
      <c r="F136" s="181" t="s">
        <v>186</v>
      </c>
      <c r="G136" s="182" t="s">
        <v>65</v>
      </c>
      <c r="H136" s="205">
        <f t="shared" ref="H136:H137" si="75">$C$47/12</f>
        <v>2.0416666666666669E-3</v>
      </c>
      <c r="I136" s="197">
        <f>(SUM('1.  LRAMVA Summary'!D$55:D$78)+SUM('1.  LRAMVA Summary'!D$79:D$80)*(MONTH($E136)-1)/12)*$H136</f>
        <v>-2.3387907696588222E-3</v>
      </c>
      <c r="J136" s="197">
        <f>(SUM('1.  LRAMVA Summary'!E$55:E$78)+SUM('1.  LRAMVA Summary'!E$79:E$80)*(MONTH($E136)-1)/12)*$H136</f>
        <v>2.5543176026670444</v>
      </c>
      <c r="K136" s="197">
        <f>(SUM('1.  LRAMVA Summary'!F$55:F$78)+SUM('1.  LRAMVA Summary'!F$79:F$80)*(MONTH($E136)-1)/12)*$H136</f>
        <v>0.57178884911866823</v>
      </c>
      <c r="L136" s="197">
        <f>(SUM('1.  LRAMVA Summary'!G$55:G$78)+SUM('1.  LRAMVA Summary'!G$79:G$80)*(MONTH($E136)-1)/12)*$H136</f>
        <v>0</v>
      </c>
      <c r="M136" s="197">
        <f>(SUM('1.  LRAMVA Summary'!H$55:H$78)+SUM('1.  LRAMVA Summary'!H$79:H$80)*(MONTH($E136)-1)/12)*$H136</f>
        <v>0</v>
      </c>
      <c r="N136" s="197">
        <f>(SUM('1.  LRAMVA Summary'!I$55:I$78)+SUM('1.  LRAMVA Summary'!I$79:I$80)*(MONTH($E136)-1)/12)*$H136</f>
        <v>0.33485959952990724</v>
      </c>
      <c r="O136" s="197">
        <f>(SUM('1.  LRAMVA Summary'!J$55:J$78)+SUM('1.  LRAMVA Summary'!J$79:J$80)*(MONTH($E136)-1)/12)*$H136</f>
        <v>0</v>
      </c>
      <c r="P136" s="197">
        <f>(SUM('1.  LRAMVA Summary'!K$55:K$78)+SUM('1.  LRAMVA Summary'!K$79:K$80)*(MONTH($E136)-1)/12)*$H136</f>
        <v>0</v>
      </c>
      <c r="Q136" s="197">
        <f>(SUM('1.  LRAMVA Summary'!L$55:L$78)+SUM('1.  LRAMVA Summary'!L$79:L$80)*(MONTH($E136)-1)/12)*$H136</f>
        <v>0</v>
      </c>
      <c r="R136" s="197">
        <f>(SUM('1.  LRAMVA Summary'!M$55:M$78)+SUM('1.  LRAMVA Summary'!M$79:M$80)*(MONTH($E136)-1)/12)*$H136</f>
        <v>0</v>
      </c>
      <c r="S136" s="197">
        <f>(SUM('1.  LRAMVA Summary'!N$55:N$78)+SUM('1.  LRAMVA Summary'!N$79:N$80)*(MONTH($E136)-1)/12)*$H136</f>
        <v>0</v>
      </c>
      <c r="T136" s="197">
        <f>(SUM('1.  LRAMVA Summary'!O$55:O$78)+SUM('1.  LRAMVA Summary'!O$79:O$80)*(MONTH($E136)-1)/12)*$H136</f>
        <v>0</v>
      </c>
      <c r="U136" s="197">
        <f>(SUM('1.  LRAMVA Summary'!P$55:P$78)+SUM('1.  LRAMVA Summary'!P$79:P$80)*(MONTH($E136)-1)/12)*$H136</f>
        <v>0</v>
      </c>
      <c r="V136" s="197">
        <f>(SUM('1.  LRAMVA Summary'!Q$55:Q$78)+SUM('1.  LRAMVA Summary'!Q$79:Q$80)*(MONTH($E136)-1)/12)*$H136</f>
        <v>0</v>
      </c>
      <c r="W136" s="198">
        <f t="shared" ref="W136:W146" si="76">SUM(I136:V136)</f>
        <v>3.4586272605459607</v>
      </c>
    </row>
    <row r="137" spans="2:23">
      <c r="E137" s="181">
        <v>43525</v>
      </c>
      <c r="F137" s="181" t="s">
        <v>186</v>
      </c>
      <c r="G137" s="182" t="s">
        <v>65</v>
      </c>
      <c r="H137" s="205">
        <f t="shared" si="75"/>
        <v>2.0416666666666669E-3</v>
      </c>
      <c r="I137" s="197">
        <f>(SUM('1.  LRAMVA Summary'!D$55:D$78)+SUM('1.  LRAMVA Summary'!D$79:D$80)*(MONTH($E137)-1)/12)*$H137</f>
        <v>-4.6775815393176445E-3</v>
      </c>
      <c r="J137" s="197">
        <f>(SUM('1.  LRAMVA Summary'!E$55:E$78)+SUM('1.  LRAMVA Summary'!E$79:E$80)*(MONTH($E137)-1)/12)*$H137</f>
        <v>5.1086352053340889</v>
      </c>
      <c r="K137" s="197">
        <f>(SUM('1.  LRAMVA Summary'!F$55:F$78)+SUM('1.  LRAMVA Summary'!F$79:F$80)*(MONTH($E137)-1)/12)*$H137</f>
        <v>1.1435776982373365</v>
      </c>
      <c r="L137" s="197">
        <f>(SUM('1.  LRAMVA Summary'!G$55:G$78)+SUM('1.  LRAMVA Summary'!G$79:G$80)*(MONTH($E137)-1)/12)*$H137</f>
        <v>0</v>
      </c>
      <c r="M137" s="197">
        <f>(SUM('1.  LRAMVA Summary'!H$55:H$78)+SUM('1.  LRAMVA Summary'!H$79:H$80)*(MONTH($E137)-1)/12)*$H137</f>
        <v>0</v>
      </c>
      <c r="N137" s="197">
        <f>(SUM('1.  LRAMVA Summary'!I$55:I$78)+SUM('1.  LRAMVA Summary'!I$79:I$80)*(MONTH($E137)-1)/12)*$H137</f>
        <v>0.66971919905981447</v>
      </c>
      <c r="O137" s="197">
        <f>(SUM('1.  LRAMVA Summary'!J$55:J$78)+SUM('1.  LRAMVA Summary'!J$79:J$80)*(MONTH($E137)-1)/12)*$H137</f>
        <v>0</v>
      </c>
      <c r="P137" s="197">
        <f>(SUM('1.  LRAMVA Summary'!K$55:K$78)+SUM('1.  LRAMVA Summary'!K$79:K$80)*(MONTH($E137)-1)/12)*$H137</f>
        <v>0</v>
      </c>
      <c r="Q137" s="197">
        <f>(SUM('1.  LRAMVA Summary'!L$55:L$78)+SUM('1.  LRAMVA Summary'!L$79:L$80)*(MONTH($E137)-1)/12)*$H137</f>
        <v>0</v>
      </c>
      <c r="R137" s="197">
        <f>(SUM('1.  LRAMVA Summary'!M$55:M$78)+SUM('1.  LRAMVA Summary'!M$79:M$80)*(MONTH($E137)-1)/12)*$H137</f>
        <v>0</v>
      </c>
      <c r="S137" s="197">
        <f>(SUM('1.  LRAMVA Summary'!N$55:N$78)+SUM('1.  LRAMVA Summary'!N$79:N$80)*(MONTH($E137)-1)/12)*$H137</f>
        <v>0</v>
      </c>
      <c r="T137" s="197">
        <f>(SUM('1.  LRAMVA Summary'!O$55:O$78)+SUM('1.  LRAMVA Summary'!O$79:O$80)*(MONTH($E137)-1)/12)*$H137</f>
        <v>0</v>
      </c>
      <c r="U137" s="197">
        <f>(SUM('1.  LRAMVA Summary'!P$55:P$78)+SUM('1.  LRAMVA Summary'!P$79:P$80)*(MONTH($E137)-1)/12)*$H137</f>
        <v>0</v>
      </c>
      <c r="V137" s="197">
        <f>(SUM('1.  LRAMVA Summary'!Q$55:Q$78)+SUM('1.  LRAMVA Summary'!Q$79:Q$80)*(MONTH($E137)-1)/12)*$H137</f>
        <v>0</v>
      </c>
      <c r="W137" s="198">
        <f t="shared" si="76"/>
        <v>6.9172545210919214</v>
      </c>
    </row>
    <row r="138" spans="2:23" s="8" customFormat="1">
      <c r="B138" s="10"/>
      <c r="C138" s="1"/>
      <c r="E138" s="181">
        <v>43556</v>
      </c>
      <c r="F138" s="181" t="s">
        <v>186</v>
      </c>
      <c r="G138" s="182" t="s">
        <v>66</v>
      </c>
      <c r="H138" s="205">
        <f>$C$48/12</f>
        <v>1.8166666666666667E-3</v>
      </c>
      <c r="I138" s="197">
        <f>(SUM('1.  LRAMVA Summary'!D$55:D$78)+SUM('1.  LRAMVA Summary'!D$79:D$80)*(MONTH($E138)-1)/12)*$H138</f>
        <v>-6.2431394422729379E-3</v>
      </c>
      <c r="J138" s="197">
        <f>(SUM('1.  LRAMVA Summary'!E$55:E$78)+SUM('1.  LRAMVA Summary'!E$79:E$80)*(MONTH($E138)-1)/12)*$H138</f>
        <v>6.8184641312010088</v>
      </c>
      <c r="K138" s="197">
        <f>(SUM('1.  LRAMVA Summary'!F$55:F$78)+SUM('1.  LRAMVA Summary'!F$79:F$80)*(MONTH($E138)-1)/12)*$H138</f>
        <v>1.5263261523412612</v>
      </c>
      <c r="L138" s="197">
        <f>(SUM('1.  LRAMVA Summary'!G$55:G$78)+SUM('1.  LRAMVA Summary'!G$79:G$80)*(MONTH($E138)-1)/12)*$H138</f>
        <v>0</v>
      </c>
      <c r="M138" s="197">
        <f>(SUM('1.  LRAMVA Summary'!H$55:H$78)+SUM('1.  LRAMVA Summary'!H$79:H$80)*(MONTH($E138)-1)/12)*$H138</f>
        <v>0</v>
      </c>
      <c r="N138" s="197">
        <f>(SUM('1.  LRAMVA Summary'!I$55:I$78)+SUM('1.  LRAMVA Summary'!I$79:I$80)*(MONTH($E138)-1)/12)*$H138</f>
        <v>0.89387011466350752</v>
      </c>
      <c r="O138" s="197">
        <f>(SUM('1.  LRAMVA Summary'!J$55:J$78)+SUM('1.  LRAMVA Summary'!J$79:J$80)*(MONTH($E138)-1)/12)*$H138</f>
        <v>0</v>
      </c>
      <c r="P138" s="197">
        <f>(SUM('1.  LRAMVA Summary'!K$55:K$78)+SUM('1.  LRAMVA Summary'!K$79:K$80)*(MONTH($E138)-1)/12)*$H138</f>
        <v>0</v>
      </c>
      <c r="Q138" s="197">
        <f>(SUM('1.  LRAMVA Summary'!L$55:L$78)+SUM('1.  LRAMVA Summary'!L$79:L$80)*(MONTH($E138)-1)/12)*$H138</f>
        <v>0</v>
      </c>
      <c r="R138" s="197">
        <f>(SUM('1.  LRAMVA Summary'!M$55:M$78)+SUM('1.  LRAMVA Summary'!M$79:M$80)*(MONTH($E138)-1)/12)*$H138</f>
        <v>0</v>
      </c>
      <c r="S138" s="197">
        <f>(SUM('1.  LRAMVA Summary'!N$55:N$78)+SUM('1.  LRAMVA Summary'!N$79:N$80)*(MONTH($E138)-1)/12)*$H138</f>
        <v>0</v>
      </c>
      <c r="T138" s="197">
        <f>(SUM('1.  LRAMVA Summary'!O$55:O$78)+SUM('1.  LRAMVA Summary'!O$79:O$80)*(MONTH($E138)-1)/12)*$H138</f>
        <v>0</v>
      </c>
      <c r="U138" s="197">
        <f>(SUM('1.  LRAMVA Summary'!P$55:P$78)+SUM('1.  LRAMVA Summary'!P$79:P$80)*(MONTH($E138)-1)/12)*$H138</f>
        <v>0</v>
      </c>
      <c r="V138" s="197">
        <f>(SUM('1.  LRAMVA Summary'!Q$55:Q$78)+SUM('1.  LRAMVA Summary'!Q$79:Q$80)*(MONTH($E138)-1)/12)*$H138</f>
        <v>0</v>
      </c>
      <c r="W138" s="198">
        <f t="shared" si="76"/>
        <v>9.2324172587635029</v>
      </c>
    </row>
    <row r="139" spans="2:23">
      <c r="E139" s="181">
        <v>43586</v>
      </c>
      <c r="F139" s="181" t="s">
        <v>186</v>
      </c>
      <c r="G139" s="182" t="s">
        <v>66</v>
      </c>
      <c r="H139" s="205">
        <f>$C$48/12</f>
        <v>1.8166666666666667E-3</v>
      </c>
      <c r="I139" s="197">
        <f>(SUM('1.  LRAMVA Summary'!D$55:D$78)+SUM('1.  LRAMVA Summary'!D$79:D$80)*(MONTH($E139)-1)/12)*$H139</f>
        <v>-8.3241859230305838E-3</v>
      </c>
      <c r="J139" s="197">
        <f>(SUM('1.  LRAMVA Summary'!E$55:E$78)+SUM('1.  LRAMVA Summary'!E$79:E$80)*(MONTH($E139)-1)/12)*$H139</f>
        <v>9.0912855082680117</v>
      </c>
      <c r="K139" s="197">
        <f>(SUM('1.  LRAMVA Summary'!F$55:F$78)+SUM('1.  LRAMVA Summary'!F$79:F$80)*(MONTH($E139)-1)/12)*$H139</f>
        <v>2.0351015364550151</v>
      </c>
      <c r="L139" s="197">
        <f>(SUM('1.  LRAMVA Summary'!G$55:G$78)+SUM('1.  LRAMVA Summary'!G$79:G$80)*(MONTH($E139)-1)/12)*$H139</f>
        <v>0</v>
      </c>
      <c r="M139" s="197">
        <f>(SUM('1.  LRAMVA Summary'!H$55:H$78)+SUM('1.  LRAMVA Summary'!H$79:H$80)*(MONTH($E139)-1)/12)*$H139</f>
        <v>0</v>
      </c>
      <c r="N139" s="197">
        <f>(SUM('1.  LRAMVA Summary'!I$55:I$78)+SUM('1.  LRAMVA Summary'!I$79:I$80)*(MONTH($E139)-1)/12)*$H139</f>
        <v>1.1918268195513433</v>
      </c>
      <c r="O139" s="197">
        <f>(SUM('1.  LRAMVA Summary'!J$55:J$78)+SUM('1.  LRAMVA Summary'!J$79:J$80)*(MONTH($E139)-1)/12)*$H139</f>
        <v>0</v>
      </c>
      <c r="P139" s="197">
        <f>(SUM('1.  LRAMVA Summary'!K$55:K$78)+SUM('1.  LRAMVA Summary'!K$79:K$80)*(MONTH($E139)-1)/12)*$H139</f>
        <v>0</v>
      </c>
      <c r="Q139" s="197">
        <f>(SUM('1.  LRAMVA Summary'!L$55:L$78)+SUM('1.  LRAMVA Summary'!L$79:L$80)*(MONTH($E139)-1)/12)*$H139</f>
        <v>0</v>
      </c>
      <c r="R139" s="197">
        <f>(SUM('1.  LRAMVA Summary'!M$55:M$78)+SUM('1.  LRAMVA Summary'!M$79:M$80)*(MONTH($E139)-1)/12)*$H139</f>
        <v>0</v>
      </c>
      <c r="S139" s="197">
        <f>(SUM('1.  LRAMVA Summary'!N$55:N$78)+SUM('1.  LRAMVA Summary'!N$79:N$80)*(MONTH($E139)-1)/12)*$H139</f>
        <v>0</v>
      </c>
      <c r="T139" s="197">
        <f>(SUM('1.  LRAMVA Summary'!O$55:O$78)+SUM('1.  LRAMVA Summary'!O$79:O$80)*(MONTH($E139)-1)/12)*$H139</f>
        <v>0</v>
      </c>
      <c r="U139" s="197">
        <f>(SUM('1.  LRAMVA Summary'!P$55:P$78)+SUM('1.  LRAMVA Summary'!P$79:P$80)*(MONTH($E139)-1)/12)*$H139</f>
        <v>0</v>
      </c>
      <c r="V139" s="197">
        <f>(SUM('1.  LRAMVA Summary'!Q$55:Q$78)+SUM('1.  LRAMVA Summary'!Q$79:Q$80)*(MONTH($E139)-1)/12)*$H139</f>
        <v>0</v>
      </c>
      <c r="W139" s="198">
        <f t="shared" si="76"/>
        <v>12.30988967835134</v>
      </c>
    </row>
    <row r="140" spans="2:23">
      <c r="E140" s="181">
        <v>43617</v>
      </c>
      <c r="F140" s="181" t="s">
        <v>186</v>
      </c>
      <c r="G140" s="182" t="s">
        <v>66</v>
      </c>
      <c r="H140" s="205">
        <f t="shared" ref="H140" si="77">$C$48/12</f>
        <v>1.8166666666666667E-3</v>
      </c>
      <c r="I140" s="197">
        <f>(SUM('1.  LRAMVA Summary'!D$55:D$78)+SUM('1.  LRAMVA Summary'!D$79:D$80)*(MONTH($E140)-1)/12)*$H140</f>
        <v>-1.0405232403788231E-2</v>
      </c>
      <c r="J140" s="197">
        <f>(SUM('1.  LRAMVA Summary'!E$55:E$78)+SUM('1.  LRAMVA Summary'!E$79:E$80)*(MONTH($E140)-1)/12)*$H140</f>
        <v>11.364106885335016</v>
      </c>
      <c r="K140" s="197">
        <f>(SUM('1.  LRAMVA Summary'!F$55:F$78)+SUM('1.  LRAMVA Summary'!F$79:F$80)*(MONTH($E140)-1)/12)*$H140</f>
        <v>2.5438769205687688</v>
      </c>
      <c r="L140" s="197">
        <f>(SUM('1.  LRAMVA Summary'!G$55:G$78)+SUM('1.  LRAMVA Summary'!G$79:G$80)*(MONTH($E140)-1)/12)*$H140</f>
        <v>0</v>
      </c>
      <c r="M140" s="197">
        <f>(SUM('1.  LRAMVA Summary'!H$55:H$78)+SUM('1.  LRAMVA Summary'!H$79:H$80)*(MONTH($E140)-1)/12)*$H140</f>
        <v>0</v>
      </c>
      <c r="N140" s="197">
        <f>(SUM('1.  LRAMVA Summary'!I$55:I$78)+SUM('1.  LRAMVA Summary'!I$79:I$80)*(MONTH($E140)-1)/12)*$H140</f>
        <v>1.4897835244391791</v>
      </c>
      <c r="O140" s="197">
        <f>(SUM('1.  LRAMVA Summary'!J$55:J$78)+SUM('1.  LRAMVA Summary'!J$79:J$80)*(MONTH($E140)-1)/12)*$H140</f>
        <v>0</v>
      </c>
      <c r="P140" s="197">
        <f>(SUM('1.  LRAMVA Summary'!K$55:K$78)+SUM('1.  LRAMVA Summary'!K$79:K$80)*(MONTH($E140)-1)/12)*$H140</f>
        <v>0</v>
      </c>
      <c r="Q140" s="197">
        <f>(SUM('1.  LRAMVA Summary'!L$55:L$78)+SUM('1.  LRAMVA Summary'!L$79:L$80)*(MONTH($E140)-1)/12)*$H140</f>
        <v>0</v>
      </c>
      <c r="R140" s="197">
        <f>(SUM('1.  LRAMVA Summary'!M$55:M$78)+SUM('1.  LRAMVA Summary'!M$79:M$80)*(MONTH($E140)-1)/12)*$H140</f>
        <v>0</v>
      </c>
      <c r="S140" s="197">
        <f>(SUM('1.  LRAMVA Summary'!N$55:N$78)+SUM('1.  LRAMVA Summary'!N$79:N$80)*(MONTH($E140)-1)/12)*$H140</f>
        <v>0</v>
      </c>
      <c r="T140" s="197">
        <f>(SUM('1.  LRAMVA Summary'!O$55:O$78)+SUM('1.  LRAMVA Summary'!O$79:O$80)*(MONTH($E140)-1)/12)*$H140</f>
        <v>0</v>
      </c>
      <c r="U140" s="197">
        <f>(SUM('1.  LRAMVA Summary'!P$55:P$78)+SUM('1.  LRAMVA Summary'!P$79:P$80)*(MONTH($E140)-1)/12)*$H140</f>
        <v>0</v>
      </c>
      <c r="V140" s="197">
        <f>(SUM('1.  LRAMVA Summary'!Q$55:Q$78)+SUM('1.  LRAMVA Summary'!Q$79:Q$80)*(MONTH($E140)-1)/12)*$H140</f>
        <v>0</v>
      </c>
      <c r="W140" s="198">
        <f t="shared" si="76"/>
        <v>15.387362097939175</v>
      </c>
    </row>
    <row r="141" spans="2:23">
      <c r="E141" s="181">
        <v>43647</v>
      </c>
      <c r="F141" s="181" t="s">
        <v>186</v>
      </c>
      <c r="G141" s="182" t="s">
        <v>68</v>
      </c>
      <c r="H141" s="205">
        <f>$C$49/12</f>
        <v>1.8166666666666667E-3</v>
      </c>
      <c r="I141" s="197">
        <f>(SUM('1.  LRAMVA Summary'!D$55:D$78)+SUM('1.  LRAMVA Summary'!D$79:D$80)*(MONTH($E141)-1)/12)*$H141</f>
        <v>-1.2486278884545876E-2</v>
      </c>
      <c r="J141" s="197">
        <f>(SUM('1.  LRAMVA Summary'!E$55:E$78)+SUM('1.  LRAMVA Summary'!E$79:E$80)*(MONTH($E141)-1)/12)*$H141</f>
        <v>13.636928262402018</v>
      </c>
      <c r="K141" s="197">
        <f>(SUM('1.  LRAMVA Summary'!F$55:F$78)+SUM('1.  LRAMVA Summary'!F$79:F$80)*(MONTH($E141)-1)/12)*$H141</f>
        <v>3.0526523046825225</v>
      </c>
      <c r="L141" s="197">
        <f>(SUM('1.  LRAMVA Summary'!G$55:G$78)+SUM('1.  LRAMVA Summary'!G$79:G$80)*(MONTH($E141)-1)/12)*$H141</f>
        <v>0</v>
      </c>
      <c r="M141" s="197">
        <f>(SUM('1.  LRAMVA Summary'!H$55:H$78)+SUM('1.  LRAMVA Summary'!H$79:H$80)*(MONTH($E141)-1)/12)*$H141</f>
        <v>0</v>
      </c>
      <c r="N141" s="197">
        <f>(SUM('1.  LRAMVA Summary'!I$55:I$78)+SUM('1.  LRAMVA Summary'!I$79:I$80)*(MONTH($E141)-1)/12)*$H141</f>
        <v>1.787740229327015</v>
      </c>
      <c r="O141" s="197">
        <f>(SUM('1.  LRAMVA Summary'!J$55:J$78)+SUM('1.  LRAMVA Summary'!J$79:J$80)*(MONTH($E141)-1)/12)*$H141</f>
        <v>0</v>
      </c>
      <c r="P141" s="197">
        <f>(SUM('1.  LRAMVA Summary'!K$55:K$78)+SUM('1.  LRAMVA Summary'!K$79:K$80)*(MONTH($E141)-1)/12)*$H141</f>
        <v>0</v>
      </c>
      <c r="Q141" s="197">
        <f>(SUM('1.  LRAMVA Summary'!L$55:L$78)+SUM('1.  LRAMVA Summary'!L$79:L$80)*(MONTH($E141)-1)/12)*$H141</f>
        <v>0</v>
      </c>
      <c r="R141" s="197">
        <f>(SUM('1.  LRAMVA Summary'!M$55:M$78)+SUM('1.  LRAMVA Summary'!M$79:M$80)*(MONTH($E141)-1)/12)*$H141</f>
        <v>0</v>
      </c>
      <c r="S141" s="197">
        <f>(SUM('1.  LRAMVA Summary'!N$55:N$78)+SUM('1.  LRAMVA Summary'!N$79:N$80)*(MONTH($E141)-1)/12)*$H141</f>
        <v>0</v>
      </c>
      <c r="T141" s="197">
        <f>(SUM('1.  LRAMVA Summary'!O$55:O$78)+SUM('1.  LRAMVA Summary'!O$79:O$80)*(MONTH($E141)-1)/12)*$H141</f>
        <v>0</v>
      </c>
      <c r="U141" s="197">
        <f>(SUM('1.  LRAMVA Summary'!P$55:P$78)+SUM('1.  LRAMVA Summary'!P$79:P$80)*(MONTH($E141)-1)/12)*$H141</f>
        <v>0</v>
      </c>
      <c r="V141" s="197">
        <f>(SUM('1.  LRAMVA Summary'!Q$55:Q$78)+SUM('1.  LRAMVA Summary'!Q$79:Q$80)*(MONTH($E141)-1)/12)*$H141</f>
        <v>0</v>
      </c>
      <c r="W141" s="198">
        <f t="shared" si="76"/>
        <v>18.464834517527006</v>
      </c>
    </row>
    <row r="142" spans="2:23">
      <c r="E142" s="181">
        <v>43678</v>
      </c>
      <c r="F142" s="181" t="s">
        <v>186</v>
      </c>
      <c r="G142" s="182" t="s">
        <v>68</v>
      </c>
      <c r="H142" s="205">
        <f t="shared" ref="H142" si="78">$C$49/12</f>
        <v>1.8166666666666667E-3</v>
      </c>
      <c r="I142" s="197">
        <f>(SUM('1.  LRAMVA Summary'!D$55:D$78)+SUM('1.  LRAMVA Summary'!D$79:D$80)*(MONTH($E142)-1)/12)*$H142</f>
        <v>-1.4567325365303523E-2</v>
      </c>
      <c r="J142" s="197">
        <f>(SUM('1.  LRAMVA Summary'!E$55:E$78)+SUM('1.  LRAMVA Summary'!E$79:E$80)*(MONTH($E142)-1)/12)*$H142</f>
        <v>15.909749639469021</v>
      </c>
      <c r="K142" s="197">
        <f>(SUM('1.  LRAMVA Summary'!F$55:F$78)+SUM('1.  LRAMVA Summary'!F$79:F$80)*(MONTH($E142)-1)/12)*$H142</f>
        <v>3.5614276887962761</v>
      </c>
      <c r="L142" s="197">
        <f>(SUM('1.  LRAMVA Summary'!G$55:G$78)+SUM('1.  LRAMVA Summary'!G$79:G$80)*(MONTH($E142)-1)/12)*$H142</f>
        <v>0</v>
      </c>
      <c r="M142" s="197">
        <f>(SUM('1.  LRAMVA Summary'!H$55:H$78)+SUM('1.  LRAMVA Summary'!H$79:H$80)*(MONTH($E142)-1)/12)*$H142</f>
        <v>0</v>
      </c>
      <c r="N142" s="197">
        <f>(SUM('1.  LRAMVA Summary'!I$55:I$78)+SUM('1.  LRAMVA Summary'!I$79:I$80)*(MONTH($E142)-1)/12)*$H142</f>
        <v>2.0856969342148508</v>
      </c>
      <c r="O142" s="197">
        <f>(SUM('1.  LRAMVA Summary'!J$55:J$78)+SUM('1.  LRAMVA Summary'!J$79:J$80)*(MONTH($E142)-1)/12)*$H142</f>
        <v>0</v>
      </c>
      <c r="P142" s="197">
        <f>(SUM('1.  LRAMVA Summary'!K$55:K$78)+SUM('1.  LRAMVA Summary'!K$79:K$80)*(MONTH($E142)-1)/12)*$H142</f>
        <v>0</v>
      </c>
      <c r="Q142" s="197">
        <f>(SUM('1.  LRAMVA Summary'!L$55:L$78)+SUM('1.  LRAMVA Summary'!L$79:L$80)*(MONTH($E142)-1)/12)*$H142</f>
        <v>0</v>
      </c>
      <c r="R142" s="197">
        <f>(SUM('1.  LRAMVA Summary'!M$55:M$78)+SUM('1.  LRAMVA Summary'!M$79:M$80)*(MONTH($E142)-1)/12)*$H142</f>
        <v>0</v>
      </c>
      <c r="S142" s="197">
        <f>(SUM('1.  LRAMVA Summary'!N$55:N$78)+SUM('1.  LRAMVA Summary'!N$79:N$80)*(MONTH($E142)-1)/12)*$H142</f>
        <v>0</v>
      </c>
      <c r="T142" s="197">
        <f>(SUM('1.  LRAMVA Summary'!O$55:O$78)+SUM('1.  LRAMVA Summary'!O$79:O$80)*(MONTH($E142)-1)/12)*$H142</f>
        <v>0</v>
      </c>
      <c r="U142" s="197">
        <f>(SUM('1.  LRAMVA Summary'!P$55:P$78)+SUM('1.  LRAMVA Summary'!P$79:P$80)*(MONTH($E142)-1)/12)*$H142</f>
        <v>0</v>
      </c>
      <c r="V142" s="197">
        <f>(SUM('1.  LRAMVA Summary'!Q$55:Q$78)+SUM('1.  LRAMVA Summary'!Q$79:Q$80)*(MONTH($E142)-1)/12)*$H142</f>
        <v>0</v>
      </c>
      <c r="W142" s="198">
        <f t="shared" si="76"/>
        <v>21.542306937114844</v>
      </c>
    </row>
    <row r="143" spans="2:23">
      <c r="E143" s="181">
        <v>43709</v>
      </c>
      <c r="F143" s="181" t="s">
        <v>186</v>
      </c>
      <c r="G143" s="182" t="s">
        <v>68</v>
      </c>
      <c r="H143" s="205">
        <f>$C$49/12</f>
        <v>1.8166666666666667E-3</v>
      </c>
      <c r="I143" s="197">
        <f>(SUM('1.  LRAMVA Summary'!D$55:D$78)+SUM('1.  LRAMVA Summary'!D$79:D$80)*(MONTH($E143)-1)/12)*$H143</f>
        <v>-1.6648371846061168E-2</v>
      </c>
      <c r="J143" s="197">
        <f>(SUM('1.  LRAMVA Summary'!E$55:E$78)+SUM('1.  LRAMVA Summary'!E$79:E$80)*(MONTH($E143)-1)/12)*$H143</f>
        <v>18.182571016536023</v>
      </c>
      <c r="K143" s="197">
        <f>(SUM('1.  LRAMVA Summary'!F$55:F$78)+SUM('1.  LRAMVA Summary'!F$79:F$80)*(MONTH($E143)-1)/12)*$H143</f>
        <v>4.0702030729100303</v>
      </c>
      <c r="L143" s="197">
        <f>(SUM('1.  LRAMVA Summary'!G$55:G$78)+SUM('1.  LRAMVA Summary'!G$79:G$80)*(MONTH($E143)-1)/12)*$H143</f>
        <v>0</v>
      </c>
      <c r="M143" s="197">
        <f>(SUM('1.  LRAMVA Summary'!H$55:H$78)+SUM('1.  LRAMVA Summary'!H$79:H$80)*(MONTH($E143)-1)/12)*$H143</f>
        <v>0</v>
      </c>
      <c r="N143" s="197">
        <f>(SUM('1.  LRAMVA Summary'!I$55:I$78)+SUM('1.  LRAMVA Summary'!I$79:I$80)*(MONTH($E143)-1)/12)*$H143</f>
        <v>2.3836536391026866</v>
      </c>
      <c r="O143" s="197">
        <f>(SUM('1.  LRAMVA Summary'!J$55:J$78)+SUM('1.  LRAMVA Summary'!J$79:J$80)*(MONTH($E143)-1)/12)*$H143</f>
        <v>0</v>
      </c>
      <c r="P143" s="197">
        <f>(SUM('1.  LRAMVA Summary'!K$55:K$78)+SUM('1.  LRAMVA Summary'!K$79:K$80)*(MONTH($E143)-1)/12)*$H143</f>
        <v>0</v>
      </c>
      <c r="Q143" s="197">
        <f>(SUM('1.  LRAMVA Summary'!L$55:L$78)+SUM('1.  LRAMVA Summary'!L$79:L$80)*(MONTH($E143)-1)/12)*$H143</f>
        <v>0</v>
      </c>
      <c r="R143" s="197">
        <f>(SUM('1.  LRAMVA Summary'!M$55:M$78)+SUM('1.  LRAMVA Summary'!M$79:M$80)*(MONTH($E143)-1)/12)*$H143</f>
        <v>0</v>
      </c>
      <c r="S143" s="197">
        <f>(SUM('1.  LRAMVA Summary'!N$55:N$78)+SUM('1.  LRAMVA Summary'!N$79:N$80)*(MONTH($E143)-1)/12)*$H143</f>
        <v>0</v>
      </c>
      <c r="T143" s="197">
        <f>(SUM('1.  LRAMVA Summary'!O$55:O$78)+SUM('1.  LRAMVA Summary'!O$79:O$80)*(MONTH($E143)-1)/12)*$H143</f>
        <v>0</v>
      </c>
      <c r="U143" s="197">
        <f>(SUM('1.  LRAMVA Summary'!P$55:P$78)+SUM('1.  LRAMVA Summary'!P$79:P$80)*(MONTH($E143)-1)/12)*$H143</f>
        <v>0</v>
      </c>
      <c r="V143" s="197">
        <f>(SUM('1.  LRAMVA Summary'!Q$55:Q$78)+SUM('1.  LRAMVA Summary'!Q$79:Q$80)*(MONTH($E143)-1)/12)*$H143</f>
        <v>0</v>
      </c>
      <c r="W143" s="198">
        <f t="shared" si="76"/>
        <v>24.619779356702679</v>
      </c>
    </row>
    <row r="144" spans="2:23">
      <c r="E144" s="181">
        <v>43739</v>
      </c>
      <c r="F144" s="181" t="s">
        <v>186</v>
      </c>
      <c r="G144" s="182" t="s">
        <v>69</v>
      </c>
      <c r="H144" s="205">
        <f>$C$50/12</f>
        <v>1.8166666666666667E-3</v>
      </c>
      <c r="I144" s="197">
        <f>(SUM('1.  LRAMVA Summary'!D$55:D$78)+SUM('1.  LRAMVA Summary'!D$79:D$80)*(MONTH($E144)-1)/12)*$H144</f>
        <v>-1.8729418326818813E-2</v>
      </c>
      <c r="J144" s="197">
        <f>(SUM('1.  LRAMVA Summary'!E$55:E$78)+SUM('1.  LRAMVA Summary'!E$79:E$80)*(MONTH($E144)-1)/12)*$H144</f>
        <v>20.455392393603024</v>
      </c>
      <c r="K144" s="197">
        <f>(SUM('1.  LRAMVA Summary'!F$55:F$78)+SUM('1.  LRAMVA Summary'!F$79:F$80)*(MONTH($E144)-1)/12)*$H144</f>
        <v>4.5789784570237835</v>
      </c>
      <c r="L144" s="197">
        <f>(SUM('1.  LRAMVA Summary'!G$55:G$78)+SUM('1.  LRAMVA Summary'!G$79:G$80)*(MONTH($E144)-1)/12)*$H144</f>
        <v>0</v>
      </c>
      <c r="M144" s="197">
        <f>(SUM('1.  LRAMVA Summary'!H$55:H$78)+SUM('1.  LRAMVA Summary'!H$79:H$80)*(MONTH($E144)-1)/12)*$H144</f>
        <v>0</v>
      </c>
      <c r="N144" s="197">
        <f>(SUM('1.  LRAMVA Summary'!I$55:I$78)+SUM('1.  LRAMVA Summary'!I$79:I$80)*(MONTH($E144)-1)/12)*$H144</f>
        <v>2.6816103439905228</v>
      </c>
      <c r="O144" s="197">
        <f>(SUM('1.  LRAMVA Summary'!J$55:J$78)+SUM('1.  LRAMVA Summary'!J$79:J$80)*(MONTH($E144)-1)/12)*$H144</f>
        <v>0</v>
      </c>
      <c r="P144" s="197">
        <f>(SUM('1.  LRAMVA Summary'!K$55:K$78)+SUM('1.  LRAMVA Summary'!K$79:K$80)*(MONTH($E144)-1)/12)*$H144</f>
        <v>0</v>
      </c>
      <c r="Q144" s="197">
        <f>(SUM('1.  LRAMVA Summary'!L$55:L$78)+SUM('1.  LRAMVA Summary'!L$79:L$80)*(MONTH($E144)-1)/12)*$H144</f>
        <v>0</v>
      </c>
      <c r="R144" s="197">
        <f>(SUM('1.  LRAMVA Summary'!M$55:M$78)+SUM('1.  LRAMVA Summary'!M$79:M$80)*(MONTH($E144)-1)/12)*$H144</f>
        <v>0</v>
      </c>
      <c r="S144" s="197">
        <f>(SUM('1.  LRAMVA Summary'!N$55:N$78)+SUM('1.  LRAMVA Summary'!N$79:N$80)*(MONTH($E144)-1)/12)*$H144</f>
        <v>0</v>
      </c>
      <c r="T144" s="197">
        <f>(SUM('1.  LRAMVA Summary'!O$55:O$78)+SUM('1.  LRAMVA Summary'!O$79:O$80)*(MONTH($E144)-1)/12)*$H144</f>
        <v>0</v>
      </c>
      <c r="U144" s="197">
        <f>(SUM('1.  LRAMVA Summary'!P$55:P$78)+SUM('1.  LRAMVA Summary'!P$79:P$80)*(MONTH($E144)-1)/12)*$H144</f>
        <v>0</v>
      </c>
      <c r="V144" s="197">
        <f>(SUM('1.  LRAMVA Summary'!Q$55:Q$78)+SUM('1.  LRAMVA Summary'!Q$79:Q$80)*(MONTH($E144)-1)/12)*$H144</f>
        <v>0</v>
      </c>
      <c r="W144" s="198">
        <f t="shared" si="76"/>
        <v>27.697251776290514</v>
      </c>
    </row>
    <row r="145" spans="2:23">
      <c r="C145" s="8"/>
      <c r="E145" s="181">
        <v>43770</v>
      </c>
      <c r="F145" s="181" t="s">
        <v>186</v>
      </c>
      <c r="G145" s="182" t="s">
        <v>69</v>
      </c>
      <c r="H145" s="205">
        <f t="shared" ref="H145:H146" si="79">$C$50/12</f>
        <v>1.8166666666666667E-3</v>
      </c>
      <c r="I145" s="197">
        <f>(SUM('1.  LRAMVA Summary'!D$55:D$78)+SUM('1.  LRAMVA Summary'!D$79:D$80)*(MONTH($E145)-1)/12)*$H145</f>
        <v>-2.0810464807576461E-2</v>
      </c>
      <c r="J145" s="197">
        <f>(SUM('1.  LRAMVA Summary'!E$55:E$78)+SUM('1.  LRAMVA Summary'!E$79:E$80)*(MONTH($E145)-1)/12)*$H145</f>
        <v>22.728213770670031</v>
      </c>
      <c r="K145" s="197">
        <f>(SUM('1.  LRAMVA Summary'!F$55:F$78)+SUM('1.  LRAMVA Summary'!F$79:F$80)*(MONTH($E145)-1)/12)*$H145</f>
        <v>5.0877538411375376</v>
      </c>
      <c r="L145" s="197">
        <f>(SUM('1.  LRAMVA Summary'!G$55:G$78)+SUM('1.  LRAMVA Summary'!G$79:G$80)*(MONTH($E145)-1)/12)*$H145</f>
        <v>0</v>
      </c>
      <c r="M145" s="197">
        <f>(SUM('1.  LRAMVA Summary'!H$55:H$78)+SUM('1.  LRAMVA Summary'!H$79:H$80)*(MONTH($E145)-1)/12)*$H145</f>
        <v>0</v>
      </c>
      <c r="N145" s="197">
        <f>(SUM('1.  LRAMVA Summary'!I$55:I$78)+SUM('1.  LRAMVA Summary'!I$79:I$80)*(MONTH($E145)-1)/12)*$H145</f>
        <v>2.9795670488783581</v>
      </c>
      <c r="O145" s="197">
        <f>(SUM('1.  LRAMVA Summary'!J$55:J$78)+SUM('1.  LRAMVA Summary'!J$79:J$80)*(MONTH($E145)-1)/12)*$H145</f>
        <v>0</v>
      </c>
      <c r="P145" s="197">
        <f>(SUM('1.  LRAMVA Summary'!K$55:K$78)+SUM('1.  LRAMVA Summary'!K$79:K$80)*(MONTH($E145)-1)/12)*$H145</f>
        <v>0</v>
      </c>
      <c r="Q145" s="197">
        <f>(SUM('1.  LRAMVA Summary'!L$55:L$78)+SUM('1.  LRAMVA Summary'!L$79:L$80)*(MONTH($E145)-1)/12)*$H145</f>
        <v>0</v>
      </c>
      <c r="R145" s="197">
        <f>(SUM('1.  LRAMVA Summary'!M$55:M$78)+SUM('1.  LRAMVA Summary'!M$79:M$80)*(MONTH($E145)-1)/12)*$H145</f>
        <v>0</v>
      </c>
      <c r="S145" s="197">
        <f>(SUM('1.  LRAMVA Summary'!N$55:N$78)+SUM('1.  LRAMVA Summary'!N$79:N$80)*(MONTH($E145)-1)/12)*$H145</f>
        <v>0</v>
      </c>
      <c r="T145" s="197">
        <f>(SUM('1.  LRAMVA Summary'!O$55:O$78)+SUM('1.  LRAMVA Summary'!O$79:O$80)*(MONTH($E145)-1)/12)*$H145</f>
        <v>0</v>
      </c>
      <c r="U145" s="197">
        <f>(SUM('1.  LRAMVA Summary'!P$55:P$78)+SUM('1.  LRAMVA Summary'!P$79:P$80)*(MONTH($E145)-1)/12)*$H145</f>
        <v>0</v>
      </c>
      <c r="V145" s="197">
        <f>(SUM('1.  LRAMVA Summary'!Q$55:Q$78)+SUM('1.  LRAMVA Summary'!Q$79:Q$80)*(MONTH($E145)-1)/12)*$H145</f>
        <v>0</v>
      </c>
      <c r="W145" s="198">
        <f t="shared" si="76"/>
        <v>30.774724195878349</v>
      </c>
    </row>
    <row r="146" spans="2:23">
      <c r="E146" s="181">
        <v>43800</v>
      </c>
      <c r="F146" s="181" t="s">
        <v>186</v>
      </c>
      <c r="G146" s="182" t="s">
        <v>69</v>
      </c>
      <c r="H146" s="205">
        <f t="shared" si="79"/>
        <v>1.8166666666666667E-3</v>
      </c>
      <c r="I146" s="197">
        <f>(SUM('1.  LRAMVA Summary'!D$55:D$78)+SUM('1.  LRAMVA Summary'!D$79:D$80)*(MONTH($E146)-1)/12)*$H146</f>
        <v>-2.2891511288334106E-2</v>
      </c>
      <c r="J146" s="197">
        <f>(SUM('1.  LRAMVA Summary'!E$55:E$78)+SUM('1.  LRAMVA Summary'!E$79:E$80)*(MONTH($E146)-1)/12)*$H146</f>
        <v>25.001035147737035</v>
      </c>
      <c r="K146" s="197">
        <f>(SUM('1.  LRAMVA Summary'!F$55:F$78)+SUM('1.  LRAMVA Summary'!F$79:F$80)*(MONTH($E146)-1)/12)*$H146</f>
        <v>5.5965292252512908</v>
      </c>
      <c r="L146" s="197">
        <f>(SUM('1.  LRAMVA Summary'!G$55:G$78)+SUM('1.  LRAMVA Summary'!G$79:G$80)*(MONTH($E146)-1)/12)*$H146</f>
        <v>0</v>
      </c>
      <c r="M146" s="197">
        <f>(SUM('1.  LRAMVA Summary'!H$55:H$78)+SUM('1.  LRAMVA Summary'!H$79:H$80)*(MONTH($E146)-1)/12)*$H146</f>
        <v>0</v>
      </c>
      <c r="N146" s="197">
        <f>(SUM('1.  LRAMVA Summary'!I$55:I$78)+SUM('1.  LRAMVA Summary'!I$79:I$80)*(MONTH($E146)-1)/12)*$H146</f>
        <v>3.2775237537661934</v>
      </c>
      <c r="O146" s="197">
        <f>(SUM('1.  LRAMVA Summary'!J$55:J$78)+SUM('1.  LRAMVA Summary'!J$79:J$80)*(MONTH($E146)-1)/12)*$H146</f>
        <v>0</v>
      </c>
      <c r="P146" s="197">
        <f>(SUM('1.  LRAMVA Summary'!K$55:K$78)+SUM('1.  LRAMVA Summary'!K$79:K$80)*(MONTH($E146)-1)/12)*$H146</f>
        <v>0</v>
      </c>
      <c r="Q146" s="197">
        <f>(SUM('1.  LRAMVA Summary'!L$55:L$78)+SUM('1.  LRAMVA Summary'!L$79:L$80)*(MONTH($E146)-1)/12)*$H146</f>
        <v>0</v>
      </c>
      <c r="R146" s="197">
        <f>(SUM('1.  LRAMVA Summary'!M$55:M$78)+SUM('1.  LRAMVA Summary'!M$79:M$80)*(MONTH($E146)-1)/12)*$H146</f>
        <v>0</v>
      </c>
      <c r="S146" s="197">
        <f>(SUM('1.  LRAMVA Summary'!N$55:N$78)+SUM('1.  LRAMVA Summary'!N$79:N$80)*(MONTH($E146)-1)/12)*$H146</f>
        <v>0</v>
      </c>
      <c r="T146" s="197">
        <f>(SUM('1.  LRAMVA Summary'!O$55:O$78)+SUM('1.  LRAMVA Summary'!O$79:O$80)*(MONTH($E146)-1)/12)*$H146</f>
        <v>0</v>
      </c>
      <c r="U146" s="197">
        <f>(SUM('1.  LRAMVA Summary'!P$55:P$78)+SUM('1.  LRAMVA Summary'!P$79:P$80)*(MONTH($E146)-1)/12)*$H146</f>
        <v>0</v>
      </c>
      <c r="V146" s="197">
        <f>(SUM('1.  LRAMVA Summary'!Q$55:Q$78)+SUM('1.  LRAMVA Summary'!Q$79:Q$80)*(MONTH($E146)-1)/12)*$H146</f>
        <v>0</v>
      </c>
      <c r="W146" s="198">
        <f t="shared" si="76"/>
        <v>33.852196615466184</v>
      </c>
    </row>
    <row r="147" spans="2:23" ht="15.75" thickBot="1">
      <c r="E147" s="183" t="s">
        <v>465</v>
      </c>
      <c r="F147" s="183"/>
      <c r="G147" s="184"/>
      <c r="H147" s="185"/>
      <c r="I147" s="186">
        <f>SUM(I134:I146)</f>
        <v>-0.13812230059670816</v>
      </c>
      <c r="J147" s="186">
        <f>SUM(J134:J146)</f>
        <v>150.85069956322232</v>
      </c>
      <c r="K147" s="186">
        <f t="shared" ref="K147:O147" si="80">SUM(K134:K146)</f>
        <v>33.768215746522486</v>
      </c>
      <c r="L147" s="186">
        <f t="shared" si="80"/>
        <v>0</v>
      </c>
      <c r="M147" s="186">
        <f t="shared" si="80"/>
        <v>0</v>
      </c>
      <c r="N147" s="186">
        <f t="shared" si="80"/>
        <v>19.775851206523377</v>
      </c>
      <c r="O147" s="186">
        <f t="shared" si="80"/>
        <v>0</v>
      </c>
      <c r="P147" s="186">
        <f t="shared" ref="P147:V147" si="81">SUM(P134:P146)</f>
        <v>0</v>
      </c>
      <c r="Q147" s="186">
        <f t="shared" si="81"/>
        <v>0</v>
      </c>
      <c r="R147" s="186">
        <f t="shared" si="81"/>
        <v>0</v>
      </c>
      <c r="S147" s="186">
        <f t="shared" si="81"/>
        <v>0</v>
      </c>
      <c r="T147" s="186">
        <f t="shared" si="81"/>
        <v>0</v>
      </c>
      <c r="U147" s="186">
        <f t="shared" si="81"/>
        <v>0</v>
      </c>
      <c r="V147" s="186">
        <f t="shared" si="81"/>
        <v>0</v>
      </c>
      <c r="W147" s="186">
        <f>SUM(W134:W146)</f>
        <v>204.25664421567149</v>
      </c>
    </row>
    <row r="148" spans="2:23" ht="15.75" thickTop="1">
      <c r="E148" s="187" t="s">
        <v>67</v>
      </c>
      <c r="F148" s="187"/>
      <c r="G148" s="188"/>
      <c r="H148" s="189"/>
      <c r="I148" s="190"/>
      <c r="J148" s="190"/>
      <c r="K148" s="190"/>
      <c r="L148" s="190"/>
      <c r="M148" s="190"/>
      <c r="N148" s="190"/>
      <c r="O148" s="190"/>
      <c r="P148" s="190"/>
      <c r="Q148" s="190"/>
      <c r="R148" s="190"/>
      <c r="S148" s="190"/>
      <c r="T148" s="190"/>
      <c r="U148" s="190"/>
      <c r="V148" s="190"/>
      <c r="W148" s="191"/>
    </row>
    <row r="149" spans="2:23">
      <c r="B149" s="204"/>
      <c r="E149" s="192" t="s">
        <v>431</v>
      </c>
      <c r="F149" s="192"/>
      <c r="G149" s="193"/>
      <c r="H149" s="194"/>
      <c r="I149" s="195">
        <f>I147+I148</f>
        <v>-0.13812230059670816</v>
      </c>
      <c r="J149" s="195">
        <f t="shared" ref="J149" si="82">J147+J148</f>
        <v>150.85069956322232</v>
      </c>
      <c r="K149" s="195">
        <f t="shared" ref="K149" si="83">K147+K148</f>
        <v>33.768215746522486</v>
      </c>
      <c r="L149" s="195">
        <f t="shared" ref="L149" si="84">L147+L148</f>
        <v>0</v>
      </c>
      <c r="M149" s="195">
        <f t="shared" ref="M149" si="85">M147+M148</f>
        <v>0</v>
      </c>
      <c r="N149" s="195">
        <f t="shared" ref="N149" si="86">N147+N148</f>
        <v>19.775851206523377</v>
      </c>
      <c r="O149" s="195">
        <f t="shared" ref="O149:V149" si="87">O147+O148</f>
        <v>0</v>
      </c>
      <c r="P149" s="195">
        <f t="shared" si="87"/>
        <v>0</v>
      </c>
      <c r="Q149" s="195">
        <f t="shared" si="87"/>
        <v>0</v>
      </c>
      <c r="R149" s="195">
        <f t="shared" si="87"/>
        <v>0</v>
      </c>
      <c r="S149" s="195">
        <f t="shared" si="87"/>
        <v>0</v>
      </c>
      <c r="T149" s="195">
        <f t="shared" si="87"/>
        <v>0</v>
      </c>
      <c r="U149" s="195">
        <f t="shared" si="87"/>
        <v>0</v>
      </c>
      <c r="V149" s="195">
        <f t="shared" si="87"/>
        <v>0</v>
      </c>
      <c r="W149" s="195">
        <f>W147+W148</f>
        <v>204.25664421567149</v>
      </c>
    </row>
    <row r="150" spans="2:23">
      <c r="E150" s="181">
        <v>43831</v>
      </c>
      <c r="F150" s="181" t="s">
        <v>187</v>
      </c>
      <c r="G150" s="182" t="s">
        <v>65</v>
      </c>
      <c r="H150" s="205">
        <f>$C$51/12</f>
        <v>1.8166666666666667E-3</v>
      </c>
      <c r="I150" s="197">
        <f>(SUM('1.  LRAMVA Summary'!D$55:D$81)+SUM('1.  LRAMVA Summary'!D$82:D$83)*(MONTH($E150)-1)/12)*$H150</f>
        <v>-2.4972557769091751E-2</v>
      </c>
      <c r="J150" s="197">
        <f>(SUM('1.  LRAMVA Summary'!E$55:E$81)+SUM('1.  LRAMVA Summary'!E$82:E$83)*(MONTH($E150)-1)/12)*$H150</f>
        <v>27.273856524804035</v>
      </c>
      <c r="K150" s="197">
        <f>(SUM('1.  LRAMVA Summary'!F$55:F$81)+SUM('1.  LRAMVA Summary'!F$82:F$83)*(MONTH($E150)-1)/12)*$H150</f>
        <v>6.1053046093650449</v>
      </c>
      <c r="L150" s="197">
        <f>(SUM('1.  LRAMVA Summary'!G$55:G$81)+SUM('1.  LRAMVA Summary'!G$82:G$83)*(MONTH($E150)-1)/12)*$H150</f>
        <v>0</v>
      </c>
      <c r="M150" s="197">
        <f>(SUM('1.  LRAMVA Summary'!H$55:H$81)+SUM('1.  LRAMVA Summary'!H$82:H$83)*(MONTH($E150)-1)/12)*$H150</f>
        <v>0</v>
      </c>
      <c r="N150" s="197">
        <f>(SUM('1.  LRAMVA Summary'!I$55:I$81)+SUM('1.  LRAMVA Summary'!I$82:I$83)*(MONTH($E150)-1)/12)*$H150</f>
        <v>3.5754804586540301</v>
      </c>
      <c r="O150" s="197">
        <f>(SUM('1.  LRAMVA Summary'!J$55:J$81)+SUM('1.  LRAMVA Summary'!J$82:J$83)*(MONTH($E150)-1)/12)*$H150</f>
        <v>0</v>
      </c>
      <c r="P150" s="197">
        <f>(SUM('1.  LRAMVA Summary'!K$55:K$81)+SUM('1.  LRAMVA Summary'!K$82:K$83)*(MONTH($E150)-1)/12)*$H150</f>
        <v>0</v>
      </c>
      <c r="Q150" s="197">
        <f>(SUM('1.  LRAMVA Summary'!L$55:L$81)+SUM('1.  LRAMVA Summary'!L$82:L$83)*(MONTH($E150)-1)/12)*$H150</f>
        <v>0</v>
      </c>
      <c r="R150" s="197">
        <f>(SUM('1.  LRAMVA Summary'!M$55:M$81)+SUM('1.  LRAMVA Summary'!M$82:M$83)*(MONTH($E150)-1)/12)*$H150</f>
        <v>0</v>
      </c>
      <c r="S150" s="197">
        <f>(SUM('1.  LRAMVA Summary'!N$55:N$81)+SUM('1.  LRAMVA Summary'!N$82:N$83)*(MONTH($E150)-1)/12)*$H150</f>
        <v>0</v>
      </c>
      <c r="T150" s="197">
        <f>(SUM('1.  LRAMVA Summary'!O$55:O$81)+SUM('1.  LRAMVA Summary'!O$82:O$83)*(MONTH($E150)-1)/12)*$H150</f>
        <v>0</v>
      </c>
      <c r="U150" s="197">
        <f>(SUM('1.  LRAMVA Summary'!P$55:P$81)+SUM('1.  LRAMVA Summary'!P$82:P$83)*(MONTH($E150)-1)/12)*$H150</f>
        <v>0</v>
      </c>
      <c r="V150" s="197">
        <f>(SUM('1.  LRAMVA Summary'!Q$55:Q$81)+SUM('1.  LRAMVA Summary'!Q$82:Q$83)*(MONTH($E150)-1)/12)*$H150</f>
        <v>0</v>
      </c>
      <c r="W150" s="198">
        <f>SUM(I150:V150)</f>
        <v>36.929669035054012</v>
      </c>
    </row>
    <row r="151" spans="2:23">
      <c r="E151" s="181">
        <v>43862</v>
      </c>
      <c r="F151" s="181" t="s">
        <v>187</v>
      </c>
      <c r="G151" s="182" t="s">
        <v>65</v>
      </c>
      <c r="H151" s="205">
        <f t="shared" ref="H151:H152" si="88">$C$51/12</f>
        <v>1.8166666666666667E-3</v>
      </c>
      <c r="I151" s="197">
        <f>(SUM('1.  LRAMVA Summary'!D$55:D$81)+SUM('1.  LRAMVA Summary'!D$82:D$83)*(MONTH($E151)-1)/12)*$H151</f>
        <v>-2.4972557769091751E-2</v>
      </c>
      <c r="J151" s="197">
        <f>(SUM('1.  LRAMVA Summary'!E$55:E$81)+SUM('1.  LRAMVA Summary'!E$82:E$83)*(MONTH($E151)-1)/12)*$H151</f>
        <v>29.536972051176598</v>
      </c>
      <c r="K151" s="197">
        <f>(SUM('1.  LRAMVA Summary'!F$55:F$81)+SUM('1.  LRAMVA Summary'!F$82:F$83)*(MONTH($E151)-1)/12)*$H151</f>
        <v>6.6394776169479641</v>
      </c>
      <c r="L151" s="197">
        <f>(SUM('1.  LRAMVA Summary'!G$55:G$81)+SUM('1.  LRAMVA Summary'!G$82:G$83)*(MONTH($E151)-1)/12)*$H151</f>
        <v>0</v>
      </c>
      <c r="M151" s="197">
        <f>(SUM('1.  LRAMVA Summary'!H$55:H$81)+SUM('1.  LRAMVA Summary'!H$82:H$83)*(MONTH($E151)-1)/12)*$H151</f>
        <v>0</v>
      </c>
      <c r="N151" s="197">
        <f>(SUM('1.  LRAMVA Summary'!I$55:I$81)+SUM('1.  LRAMVA Summary'!I$82:I$83)*(MONTH($E151)-1)/12)*$H151</f>
        <v>3.8855366198016621</v>
      </c>
      <c r="O151" s="197">
        <f>(SUM('1.  LRAMVA Summary'!J$55:J$81)+SUM('1.  LRAMVA Summary'!J$82:J$83)*(MONTH($E151)-1)/12)*$H151</f>
        <v>0</v>
      </c>
      <c r="P151" s="197">
        <f>(SUM('1.  LRAMVA Summary'!K$55:K$81)+SUM('1.  LRAMVA Summary'!K$82:K$83)*(MONTH($E151)-1)/12)*$H151</f>
        <v>0</v>
      </c>
      <c r="Q151" s="197">
        <f>(SUM('1.  LRAMVA Summary'!L$55:L$81)+SUM('1.  LRAMVA Summary'!L$82:L$83)*(MONTH($E151)-1)/12)*$H151</f>
        <v>0</v>
      </c>
      <c r="R151" s="197">
        <f>(SUM('1.  LRAMVA Summary'!M$55:M$81)+SUM('1.  LRAMVA Summary'!M$82:M$83)*(MONTH($E151)-1)/12)*$H151</f>
        <v>0</v>
      </c>
      <c r="S151" s="197">
        <f>(SUM('1.  LRAMVA Summary'!N$55:N$81)+SUM('1.  LRAMVA Summary'!N$82:N$83)*(MONTH($E151)-1)/12)*$H151</f>
        <v>0</v>
      </c>
      <c r="T151" s="197">
        <f>(SUM('1.  LRAMVA Summary'!O$55:O$81)+SUM('1.  LRAMVA Summary'!O$82:O$83)*(MONTH($E151)-1)/12)*$H151</f>
        <v>0</v>
      </c>
      <c r="U151" s="197">
        <f>(SUM('1.  LRAMVA Summary'!P$55:P$81)+SUM('1.  LRAMVA Summary'!P$82:P$83)*(MONTH($E151)-1)/12)*$H151</f>
        <v>0</v>
      </c>
      <c r="V151" s="197">
        <f>(SUM('1.  LRAMVA Summary'!Q$55:Q$81)+SUM('1.  LRAMVA Summary'!Q$82:Q$83)*(MONTH($E151)-1)/12)*$H151</f>
        <v>0</v>
      </c>
      <c r="W151" s="198">
        <f t="shared" ref="W151:W160" si="89">SUM(I151:V151)</f>
        <v>40.037013730157135</v>
      </c>
    </row>
    <row r="152" spans="2:23">
      <c r="E152" s="181">
        <v>43891</v>
      </c>
      <c r="F152" s="181" t="s">
        <v>187</v>
      </c>
      <c r="G152" s="182" t="s">
        <v>65</v>
      </c>
      <c r="H152" s="205">
        <f t="shared" si="88"/>
        <v>1.8166666666666667E-3</v>
      </c>
      <c r="I152" s="197">
        <f>(SUM('1.  LRAMVA Summary'!D$55:D$81)+SUM('1.  LRAMVA Summary'!D$82:D$83)*(MONTH($E152)-1)/12)*$H152</f>
        <v>-2.4972557769091751E-2</v>
      </c>
      <c r="J152" s="197">
        <f>(SUM('1.  LRAMVA Summary'!E$55:E$81)+SUM('1.  LRAMVA Summary'!E$82:E$83)*(MONTH($E152)-1)/12)*$H152</f>
        <v>31.800087577549164</v>
      </c>
      <c r="K152" s="197">
        <f>(SUM('1.  LRAMVA Summary'!F$55:F$81)+SUM('1.  LRAMVA Summary'!F$82:F$83)*(MONTH($E152)-1)/12)*$H152</f>
        <v>7.1736506245308824</v>
      </c>
      <c r="L152" s="197">
        <f>(SUM('1.  LRAMVA Summary'!G$55:G$81)+SUM('1.  LRAMVA Summary'!G$82:G$83)*(MONTH($E152)-1)/12)*$H152</f>
        <v>0</v>
      </c>
      <c r="M152" s="197">
        <f>(SUM('1.  LRAMVA Summary'!H$55:H$81)+SUM('1.  LRAMVA Summary'!H$82:H$83)*(MONTH($E152)-1)/12)*$H152</f>
        <v>0</v>
      </c>
      <c r="N152" s="197">
        <f>(SUM('1.  LRAMVA Summary'!I$55:I$81)+SUM('1.  LRAMVA Summary'!I$82:I$83)*(MONTH($E152)-1)/12)*$H152</f>
        <v>4.1955927809492941</v>
      </c>
      <c r="O152" s="197">
        <f>(SUM('1.  LRAMVA Summary'!J$55:J$81)+SUM('1.  LRAMVA Summary'!J$82:J$83)*(MONTH($E152)-1)/12)*$H152</f>
        <v>0</v>
      </c>
      <c r="P152" s="197">
        <f>(SUM('1.  LRAMVA Summary'!K$55:K$81)+SUM('1.  LRAMVA Summary'!K$82:K$83)*(MONTH($E152)-1)/12)*$H152</f>
        <v>0</v>
      </c>
      <c r="Q152" s="197">
        <f>(SUM('1.  LRAMVA Summary'!L$55:L$81)+SUM('1.  LRAMVA Summary'!L$82:L$83)*(MONTH($E152)-1)/12)*$H152</f>
        <v>0</v>
      </c>
      <c r="R152" s="197">
        <f>(SUM('1.  LRAMVA Summary'!M$55:M$81)+SUM('1.  LRAMVA Summary'!M$82:M$83)*(MONTH($E152)-1)/12)*$H152</f>
        <v>0</v>
      </c>
      <c r="S152" s="197">
        <f>(SUM('1.  LRAMVA Summary'!N$55:N$81)+SUM('1.  LRAMVA Summary'!N$82:N$83)*(MONTH($E152)-1)/12)*$H152</f>
        <v>0</v>
      </c>
      <c r="T152" s="197">
        <f>(SUM('1.  LRAMVA Summary'!O$55:O$81)+SUM('1.  LRAMVA Summary'!O$82:O$83)*(MONTH($E152)-1)/12)*$H152</f>
        <v>0</v>
      </c>
      <c r="U152" s="197">
        <f>(SUM('1.  LRAMVA Summary'!P$55:P$81)+SUM('1.  LRAMVA Summary'!P$82:P$83)*(MONTH($E152)-1)/12)*$H152</f>
        <v>0</v>
      </c>
      <c r="V152" s="197">
        <f>(SUM('1.  LRAMVA Summary'!Q$55:Q$81)+SUM('1.  LRAMVA Summary'!Q$82:Q$83)*(MONTH($E152)-1)/12)*$H152</f>
        <v>0</v>
      </c>
      <c r="W152" s="198">
        <f t="shared" si="89"/>
        <v>43.144358425260251</v>
      </c>
    </row>
    <row r="153" spans="2:23">
      <c r="E153" s="181">
        <v>43922</v>
      </c>
      <c r="F153" s="181" t="s">
        <v>187</v>
      </c>
      <c r="G153" s="182" t="s">
        <v>66</v>
      </c>
      <c r="H153" s="205">
        <f>$C$52/12</f>
        <v>1.8166666666666667E-3</v>
      </c>
      <c r="I153" s="197">
        <f>(SUM('1.  LRAMVA Summary'!D$55:D$81)+SUM('1.  LRAMVA Summary'!D$82:D$83)*(MONTH($E153)-1)/12)*$H153</f>
        <v>-2.4972557769091751E-2</v>
      </c>
      <c r="J153" s="197">
        <f>(SUM('1.  LRAMVA Summary'!E$55:E$81)+SUM('1.  LRAMVA Summary'!E$82:E$83)*(MONTH($E153)-1)/12)*$H153</f>
        <v>34.063203103921722</v>
      </c>
      <c r="K153" s="197">
        <f>(SUM('1.  LRAMVA Summary'!F$55:F$81)+SUM('1.  LRAMVA Summary'!F$82:F$83)*(MONTH($E153)-1)/12)*$H153</f>
        <v>7.7078236321138007</v>
      </c>
      <c r="L153" s="197">
        <f>(SUM('1.  LRAMVA Summary'!G$55:G$81)+SUM('1.  LRAMVA Summary'!G$82:G$83)*(MONTH($E153)-1)/12)*$H153</f>
        <v>0</v>
      </c>
      <c r="M153" s="197">
        <f>(SUM('1.  LRAMVA Summary'!H$55:H$81)+SUM('1.  LRAMVA Summary'!H$82:H$83)*(MONTH($E153)-1)/12)*$H153</f>
        <v>0</v>
      </c>
      <c r="N153" s="197">
        <f>(SUM('1.  LRAMVA Summary'!I$55:I$81)+SUM('1.  LRAMVA Summary'!I$82:I$83)*(MONTH($E153)-1)/12)*$H153</f>
        <v>4.5056489420969266</v>
      </c>
      <c r="O153" s="197">
        <f>(SUM('1.  LRAMVA Summary'!J$55:J$81)+SUM('1.  LRAMVA Summary'!J$82:J$83)*(MONTH($E153)-1)/12)*$H153</f>
        <v>0</v>
      </c>
      <c r="P153" s="197">
        <f>(SUM('1.  LRAMVA Summary'!K$55:K$81)+SUM('1.  LRAMVA Summary'!K$82:K$83)*(MONTH($E153)-1)/12)*$H153</f>
        <v>0</v>
      </c>
      <c r="Q153" s="197">
        <f>(SUM('1.  LRAMVA Summary'!L$55:L$81)+SUM('1.  LRAMVA Summary'!L$82:L$83)*(MONTH($E153)-1)/12)*$H153</f>
        <v>0</v>
      </c>
      <c r="R153" s="197">
        <f>(SUM('1.  LRAMVA Summary'!M$55:M$81)+SUM('1.  LRAMVA Summary'!M$82:M$83)*(MONTH($E153)-1)/12)*$H153</f>
        <v>0</v>
      </c>
      <c r="S153" s="197">
        <f>(SUM('1.  LRAMVA Summary'!N$55:N$81)+SUM('1.  LRAMVA Summary'!N$82:N$83)*(MONTH($E153)-1)/12)*$H153</f>
        <v>0</v>
      </c>
      <c r="T153" s="197">
        <f>(SUM('1.  LRAMVA Summary'!O$55:O$81)+SUM('1.  LRAMVA Summary'!O$82:O$83)*(MONTH($E153)-1)/12)*$H153</f>
        <v>0</v>
      </c>
      <c r="U153" s="197">
        <f>(SUM('1.  LRAMVA Summary'!P$55:P$81)+SUM('1.  LRAMVA Summary'!P$82:P$83)*(MONTH($E153)-1)/12)*$H153</f>
        <v>0</v>
      </c>
      <c r="V153" s="197">
        <f>(SUM('1.  LRAMVA Summary'!Q$55:Q$81)+SUM('1.  LRAMVA Summary'!Q$82:Q$83)*(MONTH($E153)-1)/12)*$H153</f>
        <v>0</v>
      </c>
      <c r="W153" s="198">
        <f t="shared" si="89"/>
        <v>46.251703120363359</v>
      </c>
    </row>
    <row r="154" spans="2:23">
      <c r="E154" s="181">
        <v>43952</v>
      </c>
      <c r="F154" s="181" t="s">
        <v>187</v>
      </c>
      <c r="G154" s="182" t="s">
        <v>66</v>
      </c>
      <c r="H154" s="205">
        <f>$C$52/12</f>
        <v>1.8166666666666667E-3</v>
      </c>
      <c r="I154" s="197">
        <f>(SUM('1.  LRAMVA Summary'!D$55:D$81)+SUM('1.  LRAMVA Summary'!D$82:D$83)*(MONTH($E154)-1)/12)*$H154</f>
        <v>-2.4972557769091751E-2</v>
      </c>
      <c r="J154" s="197">
        <f>(SUM('1.  LRAMVA Summary'!E$55:E$81)+SUM('1.  LRAMVA Summary'!E$82:E$83)*(MONTH($E154)-1)/12)*$H154</f>
        <v>36.326318630294288</v>
      </c>
      <c r="K154" s="197">
        <f>(SUM('1.  LRAMVA Summary'!F$55:F$81)+SUM('1.  LRAMVA Summary'!F$82:F$83)*(MONTH($E154)-1)/12)*$H154</f>
        <v>8.2419966396967208</v>
      </c>
      <c r="L154" s="197">
        <f>(SUM('1.  LRAMVA Summary'!G$55:G$81)+SUM('1.  LRAMVA Summary'!G$82:G$83)*(MONTH($E154)-1)/12)*$H154</f>
        <v>0</v>
      </c>
      <c r="M154" s="197">
        <f>(SUM('1.  LRAMVA Summary'!H$55:H$81)+SUM('1.  LRAMVA Summary'!H$82:H$83)*(MONTH($E154)-1)/12)*$H154</f>
        <v>0</v>
      </c>
      <c r="N154" s="197">
        <f>(SUM('1.  LRAMVA Summary'!I$55:I$81)+SUM('1.  LRAMVA Summary'!I$82:I$83)*(MONTH($E154)-1)/12)*$H154</f>
        <v>4.8157051032445581</v>
      </c>
      <c r="O154" s="197">
        <f>(SUM('1.  LRAMVA Summary'!J$55:J$81)+SUM('1.  LRAMVA Summary'!J$82:J$83)*(MONTH($E154)-1)/12)*$H154</f>
        <v>0</v>
      </c>
      <c r="P154" s="197">
        <f>(SUM('1.  LRAMVA Summary'!K$55:K$81)+SUM('1.  LRAMVA Summary'!K$82:K$83)*(MONTH($E154)-1)/12)*$H154</f>
        <v>0</v>
      </c>
      <c r="Q154" s="197">
        <f>(SUM('1.  LRAMVA Summary'!L$55:L$81)+SUM('1.  LRAMVA Summary'!L$82:L$83)*(MONTH($E154)-1)/12)*$H154</f>
        <v>0</v>
      </c>
      <c r="R154" s="197">
        <f>(SUM('1.  LRAMVA Summary'!M$55:M$81)+SUM('1.  LRAMVA Summary'!M$82:M$83)*(MONTH($E154)-1)/12)*$H154</f>
        <v>0</v>
      </c>
      <c r="S154" s="197">
        <f>(SUM('1.  LRAMVA Summary'!N$55:N$81)+SUM('1.  LRAMVA Summary'!N$82:N$83)*(MONTH($E154)-1)/12)*$H154</f>
        <v>0</v>
      </c>
      <c r="T154" s="197">
        <f>(SUM('1.  LRAMVA Summary'!O$55:O$81)+SUM('1.  LRAMVA Summary'!O$82:O$83)*(MONTH($E154)-1)/12)*$H154</f>
        <v>0</v>
      </c>
      <c r="U154" s="197">
        <f>(SUM('1.  LRAMVA Summary'!P$55:P$81)+SUM('1.  LRAMVA Summary'!P$82:P$83)*(MONTH($E154)-1)/12)*$H154</f>
        <v>0</v>
      </c>
      <c r="V154" s="197">
        <f>(SUM('1.  LRAMVA Summary'!Q$55:Q$81)+SUM('1.  LRAMVA Summary'!Q$82:Q$83)*(MONTH($E154)-1)/12)*$H154</f>
        <v>0</v>
      </c>
      <c r="W154" s="198">
        <f t="shared" si="89"/>
        <v>49.359047815466482</v>
      </c>
    </row>
    <row r="155" spans="2:23">
      <c r="E155" s="181">
        <v>43983</v>
      </c>
      <c r="F155" s="181" t="s">
        <v>187</v>
      </c>
      <c r="G155" s="182" t="s">
        <v>66</v>
      </c>
      <c r="H155" s="205">
        <f>$C$52/12</f>
        <v>1.8166666666666667E-3</v>
      </c>
      <c r="I155" s="197">
        <f>(SUM('1.  LRAMVA Summary'!D$55:D$81)+SUM('1.  LRAMVA Summary'!D$82:D$83)*(MONTH($E155)-1)/12)*$H155</f>
        <v>-2.4972557769091751E-2</v>
      </c>
      <c r="J155" s="197">
        <f>(SUM('1.  LRAMVA Summary'!E$55:E$81)+SUM('1.  LRAMVA Summary'!E$82:E$83)*(MONTH($E155)-1)/12)*$H155</f>
        <v>38.589434156666854</v>
      </c>
      <c r="K155" s="197">
        <f>(SUM('1.  LRAMVA Summary'!F$55:F$81)+SUM('1.  LRAMVA Summary'!F$82:F$83)*(MONTH($E155)-1)/12)*$H155</f>
        <v>8.7761696472796391</v>
      </c>
      <c r="L155" s="197">
        <f>(SUM('1.  LRAMVA Summary'!G$55:G$81)+SUM('1.  LRAMVA Summary'!G$82:G$83)*(MONTH($E155)-1)/12)*$H155</f>
        <v>0</v>
      </c>
      <c r="M155" s="197">
        <f>(SUM('1.  LRAMVA Summary'!H$55:H$81)+SUM('1.  LRAMVA Summary'!H$82:H$83)*(MONTH($E155)-1)/12)*$H155</f>
        <v>0</v>
      </c>
      <c r="N155" s="197">
        <f>(SUM('1.  LRAMVA Summary'!I$55:I$81)+SUM('1.  LRAMVA Summary'!I$82:I$83)*(MONTH($E155)-1)/12)*$H155</f>
        <v>5.1257612643921906</v>
      </c>
      <c r="O155" s="197">
        <f>(SUM('1.  LRAMVA Summary'!J$55:J$81)+SUM('1.  LRAMVA Summary'!J$82:J$83)*(MONTH($E155)-1)/12)*$H155</f>
        <v>0</v>
      </c>
      <c r="P155" s="197">
        <f>(SUM('1.  LRAMVA Summary'!K$55:K$81)+SUM('1.  LRAMVA Summary'!K$82:K$83)*(MONTH($E155)-1)/12)*$H155</f>
        <v>0</v>
      </c>
      <c r="Q155" s="197">
        <f>(SUM('1.  LRAMVA Summary'!L$55:L$81)+SUM('1.  LRAMVA Summary'!L$82:L$83)*(MONTH($E155)-1)/12)*$H155</f>
        <v>0</v>
      </c>
      <c r="R155" s="197">
        <f>(SUM('1.  LRAMVA Summary'!M$55:M$81)+SUM('1.  LRAMVA Summary'!M$82:M$83)*(MONTH($E155)-1)/12)*$H155</f>
        <v>0</v>
      </c>
      <c r="S155" s="197">
        <f>(SUM('1.  LRAMVA Summary'!N$55:N$81)+SUM('1.  LRAMVA Summary'!N$82:N$83)*(MONTH($E155)-1)/12)*$H155</f>
        <v>0</v>
      </c>
      <c r="T155" s="197">
        <f>(SUM('1.  LRAMVA Summary'!O$55:O$81)+SUM('1.  LRAMVA Summary'!O$82:O$83)*(MONTH($E155)-1)/12)*$H155</f>
        <v>0</v>
      </c>
      <c r="U155" s="197">
        <f>(SUM('1.  LRAMVA Summary'!P$55:P$81)+SUM('1.  LRAMVA Summary'!P$82:P$83)*(MONTH($E155)-1)/12)*$H155</f>
        <v>0</v>
      </c>
      <c r="V155" s="197">
        <f>(SUM('1.  LRAMVA Summary'!Q$55:Q$81)+SUM('1.  LRAMVA Summary'!Q$82:Q$83)*(MONTH($E155)-1)/12)*$H155</f>
        <v>0</v>
      </c>
      <c r="W155" s="198">
        <f t="shared" si="89"/>
        <v>52.466392510569591</v>
      </c>
    </row>
    <row r="156" spans="2:23">
      <c r="E156" s="181">
        <v>44013</v>
      </c>
      <c r="F156" s="181" t="s">
        <v>187</v>
      </c>
      <c r="G156" s="182" t="s">
        <v>68</v>
      </c>
      <c r="H156" s="205">
        <f>$C$53/12</f>
        <v>4.75E-4</v>
      </c>
      <c r="I156" s="197">
        <f>(SUM('1.  LRAMVA Summary'!D$55:D$81)+SUM('1.  LRAMVA Summary'!D$82:D$83)*(MONTH($E156)-1)/12)*$H156</f>
        <v>-6.5295219854964674E-3</v>
      </c>
      <c r="J156" s="197">
        <f>(SUM('1.  LRAMVA Summary'!E$55:E$81)+SUM('1.  LRAMVA Summary'!E$82:E$83)*(MONTH($E156)-1)/12)*$H156</f>
        <v>10.681629962996546</v>
      </c>
      <c r="K156" s="197">
        <f>(SUM('1.  LRAMVA Summary'!F$55:F$81)+SUM('1.  LRAMVA Summary'!F$82:F$83)*(MONTH($E156)-1)/12)*$H156</f>
        <v>2.4343556482897513</v>
      </c>
      <c r="L156" s="197">
        <f>(SUM('1.  LRAMVA Summary'!G$55:G$81)+SUM('1.  LRAMVA Summary'!G$82:G$83)*(MONTH($E156)-1)/12)*$H156</f>
        <v>0</v>
      </c>
      <c r="M156" s="197">
        <f>(SUM('1.  LRAMVA Summary'!H$55:H$81)+SUM('1.  LRAMVA Summary'!H$82:H$83)*(MONTH($E156)-1)/12)*$H156</f>
        <v>0</v>
      </c>
      <c r="N156" s="197">
        <f>(SUM('1.  LRAMVA Summary'!I$55:I$81)+SUM('1.  LRAMVA Summary'!I$82:I$83)*(MONTH($E156)-1)/12)*$H156</f>
        <v>1.4212917121824307</v>
      </c>
      <c r="O156" s="197">
        <f>(SUM('1.  LRAMVA Summary'!J$55:J$81)+SUM('1.  LRAMVA Summary'!J$82:J$83)*(MONTH($E156)-1)/12)*$H156</f>
        <v>0</v>
      </c>
      <c r="P156" s="197">
        <f>(SUM('1.  LRAMVA Summary'!K$55:K$81)+SUM('1.  LRAMVA Summary'!K$82:K$83)*(MONTH($E156)-1)/12)*$H156</f>
        <v>0</v>
      </c>
      <c r="Q156" s="197">
        <f>(SUM('1.  LRAMVA Summary'!L$55:L$81)+SUM('1.  LRAMVA Summary'!L$82:L$83)*(MONTH($E156)-1)/12)*$H156</f>
        <v>0</v>
      </c>
      <c r="R156" s="197">
        <f>(SUM('1.  LRAMVA Summary'!M$55:M$81)+SUM('1.  LRAMVA Summary'!M$82:M$83)*(MONTH($E156)-1)/12)*$H156</f>
        <v>0</v>
      </c>
      <c r="S156" s="197">
        <f>(SUM('1.  LRAMVA Summary'!N$55:N$81)+SUM('1.  LRAMVA Summary'!N$82:N$83)*(MONTH($E156)-1)/12)*$H156</f>
        <v>0</v>
      </c>
      <c r="T156" s="197">
        <f>(SUM('1.  LRAMVA Summary'!O$55:O$81)+SUM('1.  LRAMVA Summary'!O$82:O$83)*(MONTH($E156)-1)/12)*$H156</f>
        <v>0</v>
      </c>
      <c r="U156" s="197">
        <f>(SUM('1.  LRAMVA Summary'!P$55:P$81)+SUM('1.  LRAMVA Summary'!P$82:P$83)*(MONTH($E156)-1)/12)*$H156</f>
        <v>0</v>
      </c>
      <c r="V156" s="197">
        <f>(SUM('1.  LRAMVA Summary'!Q$55:Q$81)+SUM('1.  LRAMVA Summary'!Q$82:Q$83)*(MONTH($E156)-1)/12)*$H156</f>
        <v>0</v>
      </c>
      <c r="W156" s="198">
        <f t="shared" si="89"/>
        <v>14.53074780148323</v>
      </c>
    </row>
    <row r="157" spans="2:23">
      <c r="E157" s="181">
        <v>44044</v>
      </c>
      <c r="F157" s="181" t="s">
        <v>187</v>
      </c>
      <c r="G157" s="182" t="s">
        <v>68</v>
      </c>
      <c r="H157" s="205">
        <f t="shared" ref="H157:H158" si="90">$C$53/12</f>
        <v>4.75E-4</v>
      </c>
      <c r="I157" s="197">
        <f>(SUM('1.  LRAMVA Summary'!D$55:D$81)+SUM('1.  LRAMVA Summary'!D$82:D$83)*(MONTH($E157)-1)/12)*$H157</f>
        <v>-6.5295219854964674E-3</v>
      </c>
      <c r="J157" s="197">
        <f>(SUM('1.  LRAMVA Summary'!E$55:E$81)+SUM('1.  LRAMVA Summary'!E$82:E$83)*(MONTH($E157)-1)/12)*$H157</f>
        <v>11.273362004295793</v>
      </c>
      <c r="K157" s="197">
        <f>(SUM('1.  LRAMVA Summary'!F$55:F$81)+SUM('1.  LRAMVA Summary'!F$82:F$83)*(MONTH($E157)-1)/12)*$H157</f>
        <v>2.5740247374284042</v>
      </c>
      <c r="L157" s="197">
        <f>(SUM('1.  LRAMVA Summary'!G$55:G$81)+SUM('1.  LRAMVA Summary'!G$82:G$83)*(MONTH($E157)-1)/12)*$H157</f>
        <v>0</v>
      </c>
      <c r="M157" s="197">
        <f>(SUM('1.  LRAMVA Summary'!H$55:H$81)+SUM('1.  LRAMVA Summary'!H$82:H$83)*(MONTH($E157)-1)/12)*$H157</f>
        <v>0</v>
      </c>
      <c r="N157" s="197">
        <f>(SUM('1.  LRAMVA Summary'!I$55:I$81)+SUM('1.  LRAMVA Summary'!I$82:I$83)*(MONTH($E157)-1)/12)*$H157</f>
        <v>1.5023614423907565</v>
      </c>
      <c r="O157" s="197">
        <f>(SUM('1.  LRAMVA Summary'!J$55:J$81)+SUM('1.  LRAMVA Summary'!J$82:J$83)*(MONTH($E157)-1)/12)*$H157</f>
        <v>0</v>
      </c>
      <c r="P157" s="197">
        <f>(SUM('1.  LRAMVA Summary'!K$55:K$81)+SUM('1.  LRAMVA Summary'!K$82:K$83)*(MONTH($E157)-1)/12)*$H157</f>
        <v>0</v>
      </c>
      <c r="Q157" s="197">
        <f>(SUM('1.  LRAMVA Summary'!L$55:L$81)+SUM('1.  LRAMVA Summary'!L$82:L$83)*(MONTH($E157)-1)/12)*$H157</f>
        <v>0</v>
      </c>
      <c r="R157" s="197">
        <f>(SUM('1.  LRAMVA Summary'!M$55:M$81)+SUM('1.  LRAMVA Summary'!M$82:M$83)*(MONTH($E157)-1)/12)*$H157</f>
        <v>0</v>
      </c>
      <c r="S157" s="197">
        <f>(SUM('1.  LRAMVA Summary'!N$55:N$81)+SUM('1.  LRAMVA Summary'!N$82:N$83)*(MONTH($E157)-1)/12)*$H157</f>
        <v>0</v>
      </c>
      <c r="T157" s="197">
        <f>(SUM('1.  LRAMVA Summary'!O$55:O$81)+SUM('1.  LRAMVA Summary'!O$82:O$83)*(MONTH($E157)-1)/12)*$H157</f>
        <v>0</v>
      </c>
      <c r="U157" s="197">
        <f>(SUM('1.  LRAMVA Summary'!P$55:P$81)+SUM('1.  LRAMVA Summary'!P$82:P$83)*(MONTH($E157)-1)/12)*$H157</f>
        <v>0</v>
      </c>
      <c r="V157" s="197">
        <f>(SUM('1.  LRAMVA Summary'!Q$55:Q$81)+SUM('1.  LRAMVA Summary'!Q$82:Q$83)*(MONTH($E157)-1)/12)*$H157</f>
        <v>0</v>
      </c>
      <c r="W157" s="198">
        <f t="shared" si="89"/>
        <v>15.343218662129456</v>
      </c>
    </row>
    <row r="158" spans="2:23">
      <c r="E158" s="181">
        <v>44075</v>
      </c>
      <c r="F158" s="181" t="s">
        <v>187</v>
      </c>
      <c r="G158" s="182" t="s">
        <v>68</v>
      </c>
      <c r="H158" s="205">
        <f t="shared" si="90"/>
        <v>4.75E-4</v>
      </c>
      <c r="I158" s="197">
        <f>(SUM('1.  LRAMVA Summary'!D$55:D$81)+SUM('1.  LRAMVA Summary'!D$82:D$83)*(MONTH($E158)-1)/12)*$H158</f>
        <v>-6.5295219854964674E-3</v>
      </c>
      <c r="J158" s="197">
        <f>(SUM('1.  LRAMVA Summary'!E$55:E$81)+SUM('1.  LRAMVA Summary'!E$82:E$83)*(MONTH($E158)-1)/12)*$H158</f>
        <v>11.865094045595042</v>
      </c>
      <c r="K158" s="197">
        <f>(SUM('1.  LRAMVA Summary'!F$55:F$81)+SUM('1.  LRAMVA Summary'!F$82:F$83)*(MONTH($E158)-1)/12)*$H158</f>
        <v>2.7136938265670576</v>
      </c>
      <c r="L158" s="197">
        <f>(SUM('1.  LRAMVA Summary'!G$55:G$81)+SUM('1.  LRAMVA Summary'!G$82:G$83)*(MONTH($E158)-1)/12)*$H158</f>
        <v>0</v>
      </c>
      <c r="M158" s="197">
        <f>(SUM('1.  LRAMVA Summary'!H$55:H$81)+SUM('1.  LRAMVA Summary'!H$82:H$83)*(MONTH($E158)-1)/12)*$H158</f>
        <v>0</v>
      </c>
      <c r="N158" s="197">
        <f>(SUM('1.  LRAMVA Summary'!I$55:I$81)+SUM('1.  LRAMVA Summary'!I$82:I$83)*(MONTH($E158)-1)/12)*$H158</f>
        <v>1.5834311725990822</v>
      </c>
      <c r="O158" s="197">
        <f>(SUM('1.  LRAMVA Summary'!J$55:J$81)+SUM('1.  LRAMVA Summary'!J$82:J$83)*(MONTH($E158)-1)/12)*$H158</f>
        <v>0</v>
      </c>
      <c r="P158" s="197">
        <f>(SUM('1.  LRAMVA Summary'!K$55:K$81)+SUM('1.  LRAMVA Summary'!K$82:K$83)*(MONTH($E158)-1)/12)*$H158</f>
        <v>0</v>
      </c>
      <c r="Q158" s="197">
        <f>(SUM('1.  LRAMVA Summary'!L$55:L$81)+SUM('1.  LRAMVA Summary'!L$82:L$83)*(MONTH($E158)-1)/12)*$H158</f>
        <v>0</v>
      </c>
      <c r="R158" s="197">
        <f>(SUM('1.  LRAMVA Summary'!M$55:M$81)+SUM('1.  LRAMVA Summary'!M$82:M$83)*(MONTH($E158)-1)/12)*$H158</f>
        <v>0</v>
      </c>
      <c r="S158" s="197">
        <f>(SUM('1.  LRAMVA Summary'!N$55:N$81)+SUM('1.  LRAMVA Summary'!N$82:N$83)*(MONTH($E158)-1)/12)*$H158</f>
        <v>0</v>
      </c>
      <c r="T158" s="197">
        <f>(SUM('1.  LRAMVA Summary'!O$55:O$81)+SUM('1.  LRAMVA Summary'!O$82:O$83)*(MONTH($E158)-1)/12)*$H158</f>
        <v>0</v>
      </c>
      <c r="U158" s="197">
        <f>(SUM('1.  LRAMVA Summary'!P$55:P$81)+SUM('1.  LRAMVA Summary'!P$82:P$83)*(MONTH($E158)-1)/12)*$H158</f>
        <v>0</v>
      </c>
      <c r="V158" s="197">
        <f>(SUM('1.  LRAMVA Summary'!Q$55:Q$81)+SUM('1.  LRAMVA Summary'!Q$82:Q$83)*(MONTH($E158)-1)/12)*$H158</f>
        <v>0</v>
      </c>
      <c r="W158" s="198">
        <f t="shared" si="89"/>
        <v>16.155689522775685</v>
      </c>
    </row>
    <row r="159" spans="2:23">
      <c r="E159" s="181">
        <v>44105</v>
      </c>
      <c r="F159" s="181" t="s">
        <v>187</v>
      </c>
      <c r="G159" s="182" t="s">
        <v>69</v>
      </c>
      <c r="H159" s="205">
        <f>$C$54/12</f>
        <v>4.75E-4</v>
      </c>
      <c r="I159" s="197">
        <f>(SUM('1.  LRAMVA Summary'!D$55:D$81)+SUM('1.  LRAMVA Summary'!D$82:D$83)*(MONTH($E159)-1)/12)*$H159</f>
        <v>-6.5295219854964674E-3</v>
      </c>
      <c r="J159" s="197">
        <f>(SUM('1.  LRAMVA Summary'!E$55:E$81)+SUM('1.  LRAMVA Summary'!E$82:E$83)*(MONTH($E159)-1)/12)*$H159</f>
        <v>12.45682608689429</v>
      </c>
      <c r="K159" s="197">
        <f>(SUM('1.  LRAMVA Summary'!F$55:F$81)+SUM('1.  LRAMVA Summary'!F$82:F$83)*(MONTH($E159)-1)/12)*$H159</f>
        <v>2.853362915705711</v>
      </c>
      <c r="L159" s="197">
        <f>(SUM('1.  LRAMVA Summary'!G$55:G$81)+SUM('1.  LRAMVA Summary'!G$82:G$83)*(MONTH($E159)-1)/12)*$H159</f>
        <v>0</v>
      </c>
      <c r="M159" s="197">
        <f>(SUM('1.  LRAMVA Summary'!H$55:H$81)+SUM('1.  LRAMVA Summary'!H$82:H$83)*(MONTH($E159)-1)/12)*$H159</f>
        <v>0</v>
      </c>
      <c r="N159" s="197">
        <f>(SUM('1.  LRAMVA Summary'!I$55:I$81)+SUM('1.  LRAMVA Summary'!I$82:I$83)*(MONTH($E159)-1)/12)*$H159</f>
        <v>1.6645009028074083</v>
      </c>
      <c r="O159" s="197">
        <f>(SUM('1.  LRAMVA Summary'!J$55:J$81)+SUM('1.  LRAMVA Summary'!J$82:J$83)*(MONTH($E159)-1)/12)*$H159</f>
        <v>0</v>
      </c>
      <c r="P159" s="197">
        <f>(SUM('1.  LRAMVA Summary'!K$55:K$81)+SUM('1.  LRAMVA Summary'!K$82:K$83)*(MONTH($E159)-1)/12)*$H159</f>
        <v>0</v>
      </c>
      <c r="Q159" s="197">
        <f>(SUM('1.  LRAMVA Summary'!L$55:L$81)+SUM('1.  LRAMVA Summary'!L$82:L$83)*(MONTH($E159)-1)/12)*$H159</f>
        <v>0</v>
      </c>
      <c r="R159" s="197">
        <f>(SUM('1.  LRAMVA Summary'!M$55:M$81)+SUM('1.  LRAMVA Summary'!M$82:M$83)*(MONTH($E159)-1)/12)*$H159</f>
        <v>0</v>
      </c>
      <c r="S159" s="197">
        <f>(SUM('1.  LRAMVA Summary'!N$55:N$81)+SUM('1.  LRAMVA Summary'!N$82:N$83)*(MONTH($E159)-1)/12)*$H159</f>
        <v>0</v>
      </c>
      <c r="T159" s="197">
        <f>(SUM('1.  LRAMVA Summary'!O$55:O$81)+SUM('1.  LRAMVA Summary'!O$82:O$83)*(MONTH($E159)-1)/12)*$H159</f>
        <v>0</v>
      </c>
      <c r="U159" s="197">
        <f>(SUM('1.  LRAMVA Summary'!P$55:P$81)+SUM('1.  LRAMVA Summary'!P$82:P$83)*(MONTH($E159)-1)/12)*$H159</f>
        <v>0</v>
      </c>
      <c r="V159" s="197">
        <f>(SUM('1.  LRAMVA Summary'!Q$55:Q$81)+SUM('1.  LRAMVA Summary'!Q$82:Q$83)*(MONTH($E159)-1)/12)*$H159</f>
        <v>0</v>
      </c>
      <c r="W159" s="198">
        <f t="shared" si="89"/>
        <v>16.968160383421914</v>
      </c>
    </row>
    <row r="160" spans="2:23">
      <c r="E160" s="181">
        <v>44136</v>
      </c>
      <c r="F160" s="181" t="s">
        <v>187</v>
      </c>
      <c r="G160" s="182" t="s">
        <v>69</v>
      </c>
      <c r="H160" s="205">
        <f>$C$54/12</f>
        <v>4.75E-4</v>
      </c>
      <c r="I160" s="197">
        <f>(SUM('1.  LRAMVA Summary'!D$55:D$81)+SUM('1.  LRAMVA Summary'!D$82:D$83)*(MONTH($E160)-1)/12)*$H160</f>
        <v>-6.5295219854964674E-3</v>
      </c>
      <c r="J160" s="197">
        <f>(SUM('1.  LRAMVA Summary'!E$55:E$81)+SUM('1.  LRAMVA Summary'!E$82:E$83)*(MONTH($E160)-1)/12)*$H160</f>
        <v>13.048558128193537</v>
      </c>
      <c r="K160" s="197">
        <f>(SUM('1.  LRAMVA Summary'!F$55:F$81)+SUM('1.  LRAMVA Summary'!F$82:F$83)*(MONTH($E160)-1)/12)*$H160</f>
        <v>2.9930320048443635</v>
      </c>
      <c r="L160" s="197">
        <f>(SUM('1.  LRAMVA Summary'!G$55:G$81)+SUM('1.  LRAMVA Summary'!G$82:G$83)*(MONTH($E160)-1)/12)*$H160</f>
        <v>0</v>
      </c>
      <c r="M160" s="197">
        <f>(SUM('1.  LRAMVA Summary'!H$55:H$81)+SUM('1.  LRAMVA Summary'!H$82:H$83)*(MONTH($E160)-1)/12)*$H160</f>
        <v>0</v>
      </c>
      <c r="N160" s="197">
        <f>(SUM('1.  LRAMVA Summary'!I$55:I$81)+SUM('1.  LRAMVA Summary'!I$82:I$83)*(MONTH($E160)-1)/12)*$H160</f>
        <v>1.7455706330157339</v>
      </c>
      <c r="O160" s="197">
        <f>(SUM('1.  LRAMVA Summary'!J$55:J$81)+SUM('1.  LRAMVA Summary'!J$82:J$83)*(MONTH($E160)-1)/12)*$H160</f>
        <v>0</v>
      </c>
      <c r="P160" s="197">
        <f>(SUM('1.  LRAMVA Summary'!K$55:K$81)+SUM('1.  LRAMVA Summary'!K$82:K$83)*(MONTH($E160)-1)/12)*$H160</f>
        <v>0</v>
      </c>
      <c r="Q160" s="197">
        <f>(SUM('1.  LRAMVA Summary'!L$55:L$81)+SUM('1.  LRAMVA Summary'!L$82:L$83)*(MONTH($E160)-1)/12)*$H160</f>
        <v>0</v>
      </c>
      <c r="R160" s="197">
        <f>(SUM('1.  LRAMVA Summary'!M$55:M$81)+SUM('1.  LRAMVA Summary'!M$82:M$83)*(MONTH($E160)-1)/12)*$H160</f>
        <v>0</v>
      </c>
      <c r="S160" s="197">
        <f>(SUM('1.  LRAMVA Summary'!N$55:N$81)+SUM('1.  LRAMVA Summary'!N$82:N$83)*(MONTH($E160)-1)/12)*$H160</f>
        <v>0</v>
      </c>
      <c r="T160" s="197">
        <f>(SUM('1.  LRAMVA Summary'!O$55:O$81)+SUM('1.  LRAMVA Summary'!O$82:O$83)*(MONTH($E160)-1)/12)*$H160</f>
        <v>0</v>
      </c>
      <c r="U160" s="197">
        <f>(SUM('1.  LRAMVA Summary'!P$55:P$81)+SUM('1.  LRAMVA Summary'!P$82:P$83)*(MONTH($E160)-1)/12)*$H160</f>
        <v>0</v>
      </c>
      <c r="V160" s="197">
        <f>(SUM('1.  LRAMVA Summary'!Q$55:Q$81)+SUM('1.  LRAMVA Summary'!Q$82:Q$83)*(MONTH($E160)-1)/12)*$H160</f>
        <v>0</v>
      </c>
      <c r="W160" s="198">
        <f t="shared" si="89"/>
        <v>17.78063124406814</v>
      </c>
    </row>
    <row r="161" spans="5:23">
      <c r="E161" s="181">
        <v>44166</v>
      </c>
      <c r="F161" s="181" t="s">
        <v>187</v>
      </c>
      <c r="G161" s="182" t="s">
        <v>69</v>
      </c>
      <c r="H161" s="205">
        <f>$C$54/12</f>
        <v>4.75E-4</v>
      </c>
      <c r="I161" s="197">
        <f>(SUM('1.  LRAMVA Summary'!D$55:D$81)+SUM('1.  LRAMVA Summary'!D$82:D$83)*(MONTH($E161)-1)/12)*$H161</f>
        <v>-6.5295219854964674E-3</v>
      </c>
      <c r="J161" s="197">
        <f>(SUM('1.  LRAMVA Summary'!E$55:E$81)+SUM('1.  LRAMVA Summary'!E$82:E$83)*(MONTH($E161)-1)/12)*$H161</f>
        <v>13.640290169492786</v>
      </c>
      <c r="K161" s="197">
        <f>(SUM('1.  LRAMVA Summary'!F$55:F$81)+SUM('1.  LRAMVA Summary'!F$82:F$83)*(MONTH($E161)-1)/12)*$H161</f>
        <v>3.1327010939830164</v>
      </c>
      <c r="L161" s="197">
        <f>(SUM('1.  LRAMVA Summary'!G$55:G$81)+SUM('1.  LRAMVA Summary'!G$82:G$83)*(MONTH($E161)-1)/12)*$H161</f>
        <v>0</v>
      </c>
      <c r="M161" s="197">
        <f>(SUM('1.  LRAMVA Summary'!H$55:H$81)+SUM('1.  LRAMVA Summary'!H$82:H$83)*(MONTH($E161)-1)/12)*$H161</f>
        <v>0</v>
      </c>
      <c r="N161" s="197">
        <f>(SUM('1.  LRAMVA Summary'!I$55:I$81)+SUM('1.  LRAMVA Summary'!I$82:I$83)*(MONTH($E161)-1)/12)*$H161</f>
        <v>1.8266403632240595</v>
      </c>
      <c r="O161" s="197">
        <f>(SUM('1.  LRAMVA Summary'!J$55:J$81)+SUM('1.  LRAMVA Summary'!J$82:J$83)*(MONTH($E161)-1)/12)*$H161</f>
        <v>0</v>
      </c>
      <c r="P161" s="197">
        <f>(SUM('1.  LRAMVA Summary'!K$55:K$81)+SUM('1.  LRAMVA Summary'!K$82:K$83)*(MONTH($E161)-1)/12)*$H161</f>
        <v>0</v>
      </c>
      <c r="Q161" s="197">
        <f>(SUM('1.  LRAMVA Summary'!L$55:L$81)+SUM('1.  LRAMVA Summary'!L$82:L$83)*(MONTH($E161)-1)/12)*$H161</f>
        <v>0</v>
      </c>
      <c r="R161" s="197">
        <f>(SUM('1.  LRAMVA Summary'!M$55:M$81)+SUM('1.  LRAMVA Summary'!M$82:M$83)*(MONTH($E161)-1)/12)*$H161</f>
        <v>0</v>
      </c>
      <c r="S161" s="197">
        <f>(SUM('1.  LRAMVA Summary'!N$55:N$81)+SUM('1.  LRAMVA Summary'!N$82:N$83)*(MONTH($E161)-1)/12)*$H161</f>
        <v>0</v>
      </c>
      <c r="T161" s="197">
        <f>(SUM('1.  LRAMVA Summary'!O$55:O$81)+SUM('1.  LRAMVA Summary'!O$82:O$83)*(MONTH($E161)-1)/12)*$H161</f>
        <v>0</v>
      </c>
      <c r="U161" s="197">
        <f>(SUM('1.  LRAMVA Summary'!P$55:P$81)+SUM('1.  LRAMVA Summary'!P$82:P$83)*(MONTH($E161)-1)/12)*$H161</f>
        <v>0</v>
      </c>
      <c r="V161" s="197">
        <f>(SUM('1.  LRAMVA Summary'!Q$55:Q$81)+SUM('1.  LRAMVA Summary'!Q$82:Q$83)*(MONTH($E161)-1)/12)*$H161</f>
        <v>0</v>
      </c>
      <c r="W161" s="198">
        <f>SUM(I161:V161)</f>
        <v>18.593102104714365</v>
      </c>
    </row>
    <row r="162" spans="5:23" ht="15.75" thickBot="1">
      <c r="E162" s="183" t="s">
        <v>466</v>
      </c>
      <c r="F162" s="183"/>
      <c r="G162" s="184"/>
      <c r="H162" s="185"/>
      <c r="I162" s="186">
        <f>SUM(I149:I161)</f>
        <v>-0.32713477912423727</v>
      </c>
      <c r="J162" s="186">
        <f>SUM(J149:J161)</f>
        <v>421.40633200510302</v>
      </c>
      <c r="K162" s="186">
        <f t="shared" ref="K162:O162" si="91">SUM(K149:K161)</f>
        <v>95.113808743274845</v>
      </c>
      <c r="L162" s="186">
        <f t="shared" si="91"/>
        <v>0</v>
      </c>
      <c r="M162" s="186">
        <f t="shared" si="91"/>
        <v>0</v>
      </c>
      <c r="N162" s="186">
        <f t="shared" si="91"/>
        <v>55.623372601881513</v>
      </c>
      <c r="O162" s="186">
        <f t="shared" si="91"/>
        <v>0</v>
      </c>
      <c r="P162" s="186">
        <f t="shared" ref="P162:V162" si="92">SUM(P149:P161)</f>
        <v>0</v>
      </c>
      <c r="Q162" s="186">
        <f t="shared" si="92"/>
        <v>0</v>
      </c>
      <c r="R162" s="186">
        <f t="shared" si="92"/>
        <v>0</v>
      </c>
      <c r="S162" s="186">
        <f t="shared" si="92"/>
        <v>0</v>
      </c>
      <c r="T162" s="186">
        <f t="shared" si="92"/>
        <v>0</v>
      </c>
      <c r="U162" s="186">
        <f t="shared" si="92"/>
        <v>0</v>
      </c>
      <c r="V162" s="186">
        <f t="shared" si="92"/>
        <v>0</v>
      </c>
      <c r="W162" s="186">
        <f>SUM(W149:W161)</f>
        <v>571.81637857113515</v>
      </c>
    </row>
    <row r="163" spans="5:23" ht="15.75" thickTop="1">
      <c r="E163" s="187" t="s">
        <v>67</v>
      </c>
      <c r="F163" s="187"/>
      <c r="G163" s="188"/>
      <c r="H163" s="189"/>
      <c r="I163" s="190"/>
      <c r="J163" s="190"/>
      <c r="K163" s="190"/>
      <c r="L163" s="190"/>
      <c r="M163" s="190"/>
      <c r="N163" s="190"/>
      <c r="O163" s="190"/>
      <c r="P163" s="190"/>
      <c r="Q163" s="190"/>
      <c r="R163" s="190"/>
      <c r="S163" s="190"/>
      <c r="T163" s="190"/>
      <c r="U163" s="190"/>
      <c r="V163" s="190"/>
      <c r="W163" s="191"/>
    </row>
    <row r="164" spans="5:23">
      <c r="E164" s="192" t="s">
        <v>706</v>
      </c>
      <c r="F164" s="192"/>
      <c r="G164" s="193"/>
      <c r="H164" s="194"/>
      <c r="I164" s="195">
        <f>I162+I163</f>
        <v>-0.32713477912423727</v>
      </c>
      <c r="J164" s="195">
        <f t="shared" ref="J164:U164" si="93">J162+J163</f>
        <v>421.40633200510302</v>
      </c>
      <c r="K164" s="195">
        <f t="shared" si="93"/>
        <v>95.113808743274845</v>
      </c>
      <c r="L164" s="195">
        <f t="shared" si="93"/>
        <v>0</v>
      </c>
      <c r="M164" s="195">
        <f t="shared" si="93"/>
        <v>0</v>
      </c>
      <c r="N164" s="195">
        <f t="shared" si="93"/>
        <v>55.623372601881513</v>
      </c>
      <c r="O164" s="195">
        <f t="shared" si="93"/>
        <v>0</v>
      </c>
      <c r="P164" s="195">
        <f t="shared" si="93"/>
        <v>0</v>
      </c>
      <c r="Q164" s="195">
        <f t="shared" si="93"/>
        <v>0</v>
      </c>
      <c r="R164" s="195">
        <f t="shared" si="93"/>
        <v>0</v>
      </c>
      <c r="S164" s="195">
        <f t="shared" si="93"/>
        <v>0</v>
      </c>
      <c r="T164" s="195">
        <f t="shared" si="93"/>
        <v>0</v>
      </c>
      <c r="U164" s="195">
        <f t="shared" si="93"/>
        <v>0</v>
      </c>
      <c r="V164" s="195">
        <f>V162+V163</f>
        <v>0</v>
      </c>
      <c r="W164" s="195">
        <f>W162+W163</f>
        <v>571.81637857113515</v>
      </c>
    </row>
    <row r="165" spans="5:23">
      <c r="E165" s="181">
        <v>44197</v>
      </c>
      <c r="F165" s="181" t="s">
        <v>710</v>
      </c>
      <c r="G165" s="182" t="s">
        <v>65</v>
      </c>
      <c r="H165" s="205">
        <f>$C$55/12</f>
        <v>4.75E-4</v>
      </c>
      <c r="I165" s="197">
        <f>(SUM('1.  LRAMVA Summary'!D$55:D$84)+SUM('1.  LRAMVA Summary'!D$85:D$86)*(MONTH($E165)-1)/12)*$H165</f>
        <v>-6.5295219854964674E-3</v>
      </c>
      <c r="J165" s="197">
        <f>(SUM('1.  LRAMVA Summary'!E$55:E$84)+SUM('1.  LRAMVA Summary'!E$85:E$86)*(MONTH($E165)-1)/12)*$H165</f>
        <v>14.232022210792035</v>
      </c>
      <c r="K165" s="197">
        <f>(SUM('1.  LRAMVA Summary'!F$55:F$84)+SUM('1.  LRAMVA Summary'!F$85:F$86)*(MONTH($E165)-1)/12)*$H165</f>
        <v>3.2723701831216698</v>
      </c>
      <c r="L165" s="197">
        <f>(SUM('1.  LRAMVA Summary'!G$55:G$84)+SUM('1.  LRAMVA Summary'!G$85:G$86)*(MONTH($E165)-1)/12)*$H165</f>
        <v>0</v>
      </c>
      <c r="M165" s="197">
        <f>(SUM('1.  LRAMVA Summary'!H$55:H$84)+SUM('1.  LRAMVA Summary'!H$85:H$86)*(MONTH($E165)-1)/12)*$H165</f>
        <v>0</v>
      </c>
      <c r="N165" s="197">
        <f>(SUM('1.  LRAMVA Summary'!I$55:I$84)+SUM('1.  LRAMVA Summary'!I$85:I$86)*(MONTH($E165)-1)/12)*$H165</f>
        <v>1.9077100934323847</v>
      </c>
      <c r="O165" s="197">
        <f>(SUM('1.  LRAMVA Summary'!J$55:J$84)+SUM('1.  LRAMVA Summary'!J$85:J$86)*(MONTH($E165)-1)/12)*$H165</f>
        <v>0</v>
      </c>
      <c r="P165" s="197">
        <f>(SUM('1.  LRAMVA Summary'!K$55:K$84)+SUM('1.  LRAMVA Summary'!K$85:K$86)*(MONTH($E165)-1)/12)*$H165</f>
        <v>0</v>
      </c>
      <c r="Q165" s="197">
        <f>(SUM('1.  LRAMVA Summary'!L$55:L$84)+SUM('1.  LRAMVA Summary'!L$85:L$86)*(MONTH($E165)-1)/12)*$H165</f>
        <v>0</v>
      </c>
      <c r="R165" s="197">
        <f>(SUM('1.  LRAMVA Summary'!M$55:M$84)+SUM('1.  LRAMVA Summary'!M$85:M$86)*(MONTH($E165)-1)/12)*$H165</f>
        <v>0</v>
      </c>
      <c r="S165" s="197">
        <f>(SUM('1.  LRAMVA Summary'!N$55:N$84)+SUM('1.  LRAMVA Summary'!N$85:N$86)*(MONTH($E165)-1)/12)*$H165</f>
        <v>0</v>
      </c>
      <c r="T165" s="197">
        <f>(SUM('1.  LRAMVA Summary'!O$55:O$84)+SUM('1.  LRAMVA Summary'!O$85:O$86)*(MONTH($E165)-1)/12)*$H165</f>
        <v>0</v>
      </c>
      <c r="U165" s="197">
        <f>(SUM('1.  LRAMVA Summary'!P$55:P$84)+SUM('1.  LRAMVA Summary'!P$85:P$86)*(MONTH($E165)-1)/12)*$H165</f>
        <v>0</v>
      </c>
      <c r="V165" s="197">
        <f>(SUM('1.  LRAMVA Summary'!Q$55:Q$84)+SUM('1.  LRAMVA Summary'!Q$85:Q$86)*(MONTH($E165)-1)/12)*$H165</f>
        <v>0</v>
      </c>
      <c r="W165" s="198">
        <f t="shared" ref="W165:W175" si="94">SUM(I165:V165)</f>
        <v>19.405572965360594</v>
      </c>
    </row>
    <row r="166" spans="5:23">
      <c r="E166" s="181">
        <v>44228</v>
      </c>
      <c r="F166" s="181" t="s">
        <v>710</v>
      </c>
      <c r="G166" s="182" t="s">
        <v>65</v>
      </c>
      <c r="H166" s="205">
        <f t="shared" ref="H166:H167" si="95">$C$55/12</f>
        <v>4.75E-4</v>
      </c>
      <c r="I166" s="197">
        <f>(SUM('1.  LRAMVA Summary'!D$55:D$84)+SUM('1.  LRAMVA Summary'!D$85:D$86)*(MONTH($E166)-1)/12)*$H166</f>
        <v>-6.5295219854964674E-3</v>
      </c>
      <c r="J166" s="197">
        <f>(SUM('1.  LRAMVA Summary'!E$55:E$84)+SUM('1.  LRAMVA Summary'!E$85:E$86)*(MONTH($E166)-1)/12)*$H166</f>
        <v>14.83585320503132</v>
      </c>
      <c r="K166" s="197">
        <f>(SUM('1.  LRAMVA Summary'!F$55:F$84)+SUM('1.  LRAMVA Summary'!F$85:F$86)*(MONTH($E166)-1)/12)*$H166</f>
        <v>3.4144236612914001</v>
      </c>
      <c r="L166" s="197">
        <f>(SUM('1.  LRAMVA Summary'!G$55:G$84)+SUM('1.  LRAMVA Summary'!G$85:G$86)*(MONTH($E166)-1)/12)*$H166</f>
        <v>0</v>
      </c>
      <c r="M166" s="197">
        <f>(SUM('1.  LRAMVA Summary'!H$55:H$84)+SUM('1.  LRAMVA Summary'!H$85:H$86)*(MONTH($E166)-1)/12)*$H166</f>
        <v>0</v>
      </c>
      <c r="N166" s="197">
        <f>(SUM('1.  LRAMVA Summary'!I$55:I$84)+SUM('1.  LRAMVA Summary'!I$85:I$86)*(MONTH($E166)-1)/12)*$H166</f>
        <v>1.9858198041750981</v>
      </c>
      <c r="O166" s="197">
        <f>(SUM('1.  LRAMVA Summary'!J$55:J$84)+SUM('1.  LRAMVA Summary'!J$85:J$86)*(MONTH($E166)-1)/12)*$H166</f>
        <v>0</v>
      </c>
      <c r="P166" s="197">
        <f>(SUM('1.  LRAMVA Summary'!K$55:K$84)+SUM('1.  LRAMVA Summary'!K$85:K$86)*(MONTH($E166)-1)/12)*$H166</f>
        <v>0</v>
      </c>
      <c r="Q166" s="197">
        <f>(SUM('1.  LRAMVA Summary'!L$55:L$84)+SUM('1.  LRAMVA Summary'!L$85:L$86)*(MONTH($E166)-1)/12)*$H166</f>
        <v>0</v>
      </c>
      <c r="R166" s="197">
        <f>(SUM('1.  LRAMVA Summary'!M$55:M$84)+SUM('1.  LRAMVA Summary'!M$85:M$86)*(MONTH($E166)-1)/12)*$H166</f>
        <v>0</v>
      </c>
      <c r="S166" s="197">
        <f>(SUM('1.  LRAMVA Summary'!N$55:N$84)+SUM('1.  LRAMVA Summary'!N$85:N$86)*(MONTH($E166)-1)/12)*$H166</f>
        <v>0</v>
      </c>
      <c r="T166" s="197">
        <f>(SUM('1.  LRAMVA Summary'!O$55:O$84)+SUM('1.  LRAMVA Summary'!O$85:O$86)*(MONTH($E166)-1)/12)*$H166</f>
        <v>0</v>
      </c>
      <c r="U166" s="197">
        <f>(SUM('1.  LRAMVA Summary'!P$55:P$84)+SUM('1.  LRAMVA Summary'!P$85:P$86)*(MONTH($E166)-1)/12)*$H166</f>
        <v>0</v>
      </c>
      <c r="V166" s="197">
        <f>(SUM('1.  LRAMVA Summary'!Q$55:Q$84)+SUM('1.  LRAMVA Summary'!Q$85:Q$86)*(MONTH($E166)-1)/12)*$H166</f>
        <v>0</v>
      </c>
      <c r="W166" s="198">
        <f t="shared" si="94"/>
        <v>20.22956714851232</v>
      </c>
    </row>
    <row r="167" spans="5:23">
      <c r="E167" s="181">
        <v>44256</v>
      </c>
      <c r="F167" s="181" t="s">
        <v>710</v>
      </c>
      <c r="G167" s="182" t="s">
        <v>65</v>
      </c>
      <c r="H167" s="205">
        <f t="shared" si="95"/>
        <v>4.75E-4</v>
      </c>
      <c r="I167" s="197">
        <f>(SUM('1.  LRAMVA Summary'!D$55:D$84)+SUM('1.  LRAMVA Summary'!D$85:D$86)*(MONTH($E167)-1)/12)*$H167</f>
        <v>-6.5295219854964674E-3</v>
      </c>
      <c r="J167" s="197">
        <f>(SUM('1.  LRAMVA Summary'!E$55:E$84)+SUM('1.  LRAMVA Summary'!E$85:E$86)*(MONTH($E167)-1)/12)*$H167</f>
        <v>15.439684199270603</v>
      </c>
      <c r="K167" s="197">
        <f>(SUM('1.  LRAMVA Summary'!F$55:F$84)+SUM('1.  LRAMVA Summary'!F$85:F$86)*(MONTH($E167)-1)/12)*$H167</f>
        <v>3.5564771394611299</v>
      </c>
      <c r="L167" s="197">
        <f>(SUM('1.  LRAMVA Summary'!G$55:G$84)+SUM('1.  LRAMVA Summary'!G$85:G$86)*(MONTH($E167)-1)/12)*$H167</f>
        <v>0</v>
      </c>
      <c r="M167" s="197">
        <f>(SUM('1.  LRAMVA Summary'!H$55:H$84)+SUM('1.  LRAMVA Summary'!H$85:H$86)*(MONTH($E167)-1)/12)*$H167</f>
        <v>0</v>
      </c>
      <c r="N167" s="197">
        <f>(SUM('1.  LRAMVA Summary'!I$55:I$84)+SUM('1.  LRAMVA Summary'!I$85:I$86)*(MONTH($E167)-1)/12)*$H167</f>
        <v>2.063929514917811</v>
      </c>
      <c r="O167" s="197">
        <f>(SUM('1.  LRAMVA Summary'!J$55:J$84)+SUM('1.  LRAMVA Summary'!J$85:J$86)*(MONTH($E167)-1)/12)*$H167</f>
        <v>0</v>
      </c>
      <c r="P167" s="197">
        <f>(SUM('1.  LRAMVA Summary'!K$55:K$84)+SUM('1.  LRAMVA Summary'!K$85:K$86)*(MONTH($E167)-1)/12)*$H167</f>
        <v>0</v>
      </c>
      <c r="Q167" s="197">
        <f>(SUM('1.  LRAMVA Summary'!L$55:L$84)+SUM('1.  LRAMVA Summary'!L$85:L$86)*(MONTH($E167)-1)/12)*$H167</f>
        <v>0</v>
      </c>
      <c r="R167" s="197">
        <f>(SUM('1.  LRAMVA Summary'!M$55:M$84)+SUM('1.  LRAMVA Summary'!M$85:M$86)*(MONTH($E167)-1)/12)*$H167</f>
        <v>0</v>
      </c>
      <c r="S167" s="197">
        <f>(SUM('1.  LRAMVA Summary'!N$55:N$84)+SUM('1.  LRAMVA Summary'!N$85:N$86)*(MONTH($E167)-1)/12)*$H167</f>
        <v>0</v>
      </c>
      <c r="T167" s="197">
        <f>(SUM('1.  LRAMVA Summary'!O$55:O$84)+SUM('1.  LRAMVA Summary'!O$85:O$86)*(MONTH($E167)-1)/12)*$H167</f>
        <v>0</v>
      </c>
      <c r="U167" s="197">
        <f>(SUM('1.  LRAMVA Summary'!P$55:P$84)+SUM('1.  LRAMVA Summary'!P$85:P$86)*(MONTH($E167)-1)/12)*$H167</f>
        <v>0</v>
      </c>
      <c r="V167" s="197">
        <f>(SUM('1.  LRAMVA Summary'!Q$55:Q$84)+SUM('1.  LRAMVA Summary'!Q$85:Q$86)*(MONTH($E167)-1)/12)*$H167</f>
        <v>0</v>
      </c>
      <c r="W167" s="198">
        <f t="shared" si="94"/>
        <v>21.053561331664046</v>
      </c>
    </row>
    <row r="168" spans="5:23">
      <c r="E168" s="181">
        <v>44287</v>
      </c>
      <c r="F168" s="181" t="s">
        <v>710</v>
      </c>
      <c r="G168" s="182" t="s">
        <v>66</v>
      </c>
      <c r="H168" s="205">
        <f>$C$56/12</f>
        <v>4.75E-4</v>
      </c>
      <c r="I168" s="197">
        <f>(SUM('1.  LRAMVA Summary'!D$55:D$84)+SUM('1.  LRAMVA Summary'!D$85:D$86)*(MONTH($E168)-1)/12)*$H168</f>
        <v>-6.5295219854964674E-3</v>
      </c>
      <c r="J168" s="197">
        <f>(SUM('1.  LRAMVA Summary'!E$55:E$84)+SUM('1.  LRAMVA Summary'!E$85:E$86)*(MONTH($E168)-1)/12)*$H168</f>
        <v>16.043515193509887</v>
      </c>
      <c r="K168" s="197">
        <f>(SUM('1.  LRAMVA Summary'!F$55:F$84)+SUM('1.  LRAMVA Summary'!F$85:F$86)*(MONTH($E168)-1)/12)*$H168</f>
        <v>3.6985306176308601</v>
      </c>
      <c r="L168" s="197">
        <f>(SUM('1.  LRAMVA Summary'!G$55:G$84)+SUM('1.  LRAMVA Summary'!G$85:G$86)*(MONTH($E168)-1)/12)*$H168</f>
        <v>0</v>
      </c>
      <c r="M168" s="197">
        <f>(SUM('1.  LRAMVA Summary'!H$55:H$84)+SUM('1.  LRAMVA Summary'!H$85:H$86)*(MONTH($E168)-1)/12)*$H168</f>
        <v>0</v>
      </c>
      <c r="N168" s="197">
        <f>(SUM('1.  LRAMVA Summary'!I$55:I$84)+SUM('1.  LRAMVA Summary'!I$85:I$86)*(MONTH($E168)-1)/12)*$H168</f>
        <v>2.1420392256605245</v>
      </c>
      <c r="O168" s="197">
        <f>(SUM('1.  LRAMVA Summary'!J$55:J$84)+SUM('1.  LRAMVA Summary'!J$85:J$86)*(MONTH($E168)-1)/12)*$H168</f>
        <v>0</v>
      </c>
      <c r="P168" s="197">
        <f>(SUM('1.  LRAMVA Summary'!K$55:K$84)+SUM('1.  LRAMVA Summary'!K$85:K$86)*(MONTH($E168)-1)/12)*$H168</f>
        <v>0</v>
      </c>
      <c r="Q168" s="197">
        <f>(SUM('1.  LRAMVA Summary'!L$55:L$84)+SUM('1.  LRAMVA Summary'!L$85:L$86)*(MONTH($E168)-1)/12)*$H168</f>
        <v>0</v>
      </c>
      <c r="R168" s="197">
        <f>(SUM('1.  LRAMVA Summary'!M$55:M$84)+SUM('1.  LRAMVA Summary'!M$85:M$86)*(MONTH($E168)-1)/12)*$H168</f>
        <v>0</v>
      </c>
      <c r="S168" s="197">
        <f>(SUM('1.  LRAMVA Summary'!N$55:N$84)+SUM('1.  LRAMVA Summary'!N$85:N$86)*(MONTH($E168)-1)/12)*$H168</f>
        <v>0</v>
      </c>
      <c r="T168" s="197">
        <f>(SUM('1.  LRAMVA Summary'!O$55:O$84)+SUM('1.  LRAMVA Summary'!O$85:O$86)*(MONTH($E168)-1)/12)*$H168</f>
        <v>0</v>
      </c>
      <c r="U168" s="197">
        <f>(SUM('1.  LRAMVA Summary'!P$55:P$84)+SUM('1.  LRAMVA Summary'!P$85:P$86)*(MONTH($E168)-1)/12)*$H168</f>
        <v>0</v>
      </c>
      <c r="V168" s="197">
        <f>(SUM('1.  LRAMVA Summary'!Q$55:Q$84)+SUM('1.  LRAMVA Summary'!Q$85:Q$86)*(MONTH($E168)-1)/12)*$H168</f>
        <v>0</v>
      </c>
      <c r="W168" s="198">
        <f t="shared" si="94"/>
        <v>21.877555514815775</v>
      </c>
    </row>
    <row r="169" spans="5:23">
      <c r="E169" s="181">
        <v>44317</v>
      </c>
      <c r="F169" s="181" t="s">
        <v>710</v>
      </c>
      <c r="G169" s="182" t="s">
        <v>66</v>
      </c>
      <c r="H169" s="205">
        <f t="shared" ref="H169:H170" si="96">$C$56/12</f>
        <v>4.75E-4</v>
      </c>
      <c r="I169" s="197">
        <f>(SUM('1.  LRAMVA Summary'!D$55:D$84)+SUM('1.  LRAMVA Summary'!D$85:D$86)*(MONTH($E169)-1)/12)*$H169</f>
        <v>-6.5295219854964674E-3</v>
      </c>
      <c r="J169" s="197">
        <f>(SUM('1.  LRAMVA Summary'!E$55:E$84)+SUM('1.  LRAMVA Summary'!E$85:E$86)*(MONTH($E169)-1)/12)*$H169</f>
        <v>16.647346187749172</v>
      </c>
      <c r="K169" s="197">
        <f>(SUM('1.  LRAMVA Summary'!F$55:F$84)+SUM('1.  LRAMVA Summary'!F$85:F$86)*(MONTH($E169)-1)/12)*$H169</f>
        <v>3.8405840958005899</v>
      </c>
      <c r="L169" s="197">
        <f>(SUM('1.  LRAMVA Summary'!G$55:G$84)+SUM('1.  LRAMVA Summary'!G$85:G$86)*(MONTH($E169)-1)/12)*$H169</f>
        <v>0</v>
      </c>
      <c r="M169" s="197">
        <f>(SUM('1.  LRAMVA Summary'!H$55:H$84)+SUM('1.  LRAMVA Summary'!H$85:H$86)*(MONTH($E169)-1)/12)*$H169</f>
        <v>0</v>
      </c>
      <c r="N169" s="197">
        <f>(SUM('1.  LRAMVA Summary'!I$55:I$84)+SUM('1.  LRAMVA Summary'!I$85:I$86)*(MONTH($E169)-1)/12)*$H169</f>
        <v>2.2201489364032376</v>
      </c>
      <c r="O169" s="197">
        <f>(SUM('1.  LRAMVA Summary'!J$55:J$84)+SUM('1.  LRAMVA Summary'!J$85:J$86)*(MONTH($E169)-1)/12)*$H169</f>
        <v>0</v>
      </c>
      <c r="P169" s="197">
        <f>(SUM('1.  LRAMVA Summary'!K$55:K$84)+SUM('1.  LRAMVA Summary'!K$85:K$86)*(MONTH($E169)-1)/12)*$H169</f>
        <v>0</v>
      </c>
      <c r="Q169" s="197">
        <f>(SUM('1.  LRAMVA Summary'!L$55:L$84)+SUM('1.  LRAMVA Summary'!L$85:L$86)*(MONTH($E169)-1)/12)*$H169</f>
        <v>0</v>
      </c>
      <c r="R169" s="197">
        <f>(SUM('1.  LRAMVA Summary'!M$55:M$84)+SUM('1.  LRAMVA Summary'!M$85:M$86)*(MONTH($E169)-1)/12)*$H169</f>
        <v>0</v>
      </c>
      <c r="S169" s="197">
        <f>(SUM('1.  LRAMVA Summary'!N$55:N$84)+SUM('1.  LRAMVA Summary'!N$85:N$86)*(MONTH($E169)-1)/12)*$H169</f>
        <v>0</v>
      </c>
      <c r="T169" s="197">
        <f>(SUM('1.  LRAMVA Summary'!O$55:O$84)+SUM('1.  LRAMVA Summary'!O$85:O$86)*(MONTH($E169)-1)/12)*$H169</f>
        <v>0</v>
      </c>
      <c r="U169" s="197">
        <f>(SUM('1.  LRAMVA Summary'!P$55:P$84)+SUM('1.  LRAMVA Summary'!P$85:P$86)*(MONTH($E169)-1)/12)*$H169</f>
        <v>0</v>
      </c>
      <c r="V169" s="197">
        <f>(SUM('1.  LRAMVA Summary'!Q$55:Q$84)+SUM('1.  LRAMVA Summary'!Q$85:Q$86)*(MONTH($E169)-1)/12)*$H169</f>
        <v>0</v>
      </c>
      <c r="W169" s="198">
        <f t="shared" si="94"/>
        <v>22.701549697967504</v>
      </c>
    </row>
    <row r="170" spans="5:23">
      <c r="E170" s="181">
        <v>44348</v>
      </c>
      <c r="F170" s="181" t="s">
        <v>710</v>
      </c>
      <c r="G170" s="182" t="s">
        <v>66</v>
      </c>
      <c r="H170" s="205">
        <f t="shared" si="96"/>
        <v>4.75E-4</v>
      </c>
      <c r="I170" s="197">
        <f>(SUM('1.  LRAMVA Summary'!D$55:D$84)+SUM('1.  LRAMVA Summary'!D$85:D$86)*(MONTH($E170)-1)/12)*$H170</f>
        <v>-6.5295219854964674E-3</v>
      </c>
      <c r="J170" s="197">
        <f>(SUM('1.  LRAMVA Summary'!E$55:E$84)+SUM('1.  LRAMVA Summary'!E$85:E$86)*(MONTH($E170)-1)/12)*$H170</f>
        <v>17.251177181988457</v>
      </c>
      <c r="K170" s="197">
        <f>(SUM('1.  LRAMVA Summary'!F$55:F$84)+SUM('1.  LRAMVA Summary'!F$85:F$86)*(MONTH($E170)-1)/12)*$H170</f>
        <v>3.9826375739703201</v>
      </c>
      <c r="L170" s="197">
        <f>(SUM('1.  LRAMVA Summary'!G$55:G$84)+SUM('1.  LRAMVA Summary'!G$85:G$86)*(MONTH($E170)-1)/12)*$H170</f>
        <v>0</v>
      </c>
      <c r="M170" s="197">
        <f>(SUM('1.  LRAMVA Summary'!H$55:H$84)+SUM('1.  LRAMVA Summary'!H$85:H$86)*(MONTH($E170)-1)/12)*$H170</f>
        <v>0</v>
      </c>
      <c r="N170" s="197">
        <f>(SUM('1.  LRAMVA Summary'!I$55:I$84)+SUM('1.  LRAMVA Summary'!I$85:I$86)*(MONTH($E170)-1)/12)*$H170</f>
        <v>2.2982586471459507</v>
      </c>
      <c r="O170" s="197">
        <f>(SUM('1.  LRAMVA Summary'!J$55:J$84)+SUM('1.  LRAMVA Summary'!J$85:J$86)*(MONTH($E170)-1)/12)*$H170</f>
        <v>0</v>
      </c>
      <c r="P170" s="197">
        <f>(SUM('1.  LRAMVA Summary'!K$55:K$84)+SUM('1.  LRAMVA Summary'!K$85:K$86)*(MONTH($E170)-1)/12)*$H170</f>
        <v>0</v>
      </c>
      <c r="Q170" s="197">
        <f>(SUM('1.  LRAMVA Summary'!L$55:L$84)+SUM('1.  LRAMVA Summary'!L$85:L$86)*(MONTH($E170)-1)/12)*$H170</f>
        <v>0</v>
      </c>
      <c r="R170" s="197">
        <f>(SUM('1.  LRAMVA Summary'!M$55:M$84)+SUM('1.  LRAMVA Summary'!M$85:M$86)*(MONTH($E170)-1)/12)*$H170</f>
        <v>0</v>
      </c>
      <c r="S170" s="197">
        <f>(SUM('1.  LRAMVA Summary'!N$55:N$84)+SUM('1.  LRAMVA Summary'!N$85:N$86)*(MONTH($E170)-1)/12)*$H170</f>
        <v>0</v>
      </c>
      <c r="T170" s="197">
        <f>(SUM('1.  LRAMVA Summary'!O$55:O$84)+SUM('1.  LRAMVA Summary'!O$85:O$86)*(MONTH($E170)-1)/12)*$H170</f>
        <v>0</v>
      </c>
      <c r="U170" s="197">
        <f>(SUM('1.  LRAMVA Summary'!P$55:P$84)+SUM('1.  LRAMVA Summary'!P$85:P$86)*(MONTH($E170)-1)/12)*$H170</f>
        <v>0</v>
      </c>
      <c r="V170" s="197">
        <f>(SUM('1.  LRAMVA Summary'!Q$55:Q$84)+SUM('1.  LRAMVA Summary'!Q$85:Q$86)*(MONTH($E170)-1)/12)*$H170</f>
        <v>0</v>
      </c>
      <c r="W170" s="198">
        <f t="shared" si="94"/>
        <v>23.52554388111923</v>
      </c>
    </row>
    <row r="171" spans="5:23">
      <c r="E171" s="181">
        <v>44378</v>
      </c>
      <c r="F171" s="181" t="s">
        <v>710</v>
      </c>
      <c r="G171" s="182" t="s">
        <v>68</v>
      </c>
      <c r="H171" s="205">
        <f>$C$57/12</f>
        <v>4.75E-4</v>
      </c>
      <c r="I171" s="197">
        <f>(SUM('1.  LRAMVA Summary'!D$55:D$84)+SUM('1.  LRAMVA Summary'!D$85:D$86)*(MONTH($E171)-1)/12)*$H171</f>
        <v>-6.5295219854964674E-3</v>
      </c>
      <c r="J171" s="197">
        <f>(SUM('1.  LRAMVA Summary'!E$55:E$84)+SUM('1.  LRAMVA Summary'!E$85:E$86)*(MONTH($E171)-1)/12)*$H171</f>
        <v>17.855008176227738</v>
      </c>
      <c r="K171" s="197">
        <f>(SUM('1.  LRAMVA Summary'!F$55:F$84)+SUM('1.  LRAMVA Summary'!F$85:F$86)*(MONTH($E171)-1)/12)*$H171</f>
        <v>4.1246910521400499</v>
      </c>
      <c r="L171" s="197">
        <f>(SUM('1.  LRAMVA Summary'!G$55:G$84)+SUM('1.  LRAMVA Summary'!G$85:G$86)*(MONTH($E171)-1)/12)*$H171</f>
        <v>0</v>
      </c>
      <c r="M171" s="197">
        <f>(SUM('1.  LRAMVA Summary'!H$55:H$84)+SUM('1.  LRAMVA Summary'!H$85:H$86)*(MONTH($E171)-1)/12)*$H171</f>
        <v>0</v>
      </c>
      <c r="N171" s="197">
        <f>(SUM('1.  LRAMVA Summary'!I$55:I$84)+SUM('1.  LRAMVA Summary'!I$85:I$86)*(MONTH($E171)-1)/12)*$H171</f>
        <v>2.3763683578886643</v>
      </c>
      <c r="O171" s="197">
        <f>(SUM('1.  LRAMVA Summary'!J$55:J$84)+SUM('1.  LRAMVA Summary'!J$85:J$86)*(MONTH($E171)-1)/12)*$H171</f>
        <v>0</v>
      </c>
      <c r="P171" s="197">
        <f>(SUM('1.  LRAMVA Summary'!K$55:K$84)+SUM('1.  LRAMVA Summary'!K$85:K$86)*(MONTH($E171)-1)/12)*$H171</f>
        <v>0</v>
      </c>
      <c r="Q171" s="197">
        <f>(SUM('1.  LRAMVA Summary'!L$55:L$84)+SUM('1.  LRAMVA Summary'!L$85:L$86)*(MONTH($E171)-1)/12)*$H171</f>
        <v>0</v>
      </c>
      <c r="R171" s="197">
        <f>(SUM('1.  LRAMVA Summary'!M$55:M$84)+SUM('1.  LRAMVA Summary'!M$85:M$86)*(MONTH($E171)-1)/12)*$H171</f>
        <v>0</v>
      </c>
      <c r="S171" s="197">
        <f>(SUM('1.  LRAMVA Summary'!N$55:N$84)+SUM('1.  LRAMVA Summary'!N$85:N$86)*(MONTH($E171)-1)/12)*$H171</f>
        <v>0</v>
      </c>
      <c r="T171" s="197">
        <f>(SUM('1.  LRAMVA Summary'!O$55:O$84)+SUM('1.  LRAMVA Summary'!O$85:O$86)*(MONTH($E171)-1)/12)*$H171</f>
        <v>0</v>
      </c>
      <c r="U171" s="197">
        <f>(SUM('1.  LRAMVA Summary'!P$55:P$84)+SUM('1.  LRAMVA Summary'!P$85:P$86)*(MONTH($E171)-1)/12)*$H171</f>
        <v>0</v>
      </c>
      <c r="V171" s="197">
        <f>(SUM('1.  LRAMVA Summary'!Q$55:Q$84)+SUM('1.  LRAMVA Summary'!Q$85:Q$86)*(MONTH($E171)-1)/12)*$H171</f>
        <v>0</v>
      </c>
      <c r="W171" s="198">
        <f t="shared" si="94"/>
        <v>24.349538064270959</v>
      </c>
    </row>
    <row r="172" spans="5:23">
      <c r="E172" s="181">
        <v>44409</v>
      </c>
      <c r="F172" s="181" t="s">
        <v>710</v>
      </c>
      <c r="G172" s="182" t="s">
        <v>68</v>
      </c>
      <c r="H172" s="205">
        <f t="shared" ref="H172:H173" si="97">$C$57/12</f>
        <v>4.75E-4</v>
      </c>
      <c r="I172" s="197">
        <f>(SUM('1.  LRAMVA Summary'!D$55:D$84)+SUM('1.  LRAMVA Summary'!D$85:D$86)*(MONTH($E172)-1)/12)*$H172</f>
        <v>-6.5295219854964674E-3</v>
      </c>
      <c r="J172" s="197">
        <f>(SUM('1.  LRAMVA Summary'!E$55:E$84)+SUM('1.  LRAMVA Summary'!E$85:E$86)*(MONTH($E172)-1)/12)*$H172</f>
        <v>18.458839170467023</v>
      </c>
      <c r="K172" s="197">
        <f>(SUM('1.  LRAMVA Summary'!F$55:F$84)+SUM('1.  LRAMVA Summary'!F$85:F$86)*(MONTH($E172)-1)/12)*$H172</f>
        <v>4.2667445303097802</v>
      </c>
      <c r="L172" s="197">
        <f>(SUM('1.  LRAMVA Summary'!G$55:G$84)+SUM('1.  LRAMVA Summary'!G$85:G$86)*(MONTH($E172)-1)/12)*$H172</f>
        <v>0</v>
      </c>
      <c r="M172" s="197">
        <f>(SUM('1.  LRAMVA Summary'!H$55:H$84)+SUM('1.  LRAMVA Summary'!H$85:H$86)*(MONTH($E172)-1)/12)*$H172</f>
        <v>0</v>
      </c>
      <c r="N172" s="197">
        <f>(SUM('1.  LRAMVA Summary'!I$55:I$84)+SUM('1.  LRAMVA Summary'!I$85:I$86)*(MONTH($E172)-1)/12)*$H172</f>
        <v>2.4544780686313774</v>
      </c>
      <c r="O172" s="197">
        <f>(SUM('1.  LRAMVA Summary'!J$55:J$84)+SUM('1.  LRAMVA Summary'!J$85:J$86)*(MONTH($E172)-1)/12)*$H172</f>
        <v>0</v>
      </c>
      <c r="P172" s="197">
        <f>(SUM('1.  LRAMVA Summary'!K$55:K$84)+SUM('1.  LRAMVA Summary'!K$85:K$86)*(MONTH($E172)-1)/12)*$H172</f>
        <v>0</v>
      </c>
      <c r="Q172" s="197">
        <f>(SUM('1.  LRAMVA Summary'!L$55:L$84)+SUM('1.  LRAMVA Summary'!L$85:L$86)*(MONTH($E172)-1)/12)*$H172</f>
        <v>0</v>
      </c>
      <c r="R172" s="197">
        <f>(SUM('1.  LRAMVA Summary'!M$55:M$84)+SUM('1.  LRAMVA Summary'!M$85:M$86)*(MONTH($E172)-1)/12)*$H172</f>
        <v>0</v>
      </c>
      <c r="S172" s="197">
        <f>(SUM('1.  LRAMVA Summary'!N$55:N$84)+SUM('1.  LRAMVA Summary'!N$85:N$86)*(MONTH($E172)-1)/12)*$H172</f>
        <v>0</v>
      </c>
      <c r="T172" s="197">
        <f>(SUM('1.  LRAMVA Summary'!O$55:O$84)+SUM('1.  LRAMVA Summary'!O$85:O$86)*(MONTH($E172)-1)/12)*$H172</f>
        <v>0</v>
      </c>
      <c r="U172" s="197">
        <f>(SUM('1.  LRAMVA Summary'!P$55:P$84)+SUM('1.  LRAMVA Summary'!P$85:P$86)*(MONTH($E172)-1)/12)*$H172</f>
        <v>0</v>
      </c>
      <c r="V172" s="197">
        <f>(SUM('1.  LRAMVA Summary'!Q$55:Q$84)+SUM('1.  LRAMVA Summary'!Q$85:Q$86)*(MONTH($E172)-1)/12)*$H172</f>
        <v>0</v>
      </c>
      <c r="W172" s="198">
        <f t="shared" si="94"/>
        <v>25.173532247422685</v>
      </c>
    </row>
    <row r="173" spans="5:23">
      <c r="E173" s="181">
        <v>44440</v>
      </c>
      <c r="F173" s="181" t="s">
        <v>710</v>
      </c>
      <c r="G173" s="182" t="s">
        <v>68</v>
      </c>
      <c r="H173" s="205">
        <f t="shared" si="97"/>
        <v>4.75E-4</v>
      </c>
      <c r="I173" s="197">
        <f>(SUM('1.  LRAMVA Summary'!D$55:D$84)+SUM('1.  LRAMVA Summary'!D$85:D$86)*(MONTH($E173)-1)/12)*$H173</f>
        <v>-6.5295219854964674E-3</v>
      </c>
      <c r="J173" s="197">
        <f>(SUM('1.  LRAMVA Summary'!E$55:E$84)+SUM('1.  LRAMVA Summary'!E$85:E$86)*(MONTH($E173)-1)/12)*$H173</f>
        <v>19.062670164706308</v>
      </c>
      <c r="K173" s="197">
        <f>(SUM('1.  LRAMVA Summary'!F$55:F$84)+SUM('1.  LRAMVA Summary'!F$85:F$86)*(MONTH($E173)-1)/12)*$H173</f>
        <v>4.4087980084795104</v>
      </c>
      <c r="L173" s="197">
        <f>(SUM('1.  LRAMVA Summary'!G$55:G$84)+SUM('1.  LRAMVA Summary'!G$85:G$86)*(MONTH($E173)-1)/12)*$H173</f>
        <v>0</v>
      </c>
      <c r="M173" s="197">
        <f>(SUM('1.  LRAMVA Summary'!H$55:H$84)+SUM('1.  LRAMVA Summary'!H$85:H$86)*(MONTH($E173)-1)/12)*$H173</f>
        <v>0</v>
      </c>
      <c r="N173" s="197">
        <f>(SUM('1.  LRAMVA Summary'!I$55:I$84)+SUM('1.  LRAMVA Summary'!I$85:I$86)*(MONTH($E173)-1)/12)*$H173</f>
        <v>2.5325877793740905</v>
      </c>
      <c r="O173" s="197">
        <f>(SUM('1.  LRAMVA Summary'!J$55:J$84)+SUM('1.  LRAMVA Summary'!J$85:J$86)*(MONTH($E173)-1)/12)*$H173</f>
        <v>0</v>
      </c>
      <c r="P173" s="197">
        <f>(SUM('1.  LRAMVA Summary'!K$55:K$84)+SUM('1.  LRAMVA Summary'!K$85:K$86)*(MONTH($E173)-1)/12)*$H173</f>
        <v>0</v>
      </c>
      <c r="Q173" s="197">
        <f>(SUM('1.  LRAMVA Summary'!L$55:L$84)+SUM('1.  LRAMVA Summary'!L$85:L$86)*(MONTH($E173)-1)/12)*$H173</f>
        <v>0</v>
      </c>
      <c r="R173" s="197">
        <f>(SUM('1.  LRAMVA Summary'!M$55:M$84)+SUM('1.  LRAMVA Summary'!M$85:M$86)*(MONTH($E173)-1)/12)*$H173</f>
        <v>0</v>
      </c>
      <c r="S173" s="197">
        <f>(SUM('1.  LRAMVA Summary'!N$55:N$84)+SUM('1.  LRAMVA Summary'!N$85:N$86)*(MONTH($E173)-1)/12)*$H173</f>
        <v>0</v>
      </c>
      <c r="T173" s="197">
        <f>(SUM('1.  LRAMVA Summary'!O$55:O$84)+SUM('1.  LRAMVA Summary'!O$85:O$86)*(MONTH($E173)-1)/12)*$H173</f>
        <v>0</v>
      </c>
      <c r="U173" s="197">
        <f>(SUM('1.  LRAMVA Summary'!P$55:P$84)+SUM('1.  LRAMVA Summary'!P$85:P$86)*(MONTH($E173)-1)/12)*$H173</f>
        <v>0</v>
      </c>
      <c r="V173" s="197">
        <f>(SUM('1.  LRAMVA Summary'!Q$55:Q$84)+SUM('1.  LRAMVA Summary'!Q$85:Q$86)*(MONTH($E173)-1)/12)*$H173</f>
        <v>0</v>
      </c>
      <c r="W173" s="198">
        <f t="shared" si="94"/>
        <v>25.997526430574414</v>
      </c>
    </row>
    <row r="174" spans="5:23">
      <c r="E174" s="181">
        <v>44470</v>
      </c>
      <c r="F174" s="181" t="s">
        <v>710</v>
      </c>
      <c r="G174" s="182" t="s">
        <v>69</v>
      </c>
      <c r="H174" s="205">
        <f>$C$58/12</f>
        <v>4.75E-4</v>
      </c>
      <c r="I174" s="197">
        <f>(SUM('1.  LRAMVA Summary'!D$55:D$84)+SUM('1.  LRAMVA Summary'!D$85:D$86)*(MONTH($E174)-1)/12)*$H174</f>
        <v>-6.5295219854964674E-3</v>
      </c>
      <c r="J174" s="197">
        <f>(SUM('1.  LRAMVA Summary'!E$55:E$84)+SUM('1.  LRAMVA Summary'!E$85:E$86)*(MONTH($E174)-1)/12)*$H174</f>
        <v>19.666501158945593</v>
      </c>
      <c r="K174" s="197">
        <f>(SUM('1.  LRAMVA Summary'!F$55:F$84)+SUM('1.  LRAMVA Summary'!F$85:F$86)*(MONTH($E174)-1)/12)*$H174</f>
        <v>4.5508514866492407</v>
      </c>
      <c r="L174" s="197">
        <f>(SUM('1.  LRAMVA Summary'!G$55:G$84)+SUM('1.  LRAMVA Summary'!G$85:G$86)*(MONTH($E174)-1)/12)*$H174</f>
        <v>0</v>
      </c>
      <c r="M174" s="197">
        <f>(SUM('1.  LRAMVA Summary'!H$55:H$84)+SUM('1.  LRAMVA Summary'!H$85:H$86)*(MONTH($E174)-1)/12)*$H174</f>
        <v>0</v>
      </c>
      <c r="N174" s="197">
        <f>(SUM('1.  LRAMVA Summary'!I$55:I$84)+SUM('1.  LRAMVA Summary'!I$85:I$86)*(MONTH($E174)-1)/12)*$H174</f>
        <v>2.6106974901168036</v>
      </c>
      <c r="O174" s="197">
        <f>(SUM('1.  LRAMVA Summary'!J$55:J$84)+SUM('1.  LRAMVA Summary'!J$85:J$86)*(MONTH($E174)-1)/12)*$H174</f>
        <v>0</v>
      </c>
      <c r="P174" s="197">
        <f>(SUM('1.  LRAMVA Summary'!K$55:K$84)+SUM('1.  LRAMVA Summary'!K$85:K$86)*(MONTH($E174)-1)/12)*$H174</f>
        <v>0</v>
      </c>
      <c r="Q174" s="197">
        <f>(SUM('1.  LRAMVA Summary'!L$55:L$84)+SUM('1.  LRAMVA Summary'!L$85:L$86)*(MONTH($E174)-1)/12)*$H174</f>
        <v>0</v>
      </c>
      <c r="R174" s="197">
        <f>(SUM('1.  LRAMVA Summary'!M$55:M$84)+SUM('1.  LRAMVA Summary'!M$85:M$86)*(MONTH($E174)-1)/12)*$H174</f>
        <v>0</v>
      </c>
      <c r="S174" s="197">
        <f>(SUM('1.  LRAMVA Summary'!N$55:N$84)+SUM('1.  LRAMVA Summary'!N$85:N$86)*(MONTH($E174)-1)/12)*$H174</f>
        <v>0</v>
      </c>
      <c r="T174" s="197">
        <f>(SUM('1.  LRAMVA Summary'!O$55:O$84)+SUM('1.  LRAMVA Summary'!O$85:O$86)*(MONTH($E174)-1)/12)*$H174</f>
        <v>0</v>
      </c>
      <c r="U174" s="197">
        <f>(SUM('1.  LRAMVA Summary'!P$55:P$84)+SUM('1.  LRAMVA Summary'!P$85:P$86)*(MONTH($E174)-1)/12)*$H174</f>
        <v>0</v>
      </c>
      <c r="V174" s="197">
        <f>(SUM('1.  LRAMVA Summary'!Q$55:Q$84)+SUM('1.  LRAMVA Summary'!Q$85:Q$86)*(MONTH($E174)-1)/12)*$H174</f>
        <v>0</v>
      </c>
      <c r="W174" s="198">
        <f t="shared" si="94"/>
        <v>26.82152061372614</v>
      </c>
    </row>
    <row r="175" spans="5:23">
      <c r="E175" s="181">
        <v>44501</v>
      </c>
      <c r="F175" s="181" t="s">
        <v>710</v>
      </c>
      <c r="G175" s="182" t="s">
        <v>69</v>
      </c>
      <c r="H175" s="205">
        <f t="shared" ref="H175:H176" si="98">$C$58/12</f>
        <v>4.75E-4</v>
      </c>
      <c r="I175" s="197">
        <f>(SUM('1.  LRAMVA Summary'!D$55:D$84)+SUM('1.  LRAMVA Summary'!D$85:D$86)*(MONTH($E175)-1)/12)*$H175</f>
        <v>-6.5295219854964674E-3</v>
      </c>
      <c r="J175" s="197">
        <f>(SUM('1.  LRAMVA Summary'!E$55:E$84)+SUM('1.  LRAMVA Summary'!E$85:E$86)*(MONTH($E175)-1)/12)*$H175</f>
        <v>20.270332153184874</v>
      </c>
      <c r="K175" s="197">
        <f>(SUM('1.  LRAMVA Summary'!F$55:F$84)+SUM('1.  LRAMVA Summary'!F$85:F$86)*(MONTH($E175)-1)/12)*$H175</f>
        <v>4.69290496481897</v>
      </c>
      <c r="L175" s="197">
        <f>(SUM('1.  LRAMVA Summary'!G$55:G$84)+SUM('1.  LRAMVA Summary'!G$85:G$86)*(MONTH($E175)-1)/12)*$H175</f>
        <v>0</v>
      </c>
      <c r="M175" s="197">
        <f>(SUM('1.  LRAMVA Summary'!H$55:H$84)+SUM('1.  LRAMVA Summary'!H$85:H$86)*(MONTH($E175)-1)/12)*$H175</f>
        <v>0</v>
      </c>
      <c r="N175" s="197">
        <f>(SUM('1.  LRAMVA Summary'!I$55:I$84)+SUM('1.  LRAMVA Summary'!I$85:I$86)*(MONTH($E175)-1)/12)*$H175</f>
        <v>2.6888072008595172</v>
      </c>
      <c r="O175" s="197">
        <f>(SUM('1.  LRAMVA Summary'!J$55:J$84)+SUM('1.  LRAMVA Summary'!J$85:J$86)*(MONTH($E175)-1)/12)*$H175</f>
        <v>0</v>
      </c>
      <c r="P175" s="197">
        <f>(SUM('1.  LRAMVA Summary'!K$55:K$84)+SUM('1.  LRAMVA Summary'!K$85:K$86)*(MONTH($E175)-1)/12)*$H175</f>
        <v>0</v>
      </c>
      <c r="Q175" s="197">
        <f>(SUM('1.  LRAMVA Summary'!L$55:L$84)+SUM('1.  LRAMVA Summary'!L$85:L$86)*(MONTH($E175)-1)/12)*$H175</f>
        <v>0</v>
      </c>
      <c r="R175" s="197">
        <f>(SUM('1.  LRAMVA Summary'!M$55:M$84)+SUM('1.  LRAMVA Summary'!M$85:M$86)*(MONTH($E175)-1)/12)*$H175</f>
        <v>0</v>
      </c>
      <c r="S175" s="197">
        <f>(SUM('1.  LRAMVA Summary'!N$55:N$84)+SUM('1.  LRAMVA Summary'!N$85:N$86)*(MONTH($E175)-1)/12)*$H175</f>
        <v>0</v>
      </c>
      <c r="T175" s="197">
        <f>(SUM('1.  LRAMVA Summary'!O$55:O$84)+SUM('1.  LRAMVA Summary'!O$85:O$86)*(MONTH($E175)-1)/12)*$H175</f>
        <v>0</v>
      </c>
      <c r="U175" s="197">
        <f>(SUM('1.  LRAMVA Summary'!P$55:P$84)+SUM('1.  LRAMVA Summary'!P$85:P$86)*(MONTH($E175)-1)/12)*$H175</f>
        <v>0</v>
      </c>
      <c r="V175" s="197">
        <f>(SUM('1.  LRAMVA Summary'!Q$55:Q$84)+SUM('1.  LRAMVA Summary'!Q$85:Q$86)*(MONTH($E175)-1)/12)*$H175</f>
        <v>0</v>
      </c>
      <c r="W175" s="198">
        <f t="shared" si="94"/>
        <v>27.645514796877865</v>
      </c>
    </row>
    <row r="176" spans="5:23">
      <c r="E176" s="181">
        <v>44531</v>
      </c>
      <c r="F176" s="181" t="s">
        <v>710</v>
      </c>
      <c r="G176" s="182" t="s">
        <v>69</v>
      </c>
      <c r="H176" s="205">
        <f t="shared" si="98"/>
        <v>4.75E-4</v>
      </c>
      <c r="I176" s="197">
        <f>(SUM('1.  LRAMVA Summary'!D$55:D$84)+SUM('1.  LRAMVA Summary'!D$85:D$86)*(MONTH($E176)-1)/12)*$H176</f>
        <v>-6.5295219854964674E-3</v>
      </c>
      <c r="J176" s="197">
        <f>(SUM('1.  LRAMVA Summary'!E$55:E$84)+SUM('1.  LRAMVA Summary'!E$85:E$86)*(MONTH($E176)-1)/12)*$H176</f>
        <v>20.874163147424159</v>
      </c>
      <c r="K176" s="197">
        <f>(SUM('1.  LRAMVA Summary'!F$55:F$84)+SUM('1.  LRAMVA Summary'!F$85:F$86)*(MONTH($E176)-1)/12)*$H176</f>
        <v>4.8349584429887003</v>
      </c>
      <c r="L176" s="197">
        <f>(SUM('1.  LRAMVA Summary'!G$55:G$84)+SUM('1.  LRAMVA Summary'!G$85:G$86)*(MONTH($E176)-1)/12)*$H176</f>
        <v>0</v>
      </c>
      <c r="M176" s="197">
        <f>(SUM('1.  LRAMVA Summary'!H$55:H$84)+SUM('1.  LRAMVA Summary'!H$85:H$86)*(MONTH($E176)-1)/12)*$H176</f>
        <v>0</v>
      </c>
      <c r="N176" s="197">
        <f>(SUM('1.  LRAMVA Summary'!I$55:I$84)+SUM('1.  LRAMVA Summary'!I$85:I$86)*(MONTH($E176)-1)/12)*$H176</f>
        <v>2.7669169116022303</v>
      </c>
      <c r="O176" s="197">
        <f>(SUM('1.  LRAMVA Summary'!J$55:J$84)+SUM('1.  LRAMVA Summary'!J$85:J$86)*(MONTH($E176)-1)/12)*$H176</f>
        <v>0</v>
      </c>
      <c r="P176" s="197">
        <f>(SUM('1.  LRAMVA Summary'!K$55:K$84)+SUM('1.  LRAMVA Summary'!K$85:K$86)*(MONTH($E176)-1)/12)*$H176</f>
        <v>0</v>
      </c>
      <c r="Q176" s="197">
        <f>(SUM('1.  LRAMVA Summary'!L$55:L$84)+SUM('1.  LRAMVA Summary'!L$85:L$86)*(MONTH($E176)-1)/12)*$H176</f>
        <v>0</v>
      </c>
      <c r="R176" s="197">
        <f>(SUM('1.  LRAMVA Summary'!M$55:M$84)+SUM('1.  LRAMVA Summary'!M$85:M$86)*(MONTH($E176)-1)/12)*$H176</f>
        <v>0</v>
      </c>
      <c r="S176" s="197">
        <f>(SUM('1.  LRAMVA Summary'!N$55:N$84)+SUM('1.  LRAMVA Summary'!N$85:N$86)*(MONTH($E176)-1)/12)*$H176</f>
        <v>0</v>
      </c>
      <c r="T176" s="197">
        <f>(SUM('1.  LRAMVA Summary'!O$55:O$84)+SUM('1.  LRAMVA Summary'!O$85:O$86)*(MONTH($E176)-1)/12)*$H176</f>
        <v>0</v>
      </c>
      <c r="U176" s="197">
        <f>(SUM('1.  LRAMVA Summary'!P$55:P$84)+SUM('1.  LRAMVA Summary'!P$85:P$86)*(MONTH($E176)-1)/12)*$H176</f>
        <v>0</v>
      </c>
      <c r="V176" s="197">
        <f>(SUM('1.  LRAMVA Summary'!Q$55:Q$84)+SUM('1.  LRAMVA Summary'!Q$85:Q$86)*(MONTH($E176)-1)/12)*$H176</f>
        <v>0</v>
      </c>
      <c r="W176" s="198">
        <f>SUM(I176:V176)</f>
        <v>28.469508980029595</v>
      </c>
    </row>
    <row r="177" spans="5:23" ht="15.75" thickBot="1">
      <c r="E177" s="183" t="s">
        <v>707</v>
      </c>
      <c r="F177" s="183"/>
      <c r="G177" s="184"/>
      <c r="H177" s="185"/>
      <c r="I177" s="186">
        <f>SUM(I164:I176)</f>
        <v>-0.40548904295019461</v>
      </c>
      <c r="J177" s="186">
        <f>SUM(J164:J176)</f>
        <v>632.04344415440039</v>
      </c>
      <c r="K177" s="186">
        <f t="shared" ref="K177:V177" si="99">SUM(K164:K176)</f>
        <v>143.75778049993707</v>
      </c>
      <c r="L177" s="186">
        <f t="shared" si="99"/>
        <v>0</v>
      </c>
      <c r="M177" s="186">
        <f t="shared" si="99"/>
        <v>0</v>
      </c>
      <c r="N177" s="186">
        <f t="shared" si="99"/>
        <v>83.671134632089206</v>
      </c>
      <c r="O177" s="186">
        <f t="shared" si="99"/>
        <v>0</v>
      </c>
      <c r="P177" s="186">
        <f t="shared" si="99"/>
        <v>0</v>
      </c>
      <c r="Q177" s="186">
        <f t="shared" si="99"/>
        <v>0</v>
      </c>
      <c r="R177" s="186">
        <f t="shared" si="99"/>
        <v>0</v>
      </c>
      <c r="S177" s="186">
        <f t="shared" si="99"/>
        <v>0</v>
      </c>
      <c r="T177" s="186">
        <f t="shared" si="99"/>
        <v>0</v>
      </c>
      <c r="U177" s="186">
        <f t="shared" si="99"/>
        <v>0</v>
      </c>
      <c r="V177" s="186">
        <f t="shared" si="99"/>
        <v>0</v>
      </c>
      <c r="W177" s="186">
        <f>SUM(W164:W176)</f>
        <v>859.06687024347627</v>
      </c>
    </row>
    <row r="178" spans="5:23" ht="15.75" thickTop="1">
      <c r="E178" s="187" t="s">
        <v>67</v>
      </c>
      <c r="F178" s="187"/>
      <c r="G178" s="188"/>
      <c r="H178" s="189"/>
      <c r="I178" s="190"/>
      <c r="J178" s="190"/>
      <c r="K178" s="190"/>
      <c r="L178" s="190"/>
      <c r="M178" s="190"/>
      <c r="N178" s="190"/>
      <c r="O178" s="190"/>
      <c r="P178" s="190"/>
      <c r="Q178" s="190"/>
      <c r="R178" s="190"/>
      <c r="S178" s="190"/>
      <c r="T178" s="190"/>
      <c r="U178" s="190"/>
      <c r="V178" s="190"/>
      <c r="W178" s="191"/>
    </row>
    <row r="179" spans="5:23">
      <c r="E179" s="192" t="s">
        <v>708</v>
      </c>
      <c r="F179" s="192"/>
      <c r="G179" s="193"/>
      <c r="H179" s="194"/>
      <c r="I179" s="195">
        <f>I177+I178</f>
        <v>-0.40548904295019461</v>
      </c>
      <c r="J179" s="195">
        <f t="shared" ref="J179:U179" si="100">J177+J178</f>
        <v>632.04344415440039</v>
      </c>
      <c r="K179" s="195">
        <f t="shared" si="100"/>
        <v>143.75778049993707</v>
      </c>
      <c r="L179" s="195">
        <f t="shared" si="100"/>
        <v>0</v>
      </c>
      <c r="M179" s="195">
        <f t="shared" si="100"/>
        <v>0</v>
      </c>
      <c r="N179" s="195">
        <f t="shared" si="100"/>
        <v>83.671134632089206</v>
      </c>
      <c r="O179" s="195">
        <f t="shared" si="100"/>
        <v>0</v>
      </c>
      <c r="P179" s="195">
        <f t="shared" si="100"/>
        <v>0</v>
      </c>
      <c r="Q179" s="195">
        <f t="shared" si="100"/>
        <v>0</v>
      </c>
      <c r="R179" s="195">
        <f t="shared" si="100"/>
        <v>0</v>
      </c>
      <c r="S179" s="195">
        <f t="shared" si="100"/>
        <v>0</v>
      </c>
      <c r="T179" s="195">
        <f t="shared" si="100"/>
        <v>0</v>
      </c>
      <c r="U179" s="195">
        <f t="shared" si="100"/>
        <v>0</v>
      </c>
      <c r="V179" s="195">
        <f>V177+V178</f>
        <v>0</v>
      </c>
      <c r="W179" s="195">
        <f>W177+W178</f>
        <v>859.06687024347627</v>
      </c>
    </row>
    <row r="180" spans="5:23">
      <c r="E180" s="181">
        <v>44562</v>
      </c>
      <c r="F180" s="181" t="s">
        <v>711</v>
      </c>
      <c r="G180" s="182" t="s">
        <v>65</v>
      </c>
      <c r="H180" s="205">
        <f>$C$59/12</f>
        <v>4.75E-4</v>
      </c>
      <c r="I180" s="197">
        <f>(SUM('1.  LRAMVA Summary'!D$55:D$87)+SUM('1.  LRAMVA Summary'!D$88:D$89)*(MONTH($E180)-1)/12)*$H180</f>
        <v>-6.5295219854964674E-3</v>
      </c>
      <c r="J180" s="197">
        <f>(SUM('1.  LRAMVA Summary'!E$55:E$87)+SUM('1.  LRAMVA Summary'!E$88:E$89)*(MONTH($E180)-1)/12)*$H180</f>
        <v>21.477994141663444</v>
      </c>
      <c r="K180" s="197">
        <f>(SUM('1.  LRAMVA Summary'!F$55:F$87)+SUM('1.  LRAMVA Summary'!F$88:F$89)*(MONTH($E180)-1)/12)*$H180</f>
        <v>4.9770119211584314</v>
      </c>
      <c r="L180" s="197">
        <f>(SUM('1.  LRAMVA Summary'!G$55:G$87)+SUM('1.  LRAMVA Summary'!G$88:G$89)*(MONTH($E180)-1)/12)*$H180</f>
        <v>0</v>
      </c>
      <c r="M180" s="197">
        <f>(SUM('1.  LRAMVA Summary'!H$55:H$87)+SUM('1.  LRAMVA Summary'!H$88:H$89)*(MONTH($E180)-1)/12)*$H180</f>
        <v>0</v>
      </c>
      <c r="N180" s="197">
        <f>(SUM('1.  LRAMVA Summary'!I$55:I$87)+SUM('1.  LRAMVA Summary'!I$88:I$89)*(MONTH($E180)-1)/12)*$H180</f>
        <v>2.8450266223449443</v>
      </c>
      <c r="O180" s="197">
        <f>(SUM('1.  LRAMVA Summary'!J$55:J$87)+SUM('1.  LRAMVA Summary'!J$88:J$89)*(MONTH($E180)-1)/12)*$H180</f>
        <v>0</v>
      </c>
      <c r="P180" s="197">
        <f>(SUM('1.  LRAMVA Summary'!K$55:K$87)+SUM('1.  LRAMVA Summary'!K$88:K$89)*(MONTH($E180)-1)/12)*$H180</f>
        <v>0</v>
      </c>
      <c r="Q180" s="197">
        <f>(SUM('1.  LRAMVA Summary'!L$55:L$87)+SUM('1.  LRAMVA Summary'!L$88:L$89)*(MONTH($E180)-1)/12)*$H180</f>
        <v>0</v>
      </c>
      <c r="R180" s="197">
        <f>(SUM('1.  LRAMVA Summary'!M$55:M$87)+SUM('1.  LRAMVA Summary'!M$88:M$89)*(MONTH($E180)-1)/12)*$H180</f>
        <v>0</v>
      </c>
      <c r="S180" s="197">
        <f>(SUM('1.  LRAMVA Summary'!N$55:N$87)+SUM('1.  LRAMVA Summary'!N$88:N$89)*(MONTH($E180)-1)/12)*$H180</f>
        <v>0</v>
      </c>
      <c r="T180" s="197">
        <f>(SUM('1.  LRAMVA Summary'!O$55:O$87)+SUM('1.  LRAMVA Summary'!O$88:O$89)*(MONTH($E180)-1)/12)*$H180</f>
        <v>0</v>
      </c>
      <c r="U180" s="197">
        <f>(SUM('1.  LRAMVA Summary'!P$55:P$87)+SUM('1.  LRAMVA Summary'!P$88:P$89)*(MONTH($E180)-1)/12)*$H180</f>
        <v>0</v>
      </c>
      <c r="V180" s="197">
        <f>(SUM('1.  LRAMVA Summary'!Q$55:Q$87)+SUM('1.  LRAMVA Summary'!Q$88:Q$89)*(MONTH($E180)-1)/12)*$H180</f>
        <v>0</v>
      </c>
      <c r="W180" s="198">
        <f>SUM(I180:V180)</f>
        <v>29.293503163181327</v>
      </c>
    </row>
    <row r="181" spans="5:23">
      <c r="E181" s="181">
        <v>44593</v>
      </c>
      <c r="F181" s="181" t="s">
        <v>711</v>
      </c>
      <c r="G181" s="182" t="s">
        <v>65</v>
      </c>
      <c r="H181" s="205">
        <f t="shared" ref="H181:H182" si="101">$C$59/12</f>
        <v>4.75E-4</v>
      </c>
      <c r="I181" s="197">
        <f>(SUM('1.  LRAMVA Summary'!D$55:D$87)+SUM('1.  LRAMVA Summary'!D$88:D$89)*(MONTH($E181)-1)/12)*$H181</f>
        <v>-6.5295219854964674E-3</v>
      </c>
      <c r="J181" s="197">
        <f>(SUM('1.  LRAMVA Summary'!E$55:E$87)+SUM('1.  LRAMVA Summary'!E$88:E$89)*(MONTH($E181)-1)/12)*$H181</f>
        <v>22.034935564593031</v>
      </c>
      <c r="K181" s="197">
        <f>(SUM('1.  LRAMVA Summary'!F$55:F$87)+SUM('1.  LRAMVA Summary'!F$88:F$89)*(MONTH($E181)-1)/12)*$H181</f>
        <v>5.1073189663728762</v>
      </c>
      <c r="L181" s="197">
        <f>(SUM('1.  LRAMVA Summary'!G$55:G$87)+SUM('1.  LRAMVA Summary'!G$88:G$89)*(MONTH($E181)-1)/12)*$H181</f>
        <v>0</v>
      </c>
      <c r="M181" s="197">
        <f>(SUM('1.  LRAMVA Summary'!H$55:H$87)+SUM('1.  LRAMVA Summary'!H$88:H$89)*(MONTH($E181)-1)/12)*$H181</f>
        <v>0</v>
      </c>
      <c r="N181" s="197">
        <f>(SUM('1.  LRAMVA Summary'!I$55:I$87)+SUM('1.  LRAMVA Summary'!I$88:I$89)*(MONTH($E181)-1)/12)*$H181</f>
        <v>2.9253136483260476</v>
      </c>
      <c r="O181" s="197">
        <f>(SUM('1.  LRAMVA Summary'!J$55:J$87)+SUM('1.  LRAMVA Summary'!J$88:J$89)*(MONTH($E181)-1)/12)*$H181</f>
        <v>0</v>
      </c>
      <c r="P181" s="197">
        <f>(SUM('1.  LRAMVA Summary'!K$55:K$87)+SUM('1.  LRAMVA Summary'!K$88:K$89)*(MONTH($E181)-1)/12)*$H181</f>
        <v>0</v>
      </c>
      <c r="Q181" s="197">
        <f>(SUM('1.  LRAMVA Summary'!L$55:L$87)+SUM('1.  LRAMVA Summary'!L$88:L$89)*(MONTH($E181)-1)/12)*$H181</f>
        <v>0</v>
      </c>
      <c r="R181" s="197">
        <f>(SUM('1.  LRAMVA Summary'!M$55:M$87)+SUM('1.  LRAMVA Summary'!M$88:M$89)*(MONTH($E181)-1)/12)*$H181</f>
        <v>0</v>
      </c>
      <c r="S181" s="197">
        <f>(SUM('1.  LRAMVA Summary'!N$55:N$87)+SUM('1.  LRAMVA Summary'!N$88:N$89)*(MONTH($E181)-1)/12)*$H181</f>
        <v>0</v>
      </c>
      <c r="T181" s="197">
        <f>(SUM('1.  LRAMVA Summary'!O$55:O$87)+SUM('1.  LRAMVA Summary'!O$88:O$89)*(MONTH($E181)-1)/12)*$H181</f>
        <v>0</v>
      </c>
      <c r="U181" s="197">
        <f>(SUM('1.  LRAMVA Summary'!P$55:P$87)+SUM('1.  LRAMVA Summary'!P$88:P$89)*(MONTH($E181)-1)/12)*$H181</f>
        <v>0</v>
      </c>
      <c r="V181" s="197">
        <f>(SUM('1.  LRAMVA Summary'!Q$55:Q$87)+SUM('1.  LRAMVA Summary'!Q$88:Q$89)*(MONTH($E181)-1)/12)*$H181</f>
        <v>0</v>
      </c>
      <c r="W181" s="198">
        <f t="shared" ref="W181:W190" si="102">SUM(I181:V181)</f>
        <v>30.061038657306458</v>
      </c>
    </row>
    <row r="182" spans="5:23">
      <c r="E182" s="181">
        <v>44621</v>
      </c>
      <c r="F182" s="181" t="s">
        <v>711</v>
      </c>
      <c r="G182" s="182" t="s">
        <v>65</v>
      </c>
      <c r="H182" s="205">
        <f t="shared" si="101"/>
        <v>4.75E-4</v>
      </c>
      <c r="I182" s="197">
        <f>(SUM('1.  LRAMVA Summary'!D$55:D$87)+SUM('1.  LRAMVA Summary'!D$88:D$89)*(MONTH($E182)-1)/12)*$H182</f>
        <v>-6.5295219854964674E-3</v>
      </c>
      <c r="J182" s="197">
        <f>(SUM('1.  LRAMVA Summary'!E$55:E$87)+SUM('1.  LRAMVA Summary'!E$88:E$89)*(MONTH($E182)-1)/12)*$H182</f>
        <v>22.591876987522618</v>
      </c>
      <c r="K182" s="197">
        <f>(SUM('1.  LRAMVA Summary'!F$55:F$87)+SUM('1.  LRAMVA Summary'!F$88:F$89)*(MONTH($E182)-1)/12)*$H182</f>
        <v>5.2376260115873201</v>
      </c>
      <c r="L182" s="197">
        <f>(SUM('1.  LRAMVA Summary'!G$55:G$87)+SUM('1.  LRAMVA Summary'!G$88:G$89)*(MONTH($E182)-1)/12)*$H182</f>
        <v>0</v>
      </c>
      <c r="M182" s="197">
        <f>(SUM('1.  LRAMVA Summary'!H$55:H$87)+SUM('1.  LRAMVA Summary'!H$88:H$89)*(MONTH($E182)-1)/12)*$H182</f>
        <v>0</v>
      </c>
      <c r="N182" s="197">
        <f>(SUM('1.  LRAMVA Summary'!I$55:I$87)+SUM('1.  LRAMVA Summary'!I$88:I$89)*(MONTH($E182)-1)/12)*$H182</f>
        <v>3.0056006743071504</v>
      </c>
      <c r="O182" s="197">
        <f>(SUM('1.  LRAMVA Summary'!J$55:J$87)+SUM('1.  LRAMVA Summary'!J$88:J$89)*(MONTH($E182)-1)/12)*$H182</f>
        <v>0</v>
      </c>
      <c r="P182" s="197">
        <f>(SUM('1.  LRAMVA Summary'!K$55:K$87)+SUM('1.  LRAMVA Summary'!K$88:K$89)*(MONTH($E182)-1)/12)*$H182</f>
        <v>0</v>
      </c>
      <c r="Q182" s="197">
        <f>(SUM('1.  LRAMVA Summary'!L$55:L$87)+SUM('1.  LRAMVA Summary'!L$88:L$89)*(MONTH($E182)-1)/12)*$H182</f>
        <v>0</v>
      </c>
      <c r="R182" s="197">
        <f>(SUM('1.  LRAMVA Summary'!M$55:M$87)+SUM('1.  LRAMVA Summary'!M$88:M$89)*(MONTH($E182)-1)/12)*$H182</f>
        <v>0</v>
      </c>
      <c r="S182" s="197">
        <f>(SUM('1.  LRAMVA Summary'!N$55:N$87)+SUM('1.  LRAMVA Summary'!N$88:N$89)*(MONTH($E182)-1)/12)*$H182</f>
        <v>0</v>
      </c>
      <c r="T182" s="197">
        <f>(SUM('1.  LRAMVA Summary'!O$55:O$87)+SUM('1.  LRAMVA Summary'!O$88:O$89)*(MONTH($E182)-1)/12)*$H182</f>
        <v>0</v>
      </c>
      <c r="U182" s="197">
        <f>(SUM('1.  LRAMVA Summary'!P$55:P$87)+SUM('1.  LRAMVA Summary'!P$88:P$89)*(MONTH($E182)-1)/12)*$H182</f>
        <v>0</v>
      </c>
      <c r="V182" s="197">
        <f>(SUM('1.  LRAMVA Summary'!Q$55:Q$87)+SUM('1.  LRAMVA Summary'!Q$88:Q$89)*(MONTH($E182)-1)/12)*$H182</f>
        <v>0</v>
      </c>
      <c r="W182" s="198">
        <f t="shared" si="102"/>
        <v>30.828574151431592</v>
      </c>
    </row>
    <row r="183" spans="5:23">
      <c r="E183" s="181">
        <v>44652</v>
      </c>
      <c r="F183" s="181" t="s">
        <v>711</v>
      </c>
      <c r="G183" s="182" t="s">
        <v>66</v>
      </c>
      <c r="H183" s="205">
        <f>$C$60/12</f>
        <v>8.5000000000000006E-4</v>
      </c>
      <c r="I183" s="197">
        <f>(SUM('1.  LRAMVA Summary'!D$55:D$87)+SUM('1.  LRAMVA Summary'!D$88:D$89)*(MONTH($E183)-1)/12)*$H183</f>
        <v>-1.1684407763519995E-2</v>
      </c>
      <c r="J183" s="197">
        <f>(SUM('1.  LRAMVA Summary'!E$55:E$87)+SUM('1.  LRAMVA Summary'!E$88:E$89)*(MONTH($E183)-1)/12)*$H183</f>
        <v>41.424201366072367</v>
      </c>
      <c r="K183" s="197">
        <f>(SUM('1.  LRAMVA Summary'!F$55:F$87)+SUM('1.  LRAMVA Summary'!F$88:F$89)*(MONTH($E183)-1)/12)*$H183</f>
        <v>9.6057749437505269</v>
      </c>
      <c r="L183" s="197">
        <f>(SUM('1.  LRAMVA Summary'!G$55:G$87)+SUM('1.  LRAMVA Summary'!G$88:G$89)*(MONTH($E183)-1)/12)*$H183</f>
        <v>0</v>
      </c>
      <c r="M183" s="197">
        <f>(SUM('1.  LRAMVA Summary'!H$55:H$87)+SUM('1.  LRAMVA Summary'!H$88:H$89)*(MONTH($E183)-1)/12)*$H183</f>
        <v>0</v>
      </c>
      <c r="N183" s="197">
        <f>(SUM('1.  LRAMVA Summary'!I$55:I$87)+SUM('1.  LRAMVA Summary'!I$88:I$89)*(MONTH($E183)-1)/12)*$H183</f>
        <v>5.5221148320947702</v>
      </c>
      <c r="O183" s="197">
        <f>(SUM('1.  LRAMVA Summary'!J$55:J$87)+SUM('1.  LRAMVA Summary'!J$88:J$89)*(MONTH($E183)-1)/12)*$H183</f>
        <v>0</v>
      </c>
      <c r="P183" s="197">
        <f>(SUM('1.  LRAMVA Summary'!K$55:K$87)+SUM('1.  LRAMVA Summary'!K$88:K$89)*(MONTH($E183)-1)/12)*$H183</f>
        <v>0</v>
      </c>
      <c r="Q183" s="197">
        <f>(SUM('1.  LRAMVA Summary'!L$55:L$87)+SUM('1.  LRAMVA Summary'!L$88:L$89)*(MONTH($E183)-1)/12)*$H183</f>
        <v>0</v>
      </c>
      <c r="R183" s="197">
        <f>(SUM('1.  LRAMVA Summary'!M$55:M$87)+SUM('1.  LRAMVA Summary'!M$88:M$89)*(MONTH($E183)-1)/12)*$H183</f>
        <v>0</v>
      </c>
      <c r="S183" s="197">
        <f>(SUM('1.  LRAMVA Summary'!N$55:N$87)+SUM('1.  LRAMVA Summary'!N$88:N$89)*(MONTH($E183)-1)/12)*$H183</f>
        <v>0</v>
      </c>
      <c r="T183" s="197">
        <f>(SUM('1.  LRAMVA Summary'!O$55:O$87)+SUM('1.  LRAMVA Summary'!O$88:O$89)*(MONTH($E183)-1)/12)*$H183</f>
        <v>0</v>
      </c>
      <c r="U183" s="197">
        <f>(SUM('1.  LRAMVA Summary'!P$55:P$87)+SUM('1.  LRAMVA Summary'!P$88:P$89)*(MONTH($E183)-1)/12)*$H183</f>
        <v>0</v>
      </c>
      <c r="V183" s="197">
        <f>(SUM('1.  LRAMVA Summary'!Q$55:Q$87)+SUM('1.  LRAMVA Summary'!Q$88:Q$89)*(MONTH($E183)-1)/12)*$H183</f>
        <v>0</v>
      </c>
      <c r="W183" s="198">
        <f t="shared" si="102"/>
        <v>56.540406734154146</v>
      </c>
    </row>
    <row r="184" spans="5:23">
      <c r="E184" s="181">
        <v>44682</v>
      </c>
      <c r="F184" s="181" t="s">
        <v>711</v>
      </c>
      <c r="G184" s="182" t="s">
        <v>66</v>
      </c>
      <c r="H184" s="205">
        <f t="shared" ref="H184:H185" si="103">$C$60/12</f>
        <v>8.5000000000000006E-4</v>
      </c>
      <c r="I184" s="197">
        <f>(SUM('1.  LRAMVA Summary'!D$55:D$87)+SUM('1.  LRAMVA Summary'!D$88:D$89)*(MONTH($E184)-1)/12)*$H184</f>
        <v>-1.1684407763519995E-2</v>
      </c>
      <c r="J184" s="197">
        <f>(SUM('1.  LRAMVA Summary'!E$55:E$87)+SUM('1.  LRAMVA Summary'!E$88:E$89)*(MONTH($E184)-1)/12)*$H184</f>
        <v>42.420833386051633</v>
      </c>
      <c r="K184" s="197">
        <f>(SUM('1.  LRAMVA Summary'!F$55:F$87)+SUM('1.  LRAMVA Summary'!F$88:F$89)*(MONTH($E184)-1)/12)*$H184</f>
        <v>9.838955972029007</v>
      </c>
      <c r="L184" s="197">
        <f>(SUM('1.  LRAMVA Summary'!G$55:G$87)+SUM('1.  LRAMVA Summary'!G$88:G$89)*(MONTH($E184)-1)/12)*$H184</f>
        <v>0</v>
      </c>
      <c r="M184" s="197">
        <f>(SUM('1.  LRAMVA Summary'!H$55:H$87)+SUM('1.  LRAMVA Summary'!H$88:H$89)*(MONTH($E184)-1)/12)*$H184</f>
        <v>0</v>
      </c>
      <c r="N184" s="197">
        <f>(SUM('1.  LRAMVA Summary'!I$55:I$87)+SUM('1.  LRAMVA Summary'!I$88:I$89)*(MONTH($E184)-1)/12)*$H184</f>
        <v>5.6657863522714802</v>
      </c>
      <c r="O184" s="197">
        <f>(SUM('1.  LRAMVA Summary'!J$55:J$87)+SUM('1.  LRAMVA Summary'!J$88:J$89)*(MONTH($E184)-1)/12)*$H184</f>
        <v>0</v>
      </c>
      <c r="P184" s="197">
        <f>(SUM('1.  LRAMVA Summary'!K$55:K$87)+SUM('1.  LRAMVA Summary'!K$88:K$89)*(MONTH($E184)-1)/12)*$H184</f>
        <v>0</v>
      </c>
      <c r="Q184" s="197">
        <f>(SUM('1.  LRAMVA Summary'!L$55:L$87)+SUM('1.  LRAMVA Summary'!L$88:L$89)*(MONTH($E184)-1)/12)*$H184</f>
        <v>0</v>
      </c>
      <c r="R184" s="197">
        <f>(SUM('1.  LRAMVA Summary'!M$55:M$87)+SUM('1.  LRAMVA Summary'!M$88:M$89)*(MONTH($E184)-1)/12)*$H184</f>
        <v>0</v>
      </c>
      <c r="S184" s="197">
        <f>(SUM('1.  LRAMVA Summary'!N$55:N$87)+SUM('1.  LRAMVA Summary'!N$88:N$89)*(MONTH($E184)-1)/12)*$H184</f>
        <v>0</v>
      </c>
      <c r="T184" s="197">
        <f>(SUM('1.  LRAMVA Summary'!O$55:O$87)+SUM('1.  LRAMVA Summary'!O$88:O$89)*(MONTH($E184)-1)/12)*$H184</f>
        <v>0</v>
      </c>
      <c r="U184" s="197">
        <f>(SUM('1.  LRAMVA Summary'!P$55:P$87)+SUM('1.  LRAMVA Summary'!P$88:P$89)*(MONTH($E184)-1)/12)*$H184</f>
        <v>0</v>
      </c>
      <c r="V184" s="197">
        <f>(SUM('1.  LRAMVA Summary'!Q$55:Q$87)+SUM('1.  LRAMVA Summary'!Q$88:Q$89)*(MONTH($E184)-1)/12)*$H184</f>
        <v>0</v>
      </c>
      <c r="W184" s="198">
        <f t="shared" si="102"/>
        <v>57.913891302588603</v>
      </c>
    </row>
    <row r="185" spans="5:23">
      <c r="E185" s="181">
        <v>44713</v>
      </c>
      <c r="F185" s="181" t="s">
        <v>711</v>
      </c>
      <c r="G185" s="182" t="s">
        <v>66</v>
      </c>
      <c r="H185" s="205">
        <f t="shared" si="103"/>
        <v>8.5000000000000006E-4</v>
      </c>
      <c r="I185" s="197">
        <f>(SUM('1.  LRAMVA Summary'!D$55:D$87)+SUM('1.  LRAMVA Summary'!D$88:D$89)*(MONTH($E185)-1)/12)*$H185</f>
        <v>-1.1684407763519995E-2</v>
      </c>
      <c r="J185" s="197">
        <f>(SUM('1.  LRAMVA Summary'!E$55:E$87)+SUM('1.  LRAMVA Summary'!E$88:E$89)*(MONTH($E185)-1)/12)*$H185</f>
        <v>43.417465406030892</v>
      </c>
      <c r="K185" s="197">
        <f>(SUM('1.  LRAMVA Summary'!F$55:F$87)+SUM('1.  LRAMVA Summary'!F$88:F$89)*(MONTH($E185)-1)/12)*$H185</f>
        <v>10.072137000307487</v>
      </c>
      <c r="L185" s="197">
        <f>(SUM('1.  LRAMVA Summary'!G$55:G$87)+SUM('1.  LRAMVA Summary'!G$88:G$89)*(MONTH($E185)-1)/12)*$H185</f>
        <v>0</v>
      </c>
      <c r="M185" s="197">
        <f>(SUM('1.  LRAMVA Summary'!H$55:H$87)+SUM('1.  LRAMVA Summary'!H$88:H$89)*(MONTH($E185)-1)/12)*$H185</f>
        <v>0</v>
      </c>
      <c r="N185" s="197">
        <f>(SUM('1.  LRAMVA Summary'!I$55:I$87)+SUM('1.  LRAMVA Summary'!I$88:I$89)*(MONTH($E185)-1)/12)*$H185</f>
        <v>5.8094578724481911</v>
      </c>
      <c r="O185" s="197">
        <f>(SUM('1.  LRAMVA Summary'!J$55:J$87)+SUM('1.  LRAMVA Summary'!J$88:J$89)*(MONTH($E185)-1)/12)*$H185</f>
        <v>0</v>
      </c>
      <c r="P185" s="197">
        <f>(SUM('1.  LRAMVA Summary'!K$55:K$87)+SUM('1.  LRAMVA Summary'!K$88:K$89)*(MONTH($E185)-1)/12)*$H185</f>
        <v>0</v>
      </c>
      <c r="Q185" s="197">
        <f>(SUM('1.  LRAMVA Summary'!L$55:L$87)+SUM('1.  LRAMVA Summary'!L$88:L$89)*(MONTH($E185)-1)/12)*$H185</f>
        <v>0</v>
      </c>
      <c r="R185" s="197">
        <f>(SUM('1.  LRAMVA Summary'!M$55:M$87)+SUM('1.  LRAMVA Summary'!M$88:M$89)*(MONTH($E185)-1)/12)*$H185</f>
        <v>0</v>
      </c>
      <c r="S185" s="197">
        <f>(SUM('1.  LRAMVA Summary'!N$55:N$87)+SUM('1.  LRAMVA Summary'!N$88:N$89)*(MONTH($E185)-1)/12)*$H185</f>
        <v>0</v>
      </c>
      <c r="T185" s="197">
        <f>(SUM('1.  LRAMVA Summary'!O$55:O$87)+SUM('1.  LRAMVA Summary'!O$88:O$89)*(MONTH($E185)-1)/12)*$H185</f>
        <v>0</v>
      </c>
      <c r="U185" s="197">
        <f>(SUM('1.  LRAMVA Summary'!P$55:P$87)+SUM('1.  LRAMVA Summary'!P$88:P$89)*(MONTH($E185)-1)/12)*$H185</f>
        <v>0</v>
      </c>
      <c r="V185" s="197">
        <f>(SUM('1.  LRAMVA Summary'!Q$55:Q$87)+SUM('1.  LRAMVA Summary'!Q$88:Q$89)*(MONTH($E185)-1)/12)*$H185</f>
        <v>0</v>
      </c>
      <c r="W185" s="198">
        <f t="shared" si="102"/>
        <v>59.287375871023052</v>
      </c>
    </row>
    <row r="186" spans="5:23">
      <c r="E186" s="181">
        <v>44743</v>
      </c>
      <c r="F186" s="181" t="s">
        <v>711</v>
      </c>
      <c r="G186" s="182" t="s">
        <v>68</v>
      </c>
      <c r="H186" s="205">
        <f>$C$61/12</f>
        <v>1.8333333333333333E-3</v>
      </c>
      <c r="I186" s="197">
        <f>(SUM('1.  LRAMVA Summary'!D$55:D$87)+SUM('1.  LRAMVA Summary'!D$88:D$89)*(MONTH($E186)-1)/12)*$H186</f>
        <v>-2.5201663803670574E-2</v>
      </c>
      <c r="J186" s="197">
        <f>(SUM('1.  LRAMVA Summary'!E$55:E$87)+SUM('1.  LRAMVA Summary'!E$88:E$89)*(MONTH($E186)-1)/12)*$H186</f>
        <v>95.795112095316014</v>
      </c>
      <c r="K186" s="197">
        <f>(SUM('1.  LRAMVA Summary'!F$55:F$87)+SUM('1.  LRAMVA Summary'!F$88:F$89)*(MONTH($E186)-1)/12)*$H186</f>
        <v>22.227156532244241</v>
      </c>
      <c r="L186" s="197">
        <f>(SUM('1.  LRAMVA Summary'!G$55:G$87)+SUM('1.  LRAMVA Summary'!G$88:G$89)*(MONTH($E186)-1)/12)*$H186</f>
        <v>0</v>
      </c>
      <c r="M186" s="197">
        <f>(SUM('1.  LRAMVA Summary'!H$55:H$87)+SUM('1.  LRAMVA Summary'!H$88:H$89)*(MONTH($E186)-1)/12)*$H186</f>
        <v>0</v>
      </c>
      <c r="N186" s="197">
        <f>(SUM('1.  LRAMVA Summary'!I$55:I$87)+SUM('1.  LRAMVA Summary'!I$88:I$89)*(MONTH($E186)-1)/12)*$H186</f>
        <v>12.840083003700768</v>
      </c>
      <c r="O186" s="197">
        <f>(SUM('1.  LRAMVA Summary'!J$55:J$87)+SUM('1.  LRAMVA Summary'!J$88:J$89)*(MONTH($E186)-1)/12)*$H186</f>
        <v>0</v>
      </c>
      <c r="P186" s="197">
        <f>(SUM('1.  LRAMVA Summary'!K$55:K$87)+SUM('1.  LRAMVA Summary'!K$88:K$89)*(MONTH($E186)-1)/12)*$H186</f>
        <v>0</v>
      </c>
      <c r="Q186" s="197">
        <f>(SUM('1.  LRAMVA Summary'!L$55:L$87)+SUM('1.  LRAMVA Summary'!L$88:L$89)*(MONTH($E186)-1)/12)*$H186</f>
        <v>0</v>
      </c>
      <c r="R186" s="197">
        <f>(SUM('1.  LRAMVA Summary'!M$55:M$87)+SUM('1.  LRAMVA Summary'!M$88:M$89)*(MONTH($E186)-1)/12)*$H186</f>
        <v>0</v>
      </c>
      <c r="S186" s="197">
        <f>(SUM('1.  LRAMVA Summary'!N$55:N$87)+SUM('1.  LRAMVA Summary'!N$88:N$89)*(MONTH($E186)-1)/12)*$H186</f>
        <v>0</v>
      </c>
      <c r="T186" s="197">
        <f>(SUM('1.  LRAMVA Summary'!O$55:O$87)+SUM('1.  LRAMVA Summary'!O$88:O$89)*(MONTH($E186)-1)/12)*$H186</f>
        <v>0</v>
      </c>
      <c r="U186" s="197">
        <f>(SUM('1.  LRAMVA Summary'!P$55:P$87)+SUM('1.  LRAMVA Summary'!P$88:P$89)*(MONTH($E186)-1)/12)*$H186</f>
        <v>0</v>
      </c>
      <c r="V186" s="197">
        <f>(SUM('1.  LRAMVA Summary'!Q$55:Q$87)+SUM('1.  LRAMVA Summary'!Q$88:Q$89)*(MONTH($E186)-1)/12)*$H186</f>
        <v>0</v>
      </c>
      <c r="W186" s="198">
        <f t="shared" si="102"/>
        <v>130.83714996745735</v>
      </c>
    </row>
    <row r="187" spans="5:23">
      <c r="E187" s="181">
        <v>44774</v>
      </c>
      <c r="F187" s="181" t="s">
        <v>711</v>
      </c>
      <c r="G187" s="182" t="s">
        <v>68</v>
      </c>
      <c r="H187" s="205">
        <f t="shared" ref="H187:H188" si="104">$C$61/12</f>
        <v>1.8333333333333333E-3</v>
      </c>
      <c r="I187" s="197">
        <f>(SUM('1.  LRAMVA Summary'!D$55:D$87)+SUM('1.  LRAMVA Summary'!D$88:D$89)*(MONTH($E187)-1)/12)*$H187</f>
        <v>-2.5201663803670574E-2</v>
      </c>
      <c r="J187" s="197">
        <f>(SUM('1.  LRAMVA Summary'!E$55:E$87)+SUM('1.  LRAMVA Summary'!E$88:E$89)*(MONTH($E187)-1)/12)*$H187</f>
        <v>97.94471056978108</v>
      </c>
      <c r="K187" s="197">
        <f>(SUM('1.  LRAMVA Summary'!F$55:F$87)+SUM('1.  LRAMVA Summary'!F$88:F$89)*(MONTH($E187)-1)/12)*$H187</f>
        <v>22.730096005001748</v>
      </c>
      <c r="L187" s="197">
        <f>(SUM('1.  LRAMVA Summary'!G$55:G$87)+SUM('1.  LRAMVA Summary'!G$88:G$89)*(MONTH($E187)-1)/12)*$H187</f>
        <v>0</v>
      </c>
      <c r="M187" s="197">
        <f>(SUM('1.  LRAMVA Summary'!H$55:H$87)+SUM('1.  LRAMVA Summary'!H$88:H$89)*(MONTH($E187)-1)/12)*$H187</f>
        <v>0</v>
      </c>
      <c r="N187" s="197">
        <f>(SUM('1.  LRAMVA Summary'!I$55:I$87)+SUM('1.  LRAMVA Summary'!I$88:I$89)*(MONTH($E187)-1)/12)*$H187</f>
        <v>13.149962753101516</v>
      </c>
      <c r="O187" s="197">
        <f>(SUM('1.  LRAMVA Summary'!J$55:J$87)+SUM('1.  LRAMVA Summary'!J$88:J$89)*(MONTH($E187)-1)/12)*$H187</f>
        <v>0</v>
      </c>
      <c r="P187" s="197">
        <f>(SUM('1.  LRAMVA Summary'!K$55:K$87)+SUM('1.  LRAMVA Summary'!K$88:K$89)*(MONTH($E187)-1)/12)*$H187</f>
        <v>0</v>
      </c>
      <c r="Q187" s="197">
        <f>(SUM('1.  LRAMVA Summary'!L$55:L$87)+SUM('1.  LRAMVA Summary'!L$88:L$89)*(MONTH($E187)-1)/12)*$H187</f>
        <v>0</v>
      </c>
      <c r="R187" s="197">
        <f>(SUM('1.  LRAMVA Summary'!M$55:M$87)+SUM('1.  LRAMVA Summary'!M$88:M$89)*(MONTH($E187)-1)/12)*$H187</f>
        <v>0</v>
      </c>
      <c r="S187" s="197">
        <f>(SUM('1.  LRAMVA Summary'!N$55:N$87)+SUM('1.  LRAMVA Summary'!N$88:N$89)*(MONTH($E187)-1)/12)*$H187</f>
        <v>0</v>
      </c>
      <c r="T187" s="197">
        <f>(SUM('1.  LRAMVA Summary'!O$55:O$87)+SUM('1.  LRAMVA Summary'!O$88:O$89)*(MONTH($E187)-1)/12)*$H187</f>
        <v>0</v>
      </c>
      <c r="U187" s="197">
        <f>(SUM('1.  LRAMVA Summary'!P$55:P$87)+SUM('1.  LRAMVA Summary'!P$88:P$89)*(MONTH($E187)-1)/12)*$H187</f>
        <v>0</v>
      </c>
      <c r="V187" s="197">
        <f>(SUM('1.  LRAMVA Summary'!Q$55:Q$87)+SUM('1.  LRAMVA Summary'!Q$88:Q$89)*(MONTH($E187)-1)/12)*$H187</f>
        <v>0</v>
      </c>
      <c r="W187" s="198">
        <f t="shared" si="102"/>
        <v>133.79956766408066</v>
      </c>
    </row>
    <row r="188" spans="5:23">
      <c r="E188" s="181">
        <v>44805</v>
      </c>
      <c r="F188" s="181" t="s">
        <v>711</v>
      </c>
      <c r="G188" s="182" t="s">
        <v>68</v>
      </c>
      <c r="H188" s="205">
        <f t="shared" si="104"/>
        <v>1.8333333333333333E-3</v>
      </c>
      <c r="I188" s="197">
        <f>(SUM('1.  LRAMVA Summary'!D$55:D$87)+SUM('1.  LRAMVA Summary'!D$88:D$89)*(MONTH($E188)-1)/12)*$H188</f>
        <v>-2.5201663803670574E-2</v>
      </c>
      <c r="J188" s="197">
        <f>(SUM('1.  LRAMVA Summary'!E$55:E$87)+SUM('1.  LRAMVA Summary'!E$88:E$89)*(MONTH($E188)-1)/12)*$H188</f>
        <v>100.09430904424616</v>
      </c>
      <c r="K188" s="197">
        <f>(SUM('1.  LRAMVA Summary'!F$55:F$87)+SUM('1.  LRAMVA Summary'!F$88:F$89)*(MONTH($E188)-1)/12)*$H188</f>
        <v>23.233035477759255</v>
      </c>
      <c r="L188" s="197">
        <f>(SUM('1.  LRAMVA Summary'!G$55:G$87)+SUM('1.  LRAMVA Summary'!G$88:G$89)*(MONTH($E188)-1)/12)*$H188</f>
        <v>0</v>
      </c>
      <c r="M188" s="197">
        <f>(SUM('1.  LRAMVA Summary'!H$55:H$87)+SUM('1.  LRAMVA Summary'!H$88:H$89)*(MONTH($E188)-1)/12)*$H188</f>
        <v>0</v>
      </c>
      <c r="N188" s="197">
        <f>(SUM('1.  LRAMVA Summary'!I$55:I$87)+SUM('1.  LRAMVA Summary'!I$88:I$89)*(MONTH($E188)-1)/12)*$H188</f>
        <v>13.459842502502264</v>
      </c>
      <c r="O188" s="197">
        <f>(SUM('1.  LRAMVA Summary'!J$55:J$87)+SUM('1.  LRAMVA Summary'!J$88:J$89)*(MONTH($E188)-1)/12)*$H188</f>
        <v>0</v>
      </c>
      <c r="P188" s="197">
        <f>(SUM('1.  LRAMVA Summary'!K$55:K$87)+SUM('1.  LRAMVA Summary'!K$88:K$89)*(MONTH($E188)-1)/12)*$H188</f>
        <v>0</v>
      </c>
      <c r="Q188" s="197">
        <f>(SUM('1.  LRAMVA Summary'!L$55:L$87)+SUM('1.  LRAMVA Summary'!L$88:L$89)*(MONTH($E188)-1)/12)*$H188</f>
        <v>0</v>
      </c>
      <c r="R188" s="197">
        <f>(SUM('1.  LRAMVA Summary'!M$55:M$87)+SUM('1.  LRAMVA Summary'!M$88:M$89)*(MONTH($E188)-1)/12)*$H188</f>
        <v>0</v>
      </c>
      <c r="S188" s="197">
        <f>(SUM('1.  LRAMVA Summary'!N$55:N$87)+SUM('1.  LRAMVA Summary'!N$88:N$89)*(MONTH($E188)-1)/12)*$H188</f>
        <v>0</v>
      </c>
      <c r="T188" s="197">
        <f>(SUM('1.  LRAMVA Summary'!O$55:O$87)+SUM('1.  LRAMVA Summary'!O$88:O$89)*(MONTH($E188)-1)/12)*$H188</f>
        <v>0</v>
      </c>
      <c r="U188" s="197">
        <f>(SUM('1.  LRAMVA Summary'!P$55:P$87)+SUM('1.  LRAMVA Summary'!P$88:P$89)*(MONTH($E188)-1)/12)*$H188</f>
        <v>0</v>
      </c>
      <c r="V188" s="197">
        <f>(SUM('1.  LRAMVA Summary'!Q$55:Q$87)+SUM('1.  LRAMVA Summary'!Q$88:Q$89)*(MONTH($E188)-1)/12)*$H188</f>
        <v>0</v>
      </c>
      <c r="W188" s="198">
        <f t="shared" si="102"/>
        <v>136.76198536070402</v>
      </c>
    </row>
    <row r="189" spans="5:23">
      <c r="E189" s="181">
        <v>44835</v>
      </c>
      <c r="F189" s="181" t="s">
        <v>711</v>
      </c>
      <c r="G189" s="182" t="s">
        <v>69</v>
      </c>
      <c r="H189" s="205">
        <f>$C$62/12</f>
        <v>3.225E-3</v>
      </c>
      <c r="I189" s="197">
        <f>(SUM('1.  LRAMVA Summary'!D$55:D$87)+SUM('1.  LRAMVA Summary'!D$88:D$89)*(MONTH($E189)-1)/12)*$H189</f>
        <v>-4.4332017691002326E-2</v>
      </c>
      <c r="J189" s="197">
        <f>(SUM('1.  LRAMVA Summary'!E$55:E$87)+SUM('1.  LRAMVA Summary'!E$88:E$89)*(MONTH($E189)-1)/12)*$H189</f>
        <v>179.85632822609657</v>
      </c>
      <c r="K189" s="197">
        <f>(SUM('1.  LRAMVA Summary'!F$55:F$87)+SUM('1.  LRAMVA Summary'!F$88:F$89)*(MONTH($E189)-1)/12)*$H189</f>
        <v>41.753737753863575</v>
      </c>
      <c r="L189" s="197">
        <f>(SUM('1.  LRAMVA Summary'!G$55:G$87)+SUM('1.  LRAMVA Summary'!G$88:G$89)*(MONTH($E189)-1)/12)*$H189</f>
        <v>0</v>
      </c>
      <c r="M189" s="197">
        <f>(SUM('1.  LRAMVA Summary'!H$55:H$87)+SUM('1.  LRAMVA Summary'!H$88:H$89)*(MONTH($E189)-1)/12)*$H189</f>
        <v>0</v>
      </c>
      <c r="N189" s="197">
        <f>(SUM('1.  LRAMVA Summary'!I$55:I$87)+SUM('1.  LRAMVA Summary'!I$88:I$89)*(MONTH($E189)-1)/12)*$H189</f>
        <v>24.22219323402939</v>
      </c>
      <c r="O189" s="197">
        <f>(SUM('1.  LRAMVA Summary'!J$55:J$87)+SUM('1.  LRAMVA Summary'!J$88:J$89)*(MONTH($E189)-1)/12)*$H189</f>
        <v>0</v>
      </c>
      <c r="P189" s="197">
        <f>(SUM('1.  LRAMVA Summary'!K$55:K$87)+SUM('1.  LRAMVA Summary'!K$88:K$89)*(MONTH($E189)-1)/12)*$H189</f>
        <v>0</v>
      </c>
      <c r="Q189" s="197">
        <f>(SUM('1.  LRAMVA Summary'!L$55:L$87)+SUM('1.  LRAMVA Summary'!L$88:L$89)*(MONTH($E189)-1)/12)*$H189</f>
        <v>0</v>
      </c>
      <c r="R189" s="197">
        <f>(SUM('1.  LRAMVA Summary'!M$55:M$87)+SUM('1.  LRAMVA Summary'!M$88:M$89)*(MONTH($E189)-1)/12)*$H189</f>
        <v>0</v>
      </c>
      <c r="S189" s="197">
        <f>(SUM('1.  LRAMVA Summary'!N$55:N$87)+SUM('1.  LRAMVA Summary'!N$88:N$89)*(MONTH($E189)-1)/12)*$H189</f>
        <v>0</v>
      </c>
      <c r="T189" s="197">
        <f>(SUM('1.  LRAMVA Summary'!O$55:O$87)+SUM('1.  LRAMVA Summary'!O$88:O$89)*(MONTH($E189)-1)/12)*$H189</f>
        <v>0</v>
      </c>
      <c r="U189" s="197">
        <f>(SUM('1.  LRAMVA Summary'!P$55:P$87)+SUM('1.  LRAMVA Summary'!P$88:P$89)*(MONTH($E189)-1)/12)*$H189</f>
        <v>0</v>
      </c>
      <c r="V189" s="197">
        <f>(SUM('1.  LRAMVA Summary'!Q$55:Q$87)+SUM('1.  LRAMVA Summary'!Q$88:Q$89)*(MONTH($E189)-1)/12)*$H189</f>
        <v>0</v>
      </c>
      <c r="W189" s="198">
        <f t="shared" si="102"/>
        <v>245.78792719629851</v>
      </c>
    </row>
    <row r="190" spans="5:23">
      <c r="E190" s="181">
        <v>44866</v>
      </c>
      <c r="F190" s="181" t="s">
        <v>711</v>
      </c>
      <c r="G190" s="182" t="s">
        <v>69</v>
      </c>
      <c r="H190" s="205">
        <f t="shared" ref="H190:H191" si="105">$C$62/12</f>
        <v>3.225E-3</v>
      </c>
      <c r="I190" s="197">
        <f>(SUM('1.  LRAMVA Summary'!D$55:D$87)+SUM('1.  LRAMVA Summary'!D$88:D$89)*(MONTH($E190)-1)/12)*$H190</f>
        <v>-4.4332017691002326E-2</v>
      </c>
      <c r="J190" s="197">
        <f>(SUM('1.  LRAMVA Summary'!E$55:E$87)+SUM('1.  LRAMVA Summary'!E$88:E$89)*(MONTH($E190)-1)/12)*$H190</f>
        <v>183.63766736072378</v>
      </c>
      <c r="K190" s="197">
        <f>(SUM('1.  LRAMVA Summary'!F$55:F$87)+SUM('1.  LRAMVA Summary'!F$88:F$89)*(MONTH($E190)-1)/12)*$H190</f>
        <v>42.638454008214275</v>
      </c>
      <c r="L190" s="197">
        <f>(SUM('1.  LRAMVA Summary'!G$55:G$87)+SUM('1.  LRAMVA Summary'!G$88:G$89)*(MONTH($E190)-1)/12)*$H190</f>
        <v>0</v>
      </c>
      <c r="M190" s="197">
        <f>(SUM('1.  LRAMVA Summary'!H$55:H$87)+SUM('1.  LRAMVA Summary'!H$88:H$89)*(MONTH($E190)-1)/12)*$H190</f>
        <v>0</v>
      </c>
      <c r="N190" s="197">
        <f>(SUM('1.  LRAMVA Summary'!I$55:I$87)+SUM('1.  LRAMVA Summary'!I$88:I$89)*(MONTH($E190)-1)/12)*$H190</f>
        <v>24.767299884111619</v>
      </c>
      <c r="O190" s="197">
        <f>(SUM('1.  LRAMVA Summary'!J$55:J$87)+SUM('1.  LRAMVA Summary'!J$88:J$89)*(MONTH($E190)-1)/12)*$H190</f>
        <v>0</v>
      </c>
      <c r="P190" s="197">
        <f>(SUM('1.  LRAMVA Summary'!K$55:K$87)+SUM('1.  LRAMVA Summary'!K$88:K$89)*(MONTH($E190)-1)/12)*$H190</f>
        <v>0</v>
      </c>
      <c r="Q190" s="197">
        <f>(SUM('1.  LRAMVA Summary'!L$55:L$87)+SUM('1.  LRAMVA Summary'!L$88:L$89)*(MONTH($E190)-1)/12)*$H190</f>
        <v>0</v>
      </c>
      <c r="R190" s="197">
        <f>(SUM('1.  LRAMVA Summary'!M$55:M$87)+SUM('1.  LRAMVA Summary'!M$88:M$89)*(MONTH($E190)-1)/12)*$H190</f>
        <v>0</v>
      </c>
      <c r="S190" s="197">
        <f>(SUM('1.  LRAMVA Summary'!N$55:N$87)+SUM('1.  LRAMVA Summary'!N$88:N$89)*(MONTH($E190)-1)/12)*$H190</f>
        <v>0</v>
      </c>
      <c r="T190" s="197">
        <f>(SUM('1.  LRAMVA Summary'!O$55:O$87)+SUM('1.  LRAMVA Summary'!O$88:O$89)*(MONTH($E190)-1)/12)*$H190</f>
        <v>0</v>
      </c>
      <c r="U190" s="197">
        <f>(SUM('1.  LRAMVA Summary'!P$55:P$87)+SUM('1.  LRAMVA Summary'!P$88:P$89)*(MONTH($E190)-1)/12)*$H190</f>
        <v>0</v>
      </c>
      <c r="V190" s="197">
        <f>(SUM('1.  LRAMVA Summary'!Q$55:Q$87)+SUM('1.  LRAMVA Summary'!Q$88:Q$89)*(MONTH($E190)-1)/12)*$H190</f>
        <v>0</v>
      </c>
      <c r="W190" s="198">
        <f t="shared" si="102"/>
        <v>250.99908923535867</v>
      </c>
    </row>
    <row r="191" spans="5:23">
      <c r="E191" s="181">
        <v>44896</v>
      </c>
      <c r="F191" s="181" t="s">
        <v>711</v>
      </c>
      <c r="G191" s="182" t="s">
        <v>69</v>
      </c>
      <c r="H191" s="205">
        <f t="shared" si="105"/>
        <v>3.225E-3</v>
      </c>
      <c r="I191" s="197">
        <f>(SUM('1.  LRAMVA Summary'!D$55:D$87)+SUM('1.  LRAMVA Summary'!D$88:D$89)*(MONTH($E191)-1)/12)*$H191</f>
        <v>-4.4332017691002326E-2</v>
      </c>
      <c r="J191" s="197">
        <f>(SUM('1.  LRAMVA Summary'!E$55:E$87)+SUM('1.  LRAMVA Summary'!E$88:E$89)*(MONTH($E191)-1)/12)*$H191</f>
        <v>187.41900649535097</v>
      </c>
      <c r="K191" s="197">
        <f>(SUM('1.  LRAMVA Summary'!F$55:F$87)+SUM('1.  LRAMVA Summary'!F$88:F$89)*(MONTH($E191)-1)/12)*$H191</f>
        <v>43.523170262564982</v>
      </c>
      <c r="L191" s="197">
        <f>(SUM('1.  LRAMVA Summary'!G$55:G$87)+SUM('1.  LRAMVA Summary'!G$88:G$89)*(MONTH($E191)-1)/12)*$H191</f>
        <v>0</v>
      </c>
      <c r="M191" s="197">
        <f>(SUM('1.  LRAMVA Summary'!H$55:H$87)+SUM('1.  LRAMVA Summary'!H$88:H$89)*(MONTH($E191)-1)/12)*$H191</f>
        <v>0</v>
      </c>
      <c r="N191" s="197">
        <f>(SUM('1.  LRAMVA Summary'!I$55:I$87)+SUM('1.  LRAMVA Summary'!I$88:I$89)*(MONTH($E191)-1)/12)*$H191</f>
        <v>25.312406534193844</v>
      </c>
      <c r="O191" s="197">
        <f>(SUM('1.  LRAMVA Summary'!J$55:J$87)+SUM('1.  LRAMVA Summary'!J$88:J$89)*(MONTH($E191)-1)/12)*$H191</f>
        <v>0</v>
      </c>
      <c r="P191" s="197">
        <f>(SUM('1.  LRAMVA Summary'!K$55:K$87)+SUM('1.  LRAMVA Summary'!K$88:K$89)*(MONTH($E191)-1)/12)*$H191</f>
        <v>0</v>
      </c>
      <c r="Q191" s="197">
        <f>(SUM('1.  LRAMVA Summary'!L$55:L$87)+SUM('1.  LRAMVA Summary'!L$88:L$89)*(MONTH($E191)-1)/12)*$H191</f>
        <v>0</v>
      </c>
      <c r="R191" s="197">
        <f>(SUM('1.  LRAMVA Summary'!M$55:M$87)+SUM('1.  LRAMVA Summary'!M$88:M$89)*(MONTH($E191)-1)/12)*$H191</f>
        <v>0</v>
      </c>
      <c r="S191" s="197">
        <f>(SUM('1.  LRAMVA Summary'!N$55:N$87)+SUM('1.  LRAMVA Summary'!N$88:N$89)*(MONTH($E191)-1)/12)*$H191</f>
        <v>0</v>
      </c>
      <c r="T191" s="197">
        <f>(SUM('1.  LRAMVA Summary'!O$55:O$87)+SUM('1.  LRAMVA Summary'!O$88:O$89)*(MONTH($E191)-1)/12)*$H191</f>
        <v>0</v>
      </c>
      <c r="U191" s="197">
        <f>(SUM('1.  LRAMVA Summary'!P$55:P$87)+SUM('1.  LRAMVA Summary'!P$88:P$89)*(MONTH($E191)-1)/12)*$H191</f>
        <v>0</v>
      </c>
      <c r="V191" s="197">
        <f>(SUM('1.  LRAMVA Summary'!Q$55:Q$87)+SUM('1.  LRAMVA Summary'!Q$88:Q$89)*(MONTH($E191)-1)/12)*$H191</f>
        <v>0</v>
      </c>
      <c r="W191" s="198">
        <f>SUM(I191:V191)</f>
        <v>256.21025127441879</v>
      </c>
    </row>
    <row r="192" spans="5:23" ht="15.75" thickBot="1">
      <c r="E192" s="183" t="s">
        <v>709</v>
      </c>
      <c r="F192" s="183"/>
      <c r="G192" s="184"/>
      <c r="H192" s="185"/>
      <c r="I192" s="186">
        <f>SUM(I179:I191)</f>
        <v>-0.66873187668126277</v>
      </c>
      <c r="J192" s="186">
        <f>SUM(J179:J191)</f>
        <v>1670.1578847978487</v>
      </c>
      <c r="K192" s="186">
        <f t="shared" ref="K192:V192" si="106">SUM(K179:K191)</f>
        <v>384.70225535479079</v>
      </c>
      <c r="L192" s="186">
        <f t="shared" si="106"/>
        <v>0</v>
      </c>
      <c r="M192" s="186">
        <f t="shared" si="106"/>
        <v>0</v>
      </c>
      <c r="N192" s="186">
        <f t="shared" si="106"/>
        <v>223.19622254552121</v>
      </c>
      <c r="O192" s="186">
        <f t="shared" si="106"/>
        <v>0</v>
      </c>
      <c r="P192" s="186">
        <f t="shared" si="106"/>
        <v>0</v>
      </c>
      <c r="Q192" s="186">
        <f t="shared" si="106"/>
        <v>0</v>
      </c>
      <c r="R192" s="186">
        <f t="shared" si="106"/>
        <v>0</v>
      </c>
      <c r="S192" s="186">
        <f t="shared" si="106"/>
        <v>0</v>
      </c>
      <c r="T192" s="186">
        <f t="shared" si="106"/>
        <v>0</v>
      </c>
      <c r="U192" s="186">
        <f t="shared" si="106"/>
        <v>0</v>
      </c>
      <c r="V192" s="186">
        <f t="shared" si="106"/>
        <v>0</v>
      </c>
      <c r="W192" s="186">
        <f>SUM(W179:W191)</f>
        <v>2277.3876308214794</v>
      </c>
    </row>
    <row r="193" spans="5:23" ht="15.75" thickTop="1">
      <c r="E193" s="707" t="s">
        <v>67</v>
      </c>
      <c r="F193" s="707"/>
      <c r="G193" s="708"/>
      <c r="H193" s="709"/>
      <c r="I193" s="710"/>
      <c r="J193" s="710"/>
      <c r="K193" s="710"/>
      <c r="L193" s="710"/>
      <c r="M193" s="710"/>
      <c r="N193" s="710"/>
      <c r="O193" s="710"/>
      <c r="P193" s="710"/>
      <c r="Q193" s="710"/>
      <c r="R193" s="710"/>
      <c r="S193" s="710"/>
      <c r="T193" s="710"/>
      <c r="U193" s="710"/>
      <c r="V193" s="710"/>
      <c r="W193" s="711"/>
    </row>
    <row r="194" spans="5:23">
      <c r="E194" s="192" t="s">
        <v>953</v>
      </c>
      <c r="F194" s="192"/>
      <c r="G194" s="193"/>
      <c r="H194" s="194"/>
      <c r="I194" s="195">
        <f>I192+I193</f>
        <v>-0.66873187668126277</v>
      </c>
      <c r="J194" s="195">
        <f t="shared" ref="J194:U194" si="107">J192+J193</f>
        <v>1670.1578847978487</v>
      </c>
      <c r="K194" s="195">
        <f t="shared" si="107"/>
        <v>384.70225535479079</v>
      </c>
      <c r="L194" s="195">
        <f t="shared" si="107"/>
        <v>0</v>
      </c>
      <c r="M194" s="195">
        <f t="shared" si="107"/>
        <v>0</v>
      </c>
      <c r="N194" s="195">
        <f t="shared" si="107"/>
        <v>223.19622254552121</v>
      </c>
      <c r="O194" s="195">
        <f t="shared" si="107"/>
        <v>0</v>
      </c>
      <c r="P194" s="195">
        <f t="shared" si="107"/>
        <v>0</v>
      </c>
      <c r="Q194" s="195">
        <f t="shared" si="107"/>
        <v>0</v>
      </c>
      <c r="R194" s="195">
        <f t="shared" si="107"/>
        <v>0</v>
      </c>
      <c r="S194" s="195">
        <f t="shared" si="107"/>
        <v>0</v>
      </c>
      <c r="T194" s="195">
        <f t="shared" si="107"/>
        <v>0</v>
      </c>
      <c r="U194" s="195">
        <f t="shared" si="107"/>
        <v>0</v>
      </c>
      <c r="V194" s="195">
        <f>V192+V193</f>
        <v>0</v>
      </c>
      <c r="W194" s="195">
        <f>W192+W193</f>
        <v>2277.3876308214794</v>
      </c>
    </row>
    <row r="195" spans="5:23">
      <c r="E195" s="181">
        <v>44927</v>
      </c>
      <c r="F195" s="181" t="s">
        <v>955</v>
      </c>
      <c r="G195" s="182" t="s">
        <v>65</v>
      </c>
      <c r="H195" s="205">
        <f>$C$63/12</f>
        <v>3.9416666666666671E-3</v>
      </c>
      <c r="I195" s="197">
        <f>(SUM('1.  LRAMVA Summary'!D$55:D$90)+SUM('1.  LRAMVA Summary'!D$91:D$92)*(MONTH($E195)-1)/12)*$H195</f>
        <v>-5.418357717789174E-2</v>
      </c>
      <c r="J195" s="197">
        <f>(SUM('1.  LRAMVA Summary'!E$55:E$90)+SUM('1.  LRAMVA Summary'!E$91:E$92)*(MONTH($E195)-1)/12)*$H195</f>
        <v>233.68931132552888</v>
      </c>
      <c r="K195" s="197">
        <f>(SUM('1.  LRAMVA Summary'!F$55:F$90)+SUM('1.  LRAMVA Summary'!F$91:F$92)*(MONTH($E195)-1)/12)*$H195</f>
        <v>54.276305742896952</v>
      </c>
      <c r="L195" s="197">
        <f>(SUM('1.  LRAMVA Summary'!G$55:G$90)+SUM('1.  LRAMVA Summary'!G$91:G$92)*(MONTH($E195)-1)/12)*$H195</f>
        <v>0</v>
      </c>
      <c r="M195" s="197">
        <f>(SUM('1.  LRAMVA Summary'!H$55:H$90)+SUM('1.  LRAMVA Summary'!H$91:H$92)*(MONTH($E195)-1)/12)*$H195</f>
        <v>0</v>
      </c>
      <c r="N195" s="197">
        <f>(SUM('1.  LRAMVA Summary'!I$55:I$90)+SUM('1.  LRAMVA Summary'!I$91:I$92)*(MONTH($E195)-1)/12)*$H195</f>
        <v>31.603627225226312</v>
      </c>
      <c r="O195" s="197">
        <f>(SUM('1.  LRAMVA Summary'!J$55:J$90)+SUM('1.  LRAMVA Summary'!J$91:J$92)*(MONTH($E195)-1)/12)*$H195</f>
        <v>0</v>
      </c>
      <c r="P195" s="197">
        <f>(SUM('1.  LRAMVA Summary'!K$55:K$90)+SUM('1.  LRAMVA Summary'!K$91:K$92)*(MONTH($E195)-1)/12)*$H195</f>
        <v>0</v>
      </c>
      <c r="Q195" s="197">
        <f>(SUM('1.  LRAMVA Summary'!L$55:L$90)+SUM('1.  LRAMVA Summary'!L$91:L$92)*(MONTH($E195)-1)/12)*$H195</f>
        <v>0</v>
      </c>
      <c r="R195" s="197">
        <f>(SUM('1.  LRAMVA Summary'!M$55:M$90)+SUM('1.  LRAMVA Summary'!M$91:M$92)*(MONTH($E195)-1)/12)*$H195</f>
        <v>0</v>
      </c>
      <c r="S195" s="197">
        <f>(SUM('1.  LRAMVA Summary'!N$55:N$90)+SUM('1.  LRAMVA Summary'!N$91:N$92)*(MONTH($E195)-1)/12)*$H195</f>
        <v>0</v>
      </c>
      <c r="T195" s="197">
        <f>(SUM('1.  LRAMVA Summary'!O$55:O$90)+SUM('1.  LRAMVA Summary'!O$91:O$92)*(MONTH($E195)-1)/12)*$H195</f>
        <v>0</v>
      </c>
      <c r="U195" s="197">
        <f>(SUM('1.  LRAMVA Summary'!P$55:P$90)+SUM('1.  LRAMVA Summary'!P$91:P$92)*(MONTH($E195)-1)/12)*$H195</f>
        <v>0</v>
      </c>
      <c r="V195" s="197">
        <f>(SUM('1.  LRAMVA Summary'!Q$55:Q$90)+SUM('1.  LRAMVA Summary'!Q$91:Q$92)*(MONTH($E195)-1)/12)*$H195</f>
        <v>0</v>
      </c>
      <c r="W195" s="197">
        <f>(SUM('1.  LRAMVA Summary'!R$55:R$90)+SUM('1.  LRAMVA Summary'!R$91:R$92)*(MONTH($E195)-1)/12)*$H195</f>
        <v>319.51506071647435</v>
      </c>
    </row>
    <row r="196" spans="5:23">
      <c r="E196" s="181">
        <v>44958</v>
      </c>
      <c r="F196" s="181" t="s">
        <v>955</v>
      </c>
      <c r="G196" s="182" t="s">
        <v>65</v>
      </c>
      <c r="H196" s="205">
        <f t="shared" ref="H196:H197" si="108">$C$63/12</f>
        <v>3.9416666666666671E-3</v>
      </c>
      <c r="I196" s="197">
        <f>(SUM('1.  LRAMVA Summary'!D$55:D$90)+SUM('1.  LRAMVA Summary'!D$91:D$92)*(MONTH($E196)-1)/12)*$H196</f>
        <v>-5.418357717789174E-2</v>
      </c>
      <c r="J196" s="197">
        <f>(SUM('1.  LRAMVA Summary'!E$55:E$90)+SUM('1.  LRAMVA Summary'!E$91:E$92)*(MONTH($E196)-1)/12)*$H196</f>
        <v>237.99356564709069</v>
      </c>
      <c r="K196" s="197">
        <f>(SUM('1.  LRAMVA Summary'!F$55:F$90)+SUM('1.  LRAMVA Summary'!F$91:F$92)*(MONTH($E196)-1)/12)*$H196</f>
        <v>55.20380593290718</v>
      </c>
      <c r="L196" s="197">
        <f>(SUM('1.  LRAMVA Summary'!G$55:G$90)+SUM('1.  LRAMVA Summary'!G$91:G$92)*(MONTH($E196)-1)/12)*$H196</f>
        <v>0</v>
      </c>
      <c r="M196" s="197">
        <f>(SUM('1.  LRAMVA Summary'!H$55:H$90)+SUM('1.  LRAMVA Summary'!H$91:H$92)*(MONTH($E196)-1)/12)*$H196</f>
        <v>0</v>
      </c>
      <c r="N196" s="197">
        <f>(SUM('1.  LRAMVA Summary'!I$55:I$90)+SUM('1.  LRAMVA Summary'!I$91:I$92)*(MONTH($E196)-1)/12)*$H196</f>
        <v>32.292652681372857</v>
      </c>
      <c r="O196" s="197">
        <f>(SUM('1.  LRAMVA Summary'!J$55:J$90)+SUM('1.  LRAMVA Summary'!J$91:J$92)*(MONTH($E196)-1)/12)*$H196</f>
        <v>0</v>
      </c>
      <c r="P196" s="197">
        <f>(SUM('1.  LRAMVA Summary'!K$55:K$90)+SUM('1.  LRAMVA Summary'!K$91:K$92)*(MONTH($E196)-1)/12)*$H196</f>
        <v>0</v>
      </c>
      <c r="Q196" s="197">
        <f>(SUM('1.  LRAMVA Summary'!L$55:L$90)+SUM('1.  LRAMVA Summary'!L$91:L$92)*(MONTH($E196)-1)/12)*$H196</f>
        <v>0</v>
      </c>
      <c r="R196" s="197">
        <f>(SUM('1.  LRAMVA Summary'!M$55:M$90)+SUM('1.  LRAMVA Summary'!M$91:M$92)*(MONTH($E196)-1)/12)*$H196</f>
        <v>0</v>
      </c>
      <c r="S196" s="197">
        <f>(SUM('1.  LRAMVA Summary'!N$55:N$90)+SUM('1.  LRAMVA Summary'!N$91:N$92)*(MONTH($E196)-1)/12)*$H196</f>
        <v>0</v>
      </c>
      <c r="T196" s="197">
        <f>(SUM('1.  LRAMVA Summary'!O$55:O$90)+SUM('1.  LRAMVA Summary'!O$91:O$92)*(MONTH($E196)-1)/12)*$H196</f>
        <v>0</v>
      </c>
      <c r="U196" s="197">
        <f>(SUM('1.  LRAMVA Summary'!P$55:P$90)+SUM('1.  LRAMVA Summary'!P$91:P$92)*(MONTH($E196)-1)/12)*$H196</f>
        <v>0</v>
      </c>
      <c r="V196" s="197">
        <f>(SUM('1.  LRAMVA Summary'!Q$55:Q$90)+SUM('1.  LRAMVA Summary'!Q$91:Q$92)*(MONTH($E196)-1)/12)*$H196</f>
        <v>0</v>
      </c>
      <c r="W196" s="197">
        <f>(SUM('1.  LRAMVA Summary'!R$55:R$90)+SUM('1.  LRAMVA Summary'!R$91:R$92)*(MONTH($E196)-1)/12)*$H196</f>
        <v>325.43584068419295</v>
      </c>
    </row>
    <row r="197" spans="5:23">
      <c r="E197" s="181">
        <v>44986</v>
      </c>
      <c r="F197" s="181" t="s">
        <v>955</v>
      </c>
      <c r="G197" s="182" t="s">
        <v>65</v>
      </c>
      <c r="H197" s="205">
        <f t="shared" si="108"/>
        <v>3.9416666666666671E-3</v>
      </c>
      <c r="I197" s="197">
        <f>(SUM('1.  LRAMVA Summary'!D$55:D$90)+SUM('1.  LRAMVA Summary'!D$91:D$92)*(MONTH($E197)-1)/12)*$H197</f>
        <v>-5.418357717789174E-2</v>
      </c>
      <c r="J197" s="197">
        <f>(SUM('1.  LRAMVA Summary'!E$55:E$90)+SUM('1.  LRAMVA Summary'!E$91:E$92)*(MONTH($E197)-1)/12)*$H197</f>
        <v>242.29781996865253</v>
      </c>
      <c r="K197" s="197">
        <f>(SUM('1.  LRAMVA Summary'!F$55:F$90)+SUM('1.  LRAMVA Summary'!F$91:F$92)*(MONTH($E197)-1)/12)*$H197</f>
        <v>56.131306122917408</v>
      </c>
      <c r="L197" s="197">
        <f>(SUM('1.  LRAMVA Summary'!G$55:G$90)+SUM('1.  LRAMVA Summary'!G$91:G$92)*(MONTH($E197)-1)/12)*$H197</f>
        <v>0</v>
      </c>
      <c r="M197" s="197">
        <f>(SUM('1.  LRAMVA Summary'!H$55:H$90)+SUM('1.  LRAMVA Summary'!H$91:H$92)*(MONTH($E197)-1)/12)*$H197</f>
        <v>0</v>
      </c>
      <c r="N197" s="197">
        <f>(SUM('1.  LRAMVA Summary'!I$55:I$90)+SUM('1.  LRAMVA Summary'!I$91:I$92)*(MONTH($E197)-1)/12)*$H197</f>
        <v>32.98167813751941</v>
      </c>
      <c r="O197" s="197">
        <f>(SUM('1.  LRAMVA Summary'!J$55:J$90)+SUM('1.  LRAMVA Summary'!J$91:J$92)*(MONTH($E197)-1)/12)*$H197</f>
        <v>0</v>
      </c>
      <c r="P197" s="197">
        <f>(SUM('1.  LRAMVA Summary'!K$55:K$90)+SUM('1.  LRAMVA Summary'!K$91:K$92)*(MONTH($E197)-1)/12)*$H197</f>
        <v>0</v>
      </c>
      <c r="Q197" s="197">
        <f>(SUM('1.  LRAMVA Summary'!L$55:L$90)+SUM('1.  LRAMVA Summary'!L$91:L$92)*(MONTH($E197)-1)/12)*$H197</f>
        <v>0</v>
      </c>
      <c r="R197" s="197">
        <f>(SUM('1.  LRAMVA Summary'!M$55:M$90)+SUM('1.  LRAMVA Summary'!M$91:M$92)*(MONTH($E197)-1)/12)*$H197</f>
        <v>0</v>
      </c>
      <c r="S197" s="197">
        <f>(SUM('1.  LRAMVA Summary'!N$55:N$90)+SUM('1.  LRAMVA Summary'!N$91:N$92)*(MONTH($E197)-1)/12)*$H197</f>
        <v>0</v>
      </c>
      <c r="T197" s="197">
        <f>(SUM('1.  LRAMVA Summary'!O$55:O$90)+SUM('1.  LRAMVA Summary'!O$91:O$92)*(MONTH($E197)-1)/12)*$H197</f>
        <v>0</v>
      </c>
      <c r="U197" s="197">
        <f>(SUM('1.  LRAMVA Summary'!P$55:P$90)+SUM('1.  LRAMVA Summary'!P$91:P$92)*(MONTH($E197)-1)/12)*$H197</f>
        <v>0</v>
      </c>
      <c r="V197" s="197">
        <f>(SUM('1.  LRAMVA Summary'!Q$55:Q$90)+SUM('1.  LRAMVA Summary'!Q$91:Q$92)*(MONTH($E197)-1)/12)*$H197</f>
        <v>0</v>
      </c>
      <c r="W197" s="197">
        <f>(SUM('1.  LRAMVA Summary'!R$55:R$90)+SUM('1.  LRAMVA Summary'!R$91:R$92)*(MONTH($E197)-1)/12)*$H197</f>
        <v>331.3566206519115</v>
      </c>
    </row>
    <row r="198" spans="5:23">
      <c r="E198" s="181">
        <v>45017</v>
      </c>
      <c r="F198" s="181" t="s">
        <v>955</v>
      </c>
      <c r="G198" s="182" t="s">
        <v>66</v>
      </c>
      <c r="H198" s="205">
        <f>$C$64/12</f>
        <v>4.15E-3</v>
      </c>
      <c r="I198" s="197">
        <f>(SUM('1.  LRAMVA Summary'!D$55:D$90)+SUM('1.  LRAMVA Summary'!D$91:D$92)*(MONTH($E198)-1)/12)*$H198</f>
        <v>-5.7047402610127029E-2</v>
      </c>
      <c r="J198" s="197">
        <f>(SUM('1.  LRAMVA Summary'!E$55:E$90)+SUM('1.  LRAMVA Summary'!E$91:E$92)*(MONTH($E198)-1)/12)*$H198</f>
        <v>259.63601056348142</v>
      </c>
      <c r="K198" s="197">
        <f>(SUM('1.  LRAMVA Summary'!F$55:F$90)+SUM('1.  LRAMVA Summary'!F$91:F$92)*(MONTH($E198)-1)/12)*$H198</f>
        <v>60.074599458431202</v>
      </c>
      <c r="L198" s="197">
        <f>(SUM('1.  LRAMVA Summary'!G$55:G$90)+SUM('1.  LRAMVA Summary'!G$91:G$92)*(MONTH($E198)-1)/12)*$H198</f>
        <v>0</v>
      </c>
      <c r="M198" s="197">
        <f>(SUM('1.  LRAMVA Summary'!H$55:H$90)+SUM('1.  LRAMVA Summary'!H$91:H$92)*(MONTH($E198)-1)/12)*$H198</f>
        <v>0</v>
      </c>
      <c r="N198" s="197">
        <f>(SUM('1.  LRAMVA Summary'!I$55:I$90)+SUM('1.  LRAMVA Summary'!I$91:I$92)*(MONTH($E198)-1)/12)*$H198</f>
        <v>35.450339090159929</v>
      </c>
      <c r="O198" s="197">
        <f>(SUM('1.  LRAMVA Summary'!J$55:J$90)+SUM('1.  LRAMVA Summary'!J$91:J$92)*(MONTH($E198)-1)/12)*$H198</f>
        <v>0</v>
      </c>
      <c r="P198" s="197">
        <f>(SUM('1.  LRAMVA Summary'!K$55:K$90)+SUM('1.  LRAMVA Summary'!K$91:K$92)*(MONTH($E198)-1)/12)*$H198</f>
        <v>0</v>
      </c>
      <c r="Q198" s="197">
        <f>(SUM('1.  LRAMVA Summary'!L$55:L$90)+SUM('1.  LRAMVA Summary'!L$91:L$92)*(MONTH($E198)-1)/12)*$H198</f>
        <v>0</v>
      </c>
      <c r="R198" s="197">
        <f>(SUM('1.  LRAMVA Summary'!M$55:M$90)+SUM('1.  LRAMVA Summary'!M$91:M$92)*(MONTH($E198)-1)/12)*$H198</f>
        <v>0</v>
      </c>
      <c r="S198" s="197">
        <f>(SUM('1.  LRAMVA Summary'!N$55:N$90)+SUM('1.  LRAMVA Summary'!N$91:N$92)*(MONTH($E198)-1)/12)*$H198</f>
        <v>0</v>
      </c>
      <c r="T198" s="197">
        <f>(SUM('1.  LRAMVA Summary'!O$55:O$90)+SUM('1.  LRAMVA Summary'!O$91:O$92)*(MONTH($E198)-1)/12)*$H198</f>
        <v>0</v>
      </c>
      <c r="U198" s="197">
        <f>(SUM('1.  LRAMVA Summary'!P$55:P$90)+SUM('1.  LRAMVA Summary'!P$91:P$92)*(MONTH($E198)-1)/12)*$H198</f>
        <v>0</v>
      </c>
      <c r="V198" s="197">
        <f>(SUM('1.  LRAMVA Summary'!Q$55:Q$90)+SUM('1.  LRAMVA Summary'!Q$91:Q$92)*(MONTH($E198)-1)/12)*$H198</f>
        <v>0</v>
      </c>
      <c r="W198" s="197">
        <f>(SUM('1.  LRAMVA Summary'!R$55:R$90)+SUM('1.  LRAMVA Summary'!R$91:R$92)*(MONTH($E198)-1)/12)*$H198</f>
        <v>355.10390170946255</v>
      </c>
    </row>
    <row r="199" spans="5:23">
      <c r="E199" s="181">
        <v>45047</v>
      </c>
      <c r="F199" s="181" t="s">
        <v>955</v>
      </c>
      <c r="G199" s="182" t="s">
        <v>66</v>
      </c>
      <c r="H199" s="205">
        <f t="shared" ref="H199" si="109">$C$64/12</f>
        <v>4.15E-3</v>
      </c>
      <c r="I199" s="197">
        <f>(SUM('1.  LRAMVA Summary'!D$55:D$90)+SUM('1.  LRAMVA Summary'!D$91:D$92)*(MONTH($E199)-1)/12)*$H199</f>
        <v>-5.7047402610127029E-2</v>
      </c>
      <c r="J199" s="197">
        <f>(SUM('1.  LRAMVA Summary'!E$55:E$90)+SUM('1.  LRAMVA Summary'!E$91:E$92)*(MONTH($E199)-1)/12)*$H199</f>
        <v>264.16776247074949</v>
      </c>
      <c r="K199" s="197">
        <f>(SUM('1.  LRAMVA Summary'!F$55:F$90)+SUM('1.  LRAMVA Summary'!F$91:F$92)*(MONTH($E199)-1)/12)*$H199</f>
        <v>61.051121857215755</v>
      </c>
      <c r="L199" s="197">
        <f>(SUM('1.  LRAMVA Summary'!G$55:G$90)+SUM('1.  LRAMVA Summary'!G$91:G$92)*(MONTH($E199)-1)/12)*$H199</f>
        <v>0</v>
      </c>
      <c r="M199" s="197">
        <f>(SUM('1.  LRAMVA Summary'!H$55:H$90)+SUM('1.  LRAMVA Summary'!H$91:H$92)*(MONTH($E199)-1)/12)*$H199</f>
        <v>0</v>
      </c>
      <c r="N199" s="197">
        <f>(SUM('1.  LRAMVA Summary'!I$55:I$90)+SUM('1.  LRAMVA Summary'!I$91:I$92)*(MONTH($E199)-1)/12)*$H199</f>
        <v>36.175782382255022</v>
      </c>
      <c r="O199" s="197">
        <f>(SUM('1.  LRAMVA Summary'!J$55:J$90)+SUM('1.  LRAMVA Summary'!J$91:J$92)*(MONTH($E199)-1)/12)*$H199</f>
        <v>0</v>
      </c>
      <c r="P199" s="197">
        <f>(SUM('1.  LRAMVA Summary'!K$55:K$90)+SUM('1.  LRAMVA Summary'!K$91:K$92)*(MONTH($E199)-1)/12)*$H199</f>
        <v>0</v>
      </c>
      <c r="Q199" s="197">
        <f>(SUM('1.  LRAMVA Summary'!L$55:L$90)+SUM('1.  LRAMVA Summary'!L$91:L$92)*(MONTH($E199)-1)/12)*$H199</f>
        <v>0</v>
      </c>
      <c r="R199" s="197">
        <f>(SUM('1.  LRAMVA Summary'!M$55:M$90)+SUM('1.  LRAMVA Summary'!M$91:M$92)*(MONTH($E199)-1)/12)*$H199</f>
        <v>0</v>
      </c>
      <c r="S199" s="197">
        <f>(SUM('1.  LRAMVA Summary'!N$55:N$90)+SUM('1.  LRAMVA Summary'!N$91:N$92)*(MONTH($E199)-1)/12)*$H199</f>
        <v>0</v>
      </c>
      <c r="T199" s="197">
        <f>(SUM('1.  LRAMVA Summary'!O$55:O$90)+SUM('1.  LRAMVA Summary'!O$91:O$92)*(MONTH($E199)-1)/12)*$H199</f>
        <v>0</v>
      </c>
      <c r="U199" s="197">
        <f>(SUM('1.  LRAMVA Summary'!P$55:P$90)+SUM('1.  LRAMVA Summary'!P$91:P$92)*(MONTH($E199)-1)/12)*$H199</f>
        <v>0</v>
      </c>
      <c r="V199" s="197">
        <f>(SUM('1.  LRAMVA Summary'!Q$55:Q$90)+SUM('1.  LRAMVA Summary'!Q$91:Q$92)*(MONTH($E199)-1)/12)*$H199</f>
        <v>0</v>
      </c>
      <c r="W199" s="197">
        <f>(SUM('1.  LRAMVA Summary'!R$55:R$90)+SUM('1.  LRAMVA Summary'!R$91:R$92)*(MONTH($E199)-1)/12)*$H199</f>
        <v>361.33761930761023</v>
      </c>
    </row>
    <row r="200" spans="5:23">
      <c r="E200" s="181">
        <v>45078</v>
      </c>
      <c r="F200" s="181" t="s">
        <v>955</v>
      </c>
      <c r="G200" s="182" t="s">
        <v>66</v>
      </c>
      <c r="H200" s="205">
        <f>$C$64/12</f>
        <v>4.15E-3</v>
      </c>
      <c r="I200" s="197">
        <f>(SUM('1.  LRAMVA Summary'!D$55:D$90)+SUM('1.  LRAMVA Summary'!D$91:D$92)*(MONTH($E200)-1)/12)*$H200</f>
        <v>-5.7047402610127029E-2</v>
      </c>
      <c r="J200" s="197">
        <f>(SUM('1.  LRAMVA Summary'!E$55:E$90)+SUM('1.  LRAMVA Summary'!E$91:E$92)*(MONTH($E200)-1)/12)*$H200</f>
        <v>268.69951437801757</v>
      </c>
      <c r="K200" s="197">
        <f>(SUM('1.  LRAMVA Summary'!F$55:F$90)+SUM('1.  LRAMVA Summary'!F$91:F$92)*(MONTH($E200)-1)/12)*$H200</f>
        <v>62.027644256000308</v>
      </c>
      <c r="L200" s="197">
        <f>(SUM('1.  LRAMVA Summary'!G$55:G$90)+SUM('1.  LRAMVA Summary'!G$91:G$92)*(MONTH($E200)-1)/12)*$H200</f>
        <v>0</v>
      </c>
      <c r="M200" s="197">
        <f>(SUM('1.  LRAMVA Summary'!H$55:H$90)+SUM('1.  LRAMVA Summary'!H$91:H$92)*(MONTH($E200)-1)/12)*$H200</f>
        <v>0</v>
      </c>
      <c r="N200" s="197">
        <f>(SUM('1.  LRAMVA Summary'!I$55:I$90)+SUM('1.  LRAMVA Summary'!I$91:I$92)*(MONTH($E200)-1)/12)*$H200</f>
        <v>36.901225674350115</v>
      </c>
      <c r="O200" s="197">
        <f>(SUM('1.  LRAMVA Summary'!J$55:J$90)+SUM('1.  LRAMVA Summary'!J$91:J$92)*(MONTH($E200)-1)/12)*$H200</f>
        <v>0</v>
      </c>
      <c r="P200" s="197">
        <f>(SUM('1.  LRAMVA Summary'!K$55:K$90)+SUM('1.  LRAMVA Summary'!K$91:K$92)*(MONTH($E200)-1)/12)*$H200</f>
        <v>0</v>
      </c>
      <c r="Q200" s="197">
        <f>(SUM('1.  LRAMVA Summary'!L$55:L$90)+SUM('1.  LRAMVA Summary'!L$91:L$92)*(MONTH($E200)-1)/12)*$H200</f>
        <v>0</v>
      </c>
      <c r="R200" s="197">
        <f>(SUM('1.  LRAMVA Summary'!M$55:M$90)+SUM('1.  LRAMVA Summary'!M$91:M$92)*(MONTH($E200)-1)/12)*$H200</f>
        <v>0</v>
      </c>
      <c r="S200" s="197">
        <f>(SUM('1.  LRAMVA Summary'!N$55:N$90)+SUM('1.  LRAMVA Summary'!N$91:N$92)*(MONTH($E200)-1)/12)*$H200</f>
        <v>0</v>
      </c>
      <c r="T200" s="197">
        <f>(SUM('1.  LRAMVA Summary'!O$55:O$90)+SUM('1.  LRAMVA Summary'!O$91:O$92)*(MONTH($E200)-1)/12)*$H200</f>
        <v>0</v>
      </c>
      <c r="U200" s="197">
        <f>(SUM('1.  LRAMVA Summary'!P$55:P$90)+SUM('1.  LRAMVA Summary'!P$91:P$92)*(MONTH($E200)-1)/12)*$H200</f>
        <v>0</v>
      </c>
      <c r="V200" s="197">
        <f>(SUM('1.  LRAMVA Summary'!Q$55:Q$90)+SUM('1.  LRAMVA Summary'!Q$91:Q$92)*(MONTH($E200)-1)/12)*$H200</f>
        <v>0</v>
      </c>
      <c r="W200" s="197">
        <f>(SUM('1.  LRAMVA Summary'!R$55:R$90)+SUM('1.  LRAMVA Summary'!R$91:R$92)*(MONTH($E200)-1)/12)*$H200</f>
        <v>367.57133690575796</v>
      </c>
    </row>
    <row r="201" spans="5:23">
      <c r="E201" s="181">
        <v>45108</v>
      </c>
      <c r="F201" s="181" t="s">
        <v>955</v>
      </c>
      <c r="G201" s="182" t="s">
        <v>68</v>
      </c>
      <c r="H201" s="205">
        <f t="shared" ref="H201:H203" si="110">$C$65/12</f>
        <v>4.15E-3</v>
      </c>
      <c r="I201" s="197">
        <f>(SUM('1.  LRAMVA Summary'!D$55:D$90)+SUM('1.  LRAMVA Summary'!D$91:D$92)*(MONTH($E201)-1)/12)*$H201</f>
        <v>-5.7047402610127029E-2</v>
      </c>
      <c r="J201" s="197">
        <f>(SUM('1.  LRAMVA Summary'!E$55:E$90)+SUM('1.  LRAMVA Summary'!E$91:E$92)*(MONTH($E201)-1)/12)*$H201</f>
        <v>273.23126628528559</v>
      </c>
      <c r="K201" s="197">
        <f>(SUM('1.  LRAMVA Summary'!F$55:F$90)+SUM('1.  LRAMVA Summary'!F$91:F$92)*(MONTH($E201)-1)/12)*$H201</f>
        <v>63.004166654784854</v>
      </c>
      <c r="L201" s="197">
        <f>(SUM('1.  LRAMVA Summary'!G$55:G$90)+SUM('1.  LRAMVA Summary'!G$91:G$92)*(MONTH($E201)-1)/12)*$H201</f>
        <v>0</v>
      </c>
      <c r="M201" s="197">
        <f>(SUM('1.  LRAMVA Summary'!H$55:H$90)+SUM('1.  LRAMVA Summary'!H$91:H$92)*(MONTH($E201)-1)/12)*$H201</f>
        <v>0</v>
      </c>
      <c r="N201" s="197">
        <f>(SUM('1.  LRAMVA Summary'!I$55:I$90)+SUM('1.  LRAMVA Summary'!I$91:I$92)*(MONTH($E201)-1)/12)*$H201</f>
        <v>37.626668966445223</v>
      </c>
      <c r="O201" s="197">
        <f>(SUM('1.  LRAMVA Summary'!J$55:J$90)+SUM('1.  LRAMVA Summary'!J$91:J$92)*(MONTH($E201)-1)/12)*$H201</f>
        <v>0</v>
      </c>
      <c r="P201" s="197">
        <f>(SUM('1.  LRAMVA Summary'!K$55:K$90)+SUM('1.  LRAMVA Summary'!K$91:K$92)*(MONTH($E201)-1)/12)*$H201</f>
        <v>0</v>
      </c>
      <c r="Q201" s="197">
        <f>(SUM('1.  LRAMVA Summary'!L$55:L$90)+SUM('1.  LRAMVA Summary'!L$91:L$92)*(MONTH($E201)-1)/12)*$H201</f>
        <v>0</v>
      </c>
      <c r="R201" s="197">
        <f>(SUM('1.  LRAMVA Summary'!M$55:M$90)+SUM('1.  LRAMVA Summary'!M$91:M$92)*(MONTH($E201)-1)/12)*$H201</f>
        <v>0</v>
      </c>
      <c r="S201" s="197">
        <f>(SUM('1.  LRAMVA Summary'!N$55:N$90)+SUM('1.  LRAMVA Summary'!N$91:N$92)*(MONTH($E201)-1)/12)*$H201</f>
        <v>0</v>
      </c>
      <c r="T201" s="197">
        <f>(SUM('1.  LRAMVA Summary'!O$55:O$90)+SUM('1.  LRAMVA Summary'!O$91:O$92)*(MONTH($E201)-1)/12)*$H201</f>
        <v>0</v>
      </c>
      <c r="U201" s="197">
        <f>(SUM('1.  LRAMVA Summary'!P$55:P$90)+SUM('1.  LRAMVA Summary'!P$91:P$92)*(MONTH($E201)-1)/12)*$H201</f>
        <v>0</v>
      </c>
      <c r="V201" s="197">
        <f>(SUM('1.  LRAMVA Summary'!Q$55:Q$90)+SUM('1.  LRAMVA Summary'!Q$91:Q$92)*(MONTH($E201)-1)/12)*$H201</f>
        <v>0</v>
      </c>
      <c r="W201" s="197">
        <f>(SUM('1.  LRAMVA Summary'!R$55:R$90)+SUM('1.  LRAMVA Summary'!R$91:R$92)*(MONTH($E201)-1)/12)*$H201</f>
        <v>373.80505450390564</v>
      </c>
    </row>
    <row r="202" spans="5:23">
      <c r="E202" s="181">
        <v>45139</v>
      </c>
      <c r="F202" s="181" t="s">
        <v>955</v>
      </c>
      <c r="G202" s="182" t="s">
        <v>68</v>
      </c>
      <c r="H202" s="205">
        <f t="shared" si="110"/>
        <v>4.15E-3</v>
      </c>
      <c r="I202" s="197">
        <f>(SUM('1.  LRAMVA Summary'!D$55:D$90)+SUM('1.  LRAMVA Summary'!D$91:D$92)*(MONTH($E202)-1)/12)*$H202</f>
        <v>-5.7047402610127029E-2</v>
      </c>
      <c r="J202" s="197">
        <f>(SUM('1.  LRAMVA Summary'!E$55:E$90)+SUM('1.  LRAMVA Summary'!E$91:E$92)*(MONTH($E202)-1)/12)*$H202</f>
        <v>277.7630181925536</v>
      </c>
      <c r="K202" s="197">
        <f>(SUM('1.  LRAMVA Summary'!F$55:F$90)+SUM('1.  LRAMVA Summary'!F$91:F$92)*(MONTH($E202)-1)/12)*$H202</f>
        <v>63.980689053569407</v>
      </c>
      <c r="L202" s="197">
        <f>(SUM('1.  LRAMVA Summary'!G$55:G$90)+SUM('1.  LRAMVA Summary'!G$91:G$92)*(MONTH($E202)-1)/12)*$H202</f>
        <v>0</v>
      </c>
      <c r="M202" s="197">
        <f>(SUM('1.  LRAMVA Summary'!H$55:H$90)+SUM('1.  LRAMVA Summary'!H$91:H$92)*(MONTH($E202)-1)/12)*$H202</f>
        <v>0</v>
      </c>
      <c r="N202" s="197">
        <f>(SUM('1.  LRAMVA Summary'!I$55:I$90)+SUM('1.  LRAMVA Summary'!I$91:I$92)*(MONTH($E202)-1)/12)*$H202</f>
        <v>38.352112258540323</v>
      </c>
      <c r="O202" s="197">
        <f>(SUM('1.  LRAMVA Summary'!J$55:J$90)+SUM('1.  LRAMVA Summary'!J$91:J$92)*(MONTH($E202)-1)/12)*$H202</f>
        <v>0</v>
      </c>
      <c r="P202" s="197">
        <f>(SUM('1.  LRAMVA Summary'!K$55:K$90)+SUM('1.  LRAMVA Summary'!K$91:K$92)*(MONTH($E202)-1)/12)*$H202</f>
        <v>0</v>
      </c>
      <c r="Q202" s="197">
        <f>(SUM('1.  LRAMVA Summary'!L$55:L$90)+SUM('1.  LRAMVA Summary'!L$91:L$92)*(MONTH($E202)-1)/12)*$H202</f>
        <v>0</v>
      </c>
      <c r="R202" s="197">
        <f>(SUM('1.  LRAMVA Summary'!M$55:M$90)+SUM('1.  LRAMVA Summary'!M$91:M$92)*(MONTH($E202)-1)/12)*$H202</f>
        <v>0</v>
      </c>
      <c r="S202" s="197">
        <f>(SUM('1.  LRAMVA Summary'!N$55:N$90)+SUM('1.  LRAMVA Summary'!N$91:N$92)*(MONTH($E202)-1)/12)*$H202</f>
        <v>0</v>
      </c>
      <c r="T202" s="197">
        <f>(SUM('1.  LRAMVA Summary'!O$55:O$90)+SUM('1.  LRAMVA Summary'!O$91:O$92)*(MONTH($E202)-1)/12)*$H202</f>
        <v>0</v>
      </c>
      <c r="U202" s="197">
        <f>(SUM('1.  LRAMVA Summary'!P$55:P$90)+SUM('1.  LRAMVA Summary'!P$91:P$92)*(MONTH($E202)-1)/12)*$H202</f>
        <v>0</v>
      </c>
      <c r="V202" s="197">
        <f>(SUM('1.  LRAMVA Summary'!Q$55:Q$90)+SUM('1.  LRAMVA Summary'!Q$91:Q$92)*(MONTH($E202)-1)/12)*$H202</f>
        <v>0</v>
      </c>
      <c r="W202" s="197">
        <f>(SUM('1.  LRAMVA Summary'!R$55:R$90)+SUM('1.  LRAMVA Summary'!R$91:R$92)*(MONTH($E202)-1)/12)*$H202</f>
        <v>380.03877210205331</v>
      </c>
    </row>
    <row r="203" spans="5:23">
      <c r="E203" s="181">
        <v>45170</v>
      </c>
      <c r="F203" s="181" t="s">
        <v>955</v>
      </c>
      <c r="G203" s="182" t="s">
        <v>68</v>
      </c>
      <c r="H203" s="205">
        <f t="shared" si="110"/>
        <v>4.15E-3</v>
      </c>
      <c r="I203" s="197">
        <f>(SUM('1.  LRAMVA Summary'!D$55:D$90)+SUM('1.  LRAMVA Summary'!D$91:D$92)*(MONTH($E203)-1)/12)*$H203</f>
        <v>-5.7047402610127029E-2</v>
      </c>
      <c r="J203" s="197">
        <f>(SUM('1.  LRAMVA Summary'!E$55:E$90)+SUM('1.  LRAMVA Summary'!E$91:E$92)*(MONTH($E203)-1)/12)*$H203</f>
        <v>282.29477009982168</v>
      </c>
      <c r="K203" s="197">
        <f>(SUM('1.  LRAMVA Summary'!F$55:F$90)+SUM('1.  LRAMVA Summary'!F$91:F$92)*(MONTH($E203)-1)/12)*$H203</f>
        <v>64.95721145235396</v>
      </c>
      <c r="L203" s="197">
        <f>(SUM('1.  LRAMVA Summary'!G$55:G$90)+SUM('1.  LRAMVA Summary'!G$91:G$92)*(MONTH($E203)-1)/12)*$H203</f>
        <v>0</v>
      </c>
      <c r="M203" s="197">
        <f>(SUM('1.  LRAMVA Summary'!H$55:H$90)+SUM('1.  LRAMVA Summary'!H$91:H$92)*(MONTH($E203)-1)/12)*$H203</f>
        <v>0</v>
      </c>
      <c r="N203" s="197">
        <f>(SUM('1.  LRAMVA Summary'!I$55:I$90)+SUM('1.  LRAMVA Summary'!I$91:I$92)*(MONTH($E203)-1)/12)*$H203</f>
        <v>39.077555550635417</v>
      </c>
      <c r="O203" s="197">
        <f>(SUM('1.  LRAMVA Summary'!J$55:J$90)+SUM('1.  LRAMVA Summary'!J$91:J$92)*(MONTH($E203)-1)/12)*$H203</f>
        <v>0</v>
      </c>
      <c r="P203" s="197">
        <f>(SUM('1.  LRAMVA Summary'!K$55:K$90)+SUM('1.  LRAMVA Summary'!K$91:K$92)*(MONTH($E203)-1)/12)*$H203</f>
        <v>0</v>
      </c>
      <c r="Q203" s="197">
        <f>(SUM('1.  LRAMVA Summary'!L$55:L$90)+SUM('1.  LRAMVA Summary'!L$91:L$92)*(MONTH($E203)-1)/12)*$H203</f>
        <v>0</v>
      </c>
      <c r="R203" s="197">
        <f>(SUM('1.  LRAMVA Summary'!M$55:M$90)+SUM('1.  LRAMVA Summary'!M$91:M$92)*(MONTH($E203)-1)/12)*$H203</f>
        <v>0</v>
      </c>
      <c r="S203" s="197">
        <f>(SUM('1.  LRAMVA Summary'!N$55:N$90)+SUM('1.  LRAMVA Summary'!N$91:N$92)*(MONTH($E203)-1)/12)*$H203</f>
        <v>0</v>
      </c>
      <c r="T203" s="197">
        <f>(SUM('1.  LRAMVA Summary'!O$55:O$90)+SUM('1.  LRAMVA Summary'!O$91:O$92)*(MONTH($E203)-1)/12)*$H203</f>
        <v>0</v>
      </c>
      <c r="U203" s="197">
        <f>(SUM('1.  LRAMVA Summary'!P$55:P$90)+SUM('1.  LRAMVA Summary'!P$91:P$92)*(MONTH($E203)-1)/12)*$H203</f>
        <v>0</v>
      </c>
      <c r="V203" s="197">
        <f>(SUM('1.  LRAMVA Summary'!Q$55:Q$90)+SUM('1.  LRAMVA Summary'!Q$91:Q$92)*(MONTH($E203)-1)/12)*$H203</f>
        <v>0</v>
      </c>
      <c r="W203" s="197">
        <f>(SUM('1.  LRAMVA Summary'!R$55:R$90)+SUM('1.  LRAMVA Summary'!R$91:R$92)*(MONTH($E203)-1)/12)*$H203</f>
        <v>386.27248970020105</v>
      </c>
    </row>
    <row r="204" spans="5:23">
      <c r="E204" s="181">
        <v>45200</v>
      </c>
      <c r="F204" s="181" t="s">
        <v>955</v>
      </c>
      <c r="G204" s="182" t="s">
        <v>69</v>
      </c>
      <c r="H204" s="205">
        <f>$C$66/12</f>
        <v>4.5750000000000001E-3</v>
      </c>
      <c r="I204" s="197">
        <f>(SUM('1.  LRAMVA Summary'!D$55:D$90)+SUM('1.  LRAMVA Summary'!D$91:D$92)*(MONTH($E204)-1)/12)*$H204</f>
        <v>-6.2889606491887032E-2</v>
      </c>
      <c r="J204" s="197">
        <f>(SUM('1.  LRAMVA Summary'!E$55:E$90)+SUM('1.  LRAMVA Summary'!E$91:E$92)*(MONTH($E204)-1)/12)*$H204</f>
        <v>316.20032245359886</v>
      </c>
      <c r="K204" s="197">
        <f>(SUM('1.  LRAMVA Summary'!F$55:F$90)+SUM('1.  LRAMVA Summary'!F$91:F$92)*(MONTH($E204)-1)/12)*$H204</f>
        <v>72.685983703363547</v>
      </c>
      <c r="L204" s="197">
        <f>(SUM('1.  LRAMVA Summary'!G$55:G$90)+SUM('1.  LRAMVA Summary'!G$91:G$92)*(MONTH($E204)-1)/12)*$H204</f>
        <v>0</v>
      </c>
      <c r="M204" s="197">
        <f>(SUM('1.  LRAMVA Summary'!H$55:H$90)+SUM('1.  LRAMVA Summary'!H$91:H$92)*(MONTH($E204)-1)/12)*$H204</f>
        <v>0</v>
      </c>
      <c r="N204" s="197">
        <f>(SUM('1.  LRAMVA Summary'!I$55:I$90)+SUM('1.  LRAMVA Summary'!I$91:I$92)*(MONTH($E204)-1)/12)*$H204</f>
        <v>43.879209567588454</v>
      </c>
      <c r="O204" s="197">
        <f>(SUM('1.  LRAMVA Summary'!J$55:J$90)+SUM('1.  LRAMVA Summary'!J$91:J$92)*(MONTH($E204)-1)/12)*$H204</f>
        <v>0</v>
      </c>
      <c r="P204" s="197">
        <f>(SUM('1.  LRAMVA Summary'!K$55:K$90)+SUM('1.  LRAMVA Summary'!K$91:K$92)*(MONTH($E204)-1)/12)*$H204</f>
        <v>0</v>
      </c>
      <c r="Q204" s="197">
        <f>(SUM('1.  LRAMVA Summary'!L$55:L$90)+SUM('1.  LRAMVA Summary'!L$91:L$92)*(MONTH($E204)-1)/12)*$H204</f>
        <v>0</v>
      </c>
      <c r="R204" s="197">
        <f>(SUM('1.  LRAMVA Summary'!M$55:M$90)+SUM('1.  LRAMVA Summary'!M$91:M$92)*(MONTH($E204)-1)/12)*$H204</f>
        <v>0</v>
      </c>
      <c r="S204" s="197">
        <f>(SUM('1.  LRAMVA Summary'!N$55:N$90)+SUM('1.  LRAMVA Summary'!N$91:N$92)*(MONTH($E204)-1)/12)*$H204</f>
        <v>0</v>
      </c>
      <c r="T204" s="197">
        <f>(SUM('1.  LRAMVA Summary'!O$55:O$90)+SUM('1.  LRAMVA Summary'!O$91:O$92)*(MONTH($E204)-1)/12)*$H204</f>
        <v>0</v>
      </c>
      <c r="U204" s="197">
        <f>(SUM('1.  LRAMVA Summary'!P$55:P$90)+SUM('1.  LRAMVA Summary'!P$91:P$92)*(MONTH($E204)-1)/12)*$H204</f>
        <v>0</v>
      </c>
      <c r="V204" s="197">
        <f>(SUM('1.  LRAMVA Summary'!Q$55:Q$90)+SUM('1.  LRAMVA Summary'!Q$91:Q$92)*(MONTH($E204)-1)/12)*$H204</f>
        <v>0</v>
      </c>
      <c r="W204" s="197">
        <f>(SUM('1.  LRAMVA Summary'!R$55:R$90)+SUM('1.  LRAMVA Summary'!R$91:R$92)*(MONTH($E204)-1)/12)*$H204</f>
        <v>432.70262611805913</v>
      </c>
    </row>
    <row r="205" spans="5:23">
      <c r="E205" s="181">
        <v>45231</v>
      </c>
      <c r="F205" s="181" t="s">
        <v>955</v>
      </c>
      <c r="G205" s="182" t="s">
        <v>69</v>
      </c>
      <c r="H205" s="205">
        <f t="shared" ref="H205:H206" si="111">$C$66/12</f>
        <v>4.5750000000000001E-3</v>
      </c>
      <c r="I205" s="197">
        <f>(SUM('1.  LRAMVA Summary'!D$55:D$90)+SUM('1.  LRAMVA Summary'!D$91:D$92)*(MONTH($E205)-1)/12)*$H205</f>
        <v>-6.2889606491887032E-2</v>
      </c>
      <c r="J205" s="197">
        <f>(SUM('1.  LRAMVA Summary'!E$55:E$90)+SUM('1.  LRAMVA Summary'!E$91:E$92)*(MONTH($E205)-1)/12)*$H205</f>
        <v>321.1961694357077</v>
      </c>
      <c r="K205" s="197">
        <f>(SUM('1.  LRAMVA Summary'!F$55:F$90)+SUM('1.  LRAMVA Summary'!F$91:F$92)*(MONTH($E205)-1)/12)*$H205</f>
        <v>73.762511408047715</v>
      </c>
      <c r="L205" s="197">
        <f>(SUM('1.  LRAMVA Summary'!G$55:G$90)+SUM('1.  LRAMVA Summary'!G$91:G$92)*(MONTH($E205)-1)/12)*$H205</f>
        <v>0</v>
      </c>
      <c r="M205" s="197">
        <f>(SUM('1.  LRAMVA Summary'!H$55:H$90)+SUM('1.  LRAMVA Summary'!H$91:H$92)*(MONTH($E205)-1)/12)*$H205</f>
        <v>0</v>
      </c>
      <c r="N205" s="197">
        <f>(SUM('1.  LRAMVA Summary'!I$55:I$90)+SUM('1.  LRAMVA Summary'!I$91:I$92)*(MONTH($E205)-1)/12)*$H205</f>
        <v>44.678945245018596</v>
      </c>
      <c r="O205" s="197">
        <f>(SUM('1.  LRAMVA Summary'!J$55:J$90)+SUM('1.  LRAMVA Summary'!J$91:J$92)*(MONTH($E205)-1)/12)*$H205</f>
        <v>0</v>
      </c>
      <c r="P205" s="197">
        <f>(SUM('1.  LRAMVA Summary'!K$55:K$90)+SUM('1.  LRAMVA Summary'!K$91:K$92)*(MONTH($E205)-1)/12)*$H205</f>
        <v>0</v>
      </c>
      <c r="Q205" s="197">
        <f>(SUM('1.  LRAMVA Summary'!L$55:L$90)+SUM('1.  LRAMVA Summary'!L$91:L$92)*(MONTH($E205)-1)/12)*$H205</f>
        <v>0</v>
      </c>
      <c r="R205" s="197">
        <f>(SUM('1.  LRAMVA Summary'!M$55:M$90)+SUM('1.  LRAMVA Summary'!M$91:M$92)*(MONTH($E205)-1)/12)*$H205</f>
        <v>0</v>
      </c>
      <c r="S205" s="197">
        <f>(SUM('1.  LRAMVA Summary'!N$55:N$90)+SUM('1.  LRAMVA Summary'!N$91:N$92)*(MONTH($E205)-1)/12)*$H205</f>
        <v>0</v>
      </c>
      <c r="T205" s="197">
        <f>(SUM('1.  LRAMVA Summary'!O$55:O$90)+SUM('1.  LRAMVA Summary'!O$91:O$92)*(MONTH($E205)-1)/12)*$H205</f>
        <v>0</v>
      </c>
      <c r="U205" s="197">
        <f>(SUM('1.  LRAMVA Summary'!P$55:P$90)+SUM('1.  LRAMVA Summary'!P$91:P$92)*(MONTH($E205)-1)/12)*$H205</f>
        <v>0</v>
      </c>
      <c r="V205" s="197">
        <f>(SUM('1.  LRAMVA Summary'!Q$55:Q$90)+SUM('1.  LRAMVA Summary'!Q$91:Q$92)*(MONTH($E205)-1)/12)*$H205</f>
        <v>0</v>
      </c>
      <c r="W205" s="197">
        <f>(SUM('1.  LRAMVA Summary'!R$55:R$90)+SUM('1.  LRAMVA Summary'!R$91:R$92)*(MONTH($E205)-1)/12)*$H205</f>
        <v>439.57473648228222</v>
      </c>
    </row>
    <row r="206" spans="5:23">
      <c r="E206" s="181">
        <v>45261</v>
      </c>
      <c r="F206" s="181" t="s">
        <v>955</v>
      </c>
      <c r="G206" s="182" t="s">
        <v>69</v>
      </c>
      <c r="H206" s="205">
        <f t="shared" si="111"/>
        <v>4.5750000000000001E-3</v>
      </c>
      <c r="I206" s="197">
        <f>(SUM('1.  LRAMVA Summary'!D$55:D$90)+SUM('1.  LRAMVA Summary'!D$91:D$92)*(MONTH($E206)-1)/12)*$H206</f>
        <v>-6.2889606491887032E-2</v>
      </c>
      <c r="J206" s="197">
        <f>(SUM('1.  LRAMVA Summary'!E$55:E$90)+SUM('1.  LRAMVA Summary'!E$91:E$92)*(MONTH($E206)-1)/12)*$H206</f>
        <v>326.19201641781643</v>
      </c>
      <c r="K206" s="197">
        <f>(SUM('1.  LRAMVA Summary'!F$55:F$90)+SUM('1.  LRAMVA Summary'!F$91:F$92)*(MONTH($E206)-1)/12)*$H206</f>
        <v>74.839039112731896</v>
      </c>
      <c r="L206" s="197">
        <f>(SUM('1.  LRAMVA Summary'!G$55:G$90)+SUM('1.  LRAMVA Summary'!G$91:G$92)*(MONTH($E206)-1)/12)*$H206</f>
        <v>0</v>
      </c>
      <c r="M206" s="197">
        <f>(SUM('1.  LRAMVA Summary'!H$55:H$90)+SUM('1.  LRAMVA Summary'!H$91:H$92)*(MONTH($E206)-1)/12)*$H206</f>
        <v>0</v>
      </c>
      <c r="N206" s="197">
        <f>(SUM('1.  LRAMVA Summary'!I$55:I$90)+SUM('1.  LRAMVA Summary'!I$91:I$92)*(MONTH($E206)-1)/12)*$H206</f>
        <v>45.478680922448738</v>
      </c>
      <c r="O206" s="197">
        <f>(SUM('1.  LRAMVA Summary'!J$55:J$90)+SUM('1.  LRAMVA Summary'!J$91:J$92)*(MONTH($E206)-1)/12)*$H206</f>
        <v>0</v>
      </c>
      <c r="P206" s="197">
        <f>(SUM('1.  LRAMVA Summary'!K$55:K$90)+SUM('1.  LRAMVA Summary'!K$91:K$92)*(MONTH($E206)-1)/12)*$H206</f>
        <v>0</v>
      </c>
      <c r="Q206" s="197">
        <f>(SUM('1.  LRAMVA Summary'!L$55:L$90)+SUM('1.  LRAMVA Summary'!L$91:L$92)*(MONTH($E206)-1)/12)*$H206</f>
        <v>0</v>
      </c>
      <c r="R206" s="197">
        <f>(SUM('1.  LRAMVA Summary'!M$55:M$90)+SUM('1.  LRAMVA Summary'!M$91:M$92)*(MONTH($E206)-1)/12)*$H206</f>
        <v>0</v>
      </c>
      <c r="S206" s="197">
        <f>(SUM('1.  LRAMVA Summary'!N$55:N$90)+SUM('1.  LRAMVA Summary'!N$91:N$92)*(MONTH($E206)-1)/12)*$H206</f>
        <v>0</v>
      </c>
      <c r="T206" s="197">
        <f>(SUM('1.  LRAMVA Summary'!O$55:O$90)+SUM('1.  LRAMVA Summary'!O$91:O$92)*(MONTH($E206)-1)/12)*$H206</f>
        <v>0</v>
      </c>
      <c r="U206" s="197">
        <f>(SUM('1.  LRAMVA Summary'!P$55:P$90)+SUM('1.  LRAMVA Summary'!P$91:P$92)*(MONTH($E206)-1)/12)*$H206</f>
        <v>0</v>
      </c>
      <c r="V206" s="197">
        <f>(SUM('1.  LRAMVA Summary'!Q$55:Q$90)+SUM('1.  LRAMVA Summary'!Q$91:Q$92)*(MONTH($E206)-1)/12)*$H206</f>
        <v>0</v>
      </c>
      <c r="W206" s="197">
        <f>(SUM('1.  LRAMVA Summary'!R$55:R$90)+SUM('1.  LRAMVA Summary'!R$91:R$92)*(MONTH($E206)-1)/12)*$H206</f>
        <v>446.4468468465052</v>
      </c>
    </row>
    <row r="207" spans="5:23" ht="15.75" thickBot="1">
      <c r="E207" s="183" t="s">
        <v>954</v>
      </c>
      <c r="F207" s="183"/>
      <c r="G207" s="184"/>
      <c r="H207" s="185"/>
      <c r="I207" s="186">
        <f>SUM(I194:I206)</f>
        <v>-1.3622358433513619</v>
      </c>
      <c r="J207" s="186">
        <f>SUM(J194:J206)</f>
        <v>4973.5194320361534</v>
      </c>
      <c r="K207" s="186">
        <f>SUM(K194:K206)</f>
        <v>1146.6966401100108</v>
      </c>
      <c r="L207" s="186">
        <f t="shared" ref="L207:V207" si="112">SUM(L194:L206)</f>
        <v>0</v>
      </c>
      <c r="M207" s="186">
        <f t="shared" si="112"/>
        <v>0</v>
      </c>
      <c r="N207" s="186">
        <f t="shared" si="112"/>
        <v>677.69470024708141</v>
      </c>
      <c r="O207" s="186">
        <f t="shared" si="112"/>
        <v>0</v>
      </c>
      <c r="P207" s="186">
        <f t="shared" si="112"/>
        <v>0</v>
      </c>
      <c r="Q207" s="186">
        <f t="shared" si="112"/>
        <v>0</v>
      </c>
      <c r="R207" s="186">
        <f t="shared" si="112"/>
        <v>0</v>
      </c>
      <c r="S207" s="186">
        <f t="shared" si="112"/>
        <v>0</v>
      </c>
      <c r="T207" s="186">
        <f t="shared" si="112"/>
        <v>0</v>
      </c>
      <c r="U207" s="186">
        <f t="shared" si="112"/>
        <v>0</v>
      </c>
      <c r="V207" s="186">
        <f t="shared" si="112"/>
        <v>0</v>
      </c>
      <c r="W207" s="186">
        <f>SUM(W194:W206)</f>
        <v>6796.5485365498953</v>
      </c>
    </row>
    <row r="208" spans="5:23" ht="15.75" thickTop="1">
      <c r="E208" s="707" t="s">
        <v>67</v>
      </c>
      <c r="F208" s="707"/>
      <c r="G208" s="708"/>
      <c r="H208" s="709"/>
      <c r="I208" s="710"/>
      <c r="J208" s="710"/>
      <c r="K208" s="710"/>
      <c r="L208" s="710"/>
      <c r="M208" s="710"/>
      <c r="N208" s="710"/>
      <c r="O208" s="710"/>
      <c r="P208" s="710"/>
      <c r="Q208" s="710"/>
      <c r="R208" s="710"/>
      <c r="S208" s="710"/>
      <c r="T208" s="710"/>
      <c r="U208" s="710"/>
      <c r="V208" s="710"/>
      <c r="W208" s="711"/>
    </row>
    <row r="209" spans="5:23">
      <c r="E209" s="192" t="s">
        <v>1043</v>
      </c>
      <c r="F209" s="192"/>
      <c r="G209" s="193"/>
      <c r="H209" s="194"/>
      <c r="I209" s="195">
        <f>I207+I208</f>
        <v>-1.3622358433513619</v>
      </c>
      <c r="J209" s="195">
        <f t="shared" ref="J209:U209" si="113">J207+J208</f>
        <v>4973.5194320361534</v>
      </c>
      <c r="K209" s="195">
        <f t="shared" si="113"/>
        <v>1146.6966401100108</v>
      </c>
      <c r="L209" s="195">
        <f t="shared" si="113"/>
        <v>0</v>
      </c>
      <c r="M209" s="195">
        <f t="shared" si="113"/>
        <v>0</v>
      </c>
      <c r="N209" s="195">
        <f t="shared" si="113"/>
        <v>677.69470024708141</v>
      </c>
      <c r="O209" s="195">
        <f t="shared" si="113"/>
        <v>0</v>
      </c>
      <c r="P209" s="195">
        <f t="shared" si="113"/>
        <v>0</v>
      </c>
      <c r="Q209" s="195">
        <f t="shared" si="113"/>
        <v>0</v>
      </c>
      <c r="R209" s="195">
        <f t="shared" si="113"/>
        <v>0</v>
      </c>
      <c r="S209" s="195">
        <f t="shared" si="113"/>
        <v>0</v>
      </c>
      <c r="T209" s="195">
        <f t="shared" si="113"/>
        <v>0</v>
      </c>
      <c r="U209" s="195">
        <f t="shared" si="113"/>
        <v>0</v>
      </c>
      <c r="V209" s="195">
        <f>V207+V208</f>
        <v>0</v>
      </c>
      <c r="W209" s="195">
        <f>W207+W208</f>
        <v>6796.5485365498953</v>
      </c>
    </row>
    <row r="210" spans="5:23">
      <c r="E210" s="787">
        <v>45292</v>
      </c>
      <c r="F210" s="181" t="s">
        <v>955</v>
      </c>
      <c r="G210" s="182" t="s">
        <v>65</v>
      </c>
      <c r="H210" s="205">
        <f>H206</f>
        <v>4.5750000000000001E-3</v>
      </c>
      <c r="I210" s="197">
        <f>(SUM('1.  LRAMVA Summary'!D$55:D$90)+SUM('1.  LRAMVA Summary'!D$104:D$105)*(MONTH($E210)-1)/12)*$H210</f>
        <v>-6.2889606491887032E-2</v>
      </c>
      <c r="J210" s="197">
        <f>(SUM('1.  LRAMVA Summary'!E$55:E$90)+SUM('1.  LRAMVA Summary'!E$104:E$105)*(MONTH($E210)-1)/12)*$H210</f>
        <v>271.23769961462017</v>
      </c>
      <c r="K210" s="197">
        <f>(SUM('1.  LRAMVA Summary'!F$55:F$90)+SUM('1.  LRAMVA Summary'!F$104:F$105)*(MONTH($E210)-1)/12)*$H210</f>
        <v>62.997234361205969</v>
      </c>
      <c r="L210" s="197">
        <f>(SUM('1.  LRAMVA Summary'!G$55:G$90)+SUM('1.  LRAMVA Summary'!G$104:G$105)*(MONTH($E210)-1)/12)*$H210</f>
        <v>0</v>
      </c>
      <c r="M210" s="197">
        <f>(SUM('1.  LRAMVA Summary'!H$55:H$90)+SUM('1.  LRAMVA Summary'!H$104:H$105)*(MONTH($E210)-1)/12)*$H210</f>
        <v>0</v>
      </c>
      <c r="N210" s="197">
        <f>(SUM('1.  LRAMVA Summary'!I$55:I$90)+SUM('1.  LRAMVA Summary'!I$104:I$105)*(MONTH($E210)-1)/12)*$H210</f>
        <v>36.681588470717216</v>
      </c>
      <c r="O210" s="197">
        <f>(SUM('1.  LRAMVA Summary'!J$55:J$90)+SUM('1.  LRAMVA Summary'!J$104:J$105)*(MONTH($E210)-1)/12)*$H210</f>
        <v>0</v>
      </c>
      <c r="P210" s="197">
        <f>(SUM('1.  LRAMVA Summary'!K$55:K$90)+SUM('1.  LRAMVA Summary'!K$104:K$105)*(MONTH($E210)-1)/12)*$H210</f>
        <v>0</v>
      </c>
      <c r="Q210" s="197">
        <f>(SUM('1.  LRAMVA Summary'!L$55:L$90)+SUM('1.  LRAMVA Summary'!L$104:L$105)*(MONTH($E210)-1)/12)*$H210</f>
        <v>0</v>
      </c>
      <c r="R210" s="197">
        <f>(SUM('1.  LRAMVA Summary'!M$55:M$90)+SUM('1.  LRAMVA Summary'!M$104:M$105)*(MONTH($E210)-1)/12)*$H210</f>
        <v>0</v>
      </c>
      <c r="S210" s="197">
        <f>(SUM('1.  LRAMVA Summary'!N$55:N$90)+SUM('1.  LRAMVA Summary'!N$104:N$105)*(MONTH($E210)-1)/12)*$H210</f>
        <v>0</v>
      </c>
      <c r="T210" s="197">
        <f>(SUM('1.  LRAMVA Summary'!O$55:O$90)+SUM('1.  LRAMVA Summary'!O$104:O$105)*(MONTH($E210)-1)/12)*$H210</f>
        <v>0</v>
      </c>
      <c r="U210" s="197">
        <f>(SUM('1.  LRAMVA Summary'!P$55:P$90)+SUM('1.  LRAMVA Summary'!P$104:P$105)*(MONTH($E210)-1)/12)*$H210</f>
        <v>0</v>
      </c>
      <c r="V210" s="197">
        <f>(SUM('1.  LRAMVA Summary'!Q$55:Q$90)+SUM('1.  LRAMVA Summary'!Q$104:Q$105)*(MONTH($E210)-1)/12)*$H210</f>
        <v>0</v>
      </c>
      <c r="W210" s="197">
        <f>(SUM('1.  LRAMVA Summary'!R$55:R$90)+SUM('1.  LRAMVA Summary'!R$104:R$105)*(MONTH($E210)-1)/12)*$H210</f>
        <v>370.85363284005155</v>
      </c>
    </row>
    <row r="211" spans="5:23">
      <c r="E211" s="787">
        <v>45323</v>
      </c>
      <c r="F211" s="181" t="s">
        <v>955</v>
      </c>
      <c r="G211" s="182" t="s">
        <v>65</v>
      </c>
      <c r="H211" s="205">
        <f>H210</f>
        <v>4.5750000000000001E-3</v>
      </c>
      <c r="I211" s="197">
        <f>(SUM('1.  LRAMVA Summary'!D$55:D$90)+SUM('1.  LRAMVA Summary'!D$104:D$105)*(MONTH($E211)-1)/12)*$H211</f>
        <v>-6.2889606491887032E-2</v>
      </c>
      <c r="J211" s="197">
        <f>(SUM('1.  LRAMVA Summary'!E$55:E$90)+SUM('1.  LRAMVA Summary'!E$104:E$105)*(MONTH($E211)-1)/12)*$H211</f>
        <v>275.89615623028027</v>
      </c>
      <c r="K211" s="197">
        <f>(SUM('1.  LRAMVA Summary'!F$55:F$90)+SUM('1.  LRAMVA Summary'!F$104:F$105)*(MONTH($E211)-1)/12)*$H211</f>
        <v>64.007724578715653</v>
      </c>
      <c r="L211" s="197">
        <f>(SUM('1.  LRAMVA Summary'!G$55:G$90)+SUM('1.  LRAMVA Summary'!G$104:G$105)*(MONTH($E211)-1)/12)*$H211</f>
        <v>0</v>
      </c>
      <c r="M211" s="197">
        <f>(SUM('1.  LRAMVA Summary'!H$55:H$90)+SUM('1.  LRAMVA Summary'!H$104:H$105)*(MONTH($E211)-1)/12)*$H211</f>
        <v>0</v>
      </c>
      <c r="N211" s="197">
        <f>(SUM('1.  LRAMVA Summary'!I$55:I$90)+SUM('1.  LRAMVA Summary'!I$104:I$105)*(MONTH($E211)-1)/12)*$H211</f>
        <v>37.481861169060494</v>
      </c>
      <c r="O211" s="197">
        <f>(SUM('1.  LRAMVA Summary'!J$55:J$90)+SUM('1.  LRAMVA Summary'!J$104:J$105)*(MONTH($E211)-1)/12)*$H211</f>
        <v>0</v>
      </c>
      <c r="P211" s="197">
        <f>(SUM('1.  LRAMVA Summary'!K$55:K$90)+SUM('1.  LRAMVA Summary'!K$104:K$105)*(MONTH($E211)-1)/12)*$H211</f>
        <v>0</v>
      </c>
      <c r="Q211" s="197">
        <f>(SUM('1.  LRAMVA Summary'!L$55:L$90)+SUM('1.  LRAMVA Summary'!L$104:L$105)*(MONTH($E211)-1)/12)*$H211</f>
        <v>0</v>
      </c>
      <c r="R211" s="197">
        <f>(SUM('1.  LRAMVA Summary'!M$55:M$90)+SUM('1.  LRAMVA Summary'!M$104:M$105)*(MONTH($E211)-1)/12)*$H211</f>
        <v>0</v>
      </c>
      <c r="S211" s="197">
        <f>(SUM('1.  LRAMVA Summary'!N$55:N$90)+SUM('1.  LRAMVA Summary'!N$104:N$105)*(MONTH($E211)-1)/12)*$H211</f>
        <v>0</v>
      </c>
      <c r="T211" s="197">
        <f>(SUM('1.  LRAMVA Summary'!O$55:O$90)+SUM('1.  LRAMVA Summary'!O$104:O$105)*(MONTH($E211)-1)/12)*$H211</f>
        <v>0</v>
      </c>
      <c r="U211" s="197">
        <f>(SUM('1.  LRAMVA Summary'!P$55:P$90)+SUM('1.  LRAMVA Summary'!P$104:P$105)*(MONTH($E211)-1)/12)*$H211</f>
        <v>0</v>
      </c>
      <c r="V211" s="197">
        <f>(SUM('1.  LRAMVA Summary'!Q$55:Q$90)+SUM('1.  LRAMVA Summary'!Q$104:Q$105)*(MONTH($E211)-1)/12)*$H211</f>
        <v>0</v>
      </c>
      <c r="W211" s="197">
        <f>(SUM('1.  LRAMVA Summary'!R$55:R$90)+SUM('1.  LRAMVA Summary'!R$104:R$105)*(MONTH($E211)-1)/12)*$H211</f>
        <v>377.32285237156464</v>
      </c>
    </row>
    <row r="212" spans="5:23">
      <c r="E212" s="787">
        <v>45352</v>
      </c>
      <c r="F212" s="181" t="s">
        <v>955</v>
      </c>
      <c r="G212" s="182" t="s">
        <v>65</v>
      </c>
      <c r="H212" s="205">
        <f>H211</f>
        <v>4.5750000000000001E-3</v>
      </c>
      <c r="I212" s="197">
        <f>(SUM('1.  LRAMVA Summary'!D$55:D$90)+SUM('1.  LRAMVA Summary'!D$104:D$105)*(MONTH($E212)-1)/12)*$H212</f>
        <v>-6.2889606491887032E-2</v>
      </c>
      <c r="J212" s="197">
        <f>(SUM('1.  LRAMVA Summary'!E$55:E$90)+SUM('1.  LRAMVA Summary'!E$104:E$105)*(MONTH($E212)-1)/12)*$H212</f>
        <v>280.55461284594031</v>
      </c>
      <c r="K212" s="197">
        <f>(SUM('1.  LRAMVA Summary'!F$55:F$90)+SUM('1.  LRAMVA Summary'!F$104:F$105)*(MONTH($E212)-1)/12)*$H212</f>
        <v>65.018214796225351</v>
      </c>
      <c r="L212" s="197">
        <f>(SUM('1.  LRAMVA Summary'!G$55:G$90)+SUM('1.  LRAMVA Summary'!G$104:G$105)*(MONTH($E212)-1)/12)*$H212</f>
        <v>0</v>
      </c>
      <c r="M212" s="197">
        <f>(SUM('1.  LRAMVA Summary'!H$55:H$90)+SUM('1.  LRAMVA Summary'!H$104:H$105)*(MONTH($E212)-1)/12)*$H212</f>
        <v>0</v>
      </c>
      <c r="N212" s="197">
        <f>(SUM('1.  LRAMVA Summary'!I$55:I$90)+SUM('1.  LRAMVA Summary'!I$104:I$105)*(MONTH($E212)-1)/12)*$H212</f>
        <v>38.282133867403779</v>
      </c>
      <c r="O212" s="197">
        <f>(SUM('1.  LRAMVA Summary'!J$55:J$90)+SUM('1.  LRAMVA Summary'!J$104:J$105)*(MONTH($E212)-1)/12)*$H212</f>
        <v>0</v>
      </c>
      <c r="P212" s="197">
        <f>(SUM('1.  LRAMVA Summary'!K$55:K$90)+SUM('1.  LRAMVA Summary'!K$104:K$105)*(MONTH($E212)-1)/12)*$H212</f>
        <v>0</v>
      </c>
      <c r="Q212" s="197">
        <f>(SUM('1.  LRAMVA Summary'!L$55:L$90)+SUM('1.  LRAMVA Summary'!L$104:L$105)*(MONTH($E212)-1)/12)*$H212</f>
        <v>0</v>
      </c>
      <c r="R212" s="197">
        <f>(SUM('1.  LRAMVA Summary'!M$55:M$90)+SUM('1.  LRAMVA Summary'!M$104:M$105)*(MONTH($E212)-1)/12)*$H212</f>
        <v>0</v>
      </c>
      <c r="S212" s="197">
        <f>(SUM('1.  LRAMVA Summary'!N$55:N$90)+SUM('1.  LRAMVA Summary'!N$104:N$105)*(MONTH($E212)-1)/12)*$H212</f>
        <v>0</v>
      </c>
      <c r="T212" s="197">
        <f>(SUM('1.  LRAMVA Summary'!O$55:O$90)+SUM('1.  LRAMVA Summary'!O$104:O$105)*(MONTH($E212)-1)/12)*$H212</f>
        <v>0</v>
      </c>
      <c r="U212" s="197">
        <f>(SUM('1.  LRAMVA Summary'!P$55:P$90)+SUM('1.  LRAMVA Summary'!P$104:P$105)*(MONTH($E212)-1)/12)*$H212</f>
        <v>0</v>
      </c>
      <c r="V212" s="197">
        <f>(SUM('1.  LRAMVA Summary'!Q$55:Q$90)+SUM('1.  LRAMVA Summary'!Q$104:Q$105)*(MONTH($E212)-1)/12)*$H212</f>
        <v>0</v>
      </c>
      <c r="W212" s="197">
        <f>(SUM('1.  LRAMVA Summary'!R$55:R$90)+SUM('1.  LRAMVA Summary'!R$104:R$105)*(MONTH($E212)-1)/12)*$H212</f>
        <v>383.79207190307767</v>
      </c>
    </row>
    <row r="213" spans="5:23">
      <c r="E213" s="787">
        <v>45383</v>
      </c>
      <c r="F213" s="181" t="s">
        <v>955</v>
      </c>
      <c r="G213" s="182" t="s">
        <v>66</v>
      </c>
      <c r="H213" s="205">
        <f>H212</f>
        <v>4.5750000000000001E-3</v>
      </c>
      <c r="I213" s="197">
        <f>(SUM('1.  LRAMVA Summary'!D$55:D$90)+SUM('1.  LRAMVA Summary'!D$104:D$105)*(MONTH($E213)-1)/12)*$H213</f>
        <v>-6.2889606491887032E-2</v>
      </c>
      <c r="J213" s="197">
        <f>(SUM('1.  LRAMVA Summary'!E$55:E$90)+SUM('1.  LRAMVA Summary'!E$104:E$105)*(MONTH($E213)-1)/12)*$H213</f>
        <v>285.21306946160036</v>
      </c>
      <c r="K213" s="197">
        <f>(SUM('1.  LRAMVA Summary'!F$55:F$90)+SUM('1.  LRAMVA Summary'!F$104:F$105)*(MONTH($E213)-1)/12)*$H213</f>
        <v>66.028705013735049</v>
      </c>
      <c r="L213" s="197">
        <f>(SUM('1.  LRAMVA Summary'!G$55:G$90)+SUM('1.  LRAMVA Summary'!G$104:G$105)*(MONTH($E213)-1)/12)*$H213</f>
        <v>0</v>
      </c>
      <c r="M213" s="197">
        <f>(SUM('1.  LRAMVA Summary'!H$55:H$90)+SUM('1.  LRAMVA Summary'!H$104:H$105)*(MONTH($E213)-1)/12)*$H213</f>
        <v>0</v>
      </c>
      <c r="N213" s="197">
        <f>(SUM('1.  LRAMVA Summary'!I$55:I$90)+SUM('1.  LRAMVA Summary'!I$104:I$105)*(MONTH($E213)-1)/12)*$H213</f>
        <v>39.082406565747064</v>
      </c>
      <c r="O213" s="197">
        <f>(SUM('1.  LRAMVA Summary'!J$55:J$90)+SUM('1.  LRAMVA Summary'!J$104:J$105)*(MONTH($E213)-1)/12)*$H213</f>
        <v>0</v>
      </c>
      <c r="P213" s="197">
        <f>(SUM('1.  LRAMVA Summary'!K$55:K$90)+SUM('1.  LRAMVA Summary'!K$104:K$105)*(MONTH($E213)-1)/12)*$H213</f>
        <v>0</v>
      </c>
      <c r="Q213" s="197">
        <f>(SUM('1.  LRAMVA Summary'!L$55:L$90)+SUM('1.  LRAMVA Summary'!L$104:L$105)*(MONTH($E213)-1)/12)*$H213</f>
        <v>0</v>
      </c>
      <c r="R213" s="197">
        <f>(SUM('1.  LRAMVA Summary'!M$55:M$90)+SUM('1.  LRAMVA Summary'!M$104:M$105)*(MONTH($E213)-1)/12)*$H213</f>
        <v>0</v>
      </c>
      <c r="S213" s="197">
        <f>(SUM('1.  LRAMVA Summary'!N$55:N$90)+SUM('1.  LRAMVA Summary'!N$104:N$105)*(MONTH($E213)-1)/12)*$H213</f>
        <v>0</v>
      </c>
      <c r="T213" s="197">
        <f>(SUM('1.  LRAMVA Summary'!O$55:O$90)+SUM('1.  LRAMVA Summary'!O$104:O$105)*(MONTH($E213)-1)/12)*$H213</f>
        <v>0</v>
      </c>
      <c r="U213" s="197">
        <f>(SUM('1.  LRAMVA Summary'!P$55:P$90)+SUM('1.  LRAMVA Summary'!P$104:P$105)*(MONTH($E213)-1)/12)*$H213</f>
        <v>0</v>
      </c>
      <c r="V213" s="197">
        <f>(SUM('1.  LRAMVA Summary'!Q$55:Q$90)+SUM('1.  LRAMVA Summary'!Q$104:Q$105)*(MONTH($E213)-1)/12)*$H213</f>
        <v>0</v>
      </c>
      <c r="W213" s="197">
        <f>(SUM('1.  LRAMVA Summary'!R$55:R$90)+SUM('1.  LRAMVA Summary'!R$104:R$105)*(MONTH($E213)-1)/12)*$H213</f>
        <v>390.2612914345907</v>
      </c>
    </row>
    <row r="214" spans="5:23" ht="15.75" thickBot="1">
      <c r="E214" s="788" t="s">
        <v>1054</v>
      </c>
      <c r="F214" s="183"/>
      <c r="G214" s="184"/>
      <c r="H214" s="185"/>
      <c r="I214" s="186">
        <f>SUM(I201:I213)</f>
        <v>-3.3358411399763144</v>
      </c>
      <c r="J214" s="186">
        <f>SUM(J209:J213)</f>
        <v>6086.4209701885948</v>
      </c>
      <c r="K214" s="186">
        <f t="shared" ref="K214:W214" si="114">SUM(K209:K213)</f>
        <v>1404.7485188598928</v>
      </c>
      <c r="L214" s="186">
        <f t="shared" si="114"/>
        <v>0</v>
      </c>
      <c r="M214" s="186">
        <f t="shared" si="114"/>
        <v>0</v>
      </c>
      <c r="N214" s="186">
        <f t="shared" si="114"/>
        <v>829.22269032000997</v>
      </c>
      <c r="O214" s="186">
        <f t="shared" si="114"/>
        <v>0</v>
      </c>
      <c r="P214" s="186">
        <f t="shared" si="114"/>
        <v>0</v>
      </c>
      <c r="Q214" s="186">
        <f t="shared" si="114"/>
        <v>0</v>
      </c>
      <c r="R214" s="186">
        <f t="shared" si="114"/>
        <v>0</v>
      </c>
      <c r="S214" s="186">
        <f t="shared" si="114"/>
        <v>0</v>
      </c>
      <c r="T214" s="186">
        <f t="shared" si="114"/>
        <v>0</v>
      </c>
      <c r="U214" s="186">
        <f t="shared" si="114"/>
        <v>0</v>
      </c>
      <c r="V214" s="186">
        <f t="shared" si="114"/>
        <v>0</v>
      </c>
      <c r="W214" s="186">
        <f t="shared" si="114"/>
        <v>8318.77838509918</v>
      </c>
    </row>
    <row r="215" spans="5:23" ht="15.75" thickTop="1"/>
  </sheetData>
  <dataConsolidate/>
  <mergeCells count="4">
    <mergeCell ref="B12:C12"/>
    <mergeCell ref="C8:S8"/>
    <mergeCell ref="C9:S9"/>
    <mergeCell ref="C10:S10"/>
  </mergeCells>
  <phoneticPr fontId="246" type="noConversion"/>
  <hyperlinks>
    <hyperlink ref="B68"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topLeftCell="A12" zoomScale="95" zoomScaleNormal="95" workbookViewId="0">
      <selection activeCell="AH14" sqref="AH14"/>
    </sheetView>
  </sheetViews>
  <sheetFormatPr defaultColWidth="9" defaultRowHeight="15" outlineLevelRow="1"/>
  <cols>
    <col min="1" max="1" width="6" style="1" customWidth="1"/>
    <col min="2" max="2" width="24.285156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48" customWidth="1"/>
    <col min="11" max="11" width="2" style="1" customWidth="1"/>
    <col min="12" max="41" width="9" style="1"/>
    <col min="42" max="42" width="2" style="1" customWidth="1"/>
    <col min="43" max="43" width="12.5703125" style="1" customWidth="1"/>
    <col min="44"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5.75" thickBot="1">
      <c r="I11" s="1"/>
      <c r="J11" s="1"/>
    </row>
    <row r="12" spans="2:33" ht="25.5" customHeight="1" outlineLevel="1" thickBot="1">
      <c r="B12" s="90" t="s">
        <v>171</v>
      </c>
      <c r="D12" s="99" t="s">
        <v>175</v>
      </c>
      <c r="E12" s="13"/>
      <c r="F12" s="147"/>
      <c r="G12" s="148"/>
      <c r="H12" s="149"/>
      <c r="I12" s="1"/>
      <c r="J12" s="1"/>
      <c r="K12" s="149"/>
      <c r="L12" s="147"/>
      <c r="M12" s="147"/>
      <c r="N12" s="147"/>
      <c r="O12" s="147"/>
      <c r="P12" s="147"/>
      <c r="Q12" s="150"/>
    </row>
    <row r="13" spans="2:33" ht="25.5" customHeight="1" outlineLevel="1" thickBot="1">
      <c r="B13" s="90"/>
      <c r="D13" s="550" t="s">
        <v>405</v>
      </c>
      <c r="E13" s="13"/>
      <c r="F13" s="147"/>
      <c r="G13" s="148"/>
      <c r="H13" s="149"/>
      <c r="I13" s="1"/>
      <c r="J13" s="1"/>
      <c r="K13" s="149"/>
      <c r="L13" s="147"/>
      <c r="M13" s="147"/>
      <c r="N13" s="147"/>
      <c r="O13" s="147"/>
      <c r="P13" s="147"/>
      <c r="Q13" s="150"/>
    </row>
    <row r="14" spans="2:33" ht="30" customHeight="1" outlineLevel="1" thickBot="1">
      <c r="B14" s="30"/>
      <c r="D14" s="528" t="s">
        <v>547</v>
      </c>
      <c r="I14" s="1"/>
      <c r="J14" s="1"/>
    </row>
    <row r="15" spans="2:33" ht="26.25" customHeight="1" outlineLevel="1">
      <c r="C15" s="30"/>
      <c r="I15" s="1"/>
      <c r="J15" s="1"/>
    </row>
    <row r="16" spans="2:33" ht="23.25" customHeight="1" outlineLevel="1">
      <c r="B16" s="91" t="s">
        <v>501</v>
      </c>
      <c r="C16" s="30"/>
      <c r="D16" s="529" t="s">
        <v>605</v>
      </c>
      <c r="E16" s="524"/>
      <c r="F16" s="524"/>
      <c r="G16" s="532"/>
      <c r="H16" s="524"/>
      <c r="I16" s="524"/>
      <c r="J16" s="524"/>
      <c r="K16" s="524"/>
      <c r="L16" s="524"/>
      <c r="M16" s="524"/>
      <c r="N16" s="524"/>
      <c r="O16" s="524"/>
      <c r="P16" s="524"/>
      <c r="Q16" s="524"/>
      <c r="R16" s="524"/>
      <c r="S16" s="524"/>
      <c r="T16" s="524"/>
      <c r="U16" s="524"/>
      <c r="V16" s="524"/>
      <c r="W16" s="524"/>
      <c r="X16" s="524"/>
      <c r="Y16" s="524"/>
      <c r="Z16" s="524"/>
      <c r="AA16" s="524"/>
      <c r="AB16" s="524"/>
      <c r="AC16" s="524"/>
      <c r="AD16" s="524"/>
      <c r="AE16" s="524"/>
      <c r="AF16" s="524"/>
      <c r="AG16" s="524"/>
    </row>
    <row r="17" spans="2:73" ht="23.25" customHeight="1" outlineLevel="1">
      <c r="B17" s="594" t="s">
        <v>599</v>
      </c>
      <c r="C17" s="30"/>
      <c r="D17" s="529" t="s">
        <v>582</v>
      </c>
      <c r="E17" s="524"/>
      <c r="F17" s="524"/>
      <c r="G17" s="532"/>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row>
    <row r="18" spans="2:73" ht="23.25" customHeight="1" outlineLevel="1">
      <c r="C18" s="30"/>
      <c r="D18" s="529" t="s">
        <v>611</v>
      </c>
      <c r="E18" s="524"/>
      <c r="F18" s="524"/>
      <c r="G18" s="532"/>
      <c r="H18" s="524"/>
      <c r="I18" s="524"/>
      <c r="J18" s="524"/>
      <c r="K18" s="524"/>
      <c r="L18" s="524"/>
      <c r="M18" s="524"/>
      <c r="N18" s="524"/>
      <c r="O18" s="524"/>
      <c r="P18" s="524"/>
      <c r="Q18" s="524"/>
      <c r="R18" s="524"/>
      <c r="S18" s="524"/>
      <c r="T18" s="524"/>
      <c r="U18" s="524"/>
      <c r="V18" s="524"/>
      <c r="W18" s="524"/>
      <c r="X18" s="524"/>
      <c r="Y18" s="524"/>
      <c r="Z18" s="524"/>
      <c r="AA18" s="524"/>
      <c r="AB18" s="524"/>
      <c r="AC18" s="524"/>
      <c r="AD18" s="524"/>
      <c r="AE18" s="524"/>
      <c r="AF18" s="524"/>
      <c r="AG18" s="524"/>
    </row>
    <row r="19" spans="2:73" ht="23.25" customHeight="1" outlineLevel="1">
      <c r="C19" s="30"/>
      <c r="D19" s="529" t="s">
        <v>610</v>
      </c>
      <c r="E19" s="524"/>
      <c r="F19" s="524"/>
      <c r="G19" s="532"/>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row>
    <row r="20" spans="2:73" ht="23.25" customHeight="1" outlineLevel="1">
      <c r="C20" s="30"/>
      <c r="D20" s="529" t="s">
        <v>612</v>
      </c>
      <c r="E20" s="524"/>
      <c r="F20" s="524"/>
      <c r="G20" s="532"/>
      <c r="H20" s="524"/>
      <c r="I20" s="524"/>
      <c r="J20" s="524"/>
      <c r="K20" s="524"/>
      <c r="L20" s="524"/>
      <c r="M20" s="524"/>
      <c r="N20" s="524"/>
      <c r="O20" s="524"/>
      <c r="P20" s="524"/>
      <c r="Q20" s="524"/>
      <c r="R20" s="524"/>
      <c r="S20" s="524"/>
      <c r="T20" s="524"/>
      <c r="U20" s="524"/>
      <c r="V20" s="524"/>
      <c r="W20" s="524"/>
      <c r="X20" s="524"/>
      <c r="Y20" s="524"/>
      <c r="Z20" s="524"/>
      <c r="AA20" s="524"/>
      <c r="AB20" s="524"/>
      <c r="AC20" s="524"/>
      <c r="AD20" s="524"/>
      <c r="AE20" s="524"/>
      <c r="AF20" s="524"/>
      <c r="AG20" s="524"/>
    </row>
    <row r="21" spans="2:73" ht="23.25" customHeight="1" outlineLevel="1">
      <c r="C21" s="30"/>
      <c r="D21" s="606" t="s">
        <v>620</v>
      </c>
      <c r="E21" s="524"/>
      <c r="F21" s="524"/>
      <c r="G21" s="532"/>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row>
    <row r="22" spans="2:73">
      <c r="I22" s="1"/>
      <c r="J22" s="1"/>
    </row>
    <row r="23" spans="2:73" ht="15.75">
      <c r="B23" s="151" t="s">
        <v>719</v>
      </c>
      <c r="H23" s="9"/>
      <c r="I23" s="9"/>
      <c r="J23" s="9"/>
    </row>
    <row r="24" spans="2:73" s="578" customFormat="1" ht="21" customHeight="1">
      <c r="B24" s="578" t="s">
        <v>590</v>
      </c>
      <c r="C24" s="882" t="s">
        <v>591</v>
      </c>
      <c r="D24" s="882"/>
      <c r="E24" s="882"/>
      <c r="F24" s="882"/>
      <c r="G24" s="882"/>
      <c r="H24" s="586" t="s">
        <v>588</v>
      </c>
      <c r="I24" s="586" t="s">
        <v>587</v>
      </c>
      <c r="J24" s="586" t="s">
        <v>589</v>
      </c>
      <c r="L24" s="578" t="s">
        <v>591</v>
      </c>
      <c r="AQ24" s="578" t="s">
        <v>591</v>
      </c>
    </row>
    <row r="25" spans="2:73" s="214" customFormat="1" ht="49.5" customHeight="1">
      <c r="B25" s="210" t="s">
        <v>469</v>
      </c>
      <c r="C25" s="210" t="s">
        <v>211</v>
      </c>
      <c r="D25" s="210" t="s">
        <v>470</v>
      </c>
      <c r="E25" s="210" t="s">
        <v>208</v>
      </c>
      <c r="F25" s="210" t="s">
        <v>471</v>
      </c>
      <c r="G25" s="210" t="s">
        <v>472</v>
      </c>
      <c r="H25" s="210" t="s">
        <v>473</v>
      </c>
      <c r="I25" s="549" t="s">
        <v>580</v>
      </c>
      <c r="J25" s="555" t="s">
        <v>581</v>
      </c>
      <c r="K25" s="553"/>
      <c r="L25" s="211" t="s">
        <v>474</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475</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95"/>
      <c r="I26" s="547"/>
      <c r="J26" s="547"/>
      <c r="K26" s="554"/>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3" customFormat="1" ht="15.75">
      <c r="B27" s="596"/>
      <c r="C27" s="596"/>
      <c r="D27" s="596"/>
      <c r="E27" s="596"/>
      <c r="F27" s="596"/>
      <c r="G27" s="596"/>
      <c r="H27" s="596"/>
      <c r="I27" s="556"/>
      <c r="J27" s="556"/>
      <c r="K27" s="39"/>
      <c r="L27" s="600"/>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2"/>
      <c r="AP27" s="39"/>
      <c r="AQ27" s="600"/>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2"/>
      <c r="BU27" s="1"/>
    </row>
    <row r="28" spans="2:73" s="13" customFormat="1" ht="15.75">
      <c r="B28" s="596"/>
      <c r="C28" s="596"/>
      <c r="D28" s="596"/>
      <c r="E28" s="596"/>
      <c r="F28" s="596"/>
      <c r="G28" s="596"/>
      <c r="H28" s="596"/>
      <c r="I28" s="556"/>
      <c r="J28" s="556"/>
      <c r="K28" s="39"/>
      <c r="L28" s="600"/>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2"/>
      <c r="AP28" s="39"/>
      <c r="AQ28" s="600"/>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2"/>
      <c r="BU28" s="1"/>
    </row>
    <row r="29" spans="2:73" s="13" customFormat="1" ht="16.5" customHeight="1">
      <c r="B29" s="596"/>
      <c r="C29" s="596"/>
      <c r="D29" s="596"/>
      <c r="E29" s="596"/>
      <c r="F29" s="596"/>
      <c r="G29" s="596"/>
      <c r="H29" s="596"/>
      <c r="I29" s="556"/>
      <c r="J29" s="556"/>
      <c r="K29" s="39"/>
      <c r="L29" s="600"/>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2"/>
      <c r="AP29" s="39"/>
      <c r="AQ29" s="600"/>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2"/>
      <c r="BU29" s="1"/>
    </row>
    <row r="30" spans="2:73" s="13" customFormat="1" ht="15.75">
      <c r="B30" s="596"/>
      <c r="C30" s="596"/>
      <c r="D30" s="596"/>
      <c r="E30" s="596"/>
      <c r="F30" s="596"/>
      <c r="G30" s="596"/>
      <c r="H30" s="596"/>
      <c r="I30" s="556"/>
      <c r="J30" s="556"/>
      <c r="K30" s="39"/>
      <c r="L30" s="600"/>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2"/>
      <c r="AP30" s="39"/>
      <c r="AQ30" s="600"/>
      <c r="AR30" s="601"/>
      <c r="AS30" s="601"/>
      <c r="AT30" s="601"/>
      <c r="AU30" s="601"/>
      <c r="AV30" s="601"/>
      <c r="AW30" s="601"/>
      <c r="AX30" s="601"/>
      <c r="AY30" s="601"/>
      <c r="AZ30" s="601"/>
      <c r="BA30" s="601"/>
      <c r="BB30" s="601"/>
      <c r="BC30" s="601"/>
      <c r="BD30" s="601"/>
      <c r="BE30" s="601"/>
      <c r="BF30" s="601"/>
      <c r="BG30" s="601"/>
      <c r="BH30" s="601"/>
      <c r="BI30" s="601"/>
      <c r="BJ30" s="601"/>
      <c r="BK30" s="601"/>
      <c r="BL30" s="601"/>
      <c r="BM30" s="601"/>
      <c r="BN30" s="601"/>
      <c r="BO30" s="601"/>
      <c r="BP30" s="601"/>
      <c r="BQ30" s="601"/>
      <c r="BR30" s="601"/>
      <c r="BS30" s="601"/>
      <c r="BT30" s="602"/>
      <c r="BU30" s="1"/>
    </row>
    <row r="31" spans="2:73" s="13" customFormat="1" ht="15.75">
      <c r="B31" s="596"/>
      <c r="C31" s="596"/>
      <c r="D31" s="596"/>
      <c r="E31" s="596"/>
      <c r="F31" s="596"/>
      <c r="G31" s="596"/>
      <c r="H31" s="596"/>
      <c r="I31" s="556"/>
      <c r="J31" s="556"/>
      <c r="K31" s="39"/>
      <c r="L31" s="600"/>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2"/>
      <c r="AP31" s="39"/>
      <c r="AQ31" s="600"/>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2"/>
      <c r="BU31" s="1"/>
    </row>
    <row r="32" spans="2:73" s="13" customFormat="1" ht="15.75">
      <c r="B32" s="596"/>
      <c r="C32" s="596"/>
      <c r="D32" s="596"/>
      <c r="E32" s="596"/>
      <c r="F32" s="596"/>
      <c r="G32" s="596"/>
      <c r="H32" s="596"/>
      <c r="I32" s="556"/>
      <c r="J32" s="556"/>
      <c r="K32" s="39"/>
      <c r="L32" s="600"/>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2"/>
      <c r="AP32" s="39"/>
      <c r="AQ32" s="600"/>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2"/>
      <c r="BU32" s="1"/>
    </row>
    <row r="33" spans="2:73" s="13" customFormat="1" ht="15.75">
      <c r="B33" s="596"/>
      <c r="C33" s="596"/>
      <c r="D33" s="596"/>
      <c r="E33" s="596"/>
      <c r="F33" s="596"/>
      <c r="G33" s="596"/>
      <c r="H33" s="596"/>
      <c r="I33" s="556"/>
      <c r="J33" s="556"/>
      <c r="K33" s="39"/>
      <c r="L33" s="600"/>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2"/>
      <c r="AP33" s="39"/>
      <c r="AQ33" s="600"/>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2"/>
      <c r="BU33" s="1"/>
    </row>
    <row r="34" spans="2:73" s="13" customFormat="1" ht="15.75">
      <c r="B34" s="596"/>
      <c r="C34" s="596"/>
      <c r="D34" s="596"/>
      <c r="E34" s="596"/>
      <c r="F34" s="596"/>
      <c r="G34" s="596"/>
      <c r="H34" s="596"/>
      <c r="I34" s="556"/>
      <c r="J34" s="556"/>
      <c r="K34" s="39"/>
      <c r="L34" s="600"/>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2"/>
      <c r="AP34" s="39"/>
      <c r="AQ34" s="600"/>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2"/>
      <c r="BU34" s="1"/>
    </row>
    <row r="35" spans="2:73" s="13" customFormat="1" ht="15.75">
      <c r="B35" s="596"/>
      <c r="C35" s="596"/>
      <c r="D35" s="596"/>
      <c r="E35" s="596"/>
      <c r="F35" s="596"/>
      <c r="G35" s="596"/>
      <c r="H35" s="596"/>
      <c r="I35" s="556"/>
      <c r="J35" s="556"/>
      <c r="K35" s="39"/>
      <c r="L35" s="600"/>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2"/>
      <c r="AP35" s="39"/>
      <c r="AQ35" s="600"/>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2"/>
      <c r="BU35" s="1"/>
    </row>
    <row r="36" spans="2:73" s="13" customFormat="1" ht="15.75">
      <c r="B36" s="596"/>
      <c r="C36" s="596"/>
      <c r="D36" s="596"/>
      <c r="E36" s="596"/>
      <c r="F36" s="596"/>
      <c r="G36" s="596"/>
      <c r="H36" s="596"/>
      <c r="I36" s="556"/>
      <c r="J36" s="556"/>
      <c r="K36" s="39"/>
      <c r="L36" s="600"/>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2"/>
      <c r="AP36" s="39"/>
      <c r="AQ36" s="600"/>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2"/>
      <c r="BU36" s="1"/>
    </row>
    <row r="37" spans="2:73" s="13" customFormat="1" ht="15.75">
      <c r="B37" s="596"/>
      <c r="C37" s="596"/>
      <c r="D37" s="596"/>
      <c r="E37" s="596"/>
      <c r="F37" s="596"/>
      <c r="G37" s="596"/>
      <c r="H37" s="596"/>
      <c r="I37" s="556"/>
      <c r="J37" s="556"/>
      <c r="K37" s="39"/>
      <c r="L37" s="600"/>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2"/>
      <c r="AP37" s="39"/>
      <c r="AQ37" s="600"/>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2"/>
      <c r="BU37" s="1"/>
    </row>
    <row r="38" spans="2:73" s="13" customFormat="1" ht="15.75">
      <c r="B38" s="596"/>
      <c r="C38" s="596"/>
      <c r="D38" s="596"/>
      <c r="E38" s="596"/>
      <c r="F38" s="596"/>
      <c r="G38" s="596"/>
      <c r="H38" s="596"/>
      <c r="I38" s="556"/>
      <c r="J38" s="556"/>
      <c r="K38" s="39"/>
      <c r="L38" s="600"/>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2"/>
      <c r="AP38" s="39"/>
      <c r="AQ38" s="600"/>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2"/>
      <c r="BU38" s="1"/>
    </row>
    <row r="39" spans="2:73" s="13" customFormat="1" ht="15.75">
      <c r="B39" s="596"/>
      <c r="C39" s="596"/>
      <c r="D39" s="596"/>
      <c r="E39" s="596"/>
      <c r="F39" s="596"/>
      <c r="G39" s="596"/>
      <c r="H39" s="596"/>
      <c r="I39" s="556"/>
      <c r="J39" s="556"/>
      <c r="K39" s="39"/>
      <c r="L39" s="600"/>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2"/>
      <c r="AP39" s="39"/>
      <c r="AQ39" s="600"/>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2"/>
      <c r="BU39" s="1"/>
    </row>
    <row r="40" spans="2:73" s="13" customFormat="1" ht="15.75">
      <c r="B40" s="596"/>
      <c r="C40" s="596"/>
      <c r="D40" s="596"/>
      <c r="E40" s="596"/>
      <c r="F40" s="596"/>
      <c r="G40" s="596"/>
      <c r="H40" s="596"/>
      <c r="I40" s="556"/>
      <c r="J40" s="556"/>
      <c r="K40" s="39"/>
      <c r="L40" s="600"/>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2"/>
      <c r="AP40" s="39"/>
      <c r="AQ40" s="600"/>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2"/>
      <c r="BU40" s="1"/>
    </row>
    <row r="41" spans="2:73" s="13" customFormat="1" ht="15.75">
      <c r="B41" s="596"/>
      <c r="C41" s="596"/>
      <c r="D41" s="596"/>
      <c r="E41" s="596"/>
      <c r="F41" s="596"/>
      <c r="G41" s="596"/>
      <c r="H41" s="596"/>
      <c r="I41" s="556"/>
      <c r="J41" s="556"/>
      <c r="K41" s="39"/>
      <c r="L41" s="600"/>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2"/>
      <c r="AP41" s="39"/>
      <c r="AQ41" s="600"/>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2"/>
      <c r="BU41" s="1"/>
    </row>
    <row r="42" spans="2:73" s="13" customFormat="1" ht="15.75">
      <c r="B42" s="596"/>
      <c r="C42" s="596"/>
      <c r="D42" s="596"/>
      <c r="E42" s="596"/>
      <c r="F42" s="596"/>
      <c r="G42" s="596"/>
      <c r="H42" s="596"/>
      <c r="I42" s="556"/>
      <c r="J42" s="556"/>
      <c r="K42" s="39"/>
      <c r="L42" s="600"/>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2"/>
      <c r="AP42" s="39"/>
      <c r="AQ42" s="600"/>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2"/>
      <c r="BU42" s="1"/>
    </row>
    <row r="43" spans="2:73" s="13" customFormat="1" ht="15.75">
      <c r="B43" s="596"/>
      <c r="C43" s="596"/>
      <c r="D43" s="596"/>
      <c r="E43" s="596"/>
      <c r="F43" s="596"/>
      <c r="G43" s="596"/>
      <c r="H43" s="596"/>
      <c r="I43" s="556"/>
      <c r="J43" s="556"/>
      <c r="K43" s="39"/>
      <c r="L43" s="600"/>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2"/>
      <c r="AP43" s="39"/>
      <c r="AQ43" s="600"/>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2"/>
      <c r="BU43" s="1"/>
    </row>
    <row r="44" spans="2:73" s="13" customFormat="1" ht="15.75">
      <c r="B44" s="596"/>
      <c r="C44" s="596"/>
      <c r="D44" s="596"/>
      <c r="E44" s="596"/>
      <c r="F44" s="596"/>
      <c r="G44" s="596"/>
      <c r="H44" s="596"/>
      <c r="I44" s="556"/>
      <c r="J44" s="556"/>
      <c r="K44" s="39"/>
      <c r="L44" s="600"/>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2"/>
      <c r="AP44" s="39"/>
      <c r="AQ44" s="600"/>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2"/>
      <c r="BU44" s="1"/>
    </row>
    <row r="45" spans="2:73" s="13" customFormat="1" ht="15.75">
      <c r="B45" s="596"/>
      <c r="C45" s="596"/>
      <c r="D45" s="596"/>
      <c r="E45" s="596"/>
      <c r="F45" s="596"/>
      <c r="G45" s="596"/>
      <c r="H45" s="596"/>
      <c r="I45" s="556"/>
      <c r="J45" s="556"/>
      <c r="K45" s="39"/>
      <c r="L45" s="600"/>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2"/>
      <c r="AP45" s="39"/>
      <c r="AQ45" s="600"/>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2"/>
      <c r="BU45" s="1"/>
    </row>
    <row r="46" spans="2:73" s="13" customFormat="1" ht="15.75">
      <c r="B46" s="596"/>
      <c r="C46" s="596"/>
      <c r="D46" s="596"/>
      <c r="E46" s="596"/>
      <c r="F46" s="596"/>
      <c r="G46" s="596"/>
      <c r="H46" s="596"/>
      <c r="I46" s="556"/>
      <c r="J46" s="556"/>
      <c r="K46" s="39"/>
      <c r="L46" s="600"/>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2"/>
      <c r="AP46" s="39"/>
      <c r="AQ46" s="600"/>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2"/>
      <c r="BU46" s="1"/>
    </row>
    <row r="47" spans="2:73" s="13" customFormat="1" ht="15.75">
      <c r="B47" s="596"/>
      <c r="C47" s="596"/>
      <c r="D47" s="596"/>
      <c r="E47" s="596"/>
      <c r="F47" s="596"/>
      <c r="G47" s="596"/>
      <c r="H47" s="596"/>
      <c r="I47" s="556"/>
      <c r="J47" s="556"/>
      <c r="K47" s="39"/>
      <c r="L47" s="600"/>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2"/>
      <c r="AP47" s="39"/>
      <c r="AQ47" s="600"/>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2"/>
      <c r="BU47" s="1"/>
    </row>
    <row r="48" spans="2:73" s="13" customFormat="1" ht="15.75">
      <c r="B48" s="596"/>
      <c r="C48" s="596"/>
      <c r="D48" s="596"/>
      <c r="E48" s="596"/>
      <c r="F48" s="596"/>
      <c r="G48" s="596"/>
      <c r="H48" s="596"/>
      <c r="I48" s="556"/>
      <c r="J48" s="556"/>
      <c r="K48" s="39"/>
      <c r="L48" s="600"/>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2"/>
      <c r="AP48" s="39"/>
      <c r="AQ48" s="600"/>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2"/>
      <c r="BU48" s="1"/>
    </row>
    <row r="49" spans="2:73" s="13" customFormat="1" ht="15.75">
      <c r="B49" s="596"/>
      <c r="C49" s="596"/>
      <c r="D49" s="596"/>
      <c r="E49" s="596"/>
      <c r="F49" s="596"/>
      <c r="G49" s="596"/>
      <c r="H49" s="596"/>
      <c r="I49" s="556"/>
      <c r="J49" s="556"/>
      <c r="K49" s="39"/>
      <c r="L49" s="600"/>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2"/>
      <c r="AP49" s="39"/>
      <c r="AQ49" s="600"/>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2"/>
      <c r="BU49" s="1"/>
    </row>
    <row r="50" spans="2:73" s="13" customFormat="1" ht="15.75">
      <c r="B50" s="596"/>
      <c r="C50" s="596"/>
      <c r="D50" s="596"/>
      <c r="E50" s="596"/>
      <c r="F50" s="596"/>
      <c r="G50" s="596"/>
      <c r="H50" s="596"/>
      <c r="I50" s="556"/>
      <c r="J50" s="556"/>
      <c r="K50" s="39"/>
      <c r="L50" s="600"/>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2"/>
      <c r="AP50" s="39"/>
      <c r="AQ50" s="600"/>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2"/>
      <c r="BU50" s="1"/>
    </row>
    <row r="51" spans="2:73" s="13" customFormat="1" ht="15.75">
      <c r="B51" s="596"/>
      <c r="C51" s="596"/>
      <c r="D51" s="596"/>
      <c r="E51" s="596"/>
      <c r="F51" s="596"/>
      <c r="G51" s="596"/>
      <c r="H51" s="596"/>
      <c r="I51" s="556"/>
      <c r="J51" s="556"/>
      <c r="K51" s="39"/>
      <c r="L51" s="600"/>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2"/>
      <c r="AP51" s="39"/>
      <c r="AQ51" s="600"/>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2"/>
      <c r="BU51" s="1"/>
    </row>
    <row r="52" spans="2:73" s="13" customFormat="1" ht="15.75">
      <c r="B52" s="596"/>
      <c r="C52" s="596"/>
      <c r="D52" s="596"/>
      <c r="E52" s="596"/>
      <c r="F52" s="596"/>
      <c r="G52" s="596"/>
      <c r="H52" s="596"/>
      <c r="I52" s="556"/>
      <c r="J52" s="556"/>
      <c r="K52" s="39"/>
      <c r="L52" s="600"/>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2"/>
      <c r="AP52" s="39"/>
      <c r="AQ52" s="600"/>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2"/>
      <c r="BU52" s="1"/>
    </row>
    <row r="53" spans="2:73">
      <c r="B53" s="596"/>
      <c r="C53" s="596"/>
      <c r="D53" s="596"/>
      <c r="E53" s="596"/>
      <c r="F53" s="596"/>
      <c r="G53" s="596"/>
      <c r="H53" s="596"/>
      <c r="I53" s="556"/>
      <c r="J53" s="556"/>
      <c r="K53" s="39"/>
      <c r="L53" s="600"/>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2"/>
      <c r="AP53" s="39"/>
      <c r="AQ53" s="600"/>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2"/>
    </row>
    <row r="54" spans="2:73">
      <c r="B54" s="596"/>
      <c r="C54" s="596"/>
      <c r="D54" s="596"/>
      <c r="E54" s="596"/>
      <c r="F54" s="596"/>
      <c r="G54" s="596"/>
      <c r="H54" s="596"/>
      <c r="I54" s="556"/>
      <c r="J54" s="556"/>
      <c r="K54" s="39"/>
      <c r="L54" s="600"/>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2"/>
      <c r="AP54" s="39"/>
      <c r="AQ54" s="600"/>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2"/>
    </row>
    <row r="55" spans="2:73">
      <c r="B55" s="596"/>
      <c r="C55" s="596"/>
      <c r="D55" s="596"/>
      <c r="E55" s="596"/>
      <c r="F55" s="596"/>
      <c r="G55" s="596"/>
      <c r="H55" s="596"/>
      <c r="I55" s="556"/>
      <c r="J55" s="556"/>
      <c r="K55" s="39"/>
      <c r="L55" s="600"/>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2"/>
      <c r="AP55" s="39"/>
      <c r="AQ55" s="600"/>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2"/>
    </row>
    <row r="56" spans="2:73">
      <c r="B56" s="596"/>
      <c r="C56" s="596"/>
      <c r="D56" s="596"/>
      <c r="E56" s="596"/>
      <c r="F56" s="596"/>
      <c r="G56" s="596"/>
      <c r="H56" s="596"/>
      <c r="I56" s="556"/>
      <c r="J56" s="556"/>
      <c r="K56" s="39"/>
      <c r="L56" s="600"/>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2"/>
      <c r="AP56" s="39"/>
      <c r="AQ56" s="600"/>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2"/>
    </row>
    <row r="57" spans="2:73">
      <c r="B57" s="596"/>
      <c r="C57" s="596"/>
      <c r="D57" s="596"/>
      <c r="E57" s="596"/>
      <c r="F57" s="596"/>
      <c r="G57" s="596"/>
      <c r="H57" s="596"/>
      <c r="I57" s="556"/>
      <c r="J57" s="556"/>
      <c r="K57" s="39"/>
      <c r="L57" s="600"/>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1"/>
      <c r="AN57" s="601"/>
      <c r="AO57" s="602"/>
      <c r="AP57" s="39"/>
      <c r="AQ57" s="600"/>
      <c r="AR57" s="601"/>
      <c r="AS57" s="601"/>
      <c r="AT57" s="601"/>
      <c r="AU57" s="601"/>
      <c r="AV57" s="601"/>
      <c r="AW57" s="601"/>
      <c r="AX57" s="601"/>
      <c r="AY57" s="601"/>
      <c r="AZ57" s="601"/>
      <c r="BA57" s="601"/>
      <c r="BB57" s="601"/>
      <c r="BC57" s="601"/>
      <c r="BD57" s="601"/>
      <c r="BE57" s="601"/>
      <c r="BF57" s="601"/>
      <c r="BG57" s="601"/>
      <c r="BH57" s="601"/>
      <c r="BI57" s="601"/>
      <c r="BJ57" s="601"/>
      <c r="BK57" s="601"/>
      <c r="BL57" s="601"/>
      <c r="BM57" s="601"/>
      <c r="BN57" s="601"/>
      <c r="BO57" s="601"/>
      <c r="BP57" s="601"/>
      <c r="BQ57" s="601"/>
      <c r="BR57" s="601"/>
      <c r="BS57" s="601"/>
      <c r="BT57" s="602"/>
    </row>
    <row r="58" spans="2:73">
      <c r="B58" s="596"/>
      <c r="C58" s="596"/>
      <c r="D58" s="596"/>
      <c r="E58" s="596"/>
      <c r="F58" s="596"/>
      <c r="G58" s="596"/>
      <c r="H58" s="596"/>
      <c r="I58" s="556"/>
      <c r="J58" s="556"/>
      <c r="K58" s="39"/>
      <c r="L58" s="600"/>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2"/>
      <c r="AP58" s="39"/>
      <c r="AQ58" s="600"/>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2"/>
    </row>
    <row r="59" spans="2:73">
      <c r="B59" s="596"/>
      <c r="C59" s="596"/>
      <c r="D59" s="596"/>
      <c r="E59" s="596"/>
      <c r="F59" s="596"/>
      <c r="G59" s="596"/>
      <c r="H59" s="596"/>
      <c r="I59" s="556"/>
      <c r="J59" s="556"/>
      <c r="K59" s="39"/>
      <c r="L59" s="600"/>
      <c r="M59" s="601"/>
      <c r="N59" s="601"/>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2"/>
      <c r="AP59" s="39"/>
      <c r="AQ59" s="600"/>
      <c r="AR59" s="601"/>
      <c r="AS59" s="601"/>
      <c r="AT59" s="601"/>
      <c r="AU59" s="601"/>
      <c r="AV59" s="601"/>
      <c r="AW59" s="601"/>
      <c r="AX59" s="601"/>
      <c r="AY59" s="601"/>
      <c r="AZ59" s="601"/>
      <c r="BA59" s="601"/>
      <c r="BB59" s="601"/>
      <c r="BC59" s="601"/>
      <c r="BD59" s="601"/>
      <c r="BE59" s="601"/>
      <c r="BF59" s="601"/>
      <c r="BG59" s="601"/>
      <c r="BH59" s="601"/>
      <c r="BI59" s="601"/>
      <c r="BJ59" s="601"/>
      <c r="BK59" s="601"/>
      <c r="BL59" s="601"/>
      <c r="BM59" s="601"/>
      <c r="BN59" s="601"/>
      <c r="BO59" s="601"/>
      <c r="BP59" s="601"/>
      <c r="BQ59" s="601"/>
      <c r="BR59" s="601"/>
      <c r="BS59" s="601"/>
      <c r="BT59" s="602"/>
    </row>
    <row r="60" spans="2:73" ht="15.75">
      <c r="B60" s="596"/>
      <c r="C60" s="596"/>
      <c r="D60" s="596"/>
      <c r="E60" s="596"/>
      <c r="F60" s="596"/>
      <c r="G60" s="596"/>
      <c r="H60" s="596"/>
      <c r="I60" s="556"/>
      <c r="J60" s="556"/>
      <c r="K60" s="39"/>
      <c r="L60" s="600"/>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2"/>
      <c r="AP60" s="39"/>
      <c r="AQ60" s="600"/>
      <c r="AR60" s="601"/>
      <c r="AS60" s="601"/>
      <c r="AT60" s="601"/>
      <c r="AU60" s="601"/>
      <c r="AV60" s="601"/>
      <c r="AW60" s="601"/>
      <c r="AX60" s="601"/>
      <c r="AY60" s="601"/>
      <c r="AZ60" s="601"/>
      <c r="BA60" s="601"/>
      <c r="BB60" s="601"/>
      <c r="BC60" s="601"/>
      <c r="BD60" s="601"/>
      <c r="BE60" s="601"/>
      <c r="BF60" s="601"/>
      <c r="BG60" s="601"/>
      <c r="BH60" s="601"/>
      <c r="BI60" s="601"/>
      <c r="BJ60" s="601"/>
      <c r="BK60" s="601"/>
      <c r="BL60" s="601"/>
      <c r="BM60" s="601"/>
      <c r="BN60" s="601"/>
      <c r="BO60" s="601"/>
      <c r="BP60" s="601"/>
      <c r="BQ60" s="601"/>
      <c r="BR60" s="601"/>
      <c r="BS60" s="601"/>
      <c r="BT60" s="602"/>
      <c r="BU60" s="13"/>
    </row>
    <row r="61" spans="2:73">
      <c r="B61" s="596"/>
      <c r="C61" s="596"/>
      <c r="D61" s="596"/>
      <c r="E61" s="596"/>
      <c r="F61" s="596"/>
      <c r="G61" s="596"/>
      <c r="H61" s="596"/>
      <c r="I61" s="556"/>
      <c r="J61" s="556"/>
      <c r="K61" s="39"/>
      <c r="L61" s="600"/>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2"/>
      <c r="AP61" s="39"/>
      <c r="AQ61" s="600"/>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2"/>
    </row>
    <row r="62" spans="2:73">
      <c r="B62" s="596"/>
      <c r="C62" s="596"/>
      <c r="D62" s="596"/>
      <c r="E62" s="596"/>
      <c r="F62" s="596"/>
      <c r="G62" s="596"/>
      <c r="H62" s="596"/>
      <c r="I62" s="556"/>
      <c r="J62" s="556"/>
      <c r="K62" s="39"/>
      <c r="L62" s="600"/>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2"/>
      <c r="AP62" s="39"/>
      <c r="AQ62" s="600"/>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2"/>
    </row>
    <row r="63" spans="2:73">
      <c r="B63" s="596"/>
      <c r="C63" s="596"/>
      <c r="D63" s="596"/>
      <c r="E63" s="596"/>
      <c r="F63" s="596"/>
      <c r="G63" s="596"/>
      <c r="H63" s="596"/>
      <c r="I63" s="556"/>
      <c r="J63" s="556"/>
      <c r="K63" s="39"/>
      <c r="L63" s="600"/>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2"/>
      <c r="AP63" s="39"/>
      <c r="AQ63" s="600"/>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2"/>
    </row>
    <row r="64" spans="2:73">
      <c r="B64" s="596"/>
      <c r="C64" s="596"/>
      <c r="D64" s="596"/>
      <c r="E64" s="596"/>
      <c r="F64" s="596"/>
      <c r="G64" s="596"/>
      <c r="H64" s="596"/>
      <c r="I64" s="556"/>
      <c r="J64" s="556"/>
      <c r="K64" s="39"/>
      <c r="L64" s="600"/>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2"/>
      <c r="AP64" s="39"/>
      <c r="AQ64" s="600"/>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2"/>
    </row>
    <row r="65" spans="2:73">
      <c r="B65" s="596"/>
      <c r="C65" s="596"/>
      <c r="D65" s="596"/>
      <c r="E65" s="596"/>
      <c r="F65" s="596"/>
      <c r="G65" s="596"/>
      <c r="H65" s="596"/>
      <c r="I65" s="556"/>
      <c r="J65" s="556"/>
      <c r="K65" s="39"/>
      <c r="L65" s="600"/>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2"/>
      <c r="AP65" s="39"/>
      <c r="AQ65" s="600"/>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2"/>
    </row>
    <row r="66" spans="2:73">
      <c r="B66" s="596"/>
      <c r="C66" s="596"/>
      <c r="D66" s="596"/>
      <c r="E66" s="596"/>
      <c r="F66" s="596"/>
      <c r="G66" s="596"/>
      <c r="H66" s="596"/>
      <c r="I66" s="556"/>
      <c r="J66" s="556"/>
      <c r="K66" s="39"/>
      <c r="L66" s="600"/>
      <c r="M66" s="601"/>
      <c r="N66" s="601"/>
      <c r="O66" s="601"/>
      <c r="P66" s="601"/>
      <c r="Q66" s="601"/>
      <c r="R66" s="601"/>
      <c r="S66" s="601"/>
      <c r="T66" s="601"/>
      <c r="U66" s="601"/>
      <c r="V66" s="601"/>
      <c r="W66" s="601"/>
      <c r="X66" s="601"/>
      <c r="Y66" s="601"/>
      <c r="Z66" s="601"/>
      <c r="AA66" s="601"/>
      <c r="AB66" s="601"/>
      <c r="AC66" s="601"/>
      <c r="AD66" s="601"/>
      <c r="AE66" s="601"/>
      <c r="AF66" s="601"/>
      <c r="AG66" s="601"/>
      <c r="AH66" s="601"/>
      <c r="AI66" s="601"/>
      <c r="AJ66" s="601"/>
      <c r="AK66" s="601"/>
      <c r="AL66" s="601"/>
      <c r="AM66" s="601"/>
      <c r="AN66" s="601"/>
      <c r="AO66" s="602"/>
      <c r="AP66" s="39"/>
      <c r="AQ66" s="600"/>
      <c r="AR66" s="601"/>
      <c r="AS66" s="601"/>
      <c r="AT66" s="601"/>
      <c r="AU66" s="601"/>
      <c r="AV66" s="601"/>
      <c r="AW66" s="601"/>
      <c r="AX66" s="601"/>
      <c r="AY66" s="601"/>
      <c r="AZ66" s="601"/>
      <c r="BA66" s="601"/>
      <c r="BB66" s="601"/>
      <c r="BC66" s="601"/>
      <c r="BD66" s="601"/>
      <c r="BE66" s="601"/>
      <c r="BF66" s="601"/>
      <c r="BG66" s="601"/>
      <c r="BH66" s="601"/>
      <c r="BI66" s="601"/>
      <c r="BJ66" s="601"/>
      <c r="BK66" s="601"/>
      <c r="BL66" s="601"/>
      <c r="BM66" s="601"/>
      <c r="BN66" s="601"/>
      <c r="BO66" s="601"/>
      <c r="BP66" s="601"/>
      <c r="BQ66" s="601"/>
      <c r="BR66" s="601"/>
      <c r="BS66" s="601"/>
      <c r="BT66" s="602"/>
    </row>
    <row r="67" spans="2:73">
      <c r="B67" s="596"/>
      <c r="C67" s="596"/>
      <c r="D67" s="596"/>
      <c r="E67" s="596"/>
      <c r="F67" s="596"/>
      <c r="G67" s="596"/>
      <c r="H67" s="596"/>
      <c r="I67" s="556"/>
      <c r="J67" s="556"/>
      <c r="K67" s="39"/>
      <c r="L67" s="600"/>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2"/>
      <c r="AP67" s="39"/>
      <c r="AQ67" s="600"/>
      <c r="AR67" s="601"/>
      <c r="AS67" s="601"/>
      <c r="AT67" s="601"/>
      <c r="AU67" s="601"/>
      <c r="AV67" s="601"/>
      <c r="AW67" s="601"/>
      <c r="AX67" s="601"/>
      <c r="AY67" s="601"/>
      <c r="AZ67" s="601"/>
      <c r="BA67" s="601"/>
      <c r="BB67" s="601"/>
      <c r="BC67" s="601"/>
      <c r="BD67" s="601"/>
      <c r="BE67" s="601"/>
      <c r="BF67" s="601"/>
      <c r="BG67" s="601"/>
      <c r="BH67" s="601"/>
      <c r="BI67" s="601"/>
      <c r="BJ67" s="601"/>
      <c r="BK67" s="601"/>
      <c r="BL67" s="601"/>
      <c r="BM67" s="601"/>
      <c r="BN67" s="601"/>
      <c r="BO67" s="601"/>
      <c r="BP67" s="601"/>
      <c r="BQ67" s="601"/>
      <c r="BR67" s="601"/>
      <c r="BS67" s="601"/>
      <c r="BT67" s="602"/>
    </row>
    <row r="68" spans="2:73">
      <c r="B68" s="596"/>
      <c r="C68" s="596"/>
      <c r="D68" s="596"/>
      <c r="E68" s="596"/>
      <c r="F68" s="596"/>
      <c r="G68" s="596"/>
      <c r="H68" s="596"/>
      <c r="I68" s="556"/>
      <c r="J68" s="556"/>
      <c r="K68" s="39"/>
      <c r="L68" s="600"/>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2"/>
      <c r="AP68" s="39"/>
      <c r="AQ68" s="600"/>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2"/>
    </row>
    <row r="69" spans="2:73">
      <c r="B69" s="596"/>
      <c r="C69" s="596"/>
      <c r="D69" s="596"/>
      <c r="E69" s="596"/>
      <c r="F69" s="596"/>
      <c r="G69" s="596"/>
      <c r="H69" s="596"/>
      <c r="I69" s="556"/>
      <c r="J69" s="556"/>
      <c r="K69" s="39"/>
      <c r="L69" s="600"/>
      <c r="M69" s="601"/>
      <c r="N69" s="601"/>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2"/>
      <c r="AP69" s="39"/>
      <c r="AQ69" s="600"/>
      <c r="AR69" s="601"/>
      <c r="AS69" s="601"/>
      <c r="AT69" s="601"/>
      <c r="AU69" s="601"/>
      <c r="AV69" s="601"/>
      <c r="AW69" s="601"/>
      <c r="AX69" s="601"/>
      <c r="AY69" s="601"/>
      <c r="AZ69" s="601"/>
      <c r="BA69" s="601"/>
      <c r="BB69" s="601"/>
      <c r="BC69" s="601"/>
      <c r="BD69" s="601"/>
      <c r="BE69" s="601"/>
      <c r="BF69" s="601"/>
      <c r="BG69" s="601"/>
      <c r="BH69" s="601"/>
      <c r="BI69" s="601"/>
      <c r="BJ69" s="601"/>
      <c r="BK69" s="601"/>
      <c r="BL69" s="601"/>
      <c r="BM69" s="601"/>
      <c r="BN69" s="601"/>
      <c r="BO69" s="601"/>
      <c r="BP69" s="601"/>
      <c r="BQ69" s="601"/>
      <c r="BR69" s="601"/>
      <c r="BS69" s="601"/>
      <c r="BT69" s="602"/>
    </row>
    <row r="70" spans="2:73">
      <c r="B70" s="596"/>
      <c r="C70" s="596"/>
      <c r="D70" s="596"/>
      <c r="E70" s="596"/>
      <c r="F70" s="596"/>
      <c r="G70" s="596"/>
      <c r="H70" s="596"/>
      <c r="I70" s="556"/>
      <c r="J70" s="556"/>
      <c r="K70" s="39"/>
      <c r="L70" s="600"/>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2"/>
      <c r="AP70" s="39"/>
      <c r="AQ70" s="600"/>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2"/>
    </row>
    <row r="71" spans="2:73">
      <c r="B71" s="596"/>
      <c r="C71" s="596"/>
      <c r="D71" s="596"/>
      <c r="E71" s="596"/>
      <c r="F71" s="596"/>
      <c r="G71" s="596"/>
      <c r="H71" s="596"/>
      <c r="I71" s="556"/>
      <c r="J71" s="556"/>
      <c r="K71" s="39"/>
      <c r="L71" s="600"/>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2"/>
      <c r="AP71" s="39"/>
      <c r="AQ71" s="603"/>
      <c r="AR71" s="604"/>
      <c r="AS71" s="604"/>
      <c r="AT71" s="604"/>
      <c r="AU71" s="604"/>
      <c r="AV71" s="604"/>
      <c r="AW71" s="604"/>
      <c r="AX71" s="604"/>
      <c r="AY71" s="604"/>
      <c r="AZ71" s="604"/>
      <c r="BA71" s="604"/>
      <c r="BB71" s="604"/>
      <c r="BC71" s="604"/>
      <c r="BD71" s="604"/>
      <c r="BE71" s="604"/>
      <c r="BF71" s="604"/>
      <c r="BG71" s="604"/>
      <c r="BH71" s="604"/>
      <c r="BI71" s="604"/>
      <c r="BJ71" s="604"/>
      <c r="BK71" s="604"/>
      <c r="BL71" s="604"/>
      <c r="BM71" s="604"/>
      <c r="BN71" s="604"/>
      <c r="BO71" s="604"/>
      <c r="BP71" s="604"/>
      <c r="BQ71" s="604"/>
      <c r="BR71" s="604"/>
      <c r="BS71" s="604"/>
      <c r="BT71" s="605"/>
    </row>
    <row r="72" spans="2:73">
      <c r="B72" s="596"/>
      <c r="C72" s="596"/>
      <c r="D72" s="596"/>
      <c r="E72" s="596"/>
      <c r="F72" s="596"/>
      <c r="G72" s="596"/>
      <c r="H72" s="596"/>
      <c r="I72" s="556"/>
      <c r="J72" s="556"/>
      <c r="K72" s="39"/>
      <c r="L72" s="600"/>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2"/>
      <c r="AP72" s="39"/>
      <c r="AQ72" s="597"/>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9"/>
    </row>
    <row r="73" spans="2:73">
      <c r="B73" s="596"/>
      <c r="C73" s="596"/>
      <c r="D73" s="596"/>
      <c r="E73" s="596"/>
      <c r="F73" s="596"/>
      <c r="G73" s="596"/>
      <c r="H73" s="596"/>
      <c r="I73" s="556"/>
      <c r="J73" s="556"/>
      <c r="K73" s="39"/>
      <c r="L73" s="600"/>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2"/>
      <c r="AP73" s="39"/>
      <c r="AQ73" s="600"/>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2"/>
    </row>
    <row r="74" spans="2:73">
      <c r="B74" s="596"/>
      <c r="C74" s="596"/>
      <c r="D74" s="596"/>
      <c r="E74" s="596"/>
      <c r="F74" s="596"/>
      <c r="G74" s="596"/>
      <c r="H74" s="596"/>
      <c r="I74" s="556"/>
      <c r="J74" s="556"/>
      <c r="K74" s="39"/>
      <c r="L74" s="600"/>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2"/>
      <c r="AP74" s="39"/>
      <c r="AQ74" s="600"/>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2"/>
    </row>
    <row r="75" spans="2:73">
      <c r="B75" s="596"/>
      <c r="C75" s="596"/>
      <c r="D75" s="596"/>
      <c r="E75" s="596"/>
      <c r="F75" s="596"/>
      <c r="G75" s="596"/>
      <c r="H75" s="596"/>
      <c r="I75" s="556"/>
      <c r="J75" s="556"/>
      <c r="K75" s="39"/>
      <c r="L75" s="600"/>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2"/>
      <c r="AP75" s="39"/>
      <c r="AQ75" s="600"/>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2"/>
    </row>
    <row r="76" spans="2:73">
      <c r="B76" s="596"/>
      <c r="C76" s="596"/>
      <c r="D76" s="596"/>
      <c r="E76" s="596"/>
      <c r="F76" s="596"/>
      <c r="G76" s="596"/>
      <c r="H76" s="596"/>
      <c r="I76" s="556"/>
      <c r="J76" s="556"/>
      <c r="K76" s="39"/>
      <c r="L76" s="600"/>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2"/>
      <c r="AP76" s="39"/>
      <c r="AQ76" s="600"/>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2"/>
    </row>
    <row r="77" spans="2:73">
      <c r="B77" s="596"/>
      <c r="C77" s="596"/>
      <c r="D77" s="596"/>
      <c r="E77" s="596"/>
      <c r="F77" s="596"/>
      <c r="G77" s="596"/>
      <c r="H77" s="596"/>
      <c r="I77" s="556"/>
      <c r="J77" s="556"/>
      <c r="K77" s="39"/>
      <c r="L77" s="600"/>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2"/>
      <c r="AP77" s="39"/>
      <c r="AQ77" s="600"/>
      <c r="AR77" s="601"/>
      <c r="AS77" s="601"/>
      <c r="AT77" s="601"/>
      <c r="AU77" s="601"/>
      <c r="AV77" s="601"/>
      <c r="AW77" s="601"/>
      <c r="AX77" s="601"/>
      <c r="AY77" s="601"/>
      <c r="AZ77" s="601"/>
      <c r="BA77" s="601"/>
      <c r="BB77" s="601"/>
      <c r="BC77" s="601"/>
      <c r="BD77" s="601"/>
      <c r="BE77" s="601"/>
      <c r="BF77" s="601"/>
      <c r="BG77" s="601"/>
      <c r="BH77" s="601"/>
      <c r="BI77" s="601"/>
      <c r="BJ77" s="601"/>
      <c r="BK77" s="601"/>
      <c r="BL77" s="601"/>
      <c r="BM77" s="601"/>
      <c r="BN77" s="601"/>
      <c r="BO77" s="601"/>
      <c r="BP77" s="601"/>
      <c r="BQ77" s="601"/>
      <c r="BR77" s="601"/>
      <c r="BS77" s="601"/>
      <c r="BT77" s="602"/>
    </row>
    <row r="78" spans="2:73">
      <c r="B78" s="596"/>
      <c r="C78" s="596"/>
      <c r="D78" s="596"/>
      <c r="E78" s="596"/>
      <c r="F78" s="596"/>
      <c r="G78" s="596"/>
      <c r="H78" s="596"/>
      <c r="I78" s="556"/>
      <c r="J78" s="556"/>
      <c r="K78" s="39"/>
      <c r="L78" s="600"/>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2"/>
      <c r="AP78" s="39"/>
      <c r="AQ78" s="600"/>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2"/>
    </row>
    <row r="79" spans="2:73" ht="15.75">
      <c r="B79" s="596"/>
      <c r="C79" s="596"/>
      <c r="D79" s="596"/>
      <c r="E79" s="596"/>
      <c r="F79" s="596"/>
      <c r="G79" s="596"/>
      <c r="H79" s="596"/>
      <c r="I79" s="556"/>
      <c r="J79" s="556"/>
      <c r="K79" s="39"/>
      <c r="L79" s="600"/>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2"/>
      <c r="AP79" s="39"/>
      <c r="AQ79" s="600"/>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2"/>
      <c r="BU79" s="13"/>
    </row>
    <row r="80" spans="2:73" ht="15.75">
      <c r="B80" s="596"/>
      <c r="C80" s="596"/>
      <c r="D80" s="596"/>
      <c r="E80" s="596"/>
      <c r="F80" s="596"/>
      <c r="G80" s="596"/>
      <c r="H80" s="596"/>
      <c r="I80" s="556"/>
      <c r="J80" s="556"/>
      <c r="K80" s="39"/>
      <c r="L80" s="600"/>
      <c r="M80" s="601"/>
      <c r="N80" s="601"/>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2"/>
      <c r="AP80" s="39"/>
      <c r="AQ80" s="600"/>
      <c r="AR80" s="601"/>
      <c r="AS80" s="601"/>
      <c r="AT80" s="601"/>
      <c r="AU80" s="601"/>
      <c r="AV80" s="601"/>
      <c r="AW80" s="601"/>
      <c r="AX80" s="601"/>
      <c r="AY80" s="601"/>
      <c r="AZ80" s="601"/>
      <c r="BA80" s="601"/>
      <c r="BB80" s="601"/>
      <c r="BC80" s="601"/>
      <c r="BD80" s="601"/>
      <c r="BE80" s="601"/>
      <c r="BF80" s="601"/>
      <c r="BG80" s="601"/>
      <c r="BH80" s="601"/>
      <c r="BI80" s="601"/>
      <c r="BJ80" s="601"/>
      <c r="BK80" s="601"/>
      <c r="BL80" s="601"/>
      <c r="BM80" s="601"/>
      <c r="BN80" s="601"/>
      <c r="BO80" s="601"/>
      <c r="BP80" s="601"/>
      <c r="BQ80" s="601"/>
      <c r="BR80" s="601"/>
      <c r="BS80" s="601"/>
      <c r="BT80" s="602"/>
      <c r="BU80" s="13"/>
    </row>
    <row r="81" spans="2:73">
      <c r="B81" s="596"/>
      <c r="C81" s="596"/>
      <c r="D81" s="596"/>
      <c r="E81" s="596"/>
      <c r="F81" s="596"/>
      <c r="G81" s="596"/>
      <c r="H81" s="596"/>
      <c r="I81" s="556"/>
      <c r="J81" s="556"/>
      <c r="K81" s="39"/>
      <c r="L81" s="600"/>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2"/>
      <c r="AP81" s="39"/>
      <c r="AQ81" s="600"/>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2"/>
    </row>
    <row r="82" spans="2:73" ht="15.75">
      <c r="B82" s="596"/>
      <c r="C82" s="596"/>
      <c r="D82" s="596"/>
      <c r="E82" s="596"/>
      <c r="F82" s="596"/>
      <c r="G82" s="596"/>
      <c r="H82" s="596"/>
      <c r="I82" s="556"/>
      <c r="J82" s="556"/>
      <c r="K82" s="39"/>
      <c r="L82" s="600"/>
      <c r="M82" s="601"/>
      <c r="N82" s="601"/>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2"/>
      <c r="AP82" s="39"/>
      <c r="AQ82" s="600"/>
      <c r="AR82" s="601"/>
      <c r="AS82" s="601"/>
      <c r="AT82" s="601"/>
      <c r="AU82" s="601"/>
      <c r="AV82" s="601"/>
      <c r="AW82" s="601"/>
      <c r="AX82" s="601"/>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2"/>
      <c r="BU82" s="13"/>
    </row>
    <row r="83" spans="2:73" ht="15.75">
      <c r="B83" s="596"/>
      <c r="C83" s="596"/>
      <c r="D83" s="596"/>
      <c r="E83" s="596"/>
      <c r="F83" s="596"/>
      <c r="G83" s="596"/>
      <c r="H83" s="596"/>
      <c r="I83" s="556"/>
      <c r="J83" s="556"/>
      <c r="K83" s="39"/>
      <c r="L83" s="600"/>
      <c r="M83" s="601"/>
      <c r="N83" s="601"/>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2"/>
      <c r="AP83" s="39"/>
      <c r="AQ83" s="600"/>
      <c r="AR83" s="601"/>
      <c r="AS83" s="601"/>
      <c r="AT83" s="601"/>
      <c r="AU83" s="601"/>
      <c r="AV83" s="601"/>
      <c r="AW83" s="601"/>
      <c r="AX83" s="601"/>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2"/>
      <c r="BU83" s="13"/>
    </row>
    <row r="84" spans="2:73" ht="15.75">
      <c r="B84" s="596"/>
      <c r="C84" s="596"/>
      <c r="D84" s="596"/>
      <c r="E84" s="596"/>
      <c r="F84" s="596"/>
      <c r="G84" s="596"/>
      <c r="H84" s="596"/>
      <c r="I84" s="556"/>
      <c r="J84" s="556"/>
      <c r="K84" s="39"/>
      <c r="L84" s="600"/>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2"/>
      <c r="AP84" s="39"/>
      <c r="AQ84" s="600"/>
      <c r="AR84" s="601"/>
      <c r="AS84" s="601"/>
      <c r="AT84" s="601"/>
      <c r="AU84" s="601"/>
      <c r="AV84" s="601"/>
      <c r="AW84" s="601"/>
      <c r="AX84" s="601"/>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2"/>
      <c r="BU84" s="13"/>
    </row>
    <row r="85" spans="2:73">
      <c r="B85" s="596"/>
      <c r="C85" s="596"/>
      <c r="D85" s="596"/>
      <c r="E85" s="596"/>
      <c r="F85" s="596"/>
      <c r="G85" s="596"/>
      <c r="H85" s="596"/>
      <c r="I85" s="556"/>
      <c r="J85" s="556"/>
      <c r="K85" s="39"/>
      <c r="L85" s="600"/>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2"/>
      <c r="AP85" s="39"/>
      <c r="AQ85" s="600"/>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2"/>
    </row>
    <row r="86" spans="2:73">
      <c r="B86" s="596"/>
      <c r="C86" s="596"/>
      <c r="D86" s="596"/>
      <c r="E86" s="596"/>
      <c r="F86" s="596"/>
      <c r="G86" s="596"/>
      <c r="H86" s="596"/>
      <c r="I86" s="556"/>
      <c r="J86" s="556"/>
      <c r="K86" s="39"/>
      <c r="L86" s="600"/>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2"/>
      <c r="AP86" s="39"/>
      <c r="AQ86" s="600"/>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2"/>
    </row>
    <row r="87" spans="2:73">
      <c r="B87" s="596"/>
      <c r="C87" s="596"/>
      <c r="D87" s="596"/>
      <c r="E87" s="596"/>
      <c r="F87" s="596"/>
      <c r="G87" s="596"/>
      <c r="H87" s="596"/>
      <c r="I87" s="556"/>
      <c r="J87" s="556"/>
      <c r="K87" s="39"/>
      <c r="L87" s="600"/>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2"/>
      <c r="AP87" s="39"/>
      <c r="AQ87" s="600"/>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2"/>
    </row>
    <row r="88" spans="2:73">
      <c r="B88" s="596"/>
      <c r="C88" s="596"/>
      <c r="D88" s="596"/>
      <c r="E88" s="596"/>
      <c r="F88" s="596"/>
      <c r="G88" s="596"/>
      <c r="H88" s="596"/>
      <c r="I88" s="556"/>
      <c r="J88" s="556"/>
      <c r="K88" s="39"/>
      <c r="L88" s="600"/>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2"/>
      <c r="AP88" s="39"/>
      <c r="AQ88" s="603"/>
      <c r="AR88" s="604"/>
      <c r="AS88" s="604"/>
      <c r="AT88" s="604"/>
      <c r="AU88" s="604"/>
      <c r="AV88" s="604"/>
      <c r="AW88" s="604"/>
      <c r="AX88" s="604"/>
      <c r="AY88" s="604"/>
      <c r="AZ88" s="604"/>
      <c r="BA88" s="604"/>
      <c r="BB88" s="604"/>
      <c r="BC88" s="604"/>
      <c r="BD88" s="604"/>
      <c r="BE88" s="604"/>
      <c r="BF88" s="604"/>
      <c r="BG88" s="604"/>
      <c r="BH88" s="604"/>
      <c r="BI88" s="604"/>
      <c r="BJ88" s="604"/>
      <c r="BK88" s="604"/>
      <c r="BL88" s="604"/>
      <c r="BM88" s="604"/>
      <c r="BN88" s="604"/>
      <c r="BO88" s="604"/>
      <c r="BP88" s="604"/>
      <c r="BQ88" s="604"/>
      <c r="BR88" s="604"/>
      <c r="BS88" s="604"/>
      <c r="BT88" s="605"/>
    </row>
    <row r="89" spans="2:73">
      <c r="B89" s="596"/>
      <c r="C89" s="596"/>
      <c r="D89" s="596"/>
      <c r="E89" s="596"/>
      <c r="F89" s="596"/>
      <c r="G89" s="596"/>
      <c r="H89" s="596"/>
      <c r="I89" s="556"/>
      <c r="J89" s="556"/>
      <c r="K89" s="39"/>
      <c r="L89" s="600"/>
      <c r="M89" s="601"/>
      <c r="N89" s="601"/>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2"/>
      <c r="AP89" s="39"/>
      <c r="AQ89" s="597"/>
      <c r="AR89" s="598"/>
      <c r="AS89" s="598"/>
      <c r="AT89" s="598"/>
      <c r="AU89" s="598"/>
      <c r="AV89" s="598"/>
      <c r="AW89" s="598"/>
      <c r="AX89" s="598"/>
      <c r="AY89" s="598"/>
      <c r="AZ89" s="598"/>
      <c r="BA89" s="598"/>
      <c r="BB89" s="598"/>
      <c r="BC89" s="598"/>
      <c r="BD89" s="598"/>
      <c r="BE89" s="598"/>
      <c r="BF89" s="598"/>
      <c r="BG89" s="598"/>
      <c r="BH89" s="598"/>
      <c r="BI89" s="598"/>
      <c r="BJ89" s="598"/>
      <c r="BK89" s="598"/>
      <c r="BL89" s="598"/>
      <c r="BM89" s="598"/>
      <c r="BN89" s="598"/>
      <c r="BO89" s="598"/>
      <c r="BP89" s="598"/>
      <c r="BQ89" s="598"/>
      <c r="BR89" s="598"/>
      <c r="BS89" s="598"/>
      <c r="BT89" s="599"/>
    </row>
    <row r="90" spans="2:73">
      <c r="B90" s="596"/>
      <c r="C90" s="596"/>
      <c r="D90" s="596"/>
      <c r="E90" s="596"/>
      <c r="F90" s="596"/>
      <c r="G90" s="596"/>
      <c r="H90" s="596"/>
      <c r="I90" s="556"/>
      <c r="J90" s="556"/>
      <c r="K90" s="39"/>
      <c r="L90" s="600"/>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2"/>
      <c r="AP90" s="39"/>
      <c r="AQ90" s="600"/>
      <c r="AR90" s="601"/>
      <c r="AS90" s="601"/>
      <c r="AT90" s="601"/>
      <c r="AU90" s="601"/>
      <c r="AV90" s="601"/>
      <c r="AW90" s="601"/>
      <c r="AX90" s="601"/>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2"/>
    </row>
    <row r="91" spans="2:73">
      <c r="B91" s="596"/>
      <c r="C91" s="596"/>
      <c r="D91" s="596"/>
      <c r="E91" s="596"/>
      <c r="F91" s="596"/>
      <c r="G91" s="596"/>
      <c r="H91" s="596"/>
      <c r="I91" s="556"/>
      <c r="J91" s="556"/>
      <c r="K91" s="39"/>
      <c r="L91" s="600"/>
      <c r="M91" s="601"/>
      <c r="N91" s="601"/>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2"/>
      <c r="AP91" s="39"/>
      <c r="AQ91" s="600"/>
      <c r="AR91" s="601"/>
      <c r="AS91" s="601"/>
      <c r="AT91" s="601"/>
      <c r="AU91" s="601"/>
      <c r="AV91" s="601"/>
      <c r="AW91" s="601"/>
      <c r="AX91" s="601"/>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2"/>
    </row>
    <row r="92" spans="2:73">
      <c r="B92" s="596"/>
      <c r="C92" s="596"/>
      <c r="D92" s="596"/>
      <c r="E92" s="596"/>
      <c r="F92" s="596"/>
      <c r="G92" s="596"/>
      <c r="H92" s="596"/>
      <c r="I92" s="556"/>
      <c r="J92" s="556"/>
      <c r="K92" s="39"/>
      <c r="L92" s="600"/>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2"/>
      <c r="AP92" s="39"/>
      <c r="AQ92" s="600"/>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2"/>
    </row>
    <row r="93" spans="2:73">
      <c r="B93" s="596"/>
      <c r="C93" s="596"/>
      <c r="D93" s="596"/>
      <c r="E93" s="596"/>
      <c r="F93" s="596"/>
      <c r="G93" s="596"/>
      <c r="H93" s="596"/>
      <c r="I93" s="556"/>
      <c r="J93" s="556"/>
      <c r="K93" s="39"/>
      <c r="L93" s="600"/>
      <c r="M93" s="601"/>
      <c r="N93" s="601"/>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2"/>
      <c r="AP93" s="39"/>
      <c r="AQ93" s="600"/>
      <c r="AR93" s="601"/>
      <c r="AS93" s="601"/>
      <c r="AT93" s="601"/>
      <c r="AU93" s="601"/>
      <c r="AV93" s="601"/>
      <c r="AW93" s="601"/>
      <c r="AX93" s="601"/>
      <c r="AY93" s="601"/>
      <c r="AZ93" s="601"/>
      <c r="BA93" s="601"/>
      <c r="BB93" s="601"/>
      <c r="BC93" s="601"/>
      <c r="BD93" s="601"/>
      <c r="BE93" s="601"/>
      <c r="BF93" s="601"/>
      <c r="BG93" s="601"/>
      <c r="BH93" s="601"/>
      <c r="BI93" s="601"/>
      <c r="BJ93" s="601"/>
      <c r="BK93" s="601"/>
      <c r="BL93" s="601"/>
      <c r="BM93" s="601"/>
      <c r="BN93" s="601"/>
      <c r="BO93" s="601"/>
      <c r="BP93" s="601"/>
      <c r="BQ93" s="601"/>
      <c r="BR93" s="601"/>
      <c r="BS93" s="601"/>
      <c r="BT93" s="602"/>
    </row>
    <row r="94" spans="2:73">
      <c r="B94" s="596"/>
      <c r="C94" s="596"/>
      <c r="D94" s="596"/>
      <c r="E94" s="596"/>
      <c r="F94" s="596"/>
      <c r="G94" s="596"/>
      <c r="H94" s="596"/>
      <c r="I94" s="556"/>
      <c r="J94" s="556"/>
      <c r="K94" s="39"/>
      <c r="L94" s="600"/>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2"/>
      <c r="AP94" s="39"/>
      <c r="AQ94" s="600"/>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2"/>
    </row>
    <row r="95" spans="2:73">
      <c r="B95" s="596"/>
      <c r="C95" s="596"/>
      <c r="D95" s="596"/>
      <c r="E95" s="596"/>
      <c r="F95" s="596"/>
      <c r="G95" s="596"/>
      <c r="H95" s="596"/>
      <c r="I95" s="556"/>
      <c r="J95" s="556"/>
      <c r="K95" s="39"/>
      <c r="L95" s="600"/>
      <c r="M95" s="601"/>
      <c r="N95" s="601"/>
      <c r="O95" s="601"/>
      <c r="P95" s="601"/>
      <c r="Q95" s="601"/>
      <c r="R95" s="601"/>
      <c r="S95" s="601"/>
      <c r="T95" s="601"/>
      <c r="U95" s="601"/>
      <c r="V95" s="601"/>
      <c r="W95" s="601"/>
      <c r="X95" s="601"/>
      <c r="Y95" s="601"/>
      <c r="Z95" s="601"/>
      <c r="AA95" s="601"/>
      <c r="AB95" s="601"/>
      <c r="AC95" s="601"/>
      <c r="AD95" s="601"/>
      <c r="AE95" s="601"/>
      <c r="AF95" s="601"/>
      <c r="AG95" s="601"/>
      <c r="AH95" s="601"/>
      <c r="AI95" s="601"/>
      <c r="AJ95" s="601"/>
      <c r="AK95" s="601"/>
      <c r="AL95" s="601"/>
      <c r="AM95" s="601"/>
      <c r="AN95" s="601"/>
      <c r="AO95" s="602"/>
      <c r="AP95" s="39"/>
      <c r="AQ95" s="600"/>
      <c r="AR95" s="601"/>
      <c r="AS95" s="601"/>
      <c r="AT95" s="601"/>
      <c r="AU95" s="601"/>
      <c r="AV95" s="601"/>
      <c r="AW95" s="601"/>
      <c r="AX95" s="601"/>
      <c r="AY95" s="601"/>
      <c r="AZ95" s="601"/>
      <c r="BA95" s="601"/>
      <c r="BB95" s="601"/>
      <c r="BC95" s="601"/>
      <c r="BD95" s="601"/>
      <c r="BE95" s="601"/>
      <c r="BF95" s="601"/>
      <c r="BG95" s="601"/>
      <c r="BH95" s="601"/>
      <c r="BI95" s="601"/>
      <c r="BJ95" s="601"/>
      <c r="BK95" s="601"/>
      <c r="BL95" s="601"/>
      <c r="BM95" s="601"/>
      <c r="BN95" s="601"/>
      <c r="BO95" s="601"/>
      <c r="BP95" s="601"/>
      <c r="BQ95" s="601"/>
      <c r="BR95" s="601"/>
      <c r="BS95" s="601"/>
      <c r="BT95" s="602"/>
    </row>
    <row r="96" spans="2:73">
      <c r="B96" s="596"/>
      <c r="C96" s="596"/>
      <c r="D96" s="596"/>
      <c r="E96" s="596"/>
      <c r="F96" s="596"/>
      <c r="G96" s="596"/>
      <c r="H96" s="596"/>
      <c r="I96" s="556"/>
      <c r="J96" s="556"/>
      <c r="K96" s="39"/>
      <c r="L96" s="600"/>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2"/>
      <c r="AP96" s="39"/>
      <c r="AQ96" s="600"/>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2"/>
    </row>
    <row r="97" spans="2:73">
      <c r="B97" s="596"/>
      <c r="C97" s="596"/>
      <c r="D97" s="596"/>
      <c r="E97" s="596"/>
      <c r="F97" s="596"/>
      <c r="G97" s="596"/>
      <c r="H97" s="596"/>
      <c r="I97" s="556"/>
      <c r="J97" s="556"/>
      <c r="K97" s="39"/>
      <c r="L97" s="600"/>
      <c r="M97" s="601"/>
      <c r="N97" s="601"/>
      <c r="O97" s="601"/>
      <c r="P97" s="601"/>
      <c r="Q97" s="601"/>
      <c r="R97" s="601"/>
      <c r="S97" s="601"/>
      <c r="T97" s="601"/>
      <c r="U97" s="601"/>
      <c r="V97" s="601"/>
      <c r="W97" s="601"/>
      <c r="X97" s="601"/>
      <c r="Y97" s="601"/>
      <c r="Z97" s="601"/>
      <c r="AA97" s="601"/>
      <c r="AB97" s="601"/>
      <c r="AC97" s="601"/>
      <c r="AD97" s="601"/>
      <c r="AE97" s="601"/>
      <c r="AF97" s="601"/>
      <c r="AG97" s="601"/>
      <c r="AH97" s="601"/>
      <c r="AI97" s="601"/>
      <c r="AJ97" s="601"/>
      <c r="AK97" s="601"/>
      <c r="AL97" s="601"/>
      <c r="AM97" s="601"/>
      <c r="AN97" s="601"/>
      <c r="AO97" s="602"/>
      <c r="AP97" s="39"/>
      <c r="AQ97" s="600"/>
      <c r="AR97" s="601"/>
      <c r="AS97" s="601"/>
      <c r="AT97" s="601"/>
      <c r="AU97" s="601"/>
      <c r="AV97" s="601"/>
      <c r="AW97" s="601"/>
      <c r="AX97" s="601"/>
      <c r="AY97" s="601"/>
      <c r="AZ97" s="601"/>
      <c r="BA97" s="601"/>
      <c r="BB97" s="601"/>
      <c r="BC97" s="601"/>
      <c r="BD97" s="601"/>
      <c r="BE97" s="601"/>
      <c r="BF97" s="601"/>
      <c r="BG97" s="601"/>
      <c r="BH97" s="601"/>
      <c r="BI97" s="601"/>
      <c r="BJ97" s="601"/>
      <c r="BK97" s="601"/>
      <c r="BL97" s="601"/>
      <c r="BM97" s="601"/>
      <c r="BN97" s="601"/>
      <c r="BO97" s="601"/>
      <c r="BP97" s="601"/>
      <c r="BQ97" s="601"/>
      <c r="BR97" s="601"/>
      <c r="BS97" s="601"/>
      <c r="BT97" s="602"/>
    </row>
    <row r="98" spans="2:73" ht="15.75">
      <c r="B98" s="596"/>
      <c r="C98" s="596"/>
      <c r="D98" s="596"/>
      <c r="E98" s="596"/>
      <c r="F98" s="596"/>
      <c r="G98" s="596"/>
      <c r="H98" s="596"/>
      <c r="I98" s="556"/>
      <c r="J98" s="556"/>
      <c r="K98" s="39"/>
      <c r="L98" s="600"/>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2"/>
      <c r="AP98" s="39"/>
      <c r="AQ98" s="600"/>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2"/>
      <c r="BU98" s="13"/>
    </row>
    <row r="99" spans="2:73" ht="15.75">
      <c r="B99" s="596"/>
      <c r="C99" s="596"/>
      <c r="D99" s="596"/>
      <c r="E99" s="596"/>
      <c r="F99" s="596"/>
      <c r="G99" s="596"/>
      <c r="H99" s="596"/>
      <c r="I99" s="556"/>
      <c r="J99" s="556"/>
      <c r="K99" s="39"/>
      <c r="L99" s="600"/>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2"/>
      <c r="AP99" s="39"/>
      <c r="AQ99" s="600"/>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2"/>
      <c r="BU99" s="13"/>
    </row>
    <row r="100" spans="2:73" ht="15.75">
      <c r="B100" s="596"/>
      <c r="C100" s="596"/>
      <c r="D100" s="596"/>
      <c r="E100" s="596"/>
      <c r="F100" s="596"/>
      <c r="G100" s="596"/>
      <c r="H100" s="596"/>
      <c r="I100" s="556"/>
      <c r="J100" s="556"/>
      <c r="K100" s="39"/>
      <c r="L100" s="600"/>
      <c r="M100" s="601"/>
      <c r="N100" s="601"/>
      <c r="O100" s="601"/>
      <c r="P100" s="601"/>
      <c r="Q100" s="601"/>
      <c r="R100" s="601"/>
      <c r="S100" s="601"/>
      <c r="T100" s="601"/>
      <c r="U100" s="601"/>
      <c r="V100" s="601"/>
      <c r="W100" s="601"/>
      <c r="X100" s="601"/>
      <c r="Y100" s="601"/>
      <c r="Z100" s="601"/>
      <c r="AA100" s="601"/>
      <c r="AB100" s="601"/>
      <c r="AC100" s="601"/>
      <c r="AD100" s="601"/>
      <c r="AE100" s="601"/>
      <c r="AF100" s="601"/>
      <c r="AG100" s="601"/>
      <c r="AH100" s="601"/>
      <c r="AI100" s="601"/>
      <c r="AJ100" s="601"/>
      <c r="AK100" s="601"/>
      <c r="AL100" s="601"/>
      <c r="AM100" s="601"/>
      <c r="AN100" s="601"/>
      <c r="AO100" s="602"/>
      <c r="AP100" s="39"/>
      <c r="AQ100" s="600"/>
      <c r="AR100" s="601"/>
      <c r="AS100" s="601"/>
      <c r="AT100" s="601"/>
      <c r="AU100" s="601"/>
      <c r="AV100" s="601"/>
      <c r="AW100" s="601"/>
      <c r="AX100" s="601"/>
      <c r="AY100" s="601"/>
      <c r="AZ100" s="601"/>
      <c r="BA100" s="601"/>
      <c r="BB100" s="601"/>
      <c r="BC100" s="601"/>
      <c r="BD100" s="601"/>
      <c r="BE100" s="601"/>
      <c r="BF100" s="601"/>
      <c r="BG100" s="601"/>
      <c r="BH100" s="601"/>
      <c r="BI100" s="601"/>
      <c r="BJ100" s="601"/>
      <c r="BK100" s="601"/>
      <c r="BL100" s="601"/>
      <c r="BM100" s="601"/>
      <c r="BN100" s="601"/>
      <c r="BO100" s="601"/>
      <c r="BP100" s="601"/>
      <c r="BQ100" s="601"/>
      <c r="BR100" s="601"/>
      <c r="BS100" s="601"/>
      <c r="BT100" s="602"/>
      <c r="BU100" s="13"/>
    </row>
    <row r="101" spans="2:73">
      <c r="B101" s="596"/>
      <c r="C101" s="596"/>
      <c r="D101" s="596"/>
      <c r="E101" s="596"/>
      <c r="F101" s="596"/>
      <c r="G101" s="596"/>
      <c r="H101" s="596"/>
      <c r="I101" s="556"/>
      <c r="J101" s="556"/>
      <c r="K101" s="39"/>
      <c r="L101" s="600"/>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2"/>
      <c r="AP101" s="39"/>
      <c r="AQ101" s="600"/>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2"/>
    </row>
    <row r="102" spans="2:73" ht="15.75">
      <c r="B102" s="596"/>
      <c r="C102" s="596"/>
      <c r="D102" s="596"/>
      <c r="E102" s="596"/>
      <c r="F102" s="596"/>
      <c r="G102" s="596"/>
      <c r="H102" s="596"/>
      <c r="I102" s="556"/>
      <c r="J102" s="556"/>
      <c r="K102" s="39"/>
      <c r="L102" s="600"/>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2"/>
      <c r="AP102" s="39"/>
      <c r="AQ102" s="600"/>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2"/>
      <c r="BU102" s="13"/>
    </row>
    <row r="103" spans="2:73" ht="15.75">
      <c r="B103" s="596"/>
      <c r="C103" s="596"/>
      <c r="D103" s="596"/>
      <c r="E103" s="596"/>
      <c r="F103" s="596"/>
      <c r="G103" s="596"/>
      <c r="H103" s="596"/>
      <c r="I103" s="556"/>
      <c r="J103" s="556"/>
      <c r="K103" s="39"/>
      <c r="L103" s="600"/>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2"/>
      <c r="AP103" s="39"/>
      <c r="AQ103" s="600"/>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2"/>
      <c r="BU103" s="13"/>
    </row>
    <row r="104" spans="2:73" ht="15.75">
      <c r="B104" s="596"/>
      <c r="C104" s="596"/>
      <c r="D104" s="596"/>
      <c r="E104" s="596"/>
      <c r="F104" s="596"/>
      <c r="G104" s="596"/>
      <c r="H104" s="596"/>
      <c r="I104" s="556"/>
      <c r="J104" s="556"/>
      <c r="K104" s="39"/>
      <c r="L104" s="600"/>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2"/>
      <c r="AP104" s="39"/>
      <c r="AQ104" s="600"/>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2"/>
      <c r="BU104" s="13"/>
    </row>
    <row r="105" spans="2:73" ht="15.75">
      <c r="B105" s="596"/>
      <c r="C105" s="596"/>
      <c r="D105" s="596"/>
      <c r="E105" s="596"/>
      <c r="F105" s="596"/>
      <c r="G105" s="596"/>
      <c r="H105" s="596"/>
      <c r="I105" s="556"/>
      <c r="J105" s="556"/>
      <c r="K105" s="39"/>
      <c r="L105" s="600"/>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2"/>
      <c r="AP105" s="39"/>
      <c r="AQ105" s="600"/>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2"/>
      <c r="BU105" s="13"/>
    </row>
    <row r="106" spans="2:73" ht="15.75">
      <c r="B106" s="596"/>
      <c r="C106" s="596"/>
      <c r="D106" s="596"/>
      <c r="E106" s="596"/>
      <c r="F106" s="596"/>
      <c r="G106" s="596"/>
      <c r="H106" s="596"/>
      <c r="I106" s="556"/>
      <c r="J106" s="556"/>
      <c r="K106" s="39"/>
      <c r="L106" s="600"/>
      <c r="M106" s="601"/>
      <c r="N106" s="601"/>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2"/>
      <c r="AP106" s="39"/>
      <c r="AQ106" s="600"/>
      <c r="AR106" s="601"/>
      <c r="AS106" s="601"/>
      <c r="AT106" s="601"/>
      <c r="AU106" s="601"/>
      <c r="AV106" s="601"/>
      <c r="AW106" s="601"/>
      <c r="AX106" s="601"/>
      <c r="AY106" s="601"/>
      <c r="AZ106" s="601"/>
      <c r="BA106" s="601"/>
      <c r="BB106" s="601"/>
      <c r="BC106" s="601"/>
      <c r="BD106" s="601"/>
      <c r="BE106" s="601"/>
      <c r="BF106" s="601"/>
      <c r="BG106" s="601"/>
      <c r="BH106" s="601"/>
      <c r="BI106" s="601"/>
      <c r="BJ106" s="601"/>
      <c r="BK106" s="601"/>
      <c r="BL106" s="601"/>
      <c r="BM106" s="601"/>
      <c r="BN106" s="601"/>
      <c r="BO106" s="601"/>
      <c r="BP106" s="601"/>
      <c r="BQ106" s="601"/>
      <c r="BR106" s="601"/>
      <c r="BS106" s="601"/>
      <c r="BT106" s="602"/>
      <c r="BU106" s="13"/>
    </row>
    <row r="107" spans="2:73" ht="15.75">
      <c r="B107" s="596"/>
      <c r="C107" s="596"/>
      <c r="D107" s="596"/>
      <c r="E107" s="596"/>
      <c r="F107" s="596"/>
      <c r="G107" s="596"/>
      <c r="H107" s="596"/>
      <c r="I107" s="556"/>
      <c r="J107" s="556"/>
      <c r="K107" s="39"/>
      <c r="L107" s="600"/>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2"/>
      <c r="AP107" s="39"/>
      <c r="AQ107" s="603"/>
      <c r="AR107" s="604"/>
      <c r="AS107" s="604"/>
      <c r="AT107" s="604"/>
      <c r="AU107" s="604"/>
      <c r="AV107" s="604"/>
      <c r="AW107" s="604"/>
      <c r="AX107" s="604"/>
      <c r="AY107" s="604"/>
      <c r="AZ107" s="604"/>
      <c r="BA107" s="604"/>
      <c r="BB107" s="604"/>
      <c r="BC107" s="604"/>
      <c r="BD107" s="604"/>
      <c r="BE107" s="604"/>
      <c r="BF107" s="604"/>
      <c r="BG107" s="604"/>
      <c r="BH107" s="604"/>
      <c r="BI107" s="604"/>
      <c r="BJ107" s="604"/>
      <c r="BK107" s="604"/>
      <c r="BL107" s="604"/>
      <c r="BM107" s="604"/>
      <c r="BN107" s="604"/>
      <c r="BO107" s="604"/>
      <c r="BP107" s="604"/>
      <c r="BQ107" s="604"/>
      <c r="BR107" s="604"/>
      <c r="BS107" s="604"/>
      <c r="BT107" s="605"/>
      <c r="BU107" s="13"/>
    </row>
    <row r="108" spans="2:73" ht="15.75">
      <c r="B108" s="596"/>
      <c r="C108" s="596"/>
      <c r="D108" s="596"/>
      <c r="E108" s="596"/>
      <c r="F108" s="596"/>
      <c r="G108" s="596"/>
      <c r="H108" s="596"/>
      <c r="I108" s="556"/>
      <c r="J108" s="556"/>
      <c r="K108" s="39"/>
      <c r="L108" s="600"/>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2"/>
      <c r="AP108" s="39"/>
      <c r="AQ108" s="597"/>
      <c r="AR108" s="598"/>
      <c r="AS108" s="598"/>
      <c r="AT108" s="598"/>
      <c r="AU108" s="598"/>
      <c r="AV108" s="598"/>
      <c r="AW108" s="598"/>
      <c r="AX108" s="598"/>
      <c r="AY108" s="598"/>
      <c r="AZ108" s="598"/>
      <c r="BA108" s="598"/>
      <c r="BB108" s="598"/>
      <c r="BC108" s="598"/>
      <c r="BD108" s="598"/>
      <c r="BE108" s="598"/>
      <c r="BF108" s="598"/>
      <c r="BG108" s="598"/>
      <c r="BH108" s="598"/>
      <c r="BI108" s="598"/>
      <c r="BJ108" s="598"/>
      <c r="BK108" s="598"/>
      <c r="BL108" s="598"/>
      <c r="BM108" s="598"/>
      <c r="BN108" s="598"/>
      <c r="BO108" s="598"/>
      <c r="BP108" s="598"/>
      <c r="BQ108" s="598"/>
      <c r="BR108" s="598"/>
      <c r="BS108" s="598"/>
      <c r="BT108" s="599"/>
      <c r="BU108" s="13"/>
    </row>
    <row r="109" spans="2:73" ht="15.75">
      <c r="B109" s="596"/>
      <c r="C109" s="596"/>
      <c r="D109" s="596"/>
      <c r="E109" s="596"/>
      <c r="F109" s="596"/>
      <c r="G109" s="596"/>
      <c r="H109" s="596"/>
      <c r="I109" s="556"/>
      <c r="J109" s="556"/>
      <c r="K109" s="39"/>
      <c r="L109" s="600"/>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2"/>
      <c r="AP109" s="39"/>
      <c r="AQ109" s="600"/>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2"/>
      <c r="BU109" s="13"/>
    </row>
    <row r="110" spans="2:73" ht="15.75">
      <c r="B110" s="596"/>
      <c r="C110" s="596"/>
      <c r="D110" s="596"/>
      <c r="E110" s="596"/>
      <c r="F110" s="596"/>
      <c r="G110" s="596"/>
      <c r="H110" s="596"/>
      <c r="I110" s="556"/>
      <c r="J110" s="556"/>
      <c r="K110" s="39"/>
      <c r="L110" s="600"/>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2"/>
      <c r="AP110" s="39"/>
      <c r="AQ110" s="600"/>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2"/>
      <c r="BU110" s="13"/>
    </row>
    <row r="111" spans="2:73" ht="15.75">
      <c r="B111" s="596"/>
      <c r="C111" s="596"/>
      <c r="D111" s="596"/>
      <c r="E111" s="596"/>
      <c r="F111" s="596"/>
      <c r="G111" s="596"/>
      <c r="H111" s="596"/>
      <c r="I111" s="556"/>
      <c r="J111" s="556"/>
      <c r="K111" s="39"/>
      <c r="L111" s="600"/>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2"/>
      <c r="AP111" s="39"/>
      <c r="AQ111" s="600"/>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2"/>
      <c r="BU111" s="13"/>
    </row>
    <row r="112" spans="2:73">
      <c r="B112" s="596"/>
      <c r="C112" s="596"/>
      <c r="D112" s="596"/>
      <c r="E112" s="596"/>
      <c r="F112" s="596"/>
      <c r="G112" s="596"/>
      <c r="H112" s="596"/>
      <c r="I112" s="556"/>
      <c r="J112" s="556"/>
      <c r="K112" s="39"/>
      <c r="L112" s="600"/>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2"/>
      <c r="AP112" s="39"/>
      <c r="AQ112" s="600"/>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2"/>
    </row>
    <row r="113" spans="2:73">
      <c r="B113" s="596"/>
      <c r="C113" s="596"/>
      <c r="D113" s="596"/>
      <c r="E113" s="596"/>
      <c r="F113" s="596"/>
      <c r="G113" s="596"/>
      <c r="H113" s="596"/>
      <c r="I113" s="556"/>
      <c r="J113" s="556"/>
      <c r="K113" s="39"/>
      <c r="L113" s="600"/>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2"/>
      <c r="AP113" s="39"/>
      <c r="AQ113" s="600"/>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2"/>
    </row>
    <row r="114" spans="2:73">
      <c r="B114" s="596"/>
      <c r="C114" s="596"/>
      <c r="D114" s="596"/>
      <c r="E114" s="596"/>
      <c r="F114" s="596"/>
      <c r="G114" s="596"/>
      <c r="H114" s="596"/>
      <c r="I114" s="556"/>
      <c r="J114" s="556"/>
      <c r="K114" s="39"/>
      <c r="L114" s="600"/>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2"/>
      <c r="AP114" s="39"/>
      <c r="AQ114" s="600"/>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2"/>
    </row>
    <row r="115" spans="2:73" ht="15.75">
      <c r="B115" s="596"/>
      <c r="C115" s="596"/>
      <c r="D115" s="596"/>
      <c r="E115" s="596"/>
      <c r="F115" s="596"/>
      <c r="G115" s="596"/>
      <c r="H115" s="596"/>
      <c r="I115" s="556"/>
      <c r="J115" s="556"/>
      <c r="K115" s="39"/>
      <c r="L115" s="600"/>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2"/>
      <c r="AP115" s="39"/>
      <c r="AQ115" s="600"/>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2"/>
      <c r="BU115" s="13"/>
    </row>
    <row r="116" spans="2:73" ht="15.75">
      <c r="B116" s="596"/>
      <c r="C116" s="596"/>
      <c r="D116" s="596"/>
      <c r="E116" s="596"/>
      <c r="F116" s="596"/>
      <c r="G116" s="596"/>
      <c r="H116" s="596"/>
      <c r="I116" s="556"/>
      <c r="J116" s="556"/>
      <c r="K116" s="39"/>
      <c r="L116" s="600"/>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2"/>
      <c r="AP116" s="39"/>
      <c r="AQ116" s="600"/>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2"/>
      <c r="BU116" s="13"/>
    </row>
    <row r="117" spans="2:73" ht="15.75">
      <c r="B117" s="596"/>
      <c r="C117" s="596"/>
      <c r="D117" s="596"/>
      <c r="E117" s="596"/>
      <c r="F117" s="596"/>
      <c r="G117" s="596"/>
      <c r="H117" s="596"/>
      <c r="I117" s="556"/>
      <c r="J117" s="556"/>
      <c r="K117" s="39"/>
      <c r="L117" s="600"/>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2"/>
      <c r="AP117" s="39"/>
      <c r="AQ117" s="600"/>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2"/>
      <c r="BU117" s="13"/>
    </row>
    <row r="118" spans="2:73" ht="15.75">
      <c r="B118" s="596"/>
      <c r="C118" s="596"/>
      <c r="D118" s="596"/>
      <c r="E118" s="596"/>
      <c r="F118" s="596"/>
      <c r="G118" s="596"/>
      <c r="H118" s="596"/>
      <c r="I118" s="556"/>
      <c r="J118" s="556"/>
      <c r="K118" s="39"/>
      <c r="L118" s="600"/>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2"/>
      <c r="AP118" s="39"/>
      <c r="AQ118" s="600"/>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2"/>
      <c r="BU118" s="13"/>
    </row>
    <row r="119" spans="2:73" ht="15.75">
      <c r="B119" s="596"/>
      <c r="C119" s="596"/>
      <c r="D119" s="596"/>
      <c r="E119" s="596"/>
      <c r="F119" s="596"/>
      <c r="G119" s="596"/>
      <c r="H119" s="596"/>
      <c r="I119" s="556"/>
      <c r="J119" s="556"/>
      <c r="K119" s="39"/>
      <c r="L119" s="600"/>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2"/>
      <c r="AP119" s="39"/>
      <c r="AQ119" s="600"/>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2"/>
      <c r="BU119" s="13"/>
    </row>
    <row r="120" spans="2:73">
      <c r="B120" s="596"/>
      <c r="C120" s="596"/>
      <c r="D120" s="596"/>
      <c r="E120" s="596"/>
      <c r="F120" s="596"/>
      <c r="G120" s="596"/>
      <c r="H120" s="596"/>
      <c r="I120" s="556"/>
      <c r="J120" s="556"/>
      <c r="K120" s="39"/>
      <c r="L120" s="600"/>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2"/>
      <c r="AP120" s="39"/>
      <c r="AQ120" s="600"/>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2"/>
    </row>
    <row r="121" spans="2:73" ht="15.75">
      <c r="B121" s="596"/>
      <c r="C121" s="596"/>
      <c r="D121" s="596"/>
      <c r="E121" s="596"/>
      <c r="F121" s="596"/>
      <c r="G121" s="596"/>
      <c r="H121" s="596"/>
      <c r="I121" s="556"/>
      <c r="J121" s="556"/>
      <c r="K121" s="39"/>
      <c r="L121" s="600"/>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2"/>
      <c r="AP121" s="39"/>
      <c r="AQ121" s="600"/>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2"/>
      <c r="BU121" s="13"/>
    </row>
    <row r="122" spans="2:73" ht="15.75">
      <c r="B122" s="596"/>
      <c r="C122" s="596"/>
      <c r="D122" s="596"/>
      <c r="E122" s="596"/>
      <c r="F122" s="596"/>
      <c r="G122" s="596"/>
      <c r="H122" s="596"/>
      <c r="I122" s="556"/>
      <c r="J122" s="556"/>
      <c r="K122" s="39"/>
      <c r="L122" s="603"/>
      <c r="M122" s="604"/>
      <c r="N122" s="604"/>
      <c r="O122" s="604"/>
      <c r="P122" s="604"/>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5"/>
      <c r="AP122" s="39"/>
      <c r="AQ122" s="603"/>
      <c r="AR122" s="604"/>
      <c r="AS122" s="604"/>
      <c r="AT122" s="604"/>
      <c r="AU122" s="604"/>
      <c r="AV122" s="604"/>
      <c r="AW122" s="604"/>
      <c r="AX122" s="604"/>
      <c r="AY122" s="604"/>
      <c r="AZ122" s="604"/>
      <c r="BA122" s="604"/>
      <c r="BB122" s="604"/>
      <c r="BC122" s="604"/>
      <c r="BD122" s="604"/>
      <c r="BE122" s="604"/>
      <c r="BF122" s="604"/>
      <c r="BG122" s="604"/>
      <c r="BH122" s="604"/>
      <c r="BI122" s="604"/>
      <c r="BJ122" s="604"/>
      <c r="BK122" s="604"/>
      <c r="BL122" s="604"/>
      <c r="BM122" s="604"/>
      <c r="BN122" s="604"/>
      <c r="BO122" s="604"/>
      <c r="BP122" s="604"/>
      <c r="BQ122" s="604"/>
      <c r="BR122" s="604"/>
      <c r="BS122" s="604"/>
      <c r="BT122" s="605"/>
      <c r="BU122" s="13"/>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122">
    <cfRule type="cellIs" dxfId="1" priority="4" operator="equal">
      <formula>0</formula>
    </cfRule>
  </conditionalFormatting>
  <conditionalFormatting sqref="AQ27:BT122">
    <cfRule type="cellIs" dxfId="0" priority="1" operator="equal">
      <formula>0</formula>
    </cfRule>
  </conditionalFormatting>
  <pageMargins left="0.7" right="0.7" top="0.75" bottom="0.75" header="0.3" footer="0.3"/>
  <pageSetup paperSize="5" scale="1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2:U49"/>
  <sheetViews>
    <sheetView topLeftCell="A15" zoomScale="106" zoomScaleNormal="106" workbookViewId="0">
      <selection activeCell="V15" sqref="V15"/>
    </sheetView>
  </sheetViews>
  <sheetFormatPr defaultColWidth="9" defaultRowHeight="15"/>
  <cols>
    <col min="1" max="1" width="9" style="1"/>
    <col min="2" max="2" width="10" style="1" customWidth="1"/>
    <col min="3" max="3" width="11.28515625" style="1" customWidth="1"/>
    <col min="4" max="4" width="13.28515625" style="1" customWidth="1"/>
    <col min="5" max="5" width="12.8554687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85546875" style="1" customWidth="1"/>
    <col min="17" max="16384" width="9" style="1"/>
  </cols>
  <sheetData>
    <row r="12" spans="1:17" ht="24" customHeight="1" thickBot="1"/>
    <row r="13" spans="1:17" ht="23.45" customHeight="1" thickBot="1">
      <c r="A13" s="509"/>
      <c r="B13" s="509" t="s">
        <v>171</v>
      </c>
      <c r="D13" s="99" t="s">
        <v>175</v>
      </c>
      <c r="E13" s="641"/>
      <c r="F13" s="147"/>
      <c r="G13" s="148"/>
      <c r="H13" s="149"/>
      <c r="K13" s="149"/>
      <c r="L13" s="147"/>
      <c r="M13" s="147"/>
      <c r="N13" s="147"/>
      <c r="O13" s="147"/>
      <c r="P13" s="147"/>
      <c r="Q13" s="150"/>
    </row>
    <row r="14" spans="1:17" ht="15.75" customHeight="1">
      <c r="B14" s="90"/>
      <c r="D14" s="13"/>
      <c r="E14" s="13"/>
      <c r="F14" s="147"/>
      <c r="G14" s="148"/>
      <c r="H14" s="149"/>
      <c r="K14" s="149"/>
      <c r="L14" s="147"/>
      <c r="M14" s="147"/>
      <c r="N14" s="147"/>
      <c r="O14" s="147"/>
      <c r="P14" s="147"/>
      <c r="Q14" s="150"/>
    </row>
    <row r="15" spans="1:17" ht="15.75">
      <c r="B15" s="509" t="s">
        <v>501</v>
      </c>
    </row>
    <row r="16" spans="1:17" ht="15.75">
      <c r="B16" s="509"/>
    </row>
    <row r="17" spans="2:21" s="24" customFormat="1" ht="20.45" customHeight="1">
      <c r="B17" s="577" t="s">
        <v>646</v>
      </c>
      <c r="C17" s="487"/>
      <c r="D17" s="487"/>
      <c r="E17" s="487"/>
      <c r="F17" s="487"/>
      <c r="G17" s="487"/>
      <c r="H17" s="487"/>
      <c r="I17" s="487"/>
      <c r="J17" s="487"/>
      <c r="K17" s="487"/>
      <c r="L17" s="487"/>
      <c r="M17" s="487"/>
      <c r="N17" s="487"/>
      <c r="O17" s="487"/>
      <c r="P17" s="487"/>
      <c r="Q17" s="487"/>
      <c r="R17" s="487"/>
      <c r="S17" s="487"/>
      <c r="T17" s="487"/>
      <c r="U17" s="487"/>
    </row>
    <row r="18" spans="2:21" ht="60" customHeight="1">
      <c r="B18" s="834" t="s">
        <v>697</v>
      </c>
      <c r="C18" s="834"/>
      <c r="D18" s="834"/>
      <c r="E18" s="834"/>
      <c r="F18" s="834"/>
      <c r="G18" s="834"/>
      <c r="H18" s="834"/>
      <c r="I18" s="834"/>
      <c r="J18" s="834"/>
      <c r="K18" s="834"/>
      <c r="L18" s="834"/>
      <c r="M18" s="834"/>
      <c r="N18" s="834"/>
      <c r="O18" s="834"/>
      <c r="P18" s="834"/>
      <c r="Q18" s="834"/>
      <c r="R18" s="834"/>
      <c r="S18" s="834"/>
      <c r="T18" s="834"/>
      <c r="U18" s="834"/>
    </row>
    <row r="21" spans="2:21" ht="21">
      <c r="B21" s="639" t="s">
        <v>681</v>
      </c>
    </row>
    <row r="23" spans="2:21" ht="21">
      <c r="B23" s="639" t="s">
        <v>682</v>
      </c>
      <c r="C23" s="640"/>
      <c r="E23" s="640"/>
      <c r="F23" s="640"/>
      <c r="H23" s="639" t="s">
        <v>683</v>
      </c>
    </row>
    <row r="24" spans="2:21" ht="18.75" customHeight="1">
      <c r="B24" s="883" t="s">
        <v>661</v>
      </c>
      <c r="C24" s="883"/>
      <c r="D24" s="883"/>
      <c r="E24" s="883"/>
      <c r="F24" s="883"/>
      <c r="H24" s="1" t="s">
        <v>669</v>
      </c>
      <c r="M24" s="1" t="s">
        <v>670</v>
      </c>
    </row>
    <row r="25" spans="2:21" ht="45">
      <c r="B25" s="636" t="s">
        <v>62</v>
      </c>
      <c r="C25" s="636" t="s">
        <v>662</v>
      </c>
      <c r="D25" s="636" t="s">
        <v>663</v>
      </c>
      <c r="E25" s="636" t="s">
        <v>665</v>
      </c>
      <c r="F25" s="636" t="s">
        <v>664</v>
      </c>
      <c r="H25" s="636" t="s">
        <v>666</v>
      </c>
      <c r="I25" s="636" t="s">
        <v>667</v>
      </c>
      <c r="J25" s="636" t="s">
        <v>668</v>
      </c>
      <c r="K25" s="636" t="s">
        <v>662</v>
      </c>
      <c r="M25" s="636" t="s">
        <v>666</v>
      </c>
      <c r="N25" s="636" t="s">
        <v>667</v>
      </c>
      <c r="O25" s="636" t="s">
        <v>668</v>
      </c>
      <c r="P25" s="636" t="s">
        <v>662</v>
      </c>
    </row>
    <row r="26" spans="2:21" ht="18">
      <c r="B26" s="636"/>
      <c r="C26" s="636" t="s">
        <v>671</v>
      </c>
      <c r="D26" s="636" t="s">
        <v>672</v>
      </c>
      <c r="E26" s="636" t="s">
        <v>673</v>
      </c>
      <c r="F26" s="636" t="s">
        <v>674</v>
      </c>
      <c r="H26" s="636"/>
      <c r="I26" s="636" t="s">
        <v>675</v>
      </c>
      <c r="J26" s="636" t="s">
        <v>676</v>
      </c>
      <c r="K26" s="636" t="s">
        <v>677</v>
      </c>
      <c r="M26" s="636"/>
      <c r="N26" s="636" t="s">
        <v>678</v>
      </c>
      <c r="O26" s="636" t="s">
        <v>679</v>
      </c>
      <c r="P26" s="636" t="s">
        <v>680</v>
      </c>
    </row>
    <row r="27" spans="2:21" ht="15.75" customHeight="1">
      <c r="B27" s="638" t="s">
        <v>685</v>
      </c>
      <c r="C27" s="645">
        <f>K49</f>
        <v>0</v>
      </c>
      <c r="D27" s="643"/>
      <c r="E27" s="637"/>
      <c r="F27" s="637"/>
      <c r="H27" s="637"/>
      <c r="I27" s="637"/>
      <c r="J27" s="637"/>
      <c r="K27" s="637">
        <f>I27*J27</f>
        <v>0</v>
      </c>
      <c r="M27" s="637"/>
      <c r="N27" s="637"/>
      <c r="O27" s="637"/>
      <c r="P27" s="637">
        <f>N27*O27</f>
        <v>0</v>
      </c>
    </row>
    <row r="28" spans="2:21" ht="15.75" customHeight="1">
      <c r="B28" s="638" t="s">
        <v>686</v>
      </c>
      <c r="C28" s="646">
        <f>P49</f>
        <v>0</v>
      </c>
      <c r="D28" s="647">
        <f>C28-C27</f>
        <v>0</v>
      </c>
      <c r="E28" s="637"/>
      <c r="F28" s="644">
        <f>D28*E28</f>
        <v>0</v>
      </c>
      <c r="H28" s="637"/>
      <c r="I28" s="637"/>
      <c r="J28" s="637"/>
      <c r="K28" s="637"/>
      <c r="M28" s="637"/>
      <c r="N28" s="637"/>
      <c r="O28" s="637"/>
      <c r="P28" s="637"/>
    </row>
    <row r="29" spans="2:21" ht="15.75" customHeight="1">
      <c r="B29" s="638" t="s">
        <v>687</v>
      </c>
      <c r="C29" s="637"/>
      <c r="D29" s="637"/>
      <c r="E29" s="637"/>
      <c r="F29" s="637"/>
      <c r="H29" s="637"/>
      <c r="I29" s="637"/>
      <c r="J29" s="637"/>
      <c r="K29" s="637"/>
      <c r="M29" s="637"/>
      <c r="N29" s="637"/>
      <c r="O29" s="637"/>
      <c r="P29" s="637"/>
    </row>
    <row r="30" spans="2:21" ht="15.75" customHeight="1">
      <c r="B30" s="638" t="s">
        <v>688</v>
      </c>
      <c r="C30" s="637"/>
      <c r="D30" s="637"/>
      <c r="E30" s="637"/>
      <c r="F30" s="637"/>
      <c r="H30" s="637"/>
      <c r="I30" s="637"/>
      <c r="J30" s="637"/>
      <c r="K30" s="637"/>
      <c r="M30" s="637"/>
      <c r="N30" s="637"/>
      <c r="O30" s="637"/>
      <c r="P30" s="637"/>
    </row>
    <row r="31" spans="2:21" ht="15.75" customHeight="1">
      <c r="B31" s="638" t="s">
        <v>689</v>
      </c>
      <c r="C31" s="637"/>
      <c r="D31" s="637"/>
      <c r="E31" s="637"/>
      <c r="F31" s="637"/>
      <c r="H31" s="637"/>
      <c r="I31" s="637"/>
      <c r="J31" s="637"/>
      <c r="K31" s="637"/>
      <c r="M31" s="637"/>
      <c r="N31" s="637"/>
      <c r="O31" s="637"/>
      <c r="P31" s="637"/>
    </row>
    <row r="32" spans="2:21" ht="15.75" customHeight="1">
      <c r="B32" s="638" t="s">
        <v>690</v>
      </c>
      <c r="C32" s="637"/>
      <c r="D32" s="637"/>
      <c r="E32" s="637"/>
      <c r="F32" s="637"/>
      <c r="H32" s="637"/>
      <c r="I32" s="637"/>
      <c r="J32" s="637"/>
      <c r="K32" s="637"/>
      <c r="M32" s="637"/>
      <c r="N32" s="637"/>
      <c r="O32" s="637"/>
      <c r="P32" s="637"/>
    </row>
    <row r="33" spans="2:16" ht="15.75" customHeight="1">
      <c r="B33" s="638" t="s">
        <v>691</v>
      </c>
      <c r="C33" s="637"/>
      <c r="D33" s="637"/>
      <c r="E33" s="637"/>
      <c r="F33" s="637"/>
      <c r="H33" s="637"/>
      <c r="I33" s="637"/>
      <c r="J33" s="637"/>
      <c r="K33" s="637"/>
      <c r="M33" s="637"/>
      <c r="N33" s="637"/>
      <c r="O33" s="637"/>
      <c r="P33" s="637"/>
    </row>
    <row r="34" spans="2:16" ht="15.75" customHeight="1">
      <c r="B34" s="638" t="s">
        <v>692</v>
      </c>
      <c r="C34" s="637"/>
      <c r="D34" s="637"/>
      <c r="E34" s="637"/>
      <c r="F34" s="637"/>
      <c r="H34" s="637"/>
      <c r="I34" s="637"/>
      <c r="J34" s="637"/>
      <c r="K34" s="637"/>
      <c r="M34" s="637"/>
      <c r="N34" s="637"/>
      <c r="O34" s="637"/>
      <c r="P34" s="637"/>
    </row>
    <row r="35" spans="2:16" ht="15.75" customHeight="1">
      <c r="B35" s="638" t="s">
        <v>693</v>
      </c>
      <c r="C35" s="637"/>
      <c r="D35" s="637"/>
      <c r="E35" s="637"/>
      <c r="F35" s="637"/>
      <c r="H35" s="637"/>
      <c r="I35" s="637"/>
      <c r="J35" s="637"/>
      <c r="K35" s="637"/>
      <c r="M35" s="637"/>
      <c r="N35" s="637"/>
      <c r="O35" s="637"/>
      <c r="P35" s="637"/>
    </row>
    <row r="36" spans="2:16" ht="15.75" customHeight="1">
      <c r="B36" s="638" t="s">
        <v>694</v>
      </c>
      <c r="C36" s="637"/>
      <c r="D36" s="637"/>
      <c r="E36" s="637"/>
      <c r="F36" s="637"/>
      <c r="H36" s="637"/>
      <c r="I36" s="637"/>
      <c r="J36" s="637"/>
      <c r="K36" s="637"/>
      <c r="M36" s="637"/>
      <c r="N36" s="637"/>
      <c r="O36" s="637"/>
      <c r="P36" s="637"/>
    </row>
    <row r="37" spans="2:16" ht="15.75" customHeight="1">
      <c r="B37" s="638" t="s">
        <v>695</v>
      </c>
      <c r="C37" s="637"/>
      <c r="D37" s="637"/>
      <c r="E37" s="637"/>
      <c r="F37" s="637"/>
      <c r="H37" s="637"/>
      <c r="I37" s="637"/>
      <c r="J37" s="637"/>
      <c r="K37" s="637"/>
      <c r="M37" s="637"/>
      <c r="N37" s="637"/>
      <c r="O37" s="637"/>
      <c r="P37" s="637"/>
    </row>
    <row r="38" spans="2:16" ht="15.75" customHeight="1">
      <c r="B38" s="638" t="s">
        <v>696</v>
      </c>
      <c r="C38" s="637"/>
      <c r="D38" s="637"/>
      <c r="E38" s="637"/>
      <c r="F38" s="637"/>
      <c r="H38" s="637"/>
      <c r="I38" s="637"/>
      <c r="J38" s="637"/>
      <c r="K38" s="637"/>
      <c r="M38" s="637"/>
      <c r="N38" s="637"/>
      <c r="O38" s="637"/>
      <c r="P38" s="637"/>
    </row>
    <row r="39" spans="2:16" ht="16.350000000000001" customHeight="1">
      <c r="B39" s="648" t="s">
        <v>26</v>
      </c>
      <c r="C39" s="649"/>
      <c r="D39" s="649"/>
      <c r="E39" s="649"/>
      <c r="F39" s="650">
        <f>SUM(F28:F38)</f>
        <v>0</v>
      </c>
      <c r="H39" s="637"/>
      <c r="I39" s="637"/>
      <c r="J39" s="637"/>
      <c r="K39" s="637"/>
      <c r="M39" s="637"/>
      <c r="N39" s="637"/>
      <c r="O39" s="637"/>
      <c r="P39" s="637"/>
    </row>
    <row r="40" spans="2:16">
      <c r="B40" s="638" t="s">
        <v>684</v>
      </c>
      <c r="C40" s="637"/>
      <c r="D40" s="637"/>
      <c r="E40" s="637"/>
      <c r="F40" s="637"/>
      <c r="H40" s="637"/>
      <c r="I40" s="637"/>
      <c r="J40" s="637"/>
      <c r="K40" s="637"/>
      <c r="M40" s="637"/>
      <c r="N40" s="637"/>
      <c r="O40" s="637"/>
      <c r="P40" s="637"/>
    </row>
    <row r="41" spans="2:16">
      <c r="B41" s="638" t="s">
        <v>684</v>
      </c>
      <c r="C41" s="637"/>
      <c r="D41" s="637"/>
      <c r="E41" s="637"/>
      <c r="F41" s="637"/>
      <c r="H41" s="637"/>
      <c r="I41" s="637"/>
      <c r="J41" s="637"/>
      <c r="K41" s="637"/>
      <c r="M41" s="637"/>
      <c r="N41" s="637"/>
      <c r="O41" s="637"/>
      <c r="P41" s="637"/>
    </row>
    <row r="42" spans="2:16">
      <c r="B42" s="638" t="s">
        <v>684</v>
      </c>
      <c r="C42" s="637"/>
      <c r="D42" s="637"/>
      <c r="E42" s="637"/>
      <c r="F42" s="637"/>
      <c r="H42" s="637"/>
      <c r="I42" s="637"/>
      <c r="J42" s="637"/>
      <c r="K42" s="637"/>
      <c r="M42" s="637"/>
      <c r="N42" s="637"/>
      <c r="O42" s="637"/>
      <c r="P42" s="637"/>
    </row>
    <row r="43" spans="2:16">
      <c r="B43" s="638" t="s">
        <v>684</v>
      </c>
      <c r="C43" s="637"/>
      <c r="D43" s="637"/>
      <c r="E43" s="637"/>
      <c r="F43" s="637"/>
      <c r="H43" s="637"/>
      <c r="I43" s="637"/>
      <c r="J43" s="637"/>
      <c r="K43" s="637"/>
      <c r="M43" s="637"/>
      <c r="N43" s="637"/>
      <c r="O43" s="637"/>
      <c r="P43" s="637"/>
    </row>
    <row r="44" spans="2:16">
      <c r="H44" s="637"/>
      <c r="I44" s="637"/>
      <c r="J44" s="637"/>
      <c r="K44" s="637"/>
      <c r="M44" s="637"/>
      <c r="N44" s="637"/>
      <c r="O44" s="637"/>
      <c r="P44" s="637"/>
    </row>
    <row r="45" spans="2:16">
      <c r="H45" s="637"/>
      <c r="I45" s="637"/>
      <c r="J45" s="637"/>
      <c r="K45" s="637"/>
      <c r="M45" s="637"/>
      <c r="N45" s="637"/>
      <c r="O45" s="637"/>
      <c r="P45" s="637"/>
    </row>
    <row r="46" spans="2:16">
      <c r="H46" s="637"/>
      <c r="I46" s="637"/>
      <c r="J46" s="637"/>
      <c r="K46" s="637"/>
      <c r="M46" s="637"/>
      <c r="N46" s="637"/>
      <c r="O46" s="637"/>
      <c r="P46" s="637"/>
    </row>
    <row r="47" spans="2:16">
      <c r="H47" s="637"/>
      <c r="I47" s="637"/>
      <c r="J47" s="637"/>
      <c r="K47" s="637"/>
      <c r="M47" s="637"/>
      <c r="N47" s="637"/>
      <c r="O47" s="637"/>
      <c r="P47" s="637"/>
    </row>
    <row r="48" spans="2:16">
      <c r="H48" s="637"/>
      <c r="I48" s="637"/>
      <c r="J48" s="637"/>
      <c r="K48" s="637"/>
      <c r="M48" s="637"/>
      <c r="N48" s="637"/>
      <c r="O48" s="637"/>
      <c r="P48" s="637"/>
    </row>
    <row r="49" spans="8:16">
      <c r="H49" s="648" t="s">
        <v>26</v>
      </c>
      <c r="I49" s="649"/>
      <c r="J49" s="649"/>
      <c r="K49" s="645">
        <f>SUM(K27:K48)</f>
        <v>0</v>
      </c>
      <c r="M49" s="648" t="s">
        <v>26</v>
      </c>
      <c r="N49" s="649"/>
      <c r="O49" s="649"/>
      <c r="P49" s="646">
        <f>SUM(P27:P48)</f>
        <v>0</v>
      </c>
    </row>
  </sheetData>
  <mergeCells count="2">
    <mergeCell ref="B24:F24"/>
    <mergeCell ref="B18:U18"/>
  </mergeCells>
  <pageMargins left="0.7" right="0.7" top="0.75" bottom="0.75" header="0.3" footer="0.3"/>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5:U79"/>
  <sheetViews>
    <sheetView zoomScale="70" zoomScaleNormal="70" workbookViewId="0">
      <pane ySplit="17" topLeftCell="A18" activePane="bottomLeft" state="frozen"/>
      <selection pane="bottomLeft" activeCell="H29" sqref="H29:N29"/>
    </sheetView>
  </sheetViews>
  <sheetFormatPr defaultColWidth="9" defaultRowHeight="15"/>
  <cols>
    <col min="1" max="1" width="9" style="1"/>
    <col min="2" max="2" width="37" style="607" customWidth="1"/>
    <col min="3" max="3" width="9" style="9"/>
    <col min="4" max="13" width="9" style="1"/>
    <col min="14" max="14" width="28.85546875" style="1" customWidth="1"/>
    <col min="15" max="20" width="9" style="1"/>
    <col min="21" max="21" width="28.28515625" style="1" customWidth="1"/>
    <col min="22" max="16384" width="9" style="1"/>
  </cols>
  <sheetData>
    <row r="15" spans="2:21" ht="18" customHeight="1">
      <c r="B15" s="791" t="s">
        <v>970</v>
      </c>
      <c r="C15" s="791"/>
      <c r="D15" s="791"/>
      <c r="E15" s="791"/>
      <c r="F15" s="791"/>
      <c r="G15" s="791"/>
      <c r="H15" s="791"/>
      <c r="I15" s="791"/>
      <c r="J15" s="791"/>
      <c r="K15" s="791"/>
      <c r="L15" s="791"/>
      <c r="M15" s="791"/>
      <c r="N15" s="791"/>
      <c r="O15" s="791"/>
      <c r="P15" s="791"/>
      <c r="Q15" s="791"/>
      <c r="R15" s="791"/>
      <c r="S15" s="791"/>
      <c r="T15" s="791"/>
      <c r="U15" s="791"/>
    </row>
    <row r="17" spans="2:21" ht="26.25" customHeight="1">
      <c r="B17" s="608" t="s">
        <v>557</v>
      </c>
      <c r="C17" s="799" t="s">
        <v>501</v>
      </c>
      <c r="D17" s="800"/>
      <c r="E17" s="800"/>
      <c r="F17" s="800"/>
      <c r="G17" s="800"/>
      <c r="H17" s="800"/>
      <c r="I17" s="800"/>
      <c r="J17" s="800"/>
      <c r="K17" s="800"/>
      <c r="L17" s="800"/>
      <c r="M17" s="800"/>
      <c r="N17" s="800"/>
      <c r="O17" s="800"/>
      <c r="P17" s="800"/>
      <c r="Q17" s="800"/>
      <c r="R17" s="800"/>
      <c r="S17" s="800"/>
      <c r="T17" s="800"/>
      <c r="U17" s="800"/>
    </row>
    <row r="18" spans="2:21" ht="6.95" customHeight="1">
      <c r="B18" s="757"/>
      <c r="C18" s="758"/>
      <c r="D18" s="758"/>
      <c r="E18" s="758"/>
      <c r="F18" s="758"/>
      <c r="G18" s="758"/>
      <c r="H18" s="758"/>
      <c r="I18" s="758"/>
      <c r="J18" s="758"/>
      <c r="K18" s="758"/>
      <c r="L18" s="758"/>
      <c r="M18" s="758"/>
      <c r="N18" s="758"/>
      <c r="O18" s="758"/>
      <c r="P18" s="758"/>
      <c r="Q18" s="758"/>
      <c r="R18" s="758"/>
      <c r="S18" s="758"/>
      <c r="T18" s="758"/>
      <c r="U18" s="758"/>
    </row>
    <row r="19" spans="2:21" ht="26.25" customHeight="1">
      <c r="B19" s="768" t="s">
        <v>994</v>
      </c>
      <c r="C19" s="805" t="s">
        <v>1000</v>
      </c>
      <c r="D19" s="805"/>
      <c r="E19" s="805"/>
      <c r="F19" s="805"/>
      <c r="G19" s="805"/>
      <c r="H19" s="805"/>
      <c r="I19" s="805"/>
      <c r="J19" s="805"/>
      <c r="K19" s="805"/>
      <c r="L19" s="805"/>
      <c r="M19" s="805"/>
      <c r="N19" s="805"/>
      <c r="O19" s="805"/>
      <c r="P19" s="805"/>
      <c r="Q19" s="805"/>
      <c r="R19" s="805"/>
      <c r="S19" s="805"/>
      <c r="T19" s="805"/>
      <c r="U19" s="806"/>
    </row>
    <row r="20" spans="2:21" ht="15.75">
      <c r="B20" s="769" t="s">
        <v>542</v>
      </c>
      <c r="C20" s="807" t="s">
        <v>995</v>
      </c>
      <c r="D20" s="807"/>
      <c r="E20" s="807"/>
      <c r="F20" s="807"/>
      <c r="G20" s="807"/>
      <c r="H20" s="808" t="s">
        <v>996</v>
      </c>
      <c r="I20" s="808"/>
      <c r="J20" s="808"/>
      <c r="K20" s="808"/>
      <c r="L20" s="808"/>
      <c r="M20" s="808"/>
      <c r="N20" s="808"/>
      <c r="O20" s="808" t="s">
        <v>997</v>
      </c>
      <c r="P20" s="808"/>
      <c r="Q20" s="808"/>
      <c r="R20" s="808"/>
      <c r="S20" s="808"/>
      <c r="T20" s="808"/>
      <c r="U20" s="808"/>
    </row>
    <row r="21" spans="2:21" ht="15.75">
      <c r="B21" s="770">
        <v>1</v>
      </c>
      <c r="C21" s="798" t="s">
        <v>1001</v>
      </c>
      <c r="D21" s="798"/>
      <c r="E21" s="798"/>
      <c r="F21" s="798"/>
      <c r="G21" s="798"/>
      <c r="H21" s="798" t="s">
        <v>1002</v>
      </c>
      <c r="I21" s="798"/>
      <c r="J21" s="798"/>
      <c r="K21" s="798"/>
      <c r="L21" s="798"/>
      <c r="M21" s="798"/>
      <c r="N21" s="798"/>
      <c r="O21" s="798" t="s">
        <v>1003</v>
      </c>
      <c r="P21" s="798"/>
      <c r="Q21" s="798"/>
      <c r="R21" s="798"/>
      <c r="S21" s="798"/>
      <c r="T21" s="798"/>
      <c r="U21" s="798"/>
    </row>
    <row r="22" spans="2:21" ht="15.75">
      <c r="B22" s="770">
        <v>2</v>
      </c>
      <c r="C22" s="798" t="s">
        <v>1004</v>
      </c>
      <c r="D22" s="798"/>
      <c r="E22" s="798"/>
      <c r="F22" s="798"/>
      <c r="G22" s="798"/>
      <c r="H22" s="798" t="s">
        <v>1005</v>
      </c>
      <c r="I22" s="798"/>
      <c r="J22" s="798"/>
      <c r="K22" s="798"/>
      <c r="L22" s="798"/>
      <c r="M22" s="798"/>
      <c r="N22" s="798"/>
      <c r="O22" s="798" t="s">
        <v>1006</v>
      </c>
      <c r="P22" s="798"/>
      <c r="Q22" s="798"/>
      <c r="R22" s="798"/>
      <c r="S22" s="798"/>
      <c r="T22" s="798"/>
      <c r="U22" s="798"/>
    </row>
    <row r="23" spans="2:21" ht="15.75">
      <c r="B23" s="770">
        <v>3</v>
      </c>
      <c r="C23" s="798" t="s">
        <v>1007</v>
      </c>
      <c r="D23" s="798"/>
      <c r="E23" s="798"/>
      <c r="F23" s="798"/>
      <c r="G23" s="798"/>
      <c r="H23" s="798" t="s">
        <v>1008</v>
      </c>
      <c r="I23" s="798"/>
      <c r="J23" s="798"/>
      <c r="K23" s="798"/>
      <c r="L23" s="798"/>
      <c r="M23" s="798"/>
      <c r="N23" s="798"/>
      <c r="O23" s="798" t="s">
        <v>1009</v>
      </c>
      <c r="P23" s="798"/>
      <c r="Q23" s="798"/>
      <c r="R23" s="798"/>
      <c r="S23" s="798"/>
      <c r="T23" s="798"/>
      <c r="U23" s="798"/>
    </row>
    <row r="24" spans="2:21" ht="15.75">
      <c r="B24" s="770">
        <v>4</v>
      </c>
      <c r="C24" s="798" t="s">
        <v>1010</v>
      </c>
      <c r="D24" s="798"/>
      <c r="E24" s="798"/>
      <c r="F24" s="798"/>
      <c r="G24" s="798"/>
      <c r="H24" s="798" t="s">
        <v>1011</v>
      </c>
      <c r="I24" s="798"/>
      <c r="J24" s="798"/>
      <c r="K24" s="798"/>
      <c r="L24" s="798"/>
      <c r="M24" s="798"/>
      <c r="N24" s="798"/>
      <c r="O24" s="798" t="s">
        <v>1012</v>
      </c>
      <c r="P24" s="798"/>
      <c r="Q24" s="798"/>
      <c r="R24" s="798"/>
      <c r="S24" s="798"/>
      <c r="T24" s="798"/>
      <c r="U24" s="798"/>
    </row>
    <row r="25" spans="2:21" ht="15.75">
      <c r="B25" s="770">
        <v>5</v>
      </c>
      <c r="C25" s="798" t="s">
        <v>1013</v>
      </c>
      <c r="D25" s="798"/>
      <c r="E25" s="798"/>
      <c r="F25" s="798"/>
      <c r="G25" s="798"/>
      <c r="H25" s="798" t="s">
        <v>1014</v>
      </c>
      <c r="I25" s="798"/>
      <c r="J25" s="798"/>
      <c r="K25" s="798"/>
      <c r="L25" s="798"/>
      <c r="M25" s="798"/>
      <c r="N25" s="798"/>
      <c r="O25" s="798" t="s">
        <v>1015</v>
      </c>
      <c r="P25" s="798"/>
      <c r="Q25" s="798"/>
      <c r="R25" s="798"/>
      <c r="S25" s="798"/>
      <c r="T25" s="798"/>
      <c r="U25" s="798"/>
    </row>
    <row r="26" spans="2:21" ht="15.75">
      <c r="B26" s="770">
        <v>6</v>
      </c>
      <c r="C26" s="798" t="s">
        <v>1016</v>
      </c>
      <c r="D26" s="798"/>
      <c r="E26" s="798"/>
      <c r="F26" s="798"/>
      <c r="G26" s="798"/>
      <c r="H26" s="809" t="s">
        <v>1017</v>
      </c>
      <c r="I26" s="809"/>
      <c r="J26" s="809"/>
      <c r="K26" s="809"/>
      <c r="L26" s="809"/>
      <c r="M26" s="809"/>
      <c r="N26" s="809"/>
      <c r="O26" s="809" t="s">
        <v>1018</v>
      </c>
      <c r="P26" s="809"/>
      <c r="Q26" s="809"/>
      <c r="R26" s="809"/>
      <c r="S26" s="809"/>
      <c r="T26" s="809"/>
      <c r="U26" s="809"/>
    </row>
    <row r="27" spans="2:21" ht="15.75">
      <c r="B27" s="770">
        <v>7</v>
      </c>
      <c r="C27" s="798" t="s">
        <v>1019</v>
      </c>
      <c r="D27" s="798"/>
      <c r="E27" s="798"/>
      <c r="F27" s="798"/>
      <c r="G27" s="798"/>
      <c r="H27" s="809" t="s">
        <v>1020</v>
      </c>
      <c r="I27" s="809"/>
      <c r="J27" s="809"/>
      <c r="K27" s="809"/>
      <c r="L27" s="809"/>
      <c r="M27" s="809"/>
      <c r="N27" s="809"/>
      <c r="O27" s="809" t="s">
        <v>1021</v>
      </c>
      <c r="P27" s="809"/>
      <c r="Q27" s="809"/>
      <c r="R27" s="809"/>
      <c r="S27" s="809"/>
      <c r="T27" s="809"/>
      <c r="U27" s="809"/>
    </row>
    <row r="28" spans="2:21" ht="15.75">
      <c r="B28" s="770">
        <v>8</v>
      </c>
      <c r="C28" s="798" t="s">
        <v>1022</v>
      </c>
      <c r="D28" s="798"/>
      <c r="E28" s="798"/>
      <c r="F28" s="798"/>
      <c r="G28" s="798"/>
      <c r="H28" s="798" t="s">
        <v>1023</v>
      </c>
      <c r="I28" s="798"/>
      <c r="J28" s="798"/>
      <c r="K28" s="798"/>
      <c r="L28" s="798"/>
      <c r="M28" s="798"/>
      <c r="N28" s="798"/>
      <c r="O28" s="798" t="s">
        <v>1024</v>
      </c>
      <c r="P28" s="798"/>
      <c r="Q28" s="798"/>
      <c r="R28" s="798"/>
      <c r="S28" s="798"/>
      <c r="T28" s="798"/>
      <c r="U28" s="798"/>
    </row>
    <row r="29" spans="2:21" ht="15.75">
      <c r="B29" s="770">
        <v>9</v>
      </c>
      <c r="C29" s="798" t="s">
        <v>1025</v>
      </c>
      <c r="D29" s="798"/>
      <c r="E29" s="798"/>
      <c r="F29" s="798"/>
      <c r="G29" s="798"/>
      <c r="H29" s="798" t="s">
        <v>1026</v>
      </c>
      <c r="I29" s="798"/>
      <c r="J29" s="798"/>
      <c r="K29" s="798"/>
      <c r="L29" s="798"/>
      <c r="M29" s="798"/>
      <c r="N29" s="798"/>
      <c r="O29" s="798" t="s">
        <v>1027</v>
      </c>
      <c r="P29" s="798"/>
      <c r="Q29" s="798"/>
      <c r="R29" s="798"/>
      <c r="S29" s="798"/>
      <c r="T29" s="798"/>
      <c r="U29" s="798"/>
    </row>
    <row r="30" spans="2:21" ht="15.75">
      <c r="B30" s="771"/>
      <c r="C30" s="772"/>
      <c r="D30" s="772"/>
      <c r="E30" s="772"/>
      <c r="F30" s="772"/>
      <c r="G30" s="772"/>
      <c r="H30" s="772"/>
      <c r="I30" s="772"/>
      <c r="J30" s="772"/>
      <c r="K30" s="772"/>
      <c r="L30" s="772"/>
      <c r="M30" s="772"/>
      <c r="N30" s="772"/>
      <c r="O30" s="772"/>
      <c r="P30" s="772"/>
      <c r="Q30" s="772"/>
      <c r="R30" s="772"/>
      <c r="S30" s="772"/>
      <c r="T30" s="772"/>
      <c r="U30" s="773"/>
    </row>
    <row r="31" spans="2:21" ht="26.25" customHeight="1">
      <c r="B31" s="768" t="s">
        <v>994</v>
      </c>
      <c r="C31" s="805" t="s">
        <v>1028</v>
      </c>
      <c r="D31" s="805"/>
      <c r="E31" s="805"/>
      <c r="F31" s="805"/>
      <c r="G31" s="805"/>
      <c r="H31" s="805"/>
      <c r="I31" s="805"/>
      <c r="J31" s="805"/>
      <c r="K31" s="805"/>
      <c r="L31" s="805"/>
      <c r="M31" s="805"/>
      <c r="N31" s="805"/>
      <c r="O31" s="805"/>
      <c r="P31" s="805"/>
      <c r="Q31" s="805"/>
      <c r="R31" s="805"/>
      <c r="S31" s="805"/>
      <c r="T31" s="805"/>
      <c r="U31" s="806"/>
    </row>
    <row r="32" spans="2:21" ht="15.75">
      <c r="B32" s="769" t="s">
        <v>542</v>
      </c>
      <c r="C32" s="807" t="s">
        <v>995</v>
      </c>
      <c r="D32" s="807"/>
      <c r="E32" s="807"/>
      <c r="F32" s="807"/>
      <c r="G32" s="807"/>
      <c r="H32" s="808" t="s">
        <v>998</v>
      </c>
      <c r="I32" s="808"/>
      <c r="J32" s="808"/>
      <c r="K32" s="808"/>
      <c r="L32" s="808"/>
      <c r="M32" s="808"/>
      <c r="N32" s="808"/>
      <c r="O32" s="808" t="s">
        <v>999</v>
      </c>
      <c r="P32" s="808"/>
      <c r="Q32" s="808"/>
      <c r="R32" s="808"/>
      <c r="S32" s="808"/>
      <c r="T32" s="808"/>
      <c r="U32" s="808"/>
    </row>
    <row r="33" spans="2:21" ht="15.75" customHeight="1">
      <c r="B33" s="810">
        <v>1</v>
      </c>
      <c r="C33" s="818" t="s">
        <v>1029</v>
      </c>
      <c r="D33" s="819"/>
      <c r="E33" s="819"/>
      <c r="F33" s="819"/>
      <c r="G33" s="820"/>
      <c r="H33" s="812" t="s">
        <v>1030</v>
      </c>
      <c r="I33" s="813"/>
      <c r="J33" s="813"/>
      <c r="K33" s="813"/>
      <c r="L33" s="813"/>
      <c r="M33" s="813"/>
      <c r="N33" s="814"/>
      <c r="O33" s="818" t="s">
        <v>1021</v>
      </c>
      <c r="P33" s="819"/>
      <c r="Q33" s="819"/>
      <c r="R33" s="819"/>
      <c r="S33" s="819"/>
      <c r="T33" s="819"/>
      <c r="U33" s="820"/>
    </row>
    <row r="34" spans="2:21" ht="15.75" customHeight="1">
      <c r="B34" s="811"/>
      <c r="C34" s="821"/>
      <c r="D34" s="822"/>
      <c r="E34" s="822"/>
      <c r="F34" s="822"/>
      <c r="G34" s="823"/>
      <c r="H34" s="815"/>
      <c r="I34" s="816"/>
      <c r="J34" s="816"/>
      <c r="K34" s="816"/>
      <c r="L34" s="816"/>
      <c r="M34" s="816"/>
      <c r="N34" s="817"/>
      <c r="O34" s="821"/>
      <c r="P34" s="822"/>
      <c r="Q34" s="822"/>
      <c r="R34" s="822"/>
      <c r="S34" s="822"/>
      <c r="T34" s="822"/>
      <c r="U34" s="823"/>
    </row>
    <row r="35" spans="2:21" ht="15.75" customHeight="1">
      <c r="B35" s="770">
        <v>2</v>
      </c>
      <c r="C35" s="798" t="s">
        <v>1031</v>
      </c>
      <c r="D35" s="798"/>
      <c r="E35" s="798"/>
      <c r="F35" s="798"/>
      <c r="G35" s="798"/>
      <c r="H35" s="798" t="s">
        <v>1032</v>
      </c>
      <c r="I35" s="798"/>
      <c r="J35" s="798"/>
      <c r="K35" s="798"/>
      <c r="L35" s="798"/>
      <c r="M35" s="798"/>
      <c r="N35" s="798"/>
      <c r="O35" s="798" t="s">
        <v>1033</v>
      </c>
      <c r="P35" s="798"/>
      <c r="Q35" s="798"/>
      <c r="R35" s="798"/>
      <c r="S35" s="798"/>
      <c r="T35" s="798"/>
      <c r="U35" s="798"/>
    </row>
    <row r="36" spans="2:21" ht="18.75" customHeight="1">
      <c r="B36" s="767"/>
      <c r="C36" s="758"/>
      <c r="D36" s="758"/>
      <c r="E36" s="758"/>
      <c r="F36" s="758"/>
      <c r="G36" s="758"/>
      <c r="H36" s="758"/>
      <c r="I36" s="758"/>
      <c r="J36" s="758"/>
      <c r="K36" s="758"/>
      <c r="L36" s="758"/>
      <c r="M36" s="758"/>
      <c r="N36" s="758"/>
      <c r="O36" s="758"/>
      <c r="P36" s="758"/>
      <c r="Q36" s="758"/>
      <c r="R36" s="758"/>
      <c r="S36" s="758"/>
      <c r="T36" s="758"/>
      <c r="U36" s="758"/>
    </row>
    <row r="37" spans="2:21" ht="18.75" customHeight="1">
      <c r="B37" s="767"/>
      <c r="C37" s="758"/>
      <c r="D37" s="758"/>
      <c r="E37" s="758"/>
      <c r="F37" s="758"/>
      <c r="G37" s="758"/>
      <c r="H37" s="758"/>
      <c r="I37" s="758"/>
      <c r="J37" s="758"/>
      <c r="K37" s="758"/>
      <c r="L37" s="758"/>
      <c r="M37" s="758"/>
      <c r="N37" s="758"/>
      <c r="O37" s="758"/>
      <c r="P37" s="758"/>
      <c r="Q37" s="758"/>
      <c r="R37" s="758"/>
      <c r="S37" s="758"/>
      <c r="T37" s="758"/>
      <c r="U37" s="758"/>
    </row>
    <row r="38" spans="2:21" ht="55.5" customHeight="1">
      <c r="B38" s="620" t="s">
        <v>622</v>
      </c>
      <c r="C38" s="794" t="s">
        <v>712</v>
      </c>
      <c r="D38" s="794"/>
      <c r="E38" s="794"/>
      <c r="F38" s="794"/>
      <c r="G38" s="794"/>
      <c r="H38" s="794"/>
      <c r="I38" s="794"/>
      <c r="J38" s="794"/>
      <c r="K38" s="794"/>
      <c r="L38" s="794"/>
      <c r="M38" s="794"/>
      <c r="N38" s="794"/>
      <c r="O38" s="794"/>
      <c r="P38" s="794"/>
      <c r="Q38" s="794"/>
      <c r="R38" s="794"/>
      <c r="S38" s="794"/>
      <c r="T38" s="794"/>
      <c r="U38" s="795"/>
    </row>
    <row r="39" spans="2:21" ht="15.75">
      <c r="B39" s="610"/>
      <c r="C39" s="472"/>
      <c r="U39" s="611"/>
    </row>
    <row r="40" spans="2:21" ht="15.75">
      <c r="B40" s="610"/>
      <c r="C40" s="472" t="s">
        <v>626</v>
      </c>
      <c r="U40" s="611"/>
    </row>
    <row r="41" spans="2:21" ht="15.75">
      <c r="B41" s="610"/>
      <c r="C41" s="472"/>
      <c r="U41" s="611"/>
    </row>
    <row r="42" spans="2:21" ht="15.75">
      <c r="B42" s="610"/>
      <c r="C42" s="472" t="s">
        <v>623</v>
      </c>
      <c r="U42" s="611"/>
    </row>
    <row r="43" spans="2:21" ht="15.75">
      <c r="B43" s="610"/>
      <c r="C43" s="472"/>
      <c r="U43" s="611"/>
    </row>
    <row r="44" spans="2:21" ht="30" customHeight="1">
      <c r="B44" s="610"/>
      <c r="C44" s="794" t="s">
        <v>624</v>
      </c>
      <c r="D44" s="794"/>
      <c r="E44" s="794"/>
      <c r="F44" s="794"/>
      <c r="G44" s="794"/>
      <c r="H44" s="794"/>
      <c r="I44" s="794"/>
      <c r="J44" s="794"/>
      <c r="K44" s="794"/>
      <c r="L44" s="794"/>
      <c r="M44" s="794"/>
      <c r="N44" s="794"/>
      <c r="O44" s="794"/>
      <c r="P44" s="794"/>
      <c r="Q44" s="794"/>
      <c r="R44" s="794"/>
      <c r="S44" s="794"/>
      <c r="U44" s="611"/>
    </row>
    <row r="45" spans="2:21" ht="15.75">
      <c r="B45" s="610"/>
      <c r="C45" s="472"/>
      <c r="U45" s="611"/>
    </row>
    <row r="46" spans="2:21" ht="15.75">
      <c r="B46" s="610"/>
      <c r="C46" s="472" t="s">
        <v>627</v>
      </c>
      <c r="U46" s="611"/>
    </row>
    <row r="47" spans="2:21" ht="15.75">
      <c r="B47" s="610"/>
      <c r="C47" s="472"/>
      <c r="U47" s="611"/>
    </row>
    <row r="48" spans="2:21" ht="31.5" customHeight="1">
      <c r="B48" s="610"/>
      <c r="C48" s="794" t="s">
        <v>625</v>
      </c>
      <c r="D48" s="794"/>
      <c r="E48" s="794"/>
      <c r="F48" s="794"/>
      <c r="G48" s="794"/>
      <c r="H48" s="794"/>
      <c r="I48" s="794"/>
      <c r="J48" s="794"/>
      <c r="K48" s="794"/>
      <c r="L48" s="794"/>
      <c r="M48" s="794"/>
      <c r="N48" s="794"/>
      <c r="O48" s="794"/>
      <c r="P48" s="794"/>
      <c r="Q48" s="794"/>
      <c r="R48" s="794"/>
      <c r="S48" s="794"/>
      <c r="T48" s="794"/>
      <c r="U48" s="795"/>
    </row>
    <row r="49" spans="2:21" ht="15.75">
      <c r="B49" s="610"/>
      <c r="C49" s="472"/>
      <c r="U49" s="611"/>
    </row>
    <row r="50" spans="2:21" ht="31.5" customHeight="1">
      <c r="B50" s="610"/>
      <c r="C50" s="794" t="s">
        <v>628</v>
      </c>
      <c r="D50" s="794"/>
      <c r="E50" s="794"/>
      <c r="F50" s="794"/>
      <c r="G50" s="794"/>
      <c r="H50" s="794"/>
      <c r="I50" s="794"/>
      <c r="J50" s="794"/>
      <c r="K50" s="794"/>
      <c r="L50" s="794"/>
      <c r="M50" s="794"/>
      <c r="N50" s="794"/>
      <c r="O50" s="794"/>
      <c r="P50" s="794"/>
      <c r="Q50" s="794"/>
      <c r="R50" s="794"/>
      <c r="S50" s="794"/>
      <c r="T50" s="794"/>
      <c r="U50" s="795"/>
    </row>
    <row r="51" spans="2:21" ht="15.75">
      <c r="B51" s="610"/>
      <c r="C51" s="472"/>
      <c r="U51" s="611"/>
    </row>
    <row r="52" spans="2:21" ht="15.75">
      <c r="B52" s="610"/>
      <c r="C52" s="472" t="s">
        <v>629</v>
      </c>
      <c r="U52" s="611"/>
    </row>
    <row r="53" spans="2:21" ht="15.75">
      <c r="B53" s="612"/>
      <c r="C53" s="613"/>
      <c r="D53" s="614"/>
      <c r="E53" s="614"/>
      <c r="F53" s="614"/>
      <c r="G53" s="614"/>
      <c r="H53" s="614"/>
      <c r="I53" s="614"/>
      <c r="J53" s="614"/>
      <c r="K53" s="614"/>
      <c r="L53" s="614"/>
      <c r="M53" s="614"/>
      <c r="N53" s="614"/>
      <c r="O53" s="614"/>
      <c r="P53" s="614"/>
      <c r="Q53" s="614"/>
      <c r="R53" s="614"/>
      <c r="S53" s="614"/>
      <c r="T53" s="614"/>
      <c r="U53" s="615"/>
    </row>
    <row r="54" spans="2:21" ht="51" customHeight="1">
      <c r="B54" s="616" t="s">
        <v>630</v>
      </c>
      <c r="C54" s="801" t="s">
        <v>921</v>
      </c>
      <c r="D54" s="801"/>
      <c r="E54" s="801"/>
      <c r="F54" s="801"/>
      <c r="G54" s="801"/>
      <c r="H54" s="801"/>
      <c r="I54" s="801"/>
      <c r="J54" s="801"/>
      <c r="K54" s="801"/>
      <c r="L54" s="801"/>
      <c r="M54" s="801"/>
      <c r="N54" s="801"/>
      <c r="O54" s="801"/>
      <c r="P54" s="801"/>
      <c r="Q54" s="801"/>
      <c r="R54" s="801"/>
      <c r="S54" s="801"/>
      <c r="T54" s="801"/>
      <c r="U54" s="802"/>
    </row>
    <row r="55" spans="2:21">
      <c r="B55" s="617"/>
      <c r="C55" s="618"/>
      <c r="D55" s="618"/>
      <c r="E55" s="618"/>
      <c r="F55" s="618"/>
      <c r="G55" s="618"/>
      <c r="H55" s="618"/>
      <c r="I55" s="618"/>
      <c r="J55" s="618"/>
      <c r="K55" s="618"/>
      <c r="L55" s="618"/>
      <c r="M55" s="618"/>
      <c r="N55" s="618"/>
      <c r="O55" s="618"/>
      <c r="P55" s="618"/>
      <c r="Q55" s="618"/>
      <c r="R55" s="618"/>
      <c r="S55" s="618"/>
      <c r="T55" s="618"/>
      <c r="U55" s="619"/>
    </row>
    <row r="56" spans="2:21" ht="15.75">
      <c r="B56" s="620" t="s">
        <v>631</v>
      </c>
      <c r="C56" s="30" t="s">
        <v>632</v>
      </c>
      <c r="U56" s="611"/>
    </row>
    <row r="57" spans="2:21">
      <c r="B57" s="621"/>
      <c r="C57" s="614"/>
      <c r="D57" s="614"/>
      <c r="E57" s="614"/>
      <c r="F57" s="614"/>
      <c r="G57" s="614"/>
      <c r="H57" s="614"/>
      <c r="I57" s="614"/>
      <c r="J57" s="614"/>
      <c r="K57" s="614"/>
      <c r="L57" s="614"/>
      <c r="M57" s="614"/>
      <c r="N57" s="614"/>
      <c r="O57" s="614"/>
      <c r="P57" s="614"/>
      <c r="Q57" s="614"/>
      <c r="R57" s="614"/>
      <c r="S57" s="614"/>
      <c r="T57" s="614"/>
      <c r="U57" s="615"/>
    </row>
    <row r="58" spans="2:21" ht="34.5" customHeight="1">
      <c r="B58" s="609" t="s">
        <v>633</v>
      </c>
      <c r="C58" s="796" t="s">
        <v>634</v>
      </c>
      <c r="D58" s="796"/>
      <c r="E58" s="796"/>
      <c r="F58" s="796"/>
      <c r="G58" s="796"/>
      <c r="H58" s="796"/>
      <c r="I58" s="796"/>
      <c r="J58" s="796"/>
      <c r="K58" s="796"/>
      <c r="L58" s="796"/>
      <c r="M58" s="796"/>
      <c r="N58" s="796"/>
      <c r="O58" s="796"/>
      <c r="P58" s="796"/>
      <c r="Q58" s="796"/>
      <c r="R58" s="796"/>
      <c r="S58" s="796"/>
      <c r="T58" s="796"/>
      <c r="U58" s="797"/>
    </row>
    <row r="59" spans="2:21">
      <c r="B59" s="621"/>
      <c r="C59" s="614"/>
      <c r="D59" s="614"/>
      <c r="E59" s="614"/>
      <c r="F59" s="614"/>
      <c r="G59" s="614"/>
      <c r="H59" s="614"/>
      <c r="I59" s="614"/>
      <c r="J59" s="614"/>
      <c r="K59" s="614"/>
      <c r="L59" s="614"/>
      <c r="M59" s="614"/>
      <c r="N59" s="614"/>
      <c r="O59" s="614"/>
      <c r="P59" s="614"/>
      <c r="Q59" s="614"/>
      <c r="R59" s="614"/>
      <c r="S59" s="614"/>
      <c r="T59" s="614"/>
      <c r="U59" s="615"/>
    </row>
    <row r="60" spans="2:21" ht="15.75">
      <c r="B60" s="609" t="s">
        <v>635</v>
      </c>
      <c r="C60" s="622" t="s">
        <v>636</v>
      </c>
      <c r="D60" s="618"/>
      <c r="E60" s="618"/>
      <c r="F60" s="618"/>
      <c r="G60" s="618"/>
      <c r="H60" s="618"/>
      <c r="I60" s="618"/>
      <c r="J60" s="618"/>
      <c r="K60" s="618"/>
      <c r="L60" s="618"/>
      <c r="M60" s="618"/>
      <c r="N60" s="618"/>
      <c r="O60" s="618"/>
      <c r="P60" s="618"/>
      <c r="Q60" s="618"/>
      <c r="R60" s="618"/>
      <c r="S60" s="618"/>
      <c r="T60" s="618"/>
      <c r="U60" s="619"/>
    </row>
    <row r="61" spans="2:21">
      <c r="B61" s="621"/>
      <c r="C61" s="614"/>
      <c r="D61" s="614"/>
      <c r="E61" s="614"/>
      <c r="F61" s="614"/>
      <c r="G61" s="614"/>
      <c r="H61" s="614"/>
      <c r="I61" s="614"/>
      <c r="J61" s="614"/>
      <c r="K61" s="614"/>
      <c r="L61" s="614"/>
      <c r="M61" s="614"/>
      <c r="N61" s="614"/>
      <c r="O61" s="614"/>
      <c r="P61" s="614"/>
      <c r="Q61" s="614"/>
      <c r="R61" s="614"/>
      <c r="S61" s="614"/>
      <c r="T61" s="614"/>
      <c r="U61" s="615"/>
    </row>
    <row r="62" spans="2:21">
      <c r="B62" s="623"/>
      <c r="C62" s="618"/>
      <c r="D62" s="618"/>
      <c r="E62" s="618"/>
      <c r="F62" s="618"/>
      <c r="G62" s="618"/>
      <c r="H62" s="618"/>
      <c r="I62" s="618"/>
      <c r="J62" s="618"/>
      <c r="K62" s="618"/>
      <c r="L62" s="618"/>
      <c r="M62" s="618"/>
      <c r="N62" s="618"/>
      <c r="O62" s="618"/>
      <c r="P62" s="618"/>
      <c r="Q62" s="618"/>
      <c r="R62" s="618"/>
      <c r="S62" s="618"/>
      <c r="T62" s="618"/>
      <c r="U62" s="619"/>
    </row>
    <row r="63" spans="2:21" ht="37.5" customHeight="1">
      <c r="B63" s="620" t="s">
        <v>714</v>
      </c>
      <c r="C63" s="803" t="s">
        <v>936</v>
      </c>
      <c r="D63" s="803"/>
      <c r="E63" s="803"/>
      <c r="F63" s="803"/>
      <c r="G63" s="803"/>
      <c r="H63" s="803"/>
      <c r="I63" s="803"/>
      <c r="J63" s="803"/>
      <c r="K63" s="803"/>
      <c r="L63" s="803"/>
      <c r="M63" s="803"/>
      <c r="N63" s="803"/>
      <c r="O63" s="803"/>
      <c r="P63" s="803"/>
      <c r="Q63" s="803"/>
      <c r="R63" s="803"/>
      <c r="S63" s="803"/>
      <c r="T63" s="803"/>
      <c r="U63" s="804"/>
    </row>
    <row r="64" spans="2:21">
      <c r="B64" s="624"/>
      <c r="C64" s="1"/>
      <c r="U64" s="611"/>
    </row>
    <row r="65" spans="2:21" ht="36" customHeight="1">
      <c r="B65" s="624"/>
      <c r="C65" s="792" t="s">
        <v>651</v>
      </c>
      <c r="D65" s="792"/>
      <c r="E65" s="792"/>
      <c r="F65" s="792"/>
      <c r="G65" s="792"/>
      <c r="H65" s="792"/>
      <c r="I65" s="792"/>
      <c r="J65" s="792"/>
      <c r="K65" s="792"/>
      <c r="L65" s="792"/>
      <c r="M65" s="792"/>
      <c r="N65" s="792"/>
      <c r="O65" s="792"/>
      <c r="P65" s="792"/>
      <c r="Q65" s="792"/>
      <c r="R65" s="792"/>
      <c r="S65" s="792"/>
      <c r="T65" s="792"/>
      <c r="U65" s="793"/>
    </row>
    <row r="66" spans="2:21">
      <c r="B66" s="624"/>
      <c r="C66" s="5"/>
      <c r="U66" s="611"/>
    </row>
    <row r="67" spans="2:21" ht="35.25" customHeight="1">
      <c r="B67" s="624"/>
      <c r="C67" s="792" t="s">
        <v>637</v>
      </c>
      <c r="D67" s="792"/>
      <c r="E67" s="792"/>
      <c r="F67" s="792"/>
      <c r="G67" s="792"/>
      <c r="H67" s="792"/>
      <c r="I67" s="792"/>
      <c r="J67" s="792"/>
      <c r="K67" s="792"/>
      <c r="L67" s="792"/>
      <c r="M67" s="792"/>
      <c r="N67" s="792"/>
      <c r="O67" s="792"/>
      <c r="P67" s="792"/>
      <c r="Q67" s="792"/>
      <c r="R67" s="792"/>
      <c r="S67" s="792"/>
      <c r="T67" s="792"/>
      <c r="U67" s="793"/>
    </row>
    <row r="68" spans="2:21">
      <c r="B68" s="624"/>
      <c r="C68" s="5"/>
      <c r="U68" s="611"/>
    </row>
    <row r="69" spans="2:21" ht="40.5" customHeight="1">
      <c r="B69" s="624"/>
      <c r="C69" s="792" t="s">
        <v>638</v>
      </c>
      <c r="D69" s="792"/>
      <c r="E69" s="792"/>
      <c r="F69" s="792"/>
      <c r="G69" s="792"/>
      <c r="H69" s="792"/>
      <c r="I69" s="792"/>
      <c r="J69" s="792"/>
      <c r="K69" s="792"/>
      <c r="L69" s="792"/>
      <c r="M69" s="792"/>
      <c r="N69" s="792"/>
      <c r="O69" s="792"/>
      <c r="P69" s="792"/>
      <c r="Q69" s="792"/>
      <c r="R69" s="792"/>
      <c r="S69" s="792"/>
      <c r="T69" s="792"/>
      <c r="U69" s="793"/>
    </row>
    <row r="70" spans="2:21">
      <c r="B70" s="624"/>
      <c r="C70" s="5"/>
      <c r="U70" s="611"/>
    </row>
    <row r="71" spans="2:21" ht="30" customHeight="1">
      <c r="B71" s="624"/>
      <c r="C71" s="792" t="s">
        <v>639</v>
      </c>
      <c r="D71" s="792"/>
      <c r="E71" s="792"/>
      <c r="F71" s="792"/>
      <c r="G71" s="792"/>
      <c r="H71" s="792"/>
      <c r="I71" s="792"/>
      <c r="J71" s="792"/>
      <c r="K71" s="792"/>
      <c r="L71" s="792"/>
      <c r="M71" s="792"/>
      <c r="N71" s="792"/>
      <c r="O71" s="792"/>
      <c r="P71" s="792"/>
      <c r="Q71" s="792"/>
      <c r="R71" s="792"/>
      <c r="S71" s="792"/>
      <c r="T71" s="792"/>
      <c r="U71" s="793"/>
    </row>
    <row r="72" spans="2:21" ht="15.75">
      <c r="B72" s="624"/>
      <c r="C72" s="472"/>
      <c r="U72" s="611"/>
    </row>
    <row r="73" spans="2:21" ht="31.5" customHeight="1">
      <c r="B73" s="624"/>
      <c r="C73" s="794" t="s">
        <v>650</v>
      </c>
      <c r="D73" s="794"/>
      <c r="E73" s="794"/>
      <c r="F73" s="794"/>
      <c r="G73" s="794"/>
      <c r="H73" s="794"/>
      <c r="I73" s="794"/>
      <c r="J73" s="794"/>
      <c r="K73" s="794"/>
      <c r="L73" s="794"/>
      <c r="M73" s="794"/>
      <c r="N73" s="794"/>
      <c r="O73" s="794"/>
      <c r="P73" s="794"/>
      <c r="Q73" s="794"/>
      <c r="R73" s="794"/>
      <c r="S73" s="794"/>
      <c r="T73" s="794"/>
      <c r="U73" s="795"/>
    </row>
    <row r="74" spans="2:21">
      <c r="B74" s="621"/>
      <c r="C74" s="614"/>
      <c r="D74" s="614"/>
      <c r="E74" s="614"/>
      <c r="F74" s="614"/>
      <c r="G74" s="614"/>
      <c r="H74" s="614"/>
      <c r="I74" s="614"/>
      <c r="J74" s="614"/>
      <c r="K74" s="614"/>
      <c r="L74" s="614"/>
      <c r="M74" s="614"/>
      <c r="N74" s="614"/>
      <c r="O74" s="614"/>
      <c r="P74" s="614"/>
      <c r="Q74" s="614"/>
      <c r="R74" s="614"/>
      <c r="S74" s="614"/>
      <c r="T74" s="614"/>
      <c r="U74" s="615"/>
    </row>
    <row r="75" spans="2:21" ht="66.599999999999994" customHeight="1">
      <c r="B75" s="721" t="s">
        <v>640</v>
      </c>
      <c r="C75" s="796" t="s">
        <v>922</v>
      </c>
      <c r="D75" s="796"/>
      <c r="E75" s="796"/>
      <c r="F75" s="796"/>
      <c r="G75" s="796"/>
      <c r="H75" s="796"/>
      <c r="I75" s="796"/>
      <c r="J75" s="796"/>
      <c r="K75" s="796"/>
      <c r="L75" s="796"/>
      <c r="M75" s="796"/>
      <c r="N75" s="796"/>
      <c r="O75" s="796"/>
      <c r="P75" s="796"/>
      <c r="Q75" s="796"/>
      <c r="R75" s="796"/>
      <c r="S75" s="796"/>
      <c r="T75" s="796"/>
      <c r="U75" s="797"/>
    </row>
    <row r="76" spans="2:21">
      <c r="B76" s="621"/>
      <c r="C76" s="614"/>
      <c r="D76" s="614"/>
      <c r="E76" s="614"/>
      <c r="F76" s="614"/>
      <c r="G76" s="614"/>
      <c r="H76" s="614"/>
      <c r="I76" s="614"/>
      <c r="J76" s="614"/>
      <c r="K76" s="614"/>
      <c r="L76" s="614"/>
      <c r="M76" s="614"/>
      <c r="N76" s="614"/>
      <c r="O76" s="614"/>
      <c r="P76" s="614"/>
      <c r="Q76" s="614"/>
      <c r="R76" s="614"/>
      <c r="S76" s="614"/>
      <c r="T76" s="614"/>
      <c r="U76" s="615"/>
    </row>
    <row r="77" spans="2:21" ht="34.5" customHeight="1">
      <c r="B77" s="609" t="s">
        <v>641</v>
      </c>
      <c r="C77" s="796" t="s">
        <v>642</v>
      </c>
      <c r="D77" s="796"/>
      <c r="E77" s="796"/>
      <c r="F77" s="796"/>
      <c r="G77" s="796"/>
      <c r="H77" s="796"/>
      <c r="I77" s="796"/>
      <c r="J77" s="796"/>
      <c r="K77" s="796"/>
      <c r="L77" s="796"/>
      <c r="M77" s="796"/>
      <c r="N77" s="796"/>
      <c r="O77" s="796"/>
      <c r="P77" s="796"/>
      <c r="Q77" s="796"/>
      <c r="R77" s="796"/>
      <c r="S77" s="796"/>
      <c r="T77" s="796"/>
      <c r="U77" s="797"/>
    </row>
    <row r="78" spans="2:21">
      <c r="B78" s="625"/>
      <c r="C78" s="614"/>
      <c r="D78" s="614"/>
      <c r="E78" s="614"/>
      <c r="F78" s="614"/>
      <c r="G78" s="614"/>
      <c r="H78" s="614"/>
      <c r="I78" s="614"/>
      <c r="J78" s="614"/>
      <c r="K78" s="614"/>
      <c r="L78" s="614"/>
      <c r="M78" s="614"/>
      <c r="N78" s="614"/>
      <c r="O78" s="614"/>
      <c r="P78" s="614"/>
      <c r="Q78" s="614"/>
      <c r="R78" s="614"/>
      <c r="S78" s="614"/>
      <c r="T78" s="614"/>
      <c r="U78" s="615"/>
    </row>
    <row r="79" spans="2:21" ht="30.75" customHeight="1">
      <c r="B79" s="616" t="s">
        <v>643</v>
      </c>
      <c r="C79" s="626" t="s">
        <v>644</v>
      </c>
      <c r="D79" s="627"/>
      <c r="E79" s="627"/>
      <c r="F79" s="627"/>
      <c r="G79" s="627"/>
      <c r="H79" s="627"/>
      <c r="I79" s="627"/>
      <c r="J79" s="627"/>
      <c r="K79" s="627"/>
      <c r="L79" s="627"/>
      <c r="M79" s="627"/>
      <c r="N79" s="627"/>
      <c r="O79" s="627"/>
      <c r="P79" s="627"/>
      <c r="Q79" s="627"/>
      <c r="R79" s="627"/>
      <c r="S79" s="627"/>
      <c r="T79" s="627"/>
      <c r="U79" s="628"/>
    </row>
  </sheetData>
  <mergeCells count="58">
    <mergeCell ref="B33:B34"/>
    <mergeCell ref="C27:G27"/>
    <mergeCell ref="H27:N27"/>
    <mergeCell ref="O27:U27"/>
    <mergeCell ref="H33:N34"/>
    <mergeCell ref="C33:G34"/>
    <mergeCell ref="O33:U34"/>
    <mergeCell ref="C35:G35"/>
    <mergeCell ref="H35:N35"/>
    <mergeCell ref="O35:U35"/>
    <mergeCell ref="C28:G28"/>
    <mergeCell ref="H28:N28"/>
    <mergeCell ref="O28:U28"/>
    <mergeCell ref="C29:G29"/>
    <mergeCell ref="H29:N29"/>
    <mergeCell ref="O29:U29"/>
    <mergeCell ref="C31:U31"/>
    <mergeCell ref="C32:G32"/>
    <mergeCell ref="H32:N32"/>
    <mergeCell ref="O32:U32"/>
    <mergeCell ref="C25:G25"/>
    <mergeCell ref="H25:N25"/>
    <mergeCell ref="O25:U25"/>
    <mergeCell ref="C26:G26"/>
    <mergeCell ref="H26:N26"/>
    <mergeCell ref="O26:U26"/>
    <mergeCell ref="C77:U77"/>
    <mergeCell ref="C17:U17"/>
    <mergeCell ref="C38:U38"/>
    <mergeCell ref="C48:U48"/>
    <mergeCell ref="C50:U50"/>
    <mergeCell ref="C54:U54"/>
    <mergeCell ref="C67:U67"/>
    <mergeCell ref="C44:S44"/>
    <mergeCell ref="C58:U58"/>
    <mergeCell ref="C65:U65"/>
    <mergeCell ref="C63:U63"/>
    <mergeCell ref="C19:U19"/>
    <mergeCell ref="C20:G20"/>
    <mergeCell ref="H20:N20"/>
    <mergeCell ref="O20:U20"/>
    <mergeCell ref="C21:G21"/>
    <mergeCell ref="B15:U15"/>
    <mergeCell ref="C69:U69"/>
    <mergeCell ref="C71:U71"/>
    <mergeCell ref="C73:U73"/>
    <mergeCell ref="C75:U75"/>
    <mergeCell ref="H21:N21"/>
    <mergeCell ref="O21:U21"/>
    <mergeCell ref="C22:G22"/>
    <mergeCell ref="H22:N22"/>
    <mergeCell ref="O22:U22"/>
    <mergeCell ref="C23:G23"/>
    <mergeCell ref="H23:N23"/>
    <mergeCell ref="O23:U23"/>
    <mergeCell ref="C24:G24"/>
    <mergeCell ref="H24:N24"/>
    <mergeCell ref="O24:U24"/>
  </mergeCells>
  <pageMargins left="0.7" right="0.7" top="0.75" bottom="0.75" header="0.3" footer="0.3"/>
  <pageSetup scale="32"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topLeftCell="A10" zoomScale="70" zoomScaleNormal="70" workbookViewId="0">
      <selection activeCell="B16" sqref="B16"/>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140625" style="1" customWidth="1"/>
    <col min="7" max="10" width="9" style="1"/>
    <col min="11" max="11" width="26" style="1" customWidth="1"/>
    <col min="12" max="12" width="60" style="13" customWidth="1"/>
    <col min="13" max="13" width="14.5703125" style="19" customWidth="1"/>
    <col min="14" max="14" width="29.5703125" style="13" customWidth="1"/>
    <col min="15" max="16384" width="9" style="1"/>
  </cols>
  <sheetData>
    <row r="1" spans="2:20" ht="146.25" customHeight="1"/>
    <row r="3" spans="2:20" ht="25.5" customHeight="1">
      <c r="B3" s="825" t="s">
        <v>919</v>
      </c>
      <c r="C3" s="826"/>
      <c r="D3" s="826"/>
      <c r="E3" s="826"/>
      <c r="F3" s="827"/>
      <c r="G3" s="96"/>
    </row>
    <row r="4" spans="2:20" ht="16.5" customHeight="1">
      <c r="B4" s="828"/>
      <c r="C4" s="829"/>
      <c r="D4" s="829"/>
      <c r="E4" s="829"/>
      <c r="F4" s="830"/>
      <c r="G4" s="96"/>
    </row>
    <row r="5" spans="2:20" ht="71.25" customHeight="1">
      <c r="B5" s="828"/>
      <c r="C5" s="829"/>
      <c r="D5" s="829"/>
      <c r="E5" s="829"/>
      <c r="F5" s="830"/>
      <c r="G5" s="96"/>
    </row>
    <row r="6" spans="2:20" ht="21.75" customHeight="1">
      <c r="B6" s="831"/>
      <c r="C6" s="832"/>
      <c r="D6" s="832"/>
      <c r="E6" s="832"/>
      <c r="F6" s="833"/>
      <c r="G6" s="96"/>
    </row>
    <row r="8" spans="2:20" ht="21">
      <c r="B8" s="824" t="s">
        <v>477</v>
      </c>
      <c r="C8" s="824"/>
      <c r="D8" s="824"/>
      <c r="E8" s="824"/>
      <c r="F8" s="824"/>
      <c r="G8" s="824"/>
    </row>
    <row r="9" spans="2:20" ht="24.75" customHeight="1" thickBot="1">
      <c r="B9" s="90"/>
      <c r="C9" s="90"/>
      <c r="D9" s="90"/>
      <c r="E9" s="90"/>
      <c r="F9" s="90"/>
      <c r="G9" s="90"/>
    </row>
    <row r="10" spans="2:20" ht="27.75" customHeight="1" thickBot="1">
      <c r="B10" s="92" t="s">
        <v>171</v>
      </c>
      <c r="C10" s="81" t="s">
        <v>405</v>
      </c>
      <c r="D10" s="90"/>
      <c r="E10" s="90"/>
      <c r="F10" s="90"/>
      <c r="G10" s="90"/>
    </row>
    <row r="11" spans="2:20">
      <c r="B11" s="90"/>
      <c r="C11" s="90"/>
      <c r="D11" s="90"/>
      <c r="E11" s="90"/>
      <c r="F11" s="90"/>
      <c r="G11" s="90"/>
    </row>
    <row r="12" spans="2:20" ht="31.5" customHeight="1" thickBot="1">
      <c r="B12" s="67" t="s">
        <v>585</v>
      </c>
      <c r="L12" s="25"/>
      <c r="M12" s="25"/>
      <c r="N12" s="25"/>
      <c r="O12" s="25"/>
      <c r="P12" s="25"/>
      <c r="Q12" s="56"/>
      <c r="S12" s="8"/>
      <c r="T12" s="8"/>
    </row>
    <row r="13" spans="2:20" ht="26.25" customHeight="1" thickBot="1">
      <c r="B13" s="81" t="s">
        <v>414</v>
      </c>
      <c r="C13" s="97" t="s">
        <v>618</v>
      </c>
      <c r="G13" s="86"/>
      <c r="L13" s="25"/>
      <c r="M13" s="25"/>
      <c r="N13" s="25"/>
      <c r="O13" s="25"/>
      <c r="P13" s="25"/>
      <c r="Q13" s="56"/>
      <c r="S13" s="8"/>
      <c r="T13" s="8"/>
    </row>
    <row r="14" spans="2:20" ht="26.25" customHeight="1" thickBot="1">
      <c r="B14" s="81" t="s">
        <v>414</v>
      </c>
      <c r="C14" s="142" t="s">
        <v>613</v>
      </c>
      <c r="L14" s="25"/>
      <c r="M14" s="25"/>
      <c r="N14" s="25"/>
      <c r="O14" s="25"/>
      <c r="P14" s="25"/>
      <c r="Q14" s="56"/>
      <c r="S14" s="8"/>
      <c r="T14" s="8"/>
    </row>
    <row r="15" spans="2:20" ht="26.25" customHeight="1" thickBot="1">
      <c r="B15" s="81" t="s">
        <v>414</v>
      </c>
      <c r="C15" s="142" t="s">
        <v>614</v>
      </c>
      <c r="L15" s="25"/>
      <c r="M15" s="25"/>
      <c r="N15" s="25"/>
      <c r="O15" s="25"/>
      <c r="P15" s="25"/>
      <c r="Q15" s="56"/>
      <c r="S15" s="8"/>
      <c r="T15" s="8"/>
    </row>
    <row r="16" spans="2:20" ht="26.25" customHeight="1" thickBot="1">
      <c r="B16" s="81" t="s">
        <v>416</v>
      </c>
      <c r="C16" s="142" t="s">
        <v>615</v>
      </c>
      <c r="L16" s="25"/>
      <c r="M16" s="25"/>
      <c r="N16" s="25"/>
      <c r="O16" s="25"/>
      <c r="P16" s="25"/>
      <c r="Q16" s="56"/>
      <c r="S16" s="8"/>
      <c r="T16" s="8"/>
    </row>
    <row r="17" spans="2:20" ht="26.25" customHeight="1" thickBot="1">
      <c r="B17" s="81" t="s">
        <v>414</v>
      </c>
      <c r="C17" s="97" t="s">
        <v>616</v>
      </c>
      <c r="G17" s="86"/>
      <c r="L17" s="25"/>
      <c r="M17" s="25"/>
      <c r="N17" s="25"/>
      <c r="O17" s="25"/>
      <c r="P17" s="25"/>
      <c r="Q17" s="56"/>
      <c r="S17" s="8"/>
      <c r="T17" s="8"/>
    </row>
    <row r="18" spans="2:20" ht="26.25" customHeight="1" thickBot="1">
      <c r="B18" s="81" t="s">
        <v>416</v>
      </c>
      <c r="C18" s="97" t="s">
        <v>617</v>
      </c>
      <c r="L18" s="25"/>
      <c r="M18" s="25"/>
      <c r="N18" s="25"/>
      <c r="O18" s="25"/>
      <c r="P18" s="25"/>
      <c r="Q18" s="56"/>
      <c r="S18" s="8"/>
      <c r="T18" s="8"/>
    </row>
    <row r="19" spans="2:20" s="47" customFormat="1" ht="25.5" customHeight="1">
      <c r="D19" s="77"/>
      <c r="E19" s="77"/>
      <c r="F19" s="77"/>
      <c r="G19" s="77"/>
      <c r="J19" s="1"/>
      <c r="K19" s="1"/>
      <c r="S19" s="48"/>
      <c r="T19" s="48"/>
    </row>
    <row r="20" spans="2:20" s="13" customFormat="1" ht="39" customHeight="1">
      <c r="B20" s="208" t="s">
        <v>536</v>
      </c>
      <c r="C20" s="208" t="s">
        <v>467</v>
      </c>
      <c r="D20" s="208" t="s">
        <v>443</v>
      </c>
      <c r="E20" s="208" t="s">
        <v>435</v>
      </c>
      <c r="F20" s="208" t="s">
        <v>549</v>
      </c>
      <c r="G20" s="30"/>
      <c r="M20" s="19"/>
      <c r="T20" s="19"/>
    </row>
    <row r="21" spans="2:20" s="82" customFormat="1" ht="50.45" customHeight="1">
      <c r="B21" s="558" t="s">
        <v>539</v>
      </c>
      <c r="C21" s="564" t="s">
        <v>920</v>
      </c>
      <c r="D21" s="567" t="s">
        <v>439</v>
      </c>
      <c r="E21" s="571" t="s">
        <v>584</v>
      </c>
      <c r="F21" s="567" t="s">
        <v>444</v>
      </c>
      <c r="G21" s="144"/>
      <c r="M21" s="557"/>
      <c r="T21" s="557"/>
    </row>
    <row r="22" spans="2:20" s="82" customFormat="1" ht="47.45" customHeight="1">
      <c r="B22" s="559" t="s">
        <v>454</v>
      </c>
      <c r="C22" s="565" t="s">
        <v>924</v>
      </c>
      <c r="D22" s="568" t="s">
        <v>440</v>
      </c>
      <c r="E22" s="572" t="s">
        <v>584</v>
      </c>
      <c r="F22" s="568" t="s">
        <v>444</v>
      </c>
      <c r="G22" s="144"/>
      <c r="M22" s="557"/>
      <c r="T22" s="557"/>
    </row>
    <row r="23" spans="2:20" s="82" customFormat="1" ht="45.6" customHeight="1">
      <c r="B23" s="559" t="s">
        <v>451</v>
      </c>
      <c r="C23" s="565" t="s">
        <v>924</v>
      </c>
      <c r="D23" s="568" t="s">
        <v>441</v>
      </c>
      <c r="E23" s="572" t="s">
        <v>584</v>
      </c>
      <c r="F23" s="568" t="s">
        <v>444</v>
      </c>
      <c r="G23" s="144"/>
      <c r="M23" s="557"/>
      <c r="T23" s="557"/>
    </row>
    <row r="24" spans="2:20" s="82" customFormat="1" ht="32.25" customHeight="1">
      <c r="B24" s="560" t="s">
        <v>452</v>
      </c>
      <c r="C24" s="565" t="s">
        <v>920</v>
      </c>
      <c r="D24" s="568" t="s">
        <v>442</v>
      </c>
      <c r="E24" s="573" t="s">
        <v>598</v>
      </c>
      <c r="F24" s="576"/>
      <c r="G24" s="144"/>
      <c r="M24" s="557"/>
      <c r="T24" s="557"/>
    </row>
    <row r="25" spans="2:20" s="82" customFormat="1" ht="30.75" customHeight="1">
      <c r="B25" s="561" t="s">
        <v>537</v>
      </c>
      <c r="C25" s="565" t="s">
        <v>920</v>
      </c>
      <c r="D25" s="568"/>
      <c r="E25" s="573"/>
      <c r="F25" s="576"/>
      <c r="G25" s="144"/>
      <c r="M25" s="557"/>
      <c r="T25" s="557"/>
    </row>
    <row r="26" spans="2:20" s="82" customFormat="1" ht="32.25" customHeight="1">
      <c r="B26" s="562" t="s">
        <v>538</v>
      </c>
      <c r="C26" s="565" t="s">
        <v>920</v>
      </c>
      <c r="D26" s="569" t="s">
        <v>534</v>
      </c>
      <c r="E26" s="573"/>
      <c r="F26" s="576"/>
      <c r="G26" s="144"/>
      <c r="M26" s="557"/>
      <c r="T26" s="557"/>
    </row>
    <row r="27" spans="2:20" s="82" customFormat="1" ht="27" customHeight="1">
      <c r="B27" s="560" t="s">
        <v>453</v>
      </c>
      <c r="C27" s="565" t="s">
        <v>436</v>
      </c>
      <c r="D27" s="568" t="s">
        <v>478</v>
      </c>
      <c r="E27" s="573" t="s">
        <v>455</v>
      </c>
      <c r="F27" s="576"/>
      <c r="G27" s="144"/>
      <c r="M27" s="557"/>
      <c r="T27" s="557"/>
    </row>
    <row r="28" spans="2:20" s="82" customFormat="1" ht="27" customHeight="1">
      <c r="B28" s="562" t="s">
        <v>448</v>
      </c>
      <c r="C28" s="565" t="s">
        <v>920</v>
      </c>
      <c r="D28" s="568"/>
      <c r="E28" s="573"/>
      <c r="F28" s="568" t="s">
        <v>406</v>
      </c>
      <c r="G28" s="144"/>
      <c r="M28" s="557"/>
      <c r="T28" s="557"/>
    </row>
    <row r="29" spans="2:20" s="82" customFormat="1" ht="32.25" customHeight="1">
      <c r="B29" s="560" t="s">
        <v>207</v>
      </c>
      <c r="C29" s="565" t="s">
        <v>438</v>
      </c>
      <c r="D29" s="568" t="s">
        <v>551</v>
      </c>
      <c r="E29" s="574"/>
      <c r="F29" s="568" t="s">
        <v>550</v>
      </c>
      <c r="M29" s="557"/>
    </row>
    <row r="30" spans="2:20" s="82" customFormat="1" ht="27.75" customHeight="1">
      <c r="B30" s="563" t="s">
        <v>535</v>
      </c>
      <c r="C30" s="566" t="s">
        <v>437</v>
      </c>
      <c r="D30" s="570"/>
      <c r="E30" s="575"/>
      <c r="F30" s="570"/>
      <c r="M30" s="557"/>
    </row>
    <row r="31" spans="2:20" s="82" customFormat="1" ht="23.25" customHeight="1">
      <c r="C31" s="145"/>
      <c r="D31" s="145"/>
      <c r="E31" s="145"/>
      <c r="M31" s="557"/>
    </row>
    <row r="32" spans="2:20" s="13" customFormat="1">
      <c r="B32" s="145"/>
      <c r="C32" s="143"/>
      <c r="D32" s="143"/>
      <c r="E32" s="143"/>
      <c r="M32" s="19"/>
    </row>
    <row r="33" spans="3:5">
      <c r="C33" s="9"/>
      <c r="D33" s="9"/>
      <c r="E33" s="9"/>
    </row>
  </sheetData>
  <mergeCells count="2">
    <mergeCell ref="B8:G8"/>
    <mergeCell ref="B3:F6"/>
  </mergeCells>
  <pageMargins left="0.7" right="0.7" top="0.75" bottom="0.75" header="0.3" footer="0.3"/>
  <pageSetup paperSize="17" scale="6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C20" sqref="C20"/>
    </sheetView>
  </sheetViews>
  <sheetFormatPr defaultColWidth="9" defaultRowHeight="1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409</v>
      </c>
      <c r="B1" s="8" t="s">
        <v>41</v>
      </c>
      <c r="C1" s="94" t="s">
        <v>234</v>
      </c>
      <c r="D1" s="8" t="s">
        <v>413</v>
      </c>
      <c r="E1" s="94" t="s">
        <v>446</v>
      </c>
      <c r="F1" s="94" t="s">
        <v>545</v>
      </c>
      <c r="G1" s="94" t="s">
        <v>567</v>
      </c>
      <c r="H1" s="94" t="s">
        <v>578</v>
      </c>
    </row>
    <row r="2" spans="1:8">
      <c r="A2" s="1" t="s">
        <v>29</v>
      </c>
      <c r="B2" s="1" t="s">
        <v>27</v>
      </c>
      <c r="C2" s="9">
        <v>2006</v>
      </c>
      <c r="D2" s="1" t="s">
        <v>414</v>
      </c>
      <c r="E2" s="9">
        <f>'2. LRAMVA Threshold'!D9</f>
        <v>2018</v>
      </c>
      <c r="F2" s="9" t="s">
        <v>170</v>
      </c>
      <c r="G2" s="1" t="s">
        <v>568</v>
      </c>
      <c r="H2" s="1" t="s">
        <v>586</v>
      </c>
    </row>
    <row r="3" spans="1:8">
      <c r="A3" s="1" t="s">
        <v>370</v>
      </c>
      <c r="B3" s="1" t="s">
        <v>27</v>
      </c>
      <c r="C3" s="9">
        <v>2007</v>
      </c>
      <c r="D3" s="1" t="s">
        <v>415</v>
      </c>
      <c r="E3" s="9">
        <f>'2. LRAMVA Threshold'!D24</f>
        <v>0</v>
      </c>
      <c r="F3" s="1" t="s">
        <v>546</v>
      </c>
      <c r="G3" s="1" t="s">
        <v>569</v>
      </c>
      <c r="H3" s="1" t="s">
        <v>579</v>
      </c>
    </row>
    <row r="4" spans="1:8">
      <c r="A4" s="1" t="s">
        <v>371</v>
      </c>
      <c r="B4" s="1" t="s">
        <v>28</v>
      </c>
      <c r="C4" s="9">
        <v>2008</v>
      </c>
      <c r="D4" s="1" t="s">
        <v>416</v>
      </c>
      <c r="F4" s="1" t="s">
        <v>169</v>
      </c>
      <c r="G4" s="1" t="s">
        <v>570</v>
      </c>
    </row>
    <row r="5" spans="1:8">
      <c r="A5" s="1" t="s">
        <v>372</v>
      </c>
      <c r="B5" s="1" t="s">
        <v>28</v>
      </c>
      <c r="C5" s="9">
        <v>2009</v>
      </c>
      <c r="F5" s="1" t="s">
        <v>367</v>
      </c>
      <c r="G5" s="1" t="s">
        <v>571</v>
      </c>
    </row>
    <row r="6" spans="1:8">
      <c r="A6" s="1" t="s">
        <v>373</v>
      </c>
      <c r="B6" s="1" t="s">
        <v>28</v>
      </c>
      <c r="C6" s="9">
        <v>2010</v>
      </c>
      <c r="F6" s="1" t="s">
        <v>368</v>
      </c>
      <c r="G6" s="1" t="s">
        <v>572</v>
      </c>
    </row>
    <row r="7" spans="1:8">
      <c r="A7" s="1" t="s">
        <v>374</v>
      </c>
      <c r="B7" s="1" t="s">
        <v>28</v>
      </c>
      <c r="C7" s="9">
        <v>2011</v>
      </c>
      <c r="F7" s="1" t="s">
        <v>369</v>
      </c>
      <c r="G7" s="1" t="s">
        <v>573</v>
      </c>
    </row>
    <row r="8" spans="1:8">
      <c r="A8" s="1" t="s">
        <v>375</v>
      </c>
      <c r="B8" s="1" t="s">
        <v>28</v>
      </c>
      <c r="C8" s="9">
        <v>2012</v>
      </c>
      <c r="F8" s="1" t="s">
        <v>554</v>
      </c>
      <c r="G8" s="1" t="s">
        <v>574</v>
      </c>
    </row>
    <row r="9" spans="1:8">
      <c r="A9" s="1" t="s">
        <v>376</v>
      </c>
      <c r="B9" s="1" t="s">
        <v>28</v>
      </c>
      <c r="C9" s="9">
        <v>2013</v>
      </c>
      <c r="G9" s="1" t="s">
        <v>575</v>
      </c>
    </row>
    <row r="10" spans="1:8">
      <c r="A10" s="1" t="s">
        <v>377</v>
      </c>
      <c r="B10" s="1" t="s">
        <v>28</v>
      </c>
      <c r="C10" s="9">
        <v>2014</v>
      </c>
      <c r="G10" s="1" t="s">
        <v>576</v>
      </c>
    </row>
    <row r="11" spans="1:8">
      <c r="A11" s="1" t="s">
        <v>378</v>
      </c>
      <c r="B11" s="1" t="s">
        <v>28</v>
      </c>
      <c r="C11" s="9">
        <v>2015</v>
      </c>
      <c r="G11" s="1" t="s">
        <v>577</v>
      </c>
    </row>
    <row r="12" spans="1:8">
      <c r="A12" s="1" t="s">
        <v>379</v>
      </c>
      <c r="B12" s="1" t="s">
        <v>28</v>
      </c>
      <c r="C12" s="9">
        <v>2016</v>
      </c>
    </row>
    <row r="13" spans="1:8">
      <c r="A13" s="1" t="s">
        <v>380</v>
      </c>
      <c r="B13" s="1" t="s">
        <v>28</v>
      </c>
      <c r="C13" s="9">
        <v>2017</v>
      </c>
    </row>
    <row r="14" spans="1:8">
      <c r="A14" s="1" t="s">
        <v>381</v>
      </c>
      <c r="B14" s="1" t="s">
        <v>28</v>
      </c>
      <c r="C14" s="9">
        <v>2018</v>
      </c>
    </row>
    <row r="15" spans="1:8">
      <c r="A15" s="1" t="s">
        <v>382</v>
      </c>
      <c r="B15" s="1" t="s">
        <v>28</v>
      </c>
      <c r="C15" s="9">
        <v>2019</v>
      </c>
    </row>
    <row r="16" spans="1:8">
      <c r="A16" s="1" t="s">
        <v>383</v>
      </c>
      <c r="B16" s="1" t="s">
        <v>28</v>
      </c>
      <c r="C16" s="9">
        <v>2020</v>
      </c>
    </row>
    <row r="17" spans="1:3">
      <c r="A17" s="1" t="s">
        <v>384</v>
      </c>
      <c r="B17" s="1" t="s">
        <v>28</v>
      </c>
      <c r="C17" s="9">
        <v>2021</v>
      </c>
    </row>
    <row r="18" spans="1:3">
      <c r="A18" s="1" t="s">
        <v>385</v>
      </c>
      <c r="B18" s="1" t="s">
        <v>28</v>
      </c>
      <c r="C18" s="9">
        <v>2022</v>
      </c>
    </row>
    <row r="19" spans="1:3">
      <c r="A19" s="1" t="s">
        <v>386</v>
      </c>
      <c r="B19" s="1" t="s">
        <v>28</v>
      </c>
      <c r="C19" s="9">
        <v>2023</v>
      </c>
    </row>
    <row r="20" spans="1:3">
      <c r="A20" s="1" t="s">
        <v>387</v>
      </c>
      <c r="B20" s="1" t="s">
        <v>28</v>
      </c>
    </row>
    <row r="21" spans="1:3">
      <c r="A21" s="1" t="s">
        <v>388</v>
      </c>
      <c r="B21" s="1" t="s">
        <v>28</v>
      </c>
    </row>
    <row r="22" spans="1:3">
      <c r="A22" s="1" t="s">
        <v>389</v>
      </c>
      <c r="B22" s="1" t="s">
        <v>28</v>
      </c>
    </row>
    <row r="23" spans="1:3">
      <c r="A23" s="1" t="s">
        <v>390</v>
      </c>
      <c r="B23" s="1" t="s">
        <v>28</v>
      </c>
    </row>
    <row r="24" spans="1:3">
      <c r="A24" s="1" t="s">
        <v>391</v>
      </c>
      <c r="B24" s="1" t="s">
        <v>28</v>
      </c>
    </row>
    <row r="25" spans="1:3">
      <c r="A25" s="1" t="s">
        <v>392</v>
      </c>
      <c r="B25" s="1" t="s">
        <v>28</v>
      </c>
    </row>
    <row r="26" spans="1:3">
      <c r="A26" s="1" t="s">
        <v>32</v>
      </c>
      <c r="B26" s="1" t="s">
        <v>27</v>
      </c>
    </row>
    <row r="27" spans="1:3">
      <c r="A27" s="1" t="s">
        <v>393</v>
      </c>
      <c r="B27" s="1" t="s">
        <v>28</v>
      </c>
    </row>
    <row r="28" spans="1:3">
      <c r="A28" s="1" t="s">
        <v>394</v>
      </c>
      <c r="B28" s="1" t="s">
        <v>28</v>
      </c>
    </row>
    <row r="29" spans="1:3">
      <c r="A29" s="1" t="s">
        <v>395</v>
      </c>
      <c r="B29" s="1" t="s">
        <v>28</v>
      </c>
    </row>
    <row r="30" spans="1:3">
      <c r="A30" s="1" t="s">
        <v>30</v>
      </c>
      <c r="B30" s="1" t="s">
        <v>28</v>
      </c>
    </row>
    <row r="31" spans="1:3">
      <c r="A31" s="1" t="s">
        <v>396</v>
      </c>
      <c r="B31" s="1" t="s">
        <v>28</v>
      </c>
    </row>
    <row r="32" spans="1:3">
      <c r="A32" s="1" t="s">
        <v>397</v>
      </c>
      <c r="B32" s="1" t="s">
        <v>28</v>
      </c>
    </row>
    <row r="33" spans="1:2">
      <c r="A33" s="1" t="s">
        <v>398</v>
      </c>
      <c r="B33" s="1" t="s">
        <v>28</v>
      </c>
    </row>
    <row r="34" spans="1:2">
      <c r="A34" s="1" t="s">
        <v>399</v>
      </c>
      <c r="B34" s="1" t="s">
        <v>28</v>
      </c>
    </row>
    <row r="35" spans="1:2">
      <c r="A35" s="1" t="s">
        <v>400</v>
      </c>
      <c r="B35" s="1" t="s">
        <v>28</v>
      </c>
    </row>
    <row r="36" spans="1:2">
      <c r="A36" s="1" t="s">
        <v>401</v>
      </c>
      <c r="B36" s="1" t="s">
        <v>28</v>
      </c>
    </row>
    <row r="37" spans="1:2">
      <c r="A37" s="1" t="s">
        <v>402</v>
      </c>
      <c r="B37" s="1" t="s">
        <v>28</v>
      </c>
    </row>
    <row r="38" spans="1:2">
      <c r="A38" s="1" t="s">
        <v>403</v>
      </c>
      <c r="B38" s="1" t="s">
        <v>28</v>
      </c>
    </row>
    <row r="39" spans="1:2">
      <c r="A39" s="1" t="s">
        <v>404</v>
      </c>
      <c r="B39" s="1" t="s">
        <v>28</v>
      </c>
    </row>
    <row r="40" spans="1:2">
      <c r="A40" s="1" t="s">
        <v>31</v>
      </c>
      <c r="B40" s="1"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B173"/>
  <sheetViews>
    <sheetView topLeftCell="A14" zoomScale="80" zoomScaleNormal="80" workbookViewId="0">
      <selection activeCell="G145" sqref="G145"/>
    </sheetView>
  </sheetViews>
  <sheetFormatPr defaultColWidth="9" defaultRowHeight="15.75"/>
  <cols>
    <col min="1" max="1" width="2.5703125" style="1" customWidth="1"/>
    <col min="2" max="2" width="37.42578125" style="1" customWidth="1"/>
    <col min="3" max="4" width="29.5703125" style="1" customWidth="1"/>
    <col min="5" max="5" width="24.42578125" style="13" customWidth="1"/>
    <col min="6" max="6" width="34.42578125" style="1" customWidth="1"/>
    <col min="7" max="7" width="30.140625" style="1" customWidth="1"/>
    <col min="8" max="8" width="29" style="1" customWidth="1"/>
    <col min="9" max="9" width="23" style="1" customWidth="1"/>
    <col min="10" max="10" width="22" style="1" customWidth="1"/>
    <col min="11" max="11" width="19.5703125" style="1" customWidth="1"/>
    <col min="12" max="12" width="21.5703125" style="1" customWidth="1"/>
    <col min="13" max="14" width="24" style="1" customWidth="1"/>
    <col min="15" max="15" width="21.42578125" style="1" customWidth="1"/>
    <col min="16" max="16" width="22" style="1" customWidth="1"/>
    <col min="17" max="17" width="16.42578125" style="1" customWidth="1"/>
    <col min="18" max="18" width="20.28515625" style="1" bestFit="1" customWidth="1"/>
    <col min="19" max="19" width="17" style="1" customWidth="1"/>
    <col min="20" max="20" width="13.5703125" style="8" customWidth="1"/>
    <col min="21" max="21" width="6.28515625" style="8" customWidth="1"/>
    <col min="22" max="22" width="13.5703125" style="1" customWidth="1"/>
    <col min="23" max="23" width="15.28515625" style="1" customWidth="1"/>
    <col min="24" max="16384" width="9" style="1"/>
  </cols>
  <sheetData>
    <row r="1" spans="2:22" ht="144" customHeight="1"/>
    <row r="2" spans="2:22" ht="49.5" customHeight="1">
      <c r="E2" s="1"/>
      <c r="F2" s="13"/>
      <c r="H2" s="50"/>
      <c r="I2" s="24"/>
      <c r="K2" s="28"/>
      <c r="L2" s="28"/>
      <c r="T2" s="1"/>
      <c r="V2" s="8"/>
    </row>
    <row r="3" spans="2:22" ht="16.5" customHeight="1" thickBot="1">
      <c r="E3" s="1"/>
      <c r="F3" s="13"/>
      <c r="H3" s="50"/>
      <c r="I3" s="24"/>
      <c r="K3" s="28"/>
      <c r="L3" s="28"/>
      <c r="T3" s="1"/>
      <c r="V3" s="8"/>
    </row>
    <row r="4" spans="2:22" ht="24.75" customHeight="1" thickBot="1">
      <c r="B4" s="67" t="s">
        <v>171</v>
      </c>
      <c r="C4" s="99" t="s">
        <v>175</v>
      </c>
      <c r="E4" s="1"/>
      <c r="T4" s="1"/>
      <c r="V4" s="8"/>
    </row>
    <row r="5" spans="2:22" ht="26.25" customHeight="1" thickBot="1">
      <c r="C5" s="102" t="s">
        <v>172</v>
      </c>
      <c r="E5" s="1"/>
      <c r="T5" s="1"/>
      <c r="V5" s="8"/>
    </row>
    <row r="6" spans="2:22" ht="27" customHeight="1" thickBot="1">
      <c r="B6" s="67"/>
      <c r="C6" s="490" t="s">
        <v>547</v>
      </c>
      <c r="D6" s="13"/>
      <c r="E6" s="1"/>
      <c r="T6" s="1"/>
      <c r="V6" s="8"/>
    </row>
    <row r="7" spans="2:22" ht="21" customHeight="1">
      <c r="B7" s="67"/>
      <c r="C7" s="13"/>
      <c r="D7" s="13"/>
      <c r="E7" s="1"/>
      <c r="T7" s="1"/>
      <c r="V7" s="8"/>
    </row>
    <row r="8" spans="2:22" ht="24.75" customHeight="1">
      <c r="B8" s="92" t="s">
        <v>239</v>
      </c>
      <c r="C8" s="158" t="s">
        <v>1044</v>
      </c>
      <c r="D8" s="521"/>
      <c r="E8" s="1"/>
      <c r="T8" s="1"/>
      <c r="V8" s="8"/>
    </row>
    <row r="9" spans="2:22" ht="41.25" customHeight="1">
      <c r="B9" s="90" t="s">
        <v>516</v>
      </c>
      <c r="C9" s="473"/>
      <c r="D9" s="84"/>
      <c r="E9" s="84"/>
      <c r="F9" s="84"/>
      <c r="G9" s="84"/>
      <c r="H9" s="84"/>
      <c r="I9" s="84"/>
      <c r="J9" s="469"/>
      <c r="K9" s="469"/>
      <c r="L9" s="469"/>
      <c r="M9" s="5"/>
      <c r="T9" s="1"/>
      <c r="V9" s="8"/>
    </row>
    <row r="10" spans="2:22" ht="10.5" customHeight="1">
      <c r="B10" s="90"/>
      <c r="C10" s="473"/>
      <c r="D10" s="84"/>
      <c r="E10" s="84"/>
      <c r="F10" s="84"/>
      <c r="G10" s="84"/>
      <c r="H10" s="84"/>
      <c r="I10" s="84"/>
      <c r="J10" s="469"/>
      <c r="K10" s="469"/>
      <c r="L10" s="469"/>
      <c r="M10" s="5"/>
      <c r="T10" s="1"/>
      <c r="V10" s="8"/>
    </row>
    <row r="11" spans="2:22" s="24" customFormat="1" ht="26.25" customHeight="1">
      <c r="B11" s="489" t="s">
        <v>552</v>
      </c>
      <c r="C11" s="488"/>
      <c r="D11" s="488"/>
      <c r="E11" s="488"/>
      <c r="F11" s="488"/>
      <c r="G11" s="488"/>
      <c r="H11" s="488"/>
      <c r="T11" s="155"/>
      <c r="U11" s="155"/>
    </row>
    <row r="12" spans="2:22" s="24" customFormat="1" ht="18.75" customHeight="1">
      <c r="B12" s="472"/>
      <c r="T12" s="155"/>
      <c r="U12" s="155"/>
    </row>
    <row r="13" spans="2:22" s="24" customFormat="1" ht="22.5" customHeight="1" thickBot="1">
      <c r="B13" s="154" t="s">
        <v>504</v>
      </c>
      <c r="C13" s="13"/>
      <c r="F13" s="154" t="s">
        <v>505</v>
      </c>
      <c r="G13" s="28"/>
      <c r="H13" s="23"/>
      <c r="I13" s="1"/>
      <c r="J13" s="153" t="s">
        <v>502</v>
      </c>
      <c r="N13" s="82"/>
      <c r="P13" s="1"/>
      <c r="Q13" s="156"/>
      <c r="R13" s="31"/>
      <c r="T13" s="155"/>
      <c r="U13" s="155"/>
    </row>
    <row r="14" spans="2:22" ht="29.25" customHeight="1" thickBot="1">
      <c r="B14" s="97" t="s">
        <v>543</v>
      </c>
      <c r="D14" s="470" t="s">
        <v>1041</v>
      </c>
      <c r="E14" s="103"/>
      <c r="F14" s="97" t="s">
        <v>544</v>
      </c>
      <c r="H14" s="470" t="s">
        <v>1049</v>
      </c>
      <c r="J14" s="97" t="s">
        <v>511</v>
      </c>
      <c r="L14" s="105"/>
      <c r="N14" s="82"/>
      <c r="Q14" s="79"/>
      <c r="R14" s="76"/>
    </row>
    <row r="15" spans="2:22" ht="26.25" customHeight="1" thickBot="1">
      <c r="B15" s="97" t="s">
        <v>422</v>
      </c>
      <c r="C15" s="13"/>
      <c r="D15" s="470" t="s">
        <v>1047</v>
      </c>
      <c r="F15" s="97" t="s">
        <v>412</v>
      </c>
      <c r="G15" s="100"/>
      <c r="H15" s="470" t="s">
        <v>1050</v>
      </c>
      <c r="I15" s="13"/>
      <c r="J15" s="97" t="s">
        <v>512</v>
      </c>
      <c r="L15" s="105"/>
      <c r="M15" s="82"/>
      <c r="Q15" s="79"/>
      <c r="R15" s="76"/>
    </row>
    <row r="16" spans="2:22" ht="28.5" customHeight="1" thickBot="1">
      <c r="B16" s="97" t="s">
        <v>450</v>
      </c>
      <c r="C16" s="13"/>
      <c r="D16" s="471" t="s">
        <v>1048</v>
      </c>
      <c r="E16" s="82"/>
      <c r="F16" s="97" t="s">
        <v>432</v>
      </c>
      <c r="G16" s="98"/>
      <c r="H16" s="471" t="s">
        <v>1051</v>
      </c>
      <c r="I16" s="82"/>
      <c r="K16" s="79"/>
      <c r="L16" s="79"/>
      <c r="M16" s="79"/>
      <c r="N16" s="79"/>
      <c r="Q16" s="79"/>
      <c r="R16" s="76"/>
    </row>
    <row r="17" spans="2:21" ht="29.25" customHeight="1">
      <c r="B17" s="97" t="s">
        <v>419</v>
      </c>
      <c r="C17" s="13"/>
      <c r="D17" s="632">
        <v>227762</v>
      </c>
      <c r="E17" s="95"/>
      <c r="F17" s="635" t="s">
        <v>654</v>
      </c>
      <c r="G17" s="79"/>
      <c r="H17" s="633">
        <v>1</v>
      </c>
      <c r="I17" s="13"/>
      <c r="M17" s="79"/>
      <c r="N17" s="79"/>
      <c r="P17" s="79"/>
      <c r="Q17" s="79"/>
      <c r="R17" s="76"/>
    </row>
    <row r="18" spans="2:21" ht="29.25" customHeight="1">
      <c r="B18" s="97"/>
      <c r="C18" s="13"/>
      <c r="D18" s="631"/>
      <c r="E18" s="95"/>
      <c r="F18" s="630"/>
      <c r="G18" s="79"/>
      <c r="H18" s="634"/>
      <c r="I18" s="13"/>
      <c r="M18" s="79"/>
      <c r="N18" s="79"/>
      <c r="P18" s="79"/>
      <c r="Q18" s="79"/>
      <c r="R18" s="76"/>
    </row>
    <row r="19" spans="2:21" ht="27.75" customHeight="1" thickBot="1">
      <c r="E19" s="1"/>
      <c r="F19" s="97" t="s">
        <v>433</v>
      </c>
      <c r="G19" s="31" t="s">
        <v>362</v>
      </c>
      <c r="H19" s="207">
        <f>SUM(R55,R58,R61,R64,R67,R70,R73,R76,R79,R82, R85, R88, R91)</f>
        <v>414515.44546573295</v>
      </c>
      <c r="I19" s="13"/>
      <c r="J19" s="79"/>
      <c r="K19" s="79"/>
      <c r="L19" s="79"/>
      <c r="M19" s="79"/>
      <c r="N19" s="79"/>
      <c r="P19" s="79"/>
      <c r="Q19" s="79"/>
      <c r="R19" s="76"/>
    </row>
    <row r="20" spans="2:21" ht="27.75" customHeight="1" thickBot="1">
      <c r="E20" s="1"/>
      <c r="F20" s="97" t="s">
        <v>434</v>
      </c>
      <c r="G20" s="31" t="s">
        <v>363</v>
      </c>
      <c r="H20" s="104">
        <f>-SUM(R56,R59,R62,R65,R68,R71,R74,R77,R80,R83,R86,R89, R92)</f>
        <v>315429.3346</v>
      </c>
      <c r="I20" s="13"/>
      <c r="J20" s="79"/>
      <c r="P20" s="79"/>
      <c r="Q20" s="79"/>
      <c r="R20" s="76"/>
    </row>
    <row r="21" spans="2:21" ht="27.75" customHeight="1" thickBot="1">
      <c r="C21" s="24"/>
      <c r="D21" s="24"/>
      <c r="E21" s="24"/>
      <c r="F21" s="97" t="s">
        <v>407</v>
      </c>
      <c r="G21" s="31" t="s">
        <v>364</v>
      </c>
      <c r="H21" s="157">
        <f>R94</f>
        <v>8318.77838509918</v>
      </c>
      <c r="I21" s="82"/>
      <c r="P21" s="79"/>
      <c r="Q21" s="79"/>
      <c r="R21" s="76"/>
    </row>
    <row r="22" spans="2:21" ht="27.75" customHeight="1">
      <c r="C22" s="24"/>
      <c r="D22" s="24"/>
      <c r="E22" s="24"/>
      <c r="F22" s="713" t="s">
        <v>506</v>
      </c>
      <c r="G22" s="714" t="s">
        <v>445</v>
      </c>
      <c r="H22" s="715">
        <f>H19-H20+H21</f>
        <v>107404.88925083213</v>
      </c>
      <c r="I22" s="82"/>
      <c r="P22" s="79"/>
      <c r="Q22" s="79"/>
      <c r="R22" s="76"/>
    </row>
    <row r="23" spans="2:21" ht="35.450000000000003" customHeight="1">
      <c r="C23" s="24"/>
      <c r="D23" s="24"/>
      <c r="E23" s="24"/>
      <c r="F23" s="98" t="s">
        <v>933</v>
      </c>
      <c r="G23" s="754" t="s">
        <v>934</v>
      </c>
      <c r="H23" s="716">
        <f>R120</f>
        <v>16968.444672821119</v>
      </c>
      <c r="I23" s="82"/>
      <c r="P23" s="79"/>
      <c r="Q23" s="79"/>
      <c r="R23" s="76"/>
    </row>
    <row r="24" spans="2:21" ht="22.5" customHeight="1">
      <c r="E24" s="1"/>
    </row>
    <row r="25" spans="2:21" ht="13.5" customHeight="1">
      <c r="B25" s="93" t="s">
        <v>417</v>
      </c>
      <c r="C25" s="27"/>
      <c r="E25" s="1"/>
    </row>
    <row r="26" spans="2:21" ht="13.5" customHeight="1">
      <c r="B26" s="93"/>
      <c r="C26" s="27"/>
      <c r="E26" s="1"/>
    </row>
    <row r="27" spans="2:21" ht="147.6" customHeight="1">
      <c r="B27" s="834" t="s">
        <v>660</v>
      </c>
      <c r="C27" s="834"/>
      <c r="D27" s="834"/>
      <c r="E27" s="834"/>
      <c r="F27" s="834"/>
      <c r="G27" s="834"/>
    </row>
    <row r="28" spans="2:21" ht="14.25" customHeight="1">
      <c r="B28" s="474"/>
      <c r="C28" s="474"/>
      <c r="D28" s="469"/>
      <c r="E28" s="469"/>
      <c r="F28" s="469"/>
      <c r="G28" s="474"/>
    </row>
    <row r="29" spans="2:21" s="13" customFormat="1" ht="27" customHeight="1">
      <c r="B29" s="835" t="s">
        <v>503</v>
      </c>
      <c r="C29" s="836"/>
      <c r="D29" s="106" t="s">
        <v>41</v>
      </c>
      <c r="E29" s="107" t="s">
        <v>652</v>
      </c>
      <c r="F29" s="107" t="s">
        <v>407</v>
      </c>
      <c r="G29" s="108" t="s">
        <v>408</v>
      </c>
      <c r="T29" s="109"/>
      <c r="U29" s="109"/>
    </row>
    <row r="30" spans="2:21" ht="20.25" customHeight="1">
      <c r="B30" s="837" t="s">
        <v>29</v>
      </c>
      <c r="C30" s="838"/>
      <c r="D30" s="551" t="s">
        <v>27</v>
      </c>
      <c r="E30" s="111">
        <f>SUM(D55:D93)</f>
        <v>-13.746362074729404</v>
      </c>
      <c r="F30" s="679">
        <f>D94</f>
        <v>-3.3358411399763144</v>
      </c>
      <c r="G30" s="111">
        <f>E30+F30</f>
        <v>-17.082203214705718</v>
      </c>
    </row>
    <row r="31" spans="2:21" ht="20.25" customHeight="1">
      <c r="B31" s="837" t="s">
        <v>1034</v>
      </c>
      <c r="C31" s="838"/>
      <c r="D31" s="551" t="s">
        <v>27</v>
      </c>
      <c r="E31" s="112">
        <f>SUM(E55:E93)</f>
        <v>72390.789814191288</v>
      </c>
      <c r="F31" s="677">
        <f>E94</f>
        <v>6086.4209701885948</v>
      </c>
      <c r="G31" s="112">
        <f>E31+F31</f>
        <v>78477.210784379888</v>
      </c>
    </row>
    <row r="32" spans="2:21" ht="20.25" customHeight="1">
      <c r="B32" s="837" t="s">
        <v>1035</v>
      </c>
      <c r="C32" s="838"/>
      <c r="D32" s="551" t="s">
        <v>28</v>
      </c>
      <c r="E32" s="112">
        <f>SUM(F55:F93)</f>
        <v>16593.566517467989</v>
      </c>
      <c r="F32" s="677">
        <f>F94</f>
        <v>1404.7485188598928</v>
      </c>
      <c r="G32" s="112">
        <f>E32+F32</f>
        <v>17998.31503632788</v>
      </c>
    </row>
    <row r="33" spans="2:22" ht="20.25" customHeight="1">
      <c r="B33" s="837" t="s">
        <v>394</v>
      </c>
      <c r="C33" s="838"/>
      <c r="D33" s="551" t="s">
        <v>28</v>
      </c>
      <c r="E33" s="112">
        <f>SUM(G55:G93)</f>
        <v>0</v>
      </c>
      <c r="F33" s="677">
        <f>G94</f>
        <v>0</v>
      </c>
      <c r="G33" s="112">
        <f>E33+F33</f>
        <v>0</v>
      </c>
    </row>
    <row r="34" spans="2:22" ht="20.25" customHeight="1">
      <c r="B34" s="837" t="s">
        <v>30</v>
      </c>
      <c r="C34" s="838"/>
      <c r="D34" s="551" t="s">
        <v>28</v>
      </c>
      <c r="E34" s="112">
        <f>SUM(H55:H93)</f>
        <v>0</v>
      </c>
      <c r="F34" s="678">
        <f>H94</f>
        <v>0</v>
      </c>
      <c r="G34" s="112">
        <f>E34+F34</f>
        <v>0</v>
      </c>
    </row>
    <row r="35" spans="2:22" ht="20.25" customHeight="1">
      <c r="B35" s="837" t="s">
        <v>31</v>
      </c>
      <c r="C35" s="838"/>
      <c r="D35" s="551" t="s">
        <v>28</v>
      </c>
      <c r="E35" s="112">
        <f>SUM(I55:I93)</f>
        <v>10115.500896148387</v>
      </c>
      <c r="F35" s="113">
        <f>I94</f>
        <v>829.22269032000997</v>
      </c>
      <c r="G35" s="112">
        <f t="shared" ref="G35" si="0">E35+F35</f>
        <v>10944.723586468397</v>
      </c>
    </row>
    <row r="36" spans="2:22" ht="20.25" customHeight="1">
      <c r="B36" s="837" t="s">
        <v>32</v>
      </c>
      <c r="C36" s="838"/>
      <c r="D36" s="551" t="s">
        <v>27</v>
      </c>
      <c r="E36" s="112">
        <f>SUM(J55:J93)</f>
        <v>0</v>
      </c>
      <c r="F36" s="113">
        <f>J94</f>
        <v>0</v>
      </c>
      <c r="G36" s="112">
        <f>E36+F36</f>
        <v>0</v>
      </c>
    </row>
    <row r="37" spans="2:22" ht="20.25" customHeight="1">
      <c r="B37" s="837"/>
      <c r="C37" s="838"/>
      <c r="D37" s="551"/>
      <c r="E37" s="112">
        <f>SUM(K55:K93)</f>
        <v>0</v>
      </c>
      <c r="F37" s="113">
        <f>K94</f>
        <v>0</v>
      </c>
      <c r="G37" s="112">
        <f t="shared" ref="G37:G40" si="1">E37+F37</f>
        <v>0</v>
      </c>
    </row>
    <row r="38" spans="2:22" ht="20.25" customHeight="1">
      <c r="B38" s="837"/>
      <c r="C38" s="838"/>
      <c r="D38" s="551"/>
      <c r="E38" s="112">
        <f>SUM(L55:L93)</f>
        <v>0</v>
      </c>
      <c r="F38" s="113">
        <f>L94</f>
        <v>0</v>
      </c>
      <c r="G38" s="112">
        <f t="shared" si="1"/>
        <v>0</v>
      </c>
    </row>
    <row r="39" spans="2:22" ht="20.25" customHeight="1">
      <c r="B39" s="837"/>
      <c r="C39" s="838"/>
      <c r="D39" s="551"/>
      <c r="E39" s="112">
        <f>SUM(M55:M93)</f>
        <v>0</v>
      </c>
      <c r="F39" s="113">
        <f>M94</f>
        <v>0</v>
      </c>
      <c r="G39" s="112">
        <f t="shared" si="1"/>
        <v>0</v>
      </c>
    </row>
    <row r="40" spans="2:22" ht="20.25" customHeight="1">
      <c r="B40" s="837"/>
      <c r="C40" s="838"/>
      <c r="D40" s="551"/>
      <c r="E40" s="112">
        <f>SUM(N55:N93)</f>
        <v>0</v>
      </c>
      <c r="F40" s="113">
        <f>N94</f>
        <v>0</v>
      </c>
      <c r="G40" s="112">
        <f t="shared" si="1"/>
        <v>0</v>
      </c>
    </row>
    <row r="41" spans="2:22" ht="20.25" customHeight="1">
      <c r="B41" s="837"/>
      <c r="C41" s="838"/>
      <c r="D41" s="551"/>
      <c r="E41" s="112">
        <f>SUM(O55:O93)</f>
        <v>0</v>
      </c>
      <c r="F41" s="113">
        <f>O94</f>
        <v>0</v>
      </c>
      <c r="G41" s="112">
        <f>E41+F41</f>
        <v>0</v>
      </c>
    </row>
    <row r="42" spans="2:22" ht="20.25" customHeight="1">
      <c r="B42" s="837"/>
      <c r="C42" s="838"/>
      <c r="D42" s="551"/>
      <c r="E42" s="112">
        <f>SUM(P55:P93)</f>
        <v>0</v>
      </c>
      <c r="F42" s="113">
        <f>P94</f>
        <v>0</v>
      </c>
      <c r="G42" s="112">
        <f>E42+F42</f>
        <v>0</v>
      </c>
    </row>
    <row r="43" spans="2:22" ht="20.25" customHeight="1">
      <c r="B43" s="837"/>
      <c r="C43" s="838"/>
      <c r="D43" s="552"/>
      <c r="E43" s="114">
        <f>SUM(Q55:Q93)</f>
        <v>0</v>
      </c>
      <c r="F43" s="115">
        <f>Q94</f>
        <v>0</v>
      </c>
      <c r="G43" s="114">
        <f>E43+F43</f>
        <v>0</v>
      </c>
    </row>
    <row r="44" spans="2:22" s="8" customFormat="1" ht="21" customHeight="1">
      <c r="B44" s="841" t="s">
        <v>26</v>
      </c>
      <c r="C44" s="842"/>
      <c r="D44" s="110"/>
      <c r="E44" s="116">
        <f>SUM(E30:E43)</f>
        <v>99086.110865732931</v>
      </c>
      <c r="F44" s="116">
        <f>SUM(F30:F43)</f>
        <v>8317.0563382285218</v>
      </c>
      <c r="G44" s="116">
        <f>SUM(G30:G43)</f>
        <v>107403.16720396146</v>
      </c>
      <c r="H44" s="167"/>
    </row>
    <row r="45" spans="2:22" ht="18" customHeight="1">
      <c r="D45" s="74"/>
      <c r="E45" s="1"/>
      <c r="F45" s="13"/>
    </row>
    <row r="46" spans="2:22" ht="21">
      <c r="C46" s="27"/>
      <c r="D46" s="28"/>
      <c r="E46" s="28"/>
      <c r="F46" s="28"/>
      <c r="G46" s="28"/>
      <c r="H46" s="28"/>
      <c r="I46" s="28"/>
      <c r="J46" s="28"/>
      <c r="K46" s="28"/>
      <c r="L46" s="28"/>
      <c r="M46" s="85"/>
      <c r="N46" s="28"/>
      <c r="O46" s="28"/>
      <c r="P46" s="28"/>
      <c r="Q46" s="28"/>
      <c r="R46" s="28"/>
      <c r="U46" s="14"/>
      <c r="V46" s="11"/>
    </row>
    <row r="47" spans="2:22" ht="12" customHeight="1">
      <c r="B47" s="93" t="s">
        <v>456</v>
      </c>
      <c r="C47" s="23"/>
      <c r="D47" s="23"/>
      <c r="E47" s="518"/>
      <c r="F47" s="23"/>
      <c r="G47" s="23"/>
      <c r="H47" s="23"/>
      <c r="I47" s="23"/>
      <c r="J47" s="23"/>
      <c r="K47" s="23"/>
      <c r="L47" s="23"/>
      <c r="M47" s="23"/>
      <c r="N47" s="23"/>
      <c r="O47" s="23"/>
      <c r="P47" s="23"/>
      <c r="Q47" s="23"/>
      <c r="R47" s="23"/>
      <c r="U47" s="14"/>
      <c r="V47" s="11"/>
    </row>
    <row r="48" spans="2:22" ht="12" customHeight="1">
      <c r="B48" s="93"/>
      <c r="C48" s="23"/>
      <c r="D48" s="23"/>
      <c r="E48" s="23"/>
      <c r="F48" s="23"/>
      <c r="G48" s="23"/>
      <c r="H48" s="23"/>
      <c r="I48" s="23"/>
      <c r="J48" s="23"/>
      <c r="K48" s="23"/>
      <c r="L48" s="23"/>
      <c r="M48" s="23"/>
      <c r="N48" s="23"/>
      <c r="O48" s="23"/>
      <c r="P48" s="23"/>
      <c r="Q48" s="23"/>
      <c r="R48" s="23"/>
      <c r="U48" s="14"/>
      <c r="V48" s="11"/>
    </row>
    <row r="49" spans="2:22" ht="41.25" customHeight="1">
      <c r="B49" s="834" t="s">
        <v>601</v>
      </c>
      <c r="C49" s="834"/>
      <c r="D49" s="834"/>
      <c r="E49" s="834"/>
      <c r="F49" s="834"/>
      <c r="G49" s="834"/>
      <c r="H49" s="834"/>
      <c r="I49" s="834"/>
      <c r="J49" s="834"/>
      <c r="K49" s="834"/>
      <c r="L49" s="834"/>
      <c r="M49" s="533"/>
      <c r="N49" s="84"/>
      <c r="O49" s="84"/>
      <c r="P49" s="84"/>
      <c r="Q49" s="84"/>
      <c r="R49" s="84"/>
      <c r="U49" s="14"/>
      <c r="V49" s="11"/>
    </row>
    <row r="50" spans="2:22" ht="41.1" customHeight="1">
      <c r="B50" s="834" t="s">
        <v>558</v>
      </c>
      <c r="C50" s="834"/>
      <c r="D50" s="834"/>
      <c r="E50" s="834"/>
      <c r="F50" s="834"/>
      <c r="G50" s="834"/>
      <c r="H50" s="834"/>
      <c r="I50" s="834"/>
      <c r="J50" s="834"/>
      <c r="K50" s="834"/>
      <c r="L50" s="834"/>
      <c r="M50" s="533"/>
      <c r="N50" s="84"/>
      <c r="O50" s="84"/>
      <c r="P50" s="84"/>
      <c r="Q50" s="84"/>
      <c r="R50" s="84"/>
      <c r="U50" s="14"/>
      <c r="V50" s="11"/>
    </row>
    <row r="51" spans="2:22" ht="18" customHeight="1">
      <c r="B51" s="834" t="s">
        <v>993</v>
      </c>
      <c r="C51" s="834"/>
      <c r="D51" s="834"/>
      <c r="E51" s="834"/>
      <c r="F51" s="834"/>
      <c r="G51" s="834"/>
      <c r="H51" s="834"/>
      <c r="I51" s="834"/>
      <c r="J51" s="834"/>
      <c r="K51" s="834"/>
      <c r="L51" s="834"/>
      <c r="M51" s="533"/>
      <c r="N51" s="84"/>
      <c r="O51" s="84"/>
      <c r="P51" s="84"/>
      <c r="Q51" s="84"/>
      <c r="R51" s="84"/>
      <c r="U51" s="14"/>
      <c r="V51" s="11"/>
    </row>
    <row r="52" spans="2:22" ht="15" customHeight="1">
      <c r="B52" s="97"/>
      <c r="C52" s="23"/>
      <c r="D52" s="23"/>
      <c r="E52" s="23"/>
      <c r="F52" s="23"/>
      <c r="G52" s="23"/>
      <c r="H52" s="23"/>
      <c r="I52" s="23"/>
      <c r="J52" s="23"/>
      <c r="K52" s="23"/>
      <c r="L52" s="23"/>
      <c r="M52" s="23"/>
      <c r="N52" s="23"/>
      <c r="O52" s="23"/>
      <c r="P52" s="23"/>
      <c r="Q52" s="23"/>
      <c r="R52" s="23"/>
      <c r="U52" s="14"/>
      <c r="V52" s="11"/>
    </row>
    <row r="53" spans="2:22" s="13" customFormat="1" ht="63" customHeight="1">
      <c r="B53" s="208" t="s">
        <v>34</v>
      </c>
      <c r="C53" s="208" t="s">
        <v>513</v>
      </c>
      <c r="D53" s="108" t="str">
        <f>IF($B$30&lt;&gt;"",$B$30,"")</f>
        <v>Residential</v>
      </c>
      <c r="E53" s="108" t="str">
        <f>IF($B$31&lt;&gt;"",$B$31,"")</f>
        <v>General Service &lt;50 kW</v>
      </c>
      <c r="F53" s="108" t="str">
        <f>IF($B$32&lt;&gt;"",$B$32,"")</f>
        <v>General Service 50 - 4,999 kW</v>
      </c>
      <c r="G53" s="108" t="str">
        <f>IF($B$33&lt;&gt;"",$B$33,"")</f>
        <v>Embedded Distributor</v>
      </c>
      <c r="H53" s="108" t="str">
        <f>IF($B$34&lt;&gt;"",$B$34,"")</f>
        <v>Sentinel Lighting</v>
      </c>
      <c r="I53" s="108" t="str">
        <f>IF($B$35&lt;&gt;"",$B$35,"")</f>
        <v>Street Lighting</v>
      </c>
      <c r="J53" s="108" t="str">
        <f>IF($B$36&lt;&gt;"",$B$36,"")</f>
        <v>Unmetered Scattered Load</v>
      </c>
      <c r="K53" s="108" t="str">
        <f>IF($B$37&lt;&gt;"",$B$37,"")</f>
        <v/>
      </c>
      <c r="L53" s="108" t="str">
        <f>IF($B$38&lt;&gt;"",$B$38,"")</f>
        <v/>
      </c>
      <c r="M53" s="108" t="str">
        <f>IF($B$39&lt;&gt;"",$B$39,"")</f>
        <v/>
      </c>
      <c r="N53" s="108" t="str">
        <f>IF($B$40&lt;&gt;"",$B$40,"")</f>
        <v/>
      </c>
      <c r="O53" s="108" t="str">
        <f>IF($B$41&lt;&gt;"",$B$41,"")</f>
        <v/>
      </c>
      <c r="P53" s="108" t="str">
        <f>IF($B$42&lt;&gt;"",$B$42,"")</f>
        <v/>
      </c>
      <c r="Q53" s="108" t="str">
        <f>IF($B$43&lt;&gt;"",$B$43,"")</f>
        <v/>
      </c>
      <c r="R53" s="208" t="s">
        <v>26</v>
      </c>
      <c r="T53" s="109"/>
      <c r="U53" s="117"/>
    </row>
    <row r="54" spans="2:22" s="118" customFormat="1" ht="15.75" customHeight="1">
      <c r="B54" s="496"/>
      <c r="C54" s="497"/>
      <c r="D54" s="497" t="str">
        <f>D30</f>
        <v>kWh</v>
      </c>
      <c r="E54" s="497" t="str">
        <f>D31</f>
        <v>kWh</v>
      </c>
      <c r="F54" s="497" t="str">
        <f>D32</f>
        <v>kW</v>
      </c>
      <c r="G54" s="497" t="str">
        <f>D33</f>
        <v>kW</v>
      </c>
      <c r="H54" s="497" t="str">
        <f>D34</f>
        <v>kW</v>
      </c>
      <c r="I54" s="497" t="str">
        <f>D35</f>
        <v>kW</v>
      </c>
      <c r="J54" s="497" t="str">
        <f>D36</f>
        <v>kWh</v>
      </c>
      <c r="K54" s="497">
        <f>D37</f>
        <v>0</v>
      </c>
      <c r="L54" s="497">
        <f>D38</f>
        <v>0</v>
      </c>
      <c r="M54" s="497">
        <f>D39</f>
        <v>0</v>
      </c>
      <c r="N54" s="497">
        <f>D40</f>
        <v>0</v>
      </c>
      <c r="O54" s="497">
        <f>D41</f>
        <v>0</v>
      </c>
      <c r="P54" s="497">
        <f>D42</f>
        <v>0</v>
      </c>
      <c r="Q54" s="497">
        <f>D43</f>
        <v>0</v>
      </c>
      <c r="R54" s="498"/>
      <c r="U54" s="119"/>
    </row>
    <row r="55" spans="2:22" s="13" customFormat="1" hidden="1">
      <c r="B55" s="120" t="s">
        <v>142</v>
      </c>
      <c r="C55" s="121"/>
      <c r="D55" s="122">
        <f>'4.  2011-2014 LRAM'!AM131</f>
        <v>0</v>
      </c>
      <c r="E55" s="122">
        <f>'4.  2011-2014 LRAM'!AN131</f>
        <v>0</v>
      </c>
      <c r="F55" s="122">
        <f>'4.  2011-2014 LRAM'!AO131</f>
        <v>0</v>
      </c>
      <c r="G55" s="122">
        <f>'4.  2011-2014 LRAM'!AP131</f>
        <v>0</v>
      </c>
      <c r="H55" s="122">
        <f>'4.  2011-2014 LRAM'!AQ131</f>
        <v>0</v>
      </c>
      <c r="I55" s="122">
        <f>'4.  2011-2014 LRAM'!AR131</f>
        <v>0</v>
      </c>
      <c r="J55" s="122">
        <f>'4.  2011-2014 LRAM'!AS131</f>
        <v>0</v>
      </c>
      <c r="K55" s="122">
        <f>'4.  2011-2014 LRAM'!AT131</f>
        <v>0</v>
      </c>
      <c r="L55" s="122">
        <f>'4.  2011-2014 LRAM'!AU131</f>
        <v>0</v>
      </c>
      <c r="M55" s="122">
        <f>'4.  2011-2014 LRAM'!AV131</f>
        <v>0</v>
      </c>
      <c r="N55" s="122">
        <f>'4.  2011-2014 LRAM'!AW131</f>
        <v>0</v>
      </c>
      <c r="O55" s="122">
        <f>'4.  2011-2014 LRAM'!AX131</f>
        <v>0</v>
      </c>
      <c r="P55" s="122">
        <f>'4.  2011-2014 LRAM'!AY131</f>
        <v>0</v>
      </c>
      <c r="Q55" s="122">
        <f>'4.  2011-2014 LRAM'!AZ131</f>
        <v>0</v>
      </c>
      <c r="R55" s="123">
        <f>SUM(D55:Q55)</f>
        <v>0</v>
      </c>
      <c r="U55" s="124"/>
      <c r="V55" s="125"/>
    </row>
    <row r="56" spans="2:22" s="13" customFormat="1" hidden="1">
      <c r="B56" s="126" t="s">
        <v>35</v>
      </c>
      <c r="C56" s="127"/>
      <c r="D56" s="128">
        <f>-'4.  2011-2014 LRAM'!AM132</f>
        <v>0</v>
      </c>
      <c r="E56" s="128">
        <f>-'4.  2011-2014 LRAM'!AN132</f>
        <v>0</v>
      </c>
      <c r="F56" s="128">
        <f>-'4.  2011-2014 LRAM'!AO132</f>
        <v>0</v>
      </c>
      <c r="G56" s="128">
        <f>-'4.  2011-2014 LRAM'!AP132</f>
        <v>0</v>
      </c>
      <c r="H56" s="128">
        <f>-'4.  2011-2014 LRAM'!AQ132</f>
        <v>0</v>
      </c>
      <c r="I56" s="128">
        <f>-'4.  2011-2014 LRAM'!AR132</f>
        <v>0</v>
      </c>
      <c r="J56" s="128">
        <f>-'4.  2011-2014 LRAM'!AS132</f>
        <v>0</v>
      </c>
      <c r="K56" s="128">
        <f>-'4.  2011-2014 LRAM'!AT132</f>
        <v>0</v>
      </c>
      <c r="L56" s="128">
        <f>-'4.  2011-2014 LRAM'!AU132</f>
        <v>0</v>
      </c>
      <c r="M56" s="128">
        <f>-'4.  2011-2014 LRAM'!AV132</f>
        <v>0</v>
      </c>
      <c r="N56" s="128">
        <f>-'4.  2011-2014 LRAM'!AW132</f>
        <v>0</v>
      </c>
      <c r="O56" s="128">
        <f>-'4.  2011-2014 LRAM'!AX132</f>
        <v>0</v>
      </c>
      <c r="P56" s="128">
        <f>-'4.  2011-2014 LRAM'!AY132</f>
        <v>0</v>
      </c>
      <c r="Q56" s="128">
        <f>-'4.  2011-2014 LRAM'!AZ132</f>
        <v>0</v>
      </c>
      <c r="R56" s="129">
        <f>SUM(D56:Q56)</f>
        <v>0</v>
      </c>
      <c r="S56" s="130"/>
      <c r="T56" s="109"/>
      <c r="U56" s="131"/>
      <c r="V56" s="125"/>
    </row>
    <row r="57" spans="2:22" s="109" customFormat="1" hidden="1">
      <c r="B57" s="540" t="s">
        <v>67</v>
      </c>
      <c r="C57" s="536"/>
      <c r="D57" s="132"/>
      <c r="E57" s="132"/>
      <c r="F57" s="132"/>
      <c r="G57" s="132"/>
      <c r="H57" s="132"/>
      <c r="I57" s="132"/>
      <c r="J57" s="132"/>
      <c r="K57" s="133"/>
      <c r="L57" s="133"/>
      <c r="M57" s="133"/>
      <c r="N57" s="133"/>
      <c r="O57" s="133"/>
      <c r="P57" s="133"/>
      <c r="Q57" s="133"/>
      <c r="R57" s="134"/>
      <c r="U57" s="131"/>
      <c r="V57" s="125"/>
    </row>
    <row r="58" spans="2:22" s="13" customFormat="1" hidden="1">
      <c r="B58" s="126" t="s">
        <v>143</v>
      </c>
      <c r="C58" s="127"/>
      <c r="D58" s="128">
        <f>'4.  2011-2014 LRAM'!AM271</f>
        <v>0</v>
      </c>
      <c r="E58" s="128">
        <f>'4.  2011-2014 LRAM'!AN271</f>
        <v>0</v>
      </c>
      <c r="F58" s="128">
        <f>'4.  2011-2014 LRAM'!AO271</f>
        <v>0</v>
      </c>
      <c r="G58" s="128">
        <f>'4.  2011-2014 LRAM'!AP271</f>
        <v>0</v>
      </c>
      <c r="H58" s="128">
        <f>'4.  2011-2014 LRAM'!AQ271</f>
        <v>0</v>
      </c>
      <c r="I58" s="128">
        <f>'4.  2011-2014 LRAM'!AR271</f>
        <v>0</v>
      </c>
      <c r="J58" s="128">
        <f>'4.  2011-2014 LRAM'!AS271</f>
        <v>0</v>
      </c>
      <c r="K58" s="128">
        <f>'4.  2011-2014 LRAM'!AT271</f>
        <v>0</v>
      </c>
      <c r="L58" s="128">
        <f>'4.  2011-2014 LRAM'!AU271</f>
        <v>0</v>
      </c>
      <c r="M58" s="128">
        <f>'4.  2011-2014 LRAM'!AV271</f>
        <v>0</v>
      </c>
      <c r="N58" s="128">
        <f>'4.  2011-2014 LRAM'!AW271</f>
        <v>0</v>
      </c>
      <c r="O58" s="128">
        <f>'4.  2011-2014 LRAM'!AX271</f>
        <v>0</v>
      </c>
      <c r="P58" s="128">
        <f>'4.  2011-2014 LRAM'!AY271</f>
        <v>0</v>
      </c>
      <c r="Q58" s="128">
        <f>'4.  2011-2014 LRAM'!AZ271</f>
        <v>0</v>
      </c>
      <c r="R58" s="129">
        <f>SUM(D58:Q58)</f>
        <v>0</v>
      </c>
      <c r="U58" s="124"/>
      <c r="V58" s="125"/>
    </row>
    <row r="59" spans="2:22" s="13" customFormat="1" hidden="1">
      <c r="B59" s="126" t="s">
        <v>36</v>
      </c>
      <c r="C59" s="127"/>
      <c r="D59" s="128">
        <f>-'4.  2011-2014 LRAM'!AM272</f>
        <v>0</v>
      </c>
      <c r="E59" s="128">
        <f>-'4.  2011-2014 LRAM'!AN272</f>
        <v>0</v>
      </c>
      <c r="F59" s="128">
        <f>-'4.  2011-2014 LRAM'!AO272</f>
        <v>0</v>
      </c>
      <c r="G59" s="128">
        <f>-'4.  2011-2014 LRAM'!AP272</f>
        <v>0</v>
      </c>
      <c r="H59" s="128">
        <f>-'4.  2011-2014 LRAM'!AQ272</f>
        <v>0</v>
      </c>
      <c r="I59" s="128">
        <f>-'4.  2011-2014 LRAM'!AR272</f>
        <v>0</v>
      </c>
      <c r="J59" s="128">
        <f>-'4.  2011-2014 LRAM'!AS272</f>
        <v>0</v>
      </c>
      <c r="K59" s="128">
        <f>-'4.  2011-2014 LRAM'!AT272</f>
        <v>0</v>
      </c>
      <c r="L59" s="128">
        <f>-'4.  2011-2014 LRAM'!AU272</f>
        <v>0</v>
      </c>
      <c r="M59" s="128">
        <f>-'4.  2011-2014 LRAM'!AV272</f>
        <v>0</v>
      </c>
      <c r="N59" s="128">
        <f>-'4.  2011-2014 LRAM'!AW272</f>
        <v>0</v>
      </c>
      <c r="O59" s="128">
        <f>-'4.  2011-2014 LRAM'!AX272</f>
        <v>0</v>
      </c>
      <c r="P59" s="128">
        <f>-'4.  2011-2014 LRAM'!AY272</f>
        <v>0</v>
      </c>
      <c r="Q59" s="128">
        <f>-'4.  2011-2014 LRAM'!AZ272</f>
        <v>0</v>
      </c>
      <c r="R59" s="129">
        <f>SUM(D59:Q59)</f>
        <v>0</v>
      </c>
      <c r="S59" s="130"/>
      <c r="U59" s="124"/>
      <c r="V59" s="125"/>
    </row>
    <row r="60" spans="2:22" s="109" customFormat="1" hidden="1">
      <c r="B60" s="540" t="s">
        <v>67</v>
      </c>
      <c r="C60" s="536"/>
      <c r="D60" s="132"/>
      <c r="E60" s="132"/>
      <c r="F60" s="132"/>
      <c r="G60" s="132"/>
      <c r="H60" s="132"/>
      <c r="I60" s="132"/>
      <c r="J60" s="132"/>
      <c r="K60" s="133"/>
      <c r="L60" s="133"/>
      <c r="M60" s="133"/>
      <c r="N60" s="133"/>
      <c r="O60" s="133"/>
      <c r="P60" s="133"/>
      <c r="Q60" s="133"/>
      <c r="R60" s="134"/>
      <c r="U60" s="131"/>
      <c r="V60" s="125"/>
    </row>
    <row r="61" spans="2:22" s="13" customFormat="1" hidden="1">
      <c r="B61" s="126" t="s">
        <v>38</v>
      </c>
      <c r="C61" s="127"/>
      <c r="D61" s="128">
        <f>'4.  2011-2014 LRAM'!AM408</f>
        <v>0</v>
      </c>
      <c r="E61" s="128">
        <f>'4.  2011-2014 LRAM'!AN408</f>
        <v>0</v>
      </c>
      <c r="F61" s="128">
        <f>'4.  2011-2014 LRAM'!AO408</f>
        <v>0</v>
      </c>
      <c r="G61" s="128">
        <f>'4.  2011-2014 LRAM'!AP408</f>
        <v>0</v>
      </c>
      <c r="H61" s="128">
        <f>'4.  2011-2014 LRAM'!AQ408</f>
        <v>0</v>
      </c>
      <c r="I61" s="128">
        <f>'4.  2011-2014 LRAM'!AR408</f>
        <v>0</v>
      </c>
      <c r="J61" s="128">
        <f>'4.  2011-2014 LRAM'!AS408</f>
        <v>0</v>
      </c>
      <c r="K61" s="128">
        <f>'4.  2011-2014 LRAM'!AT408</f>
        <v>0</v>
      </c>
      <c r="L61" s="128">
        <f>'4.  2011-2014 LRAM'!AU408</f>
        <v>0</v>
      </c>
      <c r="M61" s="128">
        <f>'4.  2011-2014 LRAM'!AV408</f>
        <v>0</v>
      </c>
      <c r="N61" s="128">
        <f>'4.  2011-2014 LRAM'!AW408</f>
        <v>0</v>
      </c>
      <c r="O61" s="128">
        <f>'4.  2011-2014 LRAM'!AX408</f>
        <v>0</v>
      </c>
      <c r="P61" s="128">
        <f>'4.  2011-2014 LRAM'!AY408</f>
        <v>0</v>
      </c>
      <c r="Q61" s="128">
        <f>'4.  2011-2014 LRAM'!AZ408</f>
        <v>0</v>
      </c>
      <c r="R61" s="129">
        <f>SUM(D61:Q61)</f>
        <v>0</v>
      </c>
      <c r="U61" s="124"/>
      <c r="V61" s="125"/>
    </row>
    <row r="62" spans="2:22" s="13" customFormat="1" hidden="1">
      <c r="B62" s="126" t="s">
        <v>37</v>
      </c>
      <c r="C62" s="127"/>
      <c r="D62" s="128">
        <f>-'4.  2011-2014 LRAM'!AM409</f>
        <v>0</v>
      </c>
      <c r="E62" s="128">
        <f>-'4.  2011-2014 LRAM'!AN409</f>
        <v>0</v>
      </c>
      <c r="F62" s="128">
        <f>-'4.  2011-2014 LRAM'!AO409</f>
        <v>0</v>
      </c>
      <c r="G62" s="128">
        <f>-'4.  2011-2014 LRAM'!AP409</f>
        <v>0</v>
      </c>
      <c r="H62" s="128">
        <f>-'4.  2011-2014 LRAM'!AQ409</f>
        <v>0</v>
      </c>
      <c r="I62" s="128">
        <f>-'4.  2011-2014 LRAM'!AR409</f>
        <v>0</v>
      </c>
      <c r="J62" s="128">
        <f>-'4.  2011-2014 LRAM'!AS409</f>
        <v>0</v>
      </c>
      <c r="K62" s="128">
        <f>-'4.  2011-2014 LRAM'!AT409</f>
        <v>0</v>
      </c>
      <c r="L62" s="128">
        <f>-'4.  2011-2014 LRAM'!AU409</f>
        <v>0</v>
      </c>
      <c r="M62" s="128">
        <f>-'4.  2011-2014 LRAM'!AV409</f>
        <v>0</v>
      </c>
      <c r="N62" s="128">
        <f>-'4.  2011-2014 LRAM'!AW409</f>
        <v>0</v>
      </c>
      <c r="O62" s="128">
        <f>-'4.  2011-2014 LRAM'!AX409</f>
        <v>0</v>
      </c>
      <c r="P62" s="128">
        <f>-'4.  2011-2014 LRAM'!AY409</f>
        <v>0</v>
      </c>
      <c r="Q62" s="128">
        <f>-'4.  2011-2014 LRAM'!AZ409</f>
        <v>0</v>
      </c>
      <c r="R62" s="129">
        <f>SUM(D62:Q62)</f>
        <v>0</v>
      </c>
      <c r="S62" s="130"/>
      <c r="U62" s="124"/>
      <c r="V62" s="125"/>
    </row>
    <row r="63" spans="2:22" s="109" customFormat="1" hidden="1">
      <c r="B63" s="540" t="s">
        <v>67</v>
      </c>
      <c r="C63" s="536"/>
      <c r="D63" s="132"/>
      <c r="E63" s="132"/>
      <c r="F63" s="132"/>
      <c r="G63" s="132"/>
      <c r="H63" s="132"/>
      <c r="I63" s="132"/>
      <c r="J63" s="132"/>
      <c r="K63" s="133"/>
      <c r="L63" s="133"/>
      <c r="M63" s="133"/>
      <c r="N63" s="133"/>
      <c r="O63" s="133"/>
      <c r="P63" s="133"/>
      <c r="Q63" s="133"/>
      <c r="R63" s="134"/>
      <c r="U63" s="131"/>
      <c r="V63" s="125"/>
    </row>
    <row r="64" spans="2:22" s="13" customFormat="1" hidden="1">
      <c r="B64" s="126" t="s">
        <v>40</v>
      </c>
      <c r="C64" s="127"/>
      <c r="D64" s="128">
        <f>'4.  2011-2014 LRAM'!AM545</f>
        <v>0</v>
      </c>
      <c r="E64" s="128">
        <f>'4.  2011-2014 LRAM'!AN545</f>
        <v>0</v>
      </c>
      <c r="F64" s="128">
        <f>'4.  2011-2014 LRAM'!AO545</f>
        <v>0</v>
      </c>
      <c r="G64" s="128">
        <f>'4.  2011-2014 LRAM'!AP545</f>
        <v>0</v>
      </c>
      <c r="H64" s="128">
        <f>'4.  2011-2014 LRAM'!AQ545</f>
        <v>0</v>
      </c>
      <c r="I64" s="128">
        <f>'4.  2011-2014 LRAM'!AR545</f>
        <v>0</v>
      </c>
      <c r="J64" s="128">
        <f>'4.  2011-2014 LRAM'!AS545</f>
        <v>0</v>
      </c>
      <c r="K64" s="128">
        <f>'4.  2011-2014 LRAM'!AT545</f>
        <v>0</v>
      </c>
      <c r="L64" s="128">
        <f>'4.  2011-2014 LRAM'!AU545</f>
        <v>0</v>
      </c>
      <c r="M64" s="128">
        <f>'4.  2011-2014 LRAM'!AV545</f>
        <v>0</v>
      </c>
      <c r="N64" s="128">
        <f>'4.  2011-2014 LRAM'!AW545</f>
        <v>0</v>
      </c>
      <c r="O64" s="128">
        <f>'4.  2011-2014 LRAM'!AX545</f>
        <v>0</v>
      </c>
      <c r="P64" s="128">
        <f>'4.  2011-2014 LRAM'!AY545</f>
        <v>0</v>
      </c>
      <c r="Q64" s="128">
        <f>'4.  2011-2014 LRAM'!AZ545</f>
        <v>0</v>
      </c>
      <c r="R64" s="129">
        <f>SUM(D64:Q64)</f>
        <v>0</v>
      </c>
      <c r="U64" s="124"/>
      <c r="V64" s="125"/>
    </row>
    <row r="65" spans="2:22" s="13" customFormat="1" hidden="1">
      <c r="B65" s="126" t="s">
        <v>39</v>
      </c>
      <c r="C65" s="127"/>
      <c r="D65" s="128">
        <f>-'4.  2011-2014 LRAM'!AM546</f>
        <v>0</v>
      </c>
      <c r="E65" s="128">
        <f>-'4.  2011-2014 LRAM'!AN546</f>
        <v>0</v>
      </c>
      <c r="F65" s="128">
        <f>-'4.  2011-2014 LRAM'!AO546</f>
        <v>0</v>
      </c>
      <c r="G65" s="128">
        <f>-'4.  2011-2014 LRAM'!AP546</f>
        <v>0</v>
      </c>
      <c r="H65" s="128">
        <f>-'4.  2011-2014 LRAM'!AQ546</f>
        <v>0</v>
      </c>
      <c r="I65" s="128">
        <f>-'4.  2011-2014 LRAM'!AR546</f>
        <v>0</v>
      </c>
      <c r="J65" s="128">
        <f>-'4.  2011-2014 LRAM'!AS546</f>
        <v>0</v>
      </c>
      <c r="K65" s="128">
        <f>-'4.  2011-2014 LRAM'!AT546</f>
        <v>0</v>
      </c>
      <c r="L65" s="128">
        <f>-'4.  2011-2014 LRAM'!AU546</f>
        <v>0</v>
      </c>
      <c r="M65" s="128">
        <f>-'4.  2011-2014 LRAM'!AV546</f>
        <v>0</v>
      </c>
      <c r="N65" s="128">
        <f>-'4.  2011-2014 LRAM'!AW546</f>
        <v>0</v>
      </c>
      <c r="O65" s="128">
        <f>-'4.  2011-2014 LRAM'!AX546</f>
        <v>0</v>
      </c>
      <c r="P65" s="128">
        <f>-'4.  2011-2014 LRAM'!AY546</f>
        <v>0</v>
      </c>
      <c r="Q65" s="128">
        <f>-'4.  2011-2014 LRAM'!AZ546</f>
        <v>0</v>
      </c>
      <c r="R65" s="129">
        <f>SUM(D65:Q65)</f>
        <v>0</v>
      </c>
      <c r="S65" s="130"/>
      <c r="U65" s="124"/>
      <c r="V65" s="125"/>
    </row>
    <row r="66" spans="2:22" s="109" customFormat="1" hidden="1">
      <c r="B66" s="540" t="s">
        <v>67</v>
      </c>
      <c r="C66" s="536"/>
      <c r="D66" s="132"/>
      <c r="E66" s="132"/>
      <c r="F66" s="132"/>
      <c r="G66" s="132"/>
      <c r="H66" s="132"/>
      <c r="I66" s="132"/>
      <c r="J66" s="132"/>
      <c r="K66" s="133"/>
      <c r="L66" s="133"/>
      <c r="M66" s="133"/>
      <c r="N66" s="133"/>
      <c r="O66" s="133"/>
      <c r="P66" s="133"/>
      <c r="Q66" s="133"/>
      <c r="R66" s="134"/>
      <c r="U66" s="131"/>
      <c r="V66" s="125"/>
    </row>
    <row r="67" spans="2:22" s="13" customFormat="1" hidden="1">
      <c r="B67" s="126" t="s">
        <v>94</v>
      </c>
      <c r="C67" s="467"/>
      <c r="D67" s="135">
        <f>'5.  2015-2027 LRAM'!AE204</f>
        <v>0</v>
      </c>
      <c r="E67" s="135">
        <f>'5.  2015-2027 LRAM'!AF204</f>
        <v>0</v>
      </c>
      <c r="F67" s="135">
        <f>'5.  2015-2027 LRAM'!AG204</f>
        <v>0</v>
      </c>
      <c r="G67" s="135">
        <f>'5.  2015-2027 LRAM'!AH204</f>
        <v>0</v>
      </c>
      <c r="H67" s="135">
        <f>'5.  2015-2027 LRAM'!AI204</f>
        <v>0</v>
      </c>
      <c r="I67" s="135">
        <f>'5.  2015-2027 LRAM'!AJ204</f>
        <v>0</v>
      </c>
      <c r="J67" s="135">
        <f>'5.  2015-2027 LRAM'!AK204</f>
        <v>0</v>
      </c>
      <c r="K67" s="135">
        <f>'5.  2015-2027 LRAM'!AL204</f>
        <v>0</v>
      </c>
      <c r="L67" s="135">
        <f>'5.  2015-2027 LRAM'!AM204</f>
        <v>0</v>
      </c>
      <c r="M67" s="135">
        <f>'5.  2015-2027 LRAM'!AN204</f>
        <v>0</v>
      </c>
      <c r="N67" s="135">
        <f>'5.  2015-2027 LRAM'!AO204</f>
        <v>0</v>
      </c>
      <c r="O67" s="135">
        <f>'5.  2015-2027 LRAM'!AP204</f>
        <v>0</v>
      </c>
      <c r="P67" s="135">
        <f>'5.  2015-2027 LRAM'!AQ204</f>
        <v>0</v>
      </c>
      <c r="Q67" s="135">
        <f>'5.  2015-2027 LRAM'!AR204</f>
        <v>0</v>
      </c>
      <c r="R67" s="129">
        <f>SUM(D67:Q67)</f>
        <v>0</v>
      </c>
      <c r="U67" s="124"/>
      <c r="V67" s="125"/>
    </row>
    <row r="68" spans="2:22" s="13" customFormat="1" hidden="1">
      <c r="B68" s="126" t="s">
        <v>93</v>
      </c>
      <c r="C68" s="127"/>
      <c r="D68" s="135">
        <f>-'5.  2015-2027 LRAM'!AE205</f>
        <v>0</v>
      </c>
      <c r="E68" s="135">
        <f>-'5.  2015-2027 LRAM'!AF205</f>
        <v>0</v>
      </c>
      <c r="F68" s="135">
        <f>-'5.  2015-2027 LRAM'!AG205</f>
        <v>0</v>
      </c>
      <c r="G68" s="135">
        <f>-'5.  2015-2027 LRAM'!AH205</f>
        <v>0</v>
      </c>
      <c r="H68" s="135">
        <f>-'5.  2015-2027 LRAM'!AI205</f>
        <v>0</v>
      </c>
      <c r="I68" s="135">
        <f>-'5.  2015-2027 LRAM'!AJ205</f>
        <v>0</v>
      </c>
      <c r="J68" s="135">
        <f>-'5.  2015-2027 LRAM'!AK205</f>
        <v>0</v>
      </c>
      <c r="K68" s="135">
        <f>-'5.  2015-2027 LRAM'!AL205</f>
        <v>0</v>
      </c>
      <c r="L68" s="135">
        <f>-'5.  2015-2027 LRAM'!AM205</f>
        <v>0</v>
      </c>
      <c r="M68" s="135">
        <f>-'5.  2015-2027 LRAM'!AN205</f>
        <v>0</v>
      </c>
      <c r="N68" s="135">
        <f>-'5.  2015-2027 LRAM'!AO205</f>
        <v>0</v>
      </c>
      <c r="O68" s="135">
        <f>-'5.  2015-2027 LRAM'!AP205</f>
        <v>0</v>
      </c>
      <c r="P68" s="135">
        <f>-'5.  2015-2027 LRAM'!AQ205</f>
        <v>0</v>
      </c>
      <c r="Q68" s="135">
        <f>-'5.  2015-2027 LRAM'!AR205</f>
        <v>0</v>
      </c>
      <c r="R68" s="129">
        <f>SUM(D68:Q68)</f>
        <v>0</v>
      </c>
      <c r="S68" s="130"/>
      <c r="U68" s="124"/>
      <c r="V68" s="125"/>
    </row>
    <row r="69" spans="2:22" s="109" customFormat="1" hidden="1">
      <c r="B69" s="540" t="s">
        <v>67</v>
      </c>
      <c r="C69" s="536"/>
      <c r="D69" s="132"/>
      <c r="E69" s="132"/>
      <c r="F69" s="132"/>
      <c r="G69" s="132"/>
      <c r="H69" s="132"/>
      <c r="I69" s="132"/>
      <c r="J69" s="132"/>
      <c r="K69" s="133"/>
      <c r="L69" s="133"/>
      <c r="M69" s="133"/>
      <c r="N69" s="133"/>
      <c r="O69" s="133"/>
      <c r="P69" s="133"/>
      <c r="Q69" s="133"/>
      <c r="R69" s="134"/>
      <c r="U69" s="131"/>
      <c r="V69" s="125"/>
    </row>
    <row r="70" spans="2:22" s="13" customFormat="1" hidden="1">
      <c r="B70" s="126" t="s">
        <v>225</v>
      </c>
      <c r="C70" s="467"/>
      <c r="D70" s="128"/>
      <c r="E70" s="128"/>
      <c r="F70" s="128"/>
      <c r="G70" s="128"/>
      <c r="H70" s="128"/>
      <c r="I70" s="128"/>
      <c r="J70" s="128"/>
      <c r="K70" s="128"/>
      <c r="L70" s="128"/>
      <c r="M70" s="128"/>
      <c r="N70" s="128"/>
      <c r="O70" s="128"/>
      <c r="P70" s="128"/>
      <c r="Q70" s="128"/>
      <c r="R70" s="129"/>
      <c r="U70" s="124"/>
      <c r="V70" s="125"/>
    </row>
    <row r="71" spans="2:22" s="13" customFormat="1" hidden="1">
      <c r="B71" s="126" t="s">
        <v>224</v>
      </c>
      <c r="C71" s="127"/>
      <c r="D71" s="128"/>
      <c r="E71" s="128"/>
      <c r="F71" s="128"/>
      <c r="G71" s="128"/>
      <c r="H71" s="128"/>
      <c r="I71" s="128"/>
      <c r="J71" s="128"/>
      <c r="K71" s="128"/>
      <c r="L71" s="128"/>
      <c r="M71" s="128"/>
      <c r="N71" s="128"/>
      <c r="O71" s="128"/>
      <c r="P71" s="128"/>
      <c r="Q71" s="128"/>
      <c r="R71" s="129"/>
      <c r="S71" s="130"/>
      <c r="U71" s="124"/>
      <c r="V71" s="125"/>
    </row>
    <row r="72" spans="2:22" s="109" customFormat="1" hidden="1">
      <c r="B72" s="540" t="s">
        <v>67</v>
      </c>
      <c r="C72" s="536"/>
      <c r="D72" s="132"/>
      <c r="E72" s="132"/>
      <c r="F72" s="132"/>
      <c r="G72" s="132"/>
      <c r="H72" s="132"/>
      <c r="I72" s="132"/>
      <c r="J72" s="132"/>
      <c r="K72" s="133"/>
      <c r="L72" s="133"/>
      <c r="M72" s="133"/>
      <c r="N72" s="133"/>
      <c r="O72" s="133"/>
      <c r="P72" s="133"/>
      <c r="Q72" s="133"/>
      <c r="R72" s="134"/>
      <c r="U72" s="131"/>
      <c r="V72" s="125"/>
    </row>
    <row r="73" spans="2:22" s="13" customFormat="1" hidden="1">
      <c r="B73" s="126" t="s">
        <v>227</v>
      </c>
      <c r="C73" s="467"/>
      <c r="D73" s="128"/>
      <c r="E73" s="128"/>
      <c r="F73" s="128"/>
      <c r="G73" s="128"/>
      <c r="H73" s="128"/>
      <c r="I73" s="128"/>
      <c r="J73" s="128"/>
      <c r="K73" s="128"/>
      <c r="L73" s="128"/>
      <c r="M73" s="128"/>
      <c r="N73" s="128"/>
      <c r="O73" s="128"/>
      <c r="P73" s="128"/>
      <c r="Q73" s="128"/>
      <c r="R73" s="129"/>
      <c r="U73" s="124"/>
      <c r="V73" s="125"/>
    </row>
    <row r="74" spans="2:22" s="13" customFormat="1" hidden="1">
      <c r="B74" s="126" t="s">
        <v>226</v>
      </c>
      <c r="C74" s="127"/>
      <c r="D74" s="128"/>
      <c r="E74" s="128"/>
      <c r="F74" s="128"/>
      <c r="G74" s="128"/>
      <c r="H74" s="128"/>
      <c r="I74" s="128"/>
      <c r="J74" s="128"/>
      <c r="K74" s="128"/>
      <c r="L74" s="128"/>
      <c r="M74" s="128"/>
      <c r="N74" s="128"/>
      <c r="O74" s="128"/>
      <c r="P74" s="128"/>
      <c r="Q74" s="128"/>
      <c r="R74" s="129"/>
      <c r="S74" s="130"/>
      <c r="U74" s="124"/>
      <c r="V74" s="125"/>
    </row>
    <row r="75" spans="2:22" s="109" customFormat="1" hidden="1">
      <c r="B75" s="540" t="s">
        <v>67</v>
      </c>
      <c r="C75" s="536"/>
      <c r="D75" s="132"/>
      <c r="E75" s="132"/>
      <c r="F75" s="132"/>
      <c r="G75" s="132"/>
      <c r="H75" s="132"/>
      <c r="I75" s="132"/>
      <c r="J75" s="132"/>
      <c r="K75" s="133"/>
      <c r="L75" s="133"/>
      <c r="M75" s="133"/>
      <c r="N75" s="133"/>
      <c r="O75" s="133"/>
      <c r="P75" s="133"/>
      <c r="Q75" s="133"/>
      <c r="R75" s="134"/>
      <c r="U75" s="131"/>
      <c r="V75" s="125"/>
    </row>
    <row r="76" spans="2:22" s="13" customFormat="1" hidden="1">
      <c r="B76" s="126" t="s">
        <v>229</v>
      </c>
      <c r="C76" s="467"/>
      <c r="D76" s="128"/>
      <c r="E76" s="128"/>
      <c r="F76" s="128"/>
      <c r="G76" s="128"/>
      <c r="H76" s="128"/>
      <c r="I76" s="128"/>
      <c r="J76" s="128"/>
      <c r="K76" s="128"/>
      <c r="L76" s="128"/>
      <c r="M76" s="128"/>
      <c r="N76" s="128"/>
      <c r="O76" s="128"/>
      <c r="P76" s="128"/>
      <c r="Q76" s="128"/>
      <c r="R76" s="129"/>
      <c r="U76" s="124"/>
      <c r="V76" s="125"/>
    </row>
    <row r="77" spans="2:22" s="13" customFormat="1" ht="16.5" hidden="1" customHeight="1">
      <c r="B77" s="126" t="s">
        <v>228</v>
      </c>
      <c r="C77" s="127"/>
      <c r="D77" s="128"/>
      <c r="E77" s="128"/>
      <c r="F77" s="128"/>
      <c r="G77" s="128"/>
      <c r="H77" s="128"/>
      <c r="I77" s="128"/>
      <c r="J77" s="128"/>
      <c r="K77" s="128"/>
      <c r="L77" s="128"/>
      <c r="M77" s="128"/>
      <c r="N77" s="128"/>
      <c r="O77" s="128"/>
      <c r="P77" s="128"/>
      <c r="Q77" s="128"/>
      <c r="R77" s="129"/>
      <c r="S77" s="130"/>
      <c r="U77" s="124"/>
      <c r="V77" s="125"/>
    </row>
    <row r="78" spans="2:22" s="109" customFormat="1" hidden="1">
      <c r="B78" s="540" t="s">
        <v>67</v>
      </c>
      <c r="C78" s="536"/>
      <c r="D78" s="132"/>
      <c r="E78" s="132"/>
      <c r="F78" s="132"/>
      <c r="G78" s="132"/>
      <c r="H78" s="132"/>
      <c r="I78" s="132"/>
      <c r="J78" s="132"/>
      <c r="K78" s="133"/>
      <c r="L78" s="133"/>
      <c r="M78" s="133"/>
      <c r="N78" s="133"/>
      <c r="O78" s="133"/>
      <c r="P78" s="133"/>
      <c r="Q78" s="133"/>
      <c r="R78" s="134"/>
      <c r="U78" s="131"/>
      <c r="V78" s="125"/>
    </row>
    <row r="79" spans="2:22" s="13" customFormat="1">
      <c r="B79" s="126" t="s">
        <v>231</v>
      </c>
      <c r="C79" s="127"/>
      <c r="D79" s="128">
        <f>'5.  2015-2027 LRAM'!AE973</f>
        <v>14418.43373792527</v>
      </c>
      <c r="E79" s="128">
        <f>'5.  2015-2027 LRAM'!AF973</f>
        <v>44853.295032002221</v>
      </c>
      <c r="F79" s="128">
        <f>'5.  2015-2027 LRAM'!AG973</f>
        <v>17543.906933595437</v>
      </c>
      <c r="G79" s="128">
        <f>'5.  2015-2027 LRAM'!AH973</f>
        <v>0</v>
      </c>
      <c r="H79" s="128">
        <f>'5.  2015-2027 LRAM'!AI973</f>
        <v>0</v>
      </c>
      <c r="I79" s="128">
        <f>'5.  2015-2027 LRAM'!AJ973</f>
        <v>15494.355180910476</v>
      </c>
      <c r="J79" s="128">
        <f>'5.  2015-2027 LRAM'!AK973</f>
        <v>0</v>
      </c>
      <c r="K79" s="128">
        <f>'5.  2015-2027 LRAM'!AL973</f>
        <v>0</v>
      </c>
      <c r="L79" s="128">
        <f>'5.  2015-2027 LRAM'!AM973</f>
        <v>0</v>
      </c>
      <c r="M79" s="128">
        <f>'5.  2015-2027 LRAM'!AN973</f>
        <v>0</v>
      </c>
      <c r="N79" s="128">
        <f>'5.  2015-2027 LRAM'!AO973</f>
        <v>0</v>
      </c>
      <c r="O79" s="128">
        <f>'5.  2015-2027 LRAM'!AP973</f>
        <v>0</v>
      </c>
      <c r="P79" s="128">
        <f>'5.  2015-2027 LRAM'!AQ973</f>
        <v>0</v>
      </c>
      <c r="Q79" s="128">
        <f>'5.  2015-2027 LRAM'!AR973</f>
        <v>0</v>
      </c>
      <c r="R79" s="129">
        <f>SUM(D79:Q79)</f>
        <v>92309.990884433413</v>
      </c>
      <c r="U79" s="124"/>
      <c r="V79" s="125"/>
    </row>
    <row r="80" spans="2:22" s="13" customFormat="1">
      <c r="B80" s="126" t="s">
        <v>230</v>
      </c>
      <c r="C80" s="127"/>
      <c r="D80" s="128">
        <f>-'5.  2015-2027 LRAM'!AE974</f>
        <v>-14432.1801</v>
      </c>
      <c r="E80" s="128">
        <f>-'5.  2015-2027 LRAM'!AF974</f>
        <v>-29840.163</v>
      </c>
      <c r="F80" s="128">
        <f>-'5.  2015-2027 LRAM'!AG974</f>
        <v>-14183.1888</v>
      </c>
      <c r="G80" s="128">
        <f>-'5.  2015-2027 LRAM'!AH974</f>
        <v>0</v>
      </c>
      <c r="H80" s="128">
        <f>-'5.  2015-2027 LRAM'!AI974</f>
        <v>0</v>
      </c>
      <c r="I80" s="128">
        <f>-'5.  2015-2027 LRAM'!AJ974</f>
        <v>-13526.200800000001</v>
      </c>
      <c r="J80" s="128">
        <f>-'5.  2015-2027 LRAM'!AK974</f>
        <v>0</v>
      </c>
      <c r="K80" s="128">
        <f>-'5.  2015-2027 LRAM'!AL974</f>
        <v>0</v>
      </c>
      <c r="L80" s="128">
        <f>-'5.  2015-2027 LRAM'!AM974</f>
        <v>0</v>
      </c>
      <c r="M80" s="128">
        <f>-'5.  2015-2027 LRAM'!AN974</f>
        <v>0</v>
      </c>
      <c r="N80" s="128">
        <f>-'5.  2015-2027 LRAM'!AO974</f>
        <v>0</v>
      </c>
      <c r="O80" s="128">
        <f>-'5.  2015-2027 LRAM'!AP974</f>
        <v>0</v>
      </c>
      <c r="P80" s="128">
        <f>-'5.  2015-2027 LRAM'!AQ974</f>
        <v>0</v>
      </c>
      <c r="Q80" s="128">
        <f>-'5.  2015-2027 LRAM'!AR974</f>
        <v>0</v>
      </c>
      <c r="R80" s="129">
        <f>SUM(D80:Q80)</f>
        <v>-71981.732700000008</v>
      </c>
      <c r="S80" s="130"/>
      <c r="U80" s="124"/>
      <c r="V80" s="125"/>
    </row>
    <row r="81" spans="2:22" s="109" customFormat="1">
      <c r="B81" s="540" t="s">
        <v>67</v>
      </c>
      <c r="C81" s="536"/>
      <c r="D81" s="132"/>
      <c r="E81" s="132"/>
      <c r="F81" s="132"/>
      <c r="G81" s="132"/>
      <c r="H81" s="132"/>
      <c r="I81" s="132"/>
      <c r="J81" s="132"/>
      <c r="K81" s="133"/>
      <c r="L81" s="133"/>
      <c r="M81" s="133"/>
      <c r="N81" s="133"/>
      <c r="O81" s="133"/>
      <c r="P81" s="133"/>
      <c r="Q81" s="133"/>
      <c r="R81" s="134"/>
      <c r="U81" s="131"/>
      <c r="V81" s="125"/>
    </row>
    <row r="82" spans="2:22" s="13" customFormat="1">
      <c r="B82" s="126" t="s">
        <v>233</v>
      </c>
      <c r="C82" s="467"/>
      <c r="D82" s="128">
        <f>'5.  2015-2027 LRAM'!AE1169</f>
        <v>0</v>
      </c>
      <c r="E82" s="128">
        <f>'5.  2015-2027 LRAM'!AF1169</f>
        <v>45278.365990717852</v>
      </c>
      <c r="F82" s="128">
        <f>'5.  2015-2027 LRAM'!AG1169</f>
        <v>17950.306451923869</v>
      </c>
      <c r="G82" s="128">
        <f>'5.  2015-2027 LRAM'!AH1169</f>
        <v>0</v>
      </c>
      <c r="H82" s="128">
        <f>'5.  2015-2027 LRAM'!AI1169</f>
        <v>0</v>
      </c>
      <c r="I82" s="128">
        <f>'5.  2015-2027 LRAM'!AJ1169</f>
        <v>15802.136594736654</v>
      </c>
      <c r="J82" s="128">
        <f>'5.  2015-2027 LRAM'!AK1169</f>
        <v>0</v>
      </c>
      <c r="K82" s="128">
        <f>'5.  2015-2027 LRAM'!AL1169</f>
        <v>0</v>
      </c>
      <c r="L82" s="128">
        <f>'5.  2015-2027 LRAM'!AM1169</f>
        <v>0</v>
      </c>
      <c r="M82" s="128">
        <f>'5.  2015-2027 LRAM'!AN1169</f>
        <v>0</v>
      </c>
      <c r="N82" s="128">
        <f>'5.  2015-2027 LRAM'!AO1169</f>
        <v>0</v>
      </c>
      <c r="O82" s="128">
        <f>'5.  2015-2027 LRAM'!AP1169</f>
        <v>0</v>
      </c>
      <c r="P82" s="128">
        <f>'5.  2015-2027 LRAM'!AQ1169</f>
        <v>0</v>
      </c>
      <c r="Q82" s="128">
        <f>'5.  2015-2027 LRAM'!AR1169</f>
        <v>0</v>
      </c>
      <c r="R82" s="129">
        <f>SUM(D82:Q82)</f>
        <v>79030.809037378378</v>
      </c>
      <c r="U82" s="124"/>
      <c r="V82" s="125"/>
    </row>
    <row r="83" spans="2:22" s="13" customFormat="1">
      <c r="B83" s="126" t="s">
        <v>232</v>
      </c>
      <c r="C83" s="127"/>
      <c r="D83" s="128">
        <f>-'5.  2015-2027 LRAM'!AE1170</f>
        <v>0</v>
      </c>
      <c r="E83" s="128">
        <f>-'5.  2015-2027 LRAM'!AF1170</f>
        <v>-30329.345999999998</v>
      </c>
      <c r="F83" s="128">
        <f>-'5.  2015-2027 LRAM'!AG1170</f>
        <v>-14421.824200000001</v>
      </c>
      <c r="G83" s="128">
        <f>-'5.  2015-2027 LRAM'!AH1170</f>
        <v>0</v>
      </c>
      <c r="H83" s="128">
        <f>-'5.  2015-2027 LRAM'!AI1170</f>
        <v>0</v>
      </c>
      <c r="I83" s="128">
        <f>-'5.  2015-2027 LRAM'!AJ1170</f>
        <v>-13754.059200000002</v>
      </c>
      <c r="J83" s="128">
        <f>-'5.  2015-2027 LRAM'!AK1170</f>
        <v>0</v>
      </c>
      <c r="K83" s="128">
        <f>-'5.  2015-2027 LRAM'!AL1170</f>
        <v>0</v>
      </c>
      <c r="L83" s="128">
        <f>-'5.  2015-2027 LRAM'!AM1170</f>
        <v>0</v>
      </c>
      <c r="M83" s="128">
        <f>-'5.  2015-2027 LRAM'!AN1170</f>
        <v>0</v>
      </c>
      <c r="N83" s="128">
        <f>-'5.  2015-2027 LRAM'!AO1170</f>
        <v>0</v>
      </c>
      <c r="O83" s="128">
        <f>-'5.  2015-2027 LRAM'!AP1170</f>
        <v>0</v>
      </c>
      <c r="P83" s="128">
        <f>-'5.  2015-2027 LRAM'!AQ1170</f>
        <v>0</v>
      </c>
      <c r="Q83" s="128">
        <f>-'5.  2015-2027 LRAM'!AR1170</f>
        <v>0</v>
      </c>
      <c r="R83" s="129">
        <f>SUM(D83:Q83)</f>
        <v>-58505.229400000004</v>
      </c>
      <c r="S83" s="130"/>
      <c r="U83" s="124"/>
      <c r="V83" s="125"/>
    </row>
    <row r="84" spans="2:22" s="109" customFormat="1">
      <c r="B84" s="540" t="s">
        <v>67</v>
      </c>
      <c r="C84" s="536"/>
      <c r="D84" s="132"/>
      <c r="E84" s="132"/>
      <c r="F84" s="132"/>
      <c r="G84" s="132"/>
      <c r="H84" s="132"/>
      <c r="I84" s="132"/>
      <c r="J84" s="132"/>
      <c r="K84" s="133"/>
      <c r="L84" s="133"/>
      <c r="M84" s="133"/>
      <c r="N84" s="133"/>
      <c r="O84" s="133"/>
      <c r="P84" s="133"/>
      <c r="Q84" s="133"/>
      <c r="R84" s="134"/>
      <c r="U84" s="131"/>
      <c r="V84" s="125"/>
    </row>
    <row r="85" spans="2:22" s="13" customFormat="1">
      <c r="B85" s="126" t="s">
        <v>715</v>
      </c>
      <c r="C85" s="467"/>
      <c r="D85" s="128">
        <f>'5.  2015-2027 LRAM'!AE1365</f>
        <v>0</v>
      </c>
      <c r="E85" s="128">
        <f>'5.  2015-2027 LRAM'!AF1365</f>
        <v>46317.798249202962</v>
      </c>
      <c r="F85" s="128">
        <f>'5.  2015-2027 LRAM'!AG1365</f>
        <v>18296.656248498442</v>
      </c>
      <c r="G85" s="128">
        <f>'5.  2015-2027 LRAM'!AH1365</f>
        <v>0</v>
      </c>
      <c r="H85" s="128">
        <f>'5.  2015-2027 LRAM'!AI1365</f>
        <v>0</v>
      </c>
      <c r="I85" s="128">
        <f>'5.  2015-2027 LRAM'!AJ1365</f>
        <v>16000.273155605388</v>
      </c>
      <c r="J85" s="128">
        <f>'5.  2015-2027 LRAM'!AK1365</f>
        <v>0</v>
      </c>
      <c r="K85" s="128">
        <f>'5.  2015-2027 LRAM'!AL1365</f>
        <v>0</v>
      </c>
      <c r="L85" s="128">
        <f>'5.  2015-2027 LRAM'!AM1365</f>
        <v>0</v>
      </c>
      <c r="M85" s="128">
        <f>'5.  2015-2027 LRAM'!AN1365</f>
        <v>0</v>
      </c>
      <c r="N85" s="128">
        <f>'5.  2015-2027 LRAM'!AO1365</f>
        <v>0</v>
      </c>
      <c r="O85" s="128">
        <f>'5.  2015-2027 LRAM'!AP1365</f>
        <v>0</v>
      </c>
      <c r="P85" s="128">
        <f>'5.  2015-2027 LRAM'!AQ1365</f>
        <v>0</v>
      </c>
      <c r="Q85" s="128">
        <f>'5.  2015-2027 LRAM'!AR1365</f>
        <v>0</v>
      </c>
      <c r="R85" s="129">
        <f>SUM(D85:Q85)</f>
        <v>80614.727653306792</v>
      </c>
      <c r="U85" s="124"/>
      <c r="V85" s="125"/>
    </row>
    <row r="86" spans="2:22" s="13" customFormat="1">
      <c r="B86" s="126" t="s">
        <v>716</v>
      </c>
      <c r="C86" s="127"/>
      <c r="D86" s="128">
        <f>-'5.  2015-2027 LRAM'!AE1366</f>
        <v>0</v>
      </c>
      <c r="E86" s="128">
        <f>-'5.  2015-2027 LRAM'!AF1366</f>
        <v>-31063.120499999997</v>
      </c>
      <c r="F86" s="128">
        <f>-'5.  2015-2027 LRAM'!AG1366</f>
        <v>-14707.936799999999</v>
      </c>
      <c r="G86" s="128">
        <f>-'5.  2015-2027 LRAM'!AH1366</f>
        <v>0</v>
      </c>
      <c r="H86" s="128">
        <f>-'5.  2015-2027 LRAM'!AI1366</f>
        <v>0</v>
      </c>
      <c r="I86" s="128">
        <f>-'5.  2015-2027 LRAM'!AJ1366</f>
        <v>-14026.975200000001</v>
      </c>
      <c r="J86" s="128">
        <f>-'5.  2015-2027 LRAM'!AK1366</f>
        <v>0</v>
      </c>
      <c r="K86" s="128">
        <f>-'5.  2015-2027 LRAM'!AL1366</f>
        <v>0</v>
      </c>
      <c r="L86" s="128">
        <f>-'5.  2015-2027 LRAM'!AM1366</f>
        <v>0</v>
      </c>
      <c r="M86" s="128">
        <f>-'5.  2015-2027 LRAM'!AN1366</f>
        <v>0</v>
      </c>
      <c r="N86" s="128">
        <f>-'5.  2015-2027 LRAM'!AO1366</f>
        <v>0</v>
      </c>
      <c r="O86" s="128">
        <f>-'5.  2015-2027 LRAM'!AP1366</f>
        <v>0</v>
      </c>
      <c r="P86" s="128">
        <f>-'5.  2015-2027 LRAM'!AQ1366</f>
        <v>0</v>
      </c>
      <c r="Q86" s="128">
        <f>-'5.  2015-2027 LRAM'!AR1366</f>
        <v>0</v>
      </c>
      <c r="R86" s="129">
        <f>SUM(D86:Q86)</f>
        <v>-59798.032500000001</v>
      </c>
      <c r="S86" s="130"/>
      <c r="U86" s="124"/>
      <c r="V86" s="125"/>
    </row>
    <row r="87" spans="2:22" s="109" customFormat="1">
      <c r="B87" s="540" t="s">
        <v>67</v>
      </c>
      <c r="C87" s="536"/>
      <c r="D87" s="132"/>
      <c r="E87" s="132"/>
      <c r="F87" s="132"/>
      <c r="G87" s="132"/>
      <c r="H87" s="132"/>
      <c r="I87" s="132"/>
      <c r="J87" s="132"/>
      <c r="K87" s="133"/>
      <c r="L87" s="133"/>
      <c r="M87" s="133"/>
      <c r="N87" s="133"/>
      <c r="O87" s="133"/>
      <c r="P87" s="133"/>
      <c r="Q87" s="133"/>
      <c r="R87" s="134"/>
      <c r="U87" s="131"/>
      <c r="V87" s="125"/>
    </row>
    <row r="88" spans="2:22" s="13" customFormat="1">
      <c r="B88" s="126" t="s">
        <v>717</v>
      </c>
      <c r="C88" s="467"/>
      <c r="D88" s="128">
        <f>'5.  2015-2027 LRAM'!AE1560</f>
        <v>0</v>
      </c>
      <c r="E88" s="128">
        <f>'5.  2015-2027 LRAM'!AF1560</f>
        <v>46111.585605589571</v>
      </c>
      <c r="F88" s="128">
        <f>'5.  2015-2027 LRAM'!AG1560</f>
        <v>18410.332158049128</v>
      </c>
      <c r="G88" s="128">
        <f>'5.  2015-2027 LRAM'!AH1560</f>
        <v>0</v>
      </c>
      <c r="H88" s="128">
        <f>'5.  2015-2027 LRAM'!AI1560</f>
        <v>0</v>
      </c>
      <c r="I88" s="128">
        <f>'5.  2015-2027 LRAM'!AJ1560</f>
        <v>16446.282214259445</v>
      </c>
      <c r="J88" s="128">
        <f>'5.  2015-2027 LRAM'!AK1560</f>
        <v>0</v>
      </c>
      <c r="K88" s="128">
        <f>'5.  2015-2027 LRAM'!AL1560</f>
        <v>0</v>
      </c>
      <c r="L88" s="128">
        <f>'5.  2015-2027 LRAM'!AM1560</f>
        <v>0</v>
      </c>
      <c r="M88" s="128">
        <f>'5.  2015-2027 LRAM'!AN1560</f>
        <v>0</v>
      </c>
      <c r="N88" s="128">
        <f>'5.  2015-2027 LRAM'!AO1560</f>
        <v>0</v>
      </c>
      <c r="O88" s="128">
        <f>'5.  2015-2027 LRAM'!AP1560</f>
        <v>0</v>
      </c>
      <c r="P88" s="128">
        <f>'5.  2015-2027 LRAM'!AQ1560</f>
        <v>0</v>
      </c>
      <c r="Q88" s="128">
        <f>'5.  2015-2027 LRAM'!AR1560</f>
        <v>0</v>
      </c>
      <c r="R88" s="129">
        <f>SUM(D88:Q88)</f>
        <v>80968.199977898155</v>
      </c>
      <c r="U88" s="124"/>
      <c r="V88" s="125"/>
    </row>
    <row r="89" spans="2:22" s="13" customFormat="1">
      <c r="B89" s="126" t="s">
        <v>718</v>
      </c>
      <c r="C89" s="127"/>
      <c r="D89" s="128">
        <f>-'5.  2015-2027 LRAM'!AE1561</f>
        <v>0</v>
      </c>
      <c r="E89" s="128">
        <f>-'5.  2015-2027 LRAM'!AF1561</f>
        <v>-32041.486500000003</v>
      </c>
      <c r="F89" s="128">
        <f>-'5.  2015-2027 LRAM'!AG1561</f>
        <v>-15118.3647</v>
      </c>
      <c r="G89" s="128">
        <f>-'5.  2015-2027 LRAM'!AH1561</f>
        <v>0</v>
      </c>
      <c r="H89" s="128">
        <f>-'5.  2015-2027 LRAM'!AI1561</f>
        <v>0</v>
      </c>
      <c r="I89" s="128">
        <f>-'5.  2015-2027 LRAM'!AJ1561</f>
        <v>-14417.9784</v>
      </c>
      <c r="J89" s="128">
        <f>-'5.  2015-2027 LRAM'!AK1561</f>
        <v>0</v>
      </c>
      <c r="K89" s="128">
        <f>-'5.  2015-2027 LRAM'!AL1561</f>
        <v>0</v>
      </c>
      <c r="L89" s="128">
        <f>-'5.  2015-2027 LRAM'!AM1561</f>
        <v>0</v>
      </c>
      <c r="M89" s="128">
        <f>-'5.  2015-2027 LRAM'!AN1561</f>
        <v>0</v>
      </c>
      <c r="N89" s="128">
        <f>-'5.  2015-2027 LRAM'!AO1561</f>
        <v>0</v>
      </c>
      <c r="O89" s="128">
        <f>-'5.  2015-2027 LRAM'!AP1561</f>
        <v>0</v>
      </c>
      <c r="P89" s="128">
        <f>-'5.  2015-2027 LRAM'!AQ1561</f>
        <v>0</v>
      </c>
      <c r="Q89" s="128">
        <f>-'5.  2015-2027 LRAM'!AR1561</f>
        <v>0</v>
      </c>
      <c r="R89" s="129">
        <f>SUM(D89:Q89)</f>
        <v>-61577.829600000005</v>
      </c>
      <c r="S89" s="130"/>
      <c r="U89" s="124"/>
      <c r="V89" s="125"/>
    </row>
    <row r="90" spans="2:22" s="109" customFormat="1">
      <c r="B90" s="540" t="s">
        <v>67</v>
      </c>
      <c r="C90" s="536"/>
      <c r="D90" s="132"/>
      <c r="E90" s="132"/>
      <c r="F90" s="132"/>
      <c r="G90" s="132"/>
      <c r="H90" s="132"/>
      <c r="I90" s="132"/>
      <c r="J90" s="132"/>
      <c r="K90" s="133"/>
      <c r="L90" s="133"/>
      <c r="M90" s="133"/>
      <c r="N90" s="133"/>
      <c r="O90" s="133"/>
      <c r="P90" s="133"/>
      <c r="Q90" s="133"/>
      <c r="R90" s="134"/>
      <c r="U90" s="131"/>
      <c r="V90" s="125"/>
    </row>
    <row r="91" spans="2:22" s="13" customFormat="1">
      <c r="B91" s="126" t="s">
        <v>937</v>
      </c>
      <c r="C91" s="467"/>
      <c r="D91" s="128">
        <f>'5.  2015-2027 LRAM'!AE1755</f>
        <v>0</v>
      </c>
      <c r="E91" s="128">
        <f>'5.  2015-2027 LRAM'!AF1755</f>
        <v>46123.713436678685</v>
      </c>
      <c r="F91" s="128">
        <f>'5.  2015-2027 LRAM'!AG1755</f>
        <v>18459.295525401114</v>
      </c>
      <c r="G91" s="128">
        <f>'5.  2015-2027 LRAM'!AH1755</f>
        <v>0</v>
      </c>
      <c r="H91" s="128">
        <f>'5.  2015-2027 LRAM'!AI1755</f>
        <v>0</v>
      </c>
      <c r="I91" s="128">
        <f>'5.  2015-2027 LRAM'!AJ1755</f>
        <v>17008.708950636428</v>
      </c>
      <c r="J91" s="128">
        <f>'5.  2015-2027 LRAM'!AK1755</f>
        <v>0</v>
      </c>
      <c r="K91" s="128">
        <f>'5.  2015-2027 LRAM'!AL1755</f>
        <v>0</v>
      </c>
      <c r="L91" s="128">
        <f>'5.  2015-2027 LRAM'!AM1755</f>
        <v>0</v>
      </c>
      <c r="M91" s="128">
        <f>'5.  2015-2027 LRAM'!AN1755</f>
        <v>0</v>
      </c>
      <c r="N91" s="128">
        <f>'5.  2015-2027 LRAM'!AO1755</f>
        <v>0</v>
      </c>
      <c r="O91" s="128">
        <f>'5.  2015-2027 LRAM'!AP1755</f>
        <v>0</v>
      </c>
      <c r="P91" s="128">
        <f>'5.  2015-2027 LRAM'!AQ1755</f>
        <v>0</v>
      </c>
      <c r="Q91" s="128">
        <f>'5.  2015-2027 LRAM'!AR1755</f>
        <v>0</v>
      </c>
      <c r="R91" s="128">
        <f>'5.  2015-2027 LRAM'!AS1755</f>
        <v>81591.717912716224</v>
      </c>
      <c r="S91" s="130"/>
      <c r="U91" s="124"/>
      <c r="V91" s="125"/>
    </row>
    <row r="92" spans="2:22" s="13" customFormat="1">
      <c r="B92" s="126" t="s">
        <v>938</v>
      </c>
      <c r="C92" s="127"/>
      <c r="D92" s="128">
        <f>-'5.  2015-2027 LRAM'!AE1756</f>
        <v>0</v>
      </c>
      <c r="E92" s="128">
        <f>-'5.  2015-2027 LRAM'!AF1756</f>
        <v>-33019.852500000001</v>
      </c>
      <c r="F92" s="128">
        <f>-'5.  2015-2027 LRAM'!AG1756</f>
        <v>-15635.6163</v>
      </c>
      <c r="G92" s="128">
        <f>-'5.  2015-2027 LRAM'!AH1756</f>
        <v>0</v>
      </c>
      <c r="H92" s="128">
        <f>-'5.  2015-2027 LRAM'!AI1756</f>
        <v>0</v>
      </c>
      <c r="I92" s="128">
        <f>-'5.  2015-2027 LRAM'!AJ1756</f>
        <v>-14911.0416</v>
      </c>
      <c r="J92" s="128">
        <f>-'5.  2015-2027 LRAM'!AK1756</f>
        <v>0</v>
      </c>
      <c r="K92" s="128">
        <f>-'5.  2015-2027 LRAM'!AL1756</f>
        <v>0</v>
      </c>
      <c r="L92" s="128">
        <f>-'5.  2015-2027 LRAM'!AM1756</f>
        <v>0</v>
      </c>
      <c r="M92" s="128">
        <f>-'5.  2015-2027 LRAM'!AN1756</f>
        <v>0</v>
      </c>
      <c r="N92" s="128">
        <f>-'5.  2015-2027 LRAM'!AO1756</f>
        <v>0</v>
      </c>
      <c r="O92" s="128">
        <f>-'5.  2015-2027 LRAM'!AP1756</f>
        <v>0</v>
      </c>
      <c r="P92" s="128">
        <f>-'5.  2015-2027 LRAM'!AQ1756</f>
        <v>0</v>
      </c>
      <c r="Q92" s="128">
        <f>-'5.  2015-2027 LRAM'!AR1756</f>
        <v>0</v>
      </c>
      <c r="R92" s="128">
        <f>-'5.  2015-2027 LRAM'!AS1756</f>
        <v>-63566.510399999999</v>
      </c>
      <c r="S92" s="130"/>
      <c r="U92" s="124"/>
      <c r="V92" s="125"/>
    </row>
    <row r="93" spans="2:22" s="109" customFormat="1">
      <c r="B93" s="669" t="s">
        <v>67</v>
      </c>
      <c r="C93" s="536"/>
      <c r="D93" s="132"/>
      <c r="E93" s="132"/>
      <c r="F93" s="132"/>
      <c r="G93" s="132"/>
      <c r="H93" s="132"/>
      <c r="I93" s="132"/>
      <c r="J93" s="132"/>
      <c r="K93" s="133"/>
      <c r="L93" s="133"/>
      <c r="M93" s="133"/>
      <c r="N93" s="133"/>
      <c r="O93" s="133"/>
      <c r="P93" s="133"/>
      <c r="Q93" s="133"/>
      <c r="R93" s="134"/>
      <c r="U93" s="131"/>
      <c r="V93" s="125"/>
    </row>
    <row r="94" spans="2:22" s="13" customFormat="1" ht="20.25" customHeight="1">
      <c r="B94" s="537" t="s">
        <v>43</v>
      </c>
      <c r="C94" s="536"/>
      <c r="D94" s="587">
        <f>'6.  Carrying Charges'!I214</f>
        <v>-3.3358411399763144</v>
      </c>
      <c r="E94" s="587">
        <f>'6.  Carrying Charges'!J214</f>
        <v>6086.4209701885948</v>
      </c>
      <c r="F94" s="587">
        <f>'6.  Carrying Charges'!K214</f>
        <v>1404.7485188598928</v>
      </c>
      <c r="G94" s="587">
        <f>'6.  Carrying Charges'!L214</f>
        <v>0</v>
      </c>
      <c r="H94" s="587">
        <f>'6.  Carrying Charges'!M214</f>
        <v>0</v>
      </c>
      <c r="I94" s="587">
        <f>'6.  Carrying Charges'!N214</f>
        <v>829.22269032000997</v>
      </c>
      <c r="J94" s="587">
        <f>'6.  Carrying Charges'!O214</f>
        <v>0</v>
      </c>
      <c r="K94" s="587">
        <f>'6.  Carrying Charges'!P214</f>
        <v>0</v>
      </c>
      <c r="L94" s="587">
        <f>'6.  Carrying Charges'!Q214</f>
        <v>0</v>
      </c>
      <c r="M94" s="587">
        <f>'6.  Carrying Charges'!R214</f>
        <v>0</v>
      </c>
      <c r="N94" s="587">
        <f>'6.  Carrying Charges'!S214</f>
        <v>0</v>
      </c>
      <c r="O94" s="587">
        <f>'6.  Carrying Charges'!T214</f>
        <v>0</v>
      </c>
      <c r="P94" s="587">
        <f>'6.  Carrying Charges'!U214</f>
        <v>0</v>
      </c>
      <c r="Q94" s="587">
        <f>'6.  Carrying Charges'!V214</f>
        <v>0</v>
      </c>
      <c r="R94" s="587">
        <f>'6.  Carrying Charges'!W214</f>
        <v>8318.77838509918</v>
      </c>
      <c r="U94" s="124"/>
      <c r="V94" s="125"/>
    </row>
    <row r="95" spans="2:22" s="13" customFormat="1" ht="36.6" customHeight="1">
      <c r="B95" s="676" t="s">
        <v>939</v>
      </c>
      <c r="C95" s="539"/>
      <c r="D95" s="706">
        <f>SUM(D55:D92)+D94</f>
        <v>-17.082203214705718</v>
      </c>
      <c r="E95" s="706">
        <f t="shared" ref="E95:Q95" si="2">SUM(E55:E92)+E94</f>
        <v>78477.210784379888</v>
      </c>
      <c r="F95" s="706">
        <f t="shared" si="2"/>
        <v>17998.31503632788</v>
      </c>
      <c r="G95" s="706">
        <f t="shared" si="2"/>
        <v>0</v>
      </c>
      <c r="H95" s="706">
        <f t="shared" si="2"/>
        <v>0</v>
      </c>
      <c r="I95" s="706">
        <f t="shared" si="2"/>
        <v>10944.723586468397</v>
      </c>
      <c r="J95" s="706">
        <f t="shared" si="2"/>
        <v>0</v>
      </c>
      <c r="K95" s="706">
        <f t="shared" si="2"/>
        <v>0</v>
      </c>
      <c r="L95" s="706">
        <f t="shared" si="2"/>
        <v>0</v>
      </c>
      <c r="M95" s="706">
        <f t="shared" si="2"/>
        <v>0</v>
      </c>
      <c r="N95" s="706">
        <f t="shared" si="2"/>
        <v>0</v>
      </c>
      <c r="O95" s="706">
        <f t="shared" si="2"/>
        <v>0</v>
      </c>
      <c r="P95" s="706">
        <f t="shared" si="2"/>
        <v>0</v>
      </c>
      <c r="Q95" s="706">
        <f t="shared" si="2"/>
        <v>0</v>
      </c>
      <c r="R95" s="706">
        <f>SUM(R55:R92)+R94</f>
        <v>107404.88925083216</v>
      </c>
      <c r="U95" s="124"/>
      <c r="V95" s="125"/>
    </row>
    <row r="96" spans="2:22" s="109" customFormat="1">
      <c r="B96" s="128"/>
      <c r="C96" s="128"/>
      <c r="D96" s="128"/>
      <c r="E96" s="128"/>
      <c r="F96" s="128"/>
      <c r="G96" s="128"/>
      <c r="H96" s="128"/>
      <c r="I96" s="128"/>
      <c r="J96" s="128"/>
      <c r="K96" s="128"/>
      <c r="L96" s="128"/>
      <c r="M96" s="128"/>
      <c r="N96" s="128"/>
      <c r="O96" s="128"/>
      <c r="P96" s="128"/>
      <c r="Q96" s="128"/>
      <c r="R96" s="128"/>
      <c r="U96" s="131"/>
      <c r="V96" s="125"/>
    </row>
    <row r="97" spans="2:22" s="109" customFormat="1" ht="16.5" thickBot="1">
      <c r="B97" s="128"/>
      <c r="C97" s="128"/>
      <c r="D97" s="128"/>
      <c r="E97" s="128"/>
      <c r="F97" s="128"/>
      <c r="G97" s="128"/>
      <c r="H97" s="128"/>
      <c r="I97" s="128"/>
      <c r="J97" s="128"/>
      <c r="K97" s="128"/>
      <c r="L97" s="128"/>
      <c r="M97" s="128"/>
      <c r="N97" s="128"/>
      <c r="O97" s="128"/>
      <c r="P97" s="128"/>
      <c r="Q97" s="128"/>
      <c r="R97" s="128"/>
      <c r="U97" s="131"/>
      <c r="V97" s="125"/>
    </row>
    <row r="98" spans="2:22" s="109" customFormat="1" ht="29.1" customHeight="1" thickBot="1">
      <c r="B98" s="717" t="s">
        <v>895</v>
      </c>
      <c r="C98" s="718"/>
      <c r="D98" s="718"/>
      <c r="E98" s="719"/>
      <c r="F98" s="719"/>
      <c r="G98" s="719"/>
      <c r="H98" s="719"/>
      <c r="I98" s="719"/>
      <c r="J98" s="719"/>
      <c r="K98" s="719"/>
      <c r="L98" s="720"/>
      <c r="M98" s="128"/>
      <c r="N98" s="128"/>
      <c r="O98" s="128"/>
      <c r="P98" s="128"/>
      <c r="Q98" s="128"/>
      <c r="R98" s="128"/>
      <c r="U98" s="131"/>
      <c r="V98" s="125"/>
    </row>
    <row r="99" spans="2:22" s="109" customFormat="1" ht="59.1" customHeight="1">
      <c r="B99" s="839" t="s">
        <v>967</v>
      </c>
      <c r="C99" s="839"/>
      <c r="D99" s="839"/>
      <c r="E99" s="839"/>
      <c r="F99" s="839"/>
      <c r="G99" s="839"/>
      <c r="H99" s="839"/>
      <c r="I99" s="839"/>
      <c r="J99" s="839"/>
      <c r="K99" s="839"/>
      <c r="L99" s="839"/>
      <c r="M99" s="726"/>
      <c r="N99" s="726"/>
      <c r="O99" s="726"/>
      <c r="P99" s="726"/>
      <c r="Q99" s="726"/>
      <c r="R99" s="726"/>
      <c r="U99" s="131"/>
      <c r="V99" s="125"/>
    </row>
    <row r="100" spans="2:22" s="109" customFormat="1" ht="27.6" customHeight="1">
      <c r="B100" s="840" t="s">
        <v>968</v>
      </c>
      <c r="C100" s="840"/>
      <c r="D100" s="840"/>
      <c r="E100" s="840"/>
      <c r="F100" s="840"/>
      <c r="G100" s="840"/>
      <c r="H100" s="840"/>
      <c r="I100" s="840"/>
      <c r="J100" s="840"/>
      <c r="K100" s="840"/>
      <c r="L100" s="840"/>
      <c r="M100" s="726"/>
      <c r="N100" s="726"/>
      <c r="O100" s="726"/>
      <c r="P100" s="726"/>
      <c r="Q100" s="726"/>
      <c r="R100" s="726"/>
      <c r="U100" s="131"/>
      <c r="V100" s="125"/>
    </row>
    <row r="101" spans="2:22" s="109" customFormat="1" ht="33.6" customHeight="1">
      <c r="B101" s="840" t="s">
        <v>969</v>
      </c>
      <c r="C101" s="840"/>
      <c r="D101" s="840"/>
      <c r="E101" s="840"/>
      <c r="F101" s="840"/>
      <c r="G101" s="840"/>
      <c r="H101" s="840"/>
      <c r="I101" s="840"/>
      <c r="J101" s="840"/>
      <c r="K101" s="840"/>
      <c r="L101" s="840"/>
      <c r="M101" s="151"/>
      <c r="N101" s="151"/>
      <c r="O101" s="151"/>
      <c r="P101" s="151"/>
      <c r="Q101" s="151"/>
      <c r="R101" s="151"/>
      <c r="U101" s="131"/>
      <c r="V101" s="125"/>
    </row>
    <row r="102" spans="2:22" ht="12" customHeight="1">
      <c r="B102" s="93"/>
      <c r="C102" s="93"/>
      <c r="D102" s="93"/>
      <c r="E102" s="518"/>
      <c r="F102" s="23"/>
      <c r="G102" s="23"/>
      <c r="H102" s="23"/>
      <c r="I102" s="23"/>
      <c r="J102" s="23"/>
      <c r="K102" s="23"/>
      <c r="L102" s="23"/>
      <c r="M102" s="23"/>
      <c r="N102" s="23"/>
      <c r="O102" s="23"/>
      <c r="P102" s="23"/>
      <c r="Q102" s="23"/>
      <c r="R102" s="23"/>
      <c r="U102" s="14"/>
      <c r="V102" s="11"/>
    </row>
    <row r="103" spans="2:22" s="13" customFormat="1" ht="63" customHeight="1">
      <c r="B103" s="705" t="s">
        <v>34</v>
      </c>
      <c r="C103" s="705" t="s">
        <v>513</v>
      </c>
      <c r="D103" s="108" t="str">
        <f>IF($B$30&lt;&gt;"",$B$30,"")</f>
        <v>Residential</v>
      </c>
      <c r="E103" s="108" t="str">
        <f>IF($B$31&lt;&gt;"",$B$31,"")</f>
        <v>General Service &lt;50 kW</v>
      </c>
      <c r="F103" s="108" t="str">
        <f>IF($B$32&lt;&gt;"",$B$32,"")</f>
        <v>General Service 50 - 4,999 kW</v>
      </c>
      <c r="G103" s="108" t="str">
        <f>IF($B$33&lt;&gt;"",$B$33,"")</f>
        <v>Embedded Distributor</v>
      </c>
      <c r="H103" s="108" t="str">
        <f>IF($B$34&lt;&gt;"",$B$34,"")</f>
        <v>Sentinel Lighting</v>
      </c>
      <c r="I103" s="108" t="str">
        <f>IF($B$35&lt;&gt;"",$B$35,"")</f>
        <v>Street Lighting</v>
      </c>
      <c r="J103" s="108" t="str">
        <f>IF($B$36&lt;&gt;"",$B$36,"")</f>
        <v>Unmetered Scattered Load</v>
      </c>
      <c r="K103" s="108" t="str">
        <f>IF($B$37&lt;&gt;"",$B$37,"")</f>
        <v/>
      </c>
      <c r="L103" s="108" t="str">
        <f>IF($B$38&lt;&gt;"",$B$38,"")</f>
        <v/>
      </c>
      <c r="M103" s="108" t="str">
        <f>IF($B$39&lt;&gt;"",$B$39,"")</f>
        <v/>
      </c>
      <c r="N103" s="108" t="str">
        <f>IF($B$40&lt;&gt;"",$B$40,"")</f>
        <v/>
      </c>
      <c r="O103" s="108" t="str">
        <f>IF($B$41&lt;&gt;"",$B$41,"")</f>
        <v/>
      </c>
      <c r="P103" s="108" t="str">
        <f>IF($B$42&lt;&gt;"",$B$42,"")</f>
        <v/>
      </c>
      <c r="Q103" s="108" t="str">
        <f>IF($B$43&lt;&gt;"",$B$43,"")</f>
        <v/>
      </c>
      <c r="R103" s="208" t="s">
        <v>26</v>
      </c>
      <c r="T103" s="109"/>
      <c r="U103" s="117"/>
    </row>
    <row r="104" spans="2:22" s="13" customFormat="1">
      <c r="B104" s="126" t="s">
        <v>940</v>
      </c>
      <c r="C104" s="127"/>
      <c r="D104" s="128">
        <f>'5.  2015-2027 LRAM'!AE1791</f>
        <v>0</v>
      </c>
      <c r="E104" s="128">
        <f>'5.  2015-2027 LRAM'!AF1791</f>
        <v>45238.755098452653</v>
      </c>
      <c r="F104" s="128">
        <f>'5.  2015-2027 LRAM'!AG1791</f>
        <v>18286.08244428772</v>
      </c>
      <c r="G104" s="128">
        <f>'5.  2015-2027 LRAM'!AH1791</f>
        <v>0</v>
      </c>
      <c r="H104" s="128">
        <f>'5.  2015-2027 LRAM'!AI1791</f>
        <v>0</v>
      </c>
      <c r="I104" s="128">
        <f>'5.  2015-2027 LRAM'!AJ1791</f>
        <v>17010.117530080737</v>
      </c>
      <c r="J104" s="128">
        <f>'5.  2015-2027 LRAM'!AK1791</f>
        <v>0</v>
      </c>
      <c r="K104" s="128">
        <f>'5.  2015-2027 LRAM'!AL1791</f>
        <v>0</v>
      </c>
      <c r="L104" s="128">
        <f>'5.  2015-2027 LRAM'!AM1791</f>
        <v>0</v>
      </c>
      <c r="M104" s="128">
        <f>'5.  2015-2027 LRAM'!AN1791</f>
        <v>0</v>
      </c>
      <c r="N104" s="128">
        <f>'5.  2015-2027 LRAM'!AO1791</f>
        <v>0</v>
      </c>
      <c r="O104" s="128">
        <f>'5.  2015-2027 LRAM'!AP1791</f>
        <v>0</v>
      </c>
      <c r="P104" s="128">
        <f>'5.  2015-2027 LRAM'!AQ1791</f>
        <v>0</v>
      </c>
      <c r="Q104" s="128">
        <f>'5.  2015-2027 LRAM'!AR1791</f>
        <v>0</v>
      </c>
      <c r="R104" s="129">
        <f>SUM(D104:Q104)</f>
        <v>80534.955072821118</v>
      </c>
      <c r="U104" s="124"/>
      <c r="V104" s="125"/>
    </row>
    <row r="105" spans="2:22" s="13" customFormat="1">
      <c r="B105" s="126" t="s">
        <v>941</v>
      </c>
      <c r="C105" s="127"/>
      <c r="D105" s="128">
        <f>-'5.  2015-2027 LRAM'!AE1792</f>
        <v>0</v>
      </c>
      <c r="E105" s="128">
        <f>-'5.  2015-2027 LRAM'!AF1792</f>
        <v>-33019.852500000001</v>
      </c>
      <c r="F105" s="128">
        <f>-'5.  2015-2027 LRAM'!AG1792</f>
        <v>-15635.6163</v>
      </c>
      <c r="G105" s="128">
        <f>-'5.  2015-2027 LRAM'!AH1792</f>
        <v>0</v>
      </c>
      <c r="H105" s="128">
        <f>-'5.  2015-2027 LRAM'!AI1792</f>
        <v>0</v>
      </c>
      <c r="I105" s="128">
        <f>-'5.  2015-2027 LRAM'!AJ1792</f>
        <v>-14911.0416</v>
      </c>
      <c r="J105" s="128">
        <f>-'5.  2015-2027 LRAM'!AK1792</f>
        <v>0</v>
      </c>
      <c r="K105" s="128">
        <f>-'5.  2015-2027 LRAM'!AL1792</f>
        <v>0</v>
      </c>
      <c r="L105" s="128">
        <f>-'5.  2015-2027 LRAM'!AM1792</f>
        <v>0</v>
      </c>
      <c r="M105" s="128">
        <f>-'5.  2015-2027 LRAM'!AN1792</f>
        <v>0</v>
      </c>
      <c r="N105" s="128">
        <f>-'5.  2015-2027 LRAM'!AO1792</f>
        <v>0</v>
      </c>
      <c r="O105" s="128">
        <f>-'5.  2015-2027 LRAM'!AP1792</f>
        <v>0</v>
      </c>
      <c r="P105" s="128">
        <f>-'5.  2015-2027 LRAM'!AQ1792</f>
        <v>0</v>
      </c>
      <c r="Q105" s="128">
        <f>-'5.  2015-2027 LRAM'!AR1792</f>
        <v>0</v>
      </c>
      <c r="R105" s="129">
        <f>SUM(D105:Q105)</f>
        <v>-63566.510399999999</v>
      </c>
      <c r="S105" s="130"/>
      <c r="U105" s="124"/>
      <c r="V105" s="125"/>
    </row>
    <row r="106" spans="2:22" s="13" customFormat="1">
      <c r="B106" s="750" t="s">
        <v>929</v>
      </c>
      <c r="C106" s="751"/>
      <c r="D106" s="752">
        <f>SUM(D104:D105)</f>
        <v>0</v>
      </c>
      <c r="E106" s="752">
        <f t="shared" ref="E106:Q106" si="3">SUM(E104:E105)</f>
        <v>12218.902598452652</v>
      </c>
      <c r="F106" s="752">
        <f t="shared" si="3"/>
        <v>2650.4661442877205</v>
      </c>
      <c r="G106" s="752">
        <f t="shared" si="3"/>
        <v>0</v>
      </c>
      <c r="H106" s="752">
        <f t="shared" si="3"/>
        <v>0</v>
      </c>
      <c r="I106" s="752">
        <f t="shared" si="3"/>
        <v>2099.0759300807367</v>
      </c>
      <c r="J106" s="752">
        <f t="shared" si="3"/>
        <v>0</v>
      </c>
      <c r="K106" s="752">
        <f t="shared" si="3"/>
        <v>0</v>
      </c>
      <c r="L106" s="752">
        <f t="shared" si="3"/>
        <v>0</v>
      </c>
      <c r="M106" s="752">
        <f t="shared" si="3"/>
        <v>0</v>
      </c>
      <c r="N106" s="752">
        <f t="shared" si="3"/>
        <v>0</v>
      </c>
      <c r="O106" s="752">
        <f t="shared" si="3"/>
        <v>0</v>
      </c>
      <c r="P106" s="752">
        <f t="shared" si="3"/>
        <v>0</v>
      </c>
      <c r="Q106" s="752">
        <f t="shared" si="3"/>
        <v>0</v>
      </c>
      <c r="R106" s="753">
        <f>SUM(R104:R105)</f>
        <v>16968.444672821119</v>
      </c>
      <c r="S106" s="130"/>
      <c r="U106" s="124"/>
      <c r="V106" s="125"/>
    </row>
    <row r="107" spans="2:22" s="109" customFormat="1">
      <c r="B107" s="743" t="s">
        <v>67</v>
      </c>
      <c r="C107" s="587"/>
      <c r="D107" s="744"/>
      <c r="E107" s="744"/>
      <c r="F107" s="744"/>
      <c r="G107" s="744"/>
      <c r="H107" s="744"/>
      <c r="I107" s="744"/>
      <c r="J107" s="744"/>
      <c r="K107" s="745"/>
      <c r="L107" s="745"/>
      <c r="M107" s="745"/>
      <c r="N107" s="745"/>
      <c r="O107" s="745"/>
      <c r="P107" s="745"/>
      <c r="Q107" s="745"/>
      <c r="R107" s="748"/>
      <c r="U107" s="131"/>
      <c r="V107" s="125"/>
    </row>
    <row r="108" spans="2:22" s="13" customFormat="1">
      <c r="B108" s="126" t="s">
        <v>942</v>
      </c>
      <c r="C108" s="127"/>
      <c r="D108" s="128"/>
      <c r="E108" s="128"/>
      <c r="F108" s="128"/>
      <c r="G108" s="128"/>
      <c r="H108" s="128"/>
      <c r="I108" s="128"/>
      <c r="J108" s="128"/>
      <c r="K108" s="128">
        <f>'5.  2015-2027 LRAM'!AL1818</f>
        <v>0</v>
      </c>
      <c r="L108" s="128">
        <f>'5.  2015-2027 LRAM'!AM1818</f>
        <v>0</v>
      </c>
      <c r="M108" s="128">
        <f>'5.  2015-2027 LRAM'!AN1818</f>
        <v>0</v>
      </c>
      <c r="N108" s="128">
        <f>'5.  2015-2027 LRAM'!AO1818</f>
        <v>0</v>
      </c>
      <c r="O108" s="128">
        <f>'5.  2015-2027 LRAM'!AP1818</f>
        <v>0</v>
      </c>
      <c r="P108" s="128">
        <f>'5.  2015-2027 LRAM'!AQ1818</f>
        <v>0</v>
      </c>
      <c r="Q108" s="128">
        <f>'5.  2015-2027 LRAM'!AR1818</f>
        <v>0</v>
      </c>
      <c r="R108" s="129">
        <f>SUM(D108:Q108)</f>
        <v>0</v>
      </c>
      <c r="U108" s="124"/>
      <c r="V108" s="125"/>
    </row>
    <row r="109" spans="2:22" s="13" customFormat="1">
      <c r="B109" s="126" t="s">
        <v>943</v>
      </c>
      <c r="C109" s="127"/>
      <c r="D109" s="128"/>
      <c r="E109" s="128"/>
      <c r="F109" s="128"/>
      <c r="G109" s="128"/>
      <c r="H109" s="128"/>
      <c r="I109" s="128"/>
      <c r="J109" s="128"/>
      <c r="K109" s="128">
        <f>-'5.  2015-2027 LRAM'!AL1819</f>
        <v>0</v>
      </c>
      <c r="L109" s="128">
        <f>-'5.  2015-2027 LRAM'!AM1819</f>
        <v>0</v>
      </c>
      <c r="M109" s="128">
        <f>-'5.  2015-2027 LRAM'!AN1819</f>
        <v>0</v>
      </c>
      <c r="N109" s="128">
        <f>-'5.  2015-2027 LRAM'!AO1819</f>
        <v>0</v>
      </c>
      <c r="O109" s="128">
        <f>-'5.  2015-2027 LRAM'!AP1819</f>
        <v>0</v>
      </c>
      <c r="P109" s="128">
        <f>-'5.  2015-2027 LRAM'!AQ1819</f>
        <v>0</v>
      </c>
      <c r="Q109" s="128">
        <f>-'5.  2015-2027 LRAM'!AR1819</f>
        <v>0</v>
      </c>
      <c r="R109" s="129">
        <f>SUM(D109:Q109)</f>
        <v>0</v>
      </c>
      <c r="S109" s="130"/>
      <c r="U109" s="124"/>
      <c r="V109" s="125"/>
    </row>
    <row r="110" spans="2:22" s="13" customFormat="1">
      <c r="B110" s="750" t="s">
        <v>930</v>
      </c>
      <c r="C110" s="751"/>
      <c r="D110" s="752">
        <f>SUM(D108:D109)</f>
        <v>0</v>
      </c>
      <c r="E110" s="752">
        <f t="shared" ref="E110:Q110" si="4">SUM(E108:E109)</f>
        <v>0</v>
      </c>
      <c r="F110" s="752">
        <f t="shared" si="4"/>
        <v>0</v>
      </c>
      <c r="G110" s="752">
        <f t="shared" si="4"/>
        <v>0</v>
      </c>
      <c r="H110" s="752">
        <f t="shared" si="4"/>
        <v>0</v>
      </c>
      <c r="I110" s="752">
        <f t="shared" si="4"/>
        <v>0</v>
      </c>
      <c r="J110" s="752">
        <f t="shared" si="4"/>
        <v>0</v>
      </c>
      <c r="K110" s="752">
        <f t="shared" si="4"/>
        <v>0</v>
      </c>
      <c r="L110" s="752">
        <f t="shared" si="4"/>
        <v>0</v>
      </c>
      <c r="M110" s="752">
        <f t="shared" si="4"/>
        <v>0</v>
      </c>
      <c r="N110" s="752">
        <f t="shared" si="4"/>
        <v>0</v>
      </c>
      <c r="O110" s="752">
        <f t="shared" si="4"/>
        <v>0</v>
      </c>
      <c r="P110" s="752">
        <f t="shared" si="4"/>
        <v>0</v>
      </c>
      <c r="Q110" s="752">
        <f t="shared" si="4"/>
        <v>0</v>
      </c>
      <c r="R110" s="753">
        <f>SUM(R108:R109)</f>
        <v>0</v>
      </c>
      <c r="S110" s="130"/>
      <c r="U110" s="124"/>
      <c r="V110" s="125"/>
    </row>
    <row r="111" spans="2:22" s="109" customFormat="1">
      <c r="B111" s="743" t="s">
        <v>67</v>
      </c>
      <c r="C111" s="587"/>
      <c r="D111" s="744"/>
      <c r="E111" s="744"/>
      <c r="F111" s="744"/>
      <c r="G111" s="744"/>
      <c r="H111" s="744"/>
      <c r="I111" s="744"/>
      <c r="J111" s="744"/>
      <c r="K111" s="745"/>
      <c r="L111" s="745"/>
      <c r="M111" s="745"/>
      <c r="N111" s="745"/>
      <c r="O111" s="745"/>
      <c r="P111" s="745"/>
      <c r="Q111" s="745"/>
      <c r="R111" s="748"/>
      <c r="U111" s="131"/>
      <c r="V111" s="125"/>
    </row>
    <row r="112" spans="2:22" s="13" customFormat="1">
      <c r="B112" s="126" t="s">
        <v>944</v>
      </c>
      <c r="C112" s="127"/>
      <c r="D112" s="128"/>
      <c r="E112" s="128"/>
      <c r="F112" s="128"/>
      <c r="G112" s="128"/>
      <c r="H112" s="128"/>
      <c r="I112" s="128"/>
      <c r="J112" s="128"/>
      <c r="K112" s="128">
        <f>'5.  2015-2027 LRAM'!AL1845</f>
        <v>0</v>
      </c>
      <c r="L112" s="128">
        <f>'5.  2015-2027 LRAM'!AM1845</f>
        <v>0</v>
      </c>
      <c r="M112" s="128">
        <f>'5.  2015-2027 LRAM'!AN1845</f>
        <v>0</v>
      </c>
      <c r="N112" s="128">
        <f>'5.  2015-2027 LRAM'!AO1845</f>
        <v>0</v>
      </c>
      <c r="O112" s="128">
        <f>'5.  2015-2027 LRAM'!AP1845</f>
        <v>0</v>
      </c>
      <c r="P112" s="128">
        <f>'5.  2015-2027 LRAM'!AQ1845</f>
        <v>0</v>
      </c>
      <c r="Q112" s="128">
        <f>'5.  2015-2027 LRAM'!AR1845</f>
        <v>0</v>
      </c>
      <c r="R112" s="129">
        <f>SUM(D112:Q112)</f>
        <v>0</v>
      </c>
      <c r="U112" s="124"/>
      <c r="V112" s="125"/>
    </row>
    <row r="113" spans="2:22" s="13" customFormat="1">
      <c r="B113" s="126" t="s">
        <v>945</v>
      </c>
      <c r="C113" s="127"/>
      <c r="D113" s="128"/>
      <c r="E113" s="128"/>
      <c r="F113" s="128"/>
      <c r="G113" s="128"/>
      <c r="H113" s="128"/>
      <c r="I113" s="128"/>
      <c r="J113" s="128"/>
      <c r="K113" s="128">
        <f>-'5.  2015-2027 LRAM'!AL1846</f>
        <v>0</v>
      </c>
      <c r="L113" s="128">
        <f>-'5.  2015-2027 LRAM'!AM1846</f>
        <v>0</v>
      </c>
      <c r="M113" s="128">
        <f>-'5.  2015-2027 LRAM'!AN1846</f>
        <v>0</v>
      </c>
      <c r="N113" s="128">
        <f>-'5.  2015-2027 LRAM'!AO1846</f>
        <v>0</v>
      </c>
      <c r="O113" s="128">
        <f>-'5.  2015-2027 LRAM'!AP1846</f>
        <v>0</v>
      </c>
      <c r="P113" s="128">
        <f>-'5.  2015-2027 LRAM'!AQ1846</f>
        <v>0</v>
      </c>
      <c r="Q113" s="128">
        <f>-'5.  2015-2027 LRAM'!AR1846</f>
        <v>0</v>
      </c>
      <c r="R113" s="129">
        <f>SUM(D113:Q113)</f>
        <v>0</v>
      </c>
      <c r="S113" s="130"/>
      <c r="U113" s="124"/>
      <c r="V113" s="125"/>
    </row>
    <row r="114" spans="2:22" s="13" customFormat="1">
      <c r="B114" s="750" t="s">
        <v>931</v>
      </c>
      <c r="C114" s="751"/>
      <c r="D114" s="752">
        <f>SUM(D112:D113)</f>
        <v>0</v>
      </c>
      <c r="E114" s="752">
        <f t="shared" ref="E114:Q114" si="5">SUM(E112:E113)</f>
        <v>0</v>
      </c>
      <c r="F114" s="752">
        <f t="shared" si="5"/>
        <v>0</v>
      </c>
      <c r="G114" s="752">
        <f t="shared" si="5"/>
        <v>0</v>
      </c>
      <c r="H114" s="752">
        <f t="shared" si="5"/>
        <v>0</v>
      </c>
      <c r="I114" s="752">
        <f t="shared" si="5"/>
        <v>0</v>
      </c>
      <c r="J114" s="752">
        <f t="shared" si="5"/>
        <v>0</v>
      </c>
      <c r="K114" s="752">
        <f t="shared" si="5"/>
        <v>0</v>
      </c>
      <c r="L114" s="752">
        <f t="shared" si="5"/>
        <v>0</v>
      </c>
      <c r="M114" s="752">
        <f t="shared" si="5"/>
        <v>0</v>
      </c>
      <c r="N114" s="752">
        <f t="shared" si="5"/>
        <v>0</v>
      </c>
      <c r="O114" s="752">
        <f t="shared" si="5"/>
        <v>0</v>
      </c>
      <c r="P114" s="752">
        <f t="shared" si="5"/>
        <v>0</v>
      </c>
      <c r="Q114" s="752">
        <f t="shared" si="5"/>
        <v>0</v>
      </c>
      <c r="R114" s="753">
        <f>SUM(R112:R113)</f>
        <v>0</v>
      </c>
      <c r="S114" s="130"/>
      <c r="U114" s="124"/>
      <c r="V114" s="125"/>
    </row>
    <row r="115" spans="2:22" s="109" customFormat="1">
      <c r="B115" s="743" t="s">
        <v>67</v>
      </c>
      <c r="C115" s="587"/>
      <c r="D115" s="744"/>
      <c r="E115" s="744"/>
      <c r="F115" s="744"/>
      <c r="G115" s="744"/>
      <c r="H115" s="744"/>
      <c r="I115" s="744"/>
      <c r="J115" s="744"/>
      <c r="K115" s="745"/>
      <c r="L115" s="745"/>
      <c r="M115" s="745"/>
      <c r="N115" s="745"/>
      <c r="O115" s="745"/>
      <c r="P115" s="745"/>
      <c r="Q115" s="745"/>
      <c r="R115" s="748"/>
      <c r="U115" s="131"/>
      <c r="V115" s="125"/>
    </row>
    <row r="116" spans="2:22" s="13" customFormat="1">
      <c r="B116" s="126" t="s">
        <v>946</v>
      </c>
      <c r="C116" s="127"/>
      <c r="D116" s="128"/>
      <c r="E116" s="128"/>
      <c r="F116" s="128"/>
      <c r="G116" s="128"/>
      <c r="H116" s="128"/>
      <c r="I116" s="128"/>
      <c r="J116" s="128"/>
      <c r="K116" s="128">
        <f>'5.  2015-2027 LRAM'!AL1872</f>
        <v>0</v>
      </c>
      <c r="L116" s="128">
        <f>'5.  2015-2027 LRAM'!AM1872</f>
        <v>0</v>
      </c>
      <c r="M116" s="128">
        <f>'5.  2015-2027 LRAM'!AN1872</f>
        <v>0</v>
      </c>
      <c r="N116" s="128">
        <f>'5.  2015-2027 LRAM'!AO1872</f>
        <v>0</v>
      </c>
      <c r="O116" s="128">
        <f>'5.  2015-2027 LRAM'!AP1872</f>
        <v>0</v>
      </c>
      <c r="P116" s="128">
        <f>'5.  2015-2027 LRAM'!AQ1872</f>
        <v>0</v>
      </c>
      <c r="Q116" s="128">
        <f>'5.  2015-2027 LRAM'!AR1872</f>
        <v>0</v>
      </c>
      <c r="R116" s="129">
        <f>SUM(D116:Q116)</f>
        <v>0</v>
      </c>
      <c r="U116" s="124"/>
      <c r="V116" s="125"/>
    </row>
    <row r="117" spans="2:22" s="13" customFormat="1">
      <c r="B117" s="126" t="s">
        <v>947</v>
      </c>
      <c r="C117" s="127"/>
      <c r="D117" s="128"/>
      <c r="E117" s="128"/>
      <c r="F117" s="128"/>
      <c r="G117" s="128"/>
      <c r="H117" s="128"/>
      <c r="I117" s="128"/>
      <c r="J117" s="128"/>
      <c r="K117" s="128">
        <f>-'5.  2015-2027 LRAM'!AL1873</f>
        <v>0</v>
      </c>
      <c r="L117" s="128">
        <f>-'5.  2015-2027 LRAM'!AM1873</f>
        <v>0</v>
      </c>
      <c r="M117" s="128">
        <f>-'5.  2015-2027 LRAM'!AN1873</f>
        <v>0</v>
      </c>
      <c r="N117" s="128">
        <f>-'5.  2015-2027 LRAM'!AO1873</f>
        <v>0</v>
      </c>
      <c r="O117" s="128">
        <f>-'5.  2015-2027 LRAM'!AP1873</f>
        <v>0</v>
      </c>
      <c r="P117" s="128">
        <f>-'5.  2015-2027 LRAM'!AQ1873</f>
        <v>0</v>
      </c>
      <c r="Q117" s="128">
        <f>-'5.  2015-2027 LRAM'!AR1873</f>
        <v>0</v>
      </c>
      <c r="R117" s="129">
        <f>SUM(D117:Q117)</f>
        <v>0</v>
      </c>
      <c r="S117" s="130"/>
      <c r="U117" s="124"/>
      <c r="V117" s="125"/>
    </row>
    <row r="118" spans="2:22" s="13" customFormat="1">
      <c r="B118" s="750" t="s">
        <v>932</v>
      </c>
      <c r="C118" s="751"/>
      <c r="D118" s="752">
        <f>SUM(D116:D117)</f>
        <v>0</v>
      </c>
      <c r="E118" s="752">
        <f t="shared" ref="E118:Q118" si="6">SUM(E116:E117)</f>
        <v>0</v>
      </c>
      <c r="F118" s="752">
        <f t="shared" si="6"/>
        <v>0</v>
      </c>
      <c r="G118" s="752">
        <f t="shared" si="6"/>
        <v>0</v>
      </c>
      <c r="H118" s="752">
        <f t="shared" si="6"/>
        <v>0</v>
      </c>
      <c r="I118" s="752">
        <f t="shared" si="6"/>
        <v>0</v>
      </c>
      <c r="J118" s="752">
        <f t="shared" si="6"/>
        <v>0</v>
      </c>
      <c r="K118" s="752">
        <f t="shared" si="6"/>
        <v>0</v>
      </c>
      <c r="L118" s="752">
        <f t="shared" si="6"/>
        <v>0</v>
      </c>
      <c r="M118" s="752">
        <f t="shared" si="6"/>
        <v>0</v>
      </c>
      <c r="N118" s="752">
        <f t="shared" si="6"/>
        <v>0</v>
      </c>
      <c r="O118" s="752">
        <f t="shared" si="6"/>
        <v>0</v>
      </c>
      <c r="P118" s="752">
        <f t="shared" si="6"/>
        <v>0</v>
      </c>
      <c r="Q118" s="752">
        <f t="shared" si="6"/>
        <v>0</v>
      </c>
      <c r="R118" s="753">
        <f>SUM(R116:R117)</f>
        <v>0</v>
      </c>
      <c r="S118" s="130"/>
      <c r="U118" s="124"/>
      <c r="V118" s="125"/>
    </row>
    <row r="119" spans="2:22" s="109" customFormat="1">
      <c r="B119" s="540" t="s">
        <v>67</v>
      </c>
      <c r="C119" s="536"/>
      <c r="D119" s="132"/>
      <c r="E119" s="132"/>
      <c r="F119" s="132"/>
      <c r="G119" s="132"/>
      <c r="H119" s="132"/>
      <c r="I119" s="132"/>
      <c r="J119" s="132"/>
      <c r="K119" s="133"/>
      <c r="L119" s="133"/>
      <c r="M119" s="133"/>
      <c r="N119" s="133"/>
      <c r="O119" s="133"/>
      <c r="P119" s="133"/>
      <c r="Q119" s="133"/>
      <c r="R119" s="749"/>
      <c r="U119" s="131"/>
      <c r="V119" s="125"/>
    </row>
    <row r="120" spans="2:22" s="13" customFormat="1" ht="32.25" customHeight="1">
      <c r="B120" s="676" t="s">
        <v>948</v>
      </c>
      <c r="C120" s="539"/>
      <c r="D120" s="538">
        <f>SUM(D106,D107,D110,D111,D114,D115,D118,D119)</f>
        <v>0</v>
      </c>
      <c r="E120" s="538">
        <f t="shared" ref="E120:O120" si="7">SUM(E106,E107,E110,E111,E114,E115,E118,E119)</f>
        <v>12218.902598452652</v>
      </c>
      <c r="F120" s="538">
        <f t="shared" si="7"/>
        <v>2650.4661442877205</v>
      </c>
      <c r="G120" s="538">
        <f t="shared" si="7"/>
        <v>0</v>
      </c>
      <c r="H120" s="538">
        <f t="shared" si="7"/>
        <v>0</v>
      </c>
      <c r="I120" s="538">
        <f t="shared" si="7"/>
        <v>2099.0759300807367</v>
      </c>
      <c r="J120" s="538">
        <f t="shared" si="7"/>
        <v>0</v>
      </c>
      <c r="K120" s="538">
        <f t="shared" si="7"/>
        <v>0</v>
      </c>
      <c r="L120" s="538">
        <f t="shared" si="7"/>
        <v>0</v>
      </c>
      <c r="M120" s="538">
        <f t="shared" si="7"/>
        <v>0</v>
      </c>
      <c r="N120" s="538">
        <f t="shared" si="7"/>
        <v>0</v>
      </c>
      <c r="O120" s="538">
        <f t="shared" si="7"/>
        <v>0</v>
      </c>
      <c r="P120" s="538">
        <f t="shared" ref="P120" si="8">SUM(P106,P107,P110,P111,P114,P115,P118,P119)</f>
        <v>0</v>
      </c>
      <c r="Q120" s="538">
        <f t="shared" ref="Q120:R120" si="9">SUM(Q106,Q107,Q110,Q111,Q114,Q115,Q118,Q119)</f>
        <v>0</v>
      </c>
      <c r="R120" s="538">
        <f t="shared" si="9"/>
        <v>16968.444672821119</v>
      </c>
      <c r="U120" s="124"/>
      <c r="V120" s="125"/>
    </row>
    <row r="121" spans="2:22" ht="20.25" customHeight="1">
      <c r="B121" s="322" t="s">
        <v>532</v>
      </c>
      <c r="C121" s="522"/>
      <c r="D121" s="521"/>
      <c r="E121" s="521"/>
      <c r="F121" s="521"/>
      <c r="G121" s="521"/>
      <c r="H121" s="521"/>
      <c r="I121" s="521"/>
      <c r="J121" s="521"/>
      <c r="K121" s="521"/>
      <c r="L121" s="521"/>
      <c r="M121" s="521"/>
      <c r="N121" s="521"/>
      <c r="O121" s="521"/>
      <c r="P121" s="521"/>
      <c r="Q121" s="521"/>
      <c r="R121" s="521"/>
      <c r="V121" s="11"/>
    </row>
    <row r="122" spans="2:22" ht="20.25" customHeight="1">
      <c r="B122" s="746" t="s">
        <v>992</v>
      </c>
      <c r="C122" s="747"/>
      <c r="D122" s="524"/>
      <c r="E122" s="524"/>
      <c r="F122" s="524"/>
      <c r="G122" s="524"/>
      <c r="H122" s="524"/>
      <c r="I122" s="524"/>
      <c r="J122" s="524"/>
      <c r="K122" s="524"/>
      <c r="L122" s="524"/>
      <c r="M122" s="524"/>
      <c r="N122" s="524"/>
      <c r="O122" s="524"/>
      <c r="P122" s="524"/>
      <c r="Q122" s="524"/>
      <c r="R122" s="524"/>
      <c r="V122" s="11"/>
    </row>
    <row r="123" spans="2:22" ht="15">
      <c r="E123" s="1"/>
    </row>
    <row r="124" spans="2:22" ht="21" hidden="1" customHeight="1">
      <c r="B124" s="93" t="s">
        <v>533</v>
      </c>
      <c r="F124" s="510"/>
    </row>
    <row r="125" spans="2:22" s="24" customFormat="1" ht="27.75" hidden="1" customHeight="1">
      <c r="B125" s="491" t="s">
        <v>553</v>
      </c>
      <c r="C125" s="487"/>
      <c r="D125" s="487"/>
      <c r="E125" s="494"/>
      <c r="F125" s="487"/>
      <c r="G125" s="487"/>
      <c r="H125" s="487"/>
      <c r="I125" s="487"/>
      <c r="J125" s="487"/>
      <c r="T125" s="155"/>
      <c r="U125" s="155"/>
    </row>
    <row r="126" spans="2:22" ht="11.25" hidden="1" customHeight="1">
      <c r="B126" s="29"/>
    </row>
    <row r="127" spans="2:22" s="472" customFormat="1" ht="25.5" hidden="1" customHeight="1">
      <c r="B127" s="486"/>
      <c r="C127" s="483">
        <v>2011</v>
      </c>
      <c r="D127" s="483">
        <v>2012</v>
      </c>
      <c r="E127" s="483">
        <v>2013</v>
      </c>
      <c r="F127" s="483">
        <v>2014</v>
      </c>
      <c r="G127" s="483">
        <v>2015</v>
      </c>
      <c r="H127" s="483">
        <v>2016</v>
      </c>
      <c r="I127" s="483">
        <v>2017</v>
      </c>
      <c r="J127" s="483">
        <v>2018</v>
      </c>
      <c r="K127" s="483">
        <v>2019</v>
      </c>
      <c r="L127" s="483">
        <v>2020</v>
      </c>
      <c r="M127" s="484" t="s">
        <v>26</v>
      </c>
      <c r="T127" s="485"/>
      <c r="U127" s="485"/>
    </row>
    <row r="128" spans="2:22" s="30" customFormat="1" ht="23.25" hidden="1" customHeight="1">
      <c r="B128" s="165">
        <v>2011</v>
      </c>
      <c r="C128" s="478">
        <f>'4.  2011-2014 LRAM'!BA131</f>
        <v>0</v>
      </c>
      <c r="D128" s="479">
        <f>SUM('4.  2011-2014 LRAM'!AM269:AZ269)</f>
        <v>0</v>
      </c>
      <c r="E128" s="479">
        <f>SUM('4.  2011-2014 LRAM'!AM405:AZ405)</f>
        <v>0</v>
      </c>
      <c r="F128" s="480">
        <f>SUM('4.  2011-2014 LRAM'!AM541:AZ541)</f>
        <v>0</v>
      </c>
      <c r="G128" s="480">
        <f>SUM('5.  2015-2027 LRAM'!AE199:AR199)</f>
        <v>0</v>
      </c>
      <c r="H128" s="479">
        <f>SUM('5.  2015-2027 LRAM'!AE389:AR389)</f>
        <v>0</v>
      </c>
      <c r="I128" s="480">
        <f>SUM('5.  2015-2027 LRAM'!AE579:AR579)</f>
        <v>0</v>
      </c>
      <c r="J128" s="479">
        <f>SUM('5.  2015-2027 LRAM'!AE769:AR769)</f>
        <v>0</v>
      </c>
      <c r="K128" s="479">
        <f>SUM('5.  2015-2027 LRAM'!AE964:AR964)</f>
        <v>0</v>
      </c>
      <c r="L128" s="479">
        <f>SUM('5.  2015-2027 LRAM'!AE1159:AR1159)</f>
        <v>0</v>
      </c>
      <c r="M128" s="479">
        <f>SUM(C128:L128)</f>
        <v>0</v>
      </c>
      <c r="T128" s="150"/>
      <c r="U128" s="150"/>
    </row>
    <row r="129" spans="2:21" s="30" customFormat="1" ht="23.25" hidden="1" customHeight="1">
      <c r="B129" s="165">
        <v>2012</v>
      </c>
      <c r="C129" s="481"/>
      <c r="D129" s="480">
        <f>SUM('4.  2011-2014 LRAM'!AM270:AZ270)</f>
        <v>0</v>
      </c>
      <c r="E129" s="479">
        <f>SUM('4.  2011-2014 LRAM'!AM406:AZ406)</f>
        <v>0</v>
      </c>
      <c r="F129" s="480">
        <f>SUM('4.  2011-2014 LRAM'!AM542:AZ542)</f>
        <v>0</v>
      </c>
      <c r="G129" s="480">
        <f>SUM('5.  2015-2027 LRAM'!AE200:AR200)</f>
        <v>0</v>
      </c>
      <c r="H129" s="479">
        <f>SUM('5.  2015-2027 LRAM'!AE390:AR390)</f>
        <v>0</v>
      </c>
      <c r="I129" s="480">
        <f>SUM('5.  2015-2027 LRAM'!AE580:AR580)</f>
        <v>0</v>
      </c>
      <c r="J129" s="479">
        <f>SUM('5.  2015-2027 LRAM'!AE770:AR770)</f>
        <v>0</v>
      </c>
      <c r="K129" s="479">
        <f>SUM('5.  2015-2027 LRAM'!AE965:AR965)</f>
        <v>0</v>
      </c>
      <c r="L129" s="479">
        <f>SUM('5.  2015-2027 LRAM'!AE1160:AR1160)</f>
        <v>0</v>
      </c>
      <c r="M129" s="479">
        <f>SUM(D129:L129)</f>
        <v>0</v>
      </c>
      <c r="T129" s="150"/>
      <c r="U129" s="150"/>
    </row>
    <row r="130" spans="2:21" s="30" customFormat="1" ht="23.25" hidden="1" customHeight="1">
      <c r="B130" s="165">
        <v>2013</v>
      </c>
      <c r="C130" s="482"/>
      <c r="D130" s="482"/>
      <c r="E130" s="480">
        <f>SUM('4.  2011-2014 LRAM'!AM407:AZ407)</f>
        <v>0</v>
      </c>
      <c r="F130" s="480">
        <f>SUM('4.  2011-2014 LRAM'!AM543:AZ543)</f>
        <v>0</v>
      </c>
      <c r="G130" s="480">
        <f>SUM('5.  2015-2027 LRAM'!AE201:AR201)</f>
        <v>0</v>
      </c>
      <c r="H130" s="479">
        <f>SUM('5.  2015-2027 LRAM'!AE391:AR391)</f>
        <v>0</v>
      </c>
      <c r="I130" s="480">
        <f>SUM('5.  2015-2027 LRAM'!AE581:AR581)</f>
        <v>0</v>
      </c>
      <c r="J130" s="479">
        <f>SUM('5.  2015-2027 LRAM'!AE771:AR771)</f>
        <v>0</v>
      </c>
      <c r="K130" s="479">
        <f>SUM('5.  2015-2027 LRAM'!AE966:AR966)</f>
        <v>0</v>
      </c>
      <c r="L130" s="479">
        <f>SUM('5.  2015-2027 LRAM'!AE1161:AR1161)</f>
        <v>0</v>
      </c>
      <c r="M130" s="479">
        <f>SUM(C130:L130)</f>
        <v>0</v>
      </c>
      <c r="T130" s="150"/>
      <c r="U130" s="150"/>
    </row>
    <row r="131" spans="2:21" s="30" customFormat="1" ht="23.25" hidden="1" customHeight="1">
      <c r="B131" s="165">
        <v>2014</v>
      </c>
      <c r="C131" s="482"/>
      <c r="D131" s="482"/>
      <c r="E131" s="482"/>
      <c r="F131" s="480">
        <f>SUM('4.  2011-2014 LRAM'!AM544:AZ544)</f>
        <v>0</v>
      </c>
      <c r="G131" s="480">
        <f>SUM('5.  2015-2027 LRAM'!AE202:AR202)</f>
        <v>0</v>
      </c>
      <c r="H131" s="479">
        <f>SUM('5.  2015-2027 LRAM'!AE392:AR392)</f>
        <v>0</v>
      </c>
      <c r="I131" s="480">
        <f>SUM('5.  2015-2027 LRAM'!AE582:AR582)</f>
        <v>0</v>
      </c>
      <c r="J131" s="479">
        <f>SUM('5.  2015-2027 LRAM'!AE772:AR772)</f>
        <v>0</v>
      </c>
      <c r="K131" s="479">
        <f>SUM('5.  2015-2027 LRAM'!AE967:AR967)</f>
        <v>0</v>
      </c>
      <c r="L131" s="479">
        <f>SUM('5.  2015-2027 LRAM'!AE1162:AR1162)</f>
        <v>0</v>
      </c>
      <c r="M131" s="479">
        <f>SUM(F131:L131)</f>
        <v>0</v>
      </c>
      <c r="T131" s="150"/>
      <c r="U131" s="150"/>
    </row>
    <row r="132" spans="2:21" s="30" customFormat="1" ht="23.25" hidden="1" customHeight="1">
      <c r="B132" s="165">
        <v>2015</v>
      </c>
      <c r="C132" s="482"/>
      <c r="D132" s="482"/>
      <c r="E132" s="482"/>
      <c r="F132" s="482"/>
      <c r="G132" s="480">
        <f>SUM('5.  2015-2027 LRAM'!AE203:AR203)</f>
        <v>0</v>
      </c>
      <c r="H132" s="479">
        <f>SUM('5.  2015-2027 LRAM'!AE393:AR393)</f>
        <v>0</v>
      </c>
      <c r="I132" s="480">
        <f>SUM('5.  2015-2027 LRAM'!AE583:AR583)</f>
        <v>0</v>
      </c>
      <c r="J132" s="479">
        <f>SUM('5.  2015-2027 LRAM'!AE773:AR773)</f>
        <v>0</v>
      </c>
      <c r="K132" s="479">
        <f>SUM('5.  2015-2027 LRAM'!AE968:AR968)</f>
        <v>0</v>
      </c>
      <c r="L132" s="479">
        <f>SUM('5.  2015-2027 LRAM'!AE1163:AR1163)</f>
        <v>0</v>
      </c>
      <c r="M132" s="479">
        <f>SUM(G132:L132)</f>
        <v>0</v>
      </c>
      <c r="T132" s="150"/>
      <c r="U132" s="150"/>
    </row>
    <row r="133" spans="2:21" s="30" customFormat="1" ht="23.25" hidden="1" customHeight="1">
      <c r="B133" s="165">
        <v>2016</v>
      </c>
      <c r="C133" s="482"/>
      <c r="D133" s="482"/>
      <c r="E133" s="482"/>
      <c r="F133" s="482"/>
      <c r="G133" s="482"/>
      <c r="H133" s="479">
        <f>SUM('5.  2015-2027 LRAM'!AE394:AR394)</f>
        <v>49663.715813933588</v>
      </c>
      <c r="I133" s="480">
        <f>SUM('5.  2015-2027 LRAM'!AE584:AR584)</f>
        <v>65416.596742027083</v>
      </c>
      <c r="J133" s="479">
        <f>SUM('5.  2015-2027 LRAM'!AE774:AR774)</f>
        <v>51792.375533765575</v>
      </c>
      <c r="K133" s="479">
        <f>SUM('5.  2015-2027 LRAM'!AE969:AR969)</f>
        <v>37395.513029702051</v>
      </c>
      <c r="L133" s="479">
        <f>SUM('5.  2015-2027 LRAM'!AE1164:AR1164)</f>
        <v>33277.932871585719</v>
      </c>
      <c r="M133" s="479">
        <f>SUM(H133:L133)</f>
        <v>237546.13399101404</v>
      </c>
      <c r="T133" s="150"/>
      <c r="U133" s="150"/>
    </row>
    <row r="134" spans="2:21" s="30" customFormat="1" ht="23.25" hidden="1" customHeight="1">
      <c r="B134" s="165">
        <v>2017</v>
      </c>
      <c r="C134" s="482"/>
      <c r="D134" s="482"/>
      <c r="E134" s="482"/>
      <c r="F134" s="482"/>
      <c r="G134" s="482"/>
      <c r="H134" s="482"/>
      <c r="I134" s="479">
        <f>SUM('5.  2015-2027 LRAM'!AE585:AR585)</f>
        <v>89280.296537292801</v>
      </c>
      <c r="J134" s="479">
        <f>SUM('5.  2015-2027 LRAM'!AE775:AR775)</f>
        <v>61865.827126717501</v>
      </c>
      <c r="K134" s="479">
        <f>SUM('5.  2015-2027 LRAM'!AE970:AR970)</f>
        <v>36278.862036026294</v>
      </c>
      <c r="L134" s="479">
        <f>SUM('5.  2015-2027 LRAM'!AE1165:AR1165)</f>
        <v>28794.149757530133</v>
      </c>
      <c r="M134" s="479">
        <f>SUM(I134:L134)</f>
        <v>216219.13545756674</v>
      </c>
      <c r="T134" s="150"/>
      <c r="U134" s="150"/>
    </row>
    <row r="135" spans="2:21" s="30" customFormat="1" ht="23.25" hidden="1" customHeight="1">
      <c r="B135" s="165">
        <v>2018</v>
      </c>
      <c r="C135" s="482"/>
      <c r="D135" s="482"/>
      <c r="E135" s="482"/>
      <c r="F135" s="482"/>
      <c r="G135" s="482"/>
      <c r="H135" s="482"/>
      <c r="I135" s="482"/>
      <c r="J135" s="479">
        <f>SUM('5.  2015-2027 LRAM'!AE776:AR776)</f>
        <v>23846.686021047819</v>
      </c>
      <c r="K135" s="479">
        <f>SUM('5.  2015-2027 LRAM'!AE971:AR971)</f>
        <v>17447.570660886508</v>
      </c>
      <c r="L135" s="479">
        <f>SUM('5.  2015-2027 LRAM'!AE1166:AR1166)</f>
        <v>15791.93839865755</v>
      </c>
      <c r="M135" s="479">
        <f>SUM(J135:L135)</f>
        <v>57086.195080591875</v>
      </c>
      <c r="T135" s="150"/>
      <c r="U135" s="150"/>
    </row>
    <row r="136" spans="2:21" s="30" customFormat="1" ht="23.25" hidden="1" customHeight="1">
      <c r="B136" s="165">
        <v>2019</v>
      </c>
      <c r="C136" s="482"/>
      <c r="D136" s="482"/>
      <c r="E136" s="482"/>
      <c r="F136" s="482"/>
      <c r="G136" s="482"/>
      <c r="H136" s="482"/>
      <c r="I136" s="482"/>
      <c r="J136" s="482"/>
      <c r="K136" s="479">
        <f>SUM('5.  2015-2027 LRAM'!AE972:AR972)</f>
        <v>1188.045157818543</v>
      </c>
      <c r="L136" s="479">
        <f>SUM('5.  2015-2027 LRAM'!AE1167:AR1167)</f>
        <v>1166.7880096049721</v>
      </c>
      <c r="M136" s="479">
        <f>SUM(K136:L136)</f>
        <v>2354.8331674235151</v>
      </c>
      <c r="T136" s="150"/>
      <c r="U136" s="150"/>
    </row>
    <row r="137" spans="2:21" s="30" customFormat="1" ht="23.25" hidden="1" customHeight="1">
      <c r="B137" s="165">
        <v>2020</v>
      </c>
      <c r="C137" s="482"/>
      <c r="D137" s="482"/>
      <c r="E137" s="482"/>
      <c r="F137" s="482"/>
      <c r="G137" s="482"/>
      <c r="H137" s="482"/>
      <c r="I137" s="482"/>
      <c r="J137" s="482"/>
      <c r="K137" s="482"/>
      <c r="L137" s="481">
        <f>SUM('5.  2015-2027 LRAM'!AE1168:AR1168)</f>
        <v>0</v>
      </c>
      <c r="M137" s="481">
        <f>L137</f>
        <v>0</v>
      </c>
      <c r="T137" s="150"/>
      <c r="U137" s="150"/>
    </row>
    <row r="138" spans="2:21" s="164" customFormat="1" ht="24" hidden="1" customHeight="1">
      <c r="B138" s="492" t="s">
        <v>515</v>
      </c>
      <c r="C138" s="478">
        <f>C128</f>
        <v>0</v>
      </c>
      <c r="D138" s="479">
        <f>D128+D129</f>
        <v>0</v>
      </c>
      <c r="E138" s="479">
        <f>E128+E129+E130</f>
        <v>0</v>
      </c>
      <c r="F138" s="479">
        <f>F128+F129+F130+F131</f>
        <v>0</v>
      </c>
      <c r="G138" s="479">
        <f>G128+G129+G130+G131+G132</f>
        <v>0</v>
      </c>
      <c r="H138" s="479">
        <f>H128+H129+H130+H131+H132+H133</f>
        <v>49663.715813933588</v>
      </c>
      <c r="I138" s="479">
        <f>I128+I129+I130+I131+I132+I133+I134</f>
        <v>154696.89327931989</v>
      </c>
      <c r="J138" s="479">
        <f>J128+J129+J130+J131+J132+J133+J134+J135</f>
        <v>137504.88868153089</v>
      </c>
      <c r="K138" s="479">
        <f>K128+K129+K130+K131+K132+K133+K134+K135+K136</f>
        <v>92309.990884433399</v>
      </c>
      <c r="L138" s="479">
        <f>SUM(L128:L137)</f>
        <v>79030.809037378378</v>
      </c>
      <c r="M138" s="479">
        <f>SUM(M128:M137)</f>
        <v>513206.29769659619</v>
      </c>
      <c r="T138" s="166"/>
      <c r="U138" s="166"/>
    </row>
    <row r="139" spans="2:21" s="20" customFormat="1" ht="24.75" hidden="1" customHeight="1">
      <c r="B139" s="493" t="s">
        <v>514</v>
      </c>
      <c r="C139" s="477">
        <f>'4.  2011-2014 LRAM'!BA132</f>
        <v>0</v>
      </c>
      <c r="D139" s="477">
        <f>'4.  2011-2014 LRAM'!BA272</f>
        <v>0</v>
      </c>
      <c r="E139" s="477">
        <f>'4.  2011-2014 LRAM'!BA409</f>
        <v>0</v>
      </c>
      <c r="F139" s="477">
        <f>'4.  2011-2014 LRAM'!BA546</f>
        <v>0</v>
      </c>
      <c r="G139" s="477">
        <f>'5.  2015-2027 LRAM'!AS205</f>
        <v>0</v>
      </c>
      <c r="H139" s="477">
        <f>'5.  2015-2027 LRAM'!AS396</f>
        <v>0</v>
      </c>
      <c r="I139" s="477">
        <f>'5.  2015-2027 LRAM'!AS587</f>
        <v>0</v>
      </c>
      <c r="J139" s="477">
        <f>'5.  2015-2027 LRAM'!AS778</f>
        <v>115850.9412</v>
      </c>
      <c r="K139" s="477">
        <f>'5.  2015-2027 LRAM'!AS974</f>
        <v>71981.732700000008</v>
      </c>
      <c r="L139" s="477">
        <f>'5.  2015-2027 LRAM'!AS1170</f>
        <v>58505.229400000004</v>
      </c>
      <c r="M139" s="479">
        <f>SUM(C139:L139)</f>
        <v>246337.90330000001</v>
      </c>
      <c r="T139" s="71"/>
      <c r="U139" s="71"/>
    </row>
    <row r="140" spans="2:21" ht="24.75" hidden="1" customHeight="1">
      <c r="B140" s="493" t="s">
        <v>43</v>
      </c>
      <c r="C140" s="477">
        <f>'6.  Carrying Charges'!W27</f>
        <v>0</v>
      </c>
      <c r="D140" s="477">
        <f>'6.  Carrying Charges'!W42</f>
        <v>0</v>
      </c>
      <c r="E140" s="477">
        <f>'6.  Carrying Charges'!W57</f>
        <v>0</v>
      </c>
      <c r="F140" s="477">
        <f>'6.  Carrying Charges'!W72</f>
        <v>0</v>
      </c>
      <c r="G140" s="477">
        <f>'6.  Carrying Charges'!W87</f>
        <v>0</v>
      </c>
      <c r="H140" s="477">
        <f>'6.  Carrying Charges'!W102</f>
        <v>0</v>
      </c>
      <c r="I140" s="477">
        <f>'6.  Carrying Charges'!W117</f>
        <v>0</v>
      </c>
      <c r="J140" s="477">
        <f>'6.  Carrying Charges'!W132</f>
        <v>0</v>
      </c>
      <c r="K140" s="477">
        <f>'6.  Carrying Charges'!W147</f>
        <v>204.25664421567149</v>
      </c>
      <c r="L140" s="477">
        <f>'6.  Carrying Charges'!W162</f>
        <v>571.81637857113515</v>
      </c>
      <c r="M140" s="479">
        <f>SUM(C140:L140)</f>
        <v>776.07302278680663</v>
      </c>
    </row>
    <row r="141" spans="2:21" ht="23.25" hidden="1" customHeight="1">
      <c r="B141" s="492" t="s">
        <v>26</v>
      </c>
      <c r="C141" s="477">
        <f>C138-C139+C140</f>
        <v>0</v>
      </c>
      <c r="D141" s="477">
        <f t="shared" ref="D141:J141" si="10">D138-D139+D140</f>
        <v>0</v>
      </c>
      <c r="E141" s="477">
        <f t="shared" si="10"/>
        <v>0</v>
      </c>
      <c r="F141" s="477">
        <f t="shared" si="10"/>
        <v>0</v>
      </c>
      <c r="G141" s="477">
        <f t="shared" si="10"/>
        <v>0</v>
      </c>
      <c r="H141" s="477">
        <f t="shared" si="10"/>
        <v>49663.715813933588</v>
      </c>
      <c r="I141" s="477">
        <f t="shared" si="10"/>
        <v>154696.89327931989</v>
      </c>
      <c r="J141" s="477">
        <f t="shared" si="10"/>
        <v>21653.947481530893</v>
      </c>
      <c r="K141" s="477">
        <f>K138-K139+K140</f>
        <v>20532.514828649062</v>
      </c>
      <c r="L141" s="477">
        <f>L138-L139+L140</f>
        <v>21097.396015949511</v>
      </c>
      <c r="M141" s="477">
        <f>M138-M139+M140</f>
        <v>267644.467419383</v>
      </c>
    </row>
    <row r="142" spans="2:21" ht="15.6" hidden="1" customHeight="1"/>
    <row r="143" spans="2:21">
      <c r="B143" s="510" t="s">
        <v>522</v>
      </c>
    </row>
    <row r="147" spans="20:28">
      <c r="T147" s="1"/>
      <c r="U147" s="1"/>
    </row>
    <row r="148" spans="20:28">
      <c r="T148" s="1"/>
      <c r="U148" s="1"/>
    </row>
    <row r="149" spans="20:28">
      <c r="T149" s="1"/>
      <c r="U149" s="1"/>
      <c r="Z149" s="13"/>
      <c r="AA149" s="13"/>
      <c r="AB149" s="13"/>
    </row>
    <row r="150" spans="20:28">
      <c r="T150" s="1"/>
      <c r="U150" s="1"/>
    </row>
    <row r="151" spans="20:28">
      <c r="T151" s="1"/>
      <c r="U151" s="1"/>
    </row>
    <row r="152" spans="20:28">
      <c r="T152" s="1"/>
      <c r="U152" s="1"/>
    </row>
    <row r="153" spans="20:28">
      <c r="T153" s="1"/>
      <c r="U153" s="1"/>
    </row>
    <row r="154" spans="20:28">
      <c r="T154" s="1"/>
      <c r="U154" s="1"/>
    </row>
    <row r="155" spans="20:28">
      <c r="T155" s="1"/>
      <c r="U155" s="1"/>
    </row>
    <row r="162" spans="13:15">
      <c r="N162" s="786"/>
      <c r="O162" s="786"/>
    </row>
    <row r="163" spans="13:15">
      <c r="M163" s="786"/>
      <c r="N163" s="786"/>
      <c r="O163" s="786"/>
    </row>
    <row r="164" spans="13:15">
      <c r="M164" s="786"/>
      <c r="N164" s="786"/>
      <c r="O164" s="786"/>
    </row>
    <row r="165" spans="13:15">
      <c r="M165" s="786"/>
      <c r="N165" s="786"/>
      <c r="O165" s="786"/>
    </row>
    <row r="166" spans="13:15">
      <c r="M166" s="786"/>
      <c r="N166" s="786"/>
      <c r="O166" s="786"/>
    </row>
    <row r="167" spans="13:15">
      <c r="M167" s="786"/>
      <c r="N167" s="786"/>
      <c r="O167" s="786"/>
    </row>
    <row r="168" spans="13:15">
      <c r="M168" s="786"/>
      <c r="N168" s="786"/>
      <c r="O168" s="786"/>
    </row>
    <row r="173" spans="13:15">
      <c r="M173" s="786"/>
      <c r="N173" s="786"/>
      <c r="O173" s="786"/>
    </row>
  </sheetData>
  <mergeCells count="23">
    <mergeCell ref="B99:L99"/>
    <mergeCell ref="B101:L101"/>
    <mergeCell ref="B100:L100"/>
    <mergeCell ref="B38:C38"/>
    <mergeCell ref="B39:C39"/>
    <mergeCell ref="B40:C40"/>
    <mergeCell ref="B41:C41"/>
    <mergeCell ref="B49:L49"/>
    <mergeCell ref="B50:L50"/>
    <mergeCell ref="B51:L51"/>
    <mergeCell ref="B42:C42"/>
    <mergeCell ref="B43:C43"/>
    <mergeCell ref="B44:C44"/>
    <mergeCell ref="B37:C37"/>
    <mergeCell ref="B33:C33"/>
    <mergeCell ref="B34:C34"/>
    <mergeCell ref="B35:C35"/>
    <mergeCell ref="B36:C36"/>
    <mergeCell ref="B27:G27"/>
    <mergeCell ref="B29:C29"/>
    <mergeCell ref="B30:C30"/>
    <mergeCell ref="B31:C31"/>
    <mergeCell ref="B32:C32"/>
  </mergeCells>
  <hyperlinks>
    <hyperlink ref="B143" location="'1.  LRAMVA Summary'!A1" display="Return to top" xr:uid="{00000000-0004-0000-0400-000001000000}"/>
    <hyperlink ref="B94"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7"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79</xdr:row>
                    <xdr:rowOff>133350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79</xdr:row>
                    <xdr:rowOff>142875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79</xdr:row>
                    <xdr:rowOff>142875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79</xdr:row>
                    <xdr:rowOff>133350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103</xdr:row>
                    <xdr:rowOff>0</xdr:rowOff>
                  </from>
                  <to>
                    <xdr:col>2</xdr:col>
                    <xdr:colOff>1381125</xdr:colOff>
                    <xdr:row>104</xdr:row>
                    <xdr:rowOff>133350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103</xdr:row>
                    <xdr:rowOff>28575</xdr:rowOff>
                  </from>
                  <to>
                    <xdr:col>2</xdr:col>
                    <xdr:colOff>1381125</xdr:colOff>
                    <xdr:row>104</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107</xdr:row>
                    <xdr:rowOff>28575</xdr:rowOff>
                  </from>
                  <to>
                    <xdr:col>2</xdr:col>
                    <xdr:colOff>1381125</xdr:colOff>
                    <xdr:row>108</xdr:row>
                    <xdr:rowOff>171450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111</xdr:row>
                    <xdr:rowOff>28575</xdr:rowOff>
                  </from>
                  <to>
                    <xdr:col>2</xdr:col>
                    <xdr:colOff>1381125</xdr:colOff>
                    <xdr:row>112</xdr:row>
                    <xdr:rowOff>171450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115</xdr:row>
                    <xdr:rowOff>47625</xdr:rowOff>
                  </from>
                  <to>
                    <xdr:col>2</xdr:col>
                    <xdr:colOff>1381125</xdr:colOff>
                    <xdr:row>116</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1390650</xdr:colOff>
                    <xdr:row>89</xdr:row>
                    <xdr:rowOff>19050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962025</xdr:colOff>
                    <xdr:row>90</xdr:row>
                    <xdr:rowOff>76200</xdr:rowOff>
                  </from>
                  <to>
                    <xdr:col>2</xdr:col>
                    <xdr:colOff>1381125</xdr:colOff>
                    <xdr:row>92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A16" zoomScale="70" zoomScaleNormal="70" workbookViewId="0">
      <selection activeCell="E28" sqref="E28:F28"/>
    </sheetView>
  </sheetViews>
  <sheetFormatPr defaultColWidth="9" defaultRowHeight="15"/>
  <cols>
    <col min="1" max="1" width="5.42578125" style="1" customWidth="1"/>
    <col min="2" max="2" width="27" style="1" customWidth="1"/>
    <col min="3" max="3" width="24.28515625" style="1" customWidth="1"/>
    <col min="4" max="4" width="23.42578125" style="1" customWidth="1"/>
    <col min="5" max="5" width="28.5703125" style="1" customWidth="1"/>
    <col min="6" max="6" width="44" style="1" customWidth="1"/>
    <col min="7" max="7" width="72.5703125" style="1" customWidth="1"/>
    <col min="8" max="16384" width="9" style="1"/>
  </cols>
  <sheetData>
    <row r="13" spans="2:3" ht="15.75" thickBot="1"/>
    <row r="14" spans="2:3" ht="26.25" customHeight="1" thickBot="1">
      <c r="B14" s="67" t="s">
        <v>171</v>
      </c>
      <c r="C14" s="99" t="s">
        <v>175</v>
      </c>
    </row>
    <row r="15" spans="2:3" ht="26.25" customHeight="1" thickBot="1">
      <c r="C15" s="101" t="s">
        <v>405</v>
      </c>
    </row>
    <row r="16" spans="2:3" ht="27" customHeight="1" thickBot="1">
      <c r="C16" s="490" t="s">
        <v>547</v>
      </c>
    </row>
    <row r="19" spans="2:8" ht="15.75">
      <c r="B19" s="67" t="s">
        <v>606</v>
      </c>
    </row>
    <row r="20" spans="2:8" ht="13.5" customHeight="1"/>
    <row r="21" spans="2:8" ht="41.1" customHeight="1">
      <c r="B21" s="834" t="s">
        <v>659</v>
      </c>
      <c r="C21" s="834"/>
      <c r="D21" s="834"/>
      <c r="E21" s="834"/>
      <c r="F21" s="834"/>
      <c r="G21" s="834"/>
      <c r="H21" s="834"/>
    </row>
    <row r="23" spans="2:8" s="527" customFormat="1" ht="15.75">
      <c r="B23" s="535" t="s">
        <v>542</v>
      </c>
      <c r="C23" s="535" t="s">
        <v>557</v>
      </c>
      <c r="D23" s="535" t="s">
        <v>541</v>
      </c>
      <c r="E23" s="847" t="s">
        <v>34</v>
      </c>
      <c r="F23" s="848"/>
      <c r="G23" s="847" t="s">
        <v>540</v>
      </c>
      <c r="H23" s="848"/>
    </row>
    <row r="24" spans="2:8">
      <c r="B24" s="526">
        <v>1</v>
      </c>
      <c r="C24" s="556" t="s">
        <v>369</v>
      </c>
      <c r="D24" s="525" t="s">
        <v>1055</v>
      </c>
      <c r="E24" s="843" t="s">
        <v>1057</v>
      </c>
      <c r="F24" s="844"/>
      <c r="G24" s="845" t="s">
        <v>1056</v>
      </c>
      <c r="H24" s="846"/>
    </row>
    <row r="25" spans="2:8">
      <c r="B25" s="526">
        <v>2</v>
      </c>
      <c r="C25" s="556" t="s">
        <v>170</v>
      </c>
      <c r="D25" s="525" t="s">
        <v>1058</v>
      </c>
      <c r="E25" s="843" t="s">
        <v>1059</v>
      </c>
      <c r="F25" s="844"/>
      <c r="G25" s="845" t="s">
        <v>1056</v>
      </c>
      <c r="H25" s="846"/>
    </row>
    <row r="26" spans="2:8">
      <c r="B26" s="526">
        <v>3</v>
      </c>
      <c r="C26" s="556" t="s">
        <v>368</v>
      </c>
      <c r="D26" s="525" t="s">
        <v>1060</v>
      </c>
      <c r="E26" s="843" t="s">
        <v>1061</v>
      </c>
      <c r="F26" s="844"/>
      <c r="G26" s="845" t="s">
        <v>1062</v>
      </c>
      <c r="H26" s="846"/>
    </row>
    <row r="27" spans="2:8">
      <c r="B27" s="526">
        <v>4</v>
      </c>
      <c r="C27" s="556" t="s">
        <v>170</v>
      </c>
      <c r="D27" s="525" t="s">
        <v>1063</v>
      </c>
      <c r="E27" s="843" t="s">
        <v>1065</v>
      </c>
      <c r="F27" s="844"/>
      <c r="G27" s="845" t="s">
        <v>1064</v>
      </c>
      <c r="H27" s="846"/>
    </row>
    <row r="28" spans="2:8">
      <c r="B28" s="526">
        <v>5</v>
      </c>
      <c r="C28" s="556"/>
      <c r="D28" s="525"/>
      <c r="E28" s="843"/>
      <c r="F28" s="844"/>
      <c r="G28" s="845"/>
      <c r="H28" s="846"/>
    </row>
    <row r="29" spans="2:8">
      <c r="B29" s="526">
        <v>6</v>
      </c>
      <c r="C29" s="556"/>
      <c r="D29" s="525"/>
      <c r="E29" s="843"/>
      <c r="F29" s="844"/>
      <c r="G29" s="845"/>
      <c r="H29" s="846"/>
    </row>
    <row r="30" spans="2:8">
      <c r="B30" s="526">
        <v>7</v>
      </c>
      <c r="C30" s="556"/>
      <c r="D30" s="525"/>
      <c r="E30" s="843"/>
      <c r="F30" s="844"/>
      <c r="G30" s="845"/>
      <c r="H30" s="846"/>
    </row>
    <row r="31" spans="2:8">
      <c r="B31" s="526">
        <v>8</v>
      </c>
      <c r="C31" s="556"/>
      <c r="D31" s="525"/>
      <c r="E31" s="843"/>
      <c r="F31" s="844"/>
      <c r="G31" s="845"/>
      <c r="H31" s="846"/>
    </row>
    <row r="32" spans="2:8">
      <c r="B32" s="526">
        <v>9</v>
      </c>
      <c r="C32" s="556"/>
      <c r="D32" s="525"/>
      <c r="E32" s="843"/>
      <c r="F32" s="844"/>
      <c r="G32" s="845"/>
      <c r="H32" s="846"/>
    </row>
    <row r="33" spans="2:8">
      <c r="B33" s="526">
        <v>10</v>
      </c>
      <c r="C33" s="556"/>
      <c r="D33" s="525"/>
      <c r="E33" s="843"/>
      <c r="F33" s="844"/>
      <c r="G33" s="845"/>
      <c r="H33" s="846"/>
    </row>
    <row r="34" spans="2:8">
      <c r="B34" s="526" t="s">
        <v>476</v>
      </c>
      <c r="C34" s="556"/>
      <c r="D34" s="525"/>
      <c r="E34" s="843"/>
      <c r="F34" s="844"/>
      <c r="G34" s="845"/>
      <c r="H34" s="846"/>
    </row>
    <row r="36" spans="2:8" ht="30.75" customHeight="1">
      <c r="B36" s="67" t="s">
        <v>602</v>
      </c>
    </row>
    <row r="37" spans="2:8" ht="23.25" customHeight="1">
      <c r="B37" s="489" t="s">
        <v>607</v>
      </c>
      <c r="C37" s="524"/>
      <c r="D37" s="524"/>
      <c r="E37" s="524"/>
      <c r="F37" s="524"/>
      <c r="G37" s="524"/>
      <c r="H37" s="524"/>
    </row>
    <row r="39" spans="2:8" s="30" customFormat="1" ht="15.75">
      <c r="B39" s="535" t="s">
        <v>542</v>
      </c>
      <c r="C39" s="535" t="s">
        <v>557</v>
      </c>
      <c r="D39" s="535" t="s">
        <v>541</v>
      </c>
      <c r="E39" s="847" t="s">
        <v>34</v>
      </c>
      <c r="F39" s="848"/>
      <c r="G39" s="847" t="s">
        <v>540</v>
      </c>
      <c r="H39" s="848"/>
    </row>
    <row r="40" spans="2:8">
      <c r="B40" s="526">
        <v>1</v>
      </c>
      <c r="C40" s="556"/>
      <c r="D40" s="525"/>
      <c r="E40" s="843"/>
      <c r="F40" s="844"/>
      <c r="G40" s="845"/>
      <c r="H40" s="846"/>
    </row>
    <row r="41" spans="2:8">
      <c r="B41" s="526">
        <v>2</v>
      </c>
      <c r="C41" s="556"/>
      <c r="D41" s="525"/>
      <c r="E41" s="843"/>
      <c r="F41" s="844"/>
      <c r="G41" s="845"/>
      <c r="H41" s="846"/>
    </row>
    <row r="42" spans="2:8">
      <c r="B42" s="526">
        <v>3</v>
      </c>
      <c r="C42" s="556"/>
      <c r="D42" s="525"/>
      <c r="E42" s="843"/>
      <c r="F42" s="844"/>
      <c r="G42" s="845"/>
      <c r="H42" s="846"/>
    </row>
    <row r="43" spans="2:8">
      <c r="B43" s="526">
        <v>4</v>
      </c>
      <c r="C43" s="556"/>
      <c r="D43" s="525"/>
      <c r="E43" s="843"/>
      <c r="F43" s="844"/>
      <c r="G43" s="845"/>
      <c r="H43" s="846"/>
    </row>
    <row r="44" spans="2:8">
      <c r="B44" s="526">
        <v>5</v>
      </c>
      <c r="C44" s="556"/>
      <c r="D44" s="525"/>
      <c r="E44" s="843"/>
      <c r="F44" s="844"/>
      <c r="G44" s="845"/>
      <c r="H44" s="846"/>
    </row>
    <row r="45" spans="2:8">
      <c r="B45" s="526">
        <v>6</v>
      </c>
      <c r="C45" s="556"/>
      <c r="D45" s="525"/>
      <c r="E45" s="843"/>
      <c r="F45" s="844"/>
      <c r="G45" s="845"/>
      <c r="H45" s="846"/>
    </row>
    <row r="46" spans="2:8">
      <c r="B46" s="526">
        <v>7</v>
      </c>
      <c r="C46" s="556"/>
      <c r="D46" s="525"/>
      <c r="E46" s="843"/>
      <c r="F46" s="844"/>
      <c r="G46" s="845"/>
      <c r="H46" s="846"/>
    </row>
    <row r="47" spans="2:8">
      <c r="B47" s="526">
        <v>8</v>
      </c>
      <c r="C47" s="556"/>
      <c r="D47" s="525"/>
      <c r="E47" s="843"/>
      <c r="F47" s="844"/>
      <c r="G47" s="845"/>
      <c r="H47" s="846"/>
    </row>
    <row r="48" spans="2:8">
      <c r="B48" s="526">
        <v>9</v>
      </c>
      <c r="C48" s="556"/>
      <c r="D48" s="525"/>
      <c r="E48" s="843"/>
      <c r="F48" s="844"/>
      <c r="G48" s="845"/>
      <c r="H48" s="846"/>
    </row>
    <row r="49" spans="2:8">
      <c r="B49" s="526">
        <v>10</v>
      </c>
      <c r="C49" s="556"/>
      <c r="D49" s="525"/>
      <c r="E49" s="843"/>
      <c r="F49" s="844"/>
      <c r="G49" s="845"/>
      <c r="H49" s="846"/>
    </row>
    <row r="50" spans="2:8">
      <c r="B50" s="526" t="s">
        <v>476</v>
      </c>
      <c r="C50" s="556"/>
      <c r="D50" s="525"/>
      <c r="E50" s="843"/>
      <c r="F50" s="844"/>
      <c r="G50" s="845"/>
      <c r="H50" s="846"/>
    </row>
  </sheetData>
  <mergeCells count="49">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29:H29"/>
    <mergeCell ref="G30:H30"/>
    <mergeCell ref="G31:H31"/>
    <mergeCell ref="G32:H32"/>
    <mergeCell ref="G33:H33"/>
    <mergeCell ref="G34:H34"/>
    <mergeCell ref="E39:F39"/>
    <mergeCell ref="G39:H39"/>
    <mergeCell ref="E34:F34"/>
    <mergeCell ref="E40:F40"/>
    <mergeCell ref="G40:H40"/>
    <mergeCell ref="E41:F41"/>
    <mergeCell ref="G41:H41"/>
    <mergeCell ref="E42:F42"/>
    <mergeCell ref="G42:H42"/>
    <mergeCell ref="E43:F43"/>
    <mergeCell ref="G43:H43"/>
    <mergeCell ref="E44:F44"/>
    <mergeCell ref="G44:H44"/>
    <mergeCell ref="E45:F45"/>
    <mergeCell ref="G45:H45"/>
    <mergeCell ref="E49:F49"/>
    <mergeCell ref="G49:H49"/>
    <mergeCell ref="E50:F50"/>
    <mergeCell ref="G50:H50"/>
    <mergeCell ref="E46:F46"/>
    <mergeCell ref="G46:H46"/>
    <mergeCell ref="E47:F47"/>
    <mergeCell ref="G47:H47"/>
    <mergeCell ref="E48:F48"/>
    <mergeCell ref="G48:H48"/>
  </mergeCells>
  <pageMargins left="0.70866141732283472" right="0.70866141732283472" top="0.74803149606299213" bottom="0.74803149606299213" header="0.31496062992125984" footer="0.31496062992125984"/>
  <pageSetup paperSize="17" scale="81"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A29" zoomScale="70" zoomScaleNormal="70" workbookViewId="0">
      <selection activeCell="G37" sqref="G37"/>
    </sheetView>
  </sheetViews>
  <sheetFormatPr defaultColWidth="9" defaultRowHeight="1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8"/>
      <c r="C3" s="21"/>
      <c r="D3" s="13"/>
      <c r="E3" s="118"/>
      <c r="F3" s="13"/>
      <c r="G3" s="13"/>
      <c r="H3" s="55"/>
      <c r="I3" s="118"/>
      <c r="J3" s="118"/>
      <c r="K3" s="118"/>
      <c r="L3" s="118"/>
      <c r="M3" s="118"/>
      <c r="N3" s="118"/>
      <c r="O3" s="118"/>
      <c r="P3" s="118"/>
      <c r="Q3" s="118"/>
    </row>
    <row r="4" spans="2:17" s="2" customFormat="1" ht="27" customHeight="1" thickBot="1">
      <c r="B4" s="234" t="s">
        <v>171</v>
      </c>
      <c r="C4" s="405"/>
      <c r="D4" s="220" t="s">
        <v>175</v>
      </c>
      <c r="E4" s="389"/>
      <c r="F4" s="389"/>
      <c r="G4" s="389"/>
      <c r="H4" s="389"/>
      <c r="I4" s="389"/>
      <c r="J4" s="389"/>
      <c r="K4" s="389"/>
      <c r="L4" s="389"/>
      <c r="M4" s="389"/>
      <c r="N4" s="389"/>
      <c r="O4" s="389"/>
      <c r="P4" s="389"/>
      <c r="Q4" s="389"/>
    </row>
    <row r="5" spans="2:17" s="2" customFormat="1" ht="24" customHeight="1" thickBot="1">
      <c r="B5" s="406"/>
      <c r="C5" s="405"/>
      <c r="D5" s="407" t="s">
        <v>405</v>
      </c>
      <c r="F5" s="389"/>
      <c r="G5" s="389"/>
      <c r="H5" s="389"/>
      <c r="I5" s="389"/>
      <c r="J5" s="389"/>
      <c r="K5" s="389"/>
      <c r="L5" s="389"/>
      <c r="M5" s="389"/>
      <c r="N5" s="389"/>
      <c r="O5" s="389"/>
      <c r="P5" s="389"/>
      <c r="Q5" s="389"/>
    </row>
    <row r="6" spans="2:17" s="2" customFormat="1" ht="28.5" customHeight="1" thickBot="1">
      <c r="B6" s="406"/>
      <c r="C6" s="405"/>
      <c r="D6" s="223" t="s">
        <v>172</v>
      </c>
      <c r="E6" s="389"/>
      <c r="F6" s="389"/>
      <c r="G6" s="389"/>
      <c r="H6" s="389"/>
      <c r="I6" s="389"/>
      <c r="J6" s="389"/>
      <c r="K6" s="389"/>
      <c r="L6" s="389"/>
      <c r="M6" s="389"/>
      <c r="N6" s="389"/>
      <c r="O6" s="389"/>
      <c r="P6" s="389"/>
      <c r="Q6" s="389"/>
    </row>
    <row r="7" spans="2:17" s="83" customFormat="1" ht="29.25" customHeight="1" thickBot="1">
      <c r="D7" s="490" t="s">
        <v>547</v>
      </c>
      <c r="P7" s="84"/>
      <c r="Q7" s="84"/>
    </row>
    <row r="8" spans="2:17" s="83" customFormat="1" ht="30" customHeight="1">
      <c r="D8" s="495"/>
      <c r="P8" s="84"/>
      <c r="Q8" s="84"/>
    </row>
    <row r="9" spans="2:17" s="2" customFormat="1" ht="24.75" customHeight="1">
      <c r="B9" s="93" t="s">
        <v>410</v>
      </c>
      <c r="C9" s="13"/>
      <c r="D9" s="404">
        <v>2018</v>
      </c>
    </row>
    <row r="10" spans="2:17" s="13" customFormat="1" ht="16.5" customHeight="1"/>
    <row r="11" spans="2:17" s="13" customFormat="1" ht="36.75" customHeight="1">
      <c r="B11" s="849" t="s">
        <v>893</v>
      </c>
      <c r="C11" s="849"/>
      <c r="D11" s="849"/>
      <c r="E11" s="849"/>
      <c r="F11" s="849"/>
      <c r="G11" s="849"/>
      <c r="H11" s="849"/>
      <c r="I11" s="849"/>
      <c r="J11" s="849"/>
      <c r="K11" s="849"/>
      <c r="L11" s="849"/>
      <c r="M11" s="849"/>
      <c r="N11" s="531"/>
      <c r="O11" s="531"/>
      <c r="P11" s="531"/>
      <c r="Q11" s="531"/>
    </row>
    <row r="12" spans="2:17" s="2" customFormat="1" ht="15.75" customHeight="1"/>
    <row r="13" spans="2:17" s="13" customFormat="1" ht="48" customHeight="1">
      <c r="C13" s="208" t="str">
        <f>'1.  LRAMVA Summary'!R53</f>
        <v>Total</v>
      </c>
      <c r="D13" s="208" t="str">
        <f>'1.  LRAMVA Summary'!D53</f>
        <v>Residential</v>
      </c>
      <c r="E13" s="208" t="str">
        <f>'1.  LRAMVA Summary'!E53</f>
        <v>General Service &lt;50 kW</v>
      </c>
      <c r="F13" s="208" t="str">
        <f>'1.  LRAMVA Summary'!F53</f>
        <v>General Service 50 - 4,999 kW</v>
      </c>
      <c r="G13" s="208" t="str">
        <f>'1.  LRAMVA Summary'!G53</f>
        <v>Embedded Distributor</v>
      </c>
      <c r="H13" s="208" t="str">
        <f>'1.  LRAMVA Summary'!H53</f>
        <v>Sentinel Lighting</v>
      </c>
      <c r="I13" s="208" t="str">
        <f>'1.  LRAMVA Summary'!I53</f>
        <v>Street Lighting</v>
      </c>
      <c r="J13" s="208" t="str">
        <f>'1.  LRAMVA Summary'!J53</f>
        <v>Unmetered Scattered Load</v>
      </c>
      <c r="K13" s="208" t="str">
        <f>'1.  LRAMVA Summary'!K53</f>
        <v/>
      </c>
      <c r="L13" s="208" t="str">
        <f>'1.  LRAMVA Summary'!L53</f>
        <v/>
      </c>
      <c r="M13" s="208" t="str">
        <f>'1.  LRAMVA Summary'!M53</f>
        <v/>
      </c>
      <c r="N13" s="208" t="str">
        <f>'1.  LRAMVA Summary'!N53</f>
        <v/>
      </c>
      <c r="O13" s="208" t="str">
        <f>'1.  LRAMVA Summary'!O53</f>
        <v/>
      </c>
      <c r="P13" s="208" t="str">
        <f>'1.  LRAMVA Summary'!P53</f>
        <v/>
      </c>
      <c r="Q13" s="208" t="str">
        <f>'1.  LRAMVA Summary'!Q53</f>
        <v/>
      </c>
    </row>
    <row r="14" spans="2:17" s="2" customFormat="1" ht="15.75" customHeight="1">
      <c r="B14" s="66"/>
      <c r="C14" s="499"/>
      <c r="D14" s="500" t="str">
        <f>'1.  LRAMVA Summary'!D54</f>
        <v>kWh</v>
      </c>
      <c r="E14" s="500" t="str">
        <f>'1.  LRAMVA Summary'!E54</f>
        <v>kWh</v>
      </c>
      <c r="F14" s="500" t="str">
        <f>'1.  LRAMVA Summary'!F54</f>
        <v>kW</v>
      </c>
      <c r="G14" s="500" t="str">
        <f>'1.  LRAMVA Summary'!G54</f>
        <v>kW</v>
      </c>
      <c r="H14" s="500" t="str">
        <f>'1.  LRAMVA Summary'!H54</f>
        <v>kW</v>
      </c>
      <c r="I14" s="500" t="str">
        <f>'1.  LRAMVA Summary'!I54</f>
        <v>kW</v>
      </c>
      <c r="J14" s="500" t="str">
        <f>'1.  LRAMVA Summary'!J54</f>
        <v>kWh</v>
      </c>
      <c r="K14" s="500">
        <f>'1.  LRAMVA Summary'!K54</f>
        <v>0</v>
      </c>
      <c r="L14" s="500">
        <f>'1.  LRAMVA Summary'!L54</f>
        <v>0</v>
      </c>
      <c r="M14" s="500">
        <f>'1.  LRAMVA Summary'!M54</f>
        <v>0</v>
      </c>
      <c r="N14" s="500">
        <f>'1.  LRAMVA Summary'!N54</f>
        <v>0</v>
      </c>
      <c r="O14" s="500">
        <f>'1.  LRAMVA Summary'!O54</f>
        <v>0</v>
      </c>
      <c r="P14" s="500">
        <f>'1.  LRAMVA Summary'!P54</f>
        <v>0</v>
      </c>
      <c r="Q14" s="501">
        <f>'1.  LRAMVA Summary'!Q54</f>
        <v>0</v>
      </c>
    </row>
    <row r="15" spans="2:17" s="405" customFormat="1" ht="15.75" customHeight="1">
      <c r="B15" s="409" t="s">
        <v>27</v>
      </c>
      <c r="C15" s="541">
        <f>SUM(D15:Q15)</f>
        <v>16493468</v>
      </c>
      <c r="D15" s="776">
        <v>11101677</v>
      </c>
      <c r="E15" s="776">
        <v>2445915</v>
      </c>
      <c r="F15" s="776">
        <v>2467565</v>
      </c>
      <c r="G15" s="776"/>
      <c r="H15" s="776"/>
      <c r="I15" s="776">
        <v>478311</v>
      </c>
      <c r="J15" s="776"/>
      <c r="K15" s="776"/>
      <c r="L15" s="402"/>
      <c r="M15" s="402"/>
      <c r="N15" s="402"/>
      <c r="O15" s="402"/>
      <c r="P15" s="403"/>
      <c r="Q15" s="403"/>
    </row>
    <row r="16" spans="2:17" s="405" customFormat="1" ht="15.75" customHeight="1">
      <c r="B16" s="409" t="s">
        <v>28</v>
      </c>
      <c r="C16" s="541">
        <f>SUM(D16:Q16)</f>
        <v>7759</v>
      </c>
      <c r="D16" s="774"/>
      <c r="E16" s="774"/>
      <c r="F16" s="774">
        <v>6247</v>
      </c>
      <c r="G16" s="774"/>
      <c r="H16" s="774"/>
      <c r="I16" s="774">
        <v>1512</v>
      </c>
      <c r="J16" s="774"/>
      <c r="K16" s="775"/>
      <c r="L16" s="403"/>
      <c r="M16" s="403"/>
      <c r="N16" s="403"/>
      <c r="O16" s="403"/>
      <c r="P16" s="403"/>
      <c r="Q16" s="403"/>
    </row>
    <row r="17" spans="2:17" s="13" customFormat="1" ht="15.75" customHeight="1"/>
    <row r="18" spans="2:17" s="19" customFormat="1" ht="15.75" customHeight="1">
      <c r="B18" s="160" t="s">
        <v>447</v>
      </c>
      <c r="C18" s="161"/>
      <c r="D18" s="161">
        <f t="shared" ref="D18:E18" si="0">IF(D14="kw",HLOOKUP(D14,D14:D16,3,FALSE),HLOOKUP(D14,D14:D16,2,FALSE))</f>
        <v>11101677</v>
      </c>
      <c r="E18" s="161">
        <f t="shared" si="0"/>
        <v>2445915</v>
      </c>
      <c r="F18" s="161">
        <f>IF(F14="kw",HLOOKUP(F14,F14:F16,3,FALSE),HLOOKUP(F14,F14:F16,2,FALSE))</f>
        <v>6247</v>
      </c>
      <c r="G18" s="161">
        <f t="shared" ref="G18:Q18" si="1">IF(G14="kw",HLOOKUP(G14,G14:G16,3,FALSE),HLOOKUP(G14,G14:G16,2,FALSE))</f>
        <v>0</v>
      </c>
      <c r="H18" s="161">
        <f t="shared" si="1"/>
        <v>0</v>
      </c>
      <c r="I18" s="161">
        <f t="shared" si="1"/>
        <v>1512</v>
      </c>
      <c r="J18" s="161">
        <f t="shared" si="1"/>
        <v>0</v>
      </c>
      <c r="K18" s="161">
        <f t="shared" si="1"/>
        <v>0</v>
      </c>
      <c r="L18" s="161">
        <f t="shared" si="1"/>
        <v>0</v>
      </c>
      <c r="M18" s="161">
        <f t="shared" si="1"/>
        <v>0</v>
      </c>
      <c r="N18" s="161">
        <f t="shared" si="1"/>
        <v>0</v>
      </c>
      <c r="O18" s="161">
        <f t="shared" si="1"/>
        <v>0</v>
      </c>
      <c r="P18" s="161">
        <f t="shared" si="1"/>
        <v>0</v>
      </c>
      <c r="Q18" s="161">
        <f t="shared" si="1"/>
        <v>0</v>
      </c>
    </row>
    <row r="19" spans="2:17" s="2" customFormat="1" ht="15.75" customHeight="1">
      <c r="B19" s="75"/>
      <c r="C19" s="56"/>
      <c r="D19" s="56"/>
      <c r="E19" s="56"/>
      <c r="F19" s="56"/>
      <c r="G19" s="56"/>
      <c r="H19" s="56"/>
      <c r="I19" s="56"/>
      <c r="J19" s="56"/>
      <c r="K19" s="56"/>
      <c r="L19" s="56"/>
      <c r="M19" s="56"/>
      <c r="N19" s="56"/>
      <c r="O19" s="56"/>
      <c r="P19" s="56"/>
      <c r="Q19" s="56"/>
    </row>
    <row r="20" spans="2:17" s="389" customFormat="1" ht="32.450000000000003" customHeight="1">
      <c r="B20" s="408" t="s">
        <v>653</v>
      </c>
      <c r="C20" s="322" t="s">
        <v>1045</v>
      </c>
      <c r="D20" s="322"/>
    </row>
    <row r="21" spans="2:17" s="389" customFormat="1" ht="21" customHeight="1">
      <c r="B21" s="408" t="s">
        <v>365</v>
      </c>
      <c r="C21" s="322" t="s">
        <v>1046</v>
      </c>
      <c r="D21" s="322"/>
    </row>
    <row r="22" spans="2:17" s="13" customFormat="1" ht="15.75" customHeight="1">
      <c r="B22" s="136"/>
      <c r="C22" s="137"/>
    </row>
    <row r="23" spans="2:17" s="13" customFormat="1" ht="23.25" customHeight="1">
      <c r="B23" s="138"/>
      <c r="C23" s="138"/>
    </row>
    <row r="24" spans="2:17" s="13" customFormat="1" ht="22.5" customHeight="1">
      <c r="B24" s="93" t="s">
        <v>411</v>
      </c>
      <c r="C24" s="93"/>
      <c r="D24" s="404"/>
    </row>
    <row r="25" spans="2:17" s="2" customFormat="1" ht="15.75" customHeight="1"/>
    <row r="26" spans="2:17" s="2" customFormat="1" ht="42" customHeight="1">
      <c r="B26" s="849" t="s">
        <v>713</v>
      </c>
      <c r="C26" s="849"/>
      <c r="D26" s="849"/>
      <c r="E26" s="849"/>
      <c r="F26" s="849"/>
      <c r="G26" s="849"/>
      <c r="H26" s="849"/>
      <c r="I26" s="849"/>
      <c r="J26" s="849"/>
      <c r="K26" s="849"/>
      <c r="L26" s="849"/>
      <c r="M26" s="849"/>
      <c r="N26" s="531"/>
      <c r="O26" s="531"/>
      <c r="P26" s="531"/>
      <c r="Q26" s="531"/>
    </row>
    <row r="27" spans="2:17" s="2" customFormat="1" ht="15.75" customHeight="1"/>
    <row r="28" spans="2:17" s="13" customFormat="1" ht="44.25" customHeight="1">
      <c r="C28" s="208" t="str">
        <f>'1.  LRAMVA Summary'!R53</f>
        <v>Total</v>
      </c>
      <c r="D28" s="208" t="str">
        <f>'1.  LRAMVA Summary'!D53</f>
        <v>Residential</v>
      </c>
      <c r="E28" s="208" t="str">
        <f>'1.  LRAMVA Summary'!E53</f>
        <v>General Service &lt;50 kW</v>
      </c>
      <c r="F28" s="208" t="str">
        <f>'1.  LRAMVA Summary'!F53</f>
        <v>General Service 50 - 4,999 kW</v>
      </c>
      <c r="G28" s="208" t="str">
        <f>'1.  LRAMVA Summary'!G53</f>
        <v>Embedded Distributor</v>
      </c>
      <c r="H28" s="208" t="str">
        <f>'1.  LRAMVA Summary'!H53</f>
        <v>Sentinel Lighting</v>
      </c>
      <c r="I28" s="208" t="str">
        <f>'1.  LRAMVA Summary'!I53</f>
        <v>Street Lighting</v>
      </c>
      <c r="J28" s="208" t="str">
        <f>'1.  LRAMVA Summary'!J53</f>
        <v>Unmetered Scattered Load</v>
      </c>
      <c r="K28" s="208" t="str">
        <f>'1.  LRAMVA Summary'!K53</f>
        <v/>
      </c>
      <c r="L28" s="208" t="str">
        <f>'1.  LRAMVA Summary'!L53</f>
        <v/>
      </c>
      <c r="M28" s="208" t="str">
        <f>'1.  LRAMVA Summary'!M53</f>
        <v/>
      </c>
      <c r="N28" s="208" t="str">
        <f>'1.  LRAMVA Summary'!N53</f>
        <v/>
      </c>
      <c r="O28" s="208" t="str">
        <f>'1.  LRAMVA Summary'!O53</f>
        <v/>
      </c>
      <c r="P28" s="208" t="str">
        <f>'1.  LRAMVA Summary'!P53</f>
        <v/>
      </c>
      <c r="Q28" s="208" t="str">
        <f>'1.  LRAMVA Summary'!Q53</f>
        <v/>
      </c>
    </row>
    <row r="29" spans="2:17" s="2" customFormat="1" ht="15.75" customHeight="1">
      <c r="B29" s="66"/>
      <c r="C29" s="499"/>
      <c r="D29" s="500" t="str">
        <f>'1.  LRAMVA Summary'!D54</f>
        <v>kWh</v>
      </c>
      <c r="E29" s="500" t="str">
        <f>'1.  LRAMVA Summary'!E54</f>
        <v>kWh</v>
      </c>
      <c r="F29" s="500" t="str">
        <f>'1.  LRAMVA Summary'!F54</f>
        <v>kW</v>
      </c>
      <c r="G29" s="500" t="str">
        <f>'1.  LRAMVA Summary'!G54</f>
        <v>kW</v>
      </c>
      <c r="H29" s="500" t="str">
        <f>'1.  LRAMVA Summary'!H54</f>
        <v>kW</v>
      </c>
      <c r="I29" s="500" t="str">
        <f>'1.  LRAMVA Summary'!I54</f>
        <v>kW</v>
      </c>
      <c r="J29" s="500" t="str">
        <f>'1.  LRAMVA Summary'!J54</f>
        <v>kWh</v>
      </c>
      <c r="K29" s="500">
        <f>'1.  LRAMVA Summary'!K54</f>
        <v>0</v>
      </c>
      <c r="L29" s="500">
        <f>'1.  LRAMVA Summary'!L54</f>
        <v>0</v>
      </c>
      <c r="M29" s="500">
        <f>'1.  LRAMVA Summary'!M54</f>
        <v>0</v>
      </c>
      <c r="N29" s="500">
        <f>'1.  LRAMVA Summary'!N54</f>
        <v>0</v>
      </c>
      <c r="O29" s="500">
        <f>'1.  LRAMVA Summary'!O54</f>
        <v>0</v>
      </c>
      <c r="P29" s="500">
        <f>'1.  LRAMVA Summary'!P54</f>
        <v>0</v>
      </c>
      <c r="Q29" s="501">
        <f>'1.  LRAMVA Summary'!Q54</f>
        <v>0</v>
      </c>
    </row>
    <row r="30" spans="2:17" s="405" customFormat="1" ht="15.75" customHeight="1">
      <c r="B30" s="409" t="s">
        <v>27</v>
      </c>
      <c r="C30" s="541">
        <f>SUM(D30:Q30)</f>
        <v>0</v>
      </c>
      <c r="D30" s="410"/>
      <c r="E30" s="410"/>
      <c r="F30" s="410"/>
      <c r="G30" s="410"/>
      <c r="H30" s="410"/>
      <c r="I30" s="410"/>
      <c r="J30" s="410"/>
      <c r="K30" s="410"/>
      <c r="L30" s="410"/>
      <c r="M30" s="410"/>
      <c r="N30" s="410"/>
      <c r="O30" s="410"/>
      <c r="P30" s="410"/>
      <c r="Q30" s="403"/>
    </row>
    <row r="31" spans="2:17" s="405" customFormat="1" ht="15" customHeight="1">
      <c r="B31" s="409" t="s">
        <v>28</v>
      </c>
      <c r="C31" s="541">
        <f>SUM(D31:Q31)</f>
        <v>0</v>
      </c>
      <c r="D31" s="401"/>
      <c r="E31" s="401"/>
      <c r="F31" s="401"/>
      <c r="G31" s="401"/>
      <c r="H31" s="401"/>
      <c r="I31" s="401"/>
      <c r="J31" s="401"/>
      <c r="K31" s="403"/>
      <c r="L31" s="403"/>
      <c r="M31" s="403"/>
      <c r="N31" s="403"/>
      <c r="O31" s="403"/>
      <c r="P31" s="403"/>
      <c r="Q31" s="403"/>
    </row>
    <row r="32" spans="2:17" s="13" customFormat="1" ht="15.75" customHeight="1"/>
    <row r="33" spans="2:18" s="19" customFormat="1" ht="15.75" customHeight="1">
      <c r="B33" s="160" t="s">
        <v>447</v>
      </c>
      <c r="C33" s="161"/>
      <c r="D33" s="161">
        <f>IF(D29="kw",HLOOKUP(D29,D29:D31,3,FALSE),HLOOKUP(D29,D29:D31,2,FALSE))</f>
        <v>0</v>
      </c>
      <c r="E33" s="161">
        <f>IF(E29="kw",HLOOKUP(E29,E29:E31,3,FALSE),HLOOKUP(E29,E29:E31,2,FALSE))</f>
        <v>0</v>
      </c>
      <c r="F33" s="161">
        <f>IF(F29="kw",HLOOKUP(F29,F29:F31,3,FALSE),HLOOKUP(F29,F29:F31,2,FALSE))</f>
        <v>0</v>
      </c>
      <c r="G33" s="161">
        <f>IF(G29="kw",HLOOKUP(G29,G29:G31,3,FALSE),HLOOKUP(G29,G29:G31,2,FALSE))</f>
        <v>0</v>
      </c>
      <c r="H33" s="161">
        <f t="shared" ref="H33:Q33" si="2">IF(H29="kw",HLOOKUP(H29,H29:H31,3,FALSE),HLOOKUP(H29,H29:H31,2,FALSE))</f>
        <v>0</v>
      </c>
      <c r="I33" s="161">
        <f t="shared" si="2"/>
        <v>0</v>
      </c>
      <c r="J33" s="161">
        <f t="shared" si="2"/>
        <v>0</v>
      </c>
      <c r="K33" s="161">
        <f t="shared" si="2"/>
        <v>0</v>
      </c>
      <c r="L33" s="161">
        <f t="shared" si="2"/>
        <v>0</v>
      </c>
      <c r="M33" s="161">
        <f t="shared" si="2"/>
        <v>0</v>
      </c>
      <c r="N33" s="161">
        <f t="shared" si="2"/>
        <v>0</v>
      </c>
      <c r="O33" s="161">
        <f t="shared" si="2"/>
        <v>0</v>
      </c>
      <c r="P33" s="161">
        <f t="shared" si="2"/>
        <v>0</v>
      </c>
      <c r="Q33" s="161">
        <f t="shared" si="2"/>
        <v>0</v>
      </c>
    </row>
    <row r="34" spans="2:18" s="2" customFormat="1" ht="15.75" customHeight="1">
      <c r="B34" s="56"/>
      <c r="C34" s="56"/>
      <c r="D34" s="56"/>
      <c r="E34" s="56"/>
      <c r="F34" s="56"/>
      <c r="G34" s="56"/>
      <c r="H34" s="56"/>
      <c r="I34" s="56"/>
      <c r="J34" s="56"/>
      <c r="K34" s="56"/>
      <c r="L34" s="56"/>
      <c r="M34" s="56"/>
      <c r="N34" s="56"/>
      <c r="O34" s="56"/>
      <c r="P34" s="56"/>
      <c r="Q34" s="56"/>
    </row>
    <row r="35" spans="2:18" s="2" customFormat="1" ht="15.75" customHeight="1">
      <c r="B35" s="408" t="s">
        <v>653</v>
      </c>
      <c r="C35" s="322"/>
      <c r="D35" s="322"/>
      <c r="E35" s="56"/>
      <c r="F35" s="56"/>
      <c r="G35" s="56"/>
      <c r="H35" s="56"/>
      <c r="I35" s="56"/>
      <c r="J35" s="56"/>
      <c r="K35" s="56"/>
      <c r="L35" s="56"/>
      <c r="M35" s="56"/>
      <c r="N35" s="56"/>
      <c r="O35" s="56"/>
      <c r="P35" s="56"/>
      <c r="Q35" s="56"/>
    </row>
    <row r="36" spans="2:18" s="389" customFormat="1" ht="21" customHeight="1">
      <c r="B36" s="408" t="s">
        <v>365</v>
      </c>
      <c r="C36" s="322"/>
      <c r="D36" s="322"/>
    </row>
    <row r="37" spans="2:18" s="13" customFormat="1" ht="15.75" customHeight="1">
      <c r="B37" s="136"/>
      <c r="C37" s="137"/>
    </row>
    <row r="38" spans="2:18" s="13" customFormat="1" ht="15.75" customHeight="1">
      <c r="B38" s="136"/>
      <c r="C38" s="136"/>
    </row>
    <row r="39" spans="2:18" s="2" customFormat="1" ht="15.75">
      <c r="B39" s="93" t="s">
        <v>449</v>
      </c>
      <c r="C39" s="27"/>
      <c r="D39" s="26"/>
      <c r="E39" s="29"/>
      <c r="F39" s="30"/>
    </row>
    <row r="40" spans="2:18" s="3" customFormat="1" ht="39" customHeight="1">
      <c r="B40" s="849" t="s">
        <v>600</v>
      </c>
      <c r="C40" s="849"/>
      <c r="D40" s="849"/>
      <c r="E40" s="849"/>
      <c r="F40" s="849"/>
      <c r="G40" s="849"/>
      <c r="H40" s="849"/>
      <c r="I40" s="849"/>
      <c r="J40" s="849"/>
      <c r="K40" s="849"/>
      <c r="L40" s="849"/>
      <c r="M40" s="849"/>
      <c r="N40" s="531"/>
      <c r="O40" s="531"/>
      <c r="P40" s="531"/>
      <c r="Q40" s="531"/>
    </row>
    <row r="41" spans="2:18" s="2" customFormat="1" ht="16.5" customHeight="1">
      <c r="B41" s="9"/>
      <c r="C41" s="9"/>
      <c r="D41" s="16"/>
    </row>
    <row r="42" spans="2:18" s="13" customFormat="1" ht="56.25" customHeight="1">
      <c r="B42" s="208" t="s">
        <v>234</v>
      </c>
      <c r="C42" s="208" t="s">
        <v>597</v>
      </c>
      <c r="D42" s="208" t="str">
        <f>'1.  LRAMVA Summary'!D53</f>
        <v>Residential</v>
      </c>
      <c r="E42" s="208" t="str">
        <f>'1.  LRAMVA Summary'!E53</f>
        <v>General Service &lt;50 kW</v>
      </c>
      <c r="F42" s="208" t="str">
        <f>'1.  LRAMVA Summary'!F53</f>
        <v>General Service 50 - 4,999 kW</v>
      </c>
      <c r="G42" s="208" t="str">
        <f>'1.  LRAMVA Summary'!G53</f>
        <v>Embedded Distributor</v>
      </c>
      <c r="H42" s="208" t="str">
        <f>'1.  LRAMVA Summary'!H53</f>
        <v>Sentinel Lighting</v>
      </c>
      <c r="I42" s="208" t="str">
        <f>'1.  LRAMVA Summary'!I53</f>
        <v>Street Lighting</v>
      </c>
      <c r="J42" s="208" t="str">
        <f>'1.  LRAMVA Summary'!J53</f>
        <v>Unmetered Scattered Load</v>
      </c>
      <c r="K42" s="208" t="str">
        <f>'1.  LRAMVA Summary'!K53</f>
        <v/>
      </c>
      <c r="L42" s="208" t="str">
        <f>'1.  LRAMVA Summary'!L53</f>
        <v/>
      </c>
      <c r="M42" s="208" t="str">
        <f>'1.  LRAMVA Summary'!M53</f>
        <v/>
      </c>
      <c r="N42" s="208" t="str">
        <f>'1.  LRAMVA Summary'!N53</f>
        <v/>
      </c>
      <c r="O42" s="208" t="str">
        <f>'1.  LRAMVA Summary'!O53</f>
        <v/>
      </c>
      <c r="P42" s="208" t="str">
        <f>'1.  LRAMVA Summary'!P53</f>
        <v/>
      </c>
      <c r="Q42" s="208" t="str">
        <f>'1.  LRAMVA Summary'!Q53</f>
        <v/>
      </c>
      <c r="R42" s="162"/>
    </row>
    <row r="43" spans="2:18" s="118" customFormat="1" ht="18" customHeight="1">
      <c r="B43" s="502"/>
      <c r="C43" s="503"/>
      <c r="D43" s="504" t="str">
        <f>'1.  LRAMVA Summary'!D54</f>
        <v>kWh</v>
      </c>
      <c r="E43" s="504" t="str">
        <f>'1.  LRAMVA Summary'!E54</f>
        <v>kWh</v>
      </c>
      <c r="F43" s="504" t="str">
        <f>'1.  LRAMVA Summary'!F54</f>
        <v>kW</v>
      </c>
      <c r="G43" s="504" t="str">
        <f>'1.  LRAMVA Summary'!G54</f>
        <v>kW</v>
      </c>
      <c r="H43" s="504" t="str">
        <f>'1.  LRAMVA Summary'!H54</f>
        <v>kW</v>
      </c>
      <c r="I43" s="504" t="str">
        <f>'1.  LRAMVA Summary'!I54</f>
        <v>kW</v>
      </c>
      <c r="J43" s="504" t="str">
        <f>'1.  LRAMVA Summary'!J54</f>
        <v>kWh</v>
      </c>
      <c r="K43" s="504">
        <f>'1.  LRAMVA Summary'!K54</f>
        <v>0</v>
      </c>
      <c r="L43" s="504">
        <f>'1.  LRAMVA Summary'!L54</f>
        <v>0</v>
      </c>
      <c r="M43" s="504">
        <f>'1.  LRAMVA Summary'!M54</f>
        <v>0</v>
      </c>
      <c r="N43" s="504">
        <f>'1.  LRAMVA Summary'!N54</f>
        <v>0</v>
      </c>
      <c r="O43" s="504">
        <f>'1.  LRAMVA Summary'!O54</f>
        <v>0</v>
      </c>
      <c r="P43" s="504">
        <f>'1.  LRAMVA Summary'!P54</f>
        <v>0</v>
      </c>
      <c r="Q43" s="505">
        <f>'1.  LRAMVA Summary'!Q54</f>
        <v>0</v>
      </c>
      <c r="R43" s="139"/>
    </row>
    <row r="44" spans="2:18" s="13" customFormat="1" ht="15.75">
      <c r="B44" s="140">
        <v>2011</v>
      </c>
      <c r="C44" s="466"/>
      <c r="D44" s="159">
        <f t="shared" ref="D44:Q44" si="3">IF(ISBLANK($C$44),0,IF($C44=$D$9,HLOOKUP(D43,D14:D18,5,FALSE),HLOOKUP(D43,D29:D33,5,FALSE)))</f>
        <v>0</v>
      </c>
      <c r="E44" s="159">
        <f>IF(ISBLANK($C$44),0,IF($C44=$D$9,HLOOKUP(E43,E14:E18,5,FALSE),HLOOKUP(E43,E29:E33,5,FALSE)))</f>
        <v>0</v>
      </c>
      <c r="F44" s="159">
        <f t="shared" si="3"/>
        <v>0</v>
      </c>
      <c r="G44" s="159">
        <f t="shared" si="3"/>
        <v>0</v>
      </c>
      <c r="H44" s="159">
        <f t="shared" si="3"/>
        <v>0</v>
      </c>
      <c r="I44" s="159">
        <f t="shared" si="3"/>
        <v>0</v>
      </c>
      <c r="J44" s="159">
        <f t="shared" si="3"/>
        <v>0</v>
      </c>
      <c r="K44" s="159">
        <f t="shared" si="3"/>
        <v>0</v>
      </c>
      <c r="L44" s="159">
        <f t="shared" si="3"/>
        <v>0</v>
      </c>
      <c r="M44" s="159">
        <f t="shared" si="3"/>
        <v>0</v>
      </c>
      <c r="N44" s="159">
        <f t="shared" si="3"/>
        <v>0</v>
      </c>
      <c r="O44" s="159">
        <f t="shared" si="3"/>
        <v>0</v>
      </c>
      <c r="P44" s="159">
        <f t="shared" si="3"/>
        <v>0</v>
      </c>
      <c r="Q44" s="159">
        <f t="shared" si="3"/>
        <v>0</v>
      </c>
      <c r="R44" s="163"/>
    </row>
    <row r="45" spans="2:18" s="13" customFormat="1" ht="15.75">
      <c r="B45" s="140">
        <v>2012</v>
      </c>
      <c r="C45" s="466"/>
      <c r="D45" s="159">
        <f t="shared" ref="D45:Q45" si="4">IF(ISBLANK($C$45),0,IF($C$45=$D$9,HLOOKUP(D43,D14:D18,5,FALSE),HLOOKUP(D43,D29:D33,5,FALSE)))</f>
        <v>0</v>
      </c>
      <c r="E45" s="159">
        <f t="shared" si="4"/>
        <v>0</v>
      </c>
      <c r="F45" s="159">
        <f t="shared" si="4"/>
        <v>0</v>
      </c>
      <c r="G45" s="159">
        <f t="shared" si="4"/>
        <v>0</v>
      </c>
      <c r="H45" s="159">
        <f t="shared" si="4"/>
        <v>0</v>
      </c>
      <c r="I45" s="159">
        <f t="shared" si="4"/>
        <v>0</v>
      </c>
      <c r="J45" s="159">
        <f t="shared" si="4"/>
        <v>0</v>
      </c>
      <c r="K45" s="159">
        <f t="shared" si="4"/>
        <v>0</v>
      </c>
      <c r="L45" s="159">
        <f t="shared" si="4"/>
        <v>0</v>
      </c>
      <c r="M45" s="159">
        <f t="shared" si="4"/>
        <v>0</v>
      </c>
      <c r="N45" s="159">
        <f t="shared" si="4"/>
        <v>0</v>
      </c>
      <c r="O45" s="159">
        <f t="shared" si="4"/>
        <v>0</v>
      </c>
      <c r="P45" s="159">
        <f t="shared" si="4"/>
        <v>0</v>
      </c>
      <c r="Q45" s="159">
        <f t="shared" si="4"/>
        <v>0</v>
      </c>
    </row>
    <row r="46" spans="2:18" s="13" customFormat="1" ht="15.75">
      <c r="B46" s="141">
        <v>2013</v>
      </c>
      <c r="C46" s="466"/>
      <c r="D46" s="159">
        <f t="shared" ref="D46:Q46" si="5">IF(ISBLANK($C$46),0,IF($C$46=$D$9,HLOOKUP(D43,D14:D18,5,FALSE),HLOOKUP(D43,D29:D33,5,FALSE)))</f>
        <v>0</v>
      </c>
      <c r="E46" s="159">
        <f t="shared" si="5"/>
        <v>0</v>
      </c>
      <c r="F46" s="159">
        <f t="shared" si="5"/>
        <v>0</v>
      </c>
      <c r="G46" s="159">
        <f t="shared" si="5"/>
        <v>0</v>
      </c>
      <c r="H46" s="159">
        <f t="shared" si="5"/>
        <v>0</v>
      </c>
      <c r="I46" s="159">
        <f t="shared" si="5"/>
        <v>0</v>
      </c>
      <c r="J46" s="159">
        <f t="shared" si="5"/>
        <v>0</v>
      </c>
      <c r="K46" s="159">
        <f t="shared" si="5"/>
        <v>0</v>
      </c>
      <c r="L46" s="159">
        <f t="shared" si="5"/>
        <v>0</v>
      </c>
      <c r="M46" s="159">
        <f t="shared" si="5"/>
        <v>0</v>
      </c>
      <c r="N46" s="159">
        <f t="shared" si="5"/>
        <v>0</v>
      </c>
      <c r="O46" s="159">
        <f t="shared" si="5"/>
        <v>0</v>
      </c>
      <c r="P46" s="159">
        <f t="shared" si="5"/>
        <v>0</v>
      </c>
      <c r="Q46" s="159">
        <f t="shared" si="5"/>
        <v>0</v>
      </c>
    </row>
    <row r="47" spans="2:18" s="13" customFormat="1" ht="15.75">
      <c r="B47" s="141">
        <v>2014</v>
      </c>
      <c r="C47" s="466"/>
      <c r="D47" s="159">
        <f t="shared" ref="D47:Q47" si="6">IF(ISBLANK($C$47),0,IF($C$47=$D$9,HLOOKUP(D43,D14:D18,5,FALSE),HLOOKUP(D43,D29:D33,5,FALSE)))</f>
        <v>0</v>
      </c>
      <c r="E47" s="159">
        <f t="shared" si="6"/>
        <v>0</v>
      </c>
      <c r="F47" s="159">
        <f t="shared" si="6"/>
        <v>0</v>
      </c>
      <c r="G47" s="159">
        <f t="shared" si="6"/>
        <v>0</v>
      </c>
      <c r="H47" s="159">
        <f t="shared" si="6"/>
        <v>0</v>
      </c>
      <c r="I47" s="159">
        <f t="shared" si="6"/>
        <v>0</v>
      </c>
      <c r="J47" s="159">
        <f t="shared" si="6"/>
        <v>0</v>
      </c>
      <c r="K47" s="159">
        <f t="shared" si="6"/>
        <v>0</v>
      </c>
      <c r="L47" s="159">
        <f t="shared" si="6"/>
        <v>0</v>
      </c>
      <c r="M47" s="159">
        <f t="shared" si="6"/>
        <v>0</v>
      </c>
      <c r="N47" s="159">
        <f t="shared" si="6"/>
        <v>0</v>
      </c>
      <c r="O47" s="159">
        <f t="shared" si="6"/>
        <v>0</v>
      </c>
      <c r="P47" s="159">
        <f t="shared" si="6"/>
        <v>0</v>
      </c>
      <c r="Q47" s="159">
        <f t="shared" si="6"/>
        <v>0</v>
      </c>
    </row>
    <row r="48" spans="2:18" s="13" customFormat="1" ht="15.75">
      <c r="B48" s="141">
        <v>2015</v>
      </c>
      <c r="C48" s="466"/>
      <c r="D48" s="159">
        <f t="shared" ref="D48:Q48" si="7">IF(ISBLANK($C$48),0,IF($C$48=$D$9,HLOOKUP(D43,D14:D18,5,FALSE),HLOOKUP(D43,D29:D33,5,FALSE)))</f>
        <v>0</v>
      </c>
      <c r="E48" s="159">
        <f t="shared" si="7"/>
        <v>0</v>
      </c>
      <c r="F48" s="159">
        <f t="shared" si="7"/>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row>
    <row r="49" spans="2:17" s="13" customFormat="1" ht="15.75">
      <c r="B49" s="141">
        <v>2016</v>
      </c>
      <c r="C49" s="466"/>
      <c r="D49" s="159">
        <f t="shared" ref="D49:Q49" si="8">IF(ISBLANK($C$49),0,IF($C$49=$D$9,HLOOKUP(D43,D14:D18,5,FALSE),HLOOKUP(D43,D29:D33,5,FALSE)))</f>
        <v>0</v>
      </c>
      <c r="E49" s="159">
        <f t="shared" si="8"/>
        <v>0</v>
      </c>
      <c r="F49" s="159">
        <f t="shared" si="8"/>
        <v>0</v>
      </c>
      <c r="G49" s="159">
        <f t="shared" si="8"/>
        <v>0</v>
      </c>
      <c r="H49" s="159">
        <f t="shared" si="8"/>
        <v>0</v>
      </c>
      <c r="I49" s="159">
        <f t="shared" si="8"/>
        <v>0</v>
      </c>
      <c r="J49" s="159">
        <f t="shared" si="8"/>
        <v>0</v>
      </c>
      <c r="K49" s="159">
        <f t="shared" si="8"/>
        <v>0</v>
      </c>
      <c r="L49" s="159">
        <f t="shared" si="8"/>
        <v>0</v>
      </c>
      <c r="M49" s="159">
        <f t="shared" si="8"/>
        <v>0</v>
      </c>
      <c r="N49" s="159">
        <f t="shared" si="8"/>
        <v>0</v>
      </c>
      <c r="O49" s="159">
        <f t="shared" si="8"/>
        <v>0</v>
      </c>
      <c r="P49" s="159">
        <f t="shared" si="8"/>
        <v>0</v>
      </c>
      <c r="Q49" s="159">
        <f t="shared" si="8"/>
        <v>0</v>
      </c>
    </row>
    <row r="50" spans="2:17" s="13" customFormat="1" ht="15.75">
      <c r="B50" s="141">
        <v>2017</v>
      </c>
      <c r="C50" s="466"/>
      <c r="D50" s="159">
        <f t="shared" ref="D50:I50" si="9">IF(ISBLANK($C$50),0,IF($C$50=$D$9,HLOOKUP(D43,D14:D18,5,FALSE),HLOOKUP(D43,D29:D33,5,FALSE)))</f>
        <v>0</v>
      </c>
      <c r="E50" s="159">
        <f t="shared" si="9"/>
        <v>0</v>
      </c>
      <c r="F50" s="159">
        <f t="shared" si="9"/>
        <v>0</v>
      </c>
      <c r="G50" s="159">
        <f t="shared" si="9"/>
        <v>0</v>
      </c>
      <c r="H50" s="159">
        <f t="shared" si="9"/>
        <v>0</v>
      </c>
      <c r="I50" s="159">
        <f t="shared" si="9"/>
        <v>0</v>
      </c>
      <c r="J50" s="159">
        <f t="shared" ref="J50:Q50" si="10">IF(ISBLANK($C$50),0,IF($C$50=$D$9,HLOOKUP(J43,J14:J18,5,FALSE),HLOOKUP(J43,J29:J33,5,FALSE)))</f>
        <v>0</v>
      </c>
      <c r="K50" s="159">
        <f t="shared" si="10"/>
        <v>0</v>
      </c>
      <c r="L50" s="159">
        <f t="shared" si="10"/>
        <v>0</v>
      </c>
      <c r="M50" s="159">
        <f t="shared" si="10"/>
        <v>0</v>
      </c>
      <c r="N50" s="159">
        <f t="shared" si="10"/>
        <v>0</v>
      </c>
      <c r="O50" s="159">
        <f t="shared" si="10"/>
        <v>0</v>
      </c>
      <c r="P50" s="159">
        <f t="shared" si="10"/>
        <v>0</v>
      </c>
      <c r="Q50" s="159">
        <f t="shared" si="10"/>
        <v>0</v>
      </c>
    </row>
    <row r="51" spans="2:17" s="13" customFormat="1" ht="15.75">
      <c r="B51" s="141">
        <v>2018</v>
      </c>
      <c r="C51" s="466">
        <v>2018</v>
      </c>
      <c r="D51" s="159">
        <f>IF(ISBLANK($C$51),0,IF($C$51=$D$9,HLOOKUP(D43,D14:D18,5,FALSE),HLOOKUP(D43,D29:D33,5,FALSE)))</f>
        <v>11101677</v>
      </c>
      <c r="E51" s="159">
        <f t="shared" ref="E51:Q51" si="11">IF(ISBLANK($C$51),0,IF($C$51=$D$9,HLOOKUP(E43,E14:E18,5,FALSE),HLOOKUP(E43,E29:E33,5,FALSE)))</f>
        <v>2445915</v>
      </c>
      <c r="F51" s="159">
        <f t="shared" si="11"/>
        <v>6247</v>
      </c>
      <c r="G51" s="159">
        <f t="shared" si="11"/>
        <v>0</v>
      </c>
      <c r="H51" s="159">
        <f t="shared" si="11"/>
        <v>0</v>
      </c>
      <c r="I51" s="159">
        <f t="shared" si="11"/>
        <v>1512</v>
      </c>
      <c r="J51" s="159">
        <f t="shared" si="11"/>
        <v>0</v>
      </c>
      <c r="K51" s="159">
        <f t="shared" si="11"/>
        <v>0</v>
      </c>
      <c r="L51" s="159">
        <f t="shared" si="11"/>
        <v>0</v>
      </c>
      <c r="M51" s="159">
        <f t="shared" si="11"/>
        <v>0</v>
      </c>
      <c r="N51" s="159">
        <f t="shared" si="11"/>
        <v>0</v>
      </c>
      <c r="O51" s="159">
        <f t="shared" si="11"/>
        <v>0</v>
      </c>
      <c r="P51" s="159">
        <f t="shared" si="11"/>
        <v>0</v>
      </c>
      <c r="Q51" s="159">
        <f t="shared" si="11"/>
        <v>0</v>
      </c>
    </row>
    <row r="52" spans="2:17" s="13" customFormat="1" ht="15.75">
      <c r="B52" s="141">
        <v>2019</v>
      </c>
      <c r="C52" s="466">
        <v>2018</v>
      </c>
      <c r="D52" s="159">
        <f>IF(ISBLANK($C$52),0,IF($C$52=$D$9,HLOOKUP(D43,D14:D18,5,FALSE),HLOOKUP(D43,D29:D33,5,FALSE)))</f>
        <v>11101677</v>
      </c>
      <c r="E52" s="159">
        <f t="shared" ref="E52:Q52" si="12">IF(ISBLANK($C$52),0,IF($C$52=$D$9,HLOOKUP(E43,E14:E18,5,FALSE),HLOOKUP(E43,E29:E33,5,FALSE)))</f>
        <v>2445915</v>
      </c>
      <c r="F52" s="159">
        <f t="shared" si="12"/>
        <v>6247</v>
      </c>
      <c r="G52" s="159">
        <f t="shared" si="12"/>
        <v>0</v>
      </c>
      <c r="H52" s="159">
        <f t="shared" si="12"/>
        <v>0</v>
      </c>
      <c r="I52" s="159">
        <f t="shared" si="12"/>
        <v>1512</v>
      </c>
      <c r="J52" s="159">
        <f t="shared" si="12"/>
        <v>0</v>
      </c>
      <c r="K52" s="159">
        <f t="shared" si="12"/>
        <v>0</v>
      </c>
      <c r="L52" s="159">
        <f t="shared" si="12"/>
        <v>0</v>
      </c>
      <c r="M52" s="159">
        <f t="shared" si="12"/>
        <v>0</v>
      </c>
      <c r="N52" s="159">
        <f t="shared" si="12"/>
        <v>0</v>
      </c>
      <c r="O52" s="159">
        <f t="shared" si="12"/>
        <v>0</v>
      </c>
      <c r="P52" s="159">
        <f t="shared" si="12"/>
        <v>0</v>
      </c>
      <c r="Q52" s="159">
        <f t="shared" si="12"/>
        <v>0</v>
      </c>
    </row>
    <row r="53" spans="2:17" s="13" customFormat="1" ht="15.75">
      <c r="B53" s="141">
        <v>2020</v>
      </c>
      <c r="C53" s="466">
        <v>2018</v>
      </c>
      <c r="D53" s="159">
        <f>IF(ISBLANK($C$53),0,IF($C$53=$D$9,HLOOKUP(D43,D14:D18,5,FALSE),HLOOKUP(D43,D29:D33,5,FALSE)))</f>
        <v>11101677</v>
      </c>
      <c r="E53" s="159">
        <f t="shared" ref="E53:Q53" si="13">IF(ISBLANK($C$53),0,IF($C$53=$D$9,HLOOKUP(E43,E14:E18,5,FALSE),HLOOKUP(E43,E29:E33,5,FALSE)))</f>
        <v>2445915</v>
      </c>
      <c r="F53" s="159">
        <f t="shared" si="13"/>
        <v>6247</v>
      </c>
      <c r="G53" s="159">
        <f t="shared" si="13"/>
        <v>0</v>
      </c>
      <c r="H53" s="159">
        <f t="shared" si="13"/>
        <v>0</v>
      </c>
      <c r="I53" s="159">
        <f t="shared" si="13"/>
        <v>1512</v>
      </c>
      <c r="J53" s="159">
        <f t="shared" si="13"/>
        <v>0</v>
      </c>
      <c r="K53" s="159">
        <f t="shared" si="13"/>
        <v>0</v>
      </c>
      <c r="L53" s="159">
        <f t="shared" si="13"/>
        <v>0</v>
      </c>
      <c r="M53" s="159">
        <f t="shared" si="13"/>
        <v>0</v>
      </c>
      <c r="N53" s="159">
        <f t="shared" si="13"/>
        <v>0</v>
      </c>
      <c r="O53" s="159">
        <f t="shared" si="13"/>
        <v>0</v>
      </c>
      <c r="P53" s="159">
        <f t="shared" si="13"/>
        <v>0</v>
      </c>
      <c r="Q53" s="159">
        <f t="shared" si="13"/>
        <v>0</v>
      </c>
    </row>
    <row r="54" spans="2:17" s="13" customFormat="1" ht="15.75">
      <c r="B54" s="141">
        <v>2021</v>
      </c>
      <c r="C54" s="466">
        <v>2018</v>
      </c>
      <c r="D54" s="159">
        <f>IF(ISBLANK($C$54),0,IF($C$54=$D$9,HLOOKUP(D43,D14:D18,5,FALSE),HLOOKUP(D43,D29:D33,5,FALSE)))</f>
        <v>11101677</v>
      </c>
      <c r="E54" s="159">
        <f>IF(ISBLANK($C$54),0,IF($C$54=$D$9,HLOOKUP(E43,E14:E18,5,FALSE),HLOOKUP(E43,E29:E33,5,FALSE)))</f>
        <v>2445915</v>
      </c>
      <c r="F54" s="159">
        <f>IF(ISBLANK($C$54),0,IF($C$54=$D$9,HLOOKUP(F43,F14:F18,5,FALSE),HLOOKUP(F43,F29:F33,5,FALSE)))</f>
        <v>6247</v>
      </c>
      <c r="G54" s="159">
        <f>IF(ISBLANK($C$54),0,IF($C$54=$D$9,HLOOKUP(G43,G14:G18,5,FALSE),HLOOKUP(G43,G29:G33,5,FALSE)))</f>
        <v>0</v>
      </c>
      <c r="H54" s="159">
        <f t="shared" ref="H54:Q54" si="14">IF(ISBLANK($C$54),0,IF($C$54=$D$9,HLOOKUP(H43,H14:H18,5,FALSE),HLOOKUP(H43,H29:H33,5,FALSE)))</f>
        <v>0</v>
      </c>
      <c r="I54" s="159">
        <f t="shared" si="14"/>
        <v>1512</v>
      </c>
      <c r="J54" s="159">
        <f t="shared" si="14"/>
        <v>0</v>
      </c>
      <c r="K54" s="159">
        <f t="shared" si="14"/>
        <v>0</v>
      </c>
      <c r="L54" s="159">
        <f t="shared" si="14"/>
        <v>0</v>
      </c>
      <c r="M54" s="159">
        <f t="shared" si="14"/>
        <v>0</v>
      </c>
      <c r="N54" s="159">
        <f t="shared" si="14"/>
        <v>0</v>
      </c>
      <c r="O54" s="159">
        <f t="shared" si="14"/>
        <v>0</v>
      </c>
      <c r="P54" s="159">
        <f t="shared" si="14"/>
        <v>0</v>
      </c>
      <c r="Q54" s="159">
        <f t="shared" si="14"/>
        <v>0</v>
      </c>
    </row>
    <row r="55" spans="2:17" s="13" customFormat="1" ht="15.75">
      <c r="B55" s="141">
        <v>2022</v>
      </c>
      <c r="C55" s="466">
        <v>2018</v>
      </c>
      <c r="D55" s="159">
        <f>IF(ISBLANK($C$55),0,IF($C$55=$D$9,HLOOKUP(D43,D14:D18,5,FALSE),HLOOKUP(D43,D29:D33,5,FALSE)))</f>
        <v>11101677</v>
      </c>
      <c r="E55" s="159">
        <f>IF(ISBLANK($C$55),0,IF($C$55=$D$9,HLOOKUP(E43,E14:E18,5,FALSE),HLOOKUP(E43,E29:E33,5,FALSE)))</f>
        <v>2445915</v>
      </c>
      <c r="F55" s="159">
        <f>IF(ISBLANK($C$55),0,IF($C$55=$D$9,HLOOKUP(F43,F14:F18,5,FALSE),HLOOKUP(F43,F29:F33,5,FALSE)))</f>
        <v>6247</v>
      </c>
      <c r="G55" s="159">
        <f t="shared" ref="G55:Q55" si="15">IF(ISBLANK($C$55),0,IF($C$55=$D$9,HLOOKUP(G43,G14:G18,5,FALSE),HLOOKUP(G43,G29:G33,5,FALSE)))</f>
        <v>0</v>
      </c>
      <c r="H55" s="159">
        <f t="shared" si="15"/>
        <v>0</v>
      </c>
      <c r="I55" s="159">
        <f t="shared" si="15"/>
        <v>1512</v>
      </c>
      <c r="J55" s="159">
        <f>IF(ISBLANK($C$55),0,IF($C$55=$D$9,HLOOKUP(J43,J14:J18,5,FALSE),HLOOKUP(J43,J29:J33,5,FALSE)))</f>
        <v>0</v>
      </c>
      <c r="K55" s="159">
        <f t="shared" si="15"/>
        <v>0</v>
      </c>
      <c r="L55" s="159">
        <f t="shared" si="15"/>
        <v>0</v>
      </c>
      <c r="M55" s="159">
        <f t="shared" si="15"/>
        <v>0</v>
      </c>
      <c r="N55" s="159">
        <f t="shared" si="15"/>
        <v>0</v>
      </c>
      <c r="O55" s="159">
        <f t="shared" si="15"/>
        <v>0</v>
      </c>
      <c r="P55" s="159">
        <f t="shared" si="15"/>
        <v>0</v>
      </c>
      <c r="Q55" s="159">
        <f t="shared" si="15"/>
        <v>0</v>
      </c>
    </row>
    <row r="56" spans="2:17" s="13" customFormat="1" ht="15.75">
      <c r="B56" s="141">
        <v>2023</v>
      </c>
      <c r="C56" s="466">
        <v>2018</v>
      </c>
      <c r="D56" s="159">
        <f>IF(ISBLANK($C$56),0,IF($C$56=$D$9,HLOOKUP(D43,D14:D18,5,FALSE),HLOOKUP(D43,D29:D33,5,FALSE)))</f>
        <v>11101677</v>
      </c>
      <c r="E56" s="159">
        <f t="shared" ref="E56:Q56" si="16">IF(ISBLANK($C$56),0,IF($C$56=$D$9,HLOOKUP(E43,E14:E18,5,FALSE),HLOOKUP(E43,E29:E33,5,FALSE)))</f>
        <v>2445915</v>
      </c>
      <c r="F56" s="159">
        <f t="shared" si="16"/>
        <v>6247</v>
      </c>
      <c r="G56" s="159">
        <f t="shared" si="16"/>
        <v>0</v>
      </c>
      <c r="H56" s="159">
        <f t="shared" si="16"/>
        <v>0</v>
      </c>
      <c r="I56" s="159">
        <f t="shared" si="16"/>
        <v>1512</v>
      </c>
      <c r="J56" s="159">
        <f t="shared" si="16"/>
        <v>0</v>
      </c>
      <c r="K56" s="159">
        <f>IF(ISBLANK($C$56),0,IF($C$56=$D$9,HLOOKUP(K43,K14:K18,5,FALSE),HLOOKUP(K43,K29:K33,5,FALSE)))</f>
        <v>0</v>
      </c>
      <c r="L56" s="159">
        <f t="shared" si="16"/>
        <v>0</v>
      </c>
      <c r="M56" s="159">
        <f t="shared" si="16"/>
        <v>0</v>
      </c>
      <c r="N56" s="159">
        <f t="shared" si="16"/>
        <v>0</v>
      </c>
      <c r="O56" s="159">
        <f t="shared" si="16"/>
        <v>0</v>
      </c>
      <c r="P56" s="159">
        <f t="shared" si="16"/>
        <v>0</v>
      </c>
      <c r="Q56" s="159">
        <f t="shared" si="16"/>
        <v>0</v>
      </c>
    </row>
    <row r="57" spans="2:17" s="13" customFormat="1" ht="15.75">
      <c r="B57" s="141">
        <v>2024</v>
      </c>
      <c r="C57" s="466">
        <v>2018</v>
      </c>
      <c r="D57" s="159">
        <f>IF(ISBLANK($C$57),0,IF($C$57=$D$9,HLOOKUP(D43,D14:D18,5,FALSE),HLOOKUP(D43,D29:D33,5,FALSE)))</f>
        <v>11101677</v>
      </c>
      <c r="E57" s="159">
        <f t="shared" ref="E57:Q57" si="17">IF(ISBLANK($C$57),0,IF($C$57=$D$9,HLOOKUP(E43,E14:E18,5,FALSE),HLOOKUP(E43,E29:E33,5,FALSE)))</f>
        <v>2445915</v>
      </c>
      <c r="F57" s="159">
        <f t="shared" si="17"/>
        <v>6247</v>
      </c>
      <c r="G57" s="159">
        <f>IF(ISBLANK($C$57),0,IF($C$57=$D$9,HLOOKUP(G43,G14:G18,5,FALSE),HLOOKUP(G43,G29:G33,5,FALSE)))</f>
        <v>0</v>
      </c>
      <c r="H57" s="159">
        <f t="shared" si="17"/>
        <v>0</v>
      </c>
      <c r="I57" s="159">
        <f t="shared" si="17"/>
        <v>1512</v>
      </c>
      <c r="J57" s="159">
        <f t="shared" si="17"/>
        <v>0</v>
      </c>
      <c r="K57" s="159">
        <f t="shared" si="17"/>
        <v>0</v>
      </c>
      <c r="L57" s="159">
        <f t="shared" si="17"/>
        <v>0</v>
      </c>
      <c r="M57" s="159">
        <f t="shared" si="17"/>
        <v>0</v>
      </c>
      <c r="N57" s="159">
        <f t="shared" si="17"/>
        <v>0</v>
      </c>
      <c r="O57" s="159">
        <f t="shared" si="17"/>
        <v>0</v>
      </c>
      <c r="P57" s="159">
        <f t="shared" si="17"/>
        <v>0</v>
      </c>
      <c r="Q57" s="159">
        <f t="shared" si="17"/>
        <v>0</v>
      </c>
    </row>
    <row r="58" spans="2:17" s="13" customFormat="1" ht="15.75">
      <c r="B58" s="141">
        <v>2025</v>
      </c>
      <c r="C58" s="466">
        <v>0</v>
      </c>
      <c r="D58" s="159">
        <f>IF(ISBLANK($C$58),0,IF($C$58=$D$9,HLOOKUP(D43,D14:D18,5,FALSE),HLOOKUP(D43,D29:D33,5,FALSE)))</f>
        <v>0</v>
      </c>
      <c r="E58" s="159">
        <f t="shared" ref="E58:Q58" si="18">IF(ISBLANK($C$58),0,IF($C$58=$D$9,HLOOKUP(E43,E14:E18,5,FALSE),HLOOKUP(E43,E29:E33,5,FALSE)))</f>
        <v>0</v>
      </c>
      <c r="F58" s="159">
        <f t="shared" si="18"/>
        <v>0</v>
      </c>
      <c r="G58" s="159">
        <f t="shared" si="18"/>
        <v>0</v>
      </c>
      <c r="H58" s="159">
        <f t="shared" si="18"/>
        <v>0</v>
      </c>
      <c r="I58" s="159">
        <f t="shared" si="18"/>
        <v>0</v>
      </c>
      <c r="J58" s="159">
        <f t="shared" si="18"/>
        <v>0</v>
      </c>
      <c r="K58" s="159">
        <f t="shared" si="18"/>
        <v>0</v>
      </c>
      <c r="L58" s="159">
        <f t="shared" si="18"/>
        <v>0</v>
      </c>
      <c r="M58" s="159">
        <f t="shared" si="18"/>
        <v>0</v>
      </c>
      <c r="N58" s="159">
        <f t="shared" si="18"/>
        <v>0</v>
      </c>
      <c r="O58" s="159">
        <f t="shared" si="18"/>
        <v>0</v>
      </c>
      <c r="P58" s="159">
        <f t="shared" si="18"/>
        <v>0</v>
      </c>
      <c r="Q58" s="159">
        <f t="shared" si="18"/>
        <v>0</v>
      </c>
    </row>
    <row r="59" spans="2:17" s="13" customFormat="1" ht="15.75">
      <c r="B59" s="141">
        <v>2026</v>
      </c>
      <c r="C59" s="466"/>
      <c r="D59" s="159">
        <f>IF(ISBLANK($C$59),0,IF($C$59=$D$9,HLOOKUP(D43,D14:D18,5,FALSE),HLOOKUP(D43,D29:D33,5,FALSE)))</f>
        <v>0</v>
      </c>
      <c r="E59" s="159">
        <f t="shared" ref="E59:Q59" si="19">IF(ISBLANK($C$59),0,IF($C$59=$D$9,HLOOKUP(E43,E14:E18,5,FALSE),HLOOKUP(E43,E29:E33,5,FALSE)))</f>
        <v>0</v>
      </c>
      <c r="F59" s="159">
        <f>IF(ISBLANK($C$59),0,IF($C$59=$D$9,HLOOKUP(F43,F14:F18,5,FALSE),HLOOKUP(F43,F29:F33,5,FALSE)))</f>
        <v>0</v>
      </c>
      <c r="G59" s="159">
        <f t="shared" si="19"/>
        <v>0</v>
      </c>
      <c r="H59" s="159">
        <f>IF(ISBLANK($C$59),0,IF($C$59=$D$9,HLOOKUP(H43,H14:H18,5,FALSE),HLOOKUP(H43,H29:H33,5,FALSE)))</f>
        <v>0</v>
      </c>
      <c r="I59" s="159">
        <f t="shared" si="19"/>
        <v>0</v>
      </c>
      <c r="J59" s="159">
        <f t="shared" si="19"/>
        <v>0</v>
      </c>
      <c r="K59" s="159">
        <f t="shared" si="19"/>
        <v>0</v>
      </c>
      <c r="L59" s="159">
        <f t="shared" si="19"/>
        <v>0</v>
      </c>
      <c r="M59" s="159">
        <f t="shared" si="19"/>
        <v>0</v>
      </c>
      <c r="N59" s="159">
        <f t="shared" si="19"/>
        <v>0</v>
      </c>
      <c r="O59" s="159">
        <f t="shared" si="19"/>
        <v>0</v>
      </c>
      <c r="P59" s="159">
        <f t="shared" si="19"/>
        <v>0</v>
      </c>
      <c r="Q59" s="159">
        <f t="shared" si="19"/>
        <v>0</v>
      </c>
    </row>
    <row r="60" spans="2:17" s="13" customFormat="1" ht="15.75">
      <c r="B60" s="141">
        <v>2027</v>
      </c>
      <c r="C60" s="466"/>
      <c r="D60" s="159">
        <f>IF(ISBLANK($C$60),0,IF($C$60=$D$9,HLOOKUP(D43,D14:D18,5,FALSE),HLOOKUP(D43,D29:D33,5,FALSE)))</f>
        <v>0</v>
      </c>
      <c r="E60" s="159">
        <f t="shared" ref="E60:Q60" si="20">IF(ISBLANK($C$60),0,IF($C$60=$D$9,HLOOKUP(E43,E14:E18,5,FALSE),HLOOKUP(E43,E29:E33,5,FALSE)))</f>
        <v>0</v>
      </c>
      <c r="F60" s="159">
        <f t="shared" si="20"/>
        <v>0</v>
      </c>
      <c r="G60" s="159">
        <f t="shared" si="20"/>
        <v>0</v>
      </c>
      <c r="H60" s="159">
        <f t="shared" si="20"/>
        <v>0</v>
      </c>
      <c r="I60" s="159">
        <f>IF(ISBLANK($C$60),0,IF($C$60=$D$9,HLOOKUP(I43,I14:I18,5,FALSE),HLOOKUP(I43,I29:I33,5,FALSE)))</f>
        <v>0</v>
      </c>
      <c r="J60" s="159">
        <f t="shared" si="20"/>
        <v>0</v>
      </c>
      <c r="K60" s="159">
        <f t="shared" si="20"/>
        <v>0</v>
      </c>
      <c r="L60" s="159">
        <f t="shared" si="20"/>
        <v>0</v>
      </c>
      <c r="M60" s="159">
        <f t="shared" si="20"/>
        <v>0</v>
      </c>
      <c r="N60" s="159">
        <f t="shared" si="20"/>
        <v>0</v>
      </c>
      <c r="O60" s="159">
        <f t="shared" si="20"/>
        <v>0</v>
      </c>
      <c r="P60" s="159">
        <f t="shared" si="20"/>
        <v>0</v>
      </c>
      <c r="Q60" s="159">
        <f t="shared" si="20"/>
        <v>0</v>
      </c>
    </row>
    <row r="61" spans="2:17" s="389" customFormat="1" ht="21" customHeight="1">
      <c r="B61" s="322" t="s">
        <v>532</v>
      </c>
      <c r="C61" s="411"/>
      <c r="D61" s="412"/>
      <c r="E61" s="412"/>
      <c r="F61" s="412"/>
      <c r="G61" s="412"/>
      <c r="H61" s="412"/>
      <c r="I61" s="412"/>
      <c r="J61" s="412"/>
      <c r="K61" s="412"/>
      <c r="L61" s="412"/>
      <c r="M61" s="412"/>
      <c r="N61" s="412"/>
      <c r="O61" s="412"/>
      <c r="P61" s="412"/>
      <c r="Q61" s="412"/>
    </row>
    <row r="62" spans="2:17" s="13" customFormat="1" ht="15.75" customHeight="1">
      <c r="B62" s="138"/>
      <c r="C62" s="138"/>
    </row>
    <row r="63" spans="2:17" s="13" customFormat="1" ht="15.75" customHeight="1">
      <c r="B63" s="138"/>
      <c r="C63" s="138"/>
    </row>
    <row r="64" spans="2:17" s="2" customFormat="1" ht="15.75" customHeight="1">
      <c r="B64" s="66"/>
      <c r="C64" s="66"/>
    </row>
    <row r="65" spans="2:3" s="2" customFormat="1" ht="15.75" customHeight="1">
      <c r="B65" s="66"/>
      <c r="C65" s="66"/>
    </row>
    <row r="66" spans="2:3" s="2" customFormat="1" ht="15.75" customHeight="1">
      <c r="B66" s="66"/>
      <c r="C66" s="66"/>
    </row>
    <row r="67" spans="2:3" s="2" customFormat="1" ht="15.75" customHeight="1">
      <c r="B67" s="66"/>
      <c r="C67" s="66"/>
    </row>
    <row r="68" spans="2:3" s="2" customFormat="1" ht="15.75" customHeight="1">
      <c r="B68" s="66"/>
      <c r="C68" s="66"/>
    </row>
    <row r="69" spans="2:3" s="2"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4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DropDownList!$C$2:$C$19</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9"/>
  <sheetViews>
    <sheetView topLeftCell="A47" zoomScale="70" zoomScaleNormal="70" workbookViewId="0">
      <selection activeCell="C136" sqref="C136"/>
    </sheetView>
  </sheetViews>
  <sheetFormatPr defaultColWidth="9" defaultRowHeight="15" outlineLevelRow="1"/>
  <cols>
    <col min="1" max="1" width="6.5703125" style="4" customWidth="1"/>
    <col min="2" max="2" width="36.5703125" style="5" customWidth="1"/>
    <col min="3" max="3" width="17" style="62" customWidth="1"/>
    <col min="4" max="16" width="16.42578125" style="5" customWidth="1"/>
    <col min="17" max="17" width="16.140625" style="5" customWidth="1"/>
    <col min="18" max="16384" width="9" style="5"/>
  </cols>
  <sheetData>
    <row r="1" spans="1:25" ht="143.25" customHeight="1"/>
    <row r="2" spans="1:25" ht="14.25" customHeight="1">
      <c r="B2" s="36"/>
      <c r="C2" s="36"/>
      <c r="D2" s="36"/>
      <c r="E2" s="36"/>
      <c r="F2" s="36"/>
      <c r="G2" s="36"/>
      <c r="H2" s="36"/>
      <c r="I2" s="36"/>
      <c r="J2" s="36"/>
      <c r="K2" s="36"/>
      <c r="L2" s="36"/>
      <c r="M2" s="36"/>
      <c r="N2" s="36"/>
      <c r="O2" s="36"/>
    </row>
    <row r="3" spans="1:25" ht="16.5" hidden="1" customHeight="1" outlineLevel="1" thickBot="1">
      <c r="B3" s="36"/>
      <c r="C3" s="63"/>
      <c r="D3" s="36"/>
      <c r="E3" s="36"/>
      <c r="F3" s="36"/>
      <c r="G3" s="36"/>
      <c r="H3" s="36"/>
      <c r="I3" s="36"/>
      <c r="J3" s="36"/>
      <c r="K3" s="36"/>
    </row>
    <row r="4" spans="1:25" ht="26.25" hidden="1" customHeight="1" outlineLevel="1" thickBot="1">
      <c r="B4" s="854" t="s">
        <v>171</v>
      </c>
      <c r="C4" s="68" t="s">
        <v>175</v>
      </c>
      <c r="D4" s="68"/>
      <c r="E4" s="38"/>
    </row>
    <row r="5" spans="1:25" ht="26.25" hidden="1" customHeight="1" outlineLevel="1" thickBot="1">
      <c r="B5" s="854"/>
      <c r="C5" s="69" t="s">
        <v>172</v>
      </c>
      <c r="D5" s="69"/>
      <c r="E5" s="38"/>
    </row>
    <row r="6" spans="1:25" ht="26.25" hidden="1" customHeight="1" outlineLevel="1" thickBot="1">
      <c r="B6" s="854"/>
      <c r="C6" s="857" t="s">
        <v>547</v>
      </c>
      <c r="D6" s="858"/>
      <c r="M6" s="6"/>
      <c r="N6" s="6"/>
      <c r="O6" s="6"/>
      <c r="P6" s="6"/>
      <c r="Q6" s="6"/>
      <c r="R6" s="6"/>
      <c r="S6" s="6"/>
      <c r="T6" s="6"/>
      <c r="U6" s="6"/>
      <c r="V6" s="6"/>
      <c r="W6" s="6"/>
      <c r="X6" s="6"/>
      <c r="Y6" s="6"/>
    </row>
    <row r="7" spans="1:25" ht="26.25" hidden="1" customHeight="1" outlineLevel="1">
      <c r="B7" s="92"/>
      <c r="C7" s="5"/>
      <c r="M7" s="6"/>
      <c r="N7" s="6"/>
      <c r="O7" s="6"/>
      <c r="P7" s="6"/>
      <c r="Q7" s="6"/>
      <c r="R7" s="6"/>
      <c r="S7" s="6"/>
      <c r="T7" s="6"/>
      <c r="U7" s="6"/>
      <c r="V7" s="6"/>
      <c r="W7" s="6"/>
      <c r="X7" s="6"/>
      <c r="Y7" s="6"/>
    </row>
    <row r="8" spans="1:25" ht="19.5" hidden="1" customHeight="1" outlineLevel="1">
      <c r="B8" s="92" t="s">
        <v>523</v>
      </c>
      <c r="C8" s="515" t="s">
        <v>478</v>
      </c>
      <c r="D8" s="514"/>
      <c r="M8" s="6"/>
      <c r="N8" s="6"/>
      <c r="O8" s="6"/>
      <c r="P8" s="6"/>
      <c r="Q8" s="6"/>
      <c r="R8" s="6"/>
      <c r="S8" s="6"/>
      <c r="T8" s="6"/>
      <c r="U8" s="6"/>
      <c r="V8" s="6"/>
      <c r="W8" s="6"/>
      <c r="X8" s="6"/>
      <c r="Y8" s="6"/>
    </row>
    <row r="9" spans="1:25" ht="19.5" hidden="1" customHeight="1" outlineLevel="1">
      <c r="B9" s="92"/>
      <c r="C9" s="515" t="s">
        <v>524</v>
      </c>
      <c r="D9" s="514"/>
      <c r="M9" s="6"/>
      <c r="N9" s="6"/>
      <c r="O9" s="6"/>
      <c r="P9" s="6"/>
      <c r="Q9" s="6"/>
      <c r="R9" s="6"/>
      <c r="S9" s="6"/>
      <c r="T9" s="6"/>
      <c r="U9" s="6"/>
      <c r="V9" s="6"/>
      <c r="W9" s="6"/>
      <c r="X9" s="6"/>
      <c r="Y9" s="6"/>
    </row>
    <row r="10" spans="1:25" hidden="1" outlineLevel="1">
      <c r="B10" s="80"/>
      <c r="C10" s="70"/>
      <c r="D10" s="70"/>
      <c r="E10" s="70"/>
      <c r="M10" s="6"/>
      <c r="N10" s="6"/>
      <c r="O10" s="6"/>
      <c r="P10" s="6"/>
      <c r="Q10" s="6"/>
      <c r="R10" s="6"/>
      <c r="S10" s="6"/>
      <c r="T10" s="6"/>
      <c r="U10" s="6"/>
      <c r="V10" s="6"/>
      <c r="W10" s="6"/>
      <c r="X10" s="6"/>
      <c r="Y10" s="6"/>
    </row>
    <row r="11" spans="1:25" ht="32.25" customHeight="1" collapsed="1">
      <c r="A11" s="12"/>
      <c r="B11" s="93" t="s">
        <v>479</v>
      </c>
      <c r="C11" s="5"/>
      <c r="O11" s="475"/>
    </row>
    <row r="12" spans="1:25" ht="58.5" customHeight="1">
      <c r="B12" s="859" t="s">
        <v>608</v>
      </c>
      <c r="C12" s="859"/>
      <c r="D12" s="859"/>
      <c r="E12" s="859"/>
      <c r="F12" s="859"/>
      <c r="G12" s="859"/>
      <c r="H12" s="859"/>
      <c r="I12" s="859"/>
      <c r="J12" s="859"/>
      <c r="K12" s="859"/>
      <c r="L12" s="859"/>
      <c r="M12" s="859"/>
      <c r="N12" s="859"/>
      <c r="O12" s="859"/>
    </row>
    <row r="13" spans="1:25" ht="15.75" customHeight="1">
      <c r="A13" s="6"/>
      <c r="C13" s="5"/>
      <c r="P13" s="7"/>
      <c r="Q13" s="6"/>
      <c r="R13" s="6"/>
      <c r="S13" s="6"/>
      <c r="T13" s="6"/>
      <c r="U13" s="6"/>
      <c r="V13" s="6"/>
      <c r="W13" s="6"/>
      <c r="X13" s="6"/>
      <c r="Y13" s="6"/>
    </row>
    <row r="14" spans="1:25" s="43" customFormat="1" ht="46.5" customHeight="1">
      <c r="A14" s="42"/>
      <c r="B14" s="476"/>
      <c r="C14" s="417" t="s">
        <v>41</v>
      </c>
      <c r="D14" s="418" t="s">
        <v>559</v>
      </c>
      <c r="E14" s="418" t="s">
        <v>560</v>
      </c>
      <c r="F14" s="418" t="s">
        <v>561</v>
      </c>
      <c r="G14" s="418" t="s">
        <v>562</v>
      </c>
      <c r="H14" s="418" t="s">
        <v>563</v>
      </c>
      <c r="I14" s="418" t="s">
        <v>564</v>
      </c>
      <c r="J14" s="418" t="s">
        <v>1036</v>
      </c>
      <c r="K14" s="418" t="s">
        <v>1037</v>
      </c>
      <c r="L14" s="418" t="s">
        <v>1038</v>
      </c>
      <c r="M14" s="418" t="s">
        <v>1039</v>
      </c>
      <c r="N14" s="418" t="s">
        <v>1041</v>
      </c>
      <c r="O14" s="418" t="s">
        <v>1042</v>
      </c>
      <c r="P14" s="418" t="s">
        <v>1052</v>
      </c>
      <c r="Q14" s="418" t="s">
        <v>1053</v>
      </c>
    </row>
    <row r="15" spans="1:25" s="7" customFormat="1" ht="18.75" customHeight="1">
      <c r="B15" s="419" t="s">
        <v>188</v>
      </c>
      <c r="C15" s="855"/>
      <c r="D15" s="420">
        <v>2010</v>
      </c>
      <c r="E15" s="420">
        <v>2011</v>
      </c>
      <c r="F15" s="420">
        <v>2012</v>
      </c>
      <c r="G15" s="420">
        <v>2013</v>
      </c>
      <c r="H15" s="420">
        <v>2014</v>
      </c>
      <c r="I15" s="420">
        <v>2015</v>
      </c>
      <c r="J15" s="420">
        <v>2016</v>
      </c>
      <c r="K15" s="420">
        <v>2017</v>
      </c>
      <c r="L15" s="420">
        <v>2018</v>
      </c>
      <c r="M15" s="420">
        <v>2019</v>
      </c>
      <c r="N15" s="420">
        <v>2020</v>
      </c>
      <c r="O15" s="421">
        <v>2021</v>
      </c>
      <c r="P15" s="421">
        <v>2022</v>
      </c>
      <c r="Q15" s="421">
        <v>2023</v>
      </c>
    </row>
    <row r="16" spans="1:25" s="87" customFormat="1" ht="18" customHeight="1">
      <c r="B16" s="422" t="s">
        <v>555</v>
      </c>
      <c r="C16" s="851"/>
      <c r="D16" s="684">
        <v>0</v>
      </c>
      <c r="E16" s="684">
        <v>0</v>
      </c>
      <c r="F16" s="684">
        <v>0</v>
      </c>
      <c r="G16" s="684">
        <v>0</v>
      </c>
      <c r="H16" s="684">
        <v>0</v>
      </c>
      <c r="I16" s="684">
        <v>0</v>
      </c>
      <c r="J16" s="777">
        <v>4</v>
      </c>
      <c r="K16" s="777">
        <v>4</v>
      </c>
      <c r="L16" s="777">
        <v>4</v>
      </c>
      <c r="M16" s="777">
        <v>4</v>
      </c>
      <c r="N16" s="777">
        <v>4</v>
      </c>
      <c r="O16" s="685">
        <v>4</v>
      </c>
      <c r="P16" s="685">
        <v>4</v>
      </c>
      <c r="Q16" s="685">
        <v>4</v>
      </c>
    </row>
    <row r="17" spans="1:17" s="87" customFormat="1" ht="17.25" customHeight="1">
      <c r="B17" s="423" t="s">
        <v>556</v>
      </c>
      <c r="C17" s="856"/>
      <c r="D17" s="88">
        <f>12-D16</f>
        <v>12</v>
      </c>
      <c r="E17" s="88">
        <f>12-E16</f>
        <v>12</v>
      </c>
      <c r="F17" s="88">
        <f t="shared" ref="F17:I17" si="0">12-F16</f>
        <v>12</v>
      </c>
      <c r="G17" s="88">
        <f t="shared" si="0"/>
        <v>12</v>
      </c>
      <c r="H17" s="88">
        <f t="shared" si="0"/>
        <v>12</v>
      </c>
      <c r="I17" s="88">
        <f t="shared" si="0"/>
        <v>12</v>
      </c>
      <c r="J17" s="88">
        <v>8</v>
      </c>
      <c r="K17" s="88">
        <v>8</v>
      </c>
      <c r="L17" s="88">
        <v>8</v>
      </c>
      <c r="M17" s="88">
        <v>8</v>
      </c>
      <c r="N17" s="88">
        <v>8</v>
      </c>
      <c r="O17" s="89">
        <f t="shared" ref="O17" si="1">12-O16</f>
        <v>8</v>
      </c>
      <c r="P17" s="89">
        <f t="shared" ref="P17:Q17" si="2">12-P16</f>
        <v>8</v>
      </c>
      <c r="Q17" s="89">
        <f t="shared" si="2"/>
        <v>8</v>
      </c>
    </row>
    <row r="18" spans="1:17" s="7" customFormat="1" ht="17.25" customHeight="1">
      <c r="B18" s="424" t="str">
        <f>'1.  LRAMVA Summary'!B30</f>
        <v>Residential</v>
      </c>
      <c r="C18" s="850" t="str">
        <f>'2. LRAMVA Threshold'!D43</f>
        <v>kWh</v>
      </c>
      <c r="D18" s="35"/>
      <c r="E18" s="35"/>
      <c r="F18" s="35"/>
      <c r="G18" s="35"/>
      <c r="H18" s="35"/>
      <c r="I18" s="35"/>
      <c r="J18" s="778">
        <v>1.1599999999999999E-2</v>
      </c>
      <c r="K18" s="778">
        <v>7.7999999999999996E-3</v>
      </c>
      <c r="L18" s="35">
        <v>4.0000000000000001E-3</v>
      </c>
      <c r="M18" s="35"/>
      <c r="N18" s="35"/>
      <c r="O18" s="57"/>
      <c r="P18" s="57"/>
      <c r="Q18" s="57"/>
    </row>
    <row r="19" spans="1:17" s="7" customFormat="1" ht="15" customHeight="1" outlineLevel="1">
      <c r="B19" s="468" t="s">
        <v>507</v>
      </c>
      <c r="C19" s="851"/>
      <c r="D19" s="35"/>
      <c r="E19" s="35"/>
      <c r="F19" s="35"/>
      <c r="G19" s="35"/>
      <c r="H19" s="35"/>
      <c r="I19" s="35"/>
      <c r="J19" s="35"/>
      <c r="K19" s="35"/>
      <c r="L19" s="35"/>
      <c r="M19" s="35"/>
      <c r="N19" s="35"/>
      <c r="O19" s="57"/>
      <c r="P19" s="57"/>
      <c r="Q19" s="57"/>
    </row>
    <row r="20" spans="1:17" s="7" customFormat="1" ht="15" customHeight="1" outlineLevel="1">
      <c r="B20" s="468" t="s">
        <v>508</v>
      </c>
      <c r="C20" s="851"/>
      <c r="D20" s="35"/>
      <c r="E20" s="35"/>
      <c r="F20" s="35"/>
      <c r="G20" s="35"/>
      <c r="H20" s="35"/>
      <c r="I20" s="35"/>
      <c r="J20" s="35"/>
      <c r="K20" s="35"/>
      <c r="L20" s="35"/>
      <c r="M20" s="35"/>
      <c r="N20" s="35"/>
      <c r="O20" s="57"/>
      <c r="P20" s="57"/>
      <c r="Q20" s="57"/>
    </row>
    <row r="21" spans="1:17" s="7" customFormat="1" ht="15" customHeight="1" outlineLevel="1">
      <c r="B21" s="468" t="s">
        <v>486</v>
      </c>
      <c r="C21" s="851"/>
      <c r="D21" s="35"/>
      <c r="E21" s="35"/>
      <c r="F21" s="35"/>
      <c r="G21" s="35"/>
      <c r="H21" s="35"/>
      <c r="I21" s="35"/>
      <c r="J21" s="35"/>
      <c r="K21" s="35"/>
      <c r="L21" s="35"/>
      <c r="M21" s="35"/>
      <c r="N21" s="35"/>
      <c r="O21" s="57"/>
      <c r="P21" s="57"/>
      <c r="Q21" s="57"/>
    </row>
    <row r="22" spans="1:17" s="7" customFormat="1" ht="14.25" customHeight="1">
      <c r="B22" s="468" t="s">
        <v>509</v>
      </c>
      <c r="C22" s="852"/>
      <c r="D22" s="54">
        <f>SUM(D18:D21)</f>
        <v>0</v>
      </c>
      <c r="E22" s="54">
        <f t="shared" ref="E22:P22" si="3">SUM(E18:E21)</f>
        <v>0</v>
      </c>
      <c r="F22" s="54">
        <f t="shared" si="3"/>
        <v>0</v>
      </c>
      <c r="G22" s="54">
        <f t="shared" si="3"/>
        <v>0</v>
      </c>
      <c r="H22" s="54">
        <f t="shared" si="3"/>
        <v>0</v>
      </c>
      <c r="I22" s="54">
        <f t="shared" si="3"/>
        <v>0</v>
      </c>
      <c r="J22" s="54">
        <f t="shared" ref="J22:M22" si="4">SUM(J18:J21)</f>
        <v>1.1599999999999999E-2</v>
      </c>
      <c r="K22" s="54">
        <f t="shared" si="4"/>
        <v>7.7999999999999996E-3</v>
      </c>
      <c r="L22" s="54">
        <f t="shared" si="4"/>
        <v>4.0000000000000001E-3</v>
      </c>
      <c r="M22" s="54">
        <f t="shared" si="4"/>
        <v>0</v>
      </c>
      <c r="N22" s="54">
        <f t="shared" si="3"/>
        <v>0</v>
      </c>
      <c r="O22" s="54">
        <f t="shared" si="3"/>
        <v>0</v>
      </c>
      <c r="P22" s="54">
        <f t="shared" si="3"/>
        <v>0</v>
      </c>
      <c r="Q22" s="54">
        <f t="shared" ref="Q22" si="5">SUM(Q18:Q21)</f>
        <v>0</v>
      </c>
    </row>
    <row r="23" spans="1:17" s="52" customFormat="1">
      <c r="A23" s="51"/>
      <c r="B23" s="434" t="s">
        <v>510</v>
      </c>
      <c r="C23" s="426"/>
      <c r="D23" s="427"/>
      <c r="E23" s="428">
        <f>ROUND(SUM(D22*E16+E22*E17)/12,4)</f>
        <v>0</v>
      </c>
      <c r="F23" s="428">
        <f t="shared" ref="F23:Q23" si="6">ROUND(SUM(E22*F16+F22*F17)/12,4)</f>
        <v>0</v>
      </c>
      <c r="G23" s="428">
        <f t="shared" si="6"/>
        <v>0</v>
      </c>
      <c r="H23" s="428">
        <f t="shared" si="6"/>
        <v>0</v>
      </c>
      <c r="I23" s="428">
        <f t="shared" si="6"/>
        <v>0</v>
      </c>
      <c r="J23" s="428">
        <f t="shared" ref="J23" si="7">ROUND(SUM(I22*J16+J22*J17)/12,4)</f>
        <v>7.7000000000000002E-3</v>
      </c>
      <c r="K23" s="428">
        <f t="shared" ref="K23" si="8">ROUND(SUM(J22*K16+K22*K17)/12,4)</f>
        <v>9.1000000000000004E-3</v>
      </c>
      <c r="L23" s="428">
        <f t="shared" ref="L23" si="9">ROUND(SUM(K22*L16+L22*L17)/12,4)</f>
        <v>5.3E-3</v>
      </c>
      <c r="M23" s="428">
        <f t="shared" ref="M23" si="10">ROUND(SUM(L22*M16+M22*M17)/12,4)</f>
        <v>1.2999999999999999E-3</v>
      </c>
      <c r="N23" s="428">
        <f t="shared" si="6"/>
        <v>0</v>
      </c>
      <c r="O23" s="428">
        <f t="shared" si="6"/>
        <v>0</v>
      </c>
      <c r="P23" s="428">
        <f t="shared" si="6"/>
        <v>0</v>
      </c>
      <c r="Q23" s="428">
        <f t="shared" si="6"/>
        <v>0</v>
      </c>
    </row>
    <row r="24" spans="1:17" s="52" customFormat="1">
      <c r="A24" s="51"/>
      <c r="B24" s="425"/>
      <c r="C24" s="429"/>
      <c r="D24" s="427"/>
      <c r="E24" s="428"/>
      <c r="F24" s="428"/>
      <c r="G24" s="428"/>
      <c r="H24" s="428"/>
      <c r="I24" s="428"/>
      <c r="J24" s="428"/>
      <c r="K24" s="430"/>
      <c r="L24" s="430"/>
      <c r="M24" s="430"/>
      <c r="N24" s="430"/>
      <c r="O24" s="430"/>
      <c r="P24" s="430"/>
      <c r="Q24" s="430"/>
    </row>
    <row r="25" spans="1:17" s="52" customFormat="1" ht="15.75" customHeight="1">
      <c r="A25" s="51"/>
      <c r="B25" s="523" t="str">
        <f>'1.  LRAMVA Summary'!B31</f>
        <v>General Service &lt;50 kW</v>
      </c>
      <c r="C25" s="850" t="str">
        <f>'2. LRAMVA Threshold'!E43</f>
        <v>kWh</v>
      </c>
      <c r="D25" s="35"/>
      <c r="E25" s="35"/>
      <c r="F25" s="35"/>
      <c r="G25" s="35"/>
      <c r="H25" s="35"/>
      <c r="I25" s="35"/>
      <c r="J25" s="779">
        <v>1.18E-2</v>
      </c>
      <c r="K25" s="779">
        <v>1.2E-2</v>
      </c>
      <c r="L25" s="35">
        <v>1.21E-2</v>
      </c>
      <c r="M25" s="35">
        <v>1.23E-2</v>
      </c>
      <c r="N25" s="35">
        <v>1.2500000000000001E-2</v>
      </c>
      <c r="O25" s="35">
        <v>1.2800000000000001E-2</v>
      </c>
      <c r="P25" s="57">
        <v>1.32E-2</v>
      </c>
      <c r="Q25" s="57">
        <v>1.37E-2</v>
      </c>
    </row>
    <row r="26" spans="1:17" outlineLevel="1">
      <c r="B26" s="468" t="s">
        <v>507</v>
      </c>
      <c r="C26" s="851"/>
      <c r="D26" s="35"/>
      <c r="E26" s="35"/>
      <c r="F26" s="35"/>
      <c r="G26" s="35"/>
      <c r="H26" s="35"/>
      <c r="I26" s="35"/>
      <c r="J26" s="35"/>
      <c r="K26" s="35"/>
      <c r="L26" s="35"/>
      <c r="M26" s="35"/>
      <c r="N26" s="35"/>
      <c r="O26" s="35"/>
      <c r="P26" s="35"/>
      <c r="Q26" s="35"/>
    </row>
    <row r="27" spans="1:17" outlineLevel="1">
      <c r="B27" s="468" t="s">
        <v>508</v>
      </c>
      <c r="C27" s="851"/>
      <c r="D27" s="35"/>
      <c r="E27" s="35"/>
      <c r="F27" s="35"/>
      <c r="G27" s="35"/>
      <c r="H27" s="35"/>
      <c r="I27" s="35"/>
      <c r="J27" s="35"/>
      <c r="K27" s="35"/>
      <c r="L27" s="35"/>
      <c r="M27" s="35"/>
      <c r="N27" s="35"/>
      <c r="O27" s="35"/>
      <c r="P27" s="35"/>
      <c r="Q27" s="35"/>
    </row>
    <row r="28" spans="1:17" outlineLevel="1">
      <c r="B28" s="468" t="s">
        <v>486</v>
      </c>
      <c r="C28" s="851"/>
      <c r="D28" s="35"/>
      <c r="E28" s="35"/>
      <c r="F28" s="35"/>
      <c r="G28" s="35"/>
      <c r="H28" s="35"/>
      <c r="I28" s="35"/>
      <c r="J28" s="35"/>
      <c r="K28" s="35"/>
      <c r="L28" s="35"/>
      <c r="M28" s="35"/>
      <c r="N28" s="35"/>
      <c r="O28" s="35"/>
      <c r="P28" s="35"/>
      <c r="Q28" s="35"/>
    </row>
    <row r="29" spans="1:17">
      <c r="B29" s="468" t="s">
        <v>509</v>
      </c>
      <c r="C29" s="852"/>
      <c r="D29" s="54">
        <f>SUM(D25:D28)</f>
        <v>0</v>
      </c>
      <c r="E29" s="54">
        <f t="shared" ref="E29:P29" si="11">SUM(E25:E28)</f>
        <v>0</v>
      </c>
      <c r="F29" s="54">
        <f t="shared" si="11"/>
        <v>0</v>
      </c>
      <c r="G29" s="54">
        <f t="shared" si="11"/>
        <v>0</v>
      </c>
      <c r="H29" s="54">
        <f t="shared" si="11"/>
        <v>0</v>
      </c>
      <c r="I29" s="54">
        <f t="shared" si="11"/>
        <v>0</v>
      </c>
      <c r="J29" s="54">
        <f t="shared" ref="J29:M29" si="12">SUM(J25:J28)</f>
        <v>1.18E-2</v>
      </c>
      <c r="K29" s="54">
        <f t="shared" si="12"/>
        <v>1.2E-2</v>
      </c>
      <c r="L29" s="54">
        <f t="shared" si="12"/>
        <v>1.21E-2</v>
      </c>
      <c r="M29" s="54">
        <f t="shared" si="12"/>
        <v>1.23E-2</v>
      </c>
      <c r="N29" s="54">
        <f t="shared" si="11"/>
        <v>1.2500000000000001E-2</v>
      </c>
      <c r="O29" s="54">
        <f t="shared" si="11"/>
        <v>1.2800000000000001E-2</v>
      </c>
      <c r="P29" s="54">
        <f t="shared" si="11"/>
        <v>1.32E-2</v>
      </c>
      <c r="Q29" s="54">
        <f t="shared" ref="Q29" si="13">SUM(Q25:Q28)</f>
        <v>1.37E-2</v>
      </c>
    </row>
    <row r="30" spans="1:17">
      <c r="B30" s="434" t="s">
        <v>510</v>
      </c>
      <c r="C30" s="431"/>
      <c r="D30" s="58"/>
      <c r="E30" s="428">
        <f>ROUND(SUM(D29*E16+E29*E17)/12,4)</f>
        <v>0</v>
      </c>
      <c r="F30" s="428">
        <f t="shared" ref="F30:Q30" si="14">ROUND(SUM(E29*F16+F29*F17)/12,4)</f>
        <v>0</v>
      </c>
      <c r="G30" s="428">
        <f t="shared" si="14"/>
        <v>0</v>
      </c>
      <c r="H30" s="428">
        <f t="shared" si="14"/>
        <v>0</v>
      </c>
      <c r="I30" s="428">
        <f t="shared" si="14"/>
        <v>0</v>
      </c>
      <c r="J30" s="428">
        <f t="shared" ref="J30" si="15">ROUND(SUM(I29*J16+J29*J17)/12,4)</f>
        <v>7.9000000000000008E-3</v>
      </c>
      <c r="K30" s="428">
        <f t="shared" ref="K30" si="16">ROUND(SUM(J29*K16+K29*K17)/12,4)</f>
        <v>1.1900000000000001E-2</v>
      </c>
      <c r="L30" s="428">
        <f t="shared" ref="L30" si="17">ROUND(SUM(K29*L16+L29*L17)/12,4)</f>
        <v>1.21E-2</v>
      </c>
      <c r="M30" s="428">
        <f t="shared" ref="M30" si="18">ROUND(SUM(L29*M16+M29*M17)/12,4)</f>
        <v>1.2200000000000001E-2</v>
      </c>
      <c r="N30" s="428">
        <f t="shared" si="14"/>
        <v>1.24E-2</v>
      </c>
      <c r="O30" s="428">
        <f t="shared" si="14"/>
        <v>1.2699999999999999E-2</v>
      </c>
      <c r="P30" s="428">
        <f t="shared" si="14"/>
        <v>1.3100000000000001E-2</v>
      </c>
      <c r="Q30" s="428">
        <f t="shared" si="14"/>
        <v>1.35E-2</v>
      </c>
    </row>
    <row r="31" spans="1:17">
      <c r="B31" s="425"/>
      <c r="C31" s="432"/>
      <c r="D31" s="433"/>
      <c r="E31" s="433"/>
      <c r="F31" s="433"/>
      <c r="G31" s="433"/>
      <c r="H31" s="433"/>
      <c r="I31" s="433"/>
      <c r="J31" s="433"/>
      <c r="K31" s="433"/>
      <c r="L31" s="433"/>
      <c r="M31" s="430"/>
      <c r="N31" s="430"/>
      <c r="O31" s="430"/>
      <c r="P31" s="430"/>
      <c r="Q31" s="430"/>
    </row>
    <row r="32" spans="1:17" s="53" customFormat="1">
      <c r="B32" s="523" t="str">
        <f>'1.  LRAMVA Summary'!B32</f>
        <v>General Service 50 - 4,999 kW</v>
      </c>
      <c r="C32" s="850" t="str">
        <f>'2. LRAMVA Threshold'!F43</f>
        <v>kW</v>
      </c>
      <c r="D32" s="35"/>
      <c r="E32" s="35"/>
      <c r="F32" s="35"/>
      <c r="G32" s="35"/>
      <c r="H32" s="35"/>
      <c r="I32" s="35"/>
      <c r="J32" s="780">
        <v>2.1720999999999999</v>
      </c>
      <c r="K32" s="780">
        <v>2.2101000000000002</v>
      </c>
      <c r="L32" s="35">
        <v>2.2501000000000002</v>
      </c>
      <c r="M32" s="35">
        <v>2.2805</v>
      </c>
      <c r="N32" s="35">
        <v>2.3227000000000002</v>
      </c>
      <c r="O32" s="35">
        <v>2.3702999999999999</v>
      </c>
      <c r="P32" s="57">
        <v>2.4449999999999998</v>
      </c>
      <c r="Q32" s="57">
        <v>2.5318000000000001</v>
      </c>
    </row>
    <row r="33" spans="1:17" outlineLevel="1">
      <c r="B33" s="468" t="s">
        <v>507</v>
      </c>
      <c r="C33" s="851"/>
      <c r="D33" s="35"/>
      <c r="E33" s="35"/>
      <c r="F33" s="35"/>
      <c r="G33" s="35"/>
      <c r="H33" s="35"/>
      <c r="I33" s="35"/>
      <c r="J33" s="35"/>
      <c r="K33" s="35"/>
      <c r="L33" s="35"/>
      <c r="M33" s="35"/>
      <c r="N33" s="35"/>
      <c r="O33" s="35"/>
      <c r="P33" s="35"/>
      <c r="Q33" s="35"/>
    </row>
    <row r="34" spans="1:17" outlineLevel="1">
      <c r="B34" s="468" t="s">
        <v>508</v>
      </c>
      <c r="C34" s="851"/>
      <c r="D34" s="35"/>
      <c r="E34" s="35"/>
      <c r="F34" s="35"/>
      <c r="G34" s="35"/>
      <c r="H34" s="35"/>
      <c r="I34" s="35"/>
      <c r="J34" s="35"/>
      <c r="K34" s="35"/>
      <c r="L34" s="35"/>
      <c r="M34" s="35"/>
      <c r="N34" s="35"/>
      <c r="O34" s="35"/>
      <c r="P34" s="35"/>
      <c r="Q34" s="35"/>
    </row>
    <row r="35" spans="1:17" outlineLevel="1">
      <c r="B35" s="468" t="s">
        <v>486</v>
      </c>
      <c r="C35" s="851"/>
      <c r="D35" s="35"/>
      <c r="E35" s="35"/>
      <c r="F35" s="35"/>
      <c r="G35" s="35"/>
      <c r="H35" s="35"/>
      <c r="I35" s="35"/>
      <c r="J35" s="35"/>
      <c r="K35" s="35"/>
      <c r="L35" s="35"/>
      <c r="M35" s="35"/>
      <c r="N35" s="35"/>
      <c r="O35" s="35"/>
      <c r="P35" s="35"/>
      <c r="Q35" s="35"/>
    </row>
    <row r="36" spans="1:17">
      <c r="B36" s="468" t="s">
        <v>509</v>
      </c>
      <c r="C36" s="852"/>
      <c r="D36" s="54">
        <f>SUM(D32:D35)</f>
        <v>0</v>
      </c>
      <c r="E36" s="54">
        <f>SUM(E32:E35)</f>
        <v>0</v>
      </c>
      <c r="F36" s="54">
        <f t="shared" ref="F36:I36" si="19">SUM(F32:F35)</f>
        <v>0</v>
      </c>
      <c r="G36" s="54">
        <f t="shared" si="19"/>
        <v>0</v>
      </c>
      <c r="H36" s="54">
        <f t="shared" si="19"/>
        <v>0</v>
      </c>
      <c r="I36" s="54">
        <f t="shared" si="19"/>
        <v>0</v>
      </c>
      <c r="J36" s="54">
        <f t="shared" ref="J36:L36" si="20">SUM(J32:J35)</f>
        <v>2.1720999999999999</v>
      </c>
      <c r="K36" s="54">
        <f t="shared" si="20"/>
        <v>2.2101000000000002</v>
      </c>
      <c r="L36" s="54">
        <f t="shared" si="20"/>
        <v>2.2501000000000002</v>
      </c>
      <c r="M36" s="54">
        <f>SUM(M32:M35)</f>
        <v>2.2805</v>
      </c>
      <c r="N36" s="54">
        <f>SUM(N32:N35)</f>
        <v>2.3227000000000002</v>
      </c>
      <c r="O36" s="54">
        <f t="shared" ref="O36:P36" si="21">SUM(O32:O35)</f>
        <v>2.3702999999999999</v>
      </c>
      <c r="P36" s="54">
        <f t="shared" si="21"/>
        <v>2.4449999999999998</v>
      </c>
      <c r="Q36" s="54">
        <f t="shared" ref="Q36" si="22">SUM(Q32:Q35)</f>
        <v>2.5318000000000001</v>
      </c>
    </row>
    <row r="37" spans="1:17">
      <c r="B37" s="434" t="s">
        <v>510</v>
      </c>
      <c r="C37" s="431"/>
      <c r="D37" s="58"/>
      <c r="E37" s="428">
        <f t="shared" ref="E37:I37" si="23">ROUND(SUM(D36*E16+E36*E17)/12,4)</f>
        <v>0</v>
      </c>
      <c r="F37" s="428">
        <f t="shared" si="23"/>
        <v>0</v>
      </c>
      <c r="G37" s="428">
        <f t="shared" si="23"/>
        <v>0</v>
      </c>
      <c r="H37" s="428">
        <f t="shared" si="23"/>
        <v>0</v>
      </c>
      <c r="I37" s="428">
        <f t="shared" si="23"/>
        <v>0</v>
      </c>
      <c r="J37" s="428">
        <f t="shared" ref="J37" si="24">ROUND(SUM(I36*J16+J36*J17)/12,4)</f>
        <v>1.4480999999999999</v>
      </c>
      <c r="K37" s="428">
        <f t="shared" ref="K37" si="25">ROUND(SUM(J36*K16+K36*K17)/12,4)</f>
        <v>2.1974</v>
      </c>
      <c r="L37" s="428">
        <f t="shared" ref="L37" si="26">ROUND(SUM(K36*L16+L36*L17)/12,4)</f>
        <v>2.2368000000000001</v>
      </c>
      <c r="M37" s="428">
        <f>ROUND(SUM(L36*M16+M36*M17)/12,4)</f>
        <v>2.2704</v>
      </c>
      <c r="N37" s="428">
        <f>ROUND(SUM(M36*N16+N36*N17)/12,4)</f>
        <v>2.3086000000000002</v>
      </c>
      <c r="O37" s="428">
        <f t="shared" ref="O37:Q37" si="27">ROUND(SUM(N36*O16+O36*O17)/12,4)</f>
        <v>2.3544</v>
      </c>
      <c r="P37" s="428">
        <f t="shared" si="27"/>
        <v>2.4201000000000001</v>
      </c>
      <c r="Q37" s="428">
        <f t="shared" si="27"/>
        <v>2.5028999999999999</v>
      </c>
    </row>
    <row r="38" spans="1:17" s="3" customFormat="1" ht="15.75" customHeight="1">
      <c r="B38" s="434"/>
      <c r="C38" s="431"/>
      <c r="D38" s="58"/>
      <c r="E38" s="58"/>
      <c r="F38" s="58"/>
      <c r="G38" s="58"/>
      <c r="H38" s="58"/>
      <c r="I38" s="58"/>
      <c r="J38" s="58"/>
      <c r="K38" s="430"/>
      <c r="L38" s="430"/>
      <c r="M38" s="430"/>
      <c r="N38" s="430"/>
      <c r="O38" s="430"/>
      <c r="P38" s="430"/>
      <c r="Q38" s="430"/>
    </row>
    <row r="39" spans="1:17" s="53" customFormat="1">
      <c r="A39" s="51"/>
      <c r="B39" s="523" t="str">
        <f>'1.  LRAMVA Summary'!B33</f>
        <v>Embedded Distributor</v>
      </c>
      <c r="C39" s="850" t="str">
        <f>'2. LRAMVA Threshold'!G43</f>
        <v>kW</v>
      </c>
      <c r="D39" s="35"/>
      <c r="E39" s="35"/>
      <c r="F39" s="35"/>
      <c r="G39" s="35"/>
      <c r="H39" s="35"/>
      <c r="I39" s="35"/>
      <c r="J39" s="35"/>
      <c r="K39" s="35"/>
      <c r="L39" s="35">
        <v>1.2176</v>
      </c>
      <c r="M39" s="35">
        <v>1.2350000000000001</v>
      </c>
      <c r="N39" s="35">
        <v>1.1255999999999999</v>
      </c>
      <c r="O39" s="35">
        <v>1.2826</v>
      </c>
      <c r="P39" s="57">
        <v>1.323</v>
      </c>
      <c r="Q39" s="57">
        <v>1.37</v>
      </c>
    </row>
    <row r="40" spans="1:17" outlineLevel="1">
      <c r="B40" s="468" t="s">
        <v>507</v>
      </c>
      <c r="C40" s="851"/>
      <c r="D40" s="35"/>
      <c r="E40" s="35"/>
      <c r="F40" s="35"/>
      <c r="G40" s="35"/>
      <c r="H40" s="35"/>
      <c r="I40" s="35"/>
      <c r="J40" s="35"/>
      <c r="K40" s="35"/>
      <c r="L40" s="35"/>
      <c r="M40" s="35"/>
      <c r="N40" s="35"/>
      <c r="O40" s="35"/>
      <c r="P40" s="35"/>
      <c r="Q40" s="35"/>
    </row>
    <row r="41" spans="1:17" outlineLevel="1">
      <c r="B41" s="468" t="s">
        <v>508</v>
      </c>
      <c r="C41" s="851"/>
      <c r="D41" s="35"/>
      <c r="E41" s="35"/>
      <c r="F41" s="35"/>
      <c r="G41" s="35"/>
      <c r="H41" s="35"/>
      <c r="I41" s="35"/>
      <c r="J41" s="35"/>
      <c r="K41" s="35"/>
      <c r="L41" s="35"/>
      <c r="M41" s="35"/>
      <c r="N41" s="35"/>
      <c r="O41" s="35"/>
      <c r="P41" s="35"/>
      <c r="Q41" s="35"/>
    </row>
    <row r="42" spans="1:17" outlineLevel="1">
      <c r="B42" s="468" t="s">
        <v>486</v>
      </c>
      <c r="C42" s="851"/>
      <c r="D42" s="35"/>
      <c r="E42" s="35"/>
      <c r="F42" s="35"/>
      <c r="G42" s="35"/>
      <c r="H42" s="35"/>
      <c r="I42" s="35"/>
      <c r="J42" s="35"/>
      <c r="K42" s="35"/>
      <c r="L42" s="35"/>
      <c r="M42" s="35"/>
      <c r="N42" s="35"/>
      <c r="O42" s="35"/>
      <c r="P42" s="35"/>
      <c r="Q42" s="35"/>
    </row>
    <row r="43" spans="1:17">
      <c r="B43" s="468" t="s">
        <v>509</v>
      </c>
      <c r="C43" s="852"/>
      <c r="D43" s="54">
        <f>SUM(D39:D42)</f>
        <v>0</v>
      </c>
      <c r="E43" s="54">
        <f t="shared" ref="E43:N43" si="28">SUM(E39:E42)</f>
        <v>0</v>
      </c>
      <c r="F43" s="54">
        <f t="shared" si="28"/>
        <v>0</v>
      </c>
      <c r="G43" s="54">
        <f t="shared" si="28"/>
        <v>0</v>
      </c>
      <c r="H43" s="54">
        <f t="shared" si="28"/>
        <v>0</v>
      </c>
      <c r="I43" s="54">
        <f t="shared" si="28"/>
        <v>0</v>
      </c>
      <c r="J43" s="54">
        <f t="shared" ref="J43:M43" si="29">SUM(J39:J42)</f>
        <v>0</v>
      </c>
      <c r="K43" s="54">
        <f t="shared" si="29"/>
        <v>0</v>
      </c>
      <c r="L43" s="54">
        <f t="shared" si="29"/>
        <v>1.2176</v>
      </c>
      <c r="M43" s="54">
        <f t="shared" si="29"/>
        <v>1.2350000000000001</v>
      </c>
      <c r="N43" s="54">
        <f t="shared" si="28"/>
        <v>1.1255999999999999</v>
      </c>
      <c r="O43" s="54">
        <f t="shared" ref="O43:P43" si="30">SUM(O39:O42)</f>
        <v>1.2826</v>
      </c>
      <c r="P43" s="54">
        <f t="shared" si="30"/>
        <v>1.323</v>
      </c>
      <c r="Q43" s="54">
        <f t="shared" ref="Q43" si="31">SUM(Q39:Q42)</f>
        <v>1.37</v>
      </c>
    </row>
    <row r="44" spans="1:17">
      <c r="B44" s="434" t="s">
        <v>510</v>
      </c>
      <c r="C44" s="431"/>
      <c r="D44" s="58"/>
      <c r="E44" s="428">
        <f t="shared" ref="E44:I44" si="32">ROUND(SUM(D43*E16+E43*E17)/12,4)</f>
        <v>0</v>
      </c>
      <c r="F44" s="428">
        <f t="shared" si="32"/>
        <v>0</v>
      </c>
      <c r="G44" s="428">
        <f t="shared" si="32"/>
        <v>0</v>
      </c>
      <c r="H44" s="428">
        <f t="shared" si="32"/>
        <v>0</v>
      </c>
      <c r="I44" s="428">
        <f t="shared" si="32"/>
        <v>0</v>
      </c>
      <c r="J44" s="428">
        <f t="shared" ref="J44" si="33">ROUND(SUM(I43*J16+J43*J17)/12,4)</f>
        <v>0</v>
      </c>
      <c r="K44" s="428">
        <f t="shared" ref="K44" si="34">ROUND(SUM(J43*K16+K43*K17)/12,4)</f>
        <v>0</v>
      </c>
      <c r="L44" s="428">
        <f t="shared" ref="L44" si="35">ROUND(SUM(K43*L16+L43*L17)/12,4)</f>
        <v>0.81169999999999998</v>
      </c>
      <c r="M44" s="428">
        <f>ROUND(SUM(L43*M16+M43*M17)/12,4)</f>
        <v>1.2292000000000001</v>
      </c>
      <c r="N44" s="428">
        <f>ROUND(SUM(M43*N16+N43*N17)/12,4)</f>
        <v>1.1620999999999999</v>
      </c>
      <c r="O44" s="428">
        <f t="shared" ref="O44:Q44" si="36">ROUND(SUM(N43*O16+O43*O17)/12,4)</f>
        <v>1.2302999999999999</v>
      </c>
      <c r="P44" s="428">
        <f t="shared" si="36"/>
        <v>1.3095000000000001</v>
      </c>
      <c r="Q44" s="428">
        <f t="shared" si="36"/>
        <v>1.3543000000000001</v>
      </c>
    </row>
    <row r="45" spans="1:17" s="3" customFormat="1" ht="14.25">
      <c r="A45" s="4"/>
      <c r="B45" s="434"/>
      <c r="C45" s="431"/>
      <c r="D45" s="58"/>
      <c r="E45" s="58"/>
      <c r="F45" s="58"/>
      <c r="G45" s="58"/>
      <c r="H45" s="58"/>
      <c r="I45" s="58"/>
      <c r="J45" s="58"/>
      <c r="K45" s="430"/>
      <c r="L45" s="430"/>
      <c r="M45" s="430"/>
      <c r="N45" s="430"/>
      <c r="O45" s="430"/>
      <c r="P45" s="430"/>
      <c r="Q45" s="430"/>
    </row>
    <row r="46" spans="1:17" s="53" customFormat="1">
      <c r="A46" s="51"/>
      <c r="B46" s="523" t="str">
        <f>'1.  LRAMVA Summary'!B34</f>
        <v>Sentinel Lighting</v>
      </c>
      <c r="C46" s="850" t="str">
        <f>'2. LRAMVA Threshold'!H43</f>
        <v>kW</v>
      </c>
      <c r="D46" s="35"/>
      <c r="E46" s="35"/>
      <c r="F46" s="35"/>
      <c r="G46" s="35"/>
      <c r="H46" s="35"/>
      <c r="I46" s="35"/>
      <c r="J46" s="783">
        <v>9.6237999999999992</v>
      </c>
      <c r="K46" s="783">
        <v>9.7921999999999993</v>
      </c>
      <c r="L46" s="35">
        <v>8.9772999999999996</v>
      </c>
      <c r="M46" s="35">
        <v>9.0984999999999996</v>
      </c>
      <c r="N46" s="35">
        <v>9.2667999999999999</v>
      </c>
      <c r="O46" s="35">
        <v>9.4567999999999994</v>
      </c>
      <c r="P46" s="35">
        <v>9.7546999999999997</v>
      </c>
      <c r="Q46" s="35">
        <v>10.101000000000001</v>
      </c>
    </row>
    <row r="47" spans="1:17" outlineLevel="1">
      <c r="B47" s="468" t="s">
        <v>507</v>
      </c>
      <c r="C47" s="851"/>
      <c r="D47" s="35"/>
      <c r="E47" s="35"/>
      <c r="F47" s="35"/>
      <c r="G47" s="35"/>
      <c r="H47" s="35"/>
      <c r="I47" s="35"/>
      <c r="J47" s="35"/>
      <c r="K47" s="35"/>
      <c r="L47" s="35"/>
      <c r="M47" s="35"/>
      <c r="N47" s="35"/>
      <c r="O47" s="35"/>
      <c r="P47" s="35"/>
      <c r="Q47" s="35"/>
    </row>
    <row r="48" spans="1:17" outlineLevel="1">
      <c r="B48" s="468" t="s">
        <v>508</v>
      </c>
      <c r="C48" s="851"/>
      <c r="D48" s="35"/>
      <c r="E48" s="35"/>
      <c r="F48" s="35"/>
      <c r="G48" s="35"/>
      <c r="H48" s="35"/>
      <c r="I48" s="35"/>
      <c r="J48" s="35"/>
      <c r="K48" s="35"/>
      <c r="L48" s="35"/>
      <c r="M48" s="35"/>
      <c r="N48" s="35"/>
      <c r="O48" s="35"/>
      <c r="P48" s="35"/>
      <c r="Q48" s="35"/>
    </row>
    <row r="49" spans="1:17" outlineLevel="1">
      <c r="B49" s="468" t="s">
        <v>486</v>
      </c>
      <c r="C49" s="851"/>
      <c r="D49" s="35"/>
      <c r="E49" s="35"/>
      <c r="F49" s="35"/>
      <c r="G49" s="35"/>
      <c r="H49" s="35"/>
      <c r="I49" s="35"/>
      <c r="J49" s="35"/>
      <c r="K49" s="35"/>
      <c r="L49" s="35"/>
      <c r="M49" s="35"/>
      <c r="N49" s="35"/>
      <c r="O49" s="35"/>
      <c r="P49" s="35"/>
      <c r="Q49" s="35"/>
    </row>
    <row r="50" spans="1:17">
      <c r="B50" s="468" t="s">
        <v>509</v>
      </c>
      <c r="C50" s="852"/>
      <c r="D50" s="54">
        <f>SUM(D46:D49)</f>
        <v>0</v>
      </c>
      <c r="E50" s="54">
        <f t="shared" ref="E50:N50" si="37">SUM(E46:E49)</f>
        <v>0</v>
      </c>
      <c r="F50" s="54">
        <f t="shared" si="37"/>
        <v>0</v>
      </c>
      <c r="G50" s="54">
        <f t="shared" si="37"/>
        <v>0</v>
      </c>
      <c r="H50" s="54">
        <f t="shared" si="37"/>
        <v>0</v>
      </c>
      <c r="I50" s="54">
        <f t="shared" si="37"/>
        <v>0</v>
      </c>
      <c r="J50" s="54">
        <f t="shared" ref="J50:M50" si="38">SUM(J46:J49)</f>
        <v>9.6237999999999992</v>
      </c>
      <c r="K50" s="54">
        <f t="shared" si="38"/>
        <v>9.7921999999999993</v>
      </c>
      <c r="L50" s="54">
        <f t="shared" si="38"/>
        <v>8.9772999999999996</v>
      </c>
      <c r="M50" s="54">
        <f t="shared" si="38"/>
        <v>9.0984999999999996</v>
      </c>
      <c r="N50" s="54">
        <f t="shared" si="37"/>
        <v>9.2667999999999999</v>
      </c>
      <c r="O50" s="54">
        <f t="shared" ref="O50:P50" si="39">SUM(O46:O49)</f>
        <v>9.4567999999999994</v>
      </c>
      <c r="P50" s="54">
        <f t="shared" si="39"/>
        <v>9.7546999999999997</v>
      </c>
      <c r="Q50" s="54">
        <f t="shared" ref="Q50" si="40">SUM(Q46:Q49)</f>
        <v>10.101000000000001</v>
      </c>
    </row>
    <row r="51" spans="1:17">
      <c r="B51" s="434" t="s">
        <v>510</v>
      </c>
      <c r="C51" s="431"/>
      <c r="D51" s="58"/>
      <c r="E51" s="428">
        <f t="shared" ref="E51:I51" si="41">ROUND(SUM(D50*E16+E50*E17)/12,4)</f>
        <v>0</v>
      </c>
      <c r="F51" s="428">
        <f t="shared" si="41"/>
        <v>0</v>
      </c>
      <c r="G51" s="428">
        <f t="shared" si="41"/>
        <v>0</v>
      </c>
      <c r="H51" s="428">
        <f t="shared" si="41"/>
        <v>0</v>
      </c>
      <c r="I51" s="428">
        <f t="shared" si="41"/>
        <v>0</v>
      </c>
      <c r="J51" s="428">
        <f t="shared" ref="J51" si="42">ROUND(SUM(I50*J16+J50*J17)/12,4)</f>
        <v>6.4158999999999997</v>
      </c>
      <c r="K51" s="428">
        <f t="shared" ref="K51" si="43">ROUND(SUM(J50*K16+K50*K17)/12,4)</f>
        <v>9.7361000000000004</v>
      </c>
      <c r="L51" s="428">
        <f t="shared" ref="L51" si="44">ROUND(SUM(K50*L16+L50*L17)/12,4)</f>
        <v>9.2489000000000008</v>
      </c>
      <c r="M51" s="428">
        <f>ROUND(SUM(L50*M16+M50*M17)/12,4)</f>
        <v>9.0580999999999996</v>
      </c>
      <c r="N51" s="428">
        <f>ROUND(SUM(M50*N16+N50*N17)/12,4)</f>
        <v>9.2106999999999992</v>
      </c>
      <c r="O51" s="428">
        <f t="shared" ref="O51:Q51" si="45">ROUND(SUM(N50*O16+O50*O17)/12,4)</f>
        <v>9.3934999999999995</v>
      </c>
      <c r="P51" s="428">
        <f t="shared" si="45"/>
        <v>9.6554000000000002</v>
      </c>
      <c r="Q51" s="428">
        <f t="shared" si="45"/>
        <v>9.9855999999999998</v>
      </c>
    </row>
    <row r="52" spans="1:17" s="3" customFormat="1" ht="14.25">
      <c r="A52" s="4"/>
      <c r="B52" s="434"/>
      <c r="C52" s="431"/>
      <c r="D52" s="58"/>
      <c r="E52" s="58"/>
      <c r="F52" s="58"/>
      <c r="G52" s="58"/>
      <c r="H52" s="58"/>
      <c r="I52" s="58"/>
      <c r="J52" s="58"/>
      <c r="K52" s="435"/>
      <c r="L52" s="435"/>
      <c r="M52" s="435"/>
      <c r="N52" s="435"/>
      <c r="O52" s="435"/>
      <c r="P52" s="435"/>
      <c r="Q52" s="435"/>
    </row>
    <row r="53" spans="1:17" s="53" customFormat="1">
      <c r="A53" s="51"/>
      <c r="B53" s="523" t="str">
        <f>'1.  LRAMVA Summary'!B35</f>
        <v>Street Lighting</v>
      </c>
      <c r="C53" s="850" t="str">
        <f>'2. LRAMVA Threshold'!I43</f>
        <v>kW</v>
      </c>
      <c r="D53" s="35"/>
      <c r="E53" s="35"/>
      <c r="F53" s="35"/>
      <c r="G53" s="35"/>
      <c r="H53" s="35"/>
      <c r="I53" s="35"/>
      <c r="J53" s="782">
        <v>8.7868999999999993</v>
      </c>
      <c r="K53" s="782">
        <v>8.9406999999999996</v>
      </c>
      <c r="L53" s="35">
        <v>8.8660999999999994</v>
      </c>
      <c r="M53" s="35">
        <v>8.9857999999999993</v>
      </c>
      <c r="N53" s="35">
        <v>9.1519999999999992</v>
      </c>
      <c r="O53" s="35">
        <v>9.3396000000000008</v>
      </c>
      <c r="P53" s="35">
        <v>9.6338000000000008</v>
      </c>
      <c r="Q53" s="35">
        <v>9.9757999999999996</v>
      </c>
    </row>
    <row r="54" spans="1:17" outlineLevel="1">
      <c r="B54" s="468" t="s">
        <v>507</v>
      </c>
      <c r="C54" s="851"/>
      <c r="D54" s="35"/>
      <c r="E54" s="35"/>
      <c r="F54" s="35"/>
      <c r="G54" s="35"/>
      <c r="H54" s="35"/>
      <c r="I54" s="35"/>
      <c r="J54" s="35"/>
      <c r="K54" s="35"/>
      <c r="L54" s="35"/>
      <c r="M54" s="35"/>
      <c r="N54" s="35"/>
      <c r="O54" s="35"/>
      <c r="P54" s="35"/>
      <c r="Q54" s="35"/>
    </row>
    <row r="55" spans="1:17" outlineLevel="1">
      <c r="B55" s="468" t="s">
        <v>508</v>
      </c>
      <c r="C55" s="851"/>
      <c r="D55" s="35"/>
      <c r="E55" s="35"/>
      <c r="F55" s="35"/>
      <c r="G55" s="35"/>
      <c r="H55" s="35"/>
      <c r="I55" s="35"/>
      <c r="J55" s="35"/>
      <c r="K55" s="35"/>
      <c r="L55" s="35"/>
      <c r="M55" s="35"/>
      <c r="N55" s="35"/>
      <c r="O55" s="35"/>
      <c r="P55" s="35"/>
      <c r="Q55" s="35"/>
    </row>
    <row r="56" spans="1:17" outlineLevel="1">
      <c r="B56" s="468" t="s">
        <v>486</v>
      </c>
      <c r="C56" s="851"/>
      <c r="D56" s="35"/>
      <c r="E56" s="35"/>
      <c r="F56" s="35"/>
      <c r="G56" s="35"/>
      <c r="H56" s="35"/>
      <c r="I56" s="35"/>
      <c r="J56" s="35"/>
      <c r="K56" s="35"/>
      <c r="L56" s="35"/>
      <c r="M56" s="35"/>
      <c r="N56" s="35"/>
      <c r="O56" s="35"/>
      <c r="P56" s="35"/>
      <c r="Q56" s="35"/>
    </row>
    <row r="57" spans="1:17">
      <c r="B57" s="468" t="s">
        <v>509</v>
      </c>
      <c r="C57" s="852"/>
      <c r="D57" s="54">
        <f>SUM(D53:D56)</f>
        <v>0</v>
      </c>
      <c r="E57" s="54">
        <f t="shared" ref="E57:N57" si="46">SUM(E53:E56)</f>
        <v>0</v>
      </c>
      <c r="F57" s="54">
        <f t="shared" si="46"/>
        <v>0</v>
      </c>
      <c r="G57" s="54">
        <f t="shared" si="46"/>
        <v>0</v>
      </c>
      <c r="H57" s="54">
        <f t="shared" si="46"/>
        <v>0</v>
      </c>
      <c r="I57" s="54">
        <f t="shared" si="46"/>
        <v>0</v>
      </c>
      <c r="J57" s="54">
        <f t="shared" ref="J57:M57" si="47">SUM(J53:J56)</f>
        <v>8.7868999999999993</v>
      </c>
      <c r="K57" s="54">
        <f t="shared" si="47"/>
        <v>8.9406999999999996</v>
      </c>
      <c r="L57" s="54">
        <f t="shared" si="47"/>
        <v>8.8660999999999994</v>
      </c>
      <c r="M57" s="54">
        <f t="shared" si="47"/>
        <v>8.9857999999999993</v>
      </c>
      <c r="N57" s="54">
        <f t="shared" si="46"/>
        <v>9.1519999999999992</v>
      </c>
      <c r="O57" s="54">
        <f t="shared" ref="O57:P57" si="48">SUM(O53:O56)</f>
        <v>9.3396000000000008</v>
      </c>
      <c r="P57" s="54">
        <f t="shared" si="48"/>
        <v>9.6338000000000008</v>
      </c>
      <c r="Q57" s="54">
        <f t="shared" ref="Q57" si="49">SUM(Q53:Q56)</f>
        <v>9.9757999999999996</v>
      </c>
    </row>
    <row r="58" spans="1:17">
      <c r="B58" s="434" t="s">
        <v>510</v>
      </c>
      <c r="C58" s="431"/>
      <c r="D58" s="58"/>
      <c r="E58" s="428">
        <f t="shared" ref="E58:I58" si="50">ROUND(SUM(D57*E16+E57*E17)/12,4)</f>
        <v>0</v>
      </c>
      <c r="F58" s="428">
        <f t="shared" si="50"/>
        <v>0</v>
      </c>
      <c r="G58" s="428">
        <f t="shared" si="50"/>
        <v>0</v>
      </c>
      <c r="H58" s="428">
        <f t="shared" si="50"/>
        <v>0</v>
      </c>
      <c r="I58" s="428">
        <f t="shared" si="50"/>
        <v>0</v>
      </c>
      <c r="J58" s="428">
        <f t="shared" ref="J58" si="51">ROUND(SUM(I57*J16+J57*J17)/12,4)</f>
        <v>5.8578999999999999</v>
      </c>
      <c r="K58" s="428">
        <f t="shared" ref="K58" si="52">ROUND(SUM(J57*K16+K57*K17)/12,4)</f>
        <v>8.8894000000000002</v>
      </c>
      <c r="L58" s="428">
        <f t="shared" ref="L58" si="53">ROUND(SUM(K57*L16+L57*L17)/12,4)</f>
        <v>8.891</v>
      </c>
      <c r="M58" s="428">
        <f>ROUND(SUM(L57*M16+M57*M17)/12,4)</f>
        <v>8.9459</v>
      </c>
      <c r="N58" s="428">
        <f>ROUND(SUM(M57*N16+N57*N17)/12,4)</f>
        <v>9.0966000000000005</v>
      </c>
      <c r="O58" s="428">
        <f t="shared" ref="O58:Q58" si="54">ROUND(SUM(N57*O16+O57*O17)/12,4)</f>
        <v>9.2771000000000008</v>
      </c>
      <c r="P58" s="428">
        <f t="shared" si="54"/>
        <v>9.5357000000000003</v>
      </c>
      <c r="Q58" s="428">
        <f t="shared" si="54"/>
        <v>9.8618000000000006</v>
      </c>
    </row>
    <row r="59" spans="1:17" s="3" customFormat="1" ht="14.25">
      <c r="A59" s="4"/>
      <c r="B59" s="434"/>
      <c r="C59" s="431"/>
      <c r="D59" s="58"/>
      <c r="E59" s="58"/>
      <c r="F59" s="58"/>
      <c r="G59" s="58"/>
      <c r="H59" s="58"/>
      <c r="I59" s="58"/>
      <c r="J59" s="58"/>
      <c r="K59" s="435"/>
      <c r="L59" s="435"/>
      <c r="M59" s="435"/>
      <c r="N59" s="435"/>
      <c r="O59" s="435"/>
      <c r="P59" s="435"/>
      <c r="Q59" s="435"/>
    </row>
    <row r="60" spans="1:17" s="53" customFormat="1">
      <c r="A60" s="51"/>
      <c r="B60" s="523" t="str">
        <f>'1.  LRAMVA Summary'!B36</f>
        <v>Unmetered Scattered Load</v>
      </c>
      <c r="C60" s="850" t="str">
        <f>'2. LRAMVA Threshold'!J43</f>
        <v>kWh</v>
      </c>
      <c r="D60" s="35"/>
      <c r="E60" s="35"/>
      <c r="F60" s="35"/>
      <c r="G60" s="35"/>
      <c r="H60" s="35"/>
      <c r="I60" s="35"/>
      <c r="J60" s="781">
        <v>2.92E-2</v>
      </c>
      <c r="K60" s="781">
        <v>2.9700000000000001E-2</v>
      </c>
      <c r="L60" s="35">
        <v>2.7400000000000001E-2</v>
      </c>
      <c r="M60" s="35">
        <v>2.7799999999999998E-2</v>
      </c>
      <c r="N60" s="35">
        <v>2.8299999999999999E-2</v>
      </c>
      <c r="O60" s="35">
        <v>2.8899999999999999E-2</v>
      </c>
      <c r="P60" s="35">
        <v>2.98E-2</v>
      </c>
      <c r="Q60" s="35">
        <v>3.09E-2</v>
      </c>
    </row>
    <row r="61" spans="1:17" outlineLevel="1">
      <c r="B61" s="468" t="s">
        <v>507</v>
      </c>
      <c r="C61" s="851"/>
      <c r="D61" s="35"/>
      <c r="E61" s="35"/>
      <c r="F61" s="35"/>
      <c r="G61" s="35"/>
      <c r="H61" s="35"/>
      <c r="I61" s="35"/>
      <c r="J61" s="35"/>
      <c r="K61" s="35"/>
      <c r="L61" s="35"/>
      <c r="M61" s="35"/>
      <c r="N61" s="35"/>
      <c r="O61" s="35"/>
      <c r="P61" s="35"/>
      <c r="Q61" s="35"/>
    </row>
    <row r="62" spans="1:17" outlineLevel="1">
      <c r="B62" s="468" t="s">
        <v>508</v>
      </c>
      <c r="C62" s="851"/>
      <c r="D62" s="35"/>
      <c r="E62" s="35"/>
      <c r="F62" s="35"/>
      <c r="G62" s="35"/>
      <c r="H62" s="35"/>
      <c r="I62" s="35"/>
      <c r="J62" s="35"/>
      <c r="K62" s="35"/>
      <c r="L62" s="35"/>
      <c r="M62" s="35"/>
      <c r="N62" s="35"/>
      <c r="O62" s="35"/>
      <c r="P62" s="35"/>
      <c r="Q62" s="35"/>
    </row>
    <row r="63" spans="1:17" outlineLevel="1">
      <c r="B63" s="468" t="s">
        <v>486</v>
      </c>
      <c r="C63" s="851"/>
      <c r="D63" s="35"/>
      <c r="E63" s="35"/>
      <c r="F63" s="35"/>
      <c r="G63" s="35"/>
      <c r="H63" s="35"/>
      <c r="I63" s="35"/>
      <c r="J63" s="35"/>
      <c r="K63" s="35"/>
      <c r="L63" s="35"/>
      <c r="M63" s="35"/>
      <c r="N63" s="35"/>
      <c r="O63" s="35"/>
      <c r="P63" s="35"/>
      <c r="Q63" s="35"/>
    </row>
    <row r="64" spans="1:17">
      <c r="B64" s="468" t="s">
        <v>509</v>
      </c>
      <c r="C64" s="852"/>
      <c r="D64" s="54">
        <f>SUM(D60:D63)</f>
        <v>0</v>
      </c>
      <c r="E64" s="54">
        <f t="shared" ref="E64:N64" si="55">SUM(E60:E63)</f>
        <v>0</v>
      </c>
      <c r="F64" s="54">
        <f t="shared" si="55"/>
        <v>0</v>
      </c>
      <c r="G64" s="54">
        <f t="shared" si="55"/>
        <v>0</v>
      </c>
      <c r="H64" s="54">
        <f t="shared" si="55"/>
        <v>0</v>
      </c>
      <c r="I64" s="54">
        <f t="shared" si="55"/>
        <v>0</v>
      </c>
      <c r="J64" s="54">
        <f t="shared" ref="J64:M64" si="56">SUM(J60:J63)</f>
        <v>2.92E-2</v>
      </c>
      <c r="K64" s="54">
        <f t="shared" si="56"/>
        <v>2.9700000000000001E-2</v>
      </c>
      <c r="L64" s="54">
        <f t="shared" si="56"/>
        <v>2.7400000000000001E-2</v>
      </c>
      <c r="M64" s="54">
        <f t="shared" si="56"/>
        <v>2.7799999999999998E-2</v>
      </c>
      <c r="N64" s="54">
        <f t="shared" si="55"/>
        <v>2.8299999999999999E-2</v>
      </c>
      <c r="O64" s="54">
        <f t="shared" ref="O64:P64" si="57">SUM(O60:O63)</f>
        <v>2.8899999999999999E-2</v>
      </c>
      <c r="P64" s="54">
        <f t="shared" si="57"/>
        <v>2.98E-2</v>
      </c>
      <c r="Q64" s="54">
        <f t="shared" ref="Q64" si="58">SUM(Q60:Q63)</f>
        <v>3.09E-2</v>
      </c>
    </row>
    <row r="65" spans="1:17">
      <c r="B65" s="434" t="s">
        <v>510</v>
      </c>
      <c r="C65" s="431"/>
      <c r="D65" s="58"/>
      <c r="E65" s="428">
        <f t="shared" ref="E65:H65" si="59">ROUND(SUM(D64*E16+E64*E17)/12,4)</f>
        <v>0</v>
      </c>
      <c r="F65" s="428">
        <f t="shared" si="59"/>
        <v>0</v>
      </c>
      <c r="G65" s="428">
        <f t="shared" si="59"/>
        <v>0</v>
      </c>
      <c r="H65" s="428">
        <f t="shared" si="59"/>
        <v>0</v>
      </c>
      <c r="I65" s="428">
        <f>ROUND(SUM(H64*I16+I64*I17)/12,4)</f>
        <v>0</v>
      </c>
      <c r="J65" s="428">
        <f t="shared" ref="J65" si="60">ROUND(SUM(I64*J16+J64*J17)/12,4)</f>
        <v>1.95E-2</v>
      </c>
      <c r="K65" s="428">
        <f t="shared" ref="K65" si="61">ROUND(SUM(J64*K16+K64*K17)/12,4)</f>
        <v>2.9499999999999998E-2</v>
      </c>
      <c r="L65" s="428">
        <f t="shared" ref="L65" si="62">ROUND(SUM(K64*L16+L64*L17)/12,4)</f>
        <v>2.8199999999999999E-2</v>
      </c>
      <c r="M65" s="428">
        <f>ROUND(SUM(L64*M16+M64*M17)/12,4)</f>
        <v>2.7699999999999999E-2</v>
      </c>
      <c r="N65" s="428">
        <f>ROUND(SUM(M64*N16+N64*N17)/12,4)</f>
        <v>2.81E-2</v>
      </c>
      <c r="O65" s="428">
        <f t="shared" ref="O65:Q65" si="63">ROUND(SUM(N64*O16+O64*O17)/12,4)</f>
        <v>2.87E-2</v>
      </c>
      <c r="P65" s="428">
        <f t="shared" si="63"/>
        <v>2.9499999999999998E-2</v>
      </c>
      <c r="Q65" s="428">
        <f t="shared" si="63"/>
        <v>3.0499999999999999E-2</v>
      </c>
    </row>
    <row r="66" spans="1:17">
      <c r="B66" s="59"/>
      <c r="C66" s="64"/>
      <c r="D66" s="58"/>
      <c r="E66" s="58"/>
      <c r="F66" s="58"/>
      <c r="G66" s="58"/>
      <c r="H66" s="58"/>
      <c r="I66" s="58"/>
      <c r="J66" s="58"/>
      <c r="K66" s="430"/>
      <c r="L66" s="430"/>
      <c r="M66" s="430"/>
      <c r="N66" s="430"/>
      <c r="O66" s="430"/>
      <c r="P66" s="430"/>
      <c r="Q66" s="430"/>
    </row>
    <row r="67" spans="1:17" s="53" customFormat="1">
      <c r="A67" s="51"/>
      <c r="B67" s="523">
        <f>'1.  LRAMVA Summary'!B37</f>
        <v>0</v>
      </c>
      <c r="C67" s="850">
        <f>'2. LRAMVA Threshold'!K43</f>
        <v>0</v>
      </c>
      <c r="D67" s="35"/>
      <c r="E67" s="35"/>
      <c r="F67" s="35"/>
      <c r="G67" s="35"/>
      <c r="H67" s="35"/>
      <c r="I67" s="35"/>
      <c r="J67" s="35"/>
      <c r="K67" s="35"/>
      <c r="L67" s="35"/>
      <c r="M67" s="35"/>
      <c r="N67" s="35"/>
      <c r="O67" s="35"/>
      <c r="P67" s="35"/>
      <c r="Q67" s="35"/>
    </row>
    <row r="68" spans="1:17" outlineLevel="1">
      <c r="B68" s="468" t="s">
        <v>507</v>
      </c>
      <c r="C68" s="851"/>
      <c r="D68" s="35"/>
      <c r="E68" s="35"/>
      <c r="F68" s="35"/>
      <c r="G68" s="35"/>
      <c r="H68" s="35"/>
      <c r="I68" s="35"/>
      <c r="J68" s="35"/>
      <c r="K68" s="35"/>
      <c r="L68" s="35"/>
      <c r="M68" s="35"/>
      <c r="N68" s="35"/>
      <c r="O68" s="35"/>
      <c r="P68" s="35"/>
      <c r="Q68" s="35"/>
    </row>
    <row r="69" spans="1:17" outlineLevel="1">
      <c r="B69" s="468" t="s">
        <v>508</v>
      </c>
      <c r="C69" s="851"/>
      <c r="D69" s="35"/>
      <c r="E69" s="35"/>
      <c r="F69" s="35"/>
      <c r="G69" s="35"/>
      <c r="H69" s="35"/>
      <c r="I69" s="35"/>
      <c r="J69" s="35"/>
      <c r="K69" s="35"/>
      <c r="L69" s="35"/>
      <c r="M69" s="35"/>
      <c r="N69" s="35"/>
      <c r="O69" s="35"/>
      <c r="P69" s="35"/>
      <c r="Q69" s="35"/>
    </row>
    <row r="70" spans="1:17" outlineLevel="1">
      <c r="B70" s="468" t="s">
        <v>486</v>
      </c>
      <c r="C70" s="851"/>
      <c r="D70" s="35"/>
      <c r="E70" s="35"/>
      <c r="F70" s="35"/>
      <c r="G70" s="35"/>
      <c r="H70" s="35"/>
      <c r="I70" s="35"/>
      <c r="J70" s="35"/>
      <c r="K70" s="35"/>
      <c r="L70" s="35"/>
      <c r="M70" s="35"/>
      <c r="N70" s="35"/>
      <c r="O70" s="35"/>
      <c r="P70" s="35"/>
      <c r="Q70" s="35"/>
    </row>
    <row r="71" spans="1:17">
      <c r="B71" s="468" t="s">
        <v>509</v>
      </c>
      <c r="C71" s="852"/>
      <c r="D71" s="54">
        <f>SUM(D67:D70)</f>
        <v>0</v>
      </c>
      <c r="E71" s="54">
        <f t="shared" ref="E71:N71" si="64">SUM(E67:E70)</f>
        <v>0</v>
      </c>
      <c r="F71" s="54">
        <f>SUM(F67:F70)</f>
        <v>0</v>
      </c>
      <c r="G71" s="54">
        <f t="shared" si="64"/>
        <v>0</v>
      </c>
      <c r="H71" s="54">
        <f t="shared" si="64"/>
        <v>0</v>
      </c>
      <c r="I71" s="54">
        <f t="shared" si="64"/>
        <v>0</v>
      </c>
      <c r="J71" s="54">
        <f t="shared" si="64"/>
        <v>0</v>
      </c>
      <c r="K71" s="54">
        <f t="shared" si="64"/>
        <v>0</v>
      </c>
      <c r="L71" s="54">
        <f t="shared" si="64"/>
        <v>0</v>
      </c>
      <c r="M71" s="54">
        <f t="shared" si="64"/>
        <v>0</v>
      </c>
      <c r="N71" s="54">
        <f t="shared" si="64"/>
        <v>0</v>
      </c>
      <c r="O71" s="54">
        <f t="shared" ref="O71:P71" si="65">SUM(O67:O70)</f>
        <v>0</v>
      </c>
      <c r="P71" s="54">
        <f t="shared" si="65"/>
        <v>0</v>
      </c>
      <c r="Q71" s="54">
        <f t="shared" ref="Q71" si="66">SUM(Q67:Q70)</f>
        <v>0</v>
      </c>
    </row>
    <row r="72" spans="1:17">
      <c r="B72" s="434" t="s">
        <v>510</v>
      </c>
      <c r="C72" s="431"/>
      <c r="D72" s="58"/>
      <c r="E72" s="428">
        <f t="shared" ref="E72:N72" si="67">ROUND(SUM(D71*E16+E71*E17)/12,4)</f>
        <v>0</v>
      </c>
      <c r="F72" s="428">
        <f t="shared" si="67"/>
        <v>0</v>
      </c>
      <c r="G72" s="428">
        <f t="shared" si="67"/>
        <v>0</v>
      </c>
      <c r="H72" s="428">
        <f t="shared" si="67"/>
        <v>0</v>
      </c>
      <c r="I72" s="428">
        <f t="shared" si="67"/>
        <v>0</v>
      </c>
      <c r="J72" s="428">
        <f t="shared" si="67"/>
        <v>0</v>
      </c>
      <c r="K72" s="428">
        <f t="shared" si="67"/>
        <v>0</v>
      </c>
      <c r="L72" s="428">
        <f t="shared" si="67"/>
        <v>0</v>
      </c>
      <c r="M72" s="428">
        <f t="shared" si="67"/>
        <v>0</v>
      </c>
      <c r="N72" s="428">
        <f t="shared" si="67"/>
        <v>0</v>
      </c>
      <c r="O72" s="428">
        <f t="shared" ref="O72" si="68">ROUND(SUM(N71*O16+O71*O17)/12,4)</f>
        <v>0</v>
      </c>
      <c r="P72" s="428">
        <f t="shared" ref="P72:Q72" si="69">ROUND(SUM(O71*P16+P71*P17)/12,4)</f>
        <v>0</v>
      </c>
      <c r="Q72" s="428">
        <f t="shared" si="69"/>
        <v>0</v>
      </c>
    </row>
    <row r="73" spans="1:17">
      <c r="B73" s="425"/>
      <c r="C73" s="431"/>
      <c r="D73" s="58"/>
      <c r="E73" s="428"/>
      <c r="F73" s="428"/>
      <c r="G73" s="428"/>
      <c r="H73" s="428"/>
      <c r="I73" s="428"/>
      <c r="J73" s="428"/>
      <c r="K73" s="428"/>
      <c r="L73" s="428"/>
      <c r="M73" s="428"/>
      <c r="N73" s="428"/>
      <c r="O73" s="428"/>
      <c r="P73" s="428"/>
      <c r="Q73" s="428"/>
    </row>
    <row r="74" spans="1:17" s="53" customFormat="1">
      <c r="A74" s="51"/>
      <c r="B74" s="523">
        <f>'1.  LRAMVA Summary'!B38</f>
        <v>0</v>
      </c>
      <c r="C74" s="850">
        <f>'2. LRAMVA Threshold'!L43</f>
        <v>0</v>
      </c>
      <c r="D74" s="35"/>
      <c r="E74" s="35"/>
      <c r="F74" s="35"/>
      <c r="G74" s="35"/>
      <c r="H74" s="35"/>
      <c r="I74" s="35"/>
      <c r="J74" s="35"/>
      <c r="K74" s="35"/>
      <c r="L74" s="35"/>
      <c r="M74" s="35"/>
      <c r="N74" s="35"/>
      <c r="O74" s="35"/>
      <c r="P74" s="35"/>
      <c r="Q74" s="35"/>
    </row>
    <row r="75" spans="1:17" outlineLevel="1">
      <c r="B75" s="468" t="s">
        <v>507</v>
      </c>
      <c r="C75" s="851"/>
      <c r="D75" s="35"/>
      <c r="E75" s="35"/>
      <c r="F75" s="35"/>
      <c r="G75" s="35"/>
      <c r="H75" s="35"/>
      <c r="I75" s="35"/>
      <c r="J75" s="35"/>
      <c r="K75" s="35"/>
      <c r="L75" s="35"/>
      <c r="M75" s="35"/>
      <c r="N75" s="35"/>
      <c r="O75" s="35"/>
      <c r="P75" s="35"/>
      <c r="Q75" s="35"/>
    </row>
    <row r="76" spans="1:17" outlineLevel="1">
      <c r="B76" s="468" t="s">
        <v>508</v>
      </c>
      <c r="C76" s="851"/>
      <c r="D76" s="35"/>
      <c r="E76" s="35"/>
      <c r="F76" s="35"/>
      <c r="G76" s="35"/>
      <c r="H76" s="35"/>
      <c r="I76" s="35"/>
      <c r="J76" s="35"/>
      <c r="K76" s="35"/>
      <c r="L76" s="35"/>
      <c r="M76" s="35"/>
      <c r="N76" s="35"/>
      <c r="O76" s="35"/>
      <c r="P76" s="35"/>
      <c r="Q76" s="35"/>
    </row>
    <row r="77" spans="1:17" outlineLevel="1">
      <c r="B77" s="468" t="s">
        <v>486</v>
      </c>
      <c r="C77" s="851"/>
      <c r="D77" s="35"/>
      <c r="E77" s="35"/>
      <c r="F77" s="35"/>
      <c r="G77" s="35"/>
      <c r="H77" s="35"/>
      <c r="I77" s="35"/>
      <c r="J77" s="35"/>
      <c r="K77" s="35"/>
      <c r="L77" s="35"/>
      <c r="M77" s="35"/>
      <c r="N77" s="35"/>
      <c r="O77" s="35"/>
      <c r="P77" s="35"/>
      <c r="Q77" s="35"/>
    </row>
    <row r="78" spans="1:17">
      <c r="B78" s="468" t="s">
        <v>509</v>
      </c>
      <c r="C78" s="852"/>
      <c r="D78" s="54">
        <f>SUM(D74:D77)</f>
        <v>0</v>
      </c>
      <c r="E78" s="54">
        <f>SUM(E74:E77)</f>
        <v>0</v>
      </c>
      <c r="F78" s="54">
        <f t="shared" ref="F78:N78" si="70">SUM(F74:F77)</f>
        <v>0</v>
      </c>
      <c r="G78" s="54">
        <f t="shared" si="70"/>
        <v>0</v>
      </c>
      <c r="H78" s="54">
        <f t="shared" si="70"/>
        <v>0</v>
      </c>
      <c r="I78" s="54">
        <f t="shared" si="70"/>
        <v>0</v>
      </c>
      <c r="J78" s="54">
        <f t="shared" si="70"/>
        <v>0</v>
      </c>
      <c r="K78" s="54">
        <f t="shared" si="70"/>
        <v>0</v>
      </c>
      <c r="L78" s="54">
        <f t="shared" si="70"/>
        <v>0</v>
      </c>
      <c r="M78" s="54">
        <f t="shared" si="70"/>
        <v>0</v>
      </c>
      <c r="N78" s="54">
        <f t="shared" si="70"/>
        <v>0</v>
      </c>
      <c r="O78" s="54">
        <f t="shared" ref="O78:P78" si="71">SUM(O74:O77)</f>
        <v>0</v>
      </c>
      <c r="P78" s="54">
        <f t="shared" si="71"/>
        <v>0</v>
      </c>
      <c r="Q78" s="54">
        <f t="shared" ref="Q78" si="72">SUM(Q74:Q77)</f>
        <v>0</v>
      </c>
    </row>
    <row r="79" spans="1:17">
      <c r="B79" s="434" t="s">
        <v>510</v>
      </c>
      <c r="C79" s="431"/>
      <c r="D79" s="58"/>
      <c r="E79" s="428">
        <f t="shared" ref="E79:M79" si="73">ROUND(SUM(D78*E16+E78*E17)/12,4)</f>
        <v>0</v>
      </c>
      <c r="F79" s="428">
        <f t="shared" si="73"/>
        <v>0</v>
      </c>
      <c r="G79" s="428">
        <f t="shared" si="73"/>
        <v>0</v>
      </c>
      <c r="H79" s="428">
        <f t="shared" si="73"/>
        <v>0</v>
      </c>
      <c r="I79" s="428">
        <f t="shared" si="73"/>
        <v>0</v>
      </c>
      <c r="J79" s="428">
        <f t="shared" si="73"/>
        <v>0</v>
      </c>
      <c r="K79" s="428">
        <f t="shared" si="73"/>
        <v>0</v>
      </c>
      <c r="L79" s="428">
        <f t="shared" si="73"/>
        <v>0</v>
      </c>
      <c r="M79" s="428">
        <f t="shared" si="73"/>
        <v>0</v>
      </c>
      <c r="N79" s="428">
        <f>ROUND(SUM(M78*N16+N78*N17)/12,4)</f>
        <v>0</v>
      </c>
      <c r="O79" s="428">
        <f t="shared" ref="O79:Q79" si="74">ROUND(SUM(N78*O16+O78*O17)/12,4)</f>
        <v>0</v>
      </c>
      <c r="P79" s="428">
        <f t="shared" si="74"/>
        <v>0</v>
      </c>
      <c r="Q79" s="428">
        <f t="shared" si="74"/>
        <v>0</v>
      </c>
    </row>
    <row r="80" spans="1:17">
      <c r="B80" s="425"/>
      <c r="C80" s="431"/>
      <c r="D80" s="58"/>
      <c r="E80" s="428"/>
      <c r="F80" s="428"/>
      <c r="G80" s="428"/>
      <c r="H80" s="428"/>
      <c r="I80" s="428"/>
      <c r="J80" s="428"/>
      <c r="K80" s="428"/>
      <c r="L80" s="428"/>
      <c r="M80" s="428"/>
      <c r="N80" s="428"/>
      <c r="O80" s="428"/>
      <c r="P80" s="428"/>
      <c r="Q80" s="428"/>
    </row>
    <row r="81" spans="1:17" s="53" customFormat="1">
      <c r="A81" s="51"/>
      <c r="B81" s="523">
        <f>'1.  LRAMVA Summary'!B39</f>
        <v>0</v>
      </c>
      <c r="C81" s="850">
        <f>'2. LRAMVA Threshold'!M43</f>
        <v>0</v>
      </c>
      <c r="D81" s="35"/>
      <c r="E81" s="35"/>
      <c r="F81" s="35"/>
      <c r="G81" s="35"/>
      <c r="H81" s="35"/>
      <c r="I81" s="35"/>
      <c r="J81" s="35"/>
      <c r="K81" s="35"/>
      <c r="L81" s="35"/>
      <c r="M81" s="35"/>
      <c r="N81" s="35"/>
      <c r="O81" s="35"/>
      <c r="P81" s="35"/>
      <c r="Q81" s="35"/>
    </row>
    <row r="82" spans="1:17" outlineLevel="1">
      <c r="B82" s="468" t="s">
        <v>507</v>
      </c>
      <c r="C82" s="851"/>
      <c r="D82" s="35"/>
      <c r="E82" s="35"/>
      <c r="F82" s="35"/>
      <c r="G82" s="35"/>
      <c r="H82" s="35"/>
      <c r="I82" s="35"/>
      <c r="J82" s="35"/>
      <c r="K82" s="35"/>
      <c r="L82" s="35"/>
      <c r="M82" s="35"/>
      <c r="N82" s="35"/>
      <c r="O82" s="35"/>
      <c r="P82" s="35"/>
      <c r="Q82" s="35"/>
    </row>
    <row r="83" spans="1:17" outlineLevel="1">
      <c r="B83" s="468" t="s">
        <v>508</v>
      </c>
      <c r="C83" s="851"/>
      <c r="D83" s="35"/>
      <c r="E83" s="35"/>
      <c r="F83" s="35"/>
      <c r="G83" s="35"/>
      <c r="H83" s="35"/>
      <c r="I83" s="35"/>
      <c r="J83" s="35"/>
      <c r="K83" s="35"/>
      <c r="L83" s="35"/>
      <c r="M83" s="35"/>
      <c r="N83" s="35"/>
      <c r="O83" s="35"/>
      <c r="P83" s="35"/>
      <c r="Q83" s="35"/>
    </row>
    <row r="84" spans="1:17" outlineLevel="1">
      <c r="B84" s="468" t="s">
        <v>486</v>
      </c>
      <c r="C84" s="851"/>
      <c r="D84" s="35"/>
      <c r="E84" s="35"/>
      <c r="F84" s="35"/>
      <c r="G84" s="35"/>
      <c r="H84" s="35"/>
      <c r="I84" s="35"/>
      <c r="J84" s="35"/>
      <c r="K84" s="35"/>
      <c r="L84" s="35"/>
      <c r="M84" s="35"/>
      <c r="N84" s="35"/>
      <c r="O84" s="35"/>
      <c r="P84" s="35"/>
      <c r="Q84" s="35"/>
    </row>
    <row r="85" spans="1:17">
      <c r="B85" s="468" t="s">
        <v>509</v>
      </c>
      <c r="C85" s="852"/>
      <c r="D85" s="54">
        <f>SUM(D81:D84)</f>
        <v>0</v>
      </c>
      <c r="E85" s="54">
        <f>SUM(E81:E84)</f>
        <v>0</v>
      </c>
      <c r="F85" s="54">
        <f t="shared" ref="F85:N85" si="75">SUM(F81:F84)</f>
        <v>0</v>
      </c>
      <c r="G85" s="54">
        <f t="shared" si="75"/>
        <v>0</v>
      </c>
      <c r="H85" s="54">
        <f t="shared" si="75"/>
        <v>0</v>
      </c>
      <c r="I85" s="54">
        <f t="shared" si="75"/>
        <v>0</v>
      </c>
      <c r="J85" s="54">
        <f t="shared" si="75"/>
        <v>0</v>
      </c>
      <c r="K85" s="54">
        <f t="shared" si="75"/>
        <v>0</v>
      </c>
      <c r="L85" s="54">
        <f t="shared" si="75"/>
        <v>0</v>
      </c>
      <c r="M85" s="54">
        <f t="shared" si="75"/>
        <v>0</v>
      </c>
      <c r="N85" s="54">
        <f t="shared" si="75"/>
        <v>0</v>
      </c>
      <c r="O85" s="54">
        <f t="shared" ref="O85:P85" si="76">SUM(O81:O84)</f>
        <v>0</v>
      </c>
      <c r="P85" s="54">
        <f t="shared" si="76"/>
        <v>0</v>
      </c>
      <c r="Q85" s="54">
        <f t="shared" ref="Q85" si="77">SUM(Q81:Q84)</f>
        <v>0</v>
      </c>
    </row>
    <row r="86" spans="1:17">
      <c r="B86" s="434" t="s">
        <v>510</v>
      </c>
      <c r="C86" s="431"/>
      <c r="D86" s="58"/>
      <c r="E86" s="428">
        <f t="shared" ref="E86:N86" si="78">ROUND(SUM(D85*E16+E85*E17)/12,4)</f>
        <v>0</v>
      </c>
      <c r="F86" s="428">
        <f t="shared" si="78"/>
        <v>0</v>
      </c>
      <c r="G86" s="428">
        <f t="shared" si="78"/>
        <v>0</v>
      </c>
      <c r="H86" s="428">
        <f t="shared" si="78"/>
        <v>0</v>
      </c>
      <c r="I86" s="428">
        <f t="shared" si="78"/>
        <v>0</v>
      </c>
      <c r="J86" s="428">
        <f t="shared" si="78"/>
        <v>0</v>
      </c>
      <c r="K86" s="428">
        <f t="shared" si="78"/>
        <v>0</v>
      </c>
      <c r="L86" s="428">
        <f t="shared" si="78"/>
        <v>0</v>
      </c>
      <c r="M86" s="428">
        <f t="shared" si="78"/>
        <v>0</v>
      </c>
      <c r="N86" s="428">
        <f t="shared" si="78"/>
        <v>0</v>
      </c>
      <c r="O86" s="428">
        <f t="shared" ref="O86" si="79">ROUND(SUM(N85*O16+O85*O17)/12,4)</f>
        <v>0</v>
      </c>
      <c r="P86" s="428">
        <f t="shared" ref="P86:Q86" si="80">ROUND(SUM(O85*P16+P85*P17)/12,4)</f>
        <v>0</v>
      </c>
      <c r="Q86" s="428">
        <f t="shared" si="80"/>
        <v>0</v>
      </c>
    </row>
    <row r="87" spans="1:17">
      <c r="B87" s="425"/>
      <c r="C87" s="431"/>
      <c r="D87" s="58"/>
      <c r="E87" s="428"/>
      <c r="F87" s="428"/>
      <c r="G87" s="428"/>
      <c r="H87" s="428"/>
      <c r="I87" s="428"/>
      <c r="J87" s="428"/>
      <c r="K87" s="428"/>
      <c r="L87" s="428"/>
      <c r="M87" s="428"/>
      <c r="N87" s="428"/>
      <c r="O87" s="428"/>
      <c r="P87" s="428"/>
      <c r="Q87" s="428"/>
    </row>
    <row r="88" spans="1:17" s="53" customFormat="1">
      <c r="A88" s="51"/>
      <c r="B88" s="523">
        <f>'1.  LRAMVA Summary'!B40</f>
        <v>0</v>
      </c>
      <c r="C88" s="850">
        <f>'2. LRAMVA Threshold'!N43</f>
        <v>0</v>
      </c>
      <c r="D88" s="35"/>
      <c r="E88" s="35"/>
      <c r="F88" s="35"/>
      <c r="G88" s="35"/>
      <c r="H88" s="35"/>
      <c r="I88" s="35"/>
      <c r="J88" s="35"/>
      <c r="K88" s="35"/>
      <c r="L88" s="35"/>
      <c r="M88" s="35"/>
      <c r="N88" s="35"/>
      <c r="O88" s="35"/>
      <c r="P88" s="35"/>
      <c r="Q88" s="35"/>
    </row>
    <row r="89" spans="1:17" outlineLevel="1">
      <c r="B89" s="468" t="s">
        <v>507</v>
      </c>
      <c r="C89" s="851"/>
      <c r="D89" s="35"/>
      <c r="E89" s="35"/>
      <c r="F89" s="35"/>
      <c r="G89" s="35"/>
      <c r="H89" s="35"/>
      <c r="I89" s="35"/>
      <c r="J89" s="35"/>
      <c r="K89" s="35"/>
      <c r="L89" s="35"/>
      <c r="M89" s="35"/>
      <c r="N89" s="35"/>
      <c r="O89" s="35"/>
      <c r="P89" s="35"/>
      <c r="Q89" s="35"/>
    </row>
    <row r="90" spans="1:17" outlineLevel="1">
      <c r="B90" s="468" t="s">
        <v>508</v>
      </c>
      <c r="C90" s="851"/>
      <c r="D90" s="35"/>
      <c r="E90" s="35"/>
      <c r="F90" s="35"/>
      <c r="G90" s="35"/>
      <c r="H90" s="35"/>
      <c r="I90" s="35"/>
      <c r="J90" s="35"/>
      <c r="K90" s="35"/>
      <c r="L90" s="35"/>
      <c r="M90" s="35"/>
      <c r="N90" s="35"/>
      <c r="O90" s="35"/>
      <c r="P90" s="35"/>
      <c r="Q90" s="35"/>
    </row>
    <row r="91" spans="1:17" outlineLevel="1">
      <c r="B91" s="468" t="s">
        <v>486</v>
      </c>
      <c r="C91" s="851"/>
      <c r="D91" s="35"/>
      <c r="E91" s="35"/>
      <c r="F91" s="35"/>
      <c r="G91" s="35"/>
      <c r="H91" s="35"/>
      <c r="I91" s="35"/>
      <c r="J91" s="35"/>
      <c r="K91" s="35"/>
      <c r="L91" s="35"/>
      <c r="M91" s="35"/>
      <c r="N91" s="35"/>
      <c r="O91" s="35"/>
      <c r="P91" s="35"/>
      <c r="Q91" s="35"/>
    </row>
    <row r="92" spans="1:17">
      <c r="B92" s="468" t="s">
        <v>509</v>
      </c>
      <c r="C92" s="852"/>
      <c r="D92" s="54">
        <f>SUM(D88:D91)</f>
        <v>0</v>
      </c>
      <c r="E92" s="54">
        <f>SUM(E88:E91)</f>
        <v>0</v>
      </c>
      <c r="F92" s="54">
        <f t="shared" ref="F92:N92" si="81">SUM(F88:F91)</f>
        <v>0</v>
      </c>
      <c r="G92" s="54">
        <f t="shared" si="81"/>
        <v>0</v>
      </c>
      <c r="H92" s="54">
        <f t="shared" si="81"/>
        <v>0</v>
      </c>
      <c r="I92" s="54">
        <f t="shared" si="81"/>
        <v>0</v>
      </c>
      <c r="J92" s="54">
        <f t="shared" si="81"/>
        <v>0</v>
      </c>
      <c r="K92" s="54">
        <f t="shared" si="81"/>
        <v>0</v>
      </c>
      <c r="L92" s="54">
        <f t="shared" si="81"/>
        <v>0</v>
      </c>
      <c r="M92" s="54">
        <f t="shared" si="81"/>
        <v>0</v>
      </c>
      <c r="N92" s="54">
        <f t="shared" si="81"/>
        <v>0</v>
      </c>
      <c r="O92" s="54">
        <f t="shared" ref="O92:P92" si="82">SUM(O88:O91)</f>
        <v>0</v>
      </c>
      <c r="P92" s="54">
        <f t="shared" si="82"/>
        <v>0</v>
      </c>
      <c r="Q92" s="54">
        <f t="shared" ref="Q92" si="83">SUM(Q88:Q91)</f>
        <v>0</v>
      </c>
    </row>
    <row r="93" spans="1:17">
      <c r="B93" s="434" t="s">
        <v>510</v>
      </c>
      <c r="C93" s="431"/>
      <c r="D93" s="58"/>
      <c r="E93" s="428">
        <f t="shared" ref="E93:M93" si="84">ROUND(SUM(D92*E16+E92*E17)/12,4)</f>
        <v>0</v>
      </c>
      <c r="F93" s="428">
        <f t="shared" si="84"/>
        <v>0</v>
      </c>
      <c r="G93" s="428">
        <f t="shared" si="84"/>
        <v>0</v>
      </c>
      <c r="H93" s="428">
        <f t="shared" si="84"/>
        <v>0</v>
      </c>
      <c r="I93" s="428">
        <f t="shared" si="84"/>
        <v>0</v>
      </c>
      <c r="J93" s="428">
        <f t="shared" si="84"/>
        <v>0</v>
      </c>
      <c r="K93" s="428">
        <f t="shared" si="84"/>
        <v>0</v>
      </c>
      <c r="L93" s="428">
        <f t="shared" si="84"/>
        <v>0</v>
      </c>
      <c r="M93" s="428">
        <f t="shared" si="84"/>
        <v>0</v>
      </c>
      <c r="N93" s="428">
        <f>ROUND(SUM(M92*N16+N92*N17)/12,4)</f>
        <v>0</v>
      </c>
      <c r="O93" s="428">
        <f t="shared" ref="O93:Q93" si="85">ROUND(SUM(N92*O16+O92*O17)/12,4)</f>
        <v>0</v>
      </c>
      <c r="P93" s="428">
        <f t="shared" si="85"/>
        <v>0</v>
      </c>
      <c r="Q93" s="428">
        <f t="shared" si="85"/>
        <v>0</v>
      </c>
    </row>
    <row r="94" spans="1:17">
      <c r="B94" s="425"/>
      <c r="C94" s="431"/>
      <c r="D94" s="58"/>
      <c r="E94" s="428"/>
      <c r="F94" s="428"/>
      <c r="G94" s="428"/>
      <c r="H94" s="428"/>
      <c r="I94" s="428"/>
      <c r="J94" s="428"/>
      <c r="K94" s="428"/>
      <c r="L94" s="428"/>
      <c r="M94" s="428"/>
      <c r="N94" s="428"/>
      <c r="O94" s="428"/>
      <c r="P94" s="428"/>
      <c r="Q94" s="428"/>
    </row>
    <row r="95" spans="1:17" s="53" customFormat="1">
      <c r="A95" s="51"/>
      <c r="B95" s="523">
        <f>'1.  LRAMVA Summary'!B41</f>
        <v>0</v>
      </c>
      <c r="C95" s="850">
        <f>'2. LRAMVA Threshold'!O43</f>
        <v>0</v>
      </c>
      <c r="D95" s="35"/>
      <c r="E95" s="35"/>
      <c r="F95" s="35"/>
      <c r="G95" s="35"/>
      <c r="H95" s="35"/>
      <c r="I95" s="35"/>
      <c r="J95" s="35"/>
      <c r="K95" s="35"/>
      <c r="L95" s="35"/>
      <c r="M95" s="35"/>
      <c r="N95" s="35"/>
      <c r="O95" s="35"/>
      <c r="P95" s="35"/>
      <c r="Q95" s="35"/>
    </row>
    <row r="96" spans="1:17" outlineLevel="1">
      <c r="B96" s="468" t="s">
        <v>507</v>
      </c>
      <c r="C96" s="851"/>
      <c r="D96" s="35"/>
      <c r="E96" s="35"/>
      <c r="F96" s="35"/>
      <c r="G96" s="35"/>
      <c r="H96" s="35"/>
      <c r="I96" s="35"/>
      <c r="J96" s="35"/>
      <c r="K96" s="35"/>
      <c r="L96" s="35"/>
      <c r="M96" s="35"/>
      <c r="N96" s="35"/>
      <c r="O96" s="35"/>
      <c r="P96" s="35"/>
      <c r="Q96" s="35"/>
    </row>
    <row r="97" spans="1:17" outlineLevel="1">
      <c r="B97" s="468" t="s">
        <v>508</v>
      </c>
      <c r="C97" s="851"/>
      <c r="D97" s="35"/>
      <c r="E97" s="35"/>
      <c r="F97" s="35"/>
      <c r="G97" s="35"/>
      <c r="H97" s="35"/>
      <c r="I97" s="35"/>
      <c r="J97" s="35"/>
      <c r="K97" s="35"/>
      <c r="L97" s="35"/>
      <c r="M97" s="35"/>
      <c r="N97" s="35"/>
      <c r="O97" s="35"/>
      <c r="P97" s="35"/>
      <c r="Q97" s="35"/>
    </row>
    <row r="98" spans="1:17" outlineLevel="1">
      <c r="B98" s="468" t="s">
        <v>486</v>
      </c>
      <c r="C98" s="851"/>
      <c r="D98" s="35"/>
      <c r="E98" s="35"/>
      <c r="F98" s="35"/>
      <c r="G98" s="35"/>
      <c r="H98" s="35"/>
      <c r="I98" s="35"/>
      <c r="J98" s="35"/>
      <c r="K98" s="35"/>
      <c r="L98" s="35"/>
      <c r="M98" s="35"/>
      <c r="N98" s="35"/>
      <c r="O98" s="35"/>
      <c r="P98" s="35"/>
      <c r="Q98" s="35"/>
    </row>
    <row r="99" spans="1:17">
      <c r="B99" s="468" t="s">
        <v>509</v>
      </c>
      <c r="C99" s="852"/>
      <c r="D99" s="54">
        <f>SUM(D95:D98)</f>
        <v>0</v>
      </c>
      <c r="E99" s="54">
        <f>SUM(E95:E98)</f>
        <v>0</v>
      </c>
      <c r="F99" s="54">
        <f t="shared" ref="F99:N99" si="86">SUM(F95:F98)</f>
        <v>0</v>
      </c>
      <c r="G99" s="54">
        <f t="shared" si="86"/>
        <v>0</v>
      </c>
      <c r="H99" s="54">
        <f t="shared" si="86"/>
        <v>0</v>
      </c>
      <c r="I99" s="54">
        <f t="shared" si="86"/>
        <v>0</v>
      </c>
      <c r="J99" s="54">
        <f t="shared" si="86"/>
        <v>0</v>
      </c>
      <c r="K99" s="54">
        <f t="shared" si="86"/>
        <v>0</v>
      </c>
      <c r="L99" s="54">
        <f t="shared" si="86"/>
        <v>0</v>
      </c>
      <c r="M99" s="54">
        <f t="shared" si="86"/>
        <v>0</v>
      </c>
      <c r="N99" s="54">
        <f t="shared" si="86"/>
        <v>0</v>
      </c>
      <c r="O99" s="54">
        <f t="shared" ref="O99:P99" si="87">SUM(O95:O98)</f>
        <v>0</v>
      </c>
      <c r="P99" s="54">
        <f t="shared" si="87"/>
        <v>0</v>
      </c>
      <c r="Q99" s="54">
        <f t="shared" ref="Q99" si="88">SUM(Q95:Q98)</f>
        <v>0</v>
      </c>
    </row>
    <row r="100" spans="1:17">
      <c r="B100" s="434" t="s">
        <v>510</v>
      </c>
      <c r="C100" s="431"/>
      <c r="D100" s="58"/>
      <c r="E100" s="428">
        <f t="shared" ref="E100:M100" si="89">ROUND(SUM(D99*E16+E99*E17)/12,4)</f>
        <v>0</v>
      </c>
      <c r="F100" s="428">
        <f t="shared" si="89"/>
        <v>0</v>
      </c>
      <c r="G100" s="428">
        <f t="shared" si="89"/>
        <v>0</v>
      </c>
      <c r="H100" s="428">
        <f t="shared" si="89"/>
        <v>0</v>
      </c>
      <c r="I100" s="428">
        <f t="shared" si="89"/>
        <v>0</v>
      </c>
      <c r="J100" s="428">
        <f t="shared" si="89"/>
        <v>0</v>
      </c>
      <c r="K100" s="428">
        <f t="shared" si="89"/>
        <v>0</v>
      </c>
      <c r="L100" s="428">
        <f t="shared" si="89"/>
        <v>0</v>
      </c>
      <c r="M100" s="428">
        <f t="shared" si="89"/>
        <v>0</v>
      </c>
      <c r="N100" s="428">
        <f>ROUND(SUM(M99*N16+N99*N17)/12,4)</f>
        <v>0</v>
      </c>
      <c r="O100" s="428">
        <f t="shared" ref="O100:Q100" si="90">ROUND(SUM(N99*O16+O99*O17)/12,4)</f>
        <v>0</v>
      </c>
      <c r="P100" s="428">
        <f t="shared" si="90"/>
        <v>0</v>
      </c>
      <c r="Q100" s="428">
        <f t="shared" si="90"/>
        <v>0</v>
      </c>
    </row>
    <row r="101" spans="1:17">
      <c r="B101" s="425"/>
      <c r="C101" s="431"/>
      <c r="D101" s="58"/>
      <c r="E101" s="428"/>
      <c r="F101" s="428"/>
      <c r="G101" s="428"/>
      <c r="H101" s="428"/>
      <c r="I101" s="428"/>
      <c r="J101" s="428"/>
      <c r="K101" s="428"/>
      <c r="L101" s="428"/>
      <c r="M101" s="428"/>
      <c r="N101" s="428"/>
      <c r="O101" s="428"/>
      <c r="P101" s="428"/>
      <c r="Q101" s="428"/>
    </row>
    <row r="102" spans="1:17" s="53" customFormat="1">
      <c r="A102" s="51"/>
      <c r="B102" s="523">
        <f>'1.  LRAMVA Summary'!B42</f>
        <v>0</v>
      </c>
      <c r="C102" s="850">
        <f>'2. LRAMVA Threshold'!P43</f>
        <v>0</v>
      </c>
      <c r="D102" s="35"/>
      <c r="E102" s="35"/>
      <c r="F102" s="35"/>
      <c r="G102" s="35"/>
      <c r="H102" s="35"/>
      <c r="I102" s="35"/>
      <c r="J102" s="35"/>
      <c r="K102" s="35"/>
      <c r="L102" s="35"/>
      <c r="M102" s="35"/>
      <c r="N102" s="35"/>
      <c r="O102" s="35"/>
      <c r="P102" s="35"/>
      <c r="Q102" s="35"/>
    </row>
    <row r="103" spans="1:17" outlineLevel="1">
      <c r="B103" s="468" t="s">
        <v>507</v>
      </c>
      <c r="C103" s="851"/>
      <c r="D103" s="35"/>
      <c r="E103" s="35"/>
      <c r="F103" s="35"/>
      <c r="G103" s="35"/>
      <c r="H103" s="35"/>
      <c r="I103" s="35"/>
      <c r="J103" s="35"/>
      <c r="K103" s="35"/>
      <c r="L103" s="35"/>
      <c r="M103" s="35"/>
      <c r="N103" s="35"/>
      <c r="O103" s="35"/>
      <c r="P103" s="35"/>
      <c r="Q103" s="35"/>
    </row>
    <row r="104" spans="1:17" outlineLevel="1">
      <c r="B104" s="468" t="s">
        <v>508</v>
      </c>
      <c r="C104" s="851"/>
      <c r="D104" s="35"/>
      <c r="E104" s="35"/>
      <c r="F104" s="35"/>
      <c r="G104" s="35"/>
      <c r="H104" s="35"/>
      <c r="I104" s="35"/>
      <c r="J104" s="35"/>
      <c r="K104" s="35"/>
      <c r="L104" s="35"/>
      <c r="M104" s="35"/>
      <c r="N104" s="35"/>
      <c r="O104" s="35"/>
      <c r="P104" s="35"/>
      <c r="Q104" s="35"/>
    </row>
    <row r="105" spans="1:17" outlineLevel="1">
      <c r="B105" s="468" t="s">
        <v>486</v>
      </c>
      <c r="C105" s="851"/>
      <c r="D105" s="35"/>
      <c r="E105" s="35"/>
      <c r="F105" s="35"/>
      <c r="G105" s="35"/>
      <c r="H105" s="35"/>
      <c r="I105" s="35"/>
      <c r="J105" s="35"/>
      <c r="K105" s="35"/>
      <c r="L105" s="35"/>
      <c r="M105" s="35"/>
      <c r="N105" s="35"/>
      <c r="O105" s="35"/>
      <c r="P105" s="35"/>
      <c r="Q105" s="35"/>
    </row>
    <row r="106" spans="1:17">
      <c r="B106" s="468" t="s">
        <v>509</v>
      </c>
      <c r="C106" s="852"/>
      <c r="D106" s="54">
        <f>SUM(D102:D105)</f>
        <v>0</v>
      </c>
      <c r="E106" s="54">
        <f>SUM(E102:E105)</f>
        <v>0</v>
      </c>
      <c r="F106" s="54">
        <f>SUM(F102:F105)</f>
        <v>0</v>
      </c>
      <c r="G106" s="54">
        <f t="shared" ref="G106:N106" si="91">SUM(G102:G105)</f>
        <v>0</v>
      </c>
      <c r="H106" s="54">
        <f t="shared" si="91"/>
        <v>0</v>
      </c>
      <c r="I106" s="54">
        <f t="shared" si="91"/>
        <v>0</v>
      </c>
      <c r="J106" s="54">
        <f t="shared" si="91"/>
        <v>0</v>
      </c>
      <c r="K106" s="54">
        <f t="shared" si="91"/>
        <v>0</v>
      </c>
      <c r="L106" s="54">
        <f t="shared" si="91"/>
        <v>0</v>
      </c>
      <c r="M106" s="54">
        <f t="shared" si="91"/>
        <v>0</v>
      </c>
      <c r="N106" s="54">
        <f t="shared" si="91"/>
        <v>0</v>
      </c>
      <c r="O106" s="54">
        <f t="shared" ref="O106:P106" si="92">SUM(O102:O105)</f>
        <v>0</v>
      </c>
      <c r="P106" s="54">
        <f t="shared" si="92"/>
        <v>0</v>
      </c>
      <c r="Q106" s="54">
        <f t="shared" ref="Q106" si="93">SUM(Q102:Q105)</f>
        <v>0</v>
      </c>
    </row>
    <row r="107" spans="1:17">
      <c r="B107" s="434" t="s">
        <v>510</v>
      </c>
      <c r="C107" s="431"/>
      <c r="D107" s="58"/>
      <c r="E107" s="428">
        <f t="shared" ref="E107:M107" si="94">ROUND(SUM(D106*E16+E106*E17)/12,4)</f>
        <v>0</v>
      </c>
      <c r="F107" s="428">
        <f t="shared" si="94"/>
        <v>0</v>
      </c>
      <c r="G107" s="428">
        <f t="shared" si="94"/>
        <v>0</v>
      </c>
      <c r="H107" s="428">
        <f t="shared" si="94"/>
        <v>0</v>
      </c>
      <c r="I107" s="428">
        <f t="shared" si="94"/>
        <v>0</v>
      </c>
      <c r="J107" s="428">
        <f t="shared" si="94"/>
        <v>0</v>
      </c>
      <c r="K107" s="428">
        <f t="shared" si="94"/>
        <v>0</v>
      </c>
      <c r="L107" s="428">
        <f t="shared" si="94"/>
        <v>0</v>
      </c>
      <c r="M107" s="428">
        <f t="shared" si="94"/>
        <v>0</v>
      </c>
      <c r="N107" s="428">
        <f>ROUND(SUM(M106*N16+N106*N17)/12,4)</f>
        <v>0</v>
      </c>
      <c r="O107" s="428">
        <f t="shared" ref="O107:Q107" si="95">ROUND(SUM(N106*O16+O106*O17)/12,4)</f>
        <v>0</v>
      </c>
      <c r="P107" s="428">
        <f t="shared" si="95"/>
        <v>0</v>
      </c>
      <c r="Q107" s="428">
        <f t="shared" si="95"/>
        <v>0</v>
      </c>
    </row>
    <row r="108" spans="1:17">
      <c r="B108" s="425"/>
      <c r="C108" s="431"/>
      <c r="D108" s="58"/>
      <c r="E108" s="428"/>
      <c r="F108" s="428"/>
      <c r="G108" s="428"/>
      <c r="H108" s="428"/>
      <c r="I108" s="428"/>
      <c r="J108" s="428"/>
      <c r="K108" s="428"/>
      <c r="L108" s="428"/>
      <c r="M108" s="428"/>
      <c r="N108" s="428"/>
      <c r="O108" s="428"/>
      <c r="P108" s="428"/>
      <c r="Q108" s="428"/>
    </row>
    <row r="109" spans="1:17" s="53" customFormat="1">
      <c r="A109" s="51"/>
      <c r="B109" s="523">
        <f>'1.  LRAMVA Summary'!B43</f>
        <v>0</v>
      </c>
      <c r="C109" s="850">
        <f>'2. LRAMVA Threshold'!Q43</f>
        <v>0</v>
      </c>
      <c r="D109" s="35"/>
      <c r="E109" s="35"/>
      <c r="F109" s="35"/>
      <c r="G109" s="35"/>
      <c r="H109" s="35"/>
      <c r="I109" s="35"/>
      <c r="J109" s="35"/>
      <c r="K109" s="35"/>
      <c r="L109" s="35"/>
      <c r="M109" s="35"/>
      <c r="N109" s="35"/>
      <c r="O109" s="35"/>
      <c r="P109" s="35"/>
      <c r="Q109" s="35"/>
    </row>
    <row r="110" spans="1:17" outlineLevel="1">
      <c r="B110" s="468" t="s">
        <v>507</v>
      </c>
      <c r="C110" s="851"/>
      <c r="D110" s="35"/>
      <c r="E110" s="35"/>
      <c r="F110" s="35"/>
      <c r="G110" s="35"/>
      <c r="H110" s="35"/>
      <c r="I110" s="35"/>
      <c r="J110" s="35"/>
      <c r="K110" s="35"/>
      <c r="L110" s="35"/>
      <c r="M110" s="35"/>
      <c r="N110" s="35"/>
      <c r="O110" s="35"/>
      <c r="P110" s="35"/>
      <c r="Q110" s="35"/>
    </row>
    <row r="111" spans="1:17" outlineLevel="1">
      <c r="B111" s="468" t="s">
        <v>508</v>
      </c>
      <c r="C111" s="851"/>
      <c r="D111" s="35"/>
      <c r="E111" s="35"/>
      <c r="F111" s="35"/>
      <c r="G111" s="35"/>
      <c r="H111" s="35"/>
      <c r="I111" s="35"/>
      <c r="J111" s="35"/>
      <c r="K111" s="35"/>
      <c r="L111" s="35"/>
      <c r="M111" s="35"/>
      <c r="N111" s="35"/>
      <c r="O111" s="35"/>
      <c r="P111" s="35"/>
      <c r="Q111" s="35"/>
    </row>
    <row r="112" spans="1:17" outlineLevel="1">
      <c r="B112" s="468" t="s">
        <v>486</v>
      </c>
      <c r="C112" s="851"/>
      <c r="D112" s="35"/>
      <c r="E112" s="35"/>
      <c r="F112" s="35"/>
      <c r="G112" s="35"/>
      <c r="H112" s="35"/>
      <c r="I112" s="35"/>
      <c r="J112" s="35"/>
      <c r="K112" s="35"/>
      <c r="L112" s="35"/>
      <c r="M112" s="35"/>
      <c r="N112" s="35"/>
      <c r="O112" s="35"/>
      <c r="P112" s="35"/>
      <c r="Q112" s="35"/>
    </row>
    <row r="113" spans="1:17">
      <c r="B113" s="468" t="s">
        <v>509</v>
      </c>
      <c r="C113" s="852"/>
      <c r="D113" s="54">
        <f>SUM(D109:D112)</f>
        <v>0</v>
      </c>
      <c r="E113" s="54">
        <f>SUM(E109:E112)</f>
        <v>0</v>
      </c>
      <c r="F113" s="54">
        <f>SUM(F109:F112)</f>
        <v>0</v>
      </c>
      <c r="G113" s="54">
        <f>SUM(G109:G112)</f>
        <v>0</v>
      </c>
      <c r="H113" s="54">
        <f t="shared" ref="H113:N113" si="96">SUM(H109:H112)</f>
        <v>0</v>
      </c>
      <c r="I113" s="54">
        <f t="shared" si="96"/>
        <v>0</v>
      </c>
      <c r="J113" s="54">
        <f t="shared" si="96"/>
        <v>0</v>
      </c>
      <c r="K113" s="54">
        <f t="shared" si="96"/>
        <v>0</v>
      </c>
      <c r="L113" s="54">
        <f t="shared" si="96"/>
        <v>0</v>
      </c>
      <c r="M113" s="54">
        <f t="shared" si="96"/>
        <v>0</v>
      </c>
      <c r="N113" s="54">
        <f t="shared" si="96"/>
        <v>0</v>
      </c>
      <c r="O113" s="54">
        <f t="shared" ref="O113:P113" si="97">SUM(O109:O112)</f>
        <v>0</v>
      </c>
      <c r="P113" s="54">
        <f t="shared" si="97"/>
        <v>0</v>
      </c>
      <c r="Q113" s="54">
        <f t="shared" ref="Q113" si="98">SUM(Q109:Q112)</f>
        <v>0</v>
      </c>
    </row>
    <row r="114" spans="1:17">
      <c r="B114" s="434" t="s">
        <v>510</v>
      </c>
      <c r="C114" s="431"/>
      <c r="D114" s="58"/>
      <c r="E114" s="428">
        <f t="shared" ref="E114:M114" si="99">ROUND(SUM(D113*E16+E113*E17)/12,4)</f>
        <v>0</v>
      </c>
      <c r="F114" s="428">
        <f t="shared" si="99"/>
        <v>0</v>
      </c>
      <c r="G114" s="428">
        <f t="shared" si="99"/>
        <v>0</v>
      </c>
      <c r="H114" s="428">
        <f t="shared" si="99"/>
        <v>0</v>
      </c>
      <c r="I114" s="428">
        <f t="shared" si="99"/>
        <v>0</v>
      </c>
      <c r="J114" s="428">
        <f t="shared" si="99"/>
        <v>0</v>
      </c>
      <c r="K114" s="428">
        <f t="shared" si="99"/>
        <v>0</v>
      </c>
      <c r="L114" s="428">
        <f t="shared" si="99"/>
        <v>0</v>
      </c>
      <c r="M114" s="428">
        <f t="shared" si="99"/>
        <v>0</v>
      </c>
      <c r="N114" s="428">
        <f>ROUND(SUM(M113*N16+N113*N17)/12,4)</f>
        <v>0</v>
      </c>
      <c r="O114" s="428">
        <f t="shared" ref="O114:Q114" si="100">ROUND(SUM(N113*O16+O113*O17)/12,4)</f>
        <v>0</v>
      </c>
      <c r="P114" s="428">
        <f t="shared" si="100"/>
        <v>0</v>
      </c>
      <c r="Q114" s="428">
        <f t="shared" si="100"/>
        <v>0</v>
      </c>
    </row>
    <row r="115" spans="1:17" s="3" customFormat="1" ht="14.25">
      <c r="A115" s="4"/>
      <c r="B115" s="60"/>
      <c r="C115" s="65"/>
      <c r="D115" s="61"/>
      <c r="E115" s="61"/>
      <c r="F115" s="61"/>
      <c r="G115" s="61"/>
      <c r="H115" s="61"/>
      <c r="I115" s="61"/>
      <c r="J115" s="61"/>
      <c r="K115" s="436"/>
      <c r="L115" s="437"/>
      <c r="M115" s="437"/>
      <c r="N115" s="437"/>
      <c r="O115" s="437"/>
      <c r="P115" s="437"/>
      <c r="Q115" s="437"/>
    </row>
    <row r="116" spans="1:17" s="3" customFormat="1" ht="21" customHeight="1">
      <c r="A116" s="4"/>
      <c r="B116" s="438" t="s">
        <v>604</v>
      </c>
      <c r="C116" s="78"/>
      <c r="D116" s="439"/>
      <c r="E116" s="439"/>
      <c r="F116" s="439"/>
      <c r="G116" s="439"/>
      <c r="H116" s="439"/>
      <c r="I116" s="439"/>
      <c r="J116" s="439"/>
      <c r="K116" s="439"/>
      <c r="L116" s="439"/>
      <c r="M116" s="439"/>
      <c r="N116" s="439"/>
      <c r="O116" s="439"/>
      <c r="P116" s="439"/>
      <c r="Q116" s="439"/>
    </row>
    <row r="119" spans="1:17" ht="15.75">
      <c r="B119" s="93" t="s">
        <v>480</v>
      </c>
    </row>
    <row r="120" spans="1:17" ht="75.75" customHeight="1">
      <c r="B120" s="853" t="s">
        <v>655</v>
      </c>
      <c r="C120" s="853"/>
      <c r="D120" s="853"/>
      <c r="E120" s="853"/>
      <c r="F120" s="853"/>
      <c r="G120" s="853"/>
      <c r="H120" s="853"/>
      <c r="I120" s="853"/>
      <c r="J120" s="853"/>
      <c r="K120" s="853"/>
      <c r="L120" s="853"/>
      <c r="M120" s="853"/>
      <c r="N120" s="853"/>
      <c r="O120" s="853"/>
      <c r="P120" s="853"/>
      <c r="Q120" s="853"/>
    </row>
    <row r="121" spans="1:17" ht="9" customHeight="1">
      <c r="B121" s="93"/>
    </row>
    <row r="122" spans="1:17" ht="63.75" customHeight="1">
      <c r="B122" s="209" t="s">
        <v>234</v>
      </c>
      <c r="C122" s="209" t="str">
        <f>'1.  LRAMVA Summary'!D53</f>
        <v>Residential</v>
      </c>
      <c r="D122" s="209" t="str">
        <f>'1.  LRAMVA Summary'!E53</f>
        <v>General Service &lt;50 kW</v>
      </c>
      <c r="E122" s="209" t="str">
        <f>'1.  LRAMVA Summary'!F53</f>
        <v>General Service 50 - 4,999 kW</v>
      </c>
      <c r="F122" s="209" t="str">
        <f>'1.  LRAMVA Summary'!G53</f>
        <v>Embedded Distributor</v>
      </c>
      <c r="G122" s="209" t="str">
        <f>'1.  LRAMVA Summary'!H53</f>
        <v>Sentinel Lighting</v>
      </c>
      <c r="H122" s="209" t="str">
        <f>'1.  LRAMVA Summary'!I53</f>
        <v>Street Lighting</v>
      </c>
      <c r="I122" s="209" t="str">
        <f>'1.  LRAMVA Summary'!J53</f>
        <v>Unmetered Scattered Load</v>
      </c>
      <c r="J122" s="209" t="str">
        <f>'1.  LRAMVA Summary'!K53</f>
        <v/>
      </c>
      <c r="K122" s="209" t="str">
        <f>'1.  LRAMVA Summary'!L53</f>
        <v/>
      </c>
      <c r="L122" s="209" t="str">
        <f>'1.  LRAMVA Summary'!M53</f>
        <v/>
      </c>
      <c r="M122" s="209" t="str">
        <f>'1.  LRAMVA Summary'!N53</f>
        <v/>
      </c>
      <c r="N122" s="209" t="str">
        <f>'1.  LRAMVA Summary'!O53</f>
        <v/>
      </c>
      <c r="O122" s="209" t="str">
        <f>'1.  LRAMVA Summary'!P53</f>
        <v/>
      </c>
      <c r="P122" s="209" t="str">
        <f>'1.  LRAMVA Summary'!Q53</f>
        <v/>
      </c>
      <c r="Q122" s="209" t="str">
        <f>'1.  LRAMVA Summary'!R53</f>
        <v>Total</v>
      </c>
    </row>
    <row r="123" spans="1:17">
      <c r="A123" s="72"/>
      <c r="B123" s="506"/>
      <c r="C123" s="507" t="str">
        <f>'1.  LRAMVA Summary'!D54</f>
        <v>kWh</v>
      </c>
      <c r="D123" s="507" t="str">
        <f>'1.  LRAMVA Summary'!E54</f>
        <v>kWh</v>
      </c>
      <c r="E123" s="507" t="str">
        <f>'1.  LRAMVA Summary'!F54</f>
        <v>kW</v>
      </c>
      <c r="F123" s="507" t="str">
        <f>'1.  LRAMVA Summary'!G54</f>
        <v>kW</v>
      </c>
      <c r="G123" s="507" t="str">
        <f>'1.  LRAMVA Summary'!H54</f>
        <v>kW</v>
      </c>
      <c r="H123" s="507" t="str">
        <f>'1.  LRAMVA Summary'!I54</f>
        <v>kW</v>
      </c>
      <c r="I123" s="507" t="str">
        <f>'1.  LRAMVA Summary'!J54</f>
        <v>kWh</v>
      </c>
      <c r="J123" s="507">
        <f>'1.  LRAMVA Summary'!K54</f>
        <v>0</v>
      </c>
      <c r="K123" s="507">
        <f>'1.  LRAMVA Summary'!L54</f>
        <v>0</v>
      </c>
      <c r="L123" s="507">
        <f>'1.  LRAMVA Summary'!M54</f>
        <v>0</v>
      </c>
      <c r="M123" s="507">
        <f>'1.  LRAMVA Summary'!N54</f>
        <v>0</v>
      </c>
      <c r="N123" s="507">
        <f>'1.  LRAMVA Summary'!O54</f>
        <v>0</v>
      </c>
      <c r="O123" s="507">
        <f>'1.  LRAMVA Summary'!P54</f>
        <v>0</v>
      </c>
      <c r="P123" s="508">
        <f>'1.  LRAMVA Summary'!Q54</f>
        <v>0</v>
      </c>
      <c r="Q123" s="508">
        <f>'1.  LRAMVA Summary'!R54</f>
        <v>0</v>
      </c>
    </row>
    <row r="124" spans="1:17">
      <c r="B124" s="440">
        <v>2011</v>
      </c>
      <c r="C124" s="588">
        <f>HLOOKUP(B124,$E$15:$P$114,9,FALSE)</f>
        <v>0</v>
      </c>
      <c r="D124" s="589">
        <f>HLOOKUP(B124,$E$15:$P$114,16,FALSE)</f>
        <v>0</v>
      </c>
      <c r="E124" s="590">
        <f t="shared" ref="E124:E135" si="101">HLOOKUP(B124,$E$15:$P$114,23,FALSE)</f>
        <v>0</v>
      </c>
      <c r="F124" s="589">
        <f t="shared" ref="F124:F135" si="102">HLOOKUP(B124,$E$15:$P$114,30,FALSE)</f>
        <v>0</v>
      </c>
      <c r="G124" s="590">
        <f t="shared" ref="G124:G135" si="103">HLOOKUP(B124,$E$15:$P$114,37,FALSE)</f>
        <v>0</v>
      </c>
      <c r="H124" s="589">
        <f t="shared" ref="H124:H135" si="104">HLOOKUP(B124,$E$15:$P$114,44,FALSE)</f>
        <v>0</v>
      </c>
      <c r="I124" s="590">
        <f t="shared" ref="I124:I135" si="105">HLOOKUP(B124,$E$15:$P$114,51,FALSE)</f>
        <v>0</v>
      </c>
      <c r="J124" s="590">
        <f t="shared" ref="J124:J135" si="106">HLOOKUP(B124,$E$15:$P$114,58,FALSE)</f>
        <v>0</v>
      </c>
      <c r="K124" s="590">
        <f t="shared" ref="K124:K135" si="107">HLOOKUP(B124,$E$15:$P$114,65,FALSE)</f>
        <v>0</v>
      </c>
      <c r="L124" s="590">
        <f t="shared" ref="L124:L135" si="108">HLOOKUP(B124,$E$15:$P$114,72,FALSE)</f>
        <v>0</v>
      </c>
      <c r="M124" s="590">
        <f t="shared" ref="M124:M135" si="109">HLOOKUP(B124,$E$15:$P$114,79,FALSE)</f>
        <v>0</v>
      </c>
      <c r="N124" s="590">
        <f t="shared" ref="N124:N135" si="110">HLOOKUP(B124,$E$15:$P$114,86,FALSE)</f>
        <v>0</v>
      </c>
      <c r="O124" s="590">
        <f t="shared" ref="O124:O135" si="111">HLOOKUP(B124,$E$15:$P$114,93,FALSE)</f>
        <v>0</v>
      </c>
      <c r="P124" s="590">
        <f t="shared" ref="P124:Q135" si="112">HLOOKUP(B124,$E$15:$P$114,100,FALSE)</f>
        <v>0</v>
      </c>
      <c r="Q124" s="590" t="e">
        <f t="shared" si="112"/>
        <v>#N/A</v>
      </c>
    </row>
    <row r="125" spans="1:17">
      <c r="B125" s="441">
        <v>2012</v>
      </c>
      <c r="C125" s="591">
        <f>HLOOKUP(B125,$E$15:$P$114,9,FALSE)</f>
        <v>0</v>
      </c>
      <c r="D125" s="592">
        <f>HLOOKUP(B125,$E$15:$P$114,16,FALSE)</f>
        <v>0</v>
      </c>
      <c r="E125" s="593">
        <f t="shared" si="101"/>
        <v>0</v>
      </c>
      <c r="F125" s="592">
        <f t="shared" si="102"/>
        <v>0</v>
      </c>
      <c r="G125" s="593">
        <f t="shared" si="103"/>
        <v>0</v>
      </c>
      <c r="H125" s="592">
        <f t="shared" si="104"/>
        <v>0</v>
      </c>
      <c r="I125" s="593">
        <f t="shared" si="105"/>
        <v>0</v>
      </c>
      <c r="J125" s="593">
        <f t="shared" si="106"/>
        <v>0</v>
      </c>
      <c r="K125" s="593">
        <f t="shared" si="107"/>
        <v>0</v>
      </c>
      <c r="L125" s="593">
        <f t="shared" si="108"/>
        <v>0</v>
      </c>
      <c r="M125" s="593">
        <f t="shared" si="109"/>
        <v>0</v>
      </c>
      <c r="N125" s="593">
        <f t="shared" si="110"/>
        <v>0</v>
      </c>
      <c r="O125" s="593">
        <f t="shared" si="111"/>
        <v>0</v>
      </c>
      <c r="P125" s="593">
        <f t="shared" si="112"/>
        <v>0</v>
      </c>
      <c r="Q125" s="593" t="e">
        <f t="shared" si="112"/>
        <v>#N/A</v>
      </c>
    </row>
    <row r="126" spans="1:17">
      <c r="B126" s="441">
        <v>2013</v>
      </c>
      <c r="C126" s="591">
        <f>HLOOKUP(B126,$E$15:$P$114,9,FALSE)</f>
        <v>0</v>
      </c>
      <c r="D126" s="592">
        <f>HLOOKUP(B126,$E$15:$P$114,16,FALSE)</f>
        <v>0</v>
      </c>
      <c r="E126" s="593">
        <f t="shared" si="101"/>
        <v>0</v>
      </c>
      <c r="F126" s="592">
        <f t="shared" si="102"/>
        <v>0</v>
      </c>
      <c r="G126" s="593">
        <f t="shared" si="103"/>
        <v>0</v>
      </c>
      <c r="H126" s="592">
        <f t="shared" si="104"/>
        <v>0</v>
      </c>
      <c r="I126" s="593">
        <f t="shared" si="105"/>
        <v>0</v>
      </c>
      <c r="J126" s="593">
        <f t="shared" si="106"/>
        <v>0</v>
      </c>
      <c r="K126" s="593">
        <f t="shared" si="107"/>
        <v>0</v>
      </c>
      <c r="L126" s="593">
        <f t="shared" si="108"/>
        <v>0</v>
      </c>
      <c r="M126" s="593">
        <f t="shared" si="109"/>
        <v>0</v>
      </c>
      <c r="N126" s="593">
        <f t="shared" si="110"/>
        <v>0</v>
      </c>
      <c r="O126" s="593">
        <f t="shared" si="111"/>
        <v>0</v>
      </c>
      <c r="P126" s="593">
        <f t="shared" si="112"/>
        <v>0</v>
      </c>
      <c r="Q126" s="593" t="e">
        <f t="shared" si="112"/>
        <v>#N/A</v>
      </c>
    </row>
    <row r="127" spans="1:17">
      <c r="B127" s="441">
        <v>2014</v>
      </c>
      <c r="C127" s="687">
        <f t="shared" ref="C127:C135" si="113">HLOOKUP(B127,$E$15:$P$114,9,FALSE)</f>
        <v>0</v>
      </c>
      <c r="D127" s="727">
        <f t="shared" ref="D127:D134" si="114">HLOOKUP(B127,$E$15:$P$114,16,FALSE)</f>
        <v>0</v>
      </c>
      <c r="E127" s="593">
        <f t="shared" si="101"/>
        <v>0</v>
      </c>
      <c r="F127" s="592">
        <f t="shared" si="102"/>
        <v>0</v>
      </c>
      <c r="G127" s="593">
        <f t="shared" si="103"/>
        <v>0</v>
      </c>
      <c r="H127" s="592">
        <f t="shared" si="104"/>
        <v>0</v>
      </c>
      <c r="I127" s="593">
        <f t="shared" si="105"/>
        <v>0</v>
      </c>
      <c r="J127" s="593">
        <f t="shared" si="106"/>
        <v>0</v>
      </c>
      <c r="K127" s="593">
        <f t="shared" si="107"/>
        <v>0</v>
      </c>
      <c r="L127" s="593">
        <f t="shared" si="108"/>
        <v>0</v>
      </c>
      <c r="M127" s="593">
        <f t="shared" si="109"/>
        <v>0</v>
      </c>
      <c r="N127" s="593">
        <f t="shared" si="110"/>
        <v>0</v>
      </c>
      <c r="O127" s="593">
        <f t="shared" si="111"/>
        <v>0</v>
      </c>
      <c r="P127" s="593">
        <f t="shared" si="112"/>
        <v>0</v>
      </c>
      <c r="Q127" s="593" t="e">
        <f t="shared" si="112"/>
        <v>#N/A</v>
      </c>
    </row>
    <row r="128" spans="1:17">
      <c r="B128" s="441">
        <v>2015</v>
      </c>
      <c r="C128" s="591">
        <f t="shared" si="113"/>
        <v>0</v>
      </c>
      <c r="D128" s="592">
        <f t="shared" si="114"/>
        <v>0</v>
      </c>
      <c r="E128" s="593">
        <f t="shared" si="101"/>
        <v>0</v>
      </c>
      <c r="F128" s="592">
        <f t="shared" si="102"/>
        <v>0</v>
      </c>
      <c r="G128" s="593">
        <f t="shared" si="103"/>
        <v>0</v>
      </c>
      <c r="H128" s="592">
        <f t="shared" si="104"/>
        <v>0</v>
      </c>
      <c r="I128" s="593">
        <f t="shared" si="105"/>
        <v>0</v>
      </c>
      <c r="J128" s="593">
        <f t="shared" si="106"/>
        <v>0</v>
      </c>
      <c r="K128" s="593">
        <f t="shared" si="107"/>
        <v>0</v>
      </c>
      <c r="L128" s="593">
        <f t="shared" si="108"/>
        <v>0</v>
      </c>
      <c r="M128" s="593">
        <f t="shared" si="109"/>
        <v>0</v>
      </c>
      <c r="N128" s="593">
        <f t="shared" si="110"/>
        <v>0</v>
      </c>
      <c r="O128" s="593">
        <f t="shared" si="111"/>
        <v>0</v>
      </c>
      <c r="P128" s="593">
        <f t="shared" si="112"/>
        <v>0</v>
      </c>
      <c r="Q128" s="593" t="e">
        <f t="shared" si="112"/>
        <v>#N/A</v>
      </c>
    </row>
    <row r="129" spans="2:17">
      <c r="B129" s="441">
        <v>2016</v>
      </c>
      <c r="C129" s="687">
        <f t="shared" si="113"/>
        <v>7.7000000000000002E-3</v>
      </c>
      <c r="D129" s="592">
        <f t="shared" si="114"/>
        <v>7.9000000000000008E-3</v>
      </c>
      <c r="E129" s="593">
        <f t="shared" si="101"/>
        <v>1.4480999999999999</v>
      </c>
      <c r="F129" s="592">
        <f t="shared" si="102"/>
        <v>0</v>
      </c>
      <c r="G129" s="593">
        <f t="shared" si="103"/>
        <v>6.4158999999999997</v>
      </c>
      <c r="H129" s="592">
        <f t="shared" si="104"/>
        <v>5.8578999999999999</v>
      </c>
      <c r="I129" s="593">
        <f t="shared" si="105"/>
        <v>1.95E-2</v>
      </c>
      <c r="J129" s="593">
        <f t="shared" si="106"/>
        <v>0</v>
      </c>
      <c r="K129" s="593">
        <f t="shared" si="107"/>
        <v>0</v>
      </c>
      <c r="L129" s="593">
        <f t="shared" si="108"/>
        <v>0</v>
      </c>
      <c r="M129" s="593">
        <f t="shared" si="109"/>
        <v>0</v>
      </c>
      <c r="N129" s="593">
        <f t="shared" si="110"/>
        <v>0</v>
      </c>
      <c r="O129" s="593">
        <f t="shared" si="111"/>
        <v>0</v>
      </c>
      <c r="P129" s="593">
        <f t="shared" si="112"/>
        <v>0</v>
      </c>
      <c r="Q129" s="593" t="e">
        <f t="shared" si="112"/>
        <v>#N/A</v>
      </c>
    </row>
    <row r="130" spans="2:17">
      <c r="B130" s="441">
        <v>2017</v>
      </c>
      <c r="C130" s="728">
        <f t="shared" si="113"/>
        <v>9.1000000000000004E-3</v>
      </c>
      <c r="D130" s="727">
        <f t="shared" si="114"/>
        <v>1.1900000000000001E-2</v>
      </c>
      <c r="E130" s="593">
        <f t="shared" si="101"/>
        <v>2.1974</v>
      </c>
      <c r="F130" s="592">
        <f t="shared" si="102"/>
        <v>0</v>
      </c>
      <c r="G130" s="593">
        <f t="shared" si="103"/>
        <v>9.7361000000000004</v>
      </c>
      <c r="H130" s="592">
        <f t="shared" si="104"/>
        <v>8.8894000000000002</v>
      </c>
      <c r="I130" s="593">
        <f t="shared" si="105"/>
        <v>2.9499999999999998E-2</v>
      </c>
      <c r="J130" s="593">
        <f t="shared" si="106"/>
        <v>0</v>
      </c>
      <c r="K130" s="593">
        <f t="shared" si="107"/>
        <v>0</v>
      </c>
      <c r="L130" s="593">
        <f t="shared" si="108"/>
        <v>0</v>
      </c>
      <c r="M130" s="593">
        <f t="shared" si="109"/>
        <v>0</v>
      </c>
      <c r="N130" s="593">
        <f t="shared" si="110"/>
        <v>0</v>
      </c>
      <c r="O130" s="593">
        <f t="shared" si="111"/>
        <v>0</v>
      </c>
      <c r="P130" s="593">
        <f t="shared" si="112"/>
        <v>0</v>
      </c>
      <c r="Q130" s="593" t="e">
        <f t="shared" si="112"/>
        <v>#N/A</v>
      </c>
    </row>
    <row r="131" spans="2:17">
      <c r="B131" s="441">
        <v>2018</v>
      </c>
      <c r="C131" s="591">
        <f t="shared" si="113"/>
        <v>5.3E-3</v>
      </c>
      <c r="D131" s="592">
        <f t="shared" si="114"/>
        <v>1.21E-2</v>
      </c>
      <c r="E131" s="593">
        <f t="shared" si="101"/>
        <v>2.2368000000000001</v>
      </c>
      <c r="F131" s="592">
        <f t="shared" si="102"/>
        <v>0.81169999999999998</v>
      </c>
      <c r="G131" s="593">
        <f t="shared" si="103"/>
        <v>9.2489000000000008</v>
      </c>
      <c r="H131" s="592">
        <f t="shared" si="104"/>
        <v>8.891</v>
      </c>
      <c r="I131" s="593">
        <f t="shared" si="105"/>
        <v>2.8199999999999999E-2</v>
      </c>
      <c r="J131" s="593">
        <f t="shared" si="106"/>
        <v>0</v>
      </c>
      <c r="K131" s="593">
        <f t="shared" si="107"/>
        <v>0</v>
      </c>
      <c r="L131" s="593">
        <f t="shared" si="108"/>
        <v>0</v>
      </c>
      <c r="M131" s="593">
        <f t="shared" si="109"/>
        <v>0</v>
      </c>
      <c r="N131" s="593">
        <f t="shared" si="110"/>
        <v>0</v>
      </c>
      <c r="O131" s="593">
        <f t="shared" si="111"/>
        <v>0</v>
      </c>
      <c r="P131" s="593">
        <f t="shared" si="112"/>
        <v>0</v>
      </c>
      <c r="Q131" s="593" t="e">
        <f t="shared" si="112"/>
        <v>#N/A</v>
      </c>
    </row>
    <row r="132" spans="2:17">
      <c r="B132" s="441">
        <v>2019</v>
      </c>
      <c r="C132" s="591">
        <f t="shared" si="113"/>
        <v>1.2999999999999999E-3</v>
      </c>
      <c r="D132" s="592">
        <f t="shared" si="114"/>
        <v>1.2200000000000001E-2</v>
      </c>
      <c r="E132" s="593">
        <f t="shared" si="101"/>
        <v>2.2704</v>
      </c>
      <c r="F132" s="592">
        <f t="shared" si="102"/>
        <v>1.2292000000000001</v>
      </c>
      <c r="G132" s="593">
        <f t="shared" si="103"/>
        <v>9.0580999999999996</v>
      </c>
      <c r="H132" s="592">
        <f t="shared" si="104"/>
        <v>8.9459</v>
      </c>
      <c r="I132" s="593">
        <f t="shared" si="105"/>
        <v>2.7699999999999999E-2</v>
      </c>
      <c r="J132" s="593">
        <f t="shared" si="106"/>
        <v>0</v>
      </c>
      <c r="K132" s="593">
        <f t="shared" si="107"/>
        <v>0</v>
      </c>
      <c r="L132" s="593">
        <f t="shared" si="108"/>
        <v>0</v>
      </c>
      <c r="M132" s="593">
        <f t="shared" si="109"/>
        <v>0</v>
      </c>
      <c r="N132" s="593">
        <f t="shared" si="110"/>
        <v>0</v>
      </c>
      <c r="O132" s="593">
        <f t="shared" si="111"/>
        <v>0</v>
      </c>
      <c r="P132" s="593">
        <f t="shared" si="112"/>
        <v>0</v>
      </c>
      <c r="Q132" s="593" t="e">
        <f t="shared" si="112"/>
        <v>#N/A</v>
      </c>
    </row>
    <row r="133" spans="2:17">
      <c r="B133" s="441">
        <v>2020</v>
      </c>
      <c r="C133" s="687">
        <f t="shared" si="113"/>
        <v>0</v>
      </c>
      <c r="D133" s="727">
        <f t="shared" si="114"/>
        <v>1.24E-2</v>
      </c>
      <c r="E133" s="593">
        <f t="shared" si="101"/>
        <v>2.3086000000000002</v>
      </c>
      <c r="F133" s="592">
        <f t="shared" si="102"/>
        <v>1.1620999999999999</v>
      </c>
      <c r="G133" s="593">
        <f t="shared" si="103"/>
        <v>9.2106999999999992</v>
      </c>
      <c r="H133" s="592">
        <f t="shared" si="104"/>
        <v>9.0966000000000005</v>
      </c>
      <c r="I133" s="593">
        <f t="shared" si="105"/>
        <v>2.81E-2</v>
      </c>
      <c r="J133" s="593">
        <f t="shared" si="106"/>
        <v>0</v>
      </c>
      <c r="K133" s="593">
        <f t="shared" si="107"/>
        <v>0</v>
      </c>
      <c r="L133" s="593">
        <f t="shared" si="108"/>
        <v>0</v>
      </c>
      <c r="M133" s="593">
        <f t="shared" si="109"/>
        <v>0</v>
      </c>
      <c r="N133" s="593">
        <f t="shared" si="110"/>
        <v>0</v>
      </c>
      <c r="O133" s="593">
        <f t="shared" si="111"/>
        <v>0</v>
      </c>
      <c r="P133" s="593">
        <f t="shared" si="112"/>
        <v>0</v>
      </c>
      <c r="Q133" s="593" t="e">
        <f t="shared" si="112"/>
        <v>#N/A</v>
      </c>
    </row>
    <row r="134" spans="2:17">
      <c r="B134" s="686">
        <v>2021</v>
      </c>
      <c r="C134" s="591">
        <f t="shared" si="113"/>
        <v>0</v>
      </c>
      <c r="D134" s="592">
        <f t="shared" si="114"/>
        <v>1.2699999999999999E-2</v>
      </c>
      <c r="E134" s="689">
        <f t="shared" si="101"/>
        <v>2.3544</v>
      </c>
      <c r="F134" s="688">
        <f t="shared" si="102"/>
        <v>1.2302999999999999</v>
      </c>
      <c r="G134" s="689">
        <f t="shared" si="103"/>
        <v>9.3934999999999995</v>
      </c>
      <c r="H134" s="688">
        <f t="shared" si="104"/>
        <v>9.2771000000000008</v>
      </c>
      <c r="I134" s="689">
        <f t="shared" si="105"/>
        <v>2.87E-2</v>
      </c>
      <c r="J134" s="689">
        <f t="shared" si="106"/>
        <v>0</v>
      </c>
      <c r="K134" s="689">
        <f t="shared" si="107"/>
        <v>0</v>
      </c>
      <c r="L134" s="689">
        <f t="shared" si="108"/>
        <v>0</v>
      </c>
      <c r="M134" s="689">
        <f t="shared" si="109"/>
        <v>0</v>
      </c>
      <c r="N134" s="689">
        <f t="shared" si="110"/>
        <v>0</v>
      </c>
      <c r="O134" s="689">
        <f t="shared" si="111"/>
        <v>0</v>
      </c>
      <c r="P134" s="689">
        <f t="shared" si="112"/>
        <v>0</v>
      </c>
      <c r="Q134" s="689" t="e">
        <f t="shared" si="112"/>
        <v>#N/A</v>
      </c>
    </row>
    <row r="135" spans="2:17">
      <c r="B135" s="759">
        <v>2022</v>
      </c>
      <c r="C135" s="591">
        <f t="shared" si="113"/>
        <v>0</v>
      </c>
      <c r="D135" s="760">
        <f>HLOOKUP(B135,$E$15:$P$114,16,FALSE)</f>
        <v>1.3100000000000001E-2</v>
      </c>
      <c r="E135" s="761">
        <f t="shared" si="101"/>
        <v>2.4201000000000001</v>
      </c>
      <c r="F135" s="762">
        <f t="shared" si="102"/>
        <v>1.3095000000000001</v>
      </c>
      <c r="G135" s="761">
        <f t="shared" si="103"/>
        <v>9.6554000000000002</v>
      </c>
      <c r="H135" s="762">
        <f t="shared" si="104"/>
        <v>9.5357000000000003</v>
      </c>
      <c r="I135" s="761">
        <f t="shared" si="105"/>
        <v>2.9499999999999998E-2</v>
      </c>
      <c r="J135" s="761">
        <f t="shared" si="106"/>
        <v>0</v>
      </c>
      <c r="K135" s="761">
        <f t="shared" si="107"/>
        <v>0</v>
      </c>
      <c r="L135" s="761">
        <f t="shared" si="108"/>
        <v>0</v>
      </c>
      <c r="M135" s="761">
        <f t="shared" si="109"/>
        <v>0</v>
      </c>
      <c r="N135" s="761">
        <f t="shared" si="110"/>
        <v>0</v>
      </c>
      <c r="O135" s="761">
        <f t="shared" si="111"/>
        <v>0</v>
      </c>
      <c r="P135" s="761">
        <f t="shared" si="112"/>
        <v>0</v>
      </c>
      <c r="Q135" s="761" t="e">
        <f t="shared" si="112"/>
        <v>#N/A</v>
      </c>
    </row>
    <row r="136" spans="2:17">
      <c r="B136" s="763">
        <v>2023</v>
      </c>
      <c r="C136" s="731">
        <f>HLOOKUP(B136,$E$15:$Q$114,9,FALSE)</f>
        <v>0</v>
      </c>
      <c r="D136" s="729">
        <f>HLOOKUP(B136,$E$15:$Q$114,16,FALSE)</f>
        <v>1.35E-2</v>
      </c>
      <c r="E136" s="764">
        <f>HLOOKUP(B136,$E$15:$Q$114,23,FALSE)</f>
        <v>2.5028999999999999</v>
      </c>
      <c r="F136" s="765">
        <f>HLOOKUP(B136,$E$15:$Q$114,30,FALSE)</f>
        <v>1.3543000000000001</v>
      </c>
      <c r="G136" s="764">
        <f>HLOOKUP(B136,$E$15:$Q$114,37,FALSE)</f>
        <v>9.9855999999999998</v>
      </c>
      <c r="H136" s="765">
        <f>HLOOKUP(B136,$E$15:$Q$114,44,FALSE)</f>
        <v>9.8618000000000006</v>
      </c>
      <c r="I136" s="764">
        <f>HLOOKUP(B136,$E$15:$Q$114,51,FALSE)</f>
        <v>3.0499999999999999E-2</v>
      </c>
      <c r="J136" s="764">
        <f>HLOOKUP(B136,$E$15:$Q$114,58,FALSE)</f>
        <v>0</v>
      </c>
      <c r="K136" s="764">
        <f>HLOOKUP(B136,$E$15:$Q$114,65,FALSE)</f>
        <v>0</v>
      </c>
      <c r="L136" s="764">
        <f>HLOOKUP(B136,$E$15:$Q$114,72,FALSE)</f>
        <v>0</v>
      </c>
      <c r="M136" s="764">
        <f>HLOOKUP(B136,$E$15:$Q$114,79,FALSE)</f>
        <v>0</v>
      </c>
      <c r="N136" s="764">
        <f>HLOOKUP(B136,$E$15:$Q$114,86,FALSE)</f>
        <v>0</v>
      </c>
      <c r="O136" s="764">
        <f>HLOOKUP(B136,$E$15:$Q$114,93,FALSE)</f>
        <v>0</v>
      </c>
      <c r="P136" s="764">
        <f>HLOOKUP(B136,$E$15:$Q$114,100,FALSE)</f>
        <v>0</v>
      </c>
      <c r="Q136" s="764" t="e">
        <f t="shared" ref="Q136" si="115">HLOOKUP(C136,$E$15:$P$114,100,FALSE)</f>
        <v>#N/A</v>
      </c>
    </row>
    <row r="137" spans="2:17" ht="18.75" customHeight="1">
      <c r="B137" s="438" t="s">
        <v>619</v>
      </c>
      <c r="C137" s="730"/>
      <c r="D137" s="519"/>
      <c r="E137" s="520"/>
      <c r="F137" s="519"/>
      <c r="G137" s="519"/>
      <c r="H137" s="519"/>
      <c r="I137" s="519"/>
      <c r="J137" s="519"/>
      <c r="K137" s="519"/>
      <c r="L137" s="519"/>
      <c r="M137" s="519"/>
      <c r="N137" s="519"/>
      <c r="O137" s="519"/>
      <c r="P137" s="519"/>
      <c r="Q137" s="519"/>
    </row>
    <row r="139" spans="2:17">
      <c r="B139" s="513" t="s">
        <v>522</v>
      </c>
    </row>
  </sheetData>
  <sheetProtection formatCells="0" formatColumns="0" formatRows="0" insertColumns="0" insertRows="0" insertHyperlinks="0" deleteColumns="0" deleteRows="0" sort="0" autoFilter="0" pivotTables="0"/>
  <mergeCells count="19">
    <mergeCell ref="B120:Q120"/>
    <mergeCell ref="B4:B6"/>
    <mergeCell ref="C15:C17"/>
    <mergeCell ref="C46:C50"/>
    <mergeCell ref="C53:C57"/>
    <mergeCell ref="C60:C64"/>
    <mergeCell ref="C18:C22"/>
    <mergeCell ref="C25:C29"/>
    <mergeCell ref="C32:C36"/>
    <mergeCell ref="C39:C43"/>
    <mergeCell ref="C6:D6"/>
    <mergeCell ref="C102:C106"/>
    <mergeCell ref="B12:O12"/>
    <mergeCell ref="C109:C113"/>
    <mergeCell ref="C67:C71"/>
    <mergeCell ref="C74:C78"/>
    <mergeCell ref="C81:C85"/>
    <mergeCell ref="C88:C92"/>
    <mergeCell ref="C95:C99"/>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9" location="'3.  Distribution Rates'!A1" display="Return to top" xr:uid="{00000000-0004-0000-0700-000002000000}"/>
  </hyperlinks>
  <pageMargins left="0.7" right="0.7" top="0.75" bottom="0.75" header="0.3" footer="0.3"/>
  <pageSetup paperSize="5" scale="3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zoomScale="80" zoomScaleNormal="80" zoomScaleSheetLayoutView="80" zoomScalePageLayoutView="85" workbookViewId="0">
      <selection activeCell="AM558" sqref="AM558"/>
    </sheetView>
  </sheetViews>
  <sheetFormatPr defaultColWidth="9" defaultRowHeight="14.25" outlineLevelRow="1" outlineLevelCol="1"/>
  <cols>
    <col min="1" max="1" width="4.5703125" style="448" customWidth="1"/>
    <col min="2" max="2" width="43.5703125" style="218" customWidth="1"/>
    <col min="3" max="3" width="14" style="218" customWidth="1"/>
    <col min="4" max="4" width="18" style="217" customWidth="1"/>
    <col min="5" max="8" width="10.42578125" style="217" customWidth="1" outlineLevel="1"/>
    <col min="9" max="20" width="9" style="217" customWidth="1" outlineLevel="1"/>
    <col min="21" max="21" width="12.42578125" style="217" customWidth="1" outlineLevel="1"/>
    <col min="22" max="22" width="17.5703125" style="217" customWidth="1"/>
    <col min="23" max="38" width="9.42578125" style="217" hidden="1" customWidth="1" outlineLevel="1"/>
    <col min="39" max="39" width="14" style="219" customWidth="1" collapsed="1"/>
    <col min="40" max="40" width="14.5703125" style="219" customWidth="1"/>
    <col min="41" max="41" width="17" style="219" customWidth="1"/>
    <col min="42" max="42" width="17.5703125" style="219" customWidth="1"/>
    <col min="43" max="49" width="14.5703125" style="219" customWidth="1"/>
    <col min="50" max="52" width="15" style="219" customWidth="1"/>
    <col min="53" max="53" width="14.28515625" style="219" customWidth="1"/>
    <col min="54" max="54" width="14.5703125" style="217" customWidth="1"/>
    <col min="55" max="55" width="15" style="217" customWidth="1"/>
    <col min="56" max="56" width="14" style="217" customWidth="1"/>
    <col min="57" max="57" width="9.5703125" style="217" customWidth="1"/>
    <col min="58" max="58" width="11" style="217" customWidth="1"/>
    <col min="59" max="59" width="12" style="217" customWidth="1"/>
    <col min="60" max="60" width="6.42578125" style="217" bestFit="1" customWidth="1"/>
    <col min="61" max="65" width="9" style="217"/>
    <col min="66" max="66" width="6.42578125" style="217" bestFit="1" customWidth="1"/>
    <col min="67" max="16384" width="9" style="217"/>
  </cols>
  <sheetData>
    <row r="1" spans="1:53" ht="164.25" customHeight="1"/>
    <row r="2" spans="1:53" ht="23.25" customHeight="1" thickBot="1"/>
    <row r="3" spans="1:53" ht="25.5" customHeight="1" thickBot="1">
      <c r="B3" s="864" t="s">
        <v>171</v>
      </c>
      <c r="C3" s="220" t="s">
        <v>175</v>
      </c>
      <c r="D3" s="446"/>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row>
    <row r="4" spans="1:53" ht="24" customHeight="1" thickBot="1">
      <c r="B4" s="864"/>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row>
    <row r="5" spans="1:53" ht="29.25" customHeight="1" thickBot="1">
      <c r="B5" s="234"/>
      <c r="C5" s="857" t="s">
        <v>547</v>
      </c>
      <c r="D5" s="858"/>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row>
    <row r="6" spans="1:53"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9"/>
      <c r="AN6" s="229"/>
      <c r="AO6" s="229"/>
      <c r="AP6" s="229"/>
      <c r="AQ6" s="229"/>
      <c r="AR6" s="229"/>
      <c r="AS6" s="229"/>
      <c r="AT6" s="230"/>
      <c r="AU6" s="230"/>
      <c r="AV6" s="230"/>
      <c r="AW6" s="230"/>
      <c r="AX6" s="230"/>
      <c r="AY6" s="230"/>
      <c r="AZ6" s="230"/>
      <c r="BA6" s="230"/>
    </row>
    <row r="7" spans="1:53" ht="70.5" customHeight="1">
      <c r="B7" s="864" t="s">
        <v>501</v>
      </c>
      <c r="C7" s="865" t="s">
        <v>892</v>
      </c>
      <c r="D7" s="865"/>
      <c r="E7" s="865"/>
      <c r="F7" s="865"/>
      <c r="G7" s="865"/>
      <c r="H7" s="865"/>
      <c r="I7" s="865"/>
      <c r="J7" s="865"/>
      <c r="K7" s="865"/>
      <c r="L7" s="865"/>
      <c r="M7" s="865"/>
      <c r="N7" s="865"/>
      <c r="O7" s="865"/>
      <c r="P7" s="865"/>
      <c r="Q7" s="865"/>
      <c r="R7" s="865"/>
      <c r="S7" s="865"/>
      <c r="T7" s="865"/>
      <c r="U7" s="865"/>
      <c r="V7" s="865"/>
      <c r="W7" s="865"/>
      <c r="X7" s="865"/>
      <c r="Y7" s="865"/>
      <c r="Z7" s="865"/>
      <c r="AA7" s="865"/>
      <c r="AB7" s="865"/>
      <c r="AC7" s="865"/>
      <c r="AD7" s="865"/>
      <c r="AE7" s="865"/>
      <c r="AF7" s="865"/>
      <c r="AG7" s="865"/>
      <c r="AH7" s="865"/>
      <c r="AI7" s="865"/>
      <c r="AJ7" s="865"/>
      <c r="AK7" s="865"/>
      <c r="AL7" s="865"/>
      <c r="AM7" s="379"/>
      <c r="AN7" s="379"/>
      <c r="AO7" s="379"/>
      <c r="AP7" s="379"/>
      <c r="AQ7" s="379"/>
      <c r="AR7" s="379"/>
      <c r="AS7" s="379"/>
      <c r="AT7" s="379"/>
      <c r="AU7" s="379"/>
      <c r="AV7" s="379"/>
      <c r="AW7" s="379"/>
      <c r="AX7" s="379"/>
      <c r="AY7" s="379"/>
      <c r="AZ7" s="379"/>
      <c r="BA7" s="379"/>
    </row>
    <row r="8" spans="1:53" s="232" customFormat="1" ht="58.5" customHeight="1">
      <c r="A8" s="448"/>
      <c r="B8" s="864"/>
      <c r="C8" s="865" t="s">
        <v>566</v>
      </c>
      <c r="D8" s="865"/>
      <c r="E8" s="865"/>
      <c r="F8" s="865"/>
      <c r="G8" s="865"/>
      <c r="H8" s="865"/>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379"/>
      <c r="AN8" s="379"/>
      <c r="AO8" s="379"/>
      <c r="AP8" s="379"/>
      <c r="AQ8" s="379"/>
      <c r="AR8" s="379"/>
      <c r="AS8" s="379"/>
      <c r="AT8" s="379"/>
      <c r="AU8" s="379"/>
      <c r="AV8" s="379"/>
      <c r="AW8" s="379"/>
      <c r="AX8" s="379"/>
      <c r="AY8" s="379"/>
      <c r="AZ8" s="379"/>
      <c r="BA8" s="379"/>
    </row>
    <row r="9" spans="1:53" s="232" customFormat="1" ht="57.75" customHeight="1">
      <c r="A9" s="448"/>
      <c r="B9" s="234"/>
      <c r="C9" s="865" t="s">
        <v>565</v>
      </c>
      <c r="D9" s="865"/>
      <c r="E9" s="865"/>
      <c r="F9" s="865"/>
      <c r="G9" s="865"/>
      <c r="H9" s="865"/>
      <c r="I9" s="865"/>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379"/>
      <c r="AN9" s="379"/>
      <c r="AO9" s="379"/>
      <c r="AP9" s="379"/>
      <c r="AQ9" s="379"/>
      <c r="AR9" s="379"/>
      <c r="AS9" s="379"/>
      <c r="AT9" s="379"/>
      <c r="AU9" s="379"/>
      <c r="AV9" s="379"/>
      <c r="AW9" s="379"/>
      <c r="AX9" s="379"/>
      <c r="AY9" s="379"/>
      <c r="AZ9" s="379"/>
      <c r="BA9" s="379"/>
    </row>
    <row r="10" spans="1:53" ht="41.25" customHeight="1">
      <c r="B10" s="236"/>
      <c r="C10" s="865" t="s">
        <v>621</v>
      </c>
      <c r="D10" s="865"/>
      <c r="E10" s="865"/>
      <c r="F10" s="865"/>
      <c r="G10" s="865"/>
      <c r="H10" s="865"/>
      <c r="I10" s="865"/>
      <c r="J10" s="865"/>
      <c r="K10" s="865"/>
      <c r="L10" s="865"/>
      <c r="M10" s="865"/>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379"/>
      <c r="AN10" s="379"/>
      <c r="AO10" s="379"/>
      <c r="AP10" s="379"/>
      <c r="AQ10" s="379"/>
      <c r="AR10" s="379"/>
      <c r="AS10" s="379"/>
      <c r="AT10" s="379"/>
      <c r="AU10" s="379"/>
      <c r="AV10" s="379"/>
      <c r="AW10" s="379"/>
      <c r="AX10" s="379"/>
      <c r="AY10" s="379"/>
      <c r="AZ10" s="379"/>
      <c r="BA10" s="379"/>
    </row>
    <row r="11" spans="1:53" ht="53.25" customHeight="1">
      <c r="C11" s="865" t="s">
        <v>609</v>
      </c>
      <c r="D11" s="865"/>
      <c r="E11" s="865"/>
      <c r="F11" s="865"/>
      <c r="G11" s="865"/>
      <c r="H11" s="865"/>
      <c r="I11" s="865"/>
      <c r="J11" s="865"/>
      <c r="K11" s="865"/>
      <c r="L11" s="865"/>
      <c r="M11" s="865"/>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379"/>
      <c r="AN11" s="379"/>
      <c r="AO11" s="379"/>
      <c r="AP11" s="379"/>
      <c r="AQ11" s="379"/>
      <c r="AR11" s="379"/>
      <c r="AS11" s="379"/>
      <c r="AT11" s="379"/>
      <c r="AU11" s="379"/>
      <c r="AV11" s="379"/>
      <c r="AW11" s="379"/>
      <c r="AX11" s="379"/>
      <c r="AY11" s="379"/>
      <c r="AZ11" s="379"/>
      <c r="BA11" s="379"/>
    </row>
    <row r="12" spans="1:53"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3"/>
      <c r="AT12" s="237"/>
      <c r="AU12" s="237"/>
      <c r="AV12" s="237"/>
      <c r="AW12" s="237"/>
      <c r="AX12" s="237"/>
      <c r="AY12" s="237"/>
      <c r="AZ12" s="237"/>
      <c r="BA12" s="217"/>
    </row>
    <row r="13" spans="1:53" ht="20.25" customHeight="1">
      <c r="B13" s="864" t="s">
        <v>523</v>
      </c>
      <c r="C13" s="512" t="s">
        <v>518</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3"/>
      <c r="AT13" s="237"/>
      <c r="AU13" s="237"/>
      <c r="AV13" s="237"/>
      <c r="AW13" s="237"/>
      <c r="AX13" s="237"/>
      <c r="AY13" s="237"/>
      <c r="AZ13" s="237"/>
      <c r="BA13" s="217"/>
    </row>
    <row r="14" spans="1:53" ht="20.25" customHeight="1">
      <c r="B14" s="864"/>
      <c r="C14" s="512" t="s">
        <v>519</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3"/>
      <c r="AT14" s="237"/>
      <c r="AU14" s="237"/>
      <c r="AV14" s="237"/>
      <c r="AW14" s="237"/>
      <c r="AX14" s="237"/>
      <c r="AY14" s="237"/>
      <c r="AZ14" s="237"/>
      <c r="BA14" s="217"/>
    </row>
    <row r="15" spans="1:53" ht="20.25" customHeight="1">
      <c r="C15" s="512" t="s">
        <v>520</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3"/>
      <c r="AT15" s="237"/>
      <c r="AU15" s="237"/>
      <c r="AV15" s="237"/>
      <c r="AW15" s="237"/>
      <c r="AX15" s="237"/>
      <c r="AY15" s="237"/>
      <c r="AZ15" s="237"/>
      <c r="BA15" s="217"/>
    </row>
    <row r="16" spans="1:53" ht="20.25" customHeight="1">
      <c r="C16" s="512" t="s">
        <v>521</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3"/>
      <c r="AT16" s="237"/>
      <c r="AU16" s="237"/>
      <c r="AV16" s="237"/>
      <c r="AW16" s="237"/>
      <c r="AX16" s="237"/>
      <c r="AY16" s="237"/>
      <c r="AZ16" s="237"/>
      <c r="BA16" s="217"/>
    </row>
    <row r="17" spans="1:53" ht="23.25" customHeight="1">
      <c r="B17" s="238"/>
      <c r="C17" s="239"/>
      <c r="D17" s="240"/>
      <c r="E17" s="240"/>
      <c r="F17" s="240"/>
      <c r="G17" s="240"/>
      <c r="H17" s="240"/>
      <c r="I17" s="240"/>
      <c r="J17" s="240"/>
      <c r="K17" s="240"/>
      <c r="L17" s="240"/>
      <c r="M17" s="240"/>
      <c r="N17" s="240"/>
      <c r="O17" s="240"/>
      <c r="P17" s="240"/>
      <c r="Q17" s="240"/>
      <c r="R17" s="240"/>
      <c r="S17" s="240"/>
      <c r="T17" s="240"/>
      <c r="U17" s="240"/>
      <c r="W17" s="240"/>
      <c r="X17" s="240"/>
      <c r="Y17" s="240"/>
      <c r="Z17" s="240"/>
      <c r="AA17" s="240"/>
      <c r="AB17" s="240"/>
      <c r="AC17" s="240"/>
      <c r="AD17" s="240"/>
      <c r="AE17" s="240"/>
      <c r="AF17" s="240"/>
      <c r="AG17" s="240"/>
      <c r="AH17" s="240"/>
      <c r="AI17" s="240"/>
      <c r="AJ17" s="240"/>
      <c r="AK17" s="240"/>
      <c r="AL17" s="240"/>
      <c r="AM17" s="231"/>
    </row>
    <row r="18" spans="1:53" ht="15.75">
      <c r="B18" s="241" t="s">
        <v>240</v>
      </c>
      <c r="C18" s="242"/>
      <c r="E18" s="511"/>
      <c r="V18" s="242"/>
      <c r="AM18" s="231"/>
      <c r="AN18" s="229"/>
      <c r="AO18" s="229"/>
      <c r="AP18" s="229"/>
      <c r="AQ18" s="229"/>
      <c r="AR18" s="229"/>
      <c r="AS18" s="229"/>
      <c r="AT18" s="229"/>
      <c r="AU18" s="229"/>
      <c r="AV18" s="229"/>
      <c r="AW18" s="229"/>
      <c r="AX18" s="229"/>
      <c r="AY18" s="229"/>
      <c r="AZ18" s="229"/>
      <c r="BA18" s="229"/>
    </row>
    <row r="19" spans="1:53" s="243" customFormat="1" ht="36" customHeight="1">
      <c r="A19" s="448"/>
      <c r="B19" s="860" t="s">
        <v>211</v>
      </c>
      <c r="C19" s="862" t="s">
        <v>33</v>
      </c>
      <c r="D19" s="244" t="s">
        <v>420</v>
      </c>
      <c r="E19" s="871" t="s">
        <v>209</v>
      </c>
      <c r="F19" s="872"/>
      <c r="G19" s="872"/>
      <c r="H19" s="872"/>
      <c r="I19" s="872"/>
      <c r="J19" s="872"/>
      <c r="K19" s="872"/>
      <c r="L19" s="872"/>
      <c r="M19" s="872"/>
      <c r="N19" s="872"/>
      <c r="O19" s="872"/>
      <c r="P19" s="872"/>
      <c r="Q19" s="872"/>
      <c r="R19" s="872"/>
      <c r="S19" s="872"/>
      <c r="T19" s="873"/>
      <c r="U19" s="869" t="s">
        <v>213</v>
      </c>
      <c r="V19" s="244" t="s">
        <v>421</v>
      </c>
      <c r="W19" s="866" t="s">
        <v>212</v>
      </c>
      <c r="X19" s="867"/>
      <c r="Y19" s="867"/>
      <c r="Z19" s="867"/>
      <c r="AA19" s="867"/>
      <c r="AB19" s="867"/>
      <c r="AC19" s="867"/>
      <c r="AD19" s="867"/>
      <c r="AE19" s="867"/>
      <c r="AF19" s="867"/>
      <c r="AG19" s="867"/>
      <c r="AH19" s="867"/>
      <c r="AI19" s="867"/>
      <c r="AJ19" s="867"/>
      <c r="AK19" s="867"/>
      <c r="AL19" s="874"/>
      <c r="AM19" s="866" t="s">
        <v>242</v>
      </c>
      <c r="AN19" s="867"/>
      <c r="AO19" s="867"/>
      <c r="AP19" s="867"/>
      <c r="AQ19" s="867"/>
      <c r="AR19" s="867"/>
      <c r="AS19" s="867"/>
      <c r="AT19" s="867"/>
      <c r="AU19" s="867"/>
      <c r="AV19" s="867"/>
      <c r="AW19" s="867"/>
      <c r="AX19" s="867"/>
      <c r="AY19" s="867"/>
      <c r="AZ19" s="867"/>
      <c r="BA19" s="868"/>
    </row>
    <row r="20" spans="1:53" s="243" customFormat="1" ht="59.25" customHeight="1">
      <c r="A20" s="448"/>
      <c r="B20" s="861"/>
      <c r="C20" s="863"/>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870"/>
      <c r="V20" s="245">
        <v>2011</v>
      </c>
      <c r="W20" s="245">
        <v>2012</v>
      </c>
      <c r="X20" s="245">
        <v>2013</v>
      </c>
      <c r="Y20" s="245">
        <v>2014</v>
      </c>
      <c r="Z20" s="245">
        <v>2015</v>
      </c>
      <c r="AA20" s="245">
        <v>2016</v>
      </c>
      <c r="AB20" s="245">
        <v>2017</v>
      </c>
      <c r="AC20" s="245">
        <v>2018</v>
      </c>
      <c r="AD20" s="245">
        <v>2019</v>
      </c>
      <c r="AE20" s="245">
        <v>2020</v>
      </c>
      <c r="AF20" s="245">
        <v>2021</v>
      </c>
      <c r="AG20" s="245">
        <v>2022</v>
      </c>
      <c r="AH20" s="245">
        <v>2023</v>
      </c>
      <c r="AI20" s="245">
        <v>2024</v>
      </c>
      <c r="AJ20" s="245">
        <v>2025</v>
      </c>
      <c r="AK20" s="245">
        <v>2026</v>
      </c>
      <c r="AL20" s="245">
        <v>2027</v>
      </c>
      <c r="AM20" s="245" t="str">
        <f>'1.  LRAMVA Summary'!D53</f>
        <v>Residential</v>
      </c>
      <c r="AN20" s="246" t="str">
        <f>'1.  LRAMVA Summary'!E53</f>
        <v>General Service &lt;50 kW</v>
      </c>
      <c r="AO20" s="246" t="str">
        <f>'1.  LRAMVA Summary'!F53</f>
        <v>General Service 50 - 4,999 kW</v>
      </c>
      <c r="AP20" s="246" t="str">
        <f>'1.  LRAMVA Summary'!G53</f>
        <v>Embedded Distributor</v>
      </c>
      <c r="AQ20" s="246" t="str">
        <f>'1.  LRAMVA Summary'!H53</f>
        <v>Sentinel Lighting</v>
      </c>
      <c r="AR20" s="246" t="str">
        <f>'1.  LRAMVA Summary'!I53</f>
        <v>Street Lighting</v>
      </c>
      <c r="AS20" s="246" t="str">
        <f>'1.  LRAMVA Summary'!J53</f>
        <v>Unmetered Scattered Load</v>
      </c>
      <c r="AT20" s="246" t="str">
        <f>'1.  LRAMVA Summary'!K53</f>
        <v/>
      </c>
      <c r="AU20" s="246" t="str">
        <f>'1.  LRAMVA Summary'!L53</f>
        <v/>
      </c>
      <c r="AV20" s="246" t="str">
        <f>'1.  LRAMVA Summary'!M53</f>
        <v/>
      </c>
      <c r="AW20" s="246" t="str">
        <f>'1.  LRAMVA Summary'!N53</f>
        <v/>
      </c>
      <c r="AX20" s="246" t="str">
        <f>'1.  LRAMVA Summary'!O53</f>
        <v/>
      </c>
      <c r="AY20" s="246" t="str">
        <f>'1.  LRAMVA Summary'!P53</f>
        <v/>
      </c>
      <c r="AZ20" s="246" t="str">
        <f>'1.  LRAMVA Summary'!Q53</f>
        <v/>
      </c>
      <c r="BA20" s="247" t="str">
        <f>'1.  LRAMVA Summary'!R53</f>
        <v>Total</v>
      </c>
    </row>
    <row r="21" spans="1:53" s="253" customFormat="1" ht="15.75" customHeight="1">
      <c r="A21" s="449"/>
      <c r="B21" s="248" t="s">
        <v>0</v>
      </c>
      <c r="C21" s="249"/>
      <c r="D21" s="249"/>
      <c r="E21" s="249"/>
      <c r="F21" s="249"/>
      <c r="G21" s="249"/>
      <c r="H21" s="249"/>
      <c r="I21" s="249"/>
      <c r="J21" s="249"/>
      <c r="K21" s="249"/>
      <c r="L21" s="249"/>
      <c r="M21" s="249"/>
      <c r="N21" s="249"/>
      <c r="O21" s="249"/>
      <c r="P21" s="249"/>
      <c r="Q21" s="249"/>
      <c r="R21" s="249"/>
      <c r="S21" s="249"/>
      <c r="T21" s="249"/>
      <c r="U21" s="250"/>
      <c r="V21" s="249"/>
      <c r="W21" s="249"/>
      <c r="X21" s="249"/>
      <c r="Y21" s="249"/>
      <c r="Z21" s="249"/>
      <c r="AA21" s="249"/>
      <c r="AB21" s="249"/>
      <c r="AC21" s="249"/>
      <c r="AD21" s="249"/>
      <c r="AE21" s="249"/>
      <c r="AF21" s="249"/>
      <c r="AG21" s="249"/>
      <c r="AH21" s="249"/>
      <c r="AI21" s="249"/>
      <c r="AJ21" s="249"/>
      <c r="AK21" s="249"/>
      <c r="AL21" s="249"/>
      <c r="AM21" s="251" t="str">
        <f>'1.  LRAMVA Summary'!D54</f>
        <v>kWh</v>
      </c>
      <c r="AN21" s="251" t="str">
        <f>'1.  LRAMVA Summary'!E54</f>
        <v>kWh</v>
      </c>
      <c r="AO21" s="251" t="str">
        <f>'1.  LRAMVA Summary'!F54</f>
        <v>kW</v>
      </c>
      <c r="AP21" s="251" t="str">
        <f>'1.  LRAMVA Summary'!G54</f>
        <v>kW</v>
      </c>
      <c r="AQ21" s="251" t="str">
        <f>'1.  LRAMVA Summary'!H54</f>
        <v>kW</v>
      </c>
      <c r="AR21" s="251" t="str">
        <f>'1.  LRAMVA Summary'!I54</f>
        <v>kW</v>
      </c>
      <c r="AS21" s="251" t="str">
        <f>'1.  LRAMVA Summary'!J54</f>
        <v>kWh</v>
      </c>
      <c r="AT21" s="251">
        <f>'1.  LRAMVA Summary'!K54</f>
        <v>0</v>
      </c>
      <c r="AU21" s="251">
        <f>'1.  LRAMVA Summary'!L54</f>
        <v>0</v>
      </c>
      <c r="AV21" s="251">
        <f>'1.  LRAMVA Summary'!M54</f>
        <v>0</v>
      </c>
      <c r="AW21" s="251">
        <f>'1.  LRAMVA Summary'!N54</f>
        <v>0</v>
      </c>
      <c r="AX21" s="251">
        <f>'1.  LRAMVA Summary'!O54</f>
        <v>0</v>
      </c>
      <c r="AY21" s="251">
        <f>'1.  LRAMVA Summary'!P54</f>
        <v>0</v>
      </c>
      <c r="AZ21" s="251">
        <f>'1.  LRAMVA Summary'!Q54</f>
        <v>0</v>
      </c>
      <c r="BA21" s="252"/>
    </row>
    <row r="22" spans="1:53" s="243" customFormat="1" ht="15" hidden="1" customHeight="1" outlineLevel="1">
      <c r="A22" s="448">
        <v>1</v>
      </c>
      <c r="B22" s="254" t="s">
        <v>1</v>
      </c>
      <c r="C22" s="251" t="s">
        <v>25</v>
      </c>
      <c r="D22" s="255"/>
      <c r="E22" s="255"/>
      <c r="F22" s="255"/>
      <c r="G22" s="255"/>
      <c r="H22" s="255"/>
      <c r="I22" s="255"/>
      <c r="J22" s="255"/>
      <c r="K22" s="255"/>
      <c r="L22" s="255"/>
      <c r="M22" s="255"/>
      <c r="N22" s="255"/>
      <c r="O22" s="255"/>
      <c r="P22" s="255"/>
      <c r="Q22" s="255"/>
      <c r="R22" s="255"/>
      <c r="S22" s="255"/>
      <c r="T22" s="255"/>
      <c r="U22" s="251"/>
      <c r="V22" s="255"/>
      <c r="W22" s="255"/>
      <c r="X22" s="255"/>
      <c r="Y22" s="255"/>
      <c r="Z22" s="255"/>
      <c r="AA22" s="255"/>
      <c r="AB22" s="255"/>
      <c r="AC22" s="255"/>
      <c r="AD22" s="255"/>
      <c r="AE22" s="255"/>
      <c r="AF22" s="255"/>
      <c r="AG22" s="255"/>
      <c r="AH22" s="255"/>
      <c r="AI22" s="255"/>
      <c r="AJ22" s="255"/>
      <c r="AK22" s="255"/>
      <c r="AL22" s="255"/>
      <c r="AM22" s="361"/>
      <c r="AN22" s="361"/>
      <c r="AO22" s="361"/>
      <c r="AP22" s="361"/>
      <c r="AQ22" s="361"/>
      <c r="AR22" s="361"/>
      <c r="AS22" s="361"/>
      <c r="AT22" s="361"/>
      <c r="AU22" s="361"/>
      <c r="AV22" s="361"/>
      <c r="AW22" s="361"/>
      <c r="AX22" s="361"/>
      <c r="AY22" s="361"/>
      <c r="AZ22" s="361"/>
      <c r="BA22" s="256">
        <f>SUM(AM22:AZ22)</f>
        <v>0</v>
      </c>
    </row>
    <row r="23" spans="1:53" s="243" customFormat="1" ht="15" hidden="1" outlineLevel="1">
      <c r="A23" s="448"/>
      <c r="B23" s="254" t="s">
        <v>214</v>
      </c>
      <c r="C23" s="251" t="s">
        <v>163</v>
      </c>
      <c r="D23" s="255"/>
      <c r="E23" s="255"/>
      <c r="F23" s="255"/>
      <c r="G23" s="255"/>
      <c r="H23" s="255"/>
      <c r="I23" s="255"/>
      <c r="J23" s="255"/>
      <c r="K23" s="255"/>
      <c r="L23" s="255"/>
      <c r="M23" s="255"/>
      <c r="N23" s="255"/>
      <c r="O23" s="255"/>
      <c r="P23" s="255"/>
      <c r="Q23" s="255"/>
      <c r="R23" s="255"/>
      <c r="S23" s="255"/>
      <c r="T23" s="255"/>
      <c r="U23" s="414"/>
      <c r="V23" s="255"/>
      <c r="W23" s="255"/>
      <c r="X23" s="255"/>
      <c r="Y23" s="255"/>
      <c r="Z23" s="255"/>
      <c r="AA23" s="255"/>
      <c r="AB23" s="255"/>
      <c r="AC23" s="255"/>
      <c r="AD23" s="255"/>
      <c r="AE23" s="255"/>
      <c r="AF23" s="255"/>
      <c r="AG23" s="255"/>
      <c r="AH23" s="255"/>
      <c r="AI23" s="255"/>
      <c r="AJ23" s="255"/>
      <c r="AK23" s="255"/>
      <c r="AL23" s="255"/>
      <c r="AM23" s="362">
        <f>AM22</f>
        <v>0</v>
      </c>
      <c r="AN23" s="362">
        <f>AN22</f>
        <v>0</v>
      </c>
      <c r="AO23" s="362">
        <f t="shared" ref="AO23:AZ23" si="0">AO22</f>
        <v>0</v>
      </c>
      <c r="AP23" s="362">
        <f t="shared" si="0"/>
        <v>0</v>
      </c>
      <c r="AQ23" s="362">
        <f t="shared" si="0"/>
        <v>0</v>
      </c>
      <c r="AR23" s="362">
        <f t="shared" si="0"/>
        <v>0</v>
      </c>
      <c r="AS23" s="362">
        <f t="shared" si="0"/>
        <v>0</v>
      </c>
      <c r="AT23" s="362">
        <f t="shared" si="0"/>
        <v>0</v>
      </c>
      <c r="AU23" s="362">
        <f t="shared" si="0"/>
        <v>0</v>
      </c>
      <c r="AV23" s="362">
        <f t="shared" si="0"/>
        <v>0</v>
      </c>
      <c r="AW23" s="362">
        <f t="shared" si="0"/>
        <v>0</v>
      </c>
      <c r="AX23" s="362">
        <f t="shared" si="0"/>
        <v>0</v>
      </c>
      <c r="AY23" s="362">
        <f t="shared" si="0"/>
        <v>0</v>
      </c>
      <c r="AZ23" s="362">
        <f t="shared" si="0"/>
        <v>0</v>
      </c>
      <c r="BA23" s="257"/>
    </row>
    <row r="24" spans="1:53" s="263" customFormat="1" ht="15.75" hidden="1" outlineLevel="1">
      <c r="A24" s="450"/>
      <c r="B24" s="258"/>
      <c r="C24" s="259"/>
      <c r="D24" s="259"/>
      <c r="E24" s="259"/>
      <c r="F24" s="259"/>
      <c r="G24" s="259"/>
      <c r="H24" s="259"/>
      <c r="I24" s="259"/>
      <c r="J24" s="259"/>
      <c r="K24" s="259"/>
      <c r="L24" s="259"/>
      <c r="M24" s="259"/>
      <c r="N24" s="259"/>
      <c r="O24" s="259"/>
      <c r="P24" s="259"/>
      <c r="Q24" s="259"/>
      <c r="R24" s="259"/>
      <c r="S24" s="259"/>
      <c r="T24" s="259"/>
      <c r="V24" s="259"/>
      <c r="W24" s="259"/>
      <c r="X24" s="259"/>
      <c r="Y24" s="259"/>
      <c r="Z24" s="259"/>
      <c r="AA24" s="259"/>
      <c r="AB24" s="259"/>
      <c r="AC24" s="259"/>
      <c r="AD24" s="259"/>
      <c r="AE24" s="259"/>
      <c r="AF24" s="259"/>
      <c r="AG24" s="259"/>
      <c r="AH24" s="259"/>
      <c r="AI24" s="259"/>
      <c r="AJ24" s="259"/>
      <c r="AK24" s="259"/>
      <c r="AL24" s="259"/>
      <c r="AM24" s="363"/>
      <c r="AN24" s="364"/>
      <c r="AO24" s="364"/>
      <c r="AP24" s="364"/>
      <c r="AQ24" s="364"/>
      <c r="AR24" s="364"/>
      <c r="AS24" s="364"/>
      <c r="AT24" s="364"/>
      <c r="AU24" s="364"/>
      <c r="AV24" s="364"/>
      <c r="AW24" s="364"/>
      <c r="AX24" s="364"/>
      <c r="AY24" s="364"/>
      <c r="AZ24" s="364"/>
      <c r="BA24" s="262"/>
    </row>
    <row r="25" spans="1:53" s="243" customFormat="1" ht="15" hidden="1" outlineLevel="1">
      <c r="A25" s="448">
        <v>2</v>
      </c>
      <c r="B25" s="254" t="s">
        <v>2</v>
      </c>
      <c r="C25" s="251" t="s">
        <v>25</v>
      </c>
      <c r="D25" s="255"/>
      <c r="E25" s="255"/>
      <c r="F25" s="255"/>
      <c r="G25" s="255"/>
      <c r="H25" s="255"/>
      <c r="I25" s="255"/>
      <c r="J25" s="255"/>
      <c r="K25" s="255"/>
      <c r="L25" s="255"/>
      <c r="M25" s="255"/>
      <c r="N25" s="255"/>
      <c r="O25" s="255"/>
      <c r="P25" s="255"/>
      <c r="Q25" s="255"/>
      <c r="R25" s="255"/>
      <c r="S25" s="255"/>
      <c r="T25" s="255"/>
      <c r="U25" s="251"/>
      <c r="V25" s="255"/>
      <c r="W25" s="255"/>
      <c r="X25" s="255"/>
      <c r="Y25" s="255"/>
      <c r="Z25" s="255"/>
      <c r="AA25" s="255"/>
      <c r="AB25" s="255"/>
      <c r="AC25" s="255"/>
      <c r="AD25" s="255"/>
      <c r="AE25" s="255"/>
      <c r="AF25" s="255"/>
      <c r="AG25" s="255"/>
      <c r="AH25" s="255"/>
      <c r="AI25" s="255"/>
      <c r="AJ25" s="255"/>
      <c r="AK25" s="255"/>
      <c r="AL25" s="255"/>
      <c r="AM25" s="361"/>
      <c r="AN25" s="361"/>
      <c r="AO25" s="361"/>
      <c r="AP25" s="361"/>
      <c r="AQ25" s="361"/>
      <c r="AR25" s="361"/>
      <c r="AS25" s="361"/>
      <c r="AT25" s="361"/>
      <c r="AU25" s="361"/>
      <c r="AV25" s="361"/>
      <c r="AW25" s="361"/>
      <c r="AX25" s="361"/>
      <c r="AY25" s="361"/>
      <c r="AZ25" s="361"/>
      <c r="BA25" s="256">
        <f>SUM(AM25:AZ25)</f>
        <v>0</v>
      </c>
    </row>
    <row r="26" spans="1:53" s="243" customFormat="1" ht="15" hidden="1" outlineLevel="1">
      <c r="A26" s="448"/>
      <c r="B26" s="254" t="s">
        <v>214</v>
      </c>
      <c r="C26" s="251" t="s">
        <v>163</v>
      </c>
      <c r="D26" s="255"/>
      <c r="E26" s="255"/>
      <c r="F26" s="255"/>
      <c r="G26" s="255"/>
      <c r="H26" s="255"/>
      <c r="I26" s="255"/>
      <c r="J26" s="255"/>
      <c r="K26" s="255"/>
      <c r="L26" s="255"/>
      <c r="M26" s="255"/>
      <c r="N26" s="255"/>
      <c r="O26" s="255"/>
      <c r="P26" s="255"/>
      <c r="Q26" s="255"/>
      <c r="R26" s="255"/>
      <c r="S26" s="255"/>
      <c r="T26" s="255"/>
      <c r="U26" s="414"/>
      <c r="V26" s="255"/>
      <c r="W26" s="255"/>
      <c r="X26" s="255"/>
      <c r="Y26" s="255"/>
      <c r="Z26" s="255"/>
      <c r="AA26" s="255"/>
      <c r="AB26" s="255"/>
      <c r="AC26" s="255"/>
      <c r="AD26" s="255"/>
      <c r="AE26" s="255"/>
      <c r="AF26" s="255"/>
      <c r="AG26" s="255"/>
      <c r="AH26" s="255"/>
      <c r="AI26" s="255"/>
      <c r="AJ26" s="255"/>
      <c r="AK26" s="255"/>
      <c r="AL26" s="255"/>
      <c r="AM26" s="362">
        <f>AM25</f>
        <v>0</v>
      </c>
      <c r="AN26" s="362">
        <f>AN25</f>
        <v>0</v>
      </c>
      <c r="AO26" s="362">
        <f t="shared" ref="AO26:AZ26" si="1">AO25</f>
        <v>0</v>
      </c>
      <c r="AP26" s="362">
        <f t="shared" si="1"/>
        <v>0</v>
      </c>
      <c r="AQ26" s="362">
        <f t="shared" si="1"/>
        <v>0</v>
      </c>
      <c r="AR26" s="362">
        <f t="shared" si="1"/>
        <v>0</v>
      </c>
      <c r="AS26" s="362">
        <f t="shared" si="1"/>
        <v>0</v>
      </c>
      <c r="AT26" s="362">
        <f t="shared" si="1"/>
        <v>0</v>
      </c>
      <c r="AU26" s="362">
        <f t="shared" si="1"/>
        <v>0</v>
      </c>
      <c r="AV26" s="362">
        <f t="shared" si="1"/>
        <v>0</v>
      </c>
      <c r="AW26" s="362">
        <f t="shared" si="1"/>
        <v>0</v>
      </c>
      <c r="AX26" s="362">
        <f t="shared" si="1"/>
        <v>0</v>
      </c>
      <c r="AY26" s="362">
        <f t="shared" si="1"/>
        <v>0</v>
      </c>
      <c r="AZ26" s="362">
        <f t="shared" si="1"/>
        <v>0</v>
      </c>
      <c r="BA26" s="257"/>
    </row>
    <row r="27" spans="1:53" s="263" customFormat="1" ht="15.75" hidden="1" outlineLevel="1">
      <c r="A27" s="450"/>
      <c r="B27" s="258"/>
      <c r="C27" s="259"/>
      <c r="D27" s="264"/>
      <c r="E27" s="264"/>
      <c r="F27" s="264"/>
      <c r="G27" s="264"/>
      <c r="H27" s="264"/>
      <c r="I27" s="264"/>
      <c r="J27" s="264"/>
      <c r="K27" s="264"/>
      <c r="L27" s="264"/>
      <c r="M27" s="264"/>
      <c r="N27" s="264"/>
      <c r="O27" s="264"/>
      <c r="P27" s="264"/>
      <c r="Q27" s="264"/>
      <c r="R27" s="264"/>
      <c r="S27" s="264"/>
      <c r="T27" s="264"/>
      <c r="V27" s="264"/>
      <c r="W27" s="264"/>
      <c r="X27" s="264"/>
      <c r="Y27" s="264"/>
      <c r="Z27" s="264"/>
      <c r="AA27" s="264"/>
      <c r="AB27" s="264"/>
      <c r="AC27" s="264"/>
      <c r="AD27" s="264"/>
      <c r="AE27" s="264"/>
      <c r="AF27" s="264"/>
      <c r="AG27" s="264"/>
      <c r="AH27" s="264"/>
      <c r="AI27" s="264"/>
      <c r="AJ27" s="264"/>
      <c r="AK27" s="264"/>
      <c r="AL27" s="264"/>
      <c r="AM27" s="363"/>
      <c r="AN27" s="364"/>
      <c r="AO27" s="364"/>
      <c r="AP27" s="364"/>
      <c r="AQ27" s="364"/>
      <c r="AR27" s="364"/>
      <c r="AS27" s="364"/>
      <c r="AT27" s="364"/>
      <c r="AU27" s="364"/>
      <c r="AV27" s="364"/>
      <c r="AW27" s="364"/>
      <c r="AX27" s="364"/>
      <c r="AY27" s="364"/>
      <c r="AZ27" s="364"/>
      <c r="BA27" s="262"/>
    </row>
    <row r="28" spans="1:53" s="243" customFormat="1" ht="15" hidden="1" outlineLevel="1">
      <c r="A28" s="448">
        <v>3</v>
      </c>
      <c r="B28" s="254" t="s">
        <v>3</v>
      </c>
      <c r="C28" s="251" t="s">
        <v>25</v>
      </c>
      <c r="D28" s="255"/>
      <c r="E28" s="255"/>
      <c r="F28" s="255"/>
      <c r="G28" s="255"/>
      <c r="H28" s="255"/>
      <c r="I28" s="255"/>
      <c r="J28" s="255"/>
      <c r="K28" s="255"/>
      <c r="L28" s="255"/>
      <c r="M28" s="255"/>
      <c r="N28" s="255"/>
      <c r="O28" s="255"/>
      <c r="P28" s="255"/>
      <c r="Q28" s="255"/>
      <c r="R28" s="255"/>
      <c r="S28" s="255"/>
      <c r="T28" s="255"/>
      <c r="U28" s="251"/>
      <c r="V28" s="255"/>
      <c r="W28" s="255"/>
      <c r="X28" s="255"/>
      <c r="Y28" s="255"/>
      <c r="Z28" s="255"/>
      <c r="AA28" s="255"/>
      <c r="AB28" s="255"/>
      <c r="AC28" s="255"/>
      <c r="AD28" s="255"/>
      <c r="AE28" s="255"/>
      <c r="AF28" s="255"/>
      <c r="AG28" s="255"/>
      <c r="AH28" s="255"/>
      <c r="AI28" s="255"/>
      <c r="AJ28" s="255"/>
      <c r="AK28" s="255"/>
      <c r="AL28" s="255"/>
      <c r="AM28" s="361"/>
      <c r="AN28" s="361"/>
      <c r="AO28" s="361"/>
      <c r="AP28" s="361"/>
      <c r="AQ28" s="361"/>
      <c r="AR28" s="361"/>
      <c r="AS28" s="361"/>
      <c r="AT28" s="361"/>
      <c r="AU28" s="361"/>
      <c r="AV28" s="361"/>
      <c r="AW28" s="361"/>
      <c r="AX28" s="361"/>
      <c r="AY28" s="361"/>
      <c r="AZ28" s="361"/>
      <c r="BA28" s="256">
        <f>SUM(AM28:AZ28)</f>
        <v>0</v>
      </c>
    </row>
    <row r="29" spans="1:53" s="243" customFormat="1" ht="15" hidden="1" outlineLevel="1">
      <c r="A29" s="448"/>
      <c r="B29" s="254" t="s">
        <v>214</v>
      </c>
      <c r="C29" s="251" t="s">
        <v>163</v>
      </c>
      <c r="D29" s="255"/>
      <c r="E29" s="255"/>
      <c r="F29" s="255"/>
      <c r="G29" s="255"/>
      <c r="H29" s="255"/>
      <c r="I29" s="255"/>
      <c r="J29" s="255"/>
      <c r="K29" s="255"/>
      <c r="L29" s="255"/>
      <c r="M29" s="255"/>
      <c r="N29" s="255"/>
      <c r="O29" s="255"/>
      <c r="P29" s="255"/>
      <c r="Q29" s="255"/>
      <c r="R29" s="255"/>
      <c r="S29" s="255"/>
      <c r="T29" s="255"/>
      <c r="U29" s="414"/>
      <c r="V29" s="255"/>
      <c r="W29" s="255"/>
      <c r="X29" s="255"/>
      <c r="Y29" s="255"/>
      <c r="Z29" s="255"/>
      <c r="AA29" s="255"/>
      <c r="AB29" s="255"/>
      <c r="AC29" s="255"/>
      <c r="AD29" s="255"/>
      <c r="AE29" s="255"/>
      <c r="AF29" s="255"/>
      <c r="AG29" s="255"/>
      <c r="AH29" s="255"/>
      <c r="AI29" s="255"/>
      <c r="AJ29" s="255"/>
      <c r="AK29" s="255"/>
      <c r="AL29" s="255"/>
      <c r="AM29" s="362">
        <f>AM28</f>
        <v>0</v>
      </c>
      <c r="AN29" s="362">
        <f>AN28</f>
        <v>0</v>
      </c>
      <c r="AO29" s="362">
        <f t="shared" ref="AO29:AZ29" si="2">AO28</f>
        <v>0</v>
      </c>
      <c r="AP29" s="362">
        <f t="shared" si="2"/>
        <v>0</v>
      </c>
      <c r="AQ29" s="362">
        <f t="shared" si="2"/>
        <v>0</v>
      </c>
      <c r="AR29" s="362">
        <f t="shared" si="2"/>
        <v>0</v>
      </c>
      <c r="AS29" s="362">
        <f t="shared" si="2"/>
        <v>0</v>
      </c>
      <c r="AT29" s="362">
        <f t="shared" si="2"/>
        <v>0</v>
      </c>
      <c r="AU29" s="362">
        <f t="shared" si="2"/>
        <v>0</v>
      </c>
      <c r="AV29" s="362">
        <f t="shared" si="2"/>
        <v>0</v>
      </c>
      <c r="AW29" s="362">
        <f t="shared" si="2"/>
        <v>0</v>
      </c>
      <c r="AX29" s="362">
        <f t="shared" si="2"/>
        <v>0</v>
      </c>
      <c r="AY29" s="362">
        <f t="shared" si="2"/>
        <v>0</v>
      </c>
      <c r="AZ29" s="362">
        <f t="shared" si="2"/>
        <v>0</v>
      </c>
      <c r="BA29" s="257"/>
    </row>
    <row r="30" spans="1:53" s="243" customFormat="1" ht="15" hidden="1" outlineLevel="1">
      <c r="A30" s="448"/>
      <c r="B30" s="254"/>
      <c r="C30" s="265"/>
      <c r="D30" s="251"/>
      <c r="E30" s="251"/>
      <c r="F30" s="251"/>
      <c r="G30" s="251"/>
      <c r="H30" s="251"/>
      <c r="I30" s="251"/>
      <c r="J30" s="251"/>
      <c r="K30" s="251"/>
      <c r="L30" s="251"/>
      <c r="M30" s="251"/>
      <c r="N30" s="251"/>
      <c r="O30" s="251"/>
      <c r="P30" s="251"/>
      <c r="Q30" s="251"/>
      <c r="R30" s="251"/>
      <c r="S30" s="251"/>
      <c r="T30" s="251"/>
      <c r="V30" s="251"/>
      <c r="W30" s="251"/>
      <c r="X30" s="251"/>
      <c r="Y30" s="251"/>
      <c r="Z30" s="251"/>
      <c r="AA30" s="251"/>
      <c r="AB30" s="251"/>
      <c r="AC30" s="251"/>
      <c r="AD30" s="251"/>
      <c r="AE30" s="251"/>
      <c r="AF30" s="251"/>
      <c r="AG30" s="251"/>
      <c r="AH30" s="251"/>
      <c r="AI30" s="251"/>
      <c r="AJ30" s="251"/>
      <c r="AK30" s="251"/>
      <c r="AL30" s="251"/>
      <c r="AM30" s="363"/>
      <c r="AN30" s="363"/>
      <c r="AO30" s="363"/>
      <c r="AP30" s="363"/>
      <c r="AQ30" s="363"/>
      <c r="AR30" s="363"/>
      <c r="AS30" s="363"/>
      <c r="AT30" s="363"/>
      <c r="AU30" s="363"/>
      <c r="AV30" s="363"/>
      <c r="AW30" s="363"/>
      <c r="AX30" s="363"/>
      <c r="AY30" s="363"/>
      <c r="AZ30" s="363"/>
      <c r="BA30" s="266"/>
    </row>
    <row r="31" spans="1:53" s="243" customFormat="1" ht="15" hidden="1" outlineLevel="1">
      <c r="A31" s="448">
        <v>4</v>
      </c>
      <c r="B31" s="254" t="s">
        <v>4</v>
      </c>
      <c r="C31" s="251" t="s">
        <v>25</v>
      </c>
      <c r="D31" s="255"/>
      <c r="E31" s="255"/>
      <c r="F31" s="255"/>
      <c r="G31" s="255"/>
      <c r="H31" s="255"/>
      <c r="I31" s="255"/>
      <c r="J31" s="255"/>
      <c r="K31" s="255"/>
      <c r="L31" s="255"/>
      <c r="M31" s="255"/>
      <c r="N31" s="255"/>
      <c r="O31" s="255"/>
      <c r="P31" s="255"/>
      <c r="Q31" s="255"/>
      <c r="R31" s="255"/>
      <c r="S31" s="255"/>
      <c r="T31" s="255"/>
      <c r="U31" s="251"/>
      <c r="V31" s="255"/>
      <c r="W31" s="255"/>
      <c r="X31" s="255"/>
      <c r="Y31" s="255"/>
      <c r="Z31" s="255"/>
      <c r="AA31" s="255"/>
      <c r="AB31" s="255"/>
      <c r="AC31" s="255"/>
      <c r="AD31" s="255"/>
      <c r="AE31" s="255"/>
      <c r="AF31" s="255"/>
      <c r="AG31" s="255"/>
      <c r="AH31" s="255"/>
      <c r="AI31" s="255"/>
      <c r="AJ31" s="255"/>
      <c r="AK31" s="255"/>
      <c r="AL31" s="255"/>
      <c r="AM31" s="361"/>
      <c r="AN31" s="361"/>
      <c r="AO31" s="361"/>
      <c r="AP31" s="361"/>
      <c r="AQ31" s="361"/>
      <c r="AR31" s="361"/>
      <c r="AS31" s="361"/>
      <c r="AT31" s="361"/>
      <c r="AU31" s="361"/>
      <c r="AV31" s="361"/>
      <c r="AW31" s="361"/>
      <c r="AX31" s="361"/>
      <c r="AY31" s="361"/>
      <c r="AZ31" s="361"/>
      <c r="BA31" s="256">
        <f>SUM(AM31:AZ31)</f>
        <v>0</v>
      </c>
    </row>
    <row r="32" spans="1:53" s="243" customFormat="1" ht="15" hidden="1" outlineLevel="1">
      <c r="A32" s="448"/>
      <c r="B32" s="254" t="s">
        <v>214</v>
      </c>
      <c r="C32" s="251" t="s">
        <v>163</v>
      </c>
      <c r="D32" s="255"/>
      <c r="E32" s="255"/>
      <c r="F32" s="255"/>
      <c r="G32" s="255"/>
      <c r="H32" s="255"/>
      <c r="I32" s="255"/>
      <c r="J32" s="255"/>
      <c r="K32" s="255"/>
      <c r="L32" s="255"/>
      <c r="M32" s="255"/>
      <c r="N32" s="255"/>
      <c r="O32" s="255"/>
      <c r="P32" s="255"/>
      <c r="Q32" s="255"/>
      <c r="R32" s="255"/>
      <c r="S32" s="255"/>
      <c r="T32" s="255"/>
      <c r="U32" s="414"/>
      <c r="V32" s="255"/>
      <c r="W32" s="255"/>
      <c r="X32" s="255"/>
      <c r="Y32" s="255"/>
      <c r="Z32" s="255"/>
      <c r="AA32" s="255"/>
      <c r="AB32" s="255"/>
      <c r="AC32" s="255"/>
      <c r="AD32" s="255"/>
      <c r="AE32" s="255"/>
      <c r="AF32" s="255"/>
      <c r="AG32" s="255"/>
      <c r="AH32" s="255"/>
      <c r="AI32" s="255"/>
      <c r="AJ32" s="255"/>
      <c r="AK32" s="255"/>
      <c r="AL32" s="255"/>
      <c r="AM32" s="362">
        <f>AM31</f>
        <v>0</v>
      </c>
      <c r="AN32" s="362">
        <f>AN31</f>
        <v>0</v>
      </c>
      <c r="AO32" s="362">
        <f t="shared" ref="AO32:AZ32" si="3">AO31</f>
        <v>0</v>
      </c>
      <c r="AP32" s="362">
        <f t="shared" si="3"/>
        <v>0</v>
      </c>
      <c r="AQ32" s="362">
        <f t="shared" si="3"/>
        <v>0</v>
      </c>
      <c r="AR32" s="362">
        <f t="shared" si="3"/>
        <v>0</v>
      </c>
      <c r="AS32" s="362">
        <f t="shared" si="3"/>
        <v>0</v>
      </c>
      <c r="AT32" s="362">
        <f t="shared" si="3"/>
        <v>0</v>
      </c>
      <c r="AU32" s="362">
        <f t="shared" si="3"/>
        <v>0</v>
      </c>
      <c r="AV32" s="362">
        <f t="shared" si="3"/>
        <v>0</v>
      </c>
      <c r="AW32" s="362">
        <f t="shared" si="3"/>
        <v>0</v>
      </c>
      <c r="AX32" s="362">
        <f t="shared" si="3"/>
        <v>0</v>
      </c>
      <c r="AY32" s="362">
        <f t="shared" si="3"/>
        <v>0</v>
      </c>
      <c r="AZ32" s="362">
        <f t="shared" si="3"/>
        <v>0</v>
      </c>
      <c r="BA32" s="257"/>
    </row>
    <row r="33" spans="1:53" s="243" customFormat="1" ht="15" hidden="1" outlineLevel="1">
      <c r="A33" s="448"/>
      <c r="B33" s="254"/>
      <c r="C33" s="265"/>
      <c r="D33" s="264"/>
      <c r="E33" s="264"/>
      <c r="F33" s="264"/>
      <c r="G33" s="264"/>
      <c r="H33" s="264"/>
      <c r="I33" s="264"/>
      <c r="J33" s="264"/>
      <c r="K33" s="264"/>
      <c r="L33" s="264"/>
      <c r="M33" s="264"/>
      <c r="N33" s="264"/>
      <c r="O33" s="264"/>
      <c r="P33" s="264"/>
      <c r="Q33" s="264"/>
      <c r="R33" s="264"/>
      <c r="S33" s="264"/>
      <c r="T33" s="264"/>
      <c r="U33" s="251"/>
      <c r="V33" s="264"/>
      <c r="W33" s="264"/>
      <c r="X33" s="264"/>
      <c r="Y33" s="264"/>
      <c r="Z33" s="264"/>
      <c r="AA33" s="264"/>
      <c r="AB33" s="264"/>
      <c r="AC33" s="264"/>
      <c r="AD33" s="264"/>
      <c r="AE33" s="264"/>
      <c r="AF33" s="264"/>
      <c r="AG33" s="264"/>
      <c r="AH33" s="264"/>
      <c r="AI33" s="264"/>
      <c r="AJ33" s="264"/>
      <c r="AK33" s="264"/>
      <c r="AL33" s="264"/>
      <c r="AM33" s="363"/>
      <c r="AN33" s="363"/>
      <c r="AO33" s="363"/>
      <c r="AP33" s="363"/>
      <c r="AQ33" s="363"/>
      <c r="AR33" s="363"/>
      <c r="AS33" s="363"/>
      <c r="AT33" s="363"/>
      <c r="AU33" s="363"/>
      <c r="AV33" s="363"/>
      <c r="AW33" s="363"/>
      <c r="AX33" s="363"/>
      <c r="AY33" s="363"/>
      <c r="AZ33" s="363"/>
      <c r="BA33" s="266"/>
    </row>
    <row r="34" spans="1:53" s="243" customFormat="1" ht="15" hidden="1" outlineLevel="1">
      <c r="A34" s="448">
        <v>5</v>
      </c>
      <c r="B34" s="254" t="s">
        <v>5</v>
      </c>
      <c r="C34" s="251" t="s">
        <v>25</v>
      </c>
      <c r="D34" s="255"/>
      <c r="E34" s="255"/>
      <c r="F34" s="255"/>
      <c r="G34" s="255"/>
      <c r="H34" s="255"/>
      <c r="I34" s="255"/>
      <c r="J34" s="255"/>
      <c r="K34" s="255"/>
      <c r="L34" s="255"/>
      <c r="M34" s="255"/>
      <c r="N34" s="255"/>
      <c r="O34" s="255"/>
      <c r="P34" s="255"/>
      <c r="Q34" s="255"/>
      <c r="R34" s="255"/>
      <c r="S34" s="255"/>
      <c r="T34" s="255"/>
      <c r="U34" s="251"/>
      <c r="V34" s="255"/>
      <c r="W34" s="255"/>
      <c r="X34" s="255"/>
      <c r="Y34" s="255"/>
      <c r="Z34" s="255"/>
      <c r="AA34" s="255"/>
      <c r="AB34" s="255"/>
      <c r="AC34" s="255"/>
      <c r="AD34" s="255"/>
      <c r="AE34" s="255"/>
      <c r="AF34" s="255"/>
      <c r="AG34" s="255"/>
      <c r="AH34" s="255"/>
      <c r="AI34" s="255"/>
      <c r="AJ34" s="255"/>
      <c r="AK34" s="255"/>
      <c r="AL34" s="255"/>
      <c r="AM34" s="361"/>
      <c r="AN34" s="361"/>
      <c r="AO34" s="361"/>
      <c r="AP34" s="361"/>
      <c r="AQ34" s="361"/>
      <c r="AR34" s="361"/>
      <c r="AS34" s="361"/>
      <c r="AT34" s="361"/>
      <c r="AU34" s="361"/>
      <c r="AV34" s="361"/>
      <c r="AW34" s="361"/>
      <c r="AX34" s="361"/>
      <c r="AY34" s="361"/>
      <c r="AZ34" s="361"/>
      <c r="BA34" s="256">
        <f>SUM(AM34:AZ34)</f>
        <v>0</v>
      </c>
    </row>
    <row r="35" spans="1:53" s="243" customFormat="1" ht="15" hidden="1" outlineLevel="1">
      <c r="A35" s="448"/>
      <c r="B35" s="254" t="s">
        <v>214</v>
      </c>
      <c r="C35" s="251" t="s">
        <v>163</v>
      </c>
      <c r="D35" s="255"/>
      <c r="E35" s="255"/>
      <c r="F35" s="255"/>
      <c r="G35" s="255"/>
      <c r="H35" s="255"/>
      <c r="I35" s="255"/>
      <c r="J35" s="255"/>
      <c r="K35" s="255"/>
      <c r="L35" s="255"/>
      <c r="M35" s="255"/>
      <c r="N35" s="255"/>
      <c r="O35" s="255"/>
      <c r="P35" s="255"/>
      <c r="Q35" s="255"/>
      <c r="R35" s="255"/>
      <c r="S35" s="255"/>
      <c r="T35" s="255"/>
      <c r="U35" s="414"/>
      <c r="V35" s="255"/>
      <c r="W35" s="255"/>
      <c r="X35" s="255"/>
      <c r="Y35" s="255"/>
      <c r="Z35" s="255"/>
      <c r="AA35" s="255"/>
      <c r="AB35" s="255"/>
      <c r="AC35" s="255"/>
      <c r="AD35" s="255"/>
      <c r="AE35" s="255"/>
      <c r="AF35" s="255"/>
      <c r="AG35" s="255"/>
      <c r="AH35" s="255"/>
      <c r="AI35" s="255"/>
      <c r="AJ35" s="255"/>
      <c r="AK35" s="255"/>
      <c r="AL35" s="255"/>
      <c r="AM35" s="362">
        <f>AM34</f>
        <v>0</v>
      </c>
      <c r="AN35" s="362">
        <f>AN34</f>
        <v>0</v>
      </c>
      <c r="AO35" s="362">
        <f t="shared" ref="AO35:AZ35" si="4">AO34</f>
        <v>0</v>
      </c>
      <c r="AP35" s="362">
        <f t="shared" si="4"/>
        <v>0</v>
      </c>
      <c r="AQ35" s="362">
        <f t="shared" si="4"/>
        <v>0</v>
      </c>
      <c r="AR35" s="362">
        <f t="shared" si="4"/>
        <v>0</v>
      </c>
      <c r="AS35" s="362">
        <f t="shared" si="4"/>
        <v>0</v>
      </c>
      <c r="AT35" s="362">
        <f t="shared" si="4"/>
        <v>0</v>
      </c>
      <c r="AU35" s="362">
        <f t="shared" si="4"/>
        <v>0</v>
      </c>
      <c r="AV35" s="362">
        <f t="shared" si="4"/>
        <v>0</v>
      </c>
      <c r="AW35" s="362">
        <f t="shared" si="4"/>
        <v>0</v>
      </c>
      <c r="AX35" s="362">
        <f t="shared" si="4"/>
        <v>0</v>
      </c>
      <c r="AY35" s="362">
        <f t="shared" si="4"/>
        <v>0</v>
      </c>
      <c r="AZ35" s="362">
        <f t="shared" si="4"/>
        <v>0</v>
      </c>
      <c r="BA35" s="257"/>
    </row>
    <row r="36" spans="1:53" s="243" customFormat="1" ht="15" hidden="1" outlineLevel="1">
      <c r="A36" s="448"/>
      <c r="B36" s="254"/>
      <c r="C36" s="265"/>
      <c r="D36" s="264"/>
      <c r="E36" s="264"/>
      <c r="F36" s="264"/>
      <c r="G36" s="264"/>
      <c r="H36" s="264"/>
      <c r="I36" s="264"/>
      <c r="J36" s="264"/>
      <c r="K36" s="264"/>
      <c r="L36" s="264"/>
      <c r="M36" s="264"/>
      <c r="N36" s="264"/>
      <c r="O36" s="264"/>
      <c r="P36" s="264"/>
      <c r="Q36" s="264"/>
      <c r="R36" s="264"/>
      <c r="S36" s="264"/>
      <c r="T36" s="264"/>
      <c r="U36" s="251"/>
      <c r="V36" s="264"/>
      <c r="W36" s="264"/>
      <c r="X36" s="264"/>
      <c r="Y36" s="264"/>
      <c r="Z36" s="264"/>
      <c r="AA36" s="264"/>
      <c r="AB36" s="264"/>
      <c r="AC36" s="264"/>
      <c r="AD36" s="264"/>
      <c r="AE36" s="264"/>
      <c r="AF36" s="264"/>
      <c r="AG36" s="264"/>
      <c r="AH36" s="264"/>
      <c r="AI36" s="264"/>
      <c r="AJ36" s="264"/>
      <c r="AK36" s="264"/>
      <c r="AL36" s="264"/>
      <c r="AM36" s="363"/>
      <c r="AN36" s="363"/>
      <c r="AO36" s="363"/>
      <c r="AP36" s="363"/>
      <c r="AQ36" s="363"/>
      <c r="AR36" s="363"/>
      <c r="AS36" s="363"/>
      <c r="AT36" s="363"/>
      <c r="AU36" s="363"/>
      <c r="AV36" s="363"/>
      <c r="AW36" s="363"/>
      <c r="AX36" s="363"/>
      <c r="AY36" s="363"/>
      <c r="AZ36" s="363"/>
      <c r="BA36" s="266"/>
    </row>
    <row r="37" spans="1:53" s="243" customFormat="1" ht="15" hidden="1" outlineLevel="1">
      <c r="A37" s="448">
        <v>6</v>
      </c>
      <c r="B37" s="254" t="s">
        <v>6</v>
      </c>
      <c r="C37" s="251" t="s">
        <v>25</v>
      </c>
      <c r="D37" s="255"/>
      <c r="E37" s="255"/>
      <c r="F37" s="255"/>
      <c r="G37" s="255"/>
      <c r="H37" s="255"/>
      <c r="I37" s="255"/>
      <c r="J37" s="255"/>
      <c r="K37" s="255"/>
      <c r="L37" s="255"/>
      <c r="M37" s="255"/>
      <c r="N37" s="255"/>
      <c r="O37" s="255"/>
      <c r="P37" s="255"/>
      <c r="Q37" s="255"/>
      <c r="R37" s="255"/>
      <c r="S37" s="255"/>
      <c r="T37" s="255"/>
      <c r="U37" s="251"/>
      <c r="V37" s="255"/>
      <c r="W37" s="255"/>
      <c r="X37" s="255"/>
      <c r="Y37" s="255"/>
      <c r="Z37" s="255"/>
      <c r="AA37" s="255"/>
      <c r="AB37" s="255"/>
      <c r="AC37" s="255"/>
      <c r="AD37" s="255"/>
      <c r="AE37" s="255"/>
      <c r="AF37" s="255"/>
      <c r="AG37" s="255"/>
      <c r="AH37" s="255"/>
      <c r="AI37" s="255"/>
      <c r="AJ37" s="255"/>
      <c r="AK37" s="255"/>
      <c r="AL37" s="255"/>
      <c r="AM37" s="361"/>
      <c r="AN37" s="361"/>
      <c r="AO37" s="361"/>
      <c r="AP37" s="361"/>
      <c r="AQ37" s="361"/>
      <c r="AR37" s="361"/>
      <c r="AS37" s="361"/>
      <c r="AT37" s="361"/>
      <c r="AU37" s="361"/>
      <c r="AV37" s="361"/>
      <c r="AW37" s="361"/>
      <c r="AX37" s="361"/>
      <c r="AY37" s="361"/>
      <c r="AZ37" s="361"/>
      <c r="BA37" s="256">
        <f>SUM(AM37:AZ37)</f>
        <v>0</v>
      </c>
    </row>
    <row r="38" spans="1:53" s="243" customFormat="1" ht="15" hidden="1" outlineLevel="1">
      <c r="A38" s="448"/>
      <c r="B38" s="254" t="s">
        <v>214</v>
      </c>
      <c r="C38" s="251" t="s">
        <v>163</v>
      </c>
      <c r="D38" s="255"/>
      <c r="E38" s="255"/>
      <c r="F38" s="255"/>
      <c r="G38" s="255"/>
      <c r="H38" s="255"/>
      <c r="I38" s="255"/>
      <c r="J38" s="255"/>
      <c r="K38" s="255"/>
      <c r="L38" s="255"/>
      <c r="M38" s="255"/>
      <c r="N38" s="255"/>
      <c r="O38" s="255"/>
      <c r="P38" s="255"/>
      <c r="Q38" s="255"/>
      <c r="R38" s="255"/>
      <c r="S38" s="255"/>
      <c r="T38" s="255"/>
      <c r="U38" s="414"/>
      <c r="V38" s="255"/>
      <c r="W38" s="255"/>
      <c r="X38" s="255"/>
      <c r="Y38" s="255"/>
      <c r="Z38" s="255"/>
      <c r="AA38" s="255"/>
      <c r="AB38" s="255"/>
      <c r="AC38" s="255"/>
      <c r="AD38" s="255"/>
      <c r="AE38" s="255"/>
      <c r="AF38" s="255"/>
      <c r="AG38" s="255"/>
      <c r="AH38" s="255"/>
      <c r="AI38" s="255"/>
      <c r="AJ38" s="255"/>
      <c r="AK38" s="255"/>
      <c r="AL38" s="255"/>
      <c r="AM38" s="362">
        <f>AM37</f>
        <v>0</v>
      </c>
      <c r="AN38" s="362">
        <f>AN37</f>
        <v>0</v>
      </c>
      <c r="AO38" s="362">
        <f t="shared" ref="AO38:AZ38" si="5">AO37</f>
        <v>0</v>
      </c>
      <c r="AP38" s="362">
        <f t="shared" si="5"/>
        <v>0</v>
      </c>
      <c r="AQ38" s="362">
        <f t="shared" si="5"/>
        <v>0</v>
      </c>
      <c r="AR38" s="362">
        <f t="shared" si="5"/>
        <v>0</v>
      </c>
      <c r="AS38" s="362">
        <f t="shared" si="5"/>
        <v>0</v>
      </c>
      <c r="AT38" s="362">
        <f t="shared" si="5"/>
        <v>0</v>
      </c>
      <c r="AU38" s="362">
        <f t="shared" si="5"/>
        <v>0</v>
      </c>
      <c r="AV38" s="362">
        <f t="shared" si="5"/>
        <v>0</v>
      </c>
      <c r="AW38" s="362">
        <f t="shared" si="5"/>
        <v>0</v>
      </c>
      <c r="AX38" s="362">
        <f t="shared" si="5"/>
        <v>0</v>
      </c>
      <c r="AY38" s="362">
        <f t="shared" si="5"/>
        <v>0</v>
      </c>
      <c r="AZ38" s="362">
        <f t="shared" si="5"/>
        <v>0</v>
      </c>
      <c r="BA38" s="257"/>
    </row>
    <row r="39" spans="1:53" s="243" customFormat="1" ht="15" hidden="1" outlineLevel="1">
      <c r="A39" s="448"/>
      <c r="B39" s="254"/>
      <c r="C39" s="265"/>
      <c r="D39" s="264"/>
      <c r="E39" s="264"/>
      <c r="F39" s="264"/>
      <c r="G39" s="264"/>
      <c r="H39" s="264"/>
      <c r="I39" s="264"/>
      <c r="J39" s="264"/>
      <c r="K39" s="264"/>
      <c r="L39" s="264"/>
      <c r="M39" s="264"/>
      <c r="N39" s="264"/>
      <c r="O39" s="264"/>
      <c r="P39" s="264"/>
      <c r="Q39" s="264"/>
      <c r="R39" s="264"/>
      <c r="S39" s="264"/>
      <c r="T39" s="264"/>
      <c r="U39" s="251"/>
      <c r="V39" s="264"/>
      <c r="W39" s="264"/>
      <c r="X39" s="264"/>
      <c r="Y39" s="264"/>
      <c r="Z39" s="264"/>
      <c r="AA39" s="264"/>
      <c r="AB39" s="264"/>
      <c r="AC39" s="264"/>
      <c r="AD39" s="264"/>
      <c r="AE39" s="264"/>
      <c r="AF39" s="264"/>
      <c r="AG39" s="264"/>
      <c r="AH39" s="264"/>
      <c r="AI39" s="264"/>
      <c r="AJ39" s="264"/>
      <c r="AK39" s="264"/>
      <c r="AL39" s="264"/>
      <c r="AM39" s="363"/>
      <c r="AN39" s="363"/>
      <c r="AO39" s="363"/>
      <c r="AP39" s="363"/>
      <c r="AQ39" s="363"/>
      <c r="AR39" s="363"/>
      <c r="AS39" s="363"/>
      <c r="AT39" s="363"/>
      <c r="AU39" s="363"/>
      <c r="AV39" s="363"/>
      <c r="AW39" s="363"/>
      <c r="AX39" s="363"/>
      <c r="AY39" s="363"/>
      <c r="AZ39" s="363"/>
      <c r="BA39" s="266"/>
    </row>
    <row r="40" spans="1:53" s="243" customFormat="1" ht="15" hidden="1" outlineLevel="1">
      <c r="A40" s="448">
        <v>7</v>
      </c>
      <c r="B40" s="254" t="s">
        <v>42</v>
      </c>
      <c r="C40" s="251" t="s">
        <v>25</v>
      </c>
      <c r="D40" s="255"/>
      <c r="E40" s="255"/>
      <c r="F40" s="255"/>
      <c r="G40" s="255"/>
      <c r="H40" s="255"/>
      <c r="I40" s="255"/>
      <c r="J40" s="255"/>
      <c r="K40" s="255"/>
      <c r="L40" s="255"/>
      <c r="M40" s="255"/>
      <c r="N40" s="255"/>
      <c r="O40" s="255"/>
      <c r="P40" s="255"/>
      <c r="Q40" s="255"/>
      <c r="R40" s="255"/>
      <c r="S40" s="255"/>
      <c r="T40" s="255"/>
      <c r="U40" s="251"/>
      <c r="V40" s="255"/>
      <c r="W40" s="255"/>
      <c r="X40" s="255"/>
      <c r="Y40" s="255"/>
      <c r="Z40" s="255"/>
      <c r="AA40" s="255"/>
      <c r="AB40" s="255"/>
      <c r="AC40" s="255"/>
      <c r="AD40" s="255"/>
      <c r="AE40" s="255"/>
      <c r="AF40" s="255"/>
      <c r="AG40" s="255"/>
      <c r="AH40" s="255"/>
      <c r="AI40" s="255"/>
      <c r="AJ40" s="255"/>
      <c r="AK40" s="255"/>
      <c r="AL40" s="255"/>
      <c r="AM40" s="361"/>
      <c r="AN40" s="361"/>
      <c r="AO40" s="361"/>
      <c r="AP40" s="361"/>
      <c r="AQ40" s="361"/>
      <c r="AR40" s="361"/>
      <c r="AS40" s="361"/>
      <c r="AT40" s="361"/>
      <c r="AU40" s="361"/>
      <c r="AV40" s="361"/>
      <c r="AW40" s="361"/>
      <c r="AX40" s="361"/>
      <c r="AY40" s="361"/>
      <c r="AZ40" s="361"/>
      <c r="BA40" s="256">
        <f>SUM(AM40:AZ40)</f>
        <v>0</v>
      </c>
    </row>
    <row r="41" spans="1:53" s="243" customFormat="1" ht="15" hidden="1" outlineLevel="1">
      <c r="A41" s="448"/>
      <c r="B41" s="254" t="s">
        <v>214</v>
      </c>
      <c r="C41" s="251" t="s">
        <v>163</v>
      </c>
      <c r="D41" s="255"/>
      <c r="E41" s="255"/>
      <c r="F41" s="255"/>
      <c r="G41" s="255"/>
      <c r="H41" s="255"/>
      <c r="I41" s="255"/>
      <c r="J41" s="255"/>
      <c r="K41" s="255"/>
      <c r="L41" s="255"/>
      <c r="M41" s="255"/>
      <c r="N41" s="255"/>
      <c r="O41" s="255"/>
      <c r="P41" s="255"/>
      <c r="Q41" s="255"/>
      <c r="R41" s="255"/>
      <c r="S41" s="255"/>
      <c r="T41" s="255"/>
      <c r="U41" s="251"/>
      <c r="V41" s="255"/>
      <c r="W41" s="255"/>
      <c r="X41" s="255"/>
      <c r="Y41" s="255"/>
      <c r="Z41" s="255"/>
      <c r="AA41" s="255"/>
      <c r="AB41" s="255"/>
      <c r="AC41" s="255"/>
      <c r="AD41" s="255"/>
      <c r="AE41" s="255"/>
      <c r="AF41" s="255"/>
      <c r="AG41" s="255"/>
      <c r="AH41" s="255"/>
      <c r="AI41" s="255"/>
      <c r="AJ41" s="255"/>
      <c r="AK41" s="255"/>
      <c r="AL41" s="255"/>
      <c r="AM41" s="362">
        <f>AM40</f>
        <v>0</v>
      </c>
      <c r="AN41" s="362">
        <f>AN40</f>
        <v>0</v>
      </c>
      <c r="AO41" s="362">
        <f t="shared" ref="AO41:AZ41" si="6">AO40</f>
        <v>0</v>
      </c>
      <c r="AP41" s="362">
        <f t="shared" si="6"/>
        <v>0</v>
      </c>
      <c r="AQ41" s="362">
        <f t="shared" si="6"/>
        <v>0</v>
      </c>
      <c r="AR41" s="362">
        <f t="shared" si="6"/>
        <v>0</v>
      </c>
      <c r="AS41" s="362">
        <f t="shared" si="6"/>
        <v>0</v>
      </c>
      <c r="AT41" s="362">
        <f t="shared" si="6"/>
        <v>0</v>
      </c>
      <c r="AU41" s="362">
        <f t="shared" si="6"/>
        <v>0</v>
      </c>
      <c r="AV41" s="362">
        <f t="shared" si="6"/>
        <v>0</v>
      </c>
      <c r="AW41" s="362">
        <f t="shared" si="6"/>
        <v>0</v>
      </c>
      <c r="AX41" s="362">
        <f t="shared" si="6"/>
        <v>0</v>
      </c>
      <c r="AY41" s="362">
        <f t="shared" si="6"/>
        <v>0</v>
      </c>
      <c r="AZ41" s="362">
        <f t="shared" si="6"/>
        <v>0</v>
      </c>
      <c r="BA41" s="257"/>
    </row>
    <row r="42" spans="1:53" s="243" customFormat="1" ht="15" hidden="1" outlineLevel="1">
      <c r="A42" s="448"/>
      <c r="B42" s="254"/>
      <c r="C42" s="265"/>
      <c r="D42" s="264"/>
      <c r="E42" s="264"/>
      <c r="F42" s="264"/>
      <c r="G42" s="264"/>
      <c r="H42" s="264"/>
      <c r="I42" s="264"/>
      <c r="J42" s="264"/>
      <c r="K42" s="264"/>
      <c r="L42" s="264"/>
      <c r="M42" s="264"/>
      <c r="N42" s="264"/>
      <c r="O42" s="264"/>
      <c r="P42" s="264"/>
      <c r="Q42" s="264"/>
      <c r="R42" s="264"/>
      <c r="S42" s="264"/>
      <c r="T42" s="264"/>
      <c r="U42" s="251"/>
      <c r="V42" s="264"/>
      <c r="W42" s="264"/>
      <c r="X42" s="264"/>
      <c r="Y42" s="264"/>
      <c r="Z42" s="264"/>
      <c r="AA42" s="264"/>
      <c r="AB42" s="264"/>
      <c r="AC42" s="264"/>
      <c r="AD42" s="264"/>
      <c r="AE42" s="264"/>
      <c r="AF42" s="264"/>
      <c r="AG42" s="264"/>
      <c r="AH42" s="264"/>
      <c r="AI42" s="264"/>
      <c r="AJ42" s="264"/>
      <c r="AK42" s="264"/>
      <c r="AL42" s="264"/>
      <c r="AM42" s="363"/>
      <c r="AN42" s="363"/>
      <c r="AO42" s="363"/>
      <c r="AP42" s="363"/>
      <c r="AQ42" s="363"/>
      <c r="AR42" s="363"/>
      <c r="AS42" s="363"/>
      <c r="AT42" s="363"/>
      <c r="AU42" s="363"/>
      <c r="AV42" s="363"/>
      <c r="AW42" s="363"/>
      <c r="AX42" s="363"/>
      <c r="AY42" s="363"/>
      <c r="AZ42" s="363"/>
      <c r="BA42" s="266"/>
    </row>
    <row r="43" spans="1:53" s="243" customFormat="1" ht="15" hidden="1" outlineLevel="1">
      <c r="A43" s="448">
        <v>8</v>
      </c>
      <c r="B43" s="254" t="s">
        <v>481</v>
      </c>
      <c r="C43" s="251" t="s">
        <v>25</v>
      </c>
      <c r="D43" s="255"/>
      <c r="E43" s="255"/>
      <c r="F43" s="255"/>
      <c r="G43" s="255"/>
      <c r="H43" s="255"/>
      <c r="I43" s="255"/>
      <c r="J43" s="255"/>
      <c r="K43" s="255"/>
      <c r="L43" s="255"/>
      <c r="M43" s="255"/>
      <c r="N43" s="255"/>
      <c r="O43" s="255"/>
      <c r="P43" s="255"/>
      <c r="Q43" s="255"/>
      <c r="R43" s="255"/>
      <c r="S43" s="255"/>
      <c r="T43" s="255"/>
      <c r="U43" s="251"/>
      <c r="V43" s="255"/>
      <c r="W43" s="255"/>
      <c r="X43" s="255"/>
      <c r="Y43" s="255"/>
      <c r="Z43" s="255"/>
      <c r="AA43" s="255"/>
      <c r="AB43" s="255"/>
      <c r="AC43" s="255"/>
      <c r="AD43" s="255"/>
      <c r="AE43" s="255"/>
      <c r="AF43" s="255"/>
      <c r="AG43" s="255"/>
      <c r="AH43" s="255"/>
      <c r="AI43" s="255"/>
      <c r="AJ43" s="255"/>
      <c r="AK43" s="255"/>
      <c r="AL43" s="255"/>
      <c r="AM43" s="361"/>
      <c r="AN43" s="361"/>
      <c r="AO43" s="361"/>
      <c r="AP43" s="361"/>
      <c r="AQ43" s="361"/>
      <c r="AR43" s="361"/>
      <c r="AS43" s="361"/>
      <c r="AT43" s="361"/>
      <c r="AU43" s="361"/>
      <c r="AV43" s="361"/>
      <c r="AW43" s="361"/>
      <c r="AX43" s="361"/>
      <c r="AY43" s="361"/>
      <c r="AZ43" s="361"/>
      <c r="BA43" s="256">
        <f>SUM(AM43:AZ43)</f>
        <v>0</v>
      </c>
    </row>
    <row r="44" spans="1:53" s="243" customFormat="1" ht="15" hidden="1" outlineLevel="1">
      <c r="A44" s="448"/>
      <c r="B44" s="254" t="s">
        <v>214</v>
      </c>
      <c r="C44" s="251" t="s">
        <v>163</v>
      </c>
      <c r="D44" s="255"/>
      <c r="E44" s="255"/>
      <c r="F44" s="255"/>
      <c r="G44" s="255"/>
      <c r="H44" s="255"/>
      <c r="I44" s="255"/>
      <c r="J44" s="255"/>
      <c r="K44" s="255"/>
      <c r="L44" s="255"/>
      <c r="M44" s="255"/>
      <c r="N44" s="255"/>
      <c r="O44" s="255"/>
      <c r="P44" s="255"/>
      <c r="Q44" s="255"/>
      <c r="R44" s="255"/>
      <c r="S44" s="255"/>
      <c r="T44" s="255"/>
      <c r="U44" s="251"/>
      <c r="V44" s="255"/>
      <c r="W44" s="255"/>
      <c r="X44" s="255"/>
      <c r="Y44" s="255"/>
      <c r="Z44" s="255"/>
      <c r="AA44" s="255"/>
      <c r="AB44" s="255"/>
      <c r="AC44" s="255"/>
      <c r="AD44" s="255"/>
      <c r="AE44" s="255"/>
      <c r="AF44" s="255"/>
      <c r="AG44" s="255"/>
      <c r="AH44" s="255"/>
      <c r="AI44" s="255"/>
      <c r="AJ44" s="255"/>
      <c r="AK44" s="255"/>
      <c r="AL44" s="255"/>
      <c r="AM44" s="362">
        <f>AM43</f>
        <v>0</v>
      </c>
      <c r="AN44" s="362">
        <f>AN43</f>
        <v>0</v>
      </c>
      <c r="AO44" s="362">
        <f t="shared" ref="AO44:AZ44" si="7">AO43</f>
        <v>0</v>
      </c>
      <c r="AP44" s="362">
        <f t="shared" si="7"/>
        <v>0</v>
      </c>
      <c r="AQ44" s="362">
        <f t="shared" si="7"/>
        <v>0</v>
      </c>
      <c r="AR44" s="362">
        <f t="shared" si="7"/>
        <v>0</v>
      </c>
      <c r="AS44" s="362">
        <f t="shared" si="7"/>
        <v>0</v>
      </c>
      <c r="AT44" s="362">
        <f t="shared" si="7"/>
        <v>0</v>
      </c>
      <c r="AU44" s="362">
        <f t="shared" si="7"/>
        <v>0</v>
      </c>
      <c r="AV44" s="362">
        <f t="shared" si="7"/>
        <v>0</v>
      </c>
      <c r="AW44" s="362">
        <f t="shared" si="7"/>
        <v>0</v>
      </c>
      <c r="AX44" s="362">
        <f t="shared" si="7"/>
        <v>0</v>
      </c>
      <c r="AY44" s="362">
        <f t="shared" si="7"/>
        <v>0</v>
      </c>
      <c r="AZ44" s="362">
        <f t="shared" si="7"/>
        <v>0</v>
      </c>
      <c r="BA44" s="257"/>
    </row>
    <row r="45" spans="1:53" s="243" customFormat="1" ht="15" hidden="1" outlineLevel="1">
      <c r="A45" s="448"/>
      <c r="B45" s="254"/>
      <c r="C45" s="265"/>
      <c r="D45" s="264"/>
      <c r="E45" s="264"/>
      <c r="F45" s="264"/>
      <c r="G45" s="264"/>
      <c r="H45" s="264"/>
      <c r="I45" s="264"/>
      <c r="J45" s="264"/>
      <c r="K45" s="264"/>
      <c r="L45" s="264"/>
      <c r="M45" s="264"/>
      <c r="N45" s="264"/>
      <c r="O45" s="264"/>
      <c r="P45" s="264"/>
      <c r="Q45" s="264"/>
      <c r="R45" s="264"/>
      <c r="S45" s="264"/>
      <c r="T45" s="264"/>
      <c r="U45" s="251"/>
      <c r="V45" s="264"/>
      <c r="W45" s="264"/>
      <c r="X45" s="264"/>
      <c r="Y45" s="264"/>
      <c r="Z45" s="264"/>
      <c r="AA45" s="264"/>
      <c r="AB45" s="264"/>
      <c r="AC45" s="264"/>
      <c r="AD45" s="264"/>
      <c r="AE45" s="264"/>
      <c r="AF45" s="264"/>
      <c r="AG45" s="264"/>
      <c r="AH45" s="264"/>
      <c r="AI45" s="264"/>
      <c r="AJ45" s="264"/>
      <c r="AK45" s="264"/>
      <c r="AL45" s="264"/>
      <c r="AM45" s="363"/>
      <c r="AN45" s="363"/>
      <c r="AO45" s="363"/>
      <c r="AP45" s="363"/>
      <c r="AQ45" s="363"/>
      <c r="AR45" s="363"/>
      <c r="AS45" s="363"/>
      <c r="AT45" s="363"/>
      <c r="AU45" s="363"/>
      <c r="AV45" s="363"/>
      <c r="AW45" s="363"/>
      <c r="AX45" s="363"/>
      <c r="AY45" s="363"/>
      <c r="AZ45" s="363"/>
      <c r="BA45" s="266"/>
    </row>
    <row r="46" spans="1:53" s="243" customFormat="1" ht="15" hidden="1" outlineLevel="1">
      <c r="A46" s="448">
        <v>9</v>
      </c>
      <c r="B46" s="254" t="s">
        <v>7</v>
      </c>
      <c r="C46" s="251" t="s">
        <v>25</v>
      </c>
      <c r="D46" s="255"/>
      <c r="E46" s="255"/>
      <c r="F46" s="255"/>
      <c r="G46" s="255"/>
      <c r="H46" s="255"/>
      <c r="I46" s="255"/>
      <c r="J46" s="255"/>
      <c r="K46" s="255"/>
      <c r="L46" s="255"/>
      <c r="M46" s="255"/>
      <c r="N46" s="255"/>
      <c r="O46" s="255"/>
      <c r="P46" s="255"/>
      <c r="Q46" s="255"/>
      <c r="R46" s="255"/>
      <c r="S46" s="255"/>
      <c r="T46" s="255"/>
      <c r="U46" s="251"/>
      <c r="V46" s="255"/>
      <c r="W46" s="255"/>
      <c r="X46" s="255"/>
      <c r="Y46" s="255"/>
      <c r="Z46" s="255"/>
      <c r="AA46" s="255"/>
      <c r="AB46" s="255"/>
      <c r="AC46" s="255"/>
      <c r="AD46" s="255"/>
      <c r="AE46" s="255"/>
      <c r="AF46" s="255"/>
      <c r="AG46" s="255"/>
      <c r="AH46" s="255"/>
      <c r="AI46" s="255"/>
      <c r="AJ46" s="255"/>
      <c r="AK46" s="255"/>
      <c r="AL46" s="255"/>
      <c r="AM46" s="361"/>
      <c r="AN46" s="361"/>
      <c r="AO46" s="361"/>
      <c r="AP46" s="361"/>
      <c r="AQ46" s="361"/>
      <c r="AR46" s="361"/>
      <c r="AS46" s="361"/>
      <c r="AT46" s="361"/>
      <c r="AU46" s="361"/>
      <c r="AV46" s="361"/>
      <c r="AW46" s="361"/>
      <c r="AX46" s="361"/>
      <c r="AY46" s="361"/>
      <c r="AZ46" s="361"/>
      <c r="BA46" s="256">
        <f>SUM(AM46:AZ46)</f>
        <v>0</v>
      </c>
    </row>
    <row r="47" spans="1:53" s="243" customFormat="1" ht="15" hidden="1" outlineLevel="1">
      <c r="A47" s="448"/>
      <c r="B47" s="254" t="s">
        <v>214</v>
      </c>
      <c r="C47" s="251" t="s">
        <v>163</v>
      </c>
      <c r="D47" s="255"/>
      <c r="E47" s="255"/>
      <c r="F47" s="255"/>
      <c r="G47" s="255"/>
      <c r="H47" s="255"/>
      <c r="I47" s="255"/>
      <c r="J47" s="255"/>
      <c r="K47" s="255"/>
      <c r="L47" s="255"/>
      <c r="M47" s="255"/>
      <c r="N47" s="255"/>
      <c r="O47" s="255"/>
      <c r="P47" s="255"/>
      <c r="Q47" s="255"/>
      <c r="R47" s="255"/>
      <c r="S47" s="255"/>
      <c r="T47" s="255"/>
      <c r="U47" s="251"/>
      <c r="V47" s="255"/>
      <c r="W47" s="255"/>
      <c r="X47" s="255"/>
      <c r="Y47" s="255"/>
      <c r="Z47" s="255"/>
      <c r="AA47" s="255"/>
      <c r="AB47" s="255"/>
      <c r="AC47" s="255"/>
      <c r="AD47" s="255"/>
      <c r="AE47" s="255"/>
      <c r="AF47" s="255"/>
      <c r="AG47" s="255"/>
      <c r="AH47" s="255"/>
      <c r="AI47" s="255"/>
      <c r="AJ47" s="255"/>
      <c r="AK47" s="255"/>
      <c r="AL47" s="255"/>
      <c r="AM47" s="362">
        <f>AM46</f>
        <v>0</v>
      </c>
      <c r="AN47" s="362">
        <f>AN46</f>
        <v>0</v>
      </c>
      <c r="AO47" s="362">
        <f t="shared" ref="AO47:AZ47" si="8">AO46</f>
        <v>0</v>
      </c>
      <c r="AP47" s="362">
        <f t="shared" si="8"/>
        <v>0</v>
      </c>
      <c r="AQ47" s="362">
        <f t="shared" si="8"/>
        <v>0</v>
      </c>
      <c r="AR47" s="362">
        <f t="shared" si="8"/>
        <v>0</v>
      </c>
      <c r="AS47" s="362">
        <f t="shared" si="8"/>
        <v>0</v>
      </c>
      <c r="AT47" s="362">
        <f t="shared" si="8"/>
        <v>0</v>
      </c>
      <c r="AU47" s="362">
        <f t="shared" si="8"/>
        <v>0</v>
      </c>
      <c r="AV47" s="362">
        <f t="shared" si="8"/>
        <v>0</v>
      </c>
      <c r="AW47" s="362">
        <f t="shared" si="8"/>
        <v>0</v>
      </c>
      <c r="AX47" s="362">
        <f t="shared" si="8"/>
        <v>0</v>
      </c>
      <c r="AY47" s="362">
        <f t="shared" si="8"/>
        <v>0</v>
      </c>
      <c r="AZ47" s="362">
        <f t="shared" si="8"/>
        <v>0</v>
      </c>
      <c r="BA47" s="257"/>
    </row>
    <row r="48" spans="1:53" s="243" customFormat="1" ht="15" hidden="1" outlineLevel="1">
      <c r="A48" s="448"/>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363"/>
      <c r="AN48" s="363"/>
      <c r="AO48" s="363"/>
      <c r="AP48" s="363"/>
      <c r="AQ48" s="363"/>
      <c r="AR48" s="363"/>
      <c r="AS48" s="363"/>
      <c r="AT48" s="363"/>
      <c r="AU48" s="363"/>
      <c r="AV48" s="363"/>
      <c r="AW48" s="363"/>
      <c r="AX48" s="363"/>
      <c r="AY48" s="363"/>
      <c r="AZ48" s="363"/>
      <c r="BA48" s="266"/>
    </row>
    <row r="49" spans="1:56" s="253" customFormat="1" ht="15.75" hidden="1" outlineLevel="1">
      <c r="A49" s="449"/>
      <c r="B49" s="248" t="s">
        <v>8</v>
      </c>
      <c r="C49" s="249"/>
      <c r="D49" s="249"/>
      <c r="E49" s="249"/>
      <c r="F49" s="249"/>
      <c r="G49" s="249"/>
      <c r="H49" s="249"/>
      <c r="I49" s="249"/>
      <c r="J49" s="249"/>
      <c r="K49" s="249"/>
      <c r="L49" s="249"/>
      <c r="M49" s="249"/>
      <c r="N49" s="249"/>
      <c r="O49" s="249"/>
      <c r="P49" s="249"/>
      <c r="Q49" s="249"/>
      <c r="R49" s="249"/>
      <c r="S49" s="249"/>
      <c r="T49" s="249"/>
      <c r="U49" s="251"/>
      <c r="V49" s="249"/>
      <c r="W49" s="249"/>
      <c r="X49" s="249"/>
      <c r="Y49" s="249"/>
      <c r="Z49" s="249"/>
      <c r="AA49" s="249"/>
      <c r="AB49" s="249"/>
      <c r="AC49" s="249"/>
      <c r="AD49" s="249"/>
      <c r="AE49" s="249"/>
      <c r="AF49" s="249"/>
      <c r="AG49" s="249"/>
      <c r="AH49" s="249"/>
      <c r="AI49" s="249"/>
      <c r="AJ49" s="249"/>
      <c r="AK49" s="249"/>
      <c r="AL49" s="249"/>
      <c r="AM49" s="365"/>
      <c r="AN49" s="365"/>
      <c r="AO49" s="365"/>
      <c r="AP49" s="365"/>
      <c r="AQ49" s="365"/>
      <c r="AR49" s="365"/>
      <c r="AS49" s="365"/>
      <c r="AT49" s="365"/>
      <c r="AU49" s="365"/>
      <c r="AV49" s="365"/>
      <c r="AW49" s="365"/>
      <c r="AX49" s="365"/>
      <c r="AY49" s="365"/>
      <c r="AZ49" s="365"/>
      <c r="BA49" s="252"/>
      <c r="BC49" s="243"/>
      <c r="BD49" s="243"/>
    </row>
    <row r="50" spans="1:56" s="243" customFormat="1" ht="15" hidden="1" outlineLevel="1">
      <c r="A50" s="448">
        <v>10</v>
      </c>
      <c r="B50" s="269" t="s">
        <v>22</v>
      </c>
      <c r="C50" s="251" t="s">
        <v>25</v>
      </c>
      <c r="D50" s="255"/>
      <c r="E50" s="255"/>
      <c r="F50" s="255"/>
      <c r="G50" s="255"/>
      <c r="H50" s="255"/>
      <c r="I50" s="255"/>
      <c r="J50" s="255"/>
      <c r="K50" s="255"/>
      <c r="L50" s="255"/>
      <c r="M50" s="255"/>
      <c r="N50" s="255"/>
      <c r="O50" s="255"/>
      <c r="P50" s="255"/>
      <c r="Q50" s="255"/>
      <c r="R50" s="255"/>
      <c r="S50" s="255"/>
      <c r="T50" s="255"/>
      <c r="U50" s="255">
        <v>12</v>
      </c>
      <c r="V50" s="255"/>
      <c r="W50" s="255"/>
      <c r="X50" s="255"/>
      <c r="Y50" s="255"/>
      <c r="Z50" s="255"/>
      <c r="AA50" s="255"/>
      <c r="AB50" s="255"/>
      <c r="AC50" s="255"/>
      <c r="AD50" s="255"/>
      <c r="AE50" s="255"/>
      <c r="AF50" s="255"/>
      <c r="AG50" s="255"/>
      <c r="AH50" s="255"/>
      <c r="AI50" s="255"/>
      <c r="AJ50" s="255"/>
      <c r="AK50" s="255"/>
      <c r="AL50" s="255"/>
      <c r="AM50" s="366"/>
      <c r="AN50" s="366"/>
      <c r="AO50" s="366"/>
      <c r="AP50" s="366"/>
      <c r="AQ50" s="366"/>
      <c r="AR50" s="366"/>
      <c r="AS50" s="366"/>
      <c r="AT50" s="366"/>
      <c r="AU50" s="366"/>
      <c r="AV50" s="366"/>
      <c r="AW50" s="366"/>
      <c r="AX50" s="366"/>
      <c r="AY50" s="366"/>
      <c r="AZ50" s="366"/>
      <c r="BA50" s="256">
        <f>SUM(AM50:AZ50)</f>
        <v>0</v>
      </c>
    </row>
    <row r="51" spans="1:56" s="243" customFormat="1" ht="15" hidden="1" outlineLevel="1">
      <c r="A51" s="448"/>
      <c r="B51" s="254" t="s">
        <v>214</v>
      </c>
      <c r="C51" s="251" t="s">
        <v>163</v>
      </c>
      <c r="D51" s="255"/>
      <c r="E51" s="255"/>
      <c r="F51" s="255"/>
      <c r="G51" s="255"/>
      <c r="H51" s="255"/>
      <c r="I51" s="255"/>
      <c r="J51" s="255"/>
      <c r="K51" s="255"/>
      <c r="L51" s="255"/>
      <c r="M51" s="255"/>
      <c r="N51" s="255"/>
      <c r="O51" s="255"/>
      <c r="P51" s="255"/>
      <c r="Q51" s="255"/>
      <c r="R51" s="255"/>
      <c r="S51" s="255"/>
      <c r="T51" s="255"/>
      <c r="U51" s="255">
        <f>U50</f>
        <v>12</v>
      </c>
      <c r="V51" s="255"/>
      <c r="W51" s="255"/>
      <c r="X51" s="255"/>
      <c r="Y51" s="255"/>
      <c r="Z51" s="255"/>
      <c r="AA51" s="255"/>
      <c r="AB51" s="255"/>
      <c r="AC51" s="255"/>
      <c r="AD51" s="255"/>
      <c r="AE51" s="255"/>
      <c r="AF51" s="255"/>
      <c r="AG51" s="255"/>
      <c r="AH51" s="255"/>
      <c r="AI51" s="255"/>
      <c r="AJ51" s="255"/>
      <c r="AK51" s="255"/>
      <c r="AL51" s="255"/>
      <c r="AM51" s="362">
        <f>AM50</f>
        <v>0</v>
      </c>
      <c r="AN51" s="362">
        <f>AN50</f>
        <v>0</v>
      </c>
      <c r="AO51" s="362">
        <f t="shared" ref="AO51:AZ51" si="9">AO50</f>
        <v>0</v>
      </c>
      <c r="AP51" s="362">
        <f t="shared" si="9"/>
        <v>0</v>
      </c>
      <c r="AQ51" s="362">
        <f t="shared" si="9"/>
        <v>0</v>
      </c>
      <c r="AR51" s="362">
        <f t="shared" si="9"/>
        <v>0</v>
      </c>
      <c r="AS51" s="362">
        <f t="shared" si="9"/>
        <v>0</v>
      </c>
      <c r="AT51" s="362">
        <f t="shared" si="9"/>
        <v>0</v>
      </c>
      <c r="AU51" s="362">
        <f t="shared" si="9"/>
        <v>0</v>
      </c>
      <c r="AV51" s="362">
        <f t="shared" si="9"/>
        <v>0</v>
      </c>
      <c r="AW51" s="362">
        <f t="shared" si="9"/>
        <v>0</v>
      </c>
      <c r="AX51" s="362">
        <f t="shared" si="9"/>
        <v>0</v>
      </c>
      <c r="AY51" s="362">
        <f t="shared" si="9"/>
        <v>0</v>
      </c>
      <c r="AZ51" s="362">
        <f t="shared" si="9"/>
        <v>0</v>
      </c>
      <c r="BA51" s="270"/>
    </row>
    <row r="52" spans="1:56" s="243" customFormat="1" ht="15" hidden="1" outlineLevel="1">
      <c r="A52" s="448"/>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367"/>
      <c r="AN52" s="367"/>
      <c r="AO52" s="367"/>
      <c r="AP52" s="367"/>
      <c r="AQ52" s="367"/>
      <c r="AR52" s="367"/>
      <c r="AS52" s="367"/>
      <c r="AT52" s="367"/>
      <c r="AU52" s="367"/>
      <c r="AV52" s="367"/>
      <c r="AW52" s="367"/>
      <c r="AX52" s="367"/>
      <c r="AY52" s="367"/>
      <c r="AZ52" s="367"/>
      <c r="BA52" s="272"/>
    </row>
    <row r="53" spans="1:56" s="243" customFormat="1" ht="15" hidden="1" outlineLevel="1">
      <c r="A53" s="448">
        <v>11</v>
      </c>
      <c r="B53" s="273" t="s">
        <v>21</v>
      </c>
      <c r="C53" s="251" t="s">
        <v>25</v>
      </c>
      <c r="D53" s="255"/>
      <c r="E53" s="255"/>
      <c r="F53" s="255"/>
      <c r="G53" s="255"/>
      <c r="H53" s="255"/>
      <c r="I53" s="255"/>
      <c r="J53" s="255"/>
      <c r="K53" s="255"/>
      <c r="L53" s="255"/>
      <c r="M53" s="255"/>
      <c r="N53" s="255"/>
      <c r="O53" s="255"/>
      <c r="P53" s="255"/>
      <c r="Q53" s="255"/>
      <c r="R53" s="255"/>
      <c r="S53" s="255"/>
      <c r="T53" s="255"/>
      <c r="U53" s="255">
        <v>12</v>
      </c>
      <c r="V53" s="255"/>
      <c r="W53" s="255"/>
      <c r="X53" s="255"/>
      <c r="Y53" s="255"/>
      <c r="Z53" s="255"/>
      <c r="AA53" s="255"/>
      <c r="AB53" s="255"/>
      <c r="AC53" s="255"/>
      <c r="AD53" s="255"/>
      <c r="AE53" s="255"/>
      <c r="AF53" s="255"/>
      <c r="AG53" s="255"/>
      <c r="AH53" s="255"/>
      <c r="AI53" s="255"/>
      <c r="AJ53" s="255"/>
      <c r="AK53" s="255"/>
      <c r="AL53" s="255"/>
      <c r="AM53" s="366"/>
      <c r="AN53" s="366"/>
      <c r="AO53" s="366"/>
      <c r="AP53" s="366"/>
      <c r="AQ53" s="366"/>
      <c r="AR53" s="366"/>
      <c r="AS53" s="366"/>
      <c r="AT53" s="366"/>
      <c r="AU53" s="366"/>
      <c r="AV53" s="366"/>
      <c r="AW53" s="366"/>
      <c r="AX53" s="366"/>
      <c r="AY53" s="366"/>
      <c r="AZ53" s="366"/>
      <c r="BA53" s="256">
        <f>SUM(AM53:AZ53)</f>
        <v>0</v>
      </c>
    </row>
    <row r="54" spans="1:56" s="243" customFormat="1" ht="15" hidden="1" outlineLevel="1">
      <c r="A54" s="448"/>
      <c r="B54" s="274" t="s">
        <v>214</v>
      </c>
      <c r="C54" s="251" t="s">
        <v>163</v>
      </c>
      <c r="D54" s="255"/>
      <c r="E54" s="255"/>
      <c r="F54" s="255"/>
      <c r="G54" s="255"/>
      <c r="H54" s="255"/>
      <c r="I54" s="255"/>
      <c r="J54" s="255"/>
      <c r="K54" s="255"/>
      <c r="L54" s="255"/>
      <c r="M54" s="255"/>
      <c r="N54" s="255"/>
      <c r="O54" s="255"/>
      <c r="P54" s="255"/>
      <c r="Q54" s="255"/>
      <c r="R54" s="255"/>
      <c r="S54" s="255"/>
      <c r="T54" s="255"/>
      <c r="U54" s="255">
        <f>U53</f>
        <v>12</v>
      </c>
      <c r="V54" s="255"/>
      <c r="W54" s="255"/>
      <c r="X54" s="255"/>
      <c r="Y54" s="255"/>
      <c r="Z54" s="255"/>
      <c r="AA54" s="255"/>
      <c r="AB54" s="255"/>
      <c r="AC54" s="255"/>
      <c r="AD54" s="255"/>
      <c r="AE54" s="255"/>
      <c r="AF54" s="255"/>
      <c r="AG54" s="255"/>
      <c r="AH54" s="255"/>
      <c r="AI54" s="255"/>
      <c r="AJ54" s="255"/>
      <c r="AK54" s="255"/>
      <c r="AL54" s="255"/>
      <c r="AM54" s="362">
        <f>AM53</f>
        <v>0</v>
      </c>
      <c r="AN54" s="362">
        <f>AN53</f>
        <v>0</v>
      </c>
      <c r="AO54" s="362">
        <f t="shared" ref="AO54:AZ54" si="10">AO53</f>
        <v>0</v>
      </c>
      <c r="AP54" s="362">
        <f t="shared" si="10"/>
        <v>0</v>
      </c>
      <c r="AQ54" s="362">
        <f t="shared" si="10"/>
        <v>0</v>
      </c>
      <c r="AR54" s="362">
        <f t="shared" si="10"/>
        <v>0</v>
      </c>
      <c r="AS54" s="362">
        <f t="shared" si="10"/>
        <v>0</v>
      </c>
      <c r="AT54" s="362">
        <f t="shared" si="10"/>
        <v>0</v>
      </c>
      <c r="AU54" s="362">
        <f t="shared" si="10"/>
        <v>0</v>
      </c>
      <c r="AV54" s="362">
        <f t="shared" si="10"/>
        <v>0</v>
      </c>
      <c r="AW54" s="362">
        <f t="shared" si="10"/>
        <v>0</v>
      </c>
      <c r="AX54" s="362">
        <f t="shared" si="10"/>
        <v>0</v>
      </c>
      <c r="AY54" s="362">
        <f t="shared" si="10"/>
        <v>0</v>
      </c>
      <c r="AZ54" s="362">
        <f t="shared" si="10"/>
        <v>0</v>
      </c>
      <c r="BA54" s="270"/>
    </row>
    <row r="55" spans="1:56" s="243" customFormat="1" ht="15" hidden="1" outlineLevel="1">
      <c r="A55" s="448"/>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367"/>
      <c r="AN55" s="368"/>
      <c r="AO55" s="367"/>
      <c r="AP55" s="367"/>
      <c r="AQ55" s="367"/>
      <c r="AR55" s="367"/>
      <c r="AS55" s="367"/>
      <c r="AT55" s="367"/>
      <c r="AU55" s="367"/>
      <c r="AV55" s="367"/>
      <c r="AW55" s="367"/>
      <c r="AX55" s="367"/>
      <c r="AY55" s="367"/>
      <c r="AZ55" s="367"/>
      <c r="BA55" s="272"/>
    </row>
    <row r="56" spans="1:56" s="243" customFormat="1" ht="15" hidden="1" outlineLevel="1">
      <c r="A56" s="448">
        <v>12</v>
      </c>
      <c r="B56" s="273" t="s">
        <v>23</v>
      </c>
      <c r="C56" s="251" t="s">
        <v>25</v>
      </c>
      <c r="D56" s="255"/>
      <c r="E56" s="255"/>
      <c r="F56" s="255"/>
      <c r="G56" s="255"/>
      <c r="H56" s="255"/>
      <c r="I56" s="255"/>
      <c r="J56" s="255"/>
      <c r="K56" s="255"/>
      <c r="L56" s="255"/>
      <c r="M56" s="255"/>
      <c r="N56" s="255"/>
      <c r="O56" s="255"/>
      <c r="P56" s="255"/>
      <c r="Q56" s="255"/>
      <c r="R56" s="255"/>
      <c r="S56" s="255"/>
      <c r="T56" s="255"/>
      <c r="U56" s="255">
        <v>3</v>
      </c>
      <c r="V56" s="255"/>
      <c r="W56" s="255"/>
      <c r="X56" s="255"/>
      <c r="Y56" s="255"/>
      <c r="Z56" s="255"/>
      <c r="AA56" s="255"/>
      <c r="AB56" s="255"/>
      <c r="AC56" s="255"/>
      <c r="AD56" s="255"/>
      <c r="AE56" s="255"/>
      <c r="AF56" s="255"/>
      <c r="AG56" s="255"/>
      <c r="AH56" s="255"/>
      <c r="AI56" s="255"/>
      <c r="AJ56" s="255"/>
      <c r="AK56" s="255"/>
      <c r="AL56" s="255"/>
      <c r="AM56" s="366"/>
      <c r="AN56" s="366"/>
      <c r="AO56" s="366"/>
      <c r="AP56" s="366"/>
      <c r="AQ56" s="366"/>
      <c r="AR56" s="366"/>
      <c r="AS56" s="366"/>
      <c r="AT56" s="366"/>
      <c r="AU56" s="366"/>
      <c r="AV56" s="366"/>
      <c r="AW56" s="366"/>
      <c r="AX56" s="366"/>
      <c r="AY56" s="366"/>
      <c r="AZ56" s="366"/>
      <c r="BA56" s="256">
        <f>SUM(AM56:AZ56)</f>
        <v>0</v>
      </c>
    </row>
    <row r="57" spans="1:56" s="243" customFormat="1" ht="15" hidden="1" outlineLevel="1">
      <c r="A57" s="448"/>
      <c r="B57" s="274" t="s">
        <v>214</v>
      </c>
      <c r="C57" s="251" t="s">
        <v>163</v>
      </c>
      <c r="D57" s="255"/>
      <c r="E57" s="255"/>
      <c r="F57" s="255"/>
      <c r="G57" s="255"/>
      <c r="H57" s="255"/>
      <c r="I57" s="255"/>
      <c r="J57" s="255"/>
      <c r="K57" s="255"/>
      <c r="L57" s="255"/>
      <c r="M57" s="255"/>
      <c r="N57" s="255"/>
      <c r="O57" s="255"/>
      <c r="P57" s="255"/>
      <c r="Q57" s="255"/>
      <c r="R57" s="255"/>
      <c r="S57" s="255"/>
      <c r="T57" s="255"/>
      <c r="U57" s="255">
        <f>U56</f>
        <v>3</v>
      </c>
      <c r="V57" s="255"/>
      <c r="W57" s="255"/>
      <c r="X57" s="255"/>
      <c r="Y57" s="255"/>
      <c r="Z57" s="255"/>
      <c r="AA57" s="255"/>
      <c r="AB57" s="255"/>
      <c r="AC57" s="255"/>
      <c r="AD57" s="255"/>
      <c r="AE57" s="255"/>
      <c r="AF57" s="255"/>
      <c r="AG57" s="255"/>
      <c r="AH57" s="255"/>
      <c r="AI57" s="255"/>
      <c r="AJ57" s="255"/>
      <c r="AK57" s="255"/>
      <c r="AL57" s="255"/>
      <c r="AM57" s="362">
        <f>AM56</f>
        <v>0</v>
      </c>
      <c r="AN57" s="362">
        <f>AN56</f>
        <v>0</v>
      </c>
      <c r="AO57" s="362">
        <f t="shared" ref="AO57:AZ57" si="11">AO56</f>
        <v>0</v>
      </c>
      <c r="AP57" s="362">
        <f t="shared" si="11"/>
        <v>0</v>
      </c>
      <c r="AQ57" s="362">
        <f t="shared" si="11"/>
        <v>0</v>
      </c>
      <c r="AR57" s="362">
        <f t="shared" si="11"/>
        <v>0</v>
      </c>
      <c r="AS57" s="362">
        <f t="shared" si="11"/>
        <v>0</v>
      </c>
      <c r="AT57" s="362">
        <f t="shared" si="11"/>
        <v>0</v>
      </c>
      <c r="AU57" s="362">
        <f t="shared" si="11"/>
        <v>0</v>
      </c>
      <c r="AV57" s="362">
        <f t="shared" si="11"/>
        <v>0</v>
      </c>
      <c r="AW57" s="362">
        <f t="shared" si="11"/>
        <v>0</v>
      </c>
      <c r="AX57" s="362">
        <f t="shared" si="11"/>
        <v>0</v>
      </c>
      <c r="AY57" s="362">
        <f t="shared" si="11"/>
        <v>0</v>
      </c>
      <c r="AZ57" s="362">
        <f t="shared" si="11"/>
        <v>0</v>
      </c>
      <c r="BA57" s="270"/>
    </row>
    <row r="58" spans="1:56" s="243" customFormat="1" ht="15" hidden="1" outlineLevel="1">
      <c r="A58" s="448"/>
      <c r="B58" s="273"/>
      <c r="C58" s="271"/>
      <c r="D58" s="275"/>
      <c r="E58" s="275"/>
      <c r="F58" s="275"/>
      <c r="G58" s="275"/>
      <c r="H58" s="275"/>
      <c r="I58" s="275"/>
      <c r="J58" s="275"/>
      <c r="K58" s="275"/>
      <c r="L58" s="275"/>
      <c r="M58" s="275"/>
      <c r="N58" s="275"/>
      <c r="O58" s="275"/>
      <c r="P58" s="275"/>
      <c r="Q58" s="275"/>
      <c r="R58" s="275"/>
      <c r="S58" s="275"/>
      <c r="T58" s="275"/>
      <c r="U58" s="251"/>
      <c r="V58" s="275"/>
      <c r="W58" s="275"/>
      <c r="X58" s="275"/>
      <c r="Y58" s="275"/>
      <c r="Z58" s="275"/>
      <c r="AA58" s="275"/>
      <c r="AB58" s="275"/>
      <c r="AC58" s="275"/>
      <c r="AD58" s="275"/>
      <c r="AE58" s="275"/>
      <c r="AF58" s="275"/>
      <c r="AG58" s="275"/>
      <c r="AH58" s="275"/>
      <c r="AI58" s="275"/>
      <c r="AJ58" s="275"/>
      <c r="AK58" s="275"/>
      <c r="AL58" s="275"/>
      <c r="AM58" s="367"/>
      <c r="AN58" s="368"/>
      <c r="AO58" s="367"/>
      <c r="AP58" s="367"/>
      <c r="AQ58" s="367"/>
      <c r="AR58" s="367"/>
      <c r="AS58" s="367"/>
      <c r="AT58" s="367"/>
      <c r="AU58" s="367"/>
      <c r="AV58" s="367"/>
      <c r="AW58" s="367"/>
      <c r="AX58" s="367"/>
      <c r="AY58" s="367"/>
      <c r="AZ58" s="367"/>
      <c r="BA58" s="272"/>
    </row>
    <row r="59" spans="1:56" s="243" customFormat="1" ht="15" hidden="1" outlineLevel="1">
      <c r="A59" s="448">
        <v>13</v>
      </c>
      <c r="B59" s="273" t="s">
        <v>24</v>
      </c>
      <c r="C59" s="251" t="s">
        <v>25</v>
      </c>
      <c r="D59" s="255"/>
      <c r="E59" s="255"/>
      <c r="F59" s="255"/>
      <c r="G59" s="255"/>
      <c r="H59" s="255"/>
      <c r="I59" s="255"/>
      <c r="J59" s="255"/>
      <c r="K59" s="255"/>
      <c r="L59" s="255"/>
      <c r="M59" s="255"/>
      <c r="N59" s="255"/>
      <c r="O59" s="255"/>
      <c r="P59" s="255"/>
      <c r="Q59" s="255"/>
      <c r="R59" s="255"/>
      <c r="S59" s="255"/>
      <c r="T59" s="255"/>
      <c r="U59" s="255">
        <v>12</v>
      </c>
      <c r="V59" s="255"/>
      <c r="W59" s="255"/>
      <c r="X59" s="255"/>
      <c r="Y59" s="255"/>
      <c r="Z59" s="255"/>
      <c r="AA59" s="255"/>
      <c r="AB59" s="255"/>
      <c r="AC59" s="255"/>
      <c r="AD59" s="255"/>
      <c r="AE59" s="255"/>
      <c r="AF59" s="255"/>
      <c r="AG59" s="255"/>
      <c r="AH59" s="255"/>
      <c r="AI59" s="255"/>
      <c r="AJ59" s="255"/>
      <c r="AK59" s="255"/>
      <c r="AL59" s="255"/>
      <c r="AM59" s="366"/>
      <c r="AN59" s="366"/>
      <c r="AO59" s="366"/>
      <c r="AP59" s="366"/>
      <c r="AQ59" s="366"/>
      <c r="AR59" s="366"/>
      <c r="AS59" s="366"/>
      <c r="AT59" s="366"/>
      <c r="AU59" s="366"/>
      <c r="AV59" s="366"/>
      <c r="AW59" s="366"/>
      <c r="AX59" s="366"/>
      <c r="AY59" s="366"/>
      <c r="AZ59" s="366"/>
      <c r="BA59" s="256">
        <f>SUM(AM59:AZ59)</f>
        <v>0</v>
      </c>
    </row>
    <row r="60" spans="1:56" s="243" customFormat="1" ht="15" hidden="1" outlineLevel="1">
      <c r="A60" s="448"/>
      <c r="B60" s="274" t="s">
        <v>214</v>
      </c>
      <c r="C60" s="251" t="s">
        <v>163</v>
      </c>
      <c r="D60" s="255"/>
      <c r="E60" s="255"/>
      <c r="F60" s="255"/>
      <c r="G60" s="255"/>
      <c r="H60" s="255"/>
      <c r="I60" s="255"/>
      <c r="J60" s="255"/>
      <c r="K60" s="255"/>
      <c r="L60" s="255"/>
      <c r="M60" s="255"/>
      <c r="N60" s="255"/>
      <c r="O60" s="255"/>
      <c r="P60" s="255"/>
      <c r="Q60" s="255"/>
      <c r="R60" s="255"/>
      <c r="S60" s="255"/>
      <c r="T60" s="255"/>
      <c r="U60" s="255">
        <f>U59</f>
        <v>12</v>
      </c>
      <c r="V60" s="255"/>
      <c r="W60" s="255"/>
      <c r="X60" s="255"/>
      <c r="Y60" s="255"/>
      <c r="Z60" s="255"/>
      <c r="AA60" s="255"/>
      <c r="AB60" s="255"/>
      <c r="AC60" s="255"/>
      <c r="AD60" s="255"/>
      <c r="AE60" s="255"/>
      <c r="AF60" s="255"/>
      <c r="AG60" s="255"/>
      <c r="AH60" s="255"/>
      <c r="AI60" s="255"/>
      <c r="AJ60" s="255"/>
      <c r="AK60" s="255"/>
      <c r="AL60" s="255"/>
      <c r="AM60" s="362">
        <f>AM59</f>
        <v>0</v>
      </c>
      <c r="AN60" s="362">
        <f>AN59</f>
        <v>0</v>
      </c>
      <c r="AO60" s="362">
        <f t="shared" ref="AO60:AZ60" si="12">AO59</f>
        <v>0</v>
      </c>
      <c r="AP60" s="362">
        <f t="shared" si="12"/>
        <v>0</v>
      </c>
      <c r="AQ60" s="362">
        <f t="shared" si="12"/>
        <v>0</v>
      </c>
      <c r="AR60" s="362">
        <f t="shared" si="12"/>
        <v>0</v>
      </c>
      <c r="AS60" s="362">
        <f t="shared" si="12"/>
        <v>0</v>
      </c>
      <c r="AT60" s="362">
        <f t="shared" si="12"/>
        <v>0</v>
      </c>
      <c r="AU60" s="362">
        <f t="shared" si="12"/>
        <v>0</v>
      </c>
      <c r="AV60" s="362">
        <f t="shared" si="12"/>
        <v>0</v>
      </c>
      <c r="AW60" s="362">
        <f t="shared" si="12"/>
        <v>0</v>
      </c>
      <c r="AX60" s="362">
        <f t="shared" si="12"/>
        <v>0</v>
      </c>
      <c r="AY60" s="362">
        <f t="shared" si="12"/>
        <v>0</v>
      </c>
      <c r="AZ60" s="362">
        <f t="shared" si="12"/>
        <v>0</v>
      </c>
      <c r="BA60" s="270"/>
    </row>
    <row r="61" spans="1:56" s="243" customFormat="1" ht="15" hidden="1" outlineLevel="1">
      <c r="A61" s="448"/>
      <c r="B61" s="273"/>
      <c r="C61" s="271"/>
      <c r="D61" s="275"/>
      <c r="E61" s="275"/>
      <c r="F61" s="275"/>
      <c r="G61" s="275"/>
      <c r="H61" s="275"/>
      <c r="I61" s="275"/>
      <c r="J61" s="275"/>
      <c r="K61" s="275"/>
      <c r="L61" s="275"/>
      <c r="M61" s="275"/>
      <c r="N61" s="275"/>
      <c r="O61" s="275"/>
      <c r="P61" s="275"/>
      <c r="Q61" s="275"/>
      <c r="R61" s="275"/>
      <c r="S61" s="275"/>
      <c r="T61" s="275"/>
      <c r="U61" s="251"/>
      <c r="V61" s="275"/>
      <c r="W61" s="275"/>
      <c r="X61" s="275"/>
      <c r="Y61" s="275"/>
      <c r="Z61" s="275"/>
      <c r="AA61" s="275"/>
      <c r="AB61" s="275"/>
      <c r="AC61" s="275"/>
      <c r="AD61" s="275"/>
      <c r="AE61" s="275"/>
      <c r="AF61" s="275"/>
      <c r="AG61" s="275"/>
      <c r="AH61" s="275"/>
      <c r="AI61" s="275"/>
      <c r="AJ61" s="275"/>
      <c r="AK61" s="275"/>
      <c r="AL61" s="275"/>
      <c r="AM61" s="367"/>
      <c r="AN61" s="367"/>
      <c r="AO61" s="367"/>
      <c r="AP61" s="367"/>
      <c r="AQ61" s="367"/>
      <c r="AR61" s="367"/>
      <c r="AS61" s="367"/>
      <c r="AT61" s="367"/>
      <c r="AU61" s="367"/>
      <c r="AV61" s="367"/>
      <c r="AW61" s="367"/>
      <c r="AX61" s="367"/>
      <c r="AY61" s="367"/>
      <c r="AZ61" s="367"/>
      <c r="BA61" s="272"/>
    </row>
    <row r="62" spans="1:56" s="243" customFormat="1" ht="15" hidden="1" outlineLevel="1">
      <c r="A62" s="448">
        <v>14</v>
      </c>
      <c r="B62" s="273" t="s">
        <v>20</v>
      </c>
      <c r="C62" s="251" t="s">
        <v>25</v>
      </c>
      <c r="D62" s="255"/>
      <c r="E62" s="255"/>
      <c r="F62" s="255"/>
      <c r="G62" s="255"/>
      <c r="H62" s="255"/>
      <c r="I62" s="255"/>
      <c r="J62" s="255"/>
      <c r="K62" s="255"/>
      <c r="L62" s="255"/>
      <c r="M62" s="255"/>
      <c r="N62" s="255"/>
      <c r="O62" s="255"/>
      <c r="P62" s="255"/>
      <c r="Q62" s="255"/>
      <c r="R62" s="255"/>
      <c r="S62" s="255"/>
      <c r="T62" s="255"/>
      <c r="U62" s="255">
        <v>12</v>
      </c>
      <c r="V62" s="255"/>
      <c r="W62" s="255"/>
      <c r="X62" s="255"/>
      <c r="Y62" s="255"/>
      <c r="Z62" s="255"/>
      <c r="AA62" s="255"/>
      <c r="AB62" s="255"/>
      <c r="AC62" s="255"/>
      <c r="AD62" s="255"/>
      <c r="AE62" s="255"/>
      <c r="AF62" s="255"/>
      <c r="AG62" s="255"/>
      <c r="AH62" s="255"/>
      <c r="AI62" s="255"/>
      <c r="AJ62" s="255"/>
      <c r="AK62" s="255"/>
      <c r="AL62" s="255"/>
      <c r="AM62" s="366"/>
      <c r="AN62" s="366"/>
      <c r="AO62" s="366"/>
      <c r="AP62" s="366"/>
      <c r="AQ62" s="366"/>
      <c r="AR62" s="366"/>
      <c r="AS62" s="366"/>
      <c r="AT62" s="366"/>
      <c r="AU62" s="366"/>
      <c r="AV62" s="366"/>
      <c r="AW62" s="366"/>
      <c r="AX62" s="366"/>
      <c r="AY62" s="366"/>
      <c r="AZ62" s="366"/>
      <c r="BA62" s="256">
        <f>SUM(AM62:AZ62)</f>
        <v>0</v>
      </c>
    </row>
    <row r="63" spans="1:56" s="243" customFormat="1" ht="15" hidden="1" outlineLevel="1">
      <c r="A63" s="448"/>
      <c r="B63" s="274" t="s">
        <v>214</v>
      </c>
      <c r="C63" s="251" t="s">
        <v>163</v>
      </c>
      <c r="D63" s="255"/>
      <c r="E63" s="255"/>
      <c r="F63" s="255"/>
      <c r="G63" s="255"/>
      <c r="H63" s="255"/>
      <c r="I63" s="255"/>
      <c r="J63" s="255"/>
      <c r="K63" s="255"/>
      <c r="L63" s="255"/>
      <c r="M63" s="255"/>
      <c r="N63" s="255"/>
      <c r="O63" s="255"/>
      <c r="P63" s="255"/>
      <c r="Q63" s="255"/>
      <c r="R63" s="255"/>
      <c r="S63" s="255"/>
      <c r="T63" s="255"/>
      <c r="U63" s="255">
        <f>U62</f>
        <v>12</v>
      </c>
      <c r="V63" s="255"/>
      <c r="W63" s="255"/>
      <c r="X63" s="255"/>
      <c r="Y63" s="255"/>
      <c r="Z63" s="255"/>
      <c r="AA63" s="255"/>
      <c r="AB63" s="255"/>
      <c r="AC63" s="255"/>
      <c r="AD63" s="255"/>
      <c r="AE63" s="255"/>
      <c r="AF63" s="255"/>
      <c r="AG63" s="255"/>
      <c r="AH63" s="255"/>
      <c r="AI63" s="255"/>
      <c r="AJ63" s="255"/>
      <c r="AK63" s="255"/>
      <c r="AL63" s="255"/>
      <c r="AM63" s="362">
        <f>AM62</f>
        <v>0</v>
      </c>
      <c r="AN63" s="362">
        <f>AN62</f>
        <v>0</v>
      </c>
      <c r="AO63" s="362">
        <f t="shared" ref="AO63:AZ63" si="13">AO62</f>
        <v>0</v>
      </c>
      <c r="AP63" s="362">
        <f t="shared" si="13"/>
        <v>0</v>
      </c>
      <c r="AQ63" s="362">
        <f t="shared" si="13"/>
        <v>0</v>
      </c>
      <c r="AR63" s="362">
        <f t="shared" si="13"/>
        <v>0</v>
      </c>
      <c r="AS63" s="362">
        <f t="shared" si="13"/>
        <v>0</v>
      </c>
      <c r="AT63" s="362">
        <f t="shared" si="13"/>
        <v>0</v>
      </c>
      <c r="AU63" s="362">
        <f t="shared" si="13"/>
        <v>0</v>
      </c>
      <c r="AV63" s="362">
        <f t="shared" si="13"/>
        <v>0</v>
      </c>
      <c r="AW63" s="362">
        <f t="shared" si="13"/>
        <v>0</v>
      </c>
      <c r="AX63" s="362">
        <f t="shared" si="13"/>
        <v>0</v>
      </c>
      <c r="AY63" s="362">
        <f t="shared" si="13"/>
        <v>0</v>
      </c>
      <c r="AZ63" s="362">
        <f t="shared" si="13"/>
        <v>0</v>
      </c>
      <c r="BA63" s="270"/>
    </row>
    <row r="64" spans="1:56" s="243" customFormat="1" ht="15" hidden="1" outlineLevel="1">
      <c r="A64" s="448"/>
      <c r="B64" s="273"/>
      <c r="C64" s="271"/>
      <c r="D64" s="275"/>
      <c r="E64" s="275"/>
      <c r="F64" s="275"/>
      <c r="G64" s="275"/>
      <c r="H64" s="275"/>
      <c r="I64" s="275"/>
      <c r="J64" s="275"/>
      <c r="K64" s="275"/>
      <c r="L64" s="275"/>
      <c r="M64" s="275"/>
      <c r="N64" s="275"/>
      <c r="O64" s="275"/>
      <c r="P64" s="275"/>
      <c r="Q64" s="275"/>
      <c r="R64" s="275"/>
      <c r="S64" s="275"/>
      <c r="T64" s="275"/>
      <c r="U64" s="251"/>
      <c r="V64" s="275"/>
      <c r="W64" s="275"/>
      <c r="X64" s="275"/>
      <c r="Y64" s="275"/>
      <c r="Z64" s="275"/>
      <c r="AA64" s="275"/>
      <c r="AB64" s="275"/>
      <c r="AC64" s="275"/>
      <c r="AD64" s="275"/>
      <c r="AE64" s="275"/>
      <c r="AF64" s="275"/>
      <c r="AG64" s="275"/>
      <c r="AH64" s="275"/>
      <c r="AI64" s="275"/>
      <c r="AJ64" s="275"/>
      <c r="AK64" s="275"/>
      <c r="AL64" s="275"/>
      <c r="AM64" s="367"/>
      <c r="AN64" s="368"/>
      <c r="AO64" s="367"/>
      <c r="AP64" s="367"/>
      <c r="AQ64" s="367"/>
      <c r="AR64" s="367"/>
      <c r="AS64" s="367"/>
      <c r="AT64" s="367"/>
      <c r="AU64" s="367"/>
      <c r="AV64" s="367"/>
      <c r="AW64" s="367"/>
      <c r="AX64" s="367"/>
      <c r="AY64" s="367"/>
      <c r="AZ64" s="367"/>
      <c r="BA64" s="272"/>
    </row>
    <row r="65" spans="1:53" s="243" customFormat="1" ht="15" hidden="1" outlineLevel="1">
      <c r="A65" s="448">
        <v>15</v>
      </c>
      <c r="B65" s="273" t="s">
        <v>482</v>
      </c>
      <c r="C65" s="251" t="s">
        <v>25</v>
      </c>
      <c r="D65" s="255"/>
      <c r="E65" s="255"/>
      <c r="F65" s="255"/>
      <c r="G65" s="255"/>
      <c r="H65" s="255"/>
      <c r="I65" s="255"/>
      <c r="J65" s="255"/>
      <c r="K65" s="255"/>
      <c r="L65" s="255"/>
      <c r="M65" s="255"/>
      <c r="N65" s="255"/>
      <c r="O65" s="255"/>
      <c r="P65" s="255"/>
      <c r="Q65" s="255"/>
      <c r="R65" s="255"/>
      <c r="S65" s="255"/>
      <c r="T65" s="255"/>
      <c r="U65" s="251"/>
      <c r="V65" s="255"/>
      <c r="W65" s="255"/>
      <c r="X65" s="255"/>
      <c r="Y65" s="255"/>
      <c r="Z65" s="255"/>
      <c r="AA65" s="255"/>
      <c r="AB65" s="255"/>
      <c r="AC65" s="255"/>
      <c r="AD65" s="255"/>
      <c r="AE65" s="255"/>
      <c r="AF65" s="255"/>
      <c r="AG65" s="255"/>
      <c r="AH65" s="255"/>
      <c r="AI65" s="255"/>
      <c r="AJ65" s="255"/>
      <c r="AK65" s="255"/>
      <c r="AL65" s="255"/>
      <c r="AM65" s="366"/>
      <c r="AN65" s="366"/>
      <c r="AO65" s="366"/>
      <c r="AP65" s="366"/>
      <c r="AQ65" s="366"/>
      <c r="AR65" s="366"/>
      <c r="AS65" s="366"/>
      <c r="AT65" s="366"/>
      <c r="AU65" s="366"/>
      <c r="AV65" s="366"/>
      <c r="AW65" s="366"/>
      <c r="AX65" s="366"/>
      <c r="AY65" s="366"/>
      <c r="AZ65" s="366"/>
      <c r="BA65" s="256">
        <f>SUM(AM65:AZ65)</f>
        <v>0</v>
      </c>
    </row>
    <row r="66" spans="1:53" s="243" customFormat="1" ht="15" hidden="1" outlineLevel="1">
      <c r="A66" s="448"/>
      <c r="B66" s="274" t="s">
        <v>214</v>
      </c>
      <c r="C66" s="251" t="s">
        <v>163</v>
      </c>
      <c r="D66" s="255"/>
      <c r="E66" s="255"/>
      <c r="F66" s="255"/>
      <c r="G66" s="255"/>
      <c r="H66" s="255"/>
      <c r="I66" s="255"/>
      <c r="J66" s="255"/>
      <c r="K66" s="255"/>
      <c r="L66" s="255"/>
      <c r="M66" s="255"/>
      <c r="N66" s="255"/>
      <c r="O66" s="255"/>
      <c r="P66" s="255"/>
      <c r="Q66" s="255"/>
      <c r="R66" s="255"/>
      <c r="S66" s="255"/>
      <c r="T66" s="255"/>
      <c r="U66" s="251"/>
      <c r="V66" s="255"/>
      <c r="W66" s="255"/>
      <c r="X66" s="255"/>
      <c r="Y66" s="255"/>
      <c r="Z66" s="255"/>
      <c r="AA66" s="255"/>
      <c r="AB66" s="255"/>
      <c r="AC66" s="255"/>
      <c r="AD66" s="255"/>
      <c r="AE66" s="255"/>
      <c r="AF66" s="255"/>
      <c r="AG66" s="255"/>
      <c r="AH66" s="255"/>
      <c r="AI66" s="255"/>
      <c r="AJ66" s="255"/>
      <c r="AK66" s="255"/>
      <c r="AL66" s="255"/>
      <c r="AM66" s="362">
        <f>AM65</f>
        <v>0</v>
      </c>
      <c r="AN66" s="362">
        <f>AN65</f>
        <v>0</v>
      </c>
      <c r="AO66" s="362">
        <f t="shared" ref="AO66:AZ66" si="14">AO65</f>
        <v>0</v>
      </c>
      <c r="AP66" s="362">
        <f t="shared" si="14"/>
        <v>0</v>
      </c>
      <c r="AQ66" s="362">
        <f t="shared" si="14"/>
        <v>0</v>
      </c>
      <c r="AR66" s="362">
        <f t="shared" si="14"/>
        <v>0</v>
      </c>
      <c r="AS66" s="362">
        <f t="shared" si="14"/>
        <v>0</v>
      </c>
      <c r="AT66" s="362">
        <f t="shared" si="14"/>
        <v>0</v>
      </c>
      <c r="AU66" s="362">
        <f t="shared" si="14"/>
        <v>0</v>
      </c>
      <c r="AV66" s="362">
        <f t="shared" si="14"/>
        <v>0</v>
      </c>
      <c r="AW66" s="362">
        <f t="shared" si="14"/>
        <v>0</v>
      </c>
      <c r="AX66" s="362">
        <f t="shared" si="14"/>
        <v>0</v>
      </c>
      <c r="AY66" s="362">
        <f t="shared" si="14"/>
        <v>0</v>
      </c>
      <c r="AZ66" s="362">
        <f t="shared" si="14"/>
        <v>0</v>
      </c>
      <c r="BA66" s="270"/>
    </row>
    <row r="67" spans="1:53" s="243" customFormat="1" ht="15" hidden="1" outlineLevel="1">
      <c r="A67" s="448"/>
      <c r="B67" s="273"/>
      <c r="C67" s="271"/>
      <c r="D67" s="275"/>
      <c r="E67" s="275"/>
      <c r="F67" s="275"/>
      <c r="G67" s="275"/>
      <c r="H67" s="275"/>
      <c r="I67" s="275"/>
      <c r="J67" s="275"/>
      <c r="K67" s="275"/>
      <c r="L67" s="275"/>
      <c r="M67" s="275"/>
      <c r="N67" s="275"/>
      <c r="O67" s="275"/>
      <c r="P67" s="275"/>
      <c r="Q67" s="275"/>
      <c r="R67" s="275"/>
      <c r="S67" s="275"/>
      <c r="T67" s="275"/>
      <c r="U67" s="251"/>
      <c r="V67" s="275"/>
      <c r="W67" s="275"/>
      <c r="X67" s="275"/>
      <c r="Y67" s="275"/>
      <c r="Z67" s="275"/>
      <c r="AA67" s="275"/>
      <c r="AB67" s="275"/>
      <c r="AC67" s="275"/>
      <c r="AD67" s="275"/>
      <c r="AE67" s="275"/>
      <c r="AF67" s="275"/>
      <c r="AG67" s="275"/>
      <c r="AH67" s="275"/>
      <c r="AI67" s="275"/>
      <c r="AJ67" s="275"/>
      <c r="AK67" s="275"/>
      <c r="AL67" s="275"/>
      <c r="AM67" s="369"/>
      <c r="AN67" s="367"/>
      <c r="AO67" s="367"/>
      <c r="AP67" s="367"/>
      <c r="AQ67" s="367"/>
      <c r="AR67" s="367"/>
      <c r="AS67" s="367"/>
      <c r="AT67" s="367"/>
      <c r="AU67" s="367"/>
      <c r="AV67" s="367"/>
      <c r="AW67" s="367"/>
      <c r="AX67" s="367"/>
      <c r="AY67" s="367"/>
      <c r="AZ67" s="367"/>
      <c r="BA67" s="272"/>
    </row>
    <row r="68" spans="1:53" s="243" customFormat="1" ht="30" hidden="1" outlineLevel="1">
      <c r="A68" s="448">
        <v>16</v>
      </c>
      <c r="B68" s="273" t="s">
        <v>483</v>
      </c>
      <c r="C68" s="251" t="s">
        <v>25</v>
      </c>
      <c r="D68" s="255"/>
      <c r="E68" s="255"/>
      <c r="F68" s="255"/>
      <c r="G68" s="255"/>
      <c r="H68" s="255"/>
      <c r="I68" s="255"/>
      <c r="J68" s="255"/>
      <c r="K68" s="255"/>
      <c r="L68" s="255"/>
      <c r="M68" s="255"/>
      <c r="N68" s="255"/>
      <c r="O68" s="255"/>
      <c r="P68" s="255"/>
      <c r="Q68" s="255"/>
      <c r="R68" s="255"/>
      <c r="S68" s="255"/>
      <c r="T68" s="255"/>
      <c r="U68" s="251"/>
      <c r="V68" s="255"/>
      <c r="W68" s="255"/>
      <c r="X68" s="255"/>
      <c r="Y68" s="255"/>
      <c r="Z68" s="255"/>
      <c r="AA68" s="255"/>
      <c r="AB68" s="255"/>
      <c r="AC68" s="255"/>
      <c r="AD68" s="255"/>
      <c r="AE68" s="255"/>
      <c r="AF68" s="255"/>
      <c r="AG68" s="255"/>
      <c r="AH68" s="255"/>
      <c r="AI68" s="255"/>
      <c r="AJ68" s="255"/>
      <c r="AK68" s="255"/>
      <c r="AL68" s="255"/>
      <c r="AM68" s="366"/>
      <c r="AN68" s="366"/>
      <c r="AO68" s="366"/>
      <c r="AP68" s="366"/>
      <c r="AQ68" s="366"/>
      <c r="AR68" s="366"/>
      <c r="AS68" s="366"/>
      <c r="AT68" s="366"/>
      <c r="AU68" s="366"/>
      <c r="AV68" s="366"/>
      <c r="AW68" s="366"/>
      <c r="AX68" s="366"/>
      <c r="AY68" s="366"/>
      <c r="AZ68" s="366"/>
      <c r="BA68" s="256">
        <f>SUM(AM68:AZ68)</f>
        <v>0</v>
      </c>
    </row>
    <row r="69" spans="1:53" s="243" customFormat="1" ht="15" hidden="1" outlineLevel="1">
      <c r="A69" s="448"/>
      <c r="B69" s="274" t="s">
        <v>214</v>
      </c>
      <c r="C69" s="251" t="s">
        <v>163</v>
      </c>
      <c r="D69" s="255"/>
      <c r="E69" s="255"/>
      <c r="F69" s="255"/>
      <c r="G69" s="255"/>
      <c r="H69" s="255"/>
      <c r="I69" s="255"/>
      <c r="J69" s="255"/>
      <c r="K69" s="255"/>
      <c r="L69" s="255"/>
      <c r="M69" s="255"/>
      <c r="N69" s="255"/>
      <c r="O69" s="255"/>
      <c r="P69" s="255"/>
      <c r="Q69" s="255"/>
      <c r="R69" s="255"/>
      <c r="S69" s="255"/>
      <c r="T69" s="255"/>
      <c r="U69" s="251"/>
      <c r="V69" s="255"/>
      <c r="W69" s="255"/>
      <c r="X69" s="255"/>
      <c r="Y69" s="255"/>
      <c r="Z69" s="255"/>
      <c r="AA69" s="255"/>
      <c r="AB69" s="255"/>
      <c r="AC69" s="255"/>
      <c r="AD69" s="255"/>
      <c r="AE69" s="255"/>
      <c r="AF69" s="255"/>
      <c r="AG69" s="255"/>
      <c r="AH69" s="255"/>
      <c r="AI69" s="255"/>
      <c r="AJ69" s="255"/>
      <c r="AK69" s="255"/>
      <c r="AL69" s="255"/>
      <c r="AM69" s="362">
        <f>AM68</f>
        <v>0</v>
      </c>
      <c r="AN69" s="362">
        <f>AN68</f>
        <v>0</v>
      </c>
      <c r="AO69" s="362">
        <f t="shared" ref="AO69:AZ69" si="15">AO68</f>
        <v>0</v>
      </c>
      <c r="AP69" s="362">
        <f t="shared" si="15"/>
        <v>0</v>
      </c>
      <c r="AQ69" s="362">
        <f t="shared" si="15"/>
        <v>0</v>
      </c>
      <c r="AR69" s="362">
        <f t="shared" si="15"/>
        <v>0</v>
      </c>
      <c r="AS69" s="362">
        <f t="shared" si="15"/>
        <v>0</v>
      </c>
      <c r="AT69" s="362">
        <f t="shared" si="15"/>
        <v>0</v>
      </c>
      <c r="AU69" s="362">
        <f t="shared" si="15"/>
        <v>0</v>
      </c>
      <c r="AV69" s="362">
        <f t="shared" si="15"/>
        <v>0</v>
      </c>
      <c r="AW69" s="362">
        <f t="shared" si="15"/>
        <v>0</v>
      </c>
      <c r="AX69" s="362">
        <f t="shared" si="15"/>
        <v>0</v>
      </c>
      <c r="AY69" s="362">
        <f t="shared" si="15"/>
        <v>0</v>
      </c>
      <c r="AZ69" s="362">
        <f t="shared" si="15"/>
        <v>0</v>
      </c>
      <c r="BA69" s="270"/>
    </row>
    <row r="70" spans="1:53" s="243" customFormat="1" ht="15" hidden="1" outlineLevel="1">
      <c r="A70" s="448"/>
      <c r="B70" s="273"/>
      <c r="C70" s="271"/>
      <c r="D70" s="275"/>
      <c r="E70" s="275"/>
      <c r="F70" s="275"/>
      <c r="G70" s="275"/>
      <c r="H70" s="275"/>
      <c r="I70" s="275"/>
      <c r="J70" s="275"/>
      <c r="K70" s="275"/>
      <c r="L70" s="275"/>
      <c r="M70" s="275"/>
      <c r="N70" s="275"/>
      <c r="O70" s="275"/>
      <c r="P70" s="275"/>
      <c r="Q70" s="275"/>
      <c r="R70" s="275"/>
      <c r="S70" s="275"/>
      <c r="T70" s="275"/>
      <c r="U70" s="251"/>
      <c r="V70" s="275"/>
      <c r="W70" s="275"/>
      <c r="X70" s="275"/>
      <c r="Y70" s="275"/>
      <c r="Z70" s="275"/>
      <c r="AA70" s="275"/>
      <c r="AB70" s="275"/>
      <c r="AC70" s="275"/>
      <c r="AD70" s="275"/>
      <c r="AE70" s="275"/>
      <c r="AF70" s="275"/>
      <c r="AG70" s="275"/>
      <c r="AH70" s="275"/>
      <c r="AI70" s="275"/>
      <c r="AJ70" s="275"/>
      <c r="AK70" s="275"/>
      <c r="AL70" s="275"/>
      <c r="AM70" s="369"/>
      <c r="AN70" s="367"/>
      <c r="AO70" s="367"/>
      <c r="AP70" s="367"/>
      <c r="AQ70" s="367"/>
      <c r="AR70" s="367"/>
      <c r="AS70" s="367"/>
      <c r="AT70" s="367"/>
      <c r="AU70" s="367"/>
      <c r="AV70" s="367"/>
      <c r="AW70" s="367"/>
      <c r="AX70" s="367"/>
      <c r="AY70" s="367"/>
      <c r="AZ70" s="367"/>
      <c r="BA70" s="272"/>
    </row>
    <row r="71" spans="1:53" s="243" customFormat="1" ht="15" hidden="1" outlineLevel="1">
      <c r="A71" s="448">
        <v>17</v>
      </c>
      <c r="B71" s="273" t="s">
        <v>9</v>
      </c>
      <c r="C71" s="251" t="s">
        <v>25</v>
      </c>
      <c r="D71" s="255"/>
      <c r="E71" s="255"/>
      <c r="F71" s="255"/>
      <c r="G71" s="255"/>
      <c r="H71" s="255"/>
      <c r="I71" s="255"/>
      <c r="J71" s="255"/>
      <c r="K71" s="255"/>
      <c r="L71" s="255"/>
      <c r="M71" s="255"/>
      <c r="N71" s="255"/>
      <c r="O71" s="255"/>
      <c r="P71" s="255"/>
      <c r="Q71" s="255"/>
      <c r="R71" s="255"/>
      <c r="S71" s="255"/>
      <c r="T71" s="255"/>
      <c r="U71" s="251"/>
      <c r="V71" s="255"/>
      <c r="W71" s="255"/>
      <c r="X71" s="255"/>
      <c r="Y71" s="255"/>
      <c r="Z71" s="255"/>
      <c r="AA71" s="255"/>
      <c r="AB71" s="255"/>
      <c r="AC71" s="255"/>
      <c r="AD71" s="255"/>
      <c r="AE71" s="255"/>
      <c r="AF71" s="255"/>
      <c r="AG71" s="255"/>
      <c r="AH71" s="255"/>
      <c r="AI71" s="255"/>
      <c r="AJ71" s="255"/>
      <c r="AK71" s="255"/>
      <c r="AL71" s="255"/>
      <c r="AM71" s="366"/>
      <c r="AN71" s="366"/>
      <c r="AO71" s="366"/>
      <c r="AP71" s="366"/>
      <c r="AQ71" s="366"/>
      <c r="AR71" s="366"/>
      <c r="AS71" s="366"/>
      <c r="AT71" s="366"/>
      <c r="AU71" s="366"/>
      <c r="AV71" s="366"/>
      <c r="AW71" s="366"/>
      <c r="AX71" s="366"/>
      <c r="AY71" s="366"/>
      <c r="AZ71" s="366"/>
      <c r="BA71" s="256">
        <f>SUM(AM71:AZ71)</f>
        <v>0</v>
      </c>
    </row>
    <row r="72" spans="1:53" s="243" customFormat="1" ht="15" hidden="1" outlineLevel="1">
      <c r="A72" s="448"/>
      <c r="B72" s="274" t="s">
        <v>214</v>
      </c>
      <c r="C72" s="251" t="s">
        <v>163</v>
      </c>
      <c r="D72" s="255"/>
      <c r="E72" s="255"/>
      <c r="F72" s="255"/>
      <c r="G72" s="255"/>
      <c r="H72" s="255"/>
      <c r="I72" s="255"/>
      <c r="J72" s="255"/>
      <c r="K72" s="255"/>
      <c r="L72" s="255"/>
      <c r="M72" s="255"/>
      <c r="N72" s="255"/>
      <c r="O72" s="255"/>
      <c r="P72" s="255"/>
      <c r="Q72" s="255"/>
      <c r="R72" s="255"/>
      <c r="S72" s="255"/>
      <c r="T72" s="255"/>
      <c r="U72" s="251"/>
      <c r="V72" s="255"/>
      <c r="W72" s="255"/>
      <c r="X72" s="255"/>
      <c r="Y72" s="255"/>
      <c r="Z72" s="255"/>
      <c r="AA72" s="255"/>
      <c r="AB72" s="255"/>
      <c r="AC72" s="255"/>
      <c r="AD72" s="255"/>
      <c r="AE72" s="255"/>
      <c r="AF72" s="255"/>
      <c r="AG72" s="255"/>
      <c r="AH72" s="255"/>
      <c r="AI72" s="255"/>
      <c r="AJ72" s="255"/>
      <c r="AK72" s="255"/>
      <c r="AL72" s="255"/>
      <c r="AM72" s="362">
        <f>AM71</f>
        <v>0</v>
      </c>
      <c r="AN72" s="362">
        <f>AN71</f>
        <v>0</v>
      </c>
      <c r="AO72" s="362">
        <f t="shared" ref="AO72:AZ72" si="16">AO71</f>
        <v>0</v>
      </c>
      <c r="AP72" s="362">
        <f t="shared" si="16"/>
        <v>0</v>
      </c>
      <c r="AQ72" s="362">
        <f t="shared" si="16"/>
        <v>0</v>
      </c>
      <c r="AR72" s="362">
        <f t="shared" si="16"/>
        <v>0</v>
      </c>
      <c r="AS72" s="362">
        <f t="shared" si="16"/>
        <v>0</v>
      </c>
      <c r="AT72" s="362">
        <f t="shared" si="16"/>
        <v>0</v>
      </c>
      <c r="AU72" s="362">
        <f t="shared" si="16"/>
        <v>0</v>
      </c>
      <c r="AV72" s="362">
        <f t="shared" si="16"/>
        <v>0</v>
      </c>
      <c r="AW72" s="362">
        <f t="shared" si="16"/>
        <v>0</v>
      </c>
      <c r="AX72" s="362">
        <f t="shared" si="16"/>
        <v>0</v>
      </c>
      <c r="AY72" s="362">
        <f t="shared" si="16"/>
        <v>0</v>
      </c>
      <c r="AZ72" s="362">
        <f t="shared" si="16"/>
        <v>0</v>
      </c>
      <c r="BA72" s="270"/>
    </row>
    <row r="73" spans="1:53" s="243" customFormat="1" ht="15" hidden="1" outlineLevel="1">
      <c r="A73" s="448"/>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370"/>
      <c r="AN73" s="371"/>
      <c r="AO73" s="371"/>
      <c r="AP73" s="371"/>
      <c r="AQ73" s="371"/>
      <c r="AR73" s="371"/>
      <c r="AS73" s="371"/>
      <c r="AT73" s="371"/>
      <c r="AU73" s="371"/>
      <c r="AV73" s="371"/>
      <c r="AW73" s="371"/>
      <c r="AX73" s="371"/>
      <c r="AY73" s="371"/>
      <c r="AZ73" s="371"/>
      <c r="BA73" s="276"/>
    </row>
    <row r="74" spans="1:53" s="253" customFormat="1" ht="15.75" hidden="1" outlineLevel="1">
      <c r="A74" s="449"/>
      <c r="B74" s="248" t="s">
        <v>10</v>
      </c>
      <c r="C74" s="249"/>
      <c r="D74" s="249"/>
      <c r="E74" s="249"/>
      <c r="F74" s="249"/>
      <c r="G74" s="249"/>
      <c r="H74" s="249"/>
      <c r="I74" s="249"/>
      <c r="J74" s="249"/>
      <c r="K74" s="249"/>
      <c r="L74" s="249"/>
      <c r="M74" s="249"/>
      <c r="N74" s="249"/>
      <c r="O74" s="249"/>
      <c r="P74" s="249"/>
      <c r="Q74" s="249"/>
      <c r="R74" s="249"/>
      <c r="S74" s="249"/>
      <c r="T74" s="249"/>
      <c r="U74" s="250"/>
      <c r="V74" s="249"/>
      <c r="W74" s="249"/>
      <c r="X74" s="249"/>
      <c r="Y74" s="249"/>
      <c r="Z74" s="249"/>
      <c r="AA74" s="249"/>
      <c r="AB74" s="249"/>
      <c r="AC74" s="249"/>
      <c r="AD74" s="249"/>
      <c r="AE74" s="249"/>
      <c r="AF74" s="249"/>
      <c r="AG74" s="249"/>
      <c r="AH74" s="249"/>
      <c r="AI74" s="249"/>
      <c r="AJ74" s="249"/>
      <c r="AK74" s="249"/>
      <c r="AL74" s="249"/>
      <c r="AM74" s="365"/>
      <c r="AN74" s="365"/>
      <c r="AO74" s="365"/>
      <c r="AP74" s="365"/>
      <c r="AQ74" s="365"/>
      <c r="AR74" s="365"/>
      <c r="AS74" s="365"/>
      <c r="AT74" s="365"/>
      <c r="AU74" s="365"/>
      <c r="AV74" s="365"/>
      <c r="AW74" s="365"/>
      <c r="AX74" s="365"/>
      <c r="AY74" s="365"/>
      <c r="AZ74" s="365"/>
      <c r="BA74" s="252"/>
    </row>
    <row r="75" spans="1:53" s="243" customFormat="1" ht="15" hidden="1" outlineLevel="1">
      <c r="A75" s="448">
        <v>18</v>
      </c>
      <c r="B75" s="274" t="s">
        <v>11</v>
      </c>
      <c r="C75" s="251" t="s">
        <v>25</v>
      </c>
      <c r="D75" s="255"/>
      <c r="E75" s="255"/>
      <c r="F75" s="255"/>
      <c r="G75" s="255"/>
      <c r="H75" s="255"/>
      <c r="I75" s="255"/>
      <c r="J75" s="255"/>
      <c r="K75" s="255"/>
      <c r="L75" s="255"/>
      <c r="M75" s="255"/>
      <c r="N75" s="255"/>
      <c r="O75" s="255"/>
      <c r="P75" s="255"/>
      <c r="Q75" s="255"/>
      <c r="R75" s="255"/>
      <c r="S75" s="255"/>
      <c r="T75" s="255"/>
      <c r="U75" s="255">
        <v>12</v>
      </c>
      <c r="V75" s="255"/>
      <c r="W75" s="255"/>
      <c r="X75" s="255"/>
      <c r="Y75" s="255"/>
      <c r="Z75" s="255"/>
      <c r="AA75" s="255"/>
      <c r="AB75" s="255"/>
      <c r="AC75" s="255"/>
      <c r="AD75" s="255"/>
      <c r="AE75" s="255"/>
      <c r="AF75" s="255"/>
      <c r="AG75" s="255"/>
      <c r="AH75" s="255"/>
      <c r="AI75" s="255"/>
      <c r="AJ75" s="255"/>
      <c r="AK75" s="255"/>
      <c r="AL75" s="255"/>
      <c r="AM75" s="366"/>
      <c r="AN75" s="366"/>
      <c r="AO75" s="366"/>
      <c r="AP75" s="366"/>
      <c r="AQ75" s="366"/>
      <c r="AR75" s="366"/>
      <c r="AS75" s="366"/>
      <c r="AT75" s="366"/>
      <c r="AU75" s="366"/>
      <c r="AV75" s="366"/>
      <c r="AW75" s="366"/>
      <c r="AX75" s="366"/>
      <c r="AY75" s="366"/>
      <c r="AZ75" s="366"/>
      <c r="BA75" s="256">
        <f>SUM(AM75:AZ75)</f>
        <v>0</v>
      </c>
    </row>
    <row r="76" spans="1:53" s="243" customFormat="1" ht="15" hidden="1" outlineLevel="1">
      <c r="A76" s="448"/>
      <c r="B76" s="274" t="s">
        <v>214</v>
      </c>
      <c r="C76" s="251" t="s">
        <v>163</v>
      </c>
      <c r="D76" s="255"/>
      <c r="E76" s="255"/>
      <c r="F76" s="255"/>
      <c r="G76" s="255"/>
      <c r="H76" s="255"/>
      <c r="I76" s="255"/>
      <c r="J76" s="255"/>
      <c r="K76" s="255"/>
      <c r="L76" s="255"/>
      <c r="M76" s="255"/>
      <c r="N76" s="255"/>
      <c r="O76" s="255"/>
      <c r="P76" s="255"/>
      <c r="Q76" s="255"/>
      <c r="R76" s="255"/>
      <c r="S76" s="255"/>
      <c r="T76" s="255"/>
      <c r="U76" s="255">
        <f>U75</f>
        <v>12</v>
      </c>
      <c r="V76" s="255"/>
      <c r="W76" s="255"/>
      <c r="X76" s="255"/>
      <c r="Y76" s="255"/>
      <c r="Z76" s="255"/>
      <c r="AA76" s="255"/>
      <c r="AB76" s="255"/>
      <c r="AC76" s="255"/>
      <c r="AD76" s="255"/>
      <c r="AE76" s="255"/>
      <c r="AF76" s="255"/>
      <c r="AG76" s="255"/>
      <c r="AH76" s="255"/>
      <c r="AI76" s="255"/>
      <c r="AJ76" s="255"/>
      <c r="AK76" s="255"/>
      <c r="AL76" s="255"/>
      <c r="AM76" s="362">
        <f>AM75</f>
        <v>0</v>
      </c>
      <c r="AN76" s="362">
        <f>AN75</f>
        <v>0</v>
      </c>
      <c r="AO76" s="362">
        <f t="shared" ref="AO76:AZ76" si="17">AO75</f>
        <v>0</v>
      </c>
      <c r="AP76" s="362">
        <f t="shared" si="17"/>
        <v>0</v>
      </c>
      <c r="AQ76" s="362">
        <f t="shared" si="17"/>
        <v>0</v>
      </c>
      <c r="AR76" s="362">
        <f t="shared" si="17"/>
        <v>0</v>
      </c>
      <c r="AS76" s="362">
        <f t="shared" si="17"/>
        <v>0</v>
      </c>
      <c r="AT76" s="362">
        <f t="shared" si="17"/>
        <v>0</v>
      </c>
      <c r="AU76" s="362">
        <f t="shared" si="17"/>
        <v>0</v>
      </c>
      <c r="AV76" s="362">
        <f t="shared" si="17"/>
        <v>0</v>
      </c>
      <c r="AW76" s="362">
        <f t="shared" si="17"/>
        <v>0</v>
      </c>
      <c r="AX76" s="362">
        <f t="shared" si="17"/>
        <v>0</v>
      </c>
      <c r="AY76" s="362">
        <f t="shared" si="17"/>
        <v>0</v>
      </c>
      <c r="AZ76" s="362">
        <f t="shared" si="17"/>
        <v>0</v>
      </c>
      <c r="BA76" s="257"/>
    </row>
    <row r="77" spans="1:53" s="243" customFormat="1" ht="15" hidden="1" outlineLevel="1">
      <c r="A77" s="448"/>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363"/>
      <c r="AN77" s="372"/>
      <c r="AO77" s="372"/>
      <c r="AP77" s="372"/>
      <c r="AQ77" s="372"/>
      <c r="AR77" s="372"/>
      <c r="AS77" s="372"/>
      <c r="AT77" s="372"/>
      <c r="AU77" s="372"/>
      <c r="AV77" s="372"/>
      <c r="AW77" s="372"/>
      <c r="AX77" s="372"/>
      <c r="AY77" s="372"/>
      <c r="AZ77" s="372"/>
      <c r="BA77" s="266"/>
    </row>
    <row r="78" spans="1:53" s="243" customFormat="1" ht="15" hidden="1" outlineLevel="1">
      <c r="A78" s="448">
        <v>19</v>
      </c>
      <c r="B78" s="274" t="s">
        <v>12</v>
      </c>
      <c r="C78" s="251" t="s">
        <v>25</v>
      </c>
      <c r="D78" s="255"/>
      <c r="E78" s="255"/>
      <c r="F78" s="255"/>
      <c r="G78" s="255"/>
      <c r="H78" s="255"/>
      <c r="I78" s="255"/>
      <c r="J78" s="255"/>
      <c r="K78" s="255"/>
      <c r="L78" s="255"/>
      <c r="M78" s="255"/>
      <c r="N78" s="255"/>
      <c r="O78" s="255"/>
      <c r="P78" s="255"/>
      <c r="Q78" s="255"/>
      <c r="R78" s="255"/>
      <c r="S78" s="255"/>
      <c r="T78" s="255"/>
      <c r="U78" s="255">
        <v>12</v>
      </c>
      <c r="V78" s="255"/>
      <c r="W78" s="255"/>
      <c r="X78" s="255"/>
      <c r="Y78" s="255"/>
      <c r="Z78" s="255"/>
      <c r="AA78" s="255"/>
      <c r="AB78" s="255"/>
      <c r="AC78" s="255"/>
      <c r="AD78" s="255"/>
      <c r="AE78" s="255"/>
      <c r="AF78" s="255"/>
      <c r="AG78" s="255"/>
      <c r="AH78" s="255"/>
      <c r="AI78" s="255"/>
      <c r="AJ78" s="255"/>
      <c r="AK78" s="255"/>
      <c r="AL78" s="255"/>
      <c r="AM78" s="361"/>
      <c r="AN78" s="366"/>
      <c r="AO78" s="366"/>
      <c r="AP78" s="366"/>
      <c r="AQ78" s="366"/>
      <c r="AR78" s="366"/>
      <c r="AS78" s="366"/>
      <c r="AT78" s="366"/>
      <c r="AU78" s="366"/>
      <c r="AV78" s="366"/>
      <c r="AW78" s="366"/>
      <c r="AX78" s="366"/>
      <c r="AY78" s="366"/>
      <c r="AZ78" s="366"/>
      <c r="BA78" s="256">
        <f>SUM(AM78:AZ78)</f>
        <v>0</v>
      </c>
    </row>
    <row r="79" spans="1:53" s="243" customFormat="1" ht="15" hidden="1" outlineLevel="1">
      <c r="A79" s="448"/>
      <c r="B79" s="274" t="s">
        <v>214</v>
      </c>
      <c r="C79" s="251" t="s">
        <v>163</v>
      </c>
      <c r="D79" s="255"/>
      <c r="E79" s="255"/>
      <c r="F79" s="255"/>
      <c r="G79" s="255"/>
      <c r="H79" s="255"/>
      <c r="I79" s="255"/>
      <c r="J79" s="255"/>
      <c r="K79" s="255"/>
      <c r="L79" s="255"/>
      <c r="M79" s="255"/>
      <c r="N79" s="255"/>
      <c r="O79" s="255"/>
      <c r="P79" s="255"/>
      <c r="Q79" s="255"/>
      <c r="R79" s="255"/>
      <c r="S79" s="255"/>
      <c r="T79" s="255"/>
      <c r="U79" s="255">
        <f>U78</f>
        <v>12</v>
      </c>
      <c r="V79" s="255"/>
      <c r="W79" s="255"/>
      <c r="X79" s="255"/>
      <c r="Y79" s="255"/>
      <c r="Z79" s="255"/>
      <c r="AA79" s="255"/>
      <c r="AB79" s="255"/>
      <c r="AC79" s="255"/>
      <c r="AD79" s="255"/>
      <c r="AE79" s="255"/>
      <c r="AF79" s="255"/>
      <c r="AG79" s="255"/>
      <c r="AH79" s="255"/>
      <c r="AI79" s="255"/>
      <c r="AJ79" s="255"/>
      <c r="AK79" s="255"/>
      <c r="AL79" s="255"/>
      <c r="AM79" s="362">
        <f>AM78</f>
        <v>0</v>
      </c>
      <c r="AN79" s="362">
        <f>AN78</f>
        <v>0</v>
      </c>
      <c r="AO79" s="362">
        <f t="shared" ref="AO79:AZ79" si="18">AO78</f>
        <v>0</v>
      </c>
      <c r="AP79" s="362">
        <f t="shared" si="18"/>
        <v>0</v>
      </c>
      <c r="AQ79" s="362">
        <f t="shared" si="18"/>
        <v>0</v>
      </c>
      <c r="AR79" s="362">
        <f t="shared" si="18"/>
        <v>0</v>
      </c>
      <c r="AS79" s="362">
        <f t="shared" si="18"/>
        <v>0</v>
      </c>
      <c r="AT79" s="362">
        <f t="shared" si="18"/>
        <v>0</v>
      </c>
      <c r="AU79" s="362">
        <f t="shared" si="18"/>
        <v>0</v>
      </c>
      <c r="AV79" s="362">
        <f t="shared" si="18"/>
        <v>0</v>
      </c>
      <c r="AW79" s="362">
        <f t="shared" si="18"/>
        <v>0</v>
      </c>
      <c r="AX79" s="362">
        <f t="shared" si="18"/>
        <v>0</v>
      </c>
      <c r="AY79" s="362">
        <f t="shared" si="18"/>
        <v>0</v>
      </c>
      <c r="AZ79" s="362">
        <f t="shared" si="18"/>
        <v>0</v>
      </c>
      <c r="BA79" s="257"/>
    </row>
    <row r="80" spans="1:53" s="243" customFormat="1" ht="15" hidden="1" outlineLevel="1">
      <c r="A80" s="448"/>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373"/>
      <c r="AN80" s="373"/>
      <c r="AO80" s="363"/>
      <c r="AP80" s="363"/>
      <c r="AQ80" s="363"/>
      <c r="AR80" s="363"/>
      <c r="AS80" s="363"/>
      <c r="AT80" s="363"/>
      <c r="AU80" s="363"/>
      <c r="AV80" s="363"/>
      <c r="AW80" s="363"/>
      <c r="AX80" s="363"/>
      <c r="AY80" s="363"/>
      <c r="AZ80" s="363"/>
      <c r="BA80" s="266"/>
    </row>
    <row r="81" spans="1:53" s="243" customFormat="1" ht="15" hidden="1" outlineLevel="1">
      <c r="A81" s="448">
        <v>20</v>
      </c>
      <c r="B81" s="274" t="s">
        <v>13</v>
      </c>
      <c r="C81" s="251" t="s">
        <v>25</v>
      </c>
      <c r="D81" s="255"/>
      <c r="E81" s="255"/>
      <c r="F81" s="255"/>
      <c r="G81" s="255"/>
      <c r="H81" s="255"/>
      <c r="I81" s="255"/>
      <c r="J81" s="255"/>
      <c r="K81" s="255"/>
      <c r="L81" s="255"/>
      <c r="M81" s="255"/>
      <c r="N81" s="255"/>
      <c r="O81" s="255"/>
      <c r="P81" s="255"/>
      <c r="Q81" s="255"/>
      <c r="R81" s="255"/>
      <c r="S81" s="255"/>
      <c r="T81" s="255"/>
      <c r="U81" s="255">
        <v>12</v>
      </c>
      <c r="V81" s="255"/>
      <c r="W81" s="255"/>
      <c r="X81" s="255"/>
      <c r="Y81" s="255"/>
      <c r="Z81" s="255"/>
      <c r="AA81" s="255"/>
      <c r="AB81" s="255"/>
      <c r="AC81" s="255"/>
      <c r="AD81" s="255"/>
      <c r="AE81" s="255"/>
      <c r="AF81" s="255"/>
      <c r="AG81" s="255"/>
      <c r="AH81" s="255"/>
      <c r="AI81" s="255"/>
      <c r="AJ81" s="255"/>
      <c r="AK81" s="255"/>
      <c r="AL81" s="255"/>
      <c r="AM81" s="361"/>
      <c r="AN81" s="366"/>
      <c r="AO81" s="366"/>
      <c r="AP81" s="366"/>
      <c r="AQ81" s="366"/>
      <c r="AR81" s="366"/>
      <c r="AS81" s="366"/>
      <c r="AT81" s="366"/>
      <c r="AU81" s="366"/>
      <c r="AV81" s="366"/>
      <c r="AW81" s="366"/>
      <c r="AX81" s="366"/>
      <c r="AY81" s="366"/>
      <c r="AZ81" s="366"/>
      <c r="BA81" s="256">
        <f>SUM(AM81:AZ81)</f>
        <v>0</v>
      </c>
    </row>
    <row r="82" spans="1:53" s="243" customFormat="1" ht="15" hidden="1" outlineLevel="1">
      <c r="A82" s="448"/>
      <c r="B82" s="274" t="s">
        <v>214</v>
      </c>
      <c r="C82" s="251" t="s">
        <v>163</v>
      </c>
      <c r="D82" s="255"/>
      <c r="E82" s="255"/>
      <c r="F82" s="255"/>
      <c r="G82" s="255"/>
      <c r="H82" s="255"/>
      <c r="I82" s="255"/>
      <c r="J82" s="255"/>
      <c r="K82" s="255"/>
      <c r="L82" s="255"/>
      <c r="M82" s="255"/>
      <c r="N82" s="255"/>
      <c r="O82" s="255"/>
      <c r="P82" s="255"/>
      <c r="Q82" s="255"/>
      <c r="R82" s="255"/>
      <c r="S82" s="255"/>
      <c r="T82" s="255"/>
      <c r="U82" s="255">
        <f>U81</f>
        <v>12</v>
      </c>
      <c r="V82" s="255"/>
      <c r="W82" s="255"/>
      <c r="X82" s="255"/>
      <c r="Y82" s="255"/>
      <c r="Z82" s="255"/>
      <c r="AA82" s="255"/>
      <c r="AB82" s="255"/>
      <c r="AC82" s="255"/>
      <c r="AD82" s="255"/>
      <c r="AE82" s="255"/>
      <c r="AF82" s="255"/>
      <c r="AG82" s="255"/>
      <c r="AH82" s="255"/>
      <c r="AI82" s="255"/>
      <c r="AJ82" s="255"/>
      <c r="AK82" s="255"/>
      <c r="AL82" s="255"/>
      <c r="AM82" s="362">
        <f>AM81</f>
        <v>0</v>
      </c>
      <c r="AN82" s="362">
        <f>AN81</f>
        <v>0</v>
      </c>
      <c r="AO82" s="362">
        <f t="shared" ref="AO82:AZ82" si="19">AO81</f>
        <v>0</v>
      </c>
      <c r="AP82" s="362">
        <f t="shared" si="19"/>
        <v>0</v>
      </c>
      <c r="AQ82" s="362">
        <f t="shared" si="19"/>
        <v>0</v>
      </c>
      <c r="AR82" s="362">
        <f t="shared" si="19"/>
        <v>0</v>
      </c>
      <c r="AS82" s="362">
        <f t="shared" si="19"/>
        <v>0</v>
      </c>
      <c r="AT82" s="362">
        <f t="shared" si="19"/>
        <v>0</v>
      </c>
      <c r="AU82" s="362">
        <f t="shared" si="19"/>
        <v>0</v>
      </c>
      <c r="AV82" s="362">
        <f t="shared" si="19"/>
        <v>0</v>
      </c>
      <c r="AW82" s="362">
        <f t="shared" si="19"/>
        <v>0</v>
      </c>
      <c r="AX82" s="362">
        <f t="shared" si="19"/>
        <v>0</v>
      </c>
      <c r="AY82" s="362">
        <f t="shared" si="19"/>
        <v>0</v>
      </c>
      <c r="AZ82" s="362">
        <f t="shared" si="19"/>
        <v>0</v>
      </c>
      <c r="BA82" s="266"/>
    </row>
    <row r="83" spans="1:53" s="243" customFormat="1" ht="15" hidden="1" outlineLevel="1">
      <c r="A83" s="448"/>
      <c r="B83" s="274"/>
      <c r="C83" s="265"/>
      <c r="D83" s="251"/>
      <c r="E83" s="251"/>
      <c r="F83" s="251"/>
      <c r="G83" s="251"/>
      <c r="H83" s="251"/>
      <c r="I83" s="251"/>
      <c r="J83" s="251"/>
      <c r="K83" s="251"/>
      <c r="L83" s="251"/>
      <c r="M83" s="251"/>
      <c r="N83" s="251"/>
      <c r="O83" s="251"/>
      <c r="P83" s="251"/>
      <c r="Q83" s="251"/>
      <c r="R83" s="251"/>
      <c r="S83" s="251"/>
      <c r="T83" s="251"/>
      <c r="U83" s="277"/>
      <c r="V83" s="251"/>
      <c r="W83" s="251"/>
      <c r="X83" s="251"/>
      <c r="Y83" s="251"/>
      <c r="Z83" s="251"/>
      <c r="AA83" s="251"/>
      <c r="AB83" s="251"/>
      <c r="AC83" s="251"/>
      <c r="AD83" s="251"/>
      <c r="AE83" s="251"/>
      <c r="AF83" s="251"/>
      <c r="AG83" s="251"/>
      <c r="AH83" s="251"/>
      <c r="AI83" s="251"/>
      <c r="AJ83" s="251"/>
      <c r="AK83" s="251"/>
      <c r="AL83" s="251"/>
      <c r="AM83" s="363"/>
      <c r="AN83" s="363"/>
      <c r="AO83" s="363"/>
      <c r="AP83" s="363"/>
      <c r="AQ83" s="363"/>
      <c r="AR83" s="363"/>
      <c r="AS83" s="363"/>
      <c r="AT83" s="363"/>
      <c r="AU83" s="363"/>
      <c r="AV83" s="363"/>
      <c r="AW83" s="363"/>
      <c r="AX83" s="363"/>
      <c r="AY83" s="363"/>
      <c r="AZ83" s="363"/>
      <c r="BA83" s="266"/>
    </row>
    <row r="84" spans="1:53" s="243" customFormat="1" ht="15" hidden="1" outlineLevel="1">
      <c r="A84" s="448">
        <v>21</v>
      </c>
      <c r="B84" s="274" t="s">
        <v>22</v>
      </c>
      <c r="C84" s="251" t="s">
        <v>25</v>
      </c>
      <c r="D84" s="255"/>
      <c r="E84" s="255"/>
      <c r="F84" s="255"/>
      <c r="G84" s="255"/>
      <c r="H84" s="255"/>
      <c r="I84" s="255"/>
      <c r="J84" s="255"/>
      <c r="K84" s="255"/>
      <c r="L84" s="255"/>
      <c r="M84" s="255"/>
      <c r="N84" s="255"/>
      <c r="O84" s="255"/>
      <c r="P84" s="255"/>
      <c r="Q84" s="255"/>
      <c r="R84" s="255"/>
      <c r="S84" s="255"/>
      <c r="T84" s="255"/>
      <c r="U84" s="255">
        <v>12</v>
      </c>
      <c r="V84" s="255"/>
      <c r="W84" s="255"/>
      <c r="X84" s="255"/>
      <c r="Y84" s="255"/>
      <c r="Z84" s="255"/>
      <c r="AA84" s="255"/>
      <c r="AB84" s="255"/>
      <c r="AC84" s="255"/>
      <c r="AD84" s="255"/>
      <c r="AE84" s="255"/>
      <c r="AF84" s="255"/>
      <c r="AG84" s="255"/>
      <c r="AH84" s="255"/>
      <c r="AI84" s="255"/>
      <c r="AJ84" s="255"/>
      <c r="AK84" s="255"/>
      <c r="AL84" s="255"/>
      <c r="AM84" s="361"/>
      <c r="AN84" s="366"/>
      <c r="AO84" s="366"/>
      <c r="AP84" s="366"/>
      <c r="AQ84" s="366"/>
      <c r="AR84" s="366"/>
      <c r="AS84" s="366"/>
      <c r="AT84" s="366"/>
      <c r="AU84" s="366"/>
      <c r="AV84" s="366"/>
      <c r="AW84" s="366"/>
      <c r="AX84" s="366"/>
      <c r="AY84" s="366"/>
      <c r="AZ84" s="366"/>
      <c r="BA84" s="256">
        <f>SUM(AM84:AZ84)</f>
        <v>0</v>
      </c>
    </row>
    <row r="85" spans="1:53" s="243" customFormat="1" ht="15" hidden="1" outlineLevel="1">
      <c r="A85" s="448"/>
      <c r="B85" s="274" t="s">
        <v>214</v>
      </c>
      <c r="C85" s="251" t="s">
        <v>163</v>
      </c>
      <c r="D85" s="255"/>
      <c r="E85" s="255"/>
      <c r="F85" s="255"/>
      <c r="G85" s="255"/>
      <c r="H85" s="255"/>
      <c r="I85" s="255"/>
      <c r="J85" s="255"/>
      <c r="K85" s="255"/>
      <c r="L85" s="255"/>
      <c r="M85" s="255"/>
      <c r="N85" s="255"/>
      <c r="O85" s="255"/>
      <c r="P85" s="255"/>
      <c r="Q85" s="255"/>
      <c r="R85" s="255"/>
      <c r="S85" s="255"/>
      <c r="T85" s="255"/>
      <c r="U85" s="255">
        <f>U84</f>
        <v>12</v>
      </c>
      <c r="V85" s="255"/>
      <c r="W85" s="255"/>
      <c r="X85" s="255"/>
      <c r="Y85" s="255"/>
      <c r="Z85" s="255"/>
      <c r="AA85" s="255"/>
      <c r="AB85" s="255"/>
      <c r="AC85" s="255"/>
      <c r="AD85" s="255"/>
      <c r="AE85" s="255"/>
      <c r="AF85" s="255"/>
      <c r="AG85" s="255"/>
      <c r="AH85" s="255"/>
      <c r="AI85" s="255"/>
      <c r="AJ85" s="255"/>
      <c r="AK85" s="255"/>
      <c r="AL85" s="255"/>
      <c r="AM85" s="362">
        <f>AM84</f>
        <v>0</v>
      </c>
      <c r="AN85" s="362">
        <f>AN84</f>
        <v>0</v>
      </c>
      <c r="AO85" s="362">
        <f t="shared" ref="AO85:AZ85" si="20">AO84</f>
        <v>0</v>
      </c>
      <c r="AP85" s="362">
        <f t="shared" si="20"/>
        <v>0</v>
      </c>
      <c r="AQ85" s="362">
        <f t="shared" si="20"/>
        <v>0</v>
      </c>
      <c r="AR85" s="362">
        <f t="shared" si="20"/>
        <v>0</v>
      </c>
      <c r="AS85" s="362">
        <f t="shared" si="20"/>
        <v>0</v>
      </c>
      <c r="AT85" s="362">
        <f t="shared" si="20"/>
        <v>0</v>
      </c>
      <c r="AU85" s="362">
        <f t="shared" si="20"/>
        <v>0</v>
      </c>
      <c r="AV85" s="362">
        <f t="shared" si="20"/>
        <v>0</v>
      </c>
      <c r="AW85" s="362">
        <f t="shared" si="20"/>
        <v>0</v>
      </c>
      <c r="AX85" s="362">
        <f t="shared" si="20"/>
        <v>0</v>
      </c>
      <c r="AY85" s="362">
        <f t="shared" si="20"/>
        <v>0</v>
      </c>
      <c r="AZ85" s="362">
        <f t="shared" si="20"/>
        <v>0</v>
      </c>
      <c r="BA85" s="257"/>
    </row>
    <row r="86" spans="1:53" s="243" customFormat="1" ht="15" hidden="1" outlineLevel="1">
      <c r="A86" s="448"/>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373"/>
      <c r="AN86" s="363"/>
      <c r="AO86" s="363"/>
      <c r="AP86" s="363"/>
      <c r="AQ86" s="363"/>
      <c r="AR86" s="363"/>
      <c r="AS86" s="363"/>
      <c r="AT86" s="363"/>
      <c r="AU86" s="363"/>
      <c r="AV86" s="363"/>
      <c r="AW86" s="363"/>
      <c r="AX86" s="363"/>
      <c r="AY86" s="363"/>
      <c r="AZ86" s="363"/>
      <c r="BA86" s="266"/>
    </row>
    <row r="87" spans="1:53" s="243" customFormat="1" ht="15" hidden="1" outlineLevel="1">
      <c r="A87" s="448">
        <v>22</v>
      </c>
      <c r="B87" s="274" t="s">
        <v>9</v>
      </c>
      <c r="C87" s="251" t="s">
        <v>25</v>
      </c>
      <c r="D87" s="255"/>
      <c r="E87" s="255"/>
      <c r="F87" s="255"/>
      <c r="G87" s="255"/>
      <c r="H87" s="255"/>
      <c r="I87" s="255"/>
      <c r="J87" s="255"/>
      <c r="K87" s="255"/>
      <c r="L87" s="255"/>
      <c r="M87" s="255"/>
      <c r="N87" s="255"/>
      <c r="O87" s="255"/>
      <c r="P87" s="255"/>
      <c r="Q87" s="255"/>
      <c r="R87" s="255"/>
      <c r="S87" s="255"/>
      <c r="T87" s="255"/>
      <c r="U87" s="251"/>
      <c r="V87" s="255"/>
      <c r="W87" s="255"/>
      <c r="X87" s="255"/>
      <c r="Y87" s="255"/>
      <c r="Z87" s="255"/>
      <c r="AA87" s="255"/>
      <c r="AB87" s="255"/>
      <c r="AC87" s="255"/>
      <c r="AD87" s="255"/>
      <c r="AE87" s="255"/>
      <c r="AF87" s="255"/>
      <c r="AG87" s="255"/>
      <c r="AH87" s="255"/>
      <c r="AI87" s="255"/>
      <c r="AJ87" s="255"/>
      <c r="AK87" s="255"/>
      <c r="AL87" s="255"/>
      <c r="AM87" s="361"/>
      <c r="AN87" s="366"/>
      <c r="AO87" s="366"/>
      <c r="AP87" s="366"/>
      <c r="AQ87" s="366"/>
      <c r="AR87" s="366"/>
      <c r="AS87" s="366"/>
      <c r="AT87" s="366"/>
      <c r="AU87" s="366"/>
      <c r="AV87" s="366"/>
      <c r="AW87" s="366"/>
      <c r="AX87" s="366"/>
      <c r="AY87" s="366"/>
      <c r="AZ87" s="366"/>
      <c r="BA87" s="256">
        <f>SUM(AM87:AZ87)</f>
        <v>0</v>
      </c>
    </row>
    <row r="88" spans="1:53" s="243" customFormat="1" ht="15" hidden="1" outlineLevel="1">
      <c r="A88" s="448"/>
      <c r="B88" s="274" t="s">
        <v>214</v>
      </c>
      <c r="C88" s="251" t="s">
        <v>163</v>
      </c>
      <c r="D88" s="255"/>
      <c r="E88" s="255"/>
      <c r="F88" s="255"/>
      <c r="G88" s="255"/>
      <c r="H88" s="255"/>
      <c r="I88" s="255"/>
      <c r="J88" s="255"/>
      <c r="K88" s="255"/>
      <c r="L88" s="255"/>
      <c r="M88" s="255"/>
      <c r="N88" s="255"/>
      <c r="O88" s="255"/>
      <c r="P88" s="255"/>
      <c r="Q88" s="255"/>
      <c r="R88" s="255"/>
      <c r="S88" s="255"/>
      <c r="T88" s="255"/>
      <c r="U88" s="251"/>
      <c r="V88" s="255"/>
      <c r="W88" s="255"/>
      <c r="X88" s="255"/>
      <c r="Y88" s="255"/>
      <c r="Z88" s="255"/>
      <c r="AA88" s="255"/>
      <c r="AB88" s="255"/>
      <c r="AC88" s="255"/>
      <c r="AD88" s="255"/>
      <c r="AE88" s="255"/>
      <c r="AF88" s="255"/>
      <c r="AG88" s="255"/>
      <c r="AH88" s="255"/>
      <c r="AI88" s="255"/>
      <c r="AJ88" s="255"/>
      <c r="AK88" s="255"/>
      <c r="AL88" s="255"/>
      <c r="AM88" s="362">
        <f>AM87</f>
        <v>0</v>
      </c>
      <c r="AN88" s="362">
        <f>AN87</f>
        <v>0</v>
      </c>
      <c r="AO88" s="362">
        <f t="shared" ref="AO88:AZ88" si="21">AO87</f>
        <v>0</v>
      </c>
      <c r="AP88" s="362">
        <f t="shared" si="21"/>
        <v>0</v>
      </c>
      <c r="AQ88" s="362">
        <f t="shared" si="21"/>
        <v>0</v>
      </c>
      <c r="AR88" s="362">
        <f t="shared" si="21"/>
        <v>0</v>
      </c>
      <c r="AS88" s="362">
        <f t="shared" si="21"/>
        <v>0</v>
      </c>
      <c r="AT88" s="362">
        <f t="shared" si="21"/>
        <v>0</v>
      </c>
      <c r="AU88" s="362">
        <f t="shared" si="21"/>
        <v>0</v>
      </c>
      <c r="AV88" s="362">
        <f t="shared" si="21"/>
        <v>0</v>
      </c>
      <c r="AW88" s="362">
        <f t="shared" si="21"/>
        <v>0</v>
      </c>
      <c r="AX88" s="362">
        <f t="shared" si="21"/>
        <v>0</v>
      </c>
      <c r="AY88" s="362">
        <f t="shared" si="21"/>
        <v>0</v>
      </c>
      <c r="AZ88" s="362">
        <f t="shared" si="21"/>
        <v>0</v>
      </c>
      <c r="BA88" s="266"/>
    </row>
    <row r="89" spans="1:53" s="243" customFormat="1" ht="15" hidden="1" outlineLevel="1">
      <c r="A89" s="448"/>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363"/>
      <c r="AN89" s="363"/>
      <c r="AO89" s="363"/>
      <c r="AP89" s="363"/>
      <c r="AQ89" s="363"/>
      <c r="AR89" s="363"/>
      <c r="AS89" s="363"/>
      <c r="AT89" s="363"/>
      <c r="AU89" s="363"/>
      <c r="AV89" s="363"/>
      <c r="AW89" s="363"/>
      <c r="AX89" s="363"/>
      <c r="AY89" s="363"/>
      <c r="AZ89" s="363"/>
      <c r="BA89" s="266"/>
    </row>
    <row r="90" spans="1:53" s="253" customFormat="1" ht="15.75" hidden="1" outlineLevel="1">
      <c r="A90" s="449"/>
      <c r="B90" s="248" t="s">
        <v>14</v>
      </c>
      <c r="C90" s="249"/>
      <c r="D90" s="250"/>
      <c r="E90" s="250"/>
      <c r="F90" s="250"/>
      <c r="G90" s="250"/>
      <c r="H90" s="250"/>
      <c r="I90" s="250"/>
      <c r="J90" s="250"/>
      <c r="K90" s="250"/>
      <c r="L90" s="250"/>
      <c r="M90" s="250"/>
      <c r="N90" s="250"/>
      <c r="O90" s="250"/>
      <c r="P90" s="250"/>
      <c r="Q90" s="250"/>
      <c r="R90" s="250"/>
      <c r="S90" s="250"/>
      <c r="T90" s="250"/>
      <c r="U90" s="250"/>
      <c r="V90" s="250"/>
      <c r="W90" s="249"/>
      <c r="X90" s="249"/>
      <c r="Y90" s="249"/>
      <c r="Z90" s="249"/>
      <c r="AA90" s="249"/>
      <c r="AB90" s="249"/>
      <c r="AC90" s="249"/>
      <c r="AD90" s="249"/>
      <c r="AE90" s="249"/>
      <c r="AF90" s="249"/>
      <c r="AG90" s="249"/>
      <c r="AH90" s="249"/>
      <c r="AI90" s="249"/>
      <c r="AJ90" s="249"/>
      <c r="AK90" s="249"/>
      <c r="AL90" s="249"/>
      <c r="AM90" s="365"/>
      <c r="AN90" s="365"/>
      <c r="AO90" s="365"/>
      <c r="AP90" s="365"/>
      <c r="AQ90" s="365"/>
      <c r="AR90" s="365"/>
      <c r="AS90" s="365"/>
      <c r="AT90" s="365"/>
      <c r="AU90" s="365"/>
      <c r="AV90" s="365"/>
      <c r="AW90" s="365"/>
      <c r="AX90" s="365"/>
      <c r="AY90" s="365"/>
      <c r="AZ90" s="365"/>
      <c r="BA90" s="252"/>
    </row>
    <row r="91" spans="1:53" s="243" customFormat="1" ht="15" hidden="1" outlineLevel="1">
      <c r="A91" s="448">
        <v>23</v>
      </c>
      <c r="B91" s="274" t="s">
        <v>14</v>
      </c>
      <c r="C91" s="251" t="s">
        <v>25</v>
      </c>
      <c r="D91" s="255"/>
      <c r="E91" s="255"/>
      <c r="F91" s="255"/>
      <c r="G91" s="255"/>
      <c r="H91" s="255"/>
      <c r="I91" s="255"/>
      <c r="J91" s="255"/>
      <c r="K91" s="255"/>
      <c r="L91" s="255"/>
      <c r="M91" s="255"/>
      <c r="N91" s="255"/>
      <c r="O91" s="255"/>
      <c r="P91" s="255"/>
      <c r="Q91" s="255"/>
      <c r="R91" s="255"/>
      <c r="S91" s="255"/>
      <c r="T91" s="255"/>
      <c r="U91" s="251"/>
      <c r="V91" s="255"/>
      <c r="W91" s="255"/>
      <c r="X91" s="255"/>
      <c r="Y91" s="255"/>
      <c r="Z91" s="255"/>
      <c r="AA91" s="255"/>
      <c r="AB91" s="255"/>
      <c r="AC91" s="255"/>
      <c r="AD91" s="255"/>
      <c r="AE91" s="255"/>
      <c r="AF91" s="255"/>
      <c r="AG91" s="255"/>
      <c r="AH91" s="255"/>
      <c r="AI91" s="255"/>
      <c r="AJ91" s="255"/>
      <c r="AK91" s="255"/>
      <c r="AL91" s="255"/>
      <c r="AM91" s="361"/>
      <c r="AN91" s="361"/>
      <c r="AO91" s="361"/>
      <c r="AP91" s="361"/>
      <c r="AQ91" s="361"/>
      <c r="AR91" s="361"/>
      <c r="AS91" s="361"/>
      <c r="AT91" s="361"/>
      <c r="AU91" s="361"/>
      <c r="AV91" s="361"/>
      <c r="AW91" s="361"/>
      <c r="AX91" s="361"/>
      <c r="AY91" s="361"/>
      <c r="AZ91" s="361"/>
      <c r="BA91" s="256">
        <f>SUM(AM91:AZ91)</f>
        <v>0</v>
      </c>
    </row>
    <row r="92" spans="1:53" s="243" customFormat="1" ht="15" hidden="1" outlineLevel="1">
      <c r="A92" s="448"/>
      <c r="B92" s="274" t="s">
        <v>214</v>
      </c>
      <c r="C92" s="251" t="s">
        <v>163</v>
      </c>
      <c r="D92" s="255"/>
      <c r="E92" s="255"/>
      <c r="F92" s="255"/>
      <c r="G92" s="255"/>
      <c r="H92" s="255"/>
      <c r="I92" s="255"/>
      <c r="J92" s="255"/>
      <c r="K92" s="255"/>
      <c r="L92" s="255"/>
      <c r="M92" s="255"/>
      <c r="N92" s="255"/>
      <c r="O92" s="255"/>
      <c r="P92" s="255"/>
      <c r="Q92" s="255"/>
      <c r="R92" s="255"/>
      <c r="S92" s="255"/>
      <c r="T92" s="255"/>
      <c r="U92" s="414"/>
      <c r="V92" s="255"/>
      <c r="W92" s="255"/>
      <c r="X92" s="255"/>
      <c r="Y92" s="255"/>
      <c r="Z92" s="255"/>
      <c r="AA92" s="255"/>
      <c r="AB92" s="255"/>
      <c r="AC92" s="255"/>
      <c r="AD92" s="255"/>
      <c r="AE92" s="255"/>
      <c r="AF92" s="255"/>
      <c r="AG92" s="255"/>
      <c r="AH92" s="255"/>
      <c r="AI92" s="255"/>
      <c r="AJ92" s="255"/>
      <c r="AK92" s="255"/>
      <c r="AL92" s="255"/>
      <c r="AM92" s="362">
        <f>AM91</f>
        <v>0</v>
      </c>
      <c r="AN92" s="362">
        <f>AN91</f>
        <v>0</v>
      </c>
      <c r="AO92" s="362">
        <f t="shared" ref="AO92:AZ92" si="22">AO91</f>
        <v>0</v>
      </c>
      <c r="AP92" s="362">
        <f t="shared" si="22"/>
        <v>0</v>
      </c>
      <c r="AQ92" s="362">
        <f t="shared" si="22"/>
        <v>0</v>
      </c>
      <c r="AR92" s="362">
        <f t="shared" si="22"/>
        <v>0</v>
      </c>
      <c r="AS92" s="362">
        <f t="shared" si="22"/>
        <v>0</v>
      </c>
      <c r="AT92" s="362">
        <f t="shared" si="22"/>
        <v>0</v>
      </c>
      <c r="AU92" s="362">
        <f t="shared" si="22"/>
        <v>0</v>
      </c>
      <c r="AV92" s="362">
        <f t="shared" si="22"/>
        <v>0</v>
      </c>
      <c r="AW92" s="362">
        <f t="shared" si="22"/>
        <v>0</v>
      </c>
      <c r="AX92" s="362">
        <f t="shared" si="22"/>
        <v>0</v>
      </c>
      <c r="AY92" s="362">
        <f t="shared" si="22"/>
        <v>0</v>
      </c>
      <c r="AZ92" s="362">
        <f t="shared" si="22"/>
        <v>0</v>
      </c>
      <c r="BA92" s="257"/>
    </row>
    <row r="93" spans="1:53" s="243" customFormat="1" ht="15" hidden="1" outlineLevel="1">
      <c r="A93" s="448"/>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363"/>
      <c r="AN93" s="363"/>
      <c r="AO93" s="363"/>
      <c r="AP93" s="363"/>
      <c r="AQ93" s="363"/>
      <c r="AR93" s="363"/>
      <c r="AS93" s="363"/>
      <c r="AT93" s="363"/>
      <c r="AU93" s="363"/>
      <c r="AV93" s="363"/>
      <c r="AW93" s="363"/>
      <c r="AX93" s="363"/>
      <c r="AY93" s="363"/>
      <c r="AZ93" s="363"/>
      <c r="BA93" s="266"/>
    </row>
    <row r="94" spans="1:53" s="253" customFormat="1" ht="15.75" hidden="1" outlineLevel="1">
      <c r="A94" s="449"/>
      <c r="B94" s="248" t="s">
        <v>484</v>
      </c>
      <c r="C94" s="249"/>
      <c r="D94" s="250"/>
      <c r="E94" s="250"/>
      <c r="F94" s="250"/>
      <c r="G94" s="250"/>
      <c r="H94" s="250"/>
      <c r="I94" s="250"/>
      <c r="J94" s="250"/>
      <c r="K94" s="250"/>
      <c r="L94" s="250"/>
      <c r="M94" s="250"/>
      <c r="N94" s="250"/>
      <c r="O94" s="250"/>
      <c r="P94" s="250"/>
      <c r="Q94" s="250"/>
      <c r="R94" s="250"/>
      <c r="S94" s="250"/>
      <c r="T94" s="250"/>
      <c r="U94" s="250"/>
      <c r="V94" s="250"/>
      <c r="W94" s="249"/>
      <c r="X94" s="249"/>
      <c r="Y94" s="249"/>
      <c r="Z94" s="249"/>
      <c r="AA94" s="249"/>
      <c r="AB94" s="249"/>
      <c r="AC94" s="249"/>
      <c r="AD94" s="249"/>
      <c r="AE94" s="249"/>
      <c r="AF94" s="249"/>
      <c r="AG94" s="249"/>
      <c r="AH94" s="249"/>
      <c r="AI94" s="249"/>
      <c r="AJ94" s="249"/>
      <c r="AK94" s="249"/>
      <c r="AL94" s="249"/>
      <c r="AM94" s="365"/>
      <c r="AN94" s="365"/>
      <c r="AO94" s="365"/>
      <c r="AP94" s="365"/>
      <c r="AQ94" s="365"/>
      <c r="AR94" s="365"/>
      <c r="AS94" s="365"/>
      <c r="AT94" s="365"/>
      <c r="AU94" s="365"/>
      <c r="AV94" s="365"/>
      <c r="AW94" s="365"/>
      <c r="AX94" s="365"/>
      <c r="AY94" s="365"/>
      <c r="AZ94" s="365"/>
      <c r="BA94" s="252"/>
    </row>
    <row r="95" spans="1:53" s="243" customFormat="1" ht="15" hidden="1" outlineLevel="1">
      <c r="A95" s="448">
        <v>24</v>
      </c>
      <c r="B95" s="274" t="s">
        <v>14</v>
      </c>
      <c r="C95" s="251" t="s">
        <v>25</v>
      </c>
      <c r="D95" s="255"/>
      <c r="E95" s="255"/>
      <c r="F95" s="255"/>
      <c r="G95" s="255"/>
      <c r="H95" s="255"/>
      <c r="I95" s="255"/>
      <c r="J95" s="255"/>
      <c r="K95" s="255"/>
      <c r="L95" s="255"/>
      <c r="M95" s="255"/>
      <c r="N95" s="255"/>
      <c r="O95" s="255"/>
      <c r="P95" s="255"/>
      <c r="Q95" s="255"/>
      <c r="R95" s="255"/>
      <c r="S95" s="255"/>
      <c r="T95" s="255"/>
      <c r="U95" s="251"/>
      <c r="V95" s="255"/>
      <c r="W95" s="255"/>
      <c r="X95" s="255"/>
      <c r="Y95" s="255"/>
      <c r="Z95" s="255"/>
      <c r="AA95" s="255"/>
      <c r="AB95" s="255"/>
      <c r="AC95" s="255"/>
      <c r="AD95" s="255"/>
      <c r="AE95" s="255"/>
      <c r="AF95" s="255"/>
      <c r="AG95" s="255"/>
      <c r="AH95" s="255"/>
      <c r="AI95" s="255"/>
      <c r="AJ95" s="255"/>
      <c r="AK95" s="255"/>
      <c r="AL95" s="255"/>
      <c r="AM95" s="361"/>
      <c r="AN95" s="361"/>
      <c r="AO95" s="361"/>
      <c r="AP95" s="361"/>
      <c r="AQ95" s="361"/>
      <c r="AR95" s="361"/>
      <c r="AS95" s="361"/>
      <c r="AT95" s="361"/>
      <c r="AU95" s="361"/>
      <c r="AV95" s="361"/>
      <c r="AW95" s="361"/>
      <c r="AX95" s="361"/>
      <c r="AY95" s="361"/>
      <c r="AZ95" s="361"/>
      <c r="BA95" s="256">
        <f>SUM(AM95:AZ95)</f>
        <v>0</v>
      </c>
    </row>
    <row r="96" spans="1:53" s="243" customFormat="1" ht="15" hidden="1" outlineLevel="1">
      <c r="A96" s="448"/>
      <c r="B96" s="274" t="s">
        <v>214</v>
      </c>
      <c r="C96" s="251" t="s">
        <v>163</v>
      </c>
      <c r="D96" s="255"/>
      <c r="E96" s="255"/>
      <c r="F96" s="255"/>
      <c r="G96" s="255"/>
      <c r="H96" s="255"/>
      <c r="I96" s="255"/>
      <c r="J96" s="255"/>
      <c r="K96" s="255"/>
      <c r="L96" s="255"/>
      <c r="M96" s="255"/>
      <c r="N96" s="255"/>
      <c r="O96" s="255"/>
      <c r="P96" s="255"/>
      <c r="Q96" s="255"/>
      <c r="R96" s="255"/>
      <c r="S96" s="255"/>
      <c r="T96" s="255"/>
      <c r="U96" s="414"/>
      <c r="V96" s="255"/>
      <c r="W96" s="255"/>
      <c r="X96" s="255"/>
      <c r="Y96" s="255"/>
      <c r="Z96" s="255"/>
      <c r="AA96" s="255"/>
      <c r="AB96" s="255"/>
      <c r="AC96" s="255"/>
      <c r="AD96" s="255"/>
      <c r="AE96" s="255"/>
      <c r="AF96" s="255"/>
      <c r="AG96" s="255"/>
      <c r="AH96" s="255"/>
      <c r="AI96" s="255"/>
      <c r="AJ96" s="255"/>
      <c r="AK96" s="255"/>
      <c r="AL96" s="255"/>
      <c r="AM96" s="362">
        <f>AM95</f>
        <v>0</v>
      </c>
      <c r="AN96" s="362">
        <f>AN95</f>
        <v>0</v>
      </c>
      <c r="AO96" s="362">
        <f t="shared" ref="AO96:AZ96" si="23">AO95</f>
        <v>0</v>
      </c>
      <c r="AP96" s="362">
        <f t="shared" si="23"/>
        <v>0</v>
      </c>
      <c r="AQ96" s="362">
        <f t="shared" si="23"/>
        <v>0</v>
      </c>
      <c r="AR96" s="362">
        <f t="shared" si="23"/>
        <v>0</v>
      </c>
      <c r="AS96" s="362">
        <f t="shared" si="23"/>
        <v>0</v>
      </c>
      <c r="AT96" s="362">
        <f t="shared" si="23"/>
        <v>0</v>
      </c>
      <c r="AU96" s="362">
        <f t="shared" si="23"/>
        <v>0</v>
      </c>
      <c r="AV96" s="362">
        <f t="shared" si="23"/>
        <v>0</v>
      </c>
      <c r="AW96" s="362">
        <f t="shared" si="23"/>
        <v>0</v>
      </c>
      <c r="AX96" s="362">
        <f t="shared" si="23"/>
        <v>0</v>
      </c>
      <c r="AY96" s="362">
        <f t="shared" si="23"/>
        <v>0</v>
      </c>
      <c r="AZ96" s="362">
        <f t="shared" si="23"/>
        <v>0</v>
      </c>
      <c r="BA96" s="257"/>
    </row>
    <row r="97" spans="1:53" s="243" customFormat="1" ht="15" hidden="1" outlineLevel="1">
      <c r="A97" s="448"/>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363"/>
      <c r="AN97" s="363"/>
      <c r="AO97" s="363"/>
      <c r="AP97" s="363"/>
      <c r="AQ97" s="363"/>
      <c r="AR97" s="363"/>
      <c r="AS97" s="363"/>
      <c r="AT97" s="363"/>
      <c r="AU97" s="363"/>
      <c r="AV97" s="363"/>
      <c r="AW97" s="363"/>
      <c r="AX97" s="363"/>
      <c r="AY97" s="363"/>
      <c r="AZ97" s="363"/>
      <c r="BA97" s="266"/>
    </row>
    <row r="98" spans="1:53" s="243" customFormat="1" ht="15" hidden="1" outlineLevel="1">
      <c r="A98" s="448">
        <v>25</v>
      </c>
      <c r="B98" s="273" t="s">
        <v>21</v>
      </c>
      <c r="C98" s="251" t="s">
        <v>25</v>
      </c>
      <c r="D98" s="255"/>
      <c r="E98" s="255"/>
      <c r="F98" s="255"/>
      <c r="G98" s="255"/>
      <c r="H98" s="255"/>
      <c r="I98" s="255"/>
      <c r="J98" s="255"/>
      <c r="K98" s="255"/>
      <c r="L98" s="255"/>
      <c r="M98" s="255"/>
      <c r="N98" s="255"/>
      <c r="O98" s="255"/>
      <c r="P98" s="255"/>
      <c r="Q98" s="255"/>
      <c r="R98" s="255"/>
      <c r="S98" s="255"/>
      <c r="T98" s="255"/>
      <c r="U98" s="255">
        <v>0</v>
      </c>
      <c r="V98" s="255"/>
      <c r="W98" s="255"/>
      <c r="X98" s="255"/>
      <c r="Y98" s="255"/>
      <c r="Z98" s="255"/>
      <c r="AA98" s="255"/>
      <c r="AB98" s="255"/>
      <c r="AC98" s="255"/>
      <c r="AD98" s="255"/>
      <c r="AE98" s="255"/>
      <c r="AF98" s="255"/>
      <c r="AG98" s="255"/>
      <c r="AH98" s="255"/>
      <c r="AI98" s="255"/>
      <c r="AJ98" s="255"/>
      <c r="AK98" s="255"/>
      <c r="AL98" s="255"/>
      <c r="AM98" s="366"/>
      <c r="AN98" s="366"/>
      <c r="AO98" s="366"/>
      <c r="AP98" s="366"/>
      <c r="AQ98" s="366"/>
      <c r="AR98" s="366"/>
      <c r="AS98" s="366"/>
      <c r="AT98" s="366"/>
      <c r="AU98" s="366"/>
      <c r="AV98" s="366"/>
      <c r="AW98" s="366"/>
      <c r="AX98" s="366"/>
      <c r="AY98" s="366"/>
      <c r="AZ98" s="366"/>
      <c r="BA98" s="256">
        <f>SUM(AM98:AZ98)</f>
        <v>0</v>
      </c>
    </row>
    <row r="99" spans="1:53" s="243" customFormat="1" ht="15" hidden="1" outlineLevel="1">
      <c r="A99" s="448"/>
      <c r="B99" s="274" t="s">
        <v>214</v>
      </c>
      <c r="C99" s="251" t="s">
        <v>163</v>
      </c>
      <c r="D99" s="255"/>
      <c r="E99" s="255"/>
      <c r="F99" s="255"/>
      <c r="G99" s="255"/>
      <c r="H99" s="255"/>
      <c r="I99" s="255"/>
      <c r="J99" s="255"/>
      <c r="K99" s="255"/>
      <c r="L99" s="255"/>
      <c r="M99" s="255"/>
      <c r="N99" s="255"/>
      <c r="O99" s="255"/>
      <c r="P99" s="255"/>
      <c r="Q99" s="255"/>
      <c r="R99" s="255"/>
      <c r="S99" s="255"/>
      <c r="T99" s="255"/>
      <c r="U99" s="255">
        <f>U98</f>
        <v>0</v>
      </c>
      <c r="V99" s="255"/>
      <c r="W99" s="255"/>
      <c r="X99" s="255"/>
      <c r="Y99" s="255"/>
      <c r="Z99" s="255"/>
      <c r="AA99" s="255"/>
      <c r="AB99" s="255"/>
      <c r="AC99" s="255"/>
      <c r="AD99" s="255"/>
      <c r="AE99" s="255"/>
      <c r="AF99" s="255"/>
      <c r="AG99" s="255"/>
      <c r="AH99" s="255"/>
      <c r="AI99" s="255"/>
      <c r="AJ99" s="255"/>
      <c r="AK99" s="255"/>
      <c r="AL99" s="255"/>
      <c r="AM99" s="362">
        <f>AM98</f>
        <v>0</v>
      </c>
      <c r="AN99" s="362">
        <f>AN98</f>
        <v>0</v>
      </c>
      <c r="AO99" s="362">
        <f t="shared" ref="AO99:AZ99" si="24">AO98</f>
        <v>0</v>
      </c>
      <c r="AP99" s="362">
        <f t="shared" si="24"/>
        <v>0</v>
      </c>
      <c r="AQ99" s="362">
        <f t="shared" si="24"/>
        <v>0</v>
      </c>
      <c r="AR99" s="362">
        <f t="shared" si="24"/>
        <v>0</v>
      </c>
      <c r="AS99" s="362">
        <f t="shared" si="24"/>
        <v>0</v>
      </c>
      <c r="AT99" s="362">
        <f t="shared" si="24"/>
        <v>0</v>
      </c>
      <c r="AU99" s="362">
        <f t="shared" si="24"/>
        <v>0</v>
      </c>
      <c r="AV99" s="362">
        <f t="shared" si="24"/>
        <v>0</v>
      </c>
      <c r="AW99" s="362">
        <f t="shared" si="24"/>
        <v>0</v>
      </c>
      <c r="AX99" s="362">
        <f t="shared" si="24"/>
        <v>0</v>
      </c>
      <c r="AY99" s="362">
        <f t="shared" si="24"/>
        <v>0</v>
      </c>
      <c r="AZ99" s="362">
        <f t="shared" si="24"/>
        <v>0</v>
      </c>
      <c r="BA99" s="270"/>
    </row>
    <row r="100" spans="1:53" s="243" customFormat="1" ht="15" hidden="1" outlineLevel="1">
      <c r="A100" s="448"/>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367"/>
      <c r="AN100" s="368"/>
      <c r="AO100" s="367"/>
      <c r="AP100" s="367"/>
      <c r="AQ100" s="367"/>
      <c r="AR100" s="367"/>
      <c r="AS100" s="367"/>
      <c r="AT100" s="367"/>
      <c r="AU100" s="367"/>
      <c r="AV100" s="367"/>
      <c r="AW100" s="367"/>
      <c r="AX100" s="367"/>
      <c r="AY100" s="367"/>
      <c r="AZ100" s="367"/>
      <c r="BA100" s="272"/>
    </row>
    <row r="101" spans="1:53" s="253" customFormat="1" ht="15.75" hidden="1" outlineLevel="1">
      <c r="A101" s="449"/>
      <c r="B101" s="248" t="s">
        <v>15</v>
      </c>
      <c r="C101" s="279"/>
      <c r="D101" s="250"/>
      <c r="E101" s="249"/>
      <c r="F101" s="249"/>
      <c r="G101" s="249"/>
      <c r="H101" s="249"/>
      <c r="I101" s="249"/>
      <c r="J101" s="249"/>
      <c r="K101" s="249"/>
      <c r="L101" s="249"/>
      <c r="M101" s="249"/>
      <c r="N101" s="249"/>
      <c r="O101" s="249"/>
      <c r="P101" s="249"/>
      <c r="Q101" s="249"/>
      <c r="R101" s="249"/>
      <c r="S101" s="249"/>
      <c r="T101" s="249"/>
      <c r="U101" s="251"/>
      <c r="V101" s="249"/>
      <c r="W101" s="249"/>
      <c r="X101" s="249"/>
      <c r="Y101" s="249"/>
      <c r="Z101" s="249"/>
      <c r="AA101" s="249"/>
      <c r="AB101" s="249"/>
      <c r="AC101" s="249"/>
      <c r="AD101" s="249"/>
      <c r="AE101" s="249"/>
      <c r="AF101" s="249"/>
      <c r="AG101" s="249"/>
      <c r="AH101" s="249"/>
      <c r="AI101" s="249"/>
      <c r="AJ101" s="249"/>
      <c r="AK101" s="249"/>
      <c r="AL101" s="249"/>
      <c r="AM101" s="365"/>
      <c r="AN101" s="365"/>
      <c r="AO101" s="365"/>
      <c r="AP101" s="365"/>
      <c r="AQ101" s="365"/>
      <c r="AR101" s="365"/>
      <c r="AS101" s="365"/>
      <c r="AT101" s="365"/>
      <c r="AU101" s="365"/>
      <c r="AV101" s="365"/>
      <c r="AW101" s="365"/>
      <c r="AX101" s="365"/>
      <c r="AY101" s="365"/>
      <c r="AZ101" s="365"/>
      <c r="BA101" s="252"/>
    </row>
    <row r="102" spans="1:53" s="243" customFormat="1" ht="15" hidden="1" outlineLevel="1">
      <c r="A102" s="448">
        <v>26</v>
      </c>
      <c r="B102" s="280" t="s">
        <v>16</v>
      </c>
      <c r="C102" s="251" t="s">
        <v>25</v>
      </c>
      <c r="D102" s="255"/>
      <c r="E102" s="255"/>
      <c r="F102" s="255"/>
      <c r="G102" s="255"/>
      <c r="H102" s="255"/>
      <c r="I102" s="255"/>
      <c r="J102" s="255"/>
      <c r="K102" s="255"/>
      <c r="L102" s="255"/>
      <c r="M102" s="255"/>
      <c r="N102" s="255"/>
      <c r="O102" s="255"/>
      <c r="P102" s="255"/>
      <c r="Q102" s="255"/>
      <c r="R102" s="255"/>
      <c r="S102" s="255"/>
      <c r="T102" s="255"/>
      <c r="U102" s="255">
        <v>12</v>
      </c>
      <c r="V102" s="255"/>
      <c r="W102" s="255"/>
      <c r="X102" s="255"/>
      <c r="Y102" s="255"/>
      <c r="Z102" s="255"/>
      <c r="AA102" s="255"/>
      <c r="AB102" s="255"/>
      <c r="AC102" s="255"/>
      <c r="AD102" s="255"/>
      <c r="AE102" s="255"/>
      <c r="AF102" s="255"/>
      <c r="AG102" s="255"/>
      <c r="AH102" s="255"/>
      <c r="AI102" s="255"/>
      <c r="AJ102" s="255"/>
      <c r="AK102" s="255"/>
      <c r="AL102" s="255"/>
      <c r="AM102" s="361"/>
      <c r="AN102" s="361"/>
      <c r="AO102" s="361"/>
      <c r="AP102" s="361"/>
      <c r="AQ102" s="361"/>
      <c r="AR102" s="361"/>
      <c r="AS102" s="366"/>
      <c r="AT102" s="366"/>
      <c r="AU102" s="366"/>
      <c r="AV102" s="366"/>
      <c r="AW102" s="366"/>
      <c r="AX102" s="366"/>
      <c r="AY102" s="366"/>
      <c r="AZ102" s="366"/>
      <c r="BA102" s="256">
        <f>SUM(AM102:AZ102)</f>
        <v>0</v>
      </c>
    </row>
    <row r="103" spans="1:53" s="243" customFormat="1" ht="15" hidden="1" outlineLevel="1">
      <c r="A103" s="448"/>
      <c r="B103" s="274" t="s">
        <v>214</v>
      </c>
      <c r="C103" s="251" t="s">
        <v>163</v>
      </c>
      <c r="D103" s="255"/>
      <c r="E103" s="255"/>
      <c r="F103" s="255"/>
      <c r="G103" s="255"/>
      <c r="H103" s="255"/>
      <c r="I103" s="255"/>
      <c r="J103" s="255"/>
      <c r="K103" s="255"/>
      <c r="L103" s="255"/>
      <c r="M103" s="255"/>
      <c r="N103" s="255"/>
      <c r="O103" s="255"/>
      <c r="P103" s="255"/>
      <c r="Q103" s="255"/>
      <c r="R103" s="255"/>
      <c r="S103" s="255"/>
      <c r="T103" s="255"/>
      <c r="U103" s="255">
        <f>U102</f>
        <v>12</v>
      </c>
      <c r="V103" s="255"/>
      <c r="W103" s="255"/>
      <c r="X103" s="255"/>
      <c r="Y103" s="255"/>
      <c r="Z103" s="255"/>
      <c r="AA103" s="255"/>
      <c r="AB103" s="255"/>
      <c r="AC103" s="255"/>
      <c r="AD103" s="255"/>
      <c r="AE103" s="255"/>
      <c r="AF103" s="255"/>
      <c r="AG103" s="255"/>
      <c r="AH103" s="255"/>
      <c r="AI103" s="255"/>
      <c r="AJ103" s="255"/>
      <c r="AK103" s="255"/>
      <c r="AL103" s="255"/>
      <c r="AM103" s="362">
        <f>AM102</f>
        <v>0</v>
      </c>
      <c r="AN103" s="362">
        <f>AN102</f>
        <v>0</v>
      </c>
      <c r="AO103" s="362">
        <f t="shared" ref="AO103:AZ103" si="25">AO102</f>
        <v>0</v>
      </c>
      <c r="AP103" s="362">
        <f t="shared" si="25"/>
        <v>0</v>
      </c>
      <c r="AQ103" s="362">
        <f t="shared" si="25"/>
        <v>0</v>
      </c>
      <c r="AR103" s="362">
        <f t="shared" si="25"/>
        <v>0</v>
      </c>
      <c r="AS103" s="362">
        <f t="shared" si="25"/>
        <v>0</v>
      </c>
      <c r="AT103" s="362">
        <f t="shared" si="25"/>
        <v>0</v>
      </c>
      <c r="AU103" s="362">
        <f t="shared" si="25"/>
        <v>0</v>
      </c>
      <c r="AV103" s="362">
        <f t="shared" si="25"/>
        <v>0</v>
      </c>
      <c r="AW103" s="362">
        <f t="shared" si="25"/>
        <v>0</v>
      </c>
      <c r="AX103" s="362">
        <f t="shared" si="25"/>
        <v>0</v>
      </c>
      <c r="AY103" s="362">
        <f t="shared" si="25"/>
        <v>0</v>
      </c>
      <c r="AZ103" s="362">
        <f t="shared" si="25"/>
        <v>0</v>
      </c>
      <c r="BA103" s="266"/>
    </row>
    <row r="104" spans="1:53" s="243" customFormat="1" ht="15" hidden="1" outlineLevel="1">
      <c r="A104" s="448"/>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374"/>
      <c r="AN104" s="375"/>
      <c r="AO104" s="375"/>
      <c r="AP104" s="375"/>
      <c r="AQ104" s="375"/>
      <c r="AR104" s="375"/>
      <c r="AS104" s="375"/>
      <c r="AT104" s="375"/>
      <c r="AU104" s="375"/>
      <c r="AV104" s="375"/>
      <c r="AW104" s="375"/>
      <c r="AX104" s="375"/>
      <c r="AY104" s="375"/>
      <c r="AZ104" s="375"/>
      <c r="BA104" s="257"/>
    </row>
    <row r="105" spans="1:53" s="243" customFormat="1" ht="15" hidden="1" outlineLevel="1">
      <c r="A105" s="448">
        <v>27</v>
      </c>
      <c r="B105" s="280" t="s">
        <v>17</v>
      </c>
      <c r="C105" s="251" t="s">
        <v>25</v>
      </c>
      <c r="D105" s="255"/>
      <c r="E105" s="255"/>
      <c r="F105" s="255"/>
      <c r="G105" s="255"/>
      <c r="H105" s="255"/>
      <c r="I105" s="255"/>
      <c r="J105" s="255"/>
      <c r="K105" s="255"/>
      <c r="L105" s="255"/>
      <c r="M105" s="255"/>
      <c r="N105" s="255"/>
      <c r="O105" s="255"/>
      <c r="P105" s="255"/>
      <c r="Q105" s="255"/>
      <c r="R105" s="255"/>
      <c r="S105" s="255"/>
      <c r="T105" s="255"/>
      <c r="U105" s="255">
        <v>12</v>
      </c>
      <c r="V105" s="255"/>
      <c r="W105" s="255"/>
      <c r="X105" s="255"/>
      <c r="Y105" s="255"/>
      <c r="Z105" s="255"/>
      <c r="AA105" s="255"/>
      <c r="AB105" s="255"/>
      <c r="AC105" s="255"/>
      <c r="AD105" s="255"/>
      <c r="AE105" s="255"/>
      <c r="AF105" s="255"/>
      <c r="AG105" s="255"/>
      <c r="AH105" s="255"/>
      <c r="AI105" s="255"/>
      <c r="AJ105" s="255"/>
      <c r="AK105" s="255"/>
      <c r="AL105" s="255"/>
      <c r="AM105" s="361"/>
      <c r="AN105" s="361"/>
      <c r="AO105" s="361"/>
      <c r="AP105" s="361"/>
      <c r="AQ105" s="361"/>
      <c r="AR105" s="361"/>
      <c r="AS105" s="366"/>
      <c r="AT105" s="366"/>
      <c r="AU105" s="366"/>
      <c r="AV105" s="366"/>
      <c r="AW105" s="366"/>
      <c r="AX105" s="366"/>
      <c r="AY105" s="366"/>
      <c r="AZ105" s="366"/>
      <c r="BA105" s="256">
        <f>SUM(AM105:AZ105)</f>
        <v>0</v>
      </c>
    </row>
    <row r="106" spans="1:53" s="243" customFormat="1" ht="15" hidden="1" outlineLevel="1">
      <c r="A106" s="448"/>
      <c r="B106" s="274" t="s">
        <v>214</v>
      </c>
      <c r="C106" s="251" t="s">
        <v>163</v>
      </c>
      <c r="D106" s="255"/>
      <c r="E106" s="255"/>
      <c r="F106" s="255"/>
      <c r="G106" s="255"/>
      <c r="H106" s="255"/>
      <c r="I106" s="255"/>
      <c r="J106" s="255"/>
      <c r="K106" s="255"/>
      <c r="L106" s="255"/>
      <c r="M106" s="255"/>
      <c r="N106" s="255"/>
      <c r="O106" s="255"/>
      <c r="P106" s="255"/>
      <c r="Q106" s="255"/>
      <c r="R106" s="255"/>
      <c r="S106" s="255"/>
      <c r="T106" s="255"/>
      <c r="U106" s="255">
        <f>U105</f>
        <v>12</v>
      </c>
      <c r="V106" s="255"/>
      <c r="W106" s="255"/>
      <c r="X106" s="255"/>
      <c r="Y106" s="255"/>
      <c r="Z106" s="255"/>
      <c r="AA106" s="255"/>
      <c r="AB106" s="255"/>
      <c r="AC106" s="255"/>
      <c r="AD106" s="255"/>
      <c r="AE106" s="255"/>
      <c r="AF106" s="255"/>
      <c r="AG106" s="255"/>
      <c r="AH106" s="255"/>
      <c r="AI106" s="255"/>
      <c r="AJ106" s="255"/>
      <c r="AK106" s="255"/>
      <c r="AL106" s="255"/>
      <c r="AM106" s="362">
        <f>AM105</f>
        <v>0</v>
      </c>
      <c r="AN106" s="362">
        <f>AN105</f>
        <v>0</v>
      </c>
      <c r="AO106" s="362">
        <f>AO105</f>
        <v>0</v>
      </c>
      <c r="AP106" s="362">
        <f>AP105</f>
        <v>0</v>
      </c>
      <c r="AQ106" s="362">
        <f t="shared" ref="AQ106:AZ106" si="26">AQ105</f>
        <v>0</v>
      </c>
      <c r="AR106" s="362">
        <f t="shared" si="26"/>
        <v>0</v>
      </c>
      <c r="AS106" s="362">
        <f t="shared" si="26"/>
        <v>0</v>
      </c>
      <c r="AT106" s="362">
        <f t="shared" si="26"/>
        <v>0</v>
      </c>
      <c r="AU106" s="362">
        <f t="shared" si="26"/>
        <v>0</v>
      </c>
      <c r="AV106" s="362">
        <f t="shared" si="26"/>
        <v>0</v>
      </c>
      <c r="AW106" s="362">
        <f t="shared" si="26"/>
        <v>0</v>
      </c>
      <c r="AX106" s="362">
        <f t="shared" si="26"/>
        <v>0</v>
      </c>
      <c r="AY106" s="362">
        <f t="shared" si="26"/>
        <v>0</v>
      </c>
      <c r="AZ106" s="362">
        <f t="shared" si="26"/>
        <v>0</v>
      </c>
      <c r="BA106" s="266"/>
    </row>
    <row r="107" spans="1:53" s="243" customFormat="1" ht="15.75" hidden="1" outlineLevel="1">
      <c r="A107" s="448"/>
      <c r="B107" s="282"/>
      <c r="C107" s="260"/>
      <c r="D107" s="251"/>
      <c r="E107" s="251"/>
      <c r="F107" s="251"/>
      <c r="G107" s="251"/>
      <c r="H107" s="251"/>
      <c r="I107" s="251"/>
      <c r="J107" s="251"/>
      <c r="K107" s="251"/>
      <c r="L107" s="251"/>
      <c r="M107" s="251"/>
      <c r="N107" s="251"/>
      <c r="O107" s="251"/>
      <c r="P107" s="251"/>
      <c r="Q107" s="251"/>
      <c r="R107" s="251"/>
      <c r="S107" s="251"/>
      <c r="T107" s="251"/>
      <c r="U107" s="260"/>
      <c r="V107" s="251"/>
      <c r="W107" s="251"/>
      <c r="X107" s="251"/>
      <c r="Y107" s="251"/>
      <c r="Z107" s="251"/>
      <c r="AA107" s="251"/>
      <c r="AB107" s="251"/>
      <c r="AC107" s="251"/>
      <c r="AD107" s="251"/>
      <c r="AE107" s="251"/>
      <c r="AF107" s="251"/>
      <c r="AG107" s="251"/>
      <c r="AH107" s="251"/>
      <c r="AI107" s="251"/>
      <c r="AJ107" s="251"/>
      <c r="AK107" s="251"/>
      <c r="AL107" s="251"/>
      <c r="AM107" s="363"/>
      <c r="AN107" s="363"/>
      <c r="AO107" s="363"/>
      <c r="AP107" s="363"/>
      <c r="AQ107" s="363"/>
      <c r="AR107" s="363"/>
      <c r="AS107" s="363"/>
      <c r="AT107" s="363"/>
      <c r="AU107" s="363"/>
      <c r="AV107" s="363"/>
      <c r="AW107" s="363"/>
      <c r="AX107" s="363"/>
      <c r="AY107" s="363"/>
      <c r="AZ107" s="363"/>
      <c r="BA107" s="266"/>
    </row>
    <row r="108" spans="1:53" s="243" customFormat="1" ht="15" hidden="1" outlineLevel="1">
      <c r="A108" s="448">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v>0</v>
      </c>
      <c r="V108" s="255"/>
      <c r="W108" s="255"/>
      <c r="X108" s="255"/>
      <c r="Y108" s="255"/>
      <c r="Z108" s="255"/>
      <c r="AA108" s="255"/>
      <c r="AB108" s="255"/>
      <c r="AC108" s="255"/>
      <c r="AD108" s="255"/>
      <c r="AE108" s="255"/>
      <c r="AF108" s="255"/>
      <c r="AG108" s="255"/>
      <c r="AH108" s="255"/>
      <c r="AI108" s="255"/>
      <c r="AJ108" s="255"/>
      <c r="AK108" s="255"/>
      <c r="AL108" s="255"/>
      <c r="AM108" s="361"/>
      <c r="AN108" s="361"/>
      <c r="AO108" s="361"/>
      <c r="AP108" s="361"/>
      <c r="AQ108" s="361"/>
      <c r="AR108" s="361"/>
      <c r="AS108" s="366"/>
      <c r="AT108" s="366"/>
      <c r="AU108" s="366"/>
      <c r="AV108" s="366"/>
      <c r="AW108" s="366"/>
      <c r="AX108" s="366"/>
      <c r="AY108" s="366"/>
      <c r="AZ108" s="366"/>
      <c r="BA108" s="256">
        <f>SUM(AM108:AZ108)</f>
        <v>0</v>
      </c>
    </row>
    <row r="109" spans="1:53" s="243" customFormat="1" ht="15" hidden="1" outlineLevel="1">
      <c r="A109" s="448"/>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f>U108</f>
        <v>0</v>
      </c>
      <c r="V109" s="255"/>
      <c r="W109" s="255"/>
      <c r="X109" s="255"/>
      <c r="Y109" s="255"/>
      <c r="Z109" s="255"/>
      <c r="AA109" s="255"/>
      <c r="AB109" s="255"/>
      <c r="AC109" s="255"/>
      <c r="AD109" s="255"/>
      <c r="AE109" s="255"/>
      <c r="AF109" s="255"/>
      <c r="AG109" s="255"/>
      <c r="AH109" s="255"/>
      <c r="AI109" s="255"/>
      <c r="AJ109" s="255"/>
      <c r="AK109" s="255"/>
      <c r="AL109" s="255"/>
      <c r="AM109" s="362">
        <f>AM108</f>
        <v>0</v>
      </c>
      <c r="AN109" s="362">
        <f>AN108</f>
        <v>0</v>
      </c>
      <c r="AO109" s="362">
        <f t="shared" ref="AO109:AY109" si="27">AO108</f>
        <v>0</v>
      </c>
      <c r="AP109" s="362">
        <f t="shared" si="27"/>
        <v>0</v>
      </c>
      <c r="AQ109" s="362">
        <f t="shared" si="27"/>
        <v>0</v>
      </c>
      <c r="AR109" s="362">
        <f t="shared" si="27"/>
        <v>0</v>
      </c>
      <c r="AS109" s="362">
        <f t="shared" si="27"/>
        <v>0</v>
      </c>
      <c r="AT109" s="362">
        <f t="shared" si="27"/>
        <v>0</v>
      </c>
      <c r="AU109" s="362">
        <f t="shared" si="27"/>
        <v>0</v>
      </c>
      <c r="AV109" s="362">
        <f t="shared" si="27"/>
        <v>0</v>
      </c>
      <c r="AW109" s="362">
        <f t="shared" si="27"/>
        <v>0</v>
      </c>
      <c r="AX109" s="362">
        <f t="shared" si="27"/>
        <v>0</v>
      </c>
      <c r="AY109" s="362">
        <f t="shared" si="27"/>
        <v>0</v>
      </c>
      <c r="AZ109" s="362">
        <f>AZ108</f>
        <v>0</v>
      </c>
      <c r="BA109" s="257"/>
    </row>
    <row r="110" spans="1:53" s="243" customFormat="1" ht="15" hidden="1" outlineLevel="1">
      <c r="A110" s="448"/>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363"/>
      <c r="AN110" s="363"/>
      <c r="AO110" s="363"/>
      <c r="AP110" s="363"/>
      <c r="AQ110" s="363"/>
      <c r="AR110" s="363"/>
      <c r="AS110" s="363"/>
      <c r="AT110" s="363"/>
      <c r="AU110" s="363"/>
      <c r="AV110" s="363"/>
      <c r="AW110" s="363"/>
      <c r="AX110" s="363"/>
      <c r="AY110" s="363"/>
      <c r="AZ110" s="363"/>
      <c r="BA110" s="266"/>
    </row>
    <row r="111" spans="1:53" s="243" customFormat="1" ht="15" hidden="1" outlineLevel="1">
      <c r="A111" s="448">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v>0</v>
      </c>
      <c r="V111" s="255"/>
      <c r="W111" s="255"/>
      <c r="X111" s="255"/>
      <c r="Y111" s="255"/>
      <c r="Z111" s="255"/>
      <c r="AA111" s="255"/>
      <c r="AB111" s="255"/>
      <c r="AC111" s="255"/>
      <c r="AD111" s="255"/>
      <c r="AE111" s="255"/>
      <c r="AF111" s="255"/>
      <c r="AG111" s="255"/>
      <c r="AH111" s="255"/>
      <c r="AI111" s="255"/>
      <c r="AJ111" s="255"/>
      <c r="AK111" s="255"/>
      <c r="AL111" s="255"/>
      <c r="AM111" s="361"/>
      <c r="AN111" s="361"/>
      <c r="AO111" s="361"/>
      <c r="AP111" s="361"/>
      <c r="AQ111" s="361"/>
      <c r="AR111" s="361"/>
      <c r="AS111" s="366"/>
      <c r="AT111" s="366"/>
      <c r="AU111" s="366"/>
      <c r="AV111" s="366"/>
      <c r="AW111" s="366"/>
      <c r="AX111" s="366"/>
      <c r="AY111" s="366"/>
      <c r="AZ111" s="366"/>
      <c r="BA111" s="256">
        <f>SUM(AM111:AZ111)</f>
        <v>0</v>
      </c>
    </row>
    <row r="112" spans="1:53" s="243" customFormat="1" ht="15" hidden="1" outlineLevel="1">
      <c r="A112" s="448"/>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f>U111</f>
        <v>0</v>
      </c>
      <c r="V112" s="255"/>
      <c r="W112" s="255"/>
      <c r="X112" s="255"/>
      <c r="Y112" s="255"/>
      <c r="Z112" s="255"/>
      <c r="AA112" s="255"/>
      <c r="AB112" s="255"/>
      <c r="AC112" s="255"/>
      <c r="AD112" s="255"/>
      <c r="AE112" s="255"/>
      <c r="AF112" s="255"/>
      <c r="AG112" s="255"/>
      <c r="AH112" s="255"/>
      <c r="AI112" s="255"/>
      <c r="AJ112" s="255"/>
      <c r="AK112" s="255"/>
      <c r="AL112" s="255"/>
      <c r="AM112" s="362">
        <f>AM111</f>
        <v>0</v>
      </c>
      <c r="AN112" s="362">
        <f t="shared" ref="AN112:AY112" si="28">AN111</f>
        <v>0</v>
      </c>
      <c r="AO112" s="362">
        <f t="shared" si="28"/>
        <v>0</v>
      </c>
      <c r="AP112" s="362">
        <f t="shared" si="28"/>
        <v>0</v>
      </c>
      <c r="AQ112" s="362">
        <f t="shared" si="28"/>
        <v>0</v>
      </c>
      <c r="AR112" s="362">
        <f t="shared" si="28"/>
        <v>0</v>
      </c>
      <c r="AS112" s="362">
        <f t="shared" si="28"/>
        <v>0</v>
      </c>
      <c r="AT112" s="362">
        <f t="shared" si="28"/>
        <v>0</v>
      </c>
      <c r="AU112" s="362">
        <f t="shared" si="28"/>
        <v>0</v>
      </c>
      <c r="AV112" s="362">
        <f t="shared" si="28"/>
        <v>0</v>
      </c>
      <c r="AW112" s="362">
        <f t="shared" si="28"/>
        <v>0</v>
      </c>
      <c r="AX112" s="362">
        <f t="shared" si="28"/>
        <v>0</v>
      </c>
      <c r="AY112" s="362">
        <f t="shared" si="28"/>
        <v>0</v>
      </c>
      <c r="AZ112" s="362">
        <f>AZ111</f>
        <v>0</v>
      </c>
      <c r="BA112" s="444"/>
    </row>
    <row r="113" spans="1:53" s="243" customFormat="1" ht="15" hidden="1" outlineLevel="1">
      <c r="A113" s="448"/>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363"/>
      <c r="AO113" s="363"/>
      <c r="AP113" s="363"/>
      <c r="AQ113" s="363"/>
      <c r="AR113" s="363"/>
      <c r="AS113" s="367"/>
      <c r="AT113" s="367"/>
      <c r="AU113" s="367"/>
      <c r="AV113" s="367"/>
      <c r="AW113" s="367"/>
      <c r="AX113" s="367"/>
      <c r="AY113" s="367"/>
      <c r="AZ113" s="367"/>
      <c r="BA113" s="272"/>
    </row>
    <row r="114" spans="1:53" s="243" customFormat="1" ht="15" hidden="1" outlineLevel="1">
      <c r="A114" s="448">
        <v>30</v>
      </c>
      <c r="B114" s="283" t="s">
        <v>485</v>
      </c>
      <c r="C114" s="251" t="s">
        <v>25</v>
      </c>
      <c r="D114" s="255"/>
      <c r="E114" s="255"/>
      <c r="F114" s="255"/>
      <c r="G114" s="255"/>
      <c r="H114" s="255"/>
      <c r="I114" s="255"/>
      <c r="J114" s="255"/>
      <c r="K114" s="255"/>
      <c r="L114" s="255"/>
      <c r="M114" s="255"/>
      <c r="N114" s="255"/>
      <c r="O114" s="255"/>
      <c r="P114" s="255"/>
      <c r="Q114" s="255"/>
      <c r="R114" s="255"/>
      <c r="S114" s="255"/>
      <c r="T114" s="255"/>
      <c r="U114" s="255">
        <v>0</v>
      </c>
      <c r="V114" s="255"/>
      <c r="W114" s="255"/>
      <c r="X114" s="255"/>
      <c r="Y114" s="255"/>
      <c r="Z114" s="255"/>
      <c r="AA114" s="255"/>
      <c r="AB114" s="255"/>
      <c r="AC114" s="255"/>
      <c r="AD114" s="255"/>
      <c r="AE114" s="255"/>
      <c r="AF114" s="255"/>
      <c r="AG114" s="255"/>
      <c r="AH114" s="255"/>
      <c r="AI114" s="255"/>
      <c r="AJ114" s="255"/>
      <c r="AK114" s="255"/>
      <c r="AL114" s="255"/>
      <c r="AM114" s="361"/>
      <c r="AN114" s="361"/>
      <c r="AO114" s="361"/>
      <c r="AP114" s="361"/>
      <c r="AQ114" s="361"/>
      <c r="AR114" s="361"/>
      <c r="AS114" s="366"/>
      <c r="AT114" s="366"/>
      <c r="AU114" s="366"/>
      <c r="AV114" s="366"/>
      <c r="AW114" s="366"/>
      <c r="AX114" s="366"/>
      <c r="AY114" s="366"/>
      <c r="AZ114" s="366"/>
      <c r="BA114" s="256">
        <f>SUM(AM114:AZ114)</f>
        <v>0</v>
      </c>
    </row>
    <row r="115" spans="1:53" s="243" customFormat="1" ht="15" hidden="1" outlineLevel="1">
      <c r="A115" s="448"/>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f>U114</f>
        <v>0</v>
      </c>
      <c r="V115" s="255"/>
      <c r="W115" s="255"/>
      <c r="X115" s="255"/>
      <c r="Y115" s="255"/>
      <c r="Z115" s="255"/>
      <c r="AA115" s="255"/>
      <c r="AB115" s="255"/>
      <c r="AC115" s="255"/>
      <c r="AD115" s="255"/>
      <c r="AE115" s="255"/>
      <c r="AF115" s="255"/>
      <c r="AG115" s="255"/>
      <c r="AH115" s="255"/>
      <c r="AI115" s="255"/>
      <c r="AJ115" s="255"/>
      <c r="AK115" s="255"/>
      <c r="AL115" s="255"/>
      <c r="AM115" s="362">
        <f>AM114</f>
        <v>0</v>
      </c>
      <c r="AN115" s="362">
        <f t="shared" ref="AN115:AZ115" si="29">AN114</f>
        <v>0</v>
      </c>
      <c r="AO115" s="362">
        <f t="shared" si="29"/>
        <v>0</v>
      </c>
      <c r="AP115" s="362">
        <f t="shared" si="29"/>
        <v>0</v>
      </c>
      <c r="AQ115" s="362">
        <f t="shared" si="29"/>
        <v>0</v>
      </c>
      <c r="AR115" s="362">
        <f t="shared" si="29"/>
        <v>0</v>
      </c>
      <c r="AS115" s="362">
        <f t="shared" si="29"/>
        <v>0</v>
      </c>
      <c r="AT115" s="362">
        <f t="shared" si="29"/>
        <v>0</v>
      </c>
      <c r="AU115" s="362">
        <f t="shared" si="29"/>
        <v>0</v>
      </c>
      <c r="AV115" s="362">
        <f t="shared" si="29"/>
        <v>0</v>
      </c>
      <c r="AW115" s="362">
        <f t="shared" si="29"/>
        <v>0</v>
      </c>
      <c r="AX115" s="362">
        <f t="shared" si="29"/>
        <v>0</v>
      </c>
      <c r="AY115" s="362">
        <f t="shared" si="29"/>
        <v>0</v>
      </c>
      <c r="AZ115" s="362">
        <f t="shared" si="29"/>
        <v>0</v>
      </c>
      <c r="BA115" s="444"/>
    </row>
    <row r="116" spans="1:53" s="243" customFormat="1" ht="15" hidden="1" outlineLevel="1">
      <c r="A116" s="448"/>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363"/>
      <c r="AO116" s="363"/>
      <c r="AP116" s="363"/>
      <c r="AQ116" s="363"/>
      <c r="AR116" s="363"/>
      <c r="AS116" s="367"/>
      <c r="AT116" s="367"/>
      <c r="AU116" s="367"/>
      <c r="AV116" s="367"/>
      <c r="AW116" s="367"/>
      <c r="AX116" s="367"/>
      <c r="AY116" s="367"/>
      <c r="AZ116" s="367"/>
      <c r="BA116" s="272"/>
    </row>
    <row r="117" spans="1:53" s="243" customFormat="1" ht="15.75" hidden="1" outlineLevel="1">
      <c r="A117" s="448"/>
      <c r="B117" s="248" t="s">
        <v>486</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363"/>
      <c r="AO117" s="363"/>
      <c r="AP117" s="363"/>
      <c r="AQ117" s="363"/>
      <c r="AR117" s="363"/>
      <c r="AS117" s="367"/>
      <c r="AT117" s="367"/>
      <c r="AU117" s="367"/>
      <c r="AV117" s="367"/>
      <c r="AW117" s="367"/>
      <c r="AX117" s="367"/>
      <c r="AY117" s="367"/>
      <c r="AZ117" s="367"/>
      <c r="BA117" s="272"/>
    </row>
    <row r="118" spans="1:53" s="243" customFormat="1" ht="15" hidden="1" outlineLevel="1">
      <c r="A118" s="448">
        <v>31</v>
      </c>
      <c r="B118" s="283" t="s">
        <v>487</v>
      </c>
      <c r="C118" s="251" t="s">
        <v>25</v>
      </c>
      <c r="D118" s="255"/>
      <c r="E118" s="255"/>
      <c r="F118" s="255"/>
      <c r="G118" s="255"/>
      <c r="H118" s="255"/>
      <c r="I118" s="255"/>
      <c r="J118" s="255"/>
      <c r="K118" s="255"/>
      <c r="L118" s="255"/>
      <c r="M118" s="255"/>
      <c r="N118" s="255"/>
      <c r="O118" s="255"/>
      <c r="P118" s="255"/>
      <c r="Q118" s="255"/>
      <c r="R118" s="255"/>
      <c r="S118" s="255"/>
      <c r="T118" s="255"/>
      <c r="U118" s="255">
        <v>0</v>
      </c>
      <c r="V118" s="255"/>
      <c r="W118" s="255"/>
      <c r="X118" s="255"/>
      <c r="Y118" s="255"/>
      <c r="Z118" s="255"/>
      <c r="AA118" s="255"/>
      <c r="AB118" s="255"/>
      <c r="AC118" s="255"/>
      <c r="AD118" s="255"/>
      <c r="AE118" s="255"/>
      <c r="AF118" s="255"/>
      <c r="AG118" s="255"/>
      <c r="AH118" s="255"/>
      <c r="AI118" s="255"/>
      <c r="AJ118" s="255"/>
      <c r="AK118" s="255"/>
      <c r="AL118" s="255"/>
      <c r="AM118" s="361"/>
      <c r="AN118" s="361"/>
      <c r="AO118" s="361"/>
      <c r="AP118" s="361"/>
      <c r="AQ118" s="361"/>
      <c r="AR118" s="361"/>
      <c r="AS118" s="366"/>
      <c r="AT118" s="366"/>
      <c r="AU118" s="366"/>
      <c r="AV118" s="366"/>
      <c r="AW118" s="366"/>
      <c r="AX118" s="366"/>
      <c r="AY118" s="366"/>
      <c r="AZ118" s="366"/>
      <c r="BA118" s="256">
        <f>SUM(AM118:AZ118)</f>
        <v>0</v>
      </c>
    </row>
    <row r="119" spans="1:53" s="243" customFormat="1" ht="15" hidden="1" outlineLevel="1">
      <c r="A119" s="448"/>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f>U118</f>
        <v>0</v>
      </c>
      <c r="V119" s="255"/>
      <c r="W119" s="255"/>
      <c r="X119" s="255"/>
      <c r="Y119" s="255"/>
      <c r="Z119" s="255"/>
      <c r="AA119" s="255"/>
      <c r="AB119" s="255"/>
      <c r="AC119" s="255"/>
      <c r="AD119" s="255"/>
      <c r="AE119" s="255"/>
      <c r="AF119" s="255"/>
      <c r="AG119" s="255"/>
      <c r="AH119" s="255"/>
      <c r="AI119" s="255"/>
      <c r="AJ119" s="255"/>
      <c r="AK119" s="255"/>
      <c r="AL119" s="255"/>
      <c r="AM119" s="362">
        <f>AM118</f>
        <v>0</v>
      </c>
      <c r="AN119" s="362">
        <f t="shared" ref="AN119:AZ119" si="30">AN118</f>
        <v>0</v>
      </c>
      <c r="AO119" s="362">
        <f t="shared" si="30"/>
        <v>0</v>
      </c>
      <c r="AP119" s="362">
        <f t="shared" si="30"/>
        <v>0</v>
      </c>
      <c r="AQ119" s="362">
        <f t="shared" si="30"/>
        <v>0</v>
      </c>
      <c r="AR119" s="362">
        <f t="shared" si="30"/>
        <v>0</v>
      </c>
      <c r="AS119" s="362">
        <f t="shared" si="30"/>
        <v>0</v>
      </c>
      <c r="AT119" s="362">
        <f t="shared" si="30"/>
        <v>0</v>
      </c>
      <c r="AU119" s="362">
        <f t="shared" si="30"/>
        <v>0</v>
      </c>
      <c r="AV119" s="362">
        <f t="shared" si="30"/>
        <v>0</v>
      </c>
      <c r="AW119" s="362">
        <f t="shared" si="30"/>
        <v>0</v>
      </c>
      <c r="AX119" s="362">
        <f t="shared" si="30"/>
        <v>0</v>
      </c>
      <c r="AY119" s="362">
        <f t="shared" si="30"/>
        <v>0</v>
      </c>
      <c r="AZ119" s="362">
        <f t="shared" si="30"/>
        <v>0</v>
      </c>
      <c r="BA119" s="444"/>
    </row>
    <row r="120" spans="1:53" s="243" customFormat="1" ht="15" hidden="1" outlineLevel="1">
      <c r="A120" s="448"/>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363"/>
      <c r="AN120" s="363"/>
      <c r="AO120" s="363"/>
      <c r="AP120" s="363"/>
      <c r="AQ120" s="363"/>
      <c r="AR120" s="363"/>
      <c r="AS120" s="367"/>
      <c r="AT120" s="367"/>
      <c r="AU120" s="367"/>
      <c r="AV120" s="367"/>
      <c r="AW120" s="367"/>
      <c r="AX120" s="367"/>
      <c r="AY120" s="367"/>
      <c r="AZ120" s="367"/>
      <c r="BA120" s="272"/>
    </row>
    <row r="121" spans="1:53" s="243" customFormat="1" ht="15" hidden="1" outlineLevel="1">
      <c r="A121" s="448">
        <v>32</v>
      </c>
      <c r="B121" s="283" t="s">
        <v>488</v>
      </c>
      <c r="C121" s="251" t="s">
        <v>25</v>
      </c>
      <c r="D121" s="255"/>
      <c r="E121" s="255"/>
      <c r="F121" s="255"/>
      <c r="G121" s="255"/>
      <c r="H121" s="255"/>
      <c r="I121" s="255"/>
      <c r="J121" s="255"/>
      <c r="K121" s="255"/>
      <c r="L121" s="255"/>
      <c r="M121" s="255"/>
      <c r="N121" s="255"/>
      <c r="O121" s="255"/>
      <c r="P121" s="255"/>
      <c r="Q121" s="255"/>
      <c r="R121" s="255"/>
      <c r="S121" s="255"/>
      <c r="T121" s="255"/>
      <c r="U121" s="255">
        <v>0</v>
      </c>
      <c r="V121" s="255"/>
      <c r="W121" s="255"/>
      <c r="X121" s="255"/>
      <c r="Y121" s="255"/>
      <c r="Z121" s="255"/>
      <c r="AA121" s="255"/>
      <c r="AB121" s="255"/>
      <c r="AC121" s="255"/>
      <c r="AD121" s="255"/>
      <c r="AE121" s="255"/>
      <c r="AF121" s="255"/>
      <c r="AG121" s="255"/>
      <c r="AH121" s="255"/>
      <c r="AI121" s="255"/>
      <c r="AJ121" s="255"/>
      <c r="AK121" s="255"/>
      <c r="AL121" s="255"/>
      <c r="AM121" s="361"/>
      <c r="AN121" s="361"/>
      <c r="AO121" s="361"/>
      <c r="AP121" s="361"/>
      <c r="AQ121" s="361"/>
      <c r="AR121" s="361"/>
      <c r="AS121" s="366"/>
      <c r="AT121" s="366"/>
      <c r="AU121" s="366"/>
      <c r="AV121" s="366"/>
      <c r="AW121" s="366"/>
      <c r="AX121" s="366"/>
      <c r="AY121" s="366"/>
      <c r="AZ121" s="366"/>
      <c r="BA121" s="256">
        <f>SUM(AM121:AZ121)</f>
        <v>0</v>
      </c>
    </row>
    <row r="122" spans="1:53" s="243" customFormat="1" ht="15" hidden="1" outlineLevel="1">
      <c r="A122" s="448"/>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f>U121</f>
        <v>0</v>
      </c>
      <c r="V122" s="255"/>
      <c r="W122" s="255"/>
      <c r="X122" s="255"/>
      <c r="Y122" s="255"/>
      <c r="Z122" s="255"/>
      <c r="AA122" s="255"/>
      <c r="AB122" s="255"/>
      <c r="AC122" s="255"/>
      <c r="AD122" s="255"/>
      <c r="AE122" s="255"/>
      <c r="AF122" s="255"/>
      <c r="AG122" s="255"/>
      <c r="AH122" s="255"/>
      <c r="AI122" s="255"/>
      <c r="AJ122" s="255"/>
      <c r="AK122" s="255"/>
      <c r="AL122" s="255"/>
      <c r="AM122" s="362">
        <f>AM121</f>
        <v>0</v>
      </c>
      <c r="AN122" s="362">
        <f t="shared" ref="AN122:AZ122" si="31">AN121</f>
        <v>0</v>
      </c>
      <c r="AO122" s="362">
        <f t="shared" si="31"/>
        <v>0</v>
      </c>
      <c r="AP122" s="362">
        <f t="shared" si="31"/>
        <v>0</v>
      </c>
      <c r="AQ122" s="362">
        <f t="shared" si="31"/>
        <v>0</v>
      </c>
      <c r="AR122" s="362">
        <f t="shared" si="31"/>
        <v>0</v>
      </c>
      <c r="AS122" s="362">
        <f t="shared" si="31"/>
        <v>0</v>
      </c>
      <c r="AT122" s="362">
        <f t="shared" si="31"/>
        <v>0</v>
      </c>
      <c r="AU122" s="362">
        <f t="shared" si="31"/>
        <v>0</v>
      </c>
      <c r="AV122" s="362">
        <f t="shared" si="31"/>
        <v>0</v>
      </c>
      <c r="AW122" s="362">
        <f t="shared" si="31"/>
        <v>0</v>
      </c>
      <c r="AX122" s="362">
        <f t="shared" si="31"/>
        <v>0</v>
      </c>
      <c r="AY122" s="362">
        <f t="shared" si="31"/>
        <v>0</v>
      </c>
      <c r="AZ122" s="362">
        <f t="shared" si="31"/>
        <v>0</v>
      </c>
      <c r="BA122" s="444"/>
    </row>
    <row r="123" spans="1:53" s="243" customFormat="1" ht="15" hidden="1" outlineLevel="1">
      <c r="A123" s="448"/>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363"/>
      <c r="AN123" s="363"/>
      <c r="AO123" s="363"/>
      <c r="AP123" s="363"/>
      <c r="AQ123" s="363"/>
      <c r="AR123" s="363"/>
      <c r="AS123" s="367"/>
      <c r="AT123" s="367"/>
      <c r="AU123" s="367"/>
      <c r="AV123" s="367"/>
      <c r="AW123" s="367"/>
      <c r="AX123" s="367"/>
      <c r="AY123" s="367"/>
      <c r="AZ123" s="367"/>
      <c r="BA123" s="272"/>
    </row>
    <row r="124" spans="1:53" s="243" customFormat="1" ht="15" hidden="1" outlineLevel="1">
      <c r="A124" s="448">
        <v>33</v>
      </c>
      <c r="B124" s="283" t="s">
        <v>489</v>
      </c>
      <c r="C124" s="251" t="s">
        <v>25</v>
      </c>
      <c r="D124" s="255"/>
      <c r="E124" s="255"/>
      <c r="F124" s="255"/>
      <c r="G124" s="255"/>
      <c r="H124" s="255"/>
      <c r="I124" s="255"/>
      <c r="J124" s="255"/>
      <c r="K124" s="255"/>
      <c r="L124" s="255"/>
      <c r="M124" s="255"/>
      <c r="N124" s="255"/>
      <c r="O124" s="255"/>
      <c r="P124" s="255"/>
      <c r="Q124" s="255"/>
      <c r="R124" s="255"/>
      <c r="S124" s="255"/>
      <c r="T124" s="255"/>
      <c r="U124" s="255">
        <v>12</v>
      </c>
      <c r="V124" s="255"/>
      <c r="W124" s="255"/>
      <c r="X124" s="255"/>
      <c r="Y124" s="255"/>
      <c r="Z124" s="255"/>
      <c r="AA124" s="255"/>
      <c r="AB124" s="255"/>
      <c r="AC124" s="255"/>
      <c r="AD124" s="255"/>
      <c r="AE124" s="255"/>
      <c r="AF124" s="255"/>
      <c r="AG124" s="255"/>
      <c r="AH124" s="255"/>
      <c r="AI124" s="255"/>
      <c r="AJ124" s="255"/>
      <c r="AK124" s="255"/>
      <c r="AL124" s="255"/>
      <c r="AM124" s="361"/>
      <c r="AN124" s="361"/>
      <c r="AO124" s="361"/>
      <c r="AP124" s="361"/>
      <c r="AQ124" s="361"/>
      <c r="AR124" s="361"/>
      <c r="AS124" s="366"/>
      <c r="AT124" s="366"/>
      <c r="AU124" s="366"/>
      <c r="AV124" s="366"/>
      <c r="AW124" s="366"/>
      <c r="AX124" s="366"/>
      <c r="AY124" s="366"/>
      <c r="AZ124" s="366"/>
      <c r="BA124" s="256">
        <f>SUM(AM124:AZ124)</f>
        <v>0</v>
      </c>
    </row>
    <row r="125" spans="1:53" s="243" customFormat="1" ht="15" hidden="1" outlineLevel="1">
      <c r="A125" s="448"/>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f>U124</f>
        <v>12</v>
      </c>
      <c r="V125" s="255"/>
      <c r="W125" s="255"/>
      <c r="X125" s="255"/>
      <c r="Y125" s="255"/>
      <c r="Z125" s="255"/>
      <c r="AA125" s="255"/>
      <c r="AB125" s="255"/>
      <c r="AC125" s="255"/>
      <c r="AD125" s="255"/>
      <c r="AE125" s="255"/>
      <c r="AF125" s="255"/>
      <c r="AG125" s="255"/>
      <c r="AH125" s="255"/>
      <c r="AI125" s="255"/>
      <c r="AJ125" s="255"/>
      <c r="AK125" s="255"/>
      <c r="AL125" s="255"/>
      <c r="AM125" s="362">
        <f>AM124</f>
        <v>0</v>
      </c>
      <c r="AN125" s="362">
        <f t="shared" ref="AN125:AZ125" si="32">AN124</f>
        <v>0</v>
      </c>
      <c r="AO125" s="362">
        <f t="shared" si="32"/>
        <v>0</v>
      </c>
      <c r="AP125" s="362">
        <f t="shared" si="32"/>
        <v>0</v>
      </c>
      <c r="AQ125" s="362">
        <f t="shared" si="32"/>
        <v>0</v>
      </c>
      <c r="AR125" s="362">
        <f t="shared" si="32"/>
        <v>0</v>
      </c>
      <c r="AS125" s="362">
        <f t="shared" si="32"/>
        <v>0</v>
      </c>
      <c r="AT125" s="362">
        <f t="shared" si="32"/>
        <v>0</v>
      </c>
      <c r="AU125" s="362">
        <f t="shared" si="32"/>
        <v>0</v>
      </c>
      <c r="AV125" s="362">
        <f t="shared" si="32"/>
        <v>0</v>
      </c>
      <c r="AW125" s="362">
        <f t="shared" si="32"/>
        <v>0</v>
      </c>
      <c r="AX125" s="362">
        <f t="shared" si="32"/>
        <v>0</v>
      </c>
      <c r="AY125" s="362">
        <f t="shared" si="32"/>
        <v>0</v>
      </c>
      <c r="AZ125" s="362">
        <f t="shared" si="32"/>
        <v>0</v>
      </c>
      <c r="BA125" s="444"/>
    </row>
    <row r="126" spans="1:53" s="243" customFormat="1" ht="15" hidden="1" outlineLevel="1">
      <c r="A126" s="448"/>
      <c r="B126" s="274"/>
      <c r="C126" s="284"/>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51"/>
      <c r="AG126" s="251"/>
      <c r="AH126" s="251"/>
      <c r="AI126" s="251"/>
      <c r="AJ126" s="251"/>
      <c r="AK126" s="251"/>
      <c r="AL126" s="251"/>
      <c r="AM126" s="363"/>
      <c r="AN126" s="363"/>
      <c r="AO126" s="363"/>
      <c r="AP126" s="363"/>
      <c r="AQ126" s="363"/>
      <c r="AR126" s="363"/>
      <c r="AS126" s="363"/>
      <c r="AT126" s="363"/>
      <c r="AU126" s="363"/>
      <c r="AV126" s="363"/>
      <c r="AW126" s="363"/>
      <c r="AX126" s="363"/>
      <c r="AY126" s="363"/>
      <c r="AZ126" s="363"/>
      <c r="BA126" s="266"/>
    </row>
    <row r="127" spans="1:53" s="243" customFormat="1" ht="15.75" collapsed="1">
      <c r="A127" s="448"/>
      <c r="B127" s="286" t="s">
        <v>237</v>
      </c>
      <c r="C127" s="287"/>
      <c r="D127" s="287">
        <f>SUM(D22:D125)</f>
        <v>0</v>
      </c>
      <c r="E127" s="287"/>
      <c r="F127" s="287"/>
      <c r="G127" s="287"/>
      <c r="H127" s="287"/>
      <c r="I127" s="287"/>
      <c r="J127" s="287"/>
      <c r="K127" s="287"/>
      <c r="L127" s="287"/>
      <c r="M127" s="287"/>
      <c r="N127" s="287"/>
      <c r="O127" s="287"/>
      <c r="P127" s="287"/>
      <c r="Q127" s="287"/>
      <c r="R127" s="287"/>
      <c r="S127" s="287"/>
      <c r="T127" s="287"/>
      <c r="U127" s="287"/>
      <c r="V127" s="287">
        <f>SUM(V22:V125)</f>
        <v>0</v>
      </c>
      <c r="W127" s="287"/>
      <c r="X127" s="287"/>
      <c r="Y127" s="287"/>
      <c r="Z127" s="287"/>
      <c r="AA127" s="287"/>
      <c r="AB127" s="287"/>
      <c r="AC127" s="287"/>
      <c r="AD127" s="287"/>
      <c r="AE127" s="287"/>
      <c r="AF127" s="288"/>
      <c r="AG127" s="288"/>
      <c r="AH127" s="288"/>
      <c r="AI127" s="288"/>
      <c r="AJ127" s="288"/>
      <c r="AK127" s="288"/>
      <c r="AL127" s="288"/>
      <c r="AM127" s="288">
        <f>IF(AM21="kWh",SUMPRODUCT(D22:D125,AM22:AM125))</f>
        <v>0</v>
      </c>
      <c r="AN127" s="288">
        <f>IF(AN21="kWh",SUMPRODUCT(D22:D125,AN22:AN125))</f>
        <v>0</v>
      </c>
      <c r="AO127" s="288">
        <f>IF(AO21="kW",SUMPRODUCT(U22:U125,V22:V125,AO22:AO125),SUMPRODUCT(D22:D125,AO22:AO125))</f>
        <v>0</v>
      </c>
      <c r="AP127" s="288">
        <f>IF(AP21="kW",SUMPRODUCT(U22:U125,V22:V125,AP22:AP125),SUMPRODUCT(D22:D125,AP22:AP125))</f>
        <v>0</v>
      </c>
      <c r="AQ127" s="288">
        <f>IF(AQ21="kW",SUMPRODUCT(U22:U125,V22:V125,AQ22:AQ125),SUMPRODUCT(D22:D125,AQ22:AQ125))</f>
        <v>0</v>
      </c>
      <c r="AR127" s="288">
        <f>IF(AR21="kW",SUMPRODUCT(U22:U125,V22:V125,AR22:AR125),SUMPRODUCT(D22:D125,AR22:AR125))</f>
        <v>0</v>
      </c>
      <c r="AS127" s="288">
        <f>IF(AS21="kW",SUMPRODUCT(U22:U125,V22:V125,AS22:AS125),SUMPRODUCT(D22:D125,AS22:AS125))</f>
        <v>0</v>
      </c>
      <c r="AT127" s="288">
        <f>IF(AT21="kW",SUMPRODUCT(U22:U125,V22:V125,AT22:AT125),SUMPRODUCT(D22:D125,AT22:AT125))</f>
        <v>0</v>
      </c>
      <c r="AU127" s="288">
        <f>IF(AU21="kW",SUMPRODUCT(U22:U125,V22:V125,AU22:AU125),SUMPRODUCT(D22:D125,AU22:AU125))</f>
        <v>0</v>
      </c>
      <c r="AV127" s="288">
        <f>IF(AV21="kW",SUMPRODUCT(U22:U125,V22:V125,AV22:AV125),SUMPRODUCT(D22:D125,AV22:AV125))</f>
        <v>0</v>
      </c>
      <c r="AW127" s="288">
        <f>IF(AW21="kW",SUMPRODUCT(U22:U125,V22:V125,AW22:AW125),SUMPRODUCT(D22:D125,AW22:AW125))</f>
        <v>0</v>
      </c>
      <c r="AX127" s="288">
        <f>IF(AX21="kW",SUMPRODUCT(U22:U125,V22:V125,AX22:AX125),SUMPRODUCT(D22:D125,AX22:AX125))</f>
        <v>0</v>
      </c>
      <c r="AY127" s="288">
        <f>IF(AY21="kW",SUMPRODUCT(U22:U125,V22:V125,AY22:AY125),SUMPRODUCT(D22:D125,AY22:AY125))</f>
        <v>0</v>
      </c>
      <c r="AZ127" s="288">
        <f>IF(AZ21="kW",SUMPRODUCT(U22:U125,V22:V125,AZ22:AZ125),SUMPRODUCT(D22:D125,AZ22:AZ125))</f>
        <v>0</v>
      </c>
      <c r="BA127" s="289"/>
    </row>
    <row r="128" spans="1:53" s="243" customFormat="1" ht="15.75">
      <c r="A128" s="448"/>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f>HLOOKUP(AM20,'2. LRAMVA Threshold'!$B$42:$Q$53,3,FALSE)</f>
        <v>0</v>
      </c>
      <c r="AN128" s="287">
        <f>HLOOKUP(AN20,'2. LRAMVA Threshold'!$B$42:$Q$53,3,FALSE)</f>
        <v>0</v>
      </c>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91"/>
    </row>
    <row r="129" spans="1:54" s="263" customFormat="1" ht="15">
      <c r="A129" s="450"/>
      <c r="B129" s="283"/>
      <c r="C129" s="292"/>
      <c r="D129" s="293"/>
      <c r="E129" s="293"/>
      <c r="F129" s="293"/>
      <c r="G129" s="293"/>
      <c r="H129" s="293"/>
      <c r="I129" s="293"/>
      <c r="J129" s="293"/>
      <c r="K129" s="293"/>
      <c r="L129" s="293"/>
      <c r="M129" s="293"/>
      <c r="N129" s="293"/>
      <c r="O129" s="293"/>
      <c r="P129" s="293"/>
      <c r="Q129" s="293"/>
      <c r="R129" s="293"/>
      <c r="S129" s="293"/>
      <c r="T129" s="293"/>
      <c r="U129" s="293"/>
      <c r="V129" s="294"/>
      <c r="W129" s="293"/>
      <c r="X129" s="293"/>
      <c r="Y129" s="293"/>
      <c r="AD129" s="293"/>
      <c r="AE129" s="293"/>
      <c r="AF129" s="293"/>
      <c r="AG129" s="293"/>
      <c r="AH129" s="293"/>
      <c r="AI129" s="293"/>
      <c r="AJ129" s="293"/>
      <c r="AK129" s="293"/>
      <c r="AL129" s="293"/>
      <c r="AM129" s="260"/>
      <c r="AN129" s="260"/>
      <c r="AO129" s="260"/>
      <c r="AP129" s="260"/>
      <c r="AQ129" s="260"/>
      <c r="AR129" s="260"/>
      <c r="AS129" s="260"/>
      <c r="AT129" s="260"/>
      <c r="AU129" s="260"/>
      <c r="AV129" s="260"/>
      <c r="AW129" s="260"/>
      <c r="AX129" s="260"/>
      <c r="AY129" s="260"/>
      <c r="AZ129" s="260"/>
      <c r="BA129" s="295"/>
    </row>
    <row r="130" spans="1:54" s="296" customFormat="1" ht="15">
      <c r="A130" s="447"/>
      <c r="B130" s="283" t="s">
        <v>164</v>
      </c>
      <c r="AA130" s="297"/>
      <c r="AB130" s="297"/>
      <c r="AC130" s="297"/>
      <c r="AD130" s="298"/>
      <c r="AE130" s="298"/>
      <c r="AF130" s="298"/>
      <c r="AG130" s="298"/>
      <c r="AH130" s="298"/>
      <c r="AI130" s="298"/>
      <c r="AJ130" s="298"/>
      <c r="AK130" s="298"/>
      <c r="AL130" s="298"/>
      <c r="AM130" s="732">
        <f>HLOOKUP(AM$20,'3.  Distribution Rates'!$C$122:$P$133,3,FALSE)</f>
        <v>0</v>
      </c>
      <c r="AN130" s="732">
        <f>HLOOKUP(AN$20,'3.  Distribution Rates'!$C$122:$P$133,3,FALSE)</f>
        <v>0</v>
      </c>
      <c r="AO130" s="299">
        <f>HLOOKUP(AO$20,'3.  Distribution Rates'!$C$122:$P$133,3,FALSE)</f>
        <v>0</v>
      </c>
      <c r="AP130" s="29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300"/>
      <c r="BB130" s="297"/>
    </row>
    <row r="131" spans="1:54" s="263" customFormat="1" ht="15.75">
      <c r="A131" s="450"/>
      <c r="B131" s="258" t="s">
        <v>252</v>
      </c>
      <c r="C131" s="301"/>
      <c r="E131" s="293"/>
      <c r="F131" s="293"/>
      <c r="G131" s="293"/>
      <c r="H131" s="293"/>
      <c r="I131" s="293"/>
      <c r="J131" s="293"/>
      <c r="K131" s="293"/>
      <c r="L131" s="293"/>
      <c r="M131" s="293"/>
      <c r="N131" s="293"/>
      <c r="O131" s="293"/>
      <c r="P131" s="293"/>
      <c r="Q131" s="293"/>
      <c r="R131" s="293"/>
      <c r="S131" s="293"/>
      <c r="T131" s="293"/>
      <c r="U131" s="293"/>
      <c r="V131" s="260"/>
      <c r="W131" s="293"/>
      <c r="X131" s="293"/>
      <c r="Y131" s="293"/>
      <c r="AD131" s="293"/>
      <c r="AE131" s="293"/>
      <c r="AF131" s="293"/>
      <c r="AG131" s="293"/>
      <c r="AH131" s="293"/>
      <c r="AI131" s="293"/>
      <c r="AJ131" s="293"/>
      <c r="AK131" s="293"/>
      <c r="AL131" s="293"/>
      <c r="AM131" s="302">
        <f t="shared" ref="AM131:AR131" si="33">AM127*AM130</f>
        <v>0</v>
      </c>
      <c r="AN131" s="302">
        <f t="shared" si="33"/>
        <v>0</v>
      </c>
      <c r="AO131" s="303">
        <f t="shared" si="33"/>
        <v>0</v>
      </c>
      <c r="AP131" s="303">
        <f t="shared" si="33"/>
        <v>0</v>
      </c>
      <c r="AQ131" s="303">
        <f t="shared" si="33"/>
        <v>0</v>
      </c>
      <c r="AR131" s="303">
        <f t="shared" si="33"/>
        <v>0</v>
      </c>
      <c r="AS131" s="303">
        <f>AS127*AS130</f>
        <v>0</v>
      </c>
      <c r="AT131" s="303">
        <f t="shared" ref="AT131:AZ131" si="34">AT127*AT130</f>
        <v>0</v>
      </c>
      <c r="AU131" s="303">
        <f t="shared" si="34"/>
        <v>0</v>
      </c>
      <c r="AV131" s="303">
        <f t="shared" si="34"/>
        <v>0</v>
      </c>
      <c r="AW131" s="303">
        <f t="shared" si="34"/>
        <v>0</v>
      </c>
      <c r="AX131" s="303">
        <f t="shared" si="34"/>
        <v>0</v>
      </c>
      <c r="AY131" s="303">
        <f t="shared" si="34"/>
        <v>0</v>
      </c>
      <c r="AZ131" s="303">
        <f t="shared" si="34"/>
        <v>0</v>
      </c>
      <c r="BA131" s="359">
        <f>SUM(AM131:AZ131)</f>
        <v>0</v>
      </c>
    </row>
    <row r="132" spans="1:54" s="263" customFormat="1" ht="15.75">
      <c r="A132" s="450"/>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60"/>
      <c r="W132" s="293"/>
      <c r="X132" s="293"/>
      <c r="Y132" s="293"/>
      <c r="AD132" s="293"/>
      <c r="AE132" s="293"/>
      <c r="AF132" s="293"/>
      <c r="AG132" s="293"/>
      <c r="AH132" s="293"/>
      <c r="AI132" s="293"/>
      <c r="AJ132" s="293"/>
      <c r="AK132" s="293"/>
      <c r="AL132" s="293"/>
      <c r="AM132" s="303">
        <f t="shared" ref="AM132:AR132" si="35">AM128*AM130</f>
        <v>0</v>
      </c>
      <c r="AN132" s="303">
        <f t="shared" si="35"/>
        <v>0</v>
      </c>
      <c r="AO132" s="303">
        <f t="shared" si="35"/>
        <v>0</v>
      </c>
      <c r="AP132" s="303">
        <f t="shared" si="35"/>
        <v>0</v>
      </c>
      <c r="AQ132" s="303">
        <f t="shared" si="35"/>
        <v>0</v>
      </c>
      <c r="AR132" s="303">
        <f t="shared" si="35"/>
        <v>0</v>
      </c>
      <c r="AS132" s="303">
        <f>AS128*AS130</f>
        <v>0</v>
      </c>
      <c r="AT132" s="303">
        <f t="shared" ref="AT132:AZ132" si="36">AT128*AT130</f>
        <v>0</v>
      </c>
      <c r="AU132" s="303">
        <f t="shared" si="36"/>
        <v>0</v>
      </c>
      <c r="AV132" s="303">
        <f t="shared" si="36"/>
        <v>0</v>
      </c>
      <c r="AW132" s="303">
        <f t="shared" si="36"/>
        <v>0</v>
      </c>
      <c r="AX132" s="303">
        <f t="shared" si="36"/>
        <v>0</v>
      </c>
      <c r="AY132" s="303">
        <f t="shared" si="36"/>
        <v>0</v>
      </c>
      <c r="AZ132" s="303">
        <f t="shared" si="36"/>
        <v>0</v>
      </c>
      <c r="BA132" s="359">
        <f>SUM(AM132:AZ132)</f>
        <v>0</v>
      </c>
    </row>
    <row r="133" spans="1:54" s="306" customFormat="1" ht="17.25" customHeight="1">
      <c r="A133" s="447"/>
      <c r="B133" s="305" t="s">
        <v>255</v>
      </c>
      <c r="C133" s="301"/>
      <c r="E133" s="293"/>
      <c r="F133" s="293"/>
      <c r="G133" s="293"/>
      <c r="H133" s="293"/>
      <c r="I133" s="293"/>
      <c r="J133" s="293"/>
      <c r="K133" s="293"/>
      <c r="L133" s="293"/>
      <c r="M133" s="293"/>
      <c r="N133" s="293"/>
      <c r="O133" s="293"/>
      <c r="P133" s="293"/>
      <c r="Q133" s="293"/>
      <c r="R133" s="293"/>
      <c r="S133" s="293"/>
      <c r="T133" s="293"/>
      <c r="U133" s="293"/>
      <c r="V133" s="260"/>
      <c r="W133" s="293"/>
      <c r="X133" s="293"/>
      <c r="Y133" s="293"/>
      <c r="AD133" s="293"/>
      <c r="AE133" s="293"/>
      <c r="AF133" s="293"/>
      <c r="AG133" s="293"/>
      <c r="AH133" s="293"/>
      <c r="AI133" s="293"/>
      <c r="AJ133" s="293"/>
      <c r="AK133" s="293"/>
      <c r="AL133" s="293"/>
      <c r="AM133" s="307"/>
      <c r="AN133" s="307"/>
      <c r="AO133" s="307"/>
      <c r="AP133" s="307"/>
      <c r="AQ133" s="307"/>
      <c r="AR133" s="307"/>
      <c r="AS133" s="307"/>
      <c r="AT133" s="307"/>
      <c r="AU133" s="307"/>
      <c r="AV133" s="307"/>
      <c r="AW133" s="307"/>
      <c r="AX133" s="307"/>
      <c r="AY133" s="307"/>
      <c r="AZ133" s="307"/>
      <c r="BA133" s="359">
        <f>BA131-BA132</f>
        <v>0</v>
      </c>
    </row>
    <row r="134" spans="1:54" s="306" customFormat="1" ht="19.5" customHeight="1">
      <c r="A134" s="447"/>
      <c r="B134" s="283"/>
      <c r="E134" s="293"/>
      <c r="F134" s="293"/>
      <c r="G134" s="293"/>
      <c r="H134" s="293"/>
      <c r="I134" s="293"/>
      <c r="J134" s="293"/>
      <c r="K134" s="293"/>
      <c r="L134" s="293"/>
      <c r="M134" s="293"/>
      <c r="N134" s="293"/>
      <c r="O134" s="293"/>
      <c r="P134" s="293"/>
      <c r="Q134" s="293"/>
      <c r="R134" s="293"/>
      <c r="S134" s="293"/>
      <c r="T134" s="293"/>
      <c r="U134" s="293"/>
      <c r="V134" s="260"/>
      <c r="W134" s="293"/>
      <c r="X134" s="293"/>
      <c r="Y134" s="293"/>
      <c r="AA134" s="301"/>
      <c r="AD134" s="293"/>
      <c r="AE134" s="293"/>
      <c r="AF134" s="293"/>
      <c r="AG134" s="293"/>
      <c r="AH134" s="293"/>
      <c r="AI134" s="293"/>
      <c r="AJ134" s="293"/>
      <c r="AK134" s="293"/>
      <c r="AL134" s="293"/>
      <c r="AM134" s="308"/>
      <c r="AN134" s="308"/>
      <c r="AO134" s="308"/>
      <c r="AP134" s="308"/>
      <c r="AQ134" s="308"/>
      <c r="AR134" s="308"/>
      <c r="AS134" s="308"/>
      <c r="AT134" s="308"/>
      <c r="AU134" s="308"/>
      <c r="AV134" s="308"/>
      <c r="AW134" s="308"/>
      <c r="AX134" s="308"/>
      <c r="AY134" s="308"/>
      <c r="AZ134" s="308"/>
      <c r="BA134" s="309"/>
    </row>
    <row r="135" spans="1:54" s="243" customFormat="1" ht="15">
      <c r="A135" s="448"/>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312"/>
      <c r="W135" s="240"/>
      <c r="X135" s="240"/>
      <c r="Y135" s="240"/>
      <c r="Z135" s="264"/>
      <c r="AC135" s="240"/>
      <c r="AD135" s="240"/>
      <c r="AM135" s="251">
        <f>SUMPRODUCT($E$22:$E$125,AM22:AM125)</f>
        <v>0</v>
      </c>
      <c r="AN135" s="251">
        <f>SUMPRODUCT($E$22:$E$125,AN22:AN125)</f>
        <v>0</v>
      </c>
      <c r="AO135" s="251">
        <f>IF(AO21="kW",SUMPRODUCT($U$22:$U$125,$W$22:$W$125,AO22:AO125),SUMPRODUCT($E$22:$E$125,AO22:AO125))</f>
        <v>0</v>
      </c>
      <c r="AP135" s="251">
        <f t="shared" ref="AP135:AZ135" si="37">IF(AP21="kW",SUMPRODUCT($U$22:$U$125,$W$22:$W$125,AP22:AP125),SUMPRODUCT($E$22:$E$125,AP22:AP125))</f>
        <v>0</v>
      </c>
      <c r="AQ135" s="251">
        <f t="shared" si="37"/>
        <v>0</v>
      </c>
      <c r="AR135" s="251">
        <f t="shared" si="37"/>
        <v>0</v>
      </c>
      <c r="AS135" s="251">
        <f t="shared" si="37"/>
        <v>0</v>
      </c>
      <c r="AT135" s="251">
        <f t="shared" si="37"/>
        <v>0</v>
      </c>
      <c r="AU135" s="251">
        <f t="shared" si="37"/>
        <v>0</v>
      </c>
      <c r="AV135" s="251">
        <f t="shared" si="37"/>
        <v>0</v>
      </c>
      <c r="AW135" s="251">
        <f t="shared" si="37"/>
        <v>0</v>
      </c>
      <c r="AX135" s="251">
        <f t="shared" si="37"/>
        <v>0</v>
      </c>
      <c r="AY135" s="251">
        <f t="shared" si="37"/>
        <v>0</v>
      </c>
      <c r="AZ135" s="251">
        <f t="shared" si="37"/>
        <v>0</v>
      </c>
      <c r="BA135" s="295"/>
    </row>
    <row r="136" spans="1:54" s="243" customFormat="1" ht="15">
      <c r="A136" s="448"/>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312"/>
      <c r="W136" s="240"/>
      <c r="X136" s="240"/>
      <c r="Y136" s="240"/>
      <c r="Z136" s="264"/>
      <c r="AC136" s="240"/>
      <c r="AD136" s="240"/>
      <c r="AM136" s="251">
        <f>SUMPRODUCT($F$22:$F$125,AM22:AM125)</f>
        <v>0</v>
      </c>
      <c r="AN136" s="251">
        <f>SUMPRODUCT($F$22:$F$125,AN22:AN125)</f>
        <v>0</v>
      </c>
      <c r="AO136" s="251">
        <f>IF(AO21="kW",SUMPRODUCT($U$22:$U$125,$X$22:$X$125,AO22:AO125),SUMPRODUCT($F$22:$F$125,AO22:AO125))</f>
        <v>0</v>
      </c>
      <c r="AP136" s="251">
        <f t="shared" ref="AP136:AZ136" si="38">IF(AP21="kW",SUMPRODUCT($U$22:$U$125,$X$22:$X$125,AP22:AP125),SUMPRODUCT($F$22:$F$125,AP22:AP125))</f>
        <v>0</v>
      </c>
      <c r="AQ136" s="251">
        <f t="shared" si="38"/>
        <v>0</v>
      </c>
      <c r="AR136" s="251">
        <f t="shared" si="38"/>
        <v>0</v>
      </c>
      <c r="AS136" s="251">
        <f t="shared" si="38"/>
        <v>0</v>
      </c>
      <c r="AT136" s="251">
        <f t="shared" si="38"/>
        <v>0</v>
      </c>
      <c r="AU136" s="251">
        <f t="shared" si="38"/>
        <v>0</v>
      </c>
      <c r="AV136" s="251">
        <f t="shared" si="38"/>
        <v>0</v>
      </c>
      <c r="AW136" s="251">
        <f t="shared" si="38"/>
        <v>0</v>
      </c>
      <c r="AX136" s="251">
        <f t="shared" si="38"/>
        <v>0</v>
      </c>
      <c r="AY136" s="251">
        <f t="shared" si="38"/>
        <v>0</v>
      </c>
      <c r="AZ136" s="251">
        <f t="shared" si="38"/>
        <v>0</v>
      </c>
      <c r="BA136" s="295"/>
    </row>
    <row r="137" spans="1:54" s="243" customFormat="1" ht="15">
      <c r="A137" s="448"/>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312"/>
      <c r="W137" s="240"/>
      <c r="X137" s="240"/>
      <c r="Y137" s="240"/>
      <c r="Z137" s="264"/>
      <c r="AC137" s="240"/>
      <c r="AD137" s="240"/>
      <c r="AM137" s="251">
        <f>SUMPRODUCT($G$22:$G$125,AM22:AM125)</f>
        <v>0</v>
      </c>
      <c r="AN137" s="251">
        <f>SUMPRODUCT($G$22:$G$125,AN22:AN125)</f>
        <v>0</v>
      </c>
      <c r="AO137" s="251">
        <f>IF(AO21="kW",SUMPRODUCT($U$22:$U$125,$Y$22:$Y$125,AO22:AO125),SUMPRODUCT($G$22:$G$125,AO22:AO125))</f>
        <v>0</v>
      </c>
      <c r="AP137" s="251">
        <f t="shared" ref="AP137:AZ137" si="39">IF(AP21="kW",SUMPRODUCT($U$22:$U$125,$Y$22:$Y$125,AP22:AP125),SUMPRODUCT($G$22:$G$125,AP22:AP125))</f>
        <v>0</v>
      </c>
      <c r="AQ137" s="251">
        <f t="shared" si="39"/>
        <v>0</v>
      </c>
      <c r="AR137" s="251">
        <f t="shared" si="39"/>
        <v>0</v>
      </c>
      <c r="AS137" s="251">
        <f t="shared" si="39"/>
        <v>0</v>
      </c>
      <c r="AT137" s="251">
        <f t="shared" si="39"/>
        <v>0</v>
      </c>
      <c r="AU137" s="251">
        <f t="shared" si="39"/>
        <v>0</v>
      </c>
      <c r="AV137" s="251">
        <f t="shared" si="39"/>
        <v>0</v>
      </c>
      <c r="AW137" s="251">
        <f t="shared" si="39"/>
        <v>0</v>
      </c>
      <c r="AX137" s="251">
        <f t="shared" si="39"/>
        <v>0</v>
      </c>
      <c r="AY137" s="251">
        <f t="shared" si="39"/>
        <v>0</v>
      </c>
      <c r="AZ137" s="251">
        <f t="shared" si="39"/>
        <v>0</v>
      </c>
      <c r="BA137" s="295"/>
    </row>
    <row r="138" spans="1:54" s="243" customFormat="1" ht="15">
      <c r="A138" s="448"/>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312"/>
      <c r="W138" s="240"/>
      <c r="X138" s="240"/>
      <c r="Y138" s="240"/>
      <c r="Z138" s="264"/>
      <c r="AC138" s="240"/>
      <c r="AD138" s="240"/>
      <c r="AM138" s="251">
        <f>SUMPRODUCT($H$22:$H$125,AM22:AM125)</f>
        <v>0</v>
      </c>
      <c r="AN138" s="251">
        <f>SUMPRODUCT($H$22:$H$125,AN22:AN125)</f>
        <v>0</v>
      </c>
      <c r="AO138" s="251">
        <f>IF(AO21="kW",SUMPRODUCT($U$22:$U$125,$Z$22:$Z$125,AO22:AO125),SUMPRODUCT($H$22:$H$125,AO22:AO125))</f>
        <v>0</v>
      </c>
      <c r="AP138" s="251">
        <f t="shared" ref="AP138:AZ138" si="40">IF(AP21="kW",SUMPRODUCT($U$22:$U$125,$Z$22:$Z$125,AP22:AP125),SUMPRODUCT($H$22:$H$125,AP22:AP125))</f>
        <v>0</v>
      </c>
      <c r="AQ138" s="251">
        <f t="shared" si="40"/>
        <v>0</v>
      </c>
      <c r="AR138" s="251">
        <f t="shared" si="40"/>
        <v>0</v>
      </c>
      <c r="AS138" s="251">
        <f t="shared" si="40"/>
        <v>0</v>
      </c>
      <c r="AT138" s="251">
        <f t="shared" si="40"/>
        <v>0</v>
      </c>
      <c r="AU138" s="251">
        <f t="shared" si="40"/>
        <v>0</v>
      </c>
      <c r="AV138" s="251">
        <f t="shared" si="40"/>
        <v>0</v>
      </c>
      <c r="AW138" s="251">
        <f t="shared" si="40"/>
        <v>0</v>
      </c>
      <c r="AX138" s="251">
        <f t="shared" si="40"/>
        <v>0</v>
      </c>
      <c r="AY138" s="251">
        <f t="shared" si="40"/>
        <v>0</v>
      </c>
      <c r="AZ138" s="251">
        <f t="shared" si="40"/>
        <v>0</v>
      </c>
      <c r="BA138" s="295"/>
    </row>
    <row r="139" spans="1:54" s="243" customFormat="1" ht="15">
      <c r="A139" s="448"/>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312"/>
      <c r="W139" s="240"/>
      <c r="X139" s="240"/>
      <c r="Y139" s="240"/>
      <c r="Z139" s="264"/>
      <c r="AC139" s="240"/>
      <c r="AD139" s="240"/>
      <c r="AM139" s="251">
        <f>SUMPRODUCT($I$22:$I$125,AM22:AM125)</f>
        <v>0</v>
      </c>
      <c r="AN139" s="251">
        <f>SUMPRODUCT($I$22:$I$125,AN22:AN125)</f>
        <v>0</v>
      </c>
      <c r="AO139" s="251">
        <f>IF(AO21="kW",SUMPRODUCT($U$22:$U$125,$AA$22:$AA$125,AO22:AO125),SUMPRODUCT($I$22:$I$125,AO22:AO125))</f>
        <v>0</v>
      </c>
      <c r="AP139" s="251">
        <f t="shared" ref="AP139:AZ139" si="41">IF(AP21="kW",SUMPRODUCT($U$22:$U$125,$AA$22:$AA$125,AP22:AP125),SUMPRODUCT($I$22:$I$125,AP22:AP125))</f>
        <v>0</v>
      </c>
      <c r="AQ139" s="251">
        <f t="shared" si="41"/>
        <v>0</v>
      </c>
      <c r="AR139" s="251">
        <f t="shared" si="41"/>
        <v>0</v>
      </c>
      <c r="AS139" s="251">
        <f t="shared" si="41"/>
        <v>0</v>
      </c>
      <c r="AT139" s="251">
        <f t="shared" si="41"/>
        <v>0</v>
      </c>
      <c r="AU139" s="251">
        <f t="shared" si="41"/>
        <v>0</v>
      </c>
      <c r="AV139" s="251">
        <f t="shared" si="41"/>
        <v>0</v>
      </c>
      <c r="AW139" s="251">
        <f t="shared" si="41"/>
        <v>0</v>
      </c>
      <c r="AX139" s="251">
        <f t="shared" si="41"/>
        <v>0</v>
      </c>
      <c r="AY139" s="251">
        <f t="shared" si="41"/>
        <v>0</v>
      </c>
      <c r="AZ139" s="251">
        <f t="shared" si="41"/>
        <v>0</v>
      </c>
      <c r="BA139" s="295"/>
    </row>
    <row r="140" spans="1:54" s="243" customFormat="1" ht="15">
      <c r="A140" s="448"/>
      <c r="B140" s="310" t="s">
        <v>220</v>
      </c>
      <c r="C140" s="311"/>
      <c r="V140" s="312"/>
      <c r="Z140" s="264"/>
      <c r="AM140" s="251">
        <f>SUMPRODUCT($J$22:$J$125,AM22:AM125)</f>
        <v>0</v>
      </c>
      <c r="AN140" s="251">
        <f>SUMPRODUCT($J$22:$J$125,AN22:AN125)</f>
        <v>0</v>
      </c>
      <c r="AO140" s="251">
        <f>IF(AO21="kW",SUMPRODUCT($U$22:$U$125,$AB$22:$AB$125,AO22:AO125),SUMPRODUCT($J$22:$J$125,AO22:AO125))</f>
        <v>0</v>
      </c>
      <c r="AP140" s="251">
        <f t="shared" ref="AP140:AZ140" si="42">IF(AP21="kW",SUMPRODUCT($U$22:$U$125,$AB$22:$AB$125,AP22:AP125),SUMPRODUCT($J$22:$J$125,AP22:AP125))</f>
        <v>0</v>
      </c>
      <c r="AQ140" s="251">
        <f t="shared" si="42"/>
        <v>0</v>
      </c>
      <c r="AR140" s="251">
        <f t="shared" si="42"/>
        <v>0</v>
      </c>
      <c r="AS140" s="251">
        <f t="shared" si="42"/>
        <v>0</v>
      </c>
      <c r="AT140" s="251">
        <f t="shared" si="42"/>
        <v>0</v>
      </c>
      <c r="AU140" s="251">
        <f t="shared" si="42"/>
        <v>0</v>
      </c>
      <c r="AV140" s="251">
        <f t="shared" si="42"/>
        <v>0</v>
      </c>
      <c r="AW140" s="251">
        <f t="shared" si="42"/>
        <v>0</v>
      </c>
      <c r="AX140" s="251">
        <f t="shared" si="42"/>
        <v>0</v>
      </c>
      <c r="AY140" s="251">
        <f t="shared" si="42"/>
        <v>0</v>
      </c>
      <c r="AZ140" s="251">
        <f t="shared" si="42"/>
        <v>0</v>
      </c>
      <c r="BA140" s="295"/>
    </row>
    <row r="141" spans="1:54" s="243" customFormat="1" ht="15">
      <c r="A141" s="448"/>
      <c r="B141" s="310" t="s">
        <v>221</v>
      </c>
      <c r="C141" s="311"/>
      <c r="D141" s="294"/>
      <c r="E141" s="294"/>
      <c r="F141" s="294"/>
      <c r="G141" s="294"/>
      <c r="H141" s="294"/>
      <c r="I141" s="294"/>
      <c r="J141" s="294"/>
      <c r="K141" s="294"/>
      <c r="L141" s="294"/>
      <c r="M141" s="294"/>
      <c r="N141" s="294"/>
      <c r="O141" s="294"/>
      <c r="P141" s="294"/>
      <c r="Q141" s="294"/>
      <c r="R141" s="294"/>
      <c r="S141" s="294"/>
      <c r="T141" s="294"/>
      <c r="U141" s="294"/>
      <c r="W141" s="240"/>
      <c r="X141" s="240"/>
      <c r="Z141" s="264"/>
      <c r="AC141" s="312"/>
      <c r="AD141" s="312"/>
      <c r="AM141" s="251">
        <f>SUMPRODUCT($K$22:$K$125,AM22:AM125)</f>
        <v>0</v>
      </c>
      <c r="AN141" s="251">
        <f>SUMPRODUCT($K$22:$K$125,AN22:AN125)</f>
        <v>0</v>
      </c>
      <c r="AO141" s="251">
        <f>IF(AO21="kW",SUMPRODUCT($U$22:$U$125,$AC$22:$AC$125,AO22:AO125),SUMPRODUCT($K$22:$K$125,AO22:AO125))</f>
        <v>0</v>
      </c>
      <c r="AP141" s="251">
        <f t="shared" ref="AP141:AZ141" si="43">IF(AP21="kW",SUMPRODUCT($U$22:$U$125,$AC$22:$AC$125,AP22:AP125),SUMPRODUCT($K$22:$K$125,AP22:AP125))</f>
        <v>0</v>
      </c>
      <c r="AQ141" s="251">
        <f t="shared" si="43"/>
        <v>0</v>
      </c>
      <c r="AR141" s="251">
        <f t="shared" si="43"/>
        <v>0</v>
      </c>
      <c r="AS141" s="251">
        <f t="shared" si="43"/>
        <v>0</v>
      </c>
      <c r="AT141" s="251">
        <f t="shared" si="43"/>
        <v>0</v>
      </c>
      <c r="AU141" s="251">
        <f t="shared" si="43"/>
        <v>0</v>
      </c>
      <c r="AV141" s="251">
        <f t="shared" si="43"/>
        <v>0</v>
      </c>
      <c r="AW141" s="251">
        <f t="shared" si="43"/>
        <v>0</v>
      </c>
      <c r="AX141" s="251">
        <f t="shared" si="43"/>
        <v>0</v>
      </c>
      <c r="AY141" s="251">
        <f t="shared" si="43"/>
        <v>0</v>
      </c>
      <c r="AZ141" s="251">
        <f t="shared" si="43"/>
        <v>0</v>
      </c>
      <c r="BA141" s="295"/>
    </row>
    <row r="142" spans="1:54" s="243" customFormat="1" ht="15">
      <c r="A142" s="448"/>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312"/>
      <c r="W142" s="240"/>
      <c r="X142" s="240"/>
      <c r="Z142" s="264"/>
      <c r="AC142" s="312"/>
      <c r="AD142" s="312"/>
      <c r="AM142" s="251">
        <f>SUMPRODUCT($L$22:$L$125,AM22:AM125)</f>
        <v>0</v>
      </c>
      <c r="AN142" s="251">
        <f>SUMPRODUCT($L$22:$L$125,AN22:AN125)</f>
        <v>0</v>
      </c>
      <c r="AO142" s="251">
        <f>IF(AO21="kW",SUMPRODUCT($U$22:$U$125,$AD$22:$AD$125,AO22:AO125),SUMPRODUCT($L$22:$L$125,AO22:AO125))</f>
        <v>0</v>
      </c>
      <c r="AP142" s="251">
        <f t="shared" ref="AP142:AZ142" si="44">IF(AP21="kW",SUMPRODUCT($U$22:$U$125,$AD$22:$AD$125,AP22:AP125),SUMPRODUCT($L$22:$L$125,AP22:AP125))</f>
        <v>0</v>
      </c>
      <c r="AQ142" s="251">
        <f t="shared" si="44"/>
        <v>0</v>
      </c>
      <c r="AR142" s="251">
        <f t="shared" si="44"/>
        <v>0</v>
      </c>
      <c r="AS142" s="251">
        <f t="shared" si="44"/>
        <v>0</v>
      </c>
      <c r="AT142" s="251">
        <f t="shared" si="44"/>
        <v>0</v>
      </c>
      <c r="AU142" s="251">
        <f t="shared" si="44"/>
        <v>0</v>
      </c>
      <c r="AV142" s="251">
        <f t="shared" si="44"/>
        <v>0</v>
      </c>
      <c r="AW142" s="251">
        <f t="shared" si="44"/>
        <v>0</v>
      </c>
      <c r="AX142" s="251">
        <f t="shared" si="44"/>
        <v>0</v>
      </c>
      <c r="AY142" s="251">
        <f t="shared" si="44"/>
        <v>0</v>
      </c>
      <c r="AZ142" s="251">
        <f t="shared" si="44"/>
        <v>0</v>
      </c>
      <c r="BA142" s="295"/>
    </row>
    <row r="143" spans="1:54" s="243" customFormat="1" ht="15">
      <c r="A143" s="448"/>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312"/>
      <c r="W143" s="240"/>
      <c r="X143" s="240"/>
      <c r="Z143" s="264"/>
      <c r="AC143" s="312"/>
      <c r="AD143" s="312"/>
      <c r="AM143" s="251">
        <f>SUMPRODUCT($M$22:$M$125,AM22:AM125)</f>
        <v>0</v>
      </c>
      <c r="AN143" s="251">
        <f>SUMPRODUCT($M$22:$M$125,AN22:AN125)</f>
        <v>0</v>
      </c>
      <c r="AO143" s="251">
        <f>IF(AO21="kW",SUMPRODUCT($U$22:$U$125,$AE$22:$AE$125,AO22:AO125),SUMPRODUCT($M$22:$M$125,AO22:AO125))</f>
        <v>0</v>
      </c>
      <c r="AP143" s="251">
        <f t="shared" ref="AP143:AZ143" si="45">IF(AP21="kW",SUMPRODUCT($U$22:$U$125,$AE$22:$AE$125,AP22:AP125),SUMPRODUCT($M$22:$M$125,AP22:AP125))</f>
        <v>0</v>
      </c>
      <c r="AQ143" s="251">
        <f t="shared" si="45"/>
        <v>0</v>
      </c>
      <c r="AR143" s="251">
        <f t="shared" si="45"/>
        <v>0</v>
      </c>
      <c r="AS143" s="251">
        <f t="shared" si="45"/>
        <v>0</v>
      </c>
      <c r="AT143" s="251">
        <f t="shared" si="45"/>
        <v>0</v>
      </c>
      <c r="AU143" s="251">
        <f t="shared" si="45"/>
        <v>0</v>
      </c>
      <c r="AV143" s="251">
        <f t="shared" si="45"/>
        <v>0</v>
      </c>
      <c r="AW143" s="251">
        <f t="shared" si="45"/>
        <v>0</v>
      </c>
      <c r="AX143" s="251">
        <f t="shared" si="45"/>
        <v>0</v>
      </c>
      <c r="AY143" s="251">
        <f t="shared" si="45"/>
        <v>0</v>
      </c>
      <c r="AZ143" s="251">
        <f t="shared" si="45"/>
        <v>0</v>
      </c>
      <c r="BA143" s="295"/>
    </row>
    <row r="144" spans="1:54" s="243" customFormat="1" ht="15">
      <c r="A144" s="448"/>
      <c r="B144" s="310" t="s">
        <v>832</v>
      </c>
      <c r="C144" s="311"/>
      <c r="D144" s="294"/>
      <c r="E144" s="294"/>
      <c r="F144" s="294"/>
      <c r="G144" s="294"/>
      <c r="H144" s="294"/>
      <c r="I144" s="294"/>
      <c r="J144" s="294"/>
      <c r="K144" s="294"/>
      <c r="L144" s="294"/>
      <c r="M144" s="294"/>
      <c r="N144" s="294"/>
      <c r="O144" s="294"/>
      <c r="P144" s="294"/>
      <c r="Q144" s="294"/>
      <c r="R144" s="294"/>
      <c r="S144" s="294"/>
      <c r="T144" s="294"/>
      <c r="U144" s="294"/>
      <c r="V144" s="312"/>
      <c r="W144" s="240"/>
      <c r="X144" s="240"/>
      <c r="Z144" s="264"/>
      <c r="AC144" s="312"/>
      <c r="AD144" s="312"/>
      <c r="AM144" s="251">
        <f>SUMPRODUCT($N$22:$N$125,AM22:AM125)</f>
        <v>0</v>
      </c>
      <c r="AN144" s="251">
        <f>SUMPRODUCT($N$22:$N$125,AN22:AN125)</f>
        <v>0</v>
      </c>
      <c r="AO144" s="251">
        <f>IF(AO21="kW",SUMPRODUCT($U$22:$U$125,$AF$22:$AF$125,AO22:AO125),SUMPRODUCT($N$22:$N$125,AO22:AO125))</f>
        <v>0</v>
      </c>
      <c r="AP144" s="251">
        <f t="shared" ref="AP144:AZ144" si="46">IF(AP21="kW",SUMPRODUCT($U$22:$U$125,$AF$22:$AF$125,AP22:AP125),SUMPRODUCT($N$22:$N$125,AP22:AP125))</f>
        <v>0</v>
      </c>
      <c r="AQ144" s="251">
        <f t="shared" si="46"/>
        <v>0</v>
      </c>
      <c r="AR144" s="251">
        <f t="shared" si="46"/>
        <v>0</v>
      </c>
      <c r="AS144" s="251">
        <f t="shared" si="46"/>
        <v>0</v>
      </c>
      <c r="AT144" s="251">
        <f t="shared" si="46"/>
        <v>0</v>
      </c>
      <c r="AU144" s="251">
        <f t="shared" si="46"/>
        <v>0</v>
      </c>
      <c r="AV144" s="251">
        <f t="shared" si="46"/>
        <v>0</v>
      </c>
      <c r="AW144" s="251">
        <f t="shared" si="46"/>
        <v>0</v>
      </c>
      <c r="AX144" s="251">
        <f t="shared" si="46"/>
        <v>0</v>
      </c>
      <c r="AY144" s="251">
        <f t="shared" si="46"/>
        <v>0</v>
      </c>
      <c r="AZ144" s="251">
        <f t="shared" si="46"/>
        <v>0</v>
      </c>
      <c r="BA144" s="295"/>
    </row>
    <row r="145" spans="1:54" s="243" customFormat="1" ht="15">
      <c r="A145" s="448"/>
      <c r="B145" s="310" t="s">
        <v>833</v>
      </c>
      <c r="C145" s="311"/>
      <c r="D145" s="294"/>
      <c r="E145" s="294"/>
      <c r="F145" s="294"/>
      <c r="G145" s="294"/>
      <c r="H145" s="294"/>
      <c r="I145" s="294"/>
      <c r="J145" s="294"/>
      <c r="K145" s="294"/>
      <c r="L145" s="294"/>
      <c r="M145" s="294"/>
      <c r="N145" s="294"/>
      <c r="O145" s="294"/>
      <c r="P145" s="294"/>
      <c r="Q145" s="294"/>
      <c r="R145" s="294"/>
      <c r="S145" s="294"/>
      <c r="T145" s="294"/>
      <c r="U145" s="294"/>
      <c r="V145" s="312"/>
      <c r="W145" s="240"/>
      <c r="X145" s="240"/>
      <c r="Z145" s="264"/>
      <c r="AC145" s="312"/>
      <c r="AD145" s="312"/>
      <c r="AM145" s="251">
        <f>SUMPRODUCT($O$22:$O$125,AM22:AM125)</f>
        <v>0</v>
      </c>
      <c r="AN145" s="251">
        <f>SUMPRODUCT($O$22:$O$125,AN22:AN125)</f>
        <v>0</v>
      </c>
      <c r="AO145" s="251">
        <f>IF(AO21="kW",SUMPRODUCT($U$22:$U$125,$AG$22:$AG$125,AO22:AO125),SUMPRODUCT($O$22:$O$125,AO22:AO125))</f>
        <v>0</v>
      </c>
      <c r="AP145" s="251">
        <f t="shared" ref="AP145:AZ145" si="47">IF(AP21="kW",SUMPRODUCT($U$22:$U$125,$AG$22:$AG$125,AP22:AP125),SUMPRODUCT($O$22:$O$125,AP22:AP125))</f>
        <v>0</v>
      </c>
      <c r="AQ145" s="251">
        <f t="shared" si="47"/>
        <v>0</v>
      </c>
      <c r="AR145" s="251">
        <f t="shared" si="47"/>
        <v>0</v>
      </c>
      <c r="AS145" s="251">
        <f t="shared" si="47"/>
        <v>0</v>
      </c>
      <c r="AT145" s="251">
        <f t="shared" si="47"/>
        <v>0</v>
      </c>
      <c r="AU145" s="251">
        <f t="shared" si="47"/>
        <v>0</v>
      </c>
      <c r="AV145" s="251">
        <f t="shared" si="47"/>
        <v>0</v>
      </c>
      <c r="AW145" s="251">
        <f t="shared" si="47"/>
        <v>0</v>
      </c>
      <c r="AX145" s="251">
        <f t="shared" si="47"/>
        <v>0</v>
      </c>
      <c r="AY145" s="251">
        <f t="shared" si="47"/>
        <v>0</v>
      </c>
      <c r="AZ145" s="251">
        <f t="shared" si="47"/>
        <v>0</v>
      </c>
      <c r="BA145" s="295"/>
    </row>
    <row r="146" spans="1:54" s="243" customFormat="1" ht="15">
      <c r="A146" s="448"/>
      <c r="B146" s="310" t="s">
        <v>834</v>
      </c>
      <c r="C146" s="311"/>
      <c r="D146" s="294"/>
      <c r="E146" s="294"/>
      <c r="F146" s="294"/>
      <c r="G146" s="294"/>
      <c r="H146" s="294"/>
      <c r="I146" s="294"/>
      <c r="J146" s="294"/>
      <c r="K146" s="294"/>
      <c r="L146" s="294"/>
      <c r="M146" s="294"/>
      <c r="N146" s="294"/>
      <c r="O146" s="294"/>
      <c r="P146" s="294"/>
      <c r="Q146" s="294"/>
      <c r="R146" s="294"/>
      <c r="S146" s="294"/>
      <c r="T146" s="294"/>
      <c r="U146" s="294"/>
      <c r="V146" s="312"/>
      <c r="W146" s="240"/>
      <c r="X146" s="240"/>
      <c r="Z146" s="264"/>
      <c r="AC146" s="312"/>
      <c r="AD146" s="312"/>
      <c r="AM146" s="251">
        <f>SUMPRODUCT($P$22:$P$125,AM22:AM125)</f>
        <v>0</v>
      </c>
      <c r="AN146" s="251">
        <f>SUMPRODUCT($P$22:$P$125,AN22:AN125)</f>
        <v>0</v>
      </c>
      <c r="AO146" s="251">
        <f>IF(AO21="kW",SUMPRODUCT($U$22:$U$125,$AH$22:$AH$125,AO22:AO125),SUMPRODUCT($P$22:$P$125,AO22:AO125))</f>
        <v>0</v>
      </c>
      <c r="AP146" s="251">
        <f t="shared" ref="AP146:AZ146" si="48">IF(AP21="kW",SUMPRODUCT($U$22:$U$125,$AH$22:$AH$125,AP22:AP125),SUMPRODUCT($P$22:$P$125,AP22:AP125))</f>
        <v>0</v>
      </c>
      <c r="AQ146" s="251">
        <f t="shared" si="48"/>
        <v>0</v>
      </c>
      <c r="AR146" s="251">
        <f t="shared" si="48"/>
        <v>0</v>
      </c>
      <c r="AS146" s="251">
        <f t="shared" si="48"/>
        <v>0</v>
      </c>
      <c r="AT146" s="251">
        <f t="shared" si="48"/>
        <v>0</v>
      </c>
      <c r="AU146" s="251">
        <f t="shared" si="48"/>
        <v>0</v>
      </c>
      <c r="AV146" s="251">
        <f t="shared" si="48"/>
        <v>0</v>
      </c>
      <c r="AW146" s="251">
        <f t="shared" si="48"/>
        <v>0</v>
      </c>
      <c r="AX146" s="251">
        <f t="shared" si="48"/>
        <v>0</v>
      </c>
      <c r="AY146" s="251">
        <f t="shared" si="48"/>
        <v>0</v>
      </c>
      <c r="AZ146" s="251">
        <f t="shared" si="48"/>
        <v>0</v>
      </c>
      <c r="BA146" s="295"/>
    </row>
    <row r="147" spans="1:54" s="243" customFormat="1" ht="15">
      <c r="A147" s="448"/>
      <c r="B147" s="310" t="s">
        <v>835</v>
      </c>
      <c r="C147" s="311"/>
      <c r="D147" s="294"/>
      <c r="E147" s="294"/>
      <c r="F147" s="294"/>
      <c r="G147" s="294"/>
      <c r="H147" s="294"/>
      <c r="I147" s="294"/>
      <c r="J147" s="294"/>
      <c r="K147" s="294"/>
      <c r="L147" s="294"/>
      <c r="M147" s="294"/>
      <c r="N147" s="294"/>
      <c r="O147" s="294"/>
      <c r="P147" s="294"/>
      <c r="Q147" s="294"/>
      <c r="R147" s="294"/>
      <c r="S147" s="294"/>
      <c r="T147" s="294"/>
      <c r="U147" s="294"/>
      <c r="V147" s="312"/>
      <c r="W147" s="240"/>
      <c r="X147" s="240"/>
      <c r="Z147" s="264"/>
      <c r="AC147" s="312"/>
      <c r="AD147" s="312"/>
      <c r="AM147" s="251">
        <f>SUMPRODUCT($Q$22:$Q$125,AM22:AM125)</f>
        <v>0</v>
      </c>
      <c r="AN147" s="251">
        <f>SUMPRODUCT($Q$22:$Q$125,AN22:AN125)</f>
        <v>0</v>
      </c>
      <c r="AO147" s="251">
        <f>IF(AO21="kW",SUMPRODUCT($U$22:$U$125,$AI$22:$AI$125,AO22:AO125),SUMPRODUCT($Q$22:$Q$125,AO22:AO125))</f>
        <v>0</v>
      </c>
      <c r="AP147" s="251">
        <f t="shared" ref="AP147:AZ147" si="49">IF(AP21="kW",SUMPRODUCT($U$22:$U$125,$AI$22:$AI$125,AP22:AP125),SUMPRODUCT($Q$22:$Q$125,AP22:AP125))</f>
        <v>0</v>
      </c>
      <c r="AQ147" s="251">
        <f t="shared" si="49"/>
        <v>0</v>
      </c>
      <c r="AR147" s="251">
        <f t="shared" si="49"/>
        <v>0</v>
      </c>
      <c r="AS147" s="251">
        <f t="shared" si="49"/>
        <v>0</v>
      </c>
      <c r="AT147" s="251">
        <f t="shared" si="49"/>
        <v>0</v>
      </c>
      <c r="AU147" s="251">
        <f t="shared" si="49"/>
        <v>0</v>
      </c>
      <c r="AV147" s="251">
        <f t="shared" si="49"/>
        <v>0</v>
      </c>
      <c r="AW147" s="251">
        <f t="shared" si="49"/>
        <v>0</v>
      </c>
      <c r="AX147" s="251">
        <f t="shared" si="49"/>
        <v>0</v>
      </c>
      <c r="AY147" s="251">
        <f t="shared" si="49"/>
        <v>0</v>
      </c>
      <c r="AZ147" s="251">
        <f t="shared" si="49"/>
        <v>0</v>
      </c>
      <c r="BA147" s="295"/>
    </row>
    <row r="148" spans="1:54" s="243" customFormat="1" ht="15">
      <c r="A148" s="448"/>
      <c r="B148" s="310" t="s">
        <v>836</v>
      </c>
      <c r="C148" s="311"/>
      <c r="D148" s="294"/>
      <c r="E148" s="294"/>
      <c r="F148" s="294"/>
      <c r="G148" s="294"/>
      <c r="H148" s="294"/>
      <c r="I148" s="294"/>
      <c r="J148" s="294"/>
      <c r="K148" s="294"/>
      <c r="L148" s="294"/>
      <c r="M148" s="294"/>
      <c r="N148" s="294"/>
      <c r="O148" s="294"/>
      <c r="P148" s="294"/>
      <c r="Q148" s="294"/>
      <c r="R148" s="294"/>
      <c r="S148" s="294"/>
      <c r="T148" s="294"/>
      <c r="U148" s="294"/>
      <c r="V148" s="312"/>
      <c r="W148" s="240"/>
      <c r="X148" s="240"/>
      <c r="Z148" s="264"/>
      <c r="AC148" s="312"/>
      <c r="AD148" s="312"/>
      <c r="AM148" s="251">
        <f>SUMPRODUCT($R$22:$R$125,AM22:AM125)</f>
        <v>0</v>
      </c>
      <c r="AN148" s="251">
        <f>SUMPRODUCT($R$22:$R$125,AN22:AN125)</f>
        <v>0</v>
      </c>
      <c r="AO148" s="251">
        <f>IF(AO21="kW",SUMPRODUCT($U$22:$U$125,$AJ$22:$AJ$125,AO22:AO125),SUMPRODUCT($R$22:$R$125,AO22:AO125))</f>
        <v>0</v>
      </c>
      <c r="AP148" s="251">
        <f t="shared" ref="AP148:AZ148" si="50">IF(AP21="kW",SUMPRODUCT($U$22:$U$125,$AJ$22:$AJ$125,AP22:AP125),SUMPRODUCT($R$22:$R$125,AP22:AP125))</f>
        <v>0</v>
      </c>
      <c r="AQ148" s="251">
        <f t="shared" si="50"/>
        <v>0</v>
      </c>
      <c r="AR148" s="251">
        <f t="shared" si="50"/>
        <v>0</v>
      </c>
      <c r="AS148" s="251">
        <f t="shared" si="50"/>
        <v>0</v>
      </c>
      <c r="AT148" s="251">
        <f t="shared" si="50"/>
        <v>0</v>
      </c>
      <c r="AU148" s="251">
        <f t="shared" si="50"/>
        <v>0</v>
      </c>
      <c r="AV148" s="251">
        <f t="shared" si="50"/>
        <v>0</v>
      </c>
      <c r="AW148" s="251">
        <f t="shared" si="50"/>
        <v>0</v>
      </c>
      <c r="AX148" s="251">
        <f t="shared" si="50"/>
        <v>0</v>
      </c>
      <c r="AY148" s="251">
        <f t="shared" si="50"/>
        <v>0</v>
      </c>
      <c r="AZ148" s="251">
        <f t="shared" si="50"/>
        <v>0</v>
      </c>
      <c r="BA148" s="295"/>
    </row>
    <row r="149" spans="1:54" s="243" customFormat="1" ht="15">
      <c r="A149" s="448"/>
      <c r="B149" s="310" t="s">
        <v>837</v>
      </c>
      <c r="C149" s="311"/>
      <c r="D149" s="294"/>
      <c r="E149" s="294"/>
      <c r="F149" s="294"/>
      <c r="G149" s="294"/>
      <c r="H149" s="294"/>
      <c r="I149" s="294"/>
      <c r="J149" s="294"/>
      <c r="K149" s="294"/>
      <c r="L149" s="294"/>
      <c r="M149" s="294"/>
      <c r="N149" s="294"/>
      <c r="O149" s="294"/>
      <c r="P149" s="294"/>
      <c r="Q149" s="294"/>
      <c r="R149" s="294"/>
      <c r="S149" s="294"/>
      <c r="T149" s="294"/>
      <c r="U149" s="294"/>
      <c r="V149" s="312"/>
      <c r="W149" s="240"/>
      <c r="X149" s="240"/>
      <c r="Z149" s="264"/>
      <c r="AC149" s="312"/>
      <c r="AD149" s="312"/>
      <c r="AM149" s="251">
        <f>SUMPRODUCT($S$22:$S$125,AM22:AM125)</f>
        <v>0</v>
      </c>
      <c r="AN149" s="251">
        <f>SUMPRODUCT($S$22:$S$125,AN22:AN125)</f>
        <v>0</v>
      </c>
      <c r="AO149" s="251">
        <f>IF(AO21="kW",SUMPRODUCT($U$22:$U$125,$AK$22:$AK$125,AO22:AO125),SUMPRODUCT($S$22:$S$125,AO22:AO125))</f>
        <v>0</v>
      </c>
      <c r="AP149" s="251">
        <f t="shared" ref="AP149:AZ149" si="51">IF(AP21="kW",SUMPRODUCT($U$22:$U$125,$AK$22:$AK$125,AP22:AP125),SUMPRODUCT($S$22:$S$125,AP22:AP125))</f>
        <v>0</v>
      </c>
      <c r="AQ149" s="251">
        <f t="shared" si="51"/>
        <v>0</v>
      </c>
      <c r="AR149" s="251">
        <f t="shared" si="51"/>
        <v>0</v>
      </c>
      <c r="AS149" s="251">
        <f t="shared" si="51"/>
        <v>0</v>
      </c>
      <c r="AT149" s="251">
        <f t="shared" si="51"/>
        <v>0</v>
      </c>
      <c r="AU149" s="251">
        <f t="shared" si="51"/>
        <v>0</v>
      </c>
      <c r="AV149" s="251">
        <f t="shared" si="51"/>
        <v>0</v>
      </c>
      <c r="AW149" s="251">
        <f t="shared" si="51"/>
        <v>0</v>
      </c>
      <c r="AX149" s="251">
        <f t="shared" si="51"/>
        <v>0</v>
      </c>
      <c r="AY149" s="251">
        <f t="shared" si="51"/>
        <v>0</v>
      </c>
      <c r="AZ149" s="251">
        <f t="shared" si="51"/>
        <v>0</v>
      </c>
      <c r="BA149" s="295"/>
    </row>
    <row r="150" spans="1:54" ht="15">
      <c r="B150" s="313" t="s">
        <v>838</v>
      </c>
      <c r="C150" s="314"/>
      <c r="D150" s="315"/>
      <c r="E150" s="315"/>
      <c r="F150" s="315"/>
      <c r="G150" s="315"/>
      <c r="H150" s="315"/>
      <c r="I150" s="315"/>
      <c r="J150" s="315"/>
      <c r="K150" s="315"/>
      <c r="L150" s="315"/>
      <c r="M150" s="315"/>
      <c r="N150" s="315"/>
      <c r="O150" s="315"/>
      <c r="P150" s="315"/>
      <c r="Q150" s="315"/>
      <c r="R150" s="315"/>
      <c r="S150" s="315"/>
      <c r="T150" s="315"/>
      <c r="U150" s="315"/>
      <c r="V150" s="316"/>
      <c r="W150" s="317"/>
      <c r="X150" s="318"/>
      <c r="Y150" s="316"/>
      <c r="Z150" s="319"/>
      <c r="AA150" s="320"/>
      <c r="AB150" s="320"/>
      <c r="AC150" s="316"/>
      <c r="AD150" s="316"/>
      <c r="AE150" s="320"/>
      <c r="AF150" s="320"/>
      <c r="AG150" s="320"/>
      <c r="AH150" s="320"/>
      <c r="AI150" s="320"/>
      <c r="AJ150" s="320"/>
      <c r="AK150" s="320"/>
      <c r="AL150" s="320"/>
      <c r="AM150" s="285">
        <f>SUMPRODUCT($T$22:$T$125,AM22:AM125)</f>
        <v>0</v>
      </c>
      <c r="AN150" s="285">
        <f>SUMPRODUCT($T$22:$T$125,AN22:AN125)</f>
        <v>0</v>
      </c>
      <c r="AO150" s="285">
        <f>IF(AO21="kW",SUMPRODUCT($U$22:$U$125,$AL$22:$AL$125,AO22:AO125),SUMPRODUCT($T$22:$T$125,AO22:AO125))</f>
        <v>0</v>
      </c>
      <c r="AP150" s="285">
        <f t="shared" ref="AP150:AZ150" si="52">IF(AP21="kW",SUMPRODUCT($U$22:$U$125,$AL$22:$AL$125,AP22:AP125),SUMPRODUCT($T$22:$T$125,AP22:AP125))</f>
        <v>0</v>
      </c>
      <c r="AQ150" s="285">
        <f t="shared" si="52"/>
        <v>0</v>
      </c>
      <c r="AR150" s="285">
        <f t="shared" si="52"/>
        <v>0</v>
      </c>
      <c r="AS150" s="285">
        <f t="shared" si="52"/>
        <v>0</v>
      </c>
      <c r="AT150" s="285">
        <f t="shared" si="52"/>
        <v>0</v>
      </c>
      <c r="AU150" s="285">
        <f t="shared" si="52"/>
        <v>0</v>
      </c>
      <c r="AV150" s="285">
        <f t="shared" si="52"/>
        <v>0</v>
      </c>
      <c r="AW150" s="285">
        <f t="shared" si="52"/>
        <v>0</v>
      </c>
      <c r="AX150" s="285">
        <f t="shared" si="52"/>
        <v>0</v>
      </c>
      <c r="AY150" s="285">
        <f t="shared" si="52"/>
        <v>0</v>
      </c>
      <c r="AZ150" s="285">
        <f t="shared" si="52"/>
        <v>0</v>
      </c>
      <c r="BA150" s="704"/>
      <c r="BB150" s="321"/>
    </row>
    <row r="151" spans="1:54" ht="15">
      <c r="B151" s="653"/>
      <c r="C151" s="311"/>
      <c r="D151" s="654"/>
      <c r="E151" s="654"/>
      <c r="F151" s="654"/>
      <c r="G151" s="654"/>
      <c r="H151" s="654"/>
      <c r="I151" s="654"/>
      <c r="J151" s="654"/>
      <c r="K151" s="654"/>
      <c r="L151" s="654"/>
      <c r="M151" s="654"/>
      <c r="N151" s="654"/>
      <c r="O151" s="654"/>
      <c r="P151" s="654"/>
      <c r="Q151" s="654"/>
      <c r="R151" s="654"/>
      <c r="S151" s="654"/>
      <c r="T151" s="654"/>
      <c r="U151" s="654"/>
      <c r="V151" s="655"/>
      <c r="W151" s="656"/>
      <c r="X151" s="657"/>
      <c r="Y151" s="655"/>
      <c r="Z151" s="264"/>
      <c r="AC151" s="655"/>
      <c r="AD151" s="655"/>
      <c r="AM151" s="251"/>
      <c r="AN151" s="251"/>
      <c r="AO151" s="251"/>
      <c r="AP151" s="251"/>
      <c r="AQ151" s="251"/>
      <c r="AR151" s="251"/>
      <c r="AS151" s="251"/>
      <c r="AT151" s="251"/>
      <c r="AU151" s="251"/>
      <c r="AV151" s="251"/>
      <c r="AW151" s="251"/>
      <c r="AX151" s="251"/>
      <c r="AY151" s="251"/>
      <c r="AZ151" s="251"/>
      <c r="BB151" s="321"/>
    </row>
    <row r="152" spans="1:54" ht="15">
      <c r="B152" s="653"/>
      <c r="C152" s="311"/>
      <c r="D152" s="654"/>
      <c r="E152" s="654"/>
      <c r="F152" s="654"/>
      <c r="G152" s="654"/>
      <c r="H152" s="654"/>
      <c r="I152" s="654"/>
      <c r="J152" s="654"/>
      <c r="K152" s="654"/>
      <c r="L152" s="654"/>
      <c r="M152" s="654"/>
      <c r="N152" s="654"/>
      <c r="O152" s="654"/>
      <c r="P152" s="654"/>
      <c r="Q152" s="654"/>
      <c r="R152" s="654"/>
      <c r="S152" s="654"/>
      <c r="T152" s="654"/>
      <c r="U152" s="654"/>
      <c r="V152" s="655"/>
      <c r="W152" s="656"/>
      <c r="X152" s="657"/>
      <c r="Y152" s="655"/>
      <c r="Z152" s="264"/>
      <c r="AC152" s="655"/>
      <c r="AD152" s="655"/>
      <c r="AM152" s="251"/>
      <c r="AN152" s="251"/>
      <c r="AO152" s="251"/>
      <c r="AP152" s="251"/>
      <c r="AQ152" s="251"/>
      <c r="AR152" s="251"/>
      <c r="AS152" s="251"/>
      <c r="AT152" s="251"/>
      <c r="AU152" s="251"/>
      <c r="AV152" s="251"/>
      <c r="AW152" s="251"/>
      <c r="AX152" s="251"/>
      <c r="AY152" s="251"/>
      <c r="AZ152" s="251"/>
      <c r="BB152" s="321"/>
    </row>
    <row r="153" spans="1:54" ht="15">
      <c r="B153" s="653"/>
      <c r="C153" s="311"/>
      <c r="D153" s="654"/>
      <c r="E153" s="654"/>
      <c r="F153" s="654"/>
      <c r="G153" s="654"/>
      <c r="H153" s="654"/>
      <c r="I153" s="654"/>
      <c r="J153" s="654"/>
      <c r="K153" s="654"/>
      <c r="L153" s="654"/>
      <c r="M153" s="654"/>
      <c r="N153" s="654"/>
      <c r="O153" s="654"/>
      <c r="P153" s="654"/>
      <c r="Q153" s="654"/>
      <c r="R153" s="654"/>
      <c r="S153" s="654"/>
      <c r="T153" s="654"/>
      <c r="U153" s="654"/>
      <c r="V153" s="655"/>
      <c r="W153" s="656"/>
      <c r="X153" s="657"/>
      <c r="Y153" s="655"/>
      <c r="Z153" s="264"/>
      <c r="AC153" s="655"/>
      <c r="AD153" s="655"/>
      <c r="AM153" s="251"/>
      <c r="AN153" s="251"/>
      <c r="AO153" s="251"/>
      <c r="AP153" s="251"/>
      <c r="AQ153" s="251"/>
      <c r="AR153" s="251"/>
      <c r="AS153" s="251"/>
      <c r="AT153" s="251"/>
      <c r="AU153" s="251"/>
      <c r="AV153" s="251"/>
      <c r="AW153" s="251"/>
      <c r="AX153" s="251"/>
      <c r="AY153" s="251"/>
      <c r="AZ153" s="251"/>
      <c r="BB153" s="321"/>
    </row>
    <row r="154" spans="1:54" ht="21.75" customHeight="1">
      <c r="B154" s="322" t="s">
        <v>583</v>
      </c>
      <c r="C154" s="323"/>
      <c r="D154" s="324"/>
      <c r="E154" s="324"/>
      <c r="F154" s="324"/>
      <c r="G154" s="324"/>
      <c r="H154" s="324"/>
      <c r="I154" s="324"/>
      <c r="J154" s="324"/>
      <c r="K154" s="324"/>
      <c r="L154" s="324"/>
      <c r="M154" s="324"/>
      <c r="N154" s="324"/>
      <c r="O154" s="324"/>
      <c r="P154" s="324"/>
      <c r="Q154" s="324"/>
      <c r="R154" s="324"/>
      <c r="S154" s="324"/>
      <c r="T154" s="324"/>
      <c r="U154" s="324"/>
      <c r="V154" s="324"/>
      <c r="W154" s="324"/>
      <c r="X154" s="324"/>
      <c r="Y154" s="324"/>
      <c r="Z154" s="325"/>
      <c r="AA154" s="326"/>
      <c r="AB154" s="324"/>
      <c r="AC154" s="324"/>
      <c r="AD154" s="324"/>
      <c r="AE154" s="324"/>
      <c r="AF154" s="324"/>
      <c r="AG154" s="324"/>
      <c r="AH154" s="324"/>
      <c r="AI154" s="324"/>
      <c r="AJ154" s="324"/>
      <c r="AK154" s="324"/>
      <c r="AL154" s="324"/>
      <c r="AM154" s="327"/>
      <c r="AN154" s="327"/>
      <c r="AO154" s="327"/>
      <c r="AP154" s="327"/>
      <c r="AQ154" s="327"/>
      <c r="AR154" s="327"/>
      <c r="AS154" s="327"/>
      <c r="AT154" s="327"/>
      <c r="AU154" s="327"/>
      <c r="AV154" s="327"/>
      <c r="AW154" s="327"/>
      <c r="AX154" s="327"/>
      <c r="AY154" s="327"/>
      <c r="AZ154" s="327"/>
      <c r="BA154" s="327"/>
      <c r="BB154" s="321"/>
    </row>
    <row r="156" spans="1:54" ht="15.75">
      <c r="B156" s="241" t="s">
        <v>241</v>
      </c>
      <c r="C156" s="242"/>
      <c r="D156" s="511" t="s">
        <v>522</v>
      </c>
      <c r="F156" s="511"/>
      <c r="V156" s="242"/>
      <c r="AM156" s="231"/>
      <c r="AN156" s="229"/>
      <c r="AO156" s="229"/>
      <c r="AP156" s="229"/>
      <c r="AQ156" s="229"/>
      <c r="AR156" s="229"/>
      <c r="AS156" s="229"/>
      <c r="AT156" s="229"/>
      <c r="AU156" s="229"/>
      <c r="AV156" s="229"/>
      <c r="AW156" s="229"/>
      <c r="AX156" s="229"/>
      <c r="AY156" s="229"/>
      <c r="AZ156" s="229"/>
      <c r="BA156" s="229"/>
    </row>
    <row r="157" spans="1:54" ht="34.5" customHeight="1">
      <c r="B157" s="860" t="s">
        <v>211</v>
      </c>
      <c r="C157" s="862" t="s">
        <v>33</v>
      </c>
      <c r="D157" s="244" t="s">
        <v>420</v>
      </c>
      <c r="E157" s="871" t="s">
        <v>209</v>
      </c>
      <c r="F157" s="872"/>
      <c r="G157" s="872"/>
      <c r="H157" s="872"/>
      <c r="I157" s="872"/>
      <c r="J157" s="872"/>
      <c r="K157" s="872"/>
      <c r="L157" s="872"/>
      <c r="M157" s="872"/>
      <c r="N157" s="872"/>
      <c r="O157" s="872"/>
      <c r="P157" s="872"/>
      <c r="Q157" s="872"/>
      <c r="R157" s="872"/>
      <c r="S157" s="872"/>
      <c r="T157" s="873"/>
      <c r="U157" s="869" t="s">
        <v>213</v>
      </c>
      <c r="V157" s="244" t="s">
        <v>421</v>
      </c>
      <c r="W157" s="866" t="s">
        <v>212</v>
      </c>
      <c r="X157" s="867"/>
      <c r="Y157" s="867"/>
      <c r="Z157" s="867"/>
      <c r="AA157" s="867"/>
      <c r="AB157" s="867"/>
      <c r="AC157" s="867"/>
      <c r="AD157" s="867"/>
      <c r="AE157" s="867"/>
      <c r="AF157" s="867"/>
      <c r="AG157" s="867"/>
      <c r="AH157" s="867"/>
      <c r="AI157" s="867"/>
      <c r="AJ157" s="867"/>
      <c r="AK157" s="867"/>
      <c r="AL157" s="874"/>
      <c r="AM157" s="866" t="s">
        <v>242</v>
      </c>
      <c r="AN157" s="867"/>
      <c r="AO157" s="867"/>
      <c r="AP157" s="867"/>
      <c r="AQ157" s="867"/>
      <c r="AR157" s="867"/>
      <c r="AS157" s="867"/>
      <c r="AT157" s="867"/>
      <c r="AU157" s="867"/>
      <c r="AV157" s="867"/>
      <c r="AW157" s="867"/>
      <c r="AX157" s="867"/>
      <c r="AY157" s="867"/>
      <c r="AZ157" s="867"/>
      <c r="BA157" s="868"/>
    </row>
    <row r="158" spans="1:54" ht="60.75" customHeight="1">
      <c r="B158" s="861"/>
      <c r="C158" s="863"/>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870"/>
      <c r="V158" s="245">
        <v>2012</v>
      </c>
      <c r="W158" s="245">
        <v>2013</v>
      </c>
      <c r="X158" s="245">
        <v>2014</v>
      </c>
      <c r="Y158" s="245">
        <v>2015</v>
      </c>
      <c r="Z158" s="245">
        <v>2016</v>
      </c>
      <c r="AA158" s="245">
        <v>2017</v>
      </c>
      <c r="AB158" s="245">
        <v>2018</v>
      </c>
      <c r="AC158" s="245">
        <v>2019</v>
      </c>
      <c r="AD158" s="245">
        <v>2020</v>
      </c>
      <c r="AE158" s="245">
        <v>2021</v>
      </c>
      <c r="AF158" s="245">
        <v>2022</v>
      </c>
      <c r="AG158" s="245">
        <v>2023</v>
      </c>
      <c r="AH158" s="245">
        <v>2024</v>
      </c>
      <c r="AI158" s="245">
        <v>2025</v>
      </c>
      <c r="AJ158" s="245">
        <v>2026</v>
      </c>
      <c r="AK158" s="245">
        <v>2027</v>
      </c>
      <c r="AL158" s="245">
        <v>2028</v>
      </c>
      <c r="AM158" s="245" t="str">
        <f>'1.  LRAMVA Summary'!D53</f>
        <v>Residential</v>
      </c>
      <c r="AN158" s="245" t="str">
        <f>'1.  LRAMVA Summary'!E53</f>
        <v>General Service &lt;50 kW</v>
      </c>
      <c r="AO158" s="245" t="str">
        <f>'1.  LRAMVA Summary'!F53</f>
        <v>General Service 50 - 4,999 kW</v>
      </c>
      <c r="AP158" s="245" t="str">
        <f>'1.  LRAMVA Summary'!G53</f>
        <v>Embedded Distributor</v>
      </c>
      <c r="AQ158" s="245" t="str">
        <f>'1.  LRAMVA Summary'!H53</f>
        <v>Sentinel Lighting</v>
      </c>
      <c r="AR158" s="245" t="str">
        <f>'1.  LRAMVA Summary'!I53</f>
        <v>Street Lighting</v>
      </c>
      <c r="AS158" s="245" t="str">
        <f>'1.  LRAMVA Summary'!J53</f>
        <v>Unmetered Scattered Load</v>
      </c>
      <c r="AT158" s="245" t="str">
        <f>'1.  LRAMVA Summary'!K53</f>
        <v/>
      </c>
      <c r="AU158" s="245" t="str">
        <f>'1.  LRAMVA Summary'!L53</f>
        <v/>
      </c>
      <c r="AV158" s="245" t="str">
        <f>'1.  LRAMVA Summary'!M53</f>
        <v/>
      </c>
      <c r="AW158" s="245" t="str">
        <f>'1.  LRAMVA Summary'!N53</f>
        <v/>
      </c>
      <c r="AX158" s="245" t="str">
        <f>'1.  LRAMVA Summary'!O53</f>
        <v/>
      </c>
      <c r="AY158" s="245" t="str">
        <f>'1.  LRAMVA Summary'!P53</f>
        <v/>
      </c>
      <c r="AZ158" s="245" t="str">
        <f>'1.  LRAMVA Summary'!Q53</f>
        <v/>
      </c>
      <c r="BA158" s="247" t="str">
        <f>'1.  LRAMVA Summary'!R53</f>
        <v>Total</v>
      </c>
    </row>
    <row r="159" spans="1:54" ht="15.75" customHeight="1">
      <c r="A159" s="449"/>
      <c r="B159" s="248" t="s">
        <v>0</v>
      </c>
      <c r="C159" s="249"/>
      <c r="D159" s="249"/>
      <c r="E159" s="249"/>
      <c r="F159" s="249"/>
      <c r="G159" s="249"/>
      <c r="H159" s="249"/>
      <c r="I159" s="249"/>
      <c r="J159" s="249"/>
      <c r="K159" s="249"/>
      <c r="L159" s="249"/>
      <c r="M159" s="249"/>
      <c r="N159" s="249"/>
      <c r="O159" s="249"/>
      <c r="P159" s="249"/>
      <c r="Q159" s="249"/>
      <c r="R159" s="249"/>
      <c r="S159" s="249"/>
      <c r="T159" s="249"/>
      <c r="U159" s="250"/>
      <c r="V159" s="249"/>
      <c r="W159" s="249"/>
      <c r="X159" s="249"/>
      <c r="Y159" s="249"/>
      <c r="Z159" s="249"/>
      <c r="AA159" s="249"/>
      <c r="AB159" s="249"/>
      <c r="AC159" s="249"/>
      <c r="AD159" s="249"/>
      <c r="AE159" s="249"/>
      <c r="AF159" s="249"/>
      <c r="AG159" s="249"/>
      <c r="AH159" s="249"/>
      <c r="AI159" s="249"/>
      <c r="AJ159" s="249"/>
      <c r="AK159" s="249"/>
      <c r="AL159" s="249"/>
      <c r="AM159" s="251" t="str">
        <f>'1.  LRAMVA Summary'!D54</f>
        <v>kWh</v>
      </c>
      <c r="AN159" s="251" t="str">
        <f>'1.  LRAMVA Summary'!E54</f>
        <v>kWh</v>
      </c>
      <c r="AO159" s="251" t="str">
        <f>'1.  LRAMVA Summary'!F54</f>
        <v>kW</v>
      </c>
      <c r="AP159" s="251" t="str">
        <f>'1.  LRAMVA Summary'!G54</f>
        <v>kW</v>
      </c>
      <c r="AQ159" s="251" t="str">
        <f>'1.  LRAMVA Summary'!H54</f>
        <v>kW</v>
      </c>
      <c r="AR159" s="251" t="str">
        <f>'1.  LRAMVA Summary'!I54</f>
        <v>kW</v>
      </c>
      <c r="AS159" s="251" t="str">
        <f>'1.  LRAMVA Summary'!J54</f>
        <v>kWh</v>
      </c>
      <c r="AT159" s="251">
        <f>'1.  LRAMVA Summary'!K54</f>
        <v>0</v>
      </c>
      <c r="AU159" s="251">
        <f>'1.  LRAMVA Summary'!L54</f>
        <v>0</v>
      </c>
      <c r="AV159" s="251">
        <f>'1.  LRAMVA Summary'!M54</f>
        <v>0</v>
      </c>
      <c r="AW159" s="251">
        <f>'1.  LRAMVA Summary'!N54</f>
        <v>0</v>
      </c>
      <c r="AX159" s="251">
        <f>'1.  LRAMVA Summary'!O54</f>
        <v>0</v>
      </c>
      <c r="AY159" s="251">
        <f>'1.  LRAMVA Summary'!P54</f>
        <v>0</v>
      </c>
      <c r="AZ159" s="251">
        <f>'1.  LRAMVA Summary'!Q54</f>
        <v>0</v>
      </c>
      <c r="BA159" s="328"/>
    </row>
    <row r="160" spans="1:54" ht="15" hidden="1" outlineLevel="1">
      <c r="A160" s="448">
        <v>1</v>
      </c>
      <c r="B160" s="254" t="s">
        <v>1</v>
      </c>
      <c r="C160" s="251" t="s">
        <v>25</v>
      </c>
      <c r="D160" s="255"/>
      <c r="E160" s="255"/>
      <c r="F160" s="255"/>
      <c r="G160" s="255"/>
      <c r="H160" s="255"/>
      <c r="I160" s="255"/>
      <c r="J160" s="255"/>
      <c r="K160" s="255"/>
      <c r="L160" s="255"/>
      <c r="M160" s="255"/>
      <c r="N160" s="255"/>
      <c r="O160" s="255"/>
      <c r="P160" s="255"/>
      <c r="Q160" s="255"/>
      <c r="R160" s="255"/>
      <c r="S160" s="255"/>
      <c r="T160" s="255"/>
      <c r="U160" s="251"/>
      <c r="V160" s="255"/>
      <c r="W160" s="255"/>
      <c r="X160" s="255"/>
      <c r="Y160" s="255"/>
      <c r="Z160" s="255"/>
      <c r="AA160" s="255"/>
      <c r="AB160" s="255"/>
      <c r="AC160" s="255"/>
      <c r="AD160" s="255"/>
      <c r="AE160" s="255"/>
      <c r="AF160" s="255"/>
      <c r="AG160" s="255"/>
      <c r="AH160" s="255"/>
      <c r="AI160" s="255"/>
      <c r="AJ160" s="255"/>
      <c r="AK160" s="255"/>
      <c r="AL160" s="255"/>
      <c r="AM160" s="361"/>
      <c r="AN160" s="361"/>
      <c r="AO160" s="361"/>
      <c r="AP160" s="361"/>
      <c r="AQ160" s="361"/>
      <c r="AR160" s="361"/>
      <c r="AS160" s="361"/>
      <c r="AT160" s="361"/>
      <c r="AU160" s="361"/>
      <c r="AV160" s="361"/>
      <c r="AW160" s="361"/>
      <c r="AX160" s="361"/>
      <c r="AY160" s="361"/>
      <c r="AZ160" s="361"/>
      <c r="BA160" s="256">
        <f>SUM(AM160:AZ160)</f>
        <v>0</v>
      </c>
    </row>
    <row r="161" spans="1:53" ht="15" hidden="1" outlineLevel="1">
      <c r="B161" s="254" t="s">
        <v>243</v>
      </c>
      <c r="C161" s="251" t="s">
        <v>163</v>
      </c>
      <c r="D161" s="255"/>
      <c r="E161" s="255"/>
      <c r="F161" s="255"/>
      <c r="G161" s="255"/>
      <c r="H161" s="255"/>
      <c r="I161" s="255"/>
      <c r="J161" s="255"/>
      <c r="K161" s="255"/>
      <c r="L161" s="255"/>
      <c r="M161" s="255"/>
      <c r="N161" s="255"/>
      <c r="O161" s="255"/>
      <c r="P161" s="255"/>
      <c r="Q161" s="255"/>
      <c r="R161" s="255"/>
      <c r="S161" s="255"/>
      <c r="T161" s="255"/>
      <c r="U161" s="414"/>
      <c r="V161" s="255"/>
      <c r="W161" s="255"/>
      <c r="X161" s="255"/>
      <c r="Y161" s="255"/>
      <c r="Z161" s="255"/>
      <c r="AA161" s="255"/>
      <c r="AB161" s="255"/>
      <c r="AC161" s="255"/>
      <c r="AD161" s="255"/>
      <c r="AE161" s="255"/>
      <c r="AF161" s="255"/>
      <c r="AG161" s="255"/>
      <c r="AH161" s="255"/>
      <c r="AI161" s="255"/>
      <c r="AJ161" s="255"/>
      <c r="AK161" s="255"/>
      <c r="AL161" s="255"/>
      <c r="AM161" s="362">
        <f>AM160</f>
        <v>0</v>
      </c>
      <c r="AN161" s="362">
        <f>AN160</f>
        <v>0</v>
      </c>
      <c r="AO161" s="362">
        <f t="shared" ref="AO161:AZ161" si="53">AO160</f>
        <v>0</v>
      </c>
      <c r="AP161" s="362">
        <f t="shared" si="53"/>
        <v>0</v>
      </c>
      <c r="AQ161" s="362">
        <f t="shared" si="53"/>
        <v>0</v>
      </c>
      <c r="AR161" s="362">
        <f t="shared" si="53"/>
        <v>0</v>
      </c>
      <c r="AS161" s="362">
        <f t="shared" si="53"/>
        <v>0</v>
      </c>
      <c r="AT161" s="362">
        <f t="shared" si="53"/>
        <v>0</v>
      </c>
      <c r="AU161" s="362">
        <f t="shared" si="53"/>
        <v>0</v>
      </c>
      <c r="AV161" s="362">
        <f t="shared" si="53"/>
        <v>0</v>
      </c>
      <c r="AW161" s="362">
        <f t="shared" si="53"/>
        <v>0</v>
      </c>
      <c r="AX161" s="362">
        <f t="shared" si="53"/>
        <v>0</v>
      </c>
      <c r="AY161" s="362">
        <f t="shared" si="53"/>
        <v>0</v>
      </c>
      <c r="AZ161" s="362">
        <f t="shared" si="53"/>
        <v>0</v>
      </c>
      <c r="BA161" s="444"/>
    </row>
    <row r="162" spans="1:53" ht="15.75" hidden="1" outlineLevel="1">
      <c r="A162" s="450"/>
      <c r="B162" s="258"/>
      <c r="C162" s="259"/>
      <c r="D162" s="259"/>
      <c r="E162" s="259"/>
      <c r="F162" s="259"/>
      <c r="G162" s="259"/>
      <c r="H162" s="259"/>
      <c r="I162" s="259"/>
      <c r="J162" s="259"/>
      <c r="K162" s="259"/>
      <c r="L162" s="259"/>
      <c r="M162" s="259"/>
      <c r="N162" s="259"/>
      <c r="O162" s="259"/>
      <c r="P162" s="259"/>
      <c r="Q162" s="259"/>
      <c r="R162" s="259"/>
      <c r="S162" s="259"/>
      <c r="T162" s="259"/>
      <c r="U162" s="263"/>
      <c r="V162" s="259"/>
      <c r="W162" s="259"/>
      <c r="X162" s="259"/>
      <c r="Y162" s="259"/>
      <c r="Z162" s="259"/>
      <c r="AA162" s="259"/>
      <c r="AB162" s="259"/>
      <c r="AC162" s="259"/>
      <c r="AD162" s="259"/>
      <c r="AE162" s="259"/>
      <c r="AF162" s="259"/>
      <c r="AG162" s="259"/>
      <c r="AH162" s="259"/>
      <c r="AI162" s="259"/>
      <c r="AJ162" s="259"/>
      <c r="AK162" s="259"/>
      <c r="AL162" s="259"/>
      <c r="AM162" s="363"/>
      <c r="AN162" s="364"/>
      <c r="AO162" s="364"/>
      <c r="AP162" s="364"/>
      <c r="AQ162" s="364"/>
      <c r="AR162" s="364"/>
      <c r="AS162" s="364"/>
      <c r="AT162" s="364"/>
      <c r="AU162" s="364"/>
      <c r="AV162" s="364"/>
      <c r="AW162" s="364"/>
      <c r="AX162" s="364"/>
      <c r="AY162" s="364"/>
      <c r="AZ162" s="364"/>
      <c r="BA162" s="262"/>
    </row>
    <row r="163" spans="1:53" ht="15" hidden="1" outlineLevel="1">
      <c r="A163" s="448">
        <v>2</v>
      </c>
      <c r="B163" s="254" t="s">
        <v>2</v>
      </c>
      <c r="C163" s="251" t="s">
        <v>25</v>
      </c>
      <c r="D163" s="255"/>
      <c r="E163" s="255"/>
      <c r="F163" s="255"/>
      <c r="G163" s="255"/>
      <c r="H163" s="255"/>
      <c r="I163" s="255"/>
      <c r="J163" s="255"/>
      <c r="K163" s="255"/>
      <c r="L163" s="255"/>
      <c r="M163" s="255"/>
      <c r="N163" s="255"/>
      <c r="O163" s="255"/>
      <c r="P163" s="255"/>
      <c r="Q163" s="255"/>
      <c r="R163" s="255"/>
      <c r="S163" s="255"/>
      <c r="T163" s="255"/>
      <c r="U163" s="251"/>
      <c r="V163" s="255"/>
      <c r="W163" s="255"/>
      <c r="X163" s="255"/>
      <c r="Y163" s="255"/>
      <c r="Z163" s="255"/>
      <c r="AA163" s="255"/>
      <c r="AB163" s="255"/>
      <c r="AC163" s="255"/>
      <c r="AD163" s="255"/>
      <c r="AE163" s="255"/>
      <c r="AF163" s="255"/>
      <c r="AG163" s="255"/>
      <c r="AH163" s="255"/>
      <c r="AI163" s="255"/>
      <c r="AJ163" s="255"/>
      <c r="AK163" s="255"/>
      <c r="AL163" s="255"/>
      <c r="AM163" s="361"/>
      <c r="AN163" s="361"/>
      <c r="AO163" s="361"/>
      <c r="AP163" s="361"/>
      <c r="AQ163" s="361"/>
      <c r="AR163" s="361"/>
      <c r="AS163" s="361"/>
      <c r="AT163" s="361"/>
      <c r="AU163" s="361"/>
      <c r="AV163" s="361"/>
      <c r="AW163" s="361"/>
      <c r="AX163" s="361"/>
      <c r="AY163" s="361"/>
      <c r="AZ163" s="361"/>
      <c r="BA163" s="256">
        <f>SUM(AM163:AZ163)</f>
        <v>0</v>
      </c>
    </row>
    <row r="164" spans="1:53" ht="15" hidden="1" outlineLevel="1">
      <c r="B164" s="254" t="s">
        <v>243</v>
      </c>
      <c r="C164" s="251" t="s">
        <v>163</v>
      </c>
      <c r="D164" s="255"/>
      <c r="E164" s="255"/>
      <c r="F164" s="255"/>
      <c r="G164" s="255"/>
      <c r="H164" s="255"/>
      <c r="I164" s="255"/>
      <c r="J164" s="255"/>
      <c r="K164" s="255"/>
      <c r="L164" s="255"/>
      <c r="M164" s="255"/>
      <c r="N164" s="255"/>
      <c r="O164" s="255"/>
      <c r="P164" s="255"/>
      <c r="Q164" s="255"/>
      <c r="R164" s="255"/>
      <c r="S164" s="255"/>
      <c r="T164" s="255"/>
      <c r="U164" s="414"/>
      <c r="V164" s="255"/>
      <c r="W164" s="255"/>
      <c r="X164" s="255"/>
      <c r="Y164" s="255"/>
      <c r="Z164" s="255"/>
      <c r="AA164" s="255"/>
      <c r="AB164" s="255"/>
      <c r="AC164" s="255"/>
      <c r="AD164" s="255"/>
      <c r="AE164" s="255"/>
      <c r="AF164" s="255"/>
      <c r="AG164" s="255"/>
      <c r="AH164" s="255"/>
      <c r="AI164" s="255"/>
      <c r="AJ164" s="255"/>
      <c r="AK164" s="255"/>
      <c r="AL164" s="255"/>
      <c r="AM164" s="362">
        <f>AM163</f>
        <v>0</v>
      </c>
      <c r="AN164" s="362">
        <f>AN163</f>
        <v>0</v>
      </c>
      <c r="AO164" s="362">
        <f t="shared" ref="AO164:AZ164" si="54">AO163</f>
        <v>0</v>
      </c>
      <c r="AP164" s="362">
        <f t="shared" si="54"/>
        <v>0</v>
      </c>
      <c r="AQ164" s="362">
        <f t="shared" si="54"/>
        <v>0</v>
      </c>
      <c r="AR164" s="362">
        <f t="shared" si="54"/>
        <v>0</v>
      </c>
      <c r="AS164" s="362">
        <f t="shared" si="54"/>
        <v>0</v>
      </c>
      <c r="AT164" s="362">
        <f t="shared" si="54"/>
        <v>0</v>
      </c>
      <c r="AU164" s="362">
        <f t="shared" si="54"/>
        <v>0</v>
      </c>
      <c r="AV164" s="362">
        <f t="shared" si="54"/>
        <v>0</v>
      </c>
      <c r="AW164" s="362">
        <f t="shared" si="54"/>
        <v>0</v>
      </c>
      <c r="AX164" s="362">
        <f t="shared" si="54"/>
        <v>0</v>
      </c>
      <c r="AY164" s="362">
        <f t="shared" si="54"/>
        <v>0</v>
      </c>
      <c r="AZ164" s="362">
        <f t="shared" si="54"/>
        <v>0</v>
      </c>
      <c r="BA164" s="444"/>
    </row>
    <row r="165" spans="1:53" ht="15.75" hidden="1" outlineLevel="1">
      <c r="A165" s="450"/>
      <c r="B165" s="258"/>
      <c r="C165" s="259"/>
      <c r="D165" s="264"/>
      <c r="E165" s="264"/>
      <c r="F165" s="264"/>
      <c r="G165" s="264"/>
      <c r="H165" s="264"/>
      <c r="I165" s="264"/>
      <c r="J165" s="264"/>
      <c r="K165" s="264"/>
      <c r="L165" s="264"/>
      <c r="M165" s="264"/>
      <c r="N165" s="264"/>
      <c r="O165" s="264"/>
      <c r="P165" s="264"/>
      <c r="Q165" s="264"/>
      <c r="R165" s="264"/>
      <c r="S165" s="264"/>
      <c r="T165" s="264"/>
      <c r="U165" s="263"/>
      <c r="V165" s="264"/>
      <c r="W165" s="264"/>
      <c r="X165" s="264"/>
      <c r="Y165" s="264"/>
      <c r="Z165" s="264"/>
      <c r="AA165" s="264"/>
      <c r="AB165" s="264"/>
      <c r="AC165" s="264"/>
      <c r="AD165" s="264"/>
      <c r="AE165" s="264"/>
      <c r="AF165" s="264"/>
      <c r="AG165" s="264"/>
      <c r="AH165" s="264"/>
      <c r="AI165" s="264"/>
      <c r="AJ165" s="264"/>
      <c r="AK165" s="264"/>
      <c r="AL165" s="264"/>
      <c r="AM165" s="363"/>
      <c r="AN165" s="364"/>
      <c r="AO165" s="364"/>
      <c r="AP165" s="364"/>
      <c r="AQ165" s="364"/>
      <c r="AR165" s="364"/>
      <c r="AS165" s="364"/>
      <c r="AT165" s="364"/>
      <c r="AU165" s="364"/>
      <c r="AV165" s="364"/>
      <c r="AW165" s="364"/>
      <c r="AX165" s="364"/>
      <c r="AY165" s="364"/>
      <c r="AZ165" s="364"/>
      <c r="BA165" s="262"/>
    </row>
    <row r="166" spans="1:53" ht="15" hidden="1" outlineLevel="1">
      <c r="A166" s="448">
        <v>3</v>
      </c>
      <c r="B166" s="254" t="s">
        <v>3</v>
      </c>
      <c r="C166" s="251" t="s">
        <v>25</v>
      </c>
      <c r="D166" s="255"/>
      <c r="E166" s="255"/>
      <c r="F166" s="255"/>
      <c r="G166" s="255"/>
      <c r="H166" s="255"/>
      <c r="I166" s="255"/>
      <c r="J166" s="255"/>
      <c r="K166" s="255"/>
      <c r="L166" s="255"/>
      <c r="M166" s="255"/>
      <c r="N166" s="255"/>
      <c r="O166" s="255"/>
      <c r="P166" s="255"/>
      <c r="Q166" s="255"/>
      <c r="R166" s="255"/>
      <c r="S166" s="255"/>
      <c r="T166" s="255"/>
      <c r="U166" s="251"/>
      <c r="V166" s="255"/>
      <c r="W166" s="255"/>
      <c r="X166" s="255"/>
      <c r="Y166" s="255"/>
      <c r="Z166" s="255"/>
      <c r="AA166" s="255"/>
      <c r="AB166" s="255"/>
      <c r="AC166" s="255"/>
      <c r="AD166" s="255"/>
      <c r="AE166" s="255"/>
      <c r="AF166" s="255"/>
      <c r="AG166" s="255"/>
      <c r="AH166" s="255"/>
      <c r="AI166" s="255"/>
      <c r="AJ166" s="255"/>
      <c r="AK166" s="255"/>
      <c r="AL166" s="255"/>
      <c r="AM166" s="361"/>
      <c r="AN166" s="361"/>
      <c r="AO166" s="361"/>
      <c r="AP166" s="361"/>
      <c r="AQ166" s="361"/>
      <c r="AR166" s="361"/>
      <c r="AS166" s="361"/>
      <c r="AT166" s="361"/>
      <c r="AU166" s="361"/>
      <c r="AV166" s="361"/>
      <c r="AW166" s="361"/>
      <c r="AX166" s="361"/>
      <c r="AY166" s="361"/>
      <c r="AZ166" s="361"/>
      <c r="BA166" s="256">
        <f>SUM(AM166:AZ166)</f>
        <v>0</v>
      </c>
    </row>
    <row r="167" spans="1:53" ht="15" hidden="1" outlineLevel="1">
      <c r="B167" s="254" t="s">
        <v>243</v>
      </c>
      <c r="C167" s="251" t="s">
        <v>163</v>
      </c>
      <c r="D167" s="255"/>
      <c r="E167" s="255"/>
      <c r="F167" s="255"/>
      <c r="G167" s="255"/>
      <c r="H167" s="255"/>
      <c r="I167" s="255"/>
      <c r="J167" s="255"/>
      <c r="K167" s="255"/>
      <c r="L167" s="255"/>
      <c r="M167" s="255"/>
      <c r="N167" s="255"/>
      <c r="O167" s="255"/>
      <c r="P167" s="255"/>
      <c r="Q167" s="255"/>
      <c r="R167" s="255"/>
      <c r="S167" s="255"/>
      <c r="T167" s="255"/>
      <c r="U167" s="414"/>
      <c r="V167" s="255"/>
      <c r="W167" s="255"/>
      <c r="X167" s="255"/>
      <c r="Y167" s="255"/>
      <c r="Z167" s="255"/>
      <c r="AA167" s="255"/>
      <c r="AB167" s="255"/>
      <c r="AC167" s="255"/>
      <c r="AD167" s="255"/>
      <c r="AE167" s="255"/>
      <c r="AF167" s="255"/>
      <c r="AG167" s="255"/>
      <c r="AH167" s="255"/>
      <c r="AI167" s="255"/>
      <c r="AJ167" s="255"/>
      <c r="AK167" s="255"/>
      <c r="AL167" s="255"/>
      <c r="AM167" s="362">
        <f>AM166</f>
        <v>0</v>
      </c>
      <c r="AN167" s="362">
        <f>AN166</f>
        <v>0</v>
      </c>
      <c r="AO167" s="362">
        <f t="shared" ref="AO167:AZ167" si="55">AO166</f>
        <v>0</v>
      </c>
      <c r="AP167" s="362">
        <f t="shared" si="55"/>
        <v>0</v>
      </c>
      <c r="AQ167" s="362">
        <f t="shared" si="55"/>
        <v>0</v>
      </c>
      <c r="AR167" s="362">
        <f t="shared" si="55"/>
        <v>0</v>
      </c>
      <c r="AS167" s="362">
        <f t="shared" si="55"/>
        <v>0</v>
      </c>
      <c r="AT167" s="362">
        <f t="shared" si="55"/>
        <v>0</v>
      </c>
      <c r="AU167" s="362">
        <f t="shared" si="55"/>
        <v>0</v>
      </c>
      <c r="AV167" s="362">
        <f t="shared" si="55"/>
        <v>0</v>
      </c>
      <c r="AW167" s="362">
        <f t="shared" si="55"/>
        <v>0</v>
      </c>
      <c r="AX167" s="362">
        <f t="shared" si="55"/>
        <v>0</v>
      </c>
      <c r="AY167" s="362">
        <f t="shared" si="55"/>
        <v>0</v>
      </c>
      <c r="AZ167" s="362">
        <f t="shared" si="55"/>
        <v>0</v>
      </c>
      <c r="BA167" s="444"/>
    </row>
    <row r="168" spans="1:53" ht="15" hidden="1" outlineLevel="1">
      <c r="B168" s="254"/>
      <c r="C168" s="265"/>
      <c r="D168" s="251"/>
      <c r="E168" s="251"/>
      <c r="F168" s="251"/>
      <c r="G168" s="251"/>
      <c r="H168" s="251"/>
      <c r="I168" s="251"/>
      <c r="J168" s="251"/>
      <c r="K168" s="251"/>
      <c r="L168" s="251"/>
      <c r="M168" s="251"/>
      <c r="N168" s="251"/>
      <c r="O168" s="251"/>
      <c r="P168" s="251"/>
      <c r="Q168" s="251"/>
      <c r="R168" s="251"/>
      <c r="S168" s="251"/>
      <c r="T168" s="251"/>
      <c r="U168" s="243"/>
      <c r="V168" s="251"/>
      <c r="W168" s="251"/>
      <c r="X168" s="251"/>
      <c r="Y168" s="251"/>
      <c r="Z168" s="251"/>
      <c r="AA168" s="251"/>
      <c r="AB168" s="251"/>
      <c r="AC168" s="251"/>
      <c r="AD168" s="251"/>
      <c r="AE168" s="251"/>
      <c r="AF168" s="251"/>
      <c r="AG168" s="251"/>
      <c r="AH168" s="251"/>
      <c r="AI168" s="251"/>
      <c r="AJ168" s="251"/>
      <c r="AK168" s="251"/>
      <c r="AL168" s="251"/>
      <c r="AM168" s="363"/>
      <c r="AN168" s="363"/>
      <c r="AO168" s="363"/>
      <c r="AP168" s="363"/>
      <c r="AQ168" s="363"/>
      <c r="AR168" s="363"/>
      <c r="AS168" s="363"/>
      <c r="AT168" s="363"/>
      <c r="AU168" s="363"/>
      <c r="AV168" s="363"/>
      <c r="AW168" s="363"/>
      <c r="AX168" s="363"/>
      <c r="AY168" s="363"/>
      <c r="AZ168" s="363"/>
      <c r="BA168" s="266"/>
    </row>
    <row r="169" spans="1:53" ht="15" hidden="1" outlineLevel="1">
      <c r="A169" s="448">
        <v>4</v>
      </c>
      <c r="B169" s="254" t="s">
        <v>4</v>
      </c>
      <c r="C169" s="251" t="s">
        <v>25</v>
      </c>
      <c r="D169" s="255"/>
      <c r="E169" s="255"/>
      <c r="F169" s="255"/>
      <c r="G169" s="255"/>
      <c r="H169" s="255"/>
      <c r="I169" s="255"/>
      <c r="J169" s="255"/>
      <c r="K169" s="255"/>
      <c r="L169" s="255"/>
      <c r="M169" s="255"/>
      <c r="N169" s="255"/>
      <c r="O169" s="255"/>
      <c r="P169" s="255"/>
      <c r="Q169" s="255"/>
      <c r="R169" s="255"/>
      <c r="S169" s="255"/>
      <c r="T169" s="255"/>
      <c r="U169" s="251"/>
      <c r="V169" s="255"/>
      <c r="W169" s="255"/>
      <c r="X169" s="255"/>
      <c r="Y169" s="255"/>
      <c r="Z169" s="255"/>
      <c r="AA169" s="255"/>
      <c r="AB169" s="255"/>
      <c r="AC169" s="255"/>
      <c r="AD169" s="255"/>
      <c r="AE169" s="255"/>
      <c r="AF169" s="255"/>
      <c r="AG169" s="255"/>
      <c r="AH169" s="255"/>
      <c r="AI169" s="255"/>
      <c r="AJ169" s="255"/>
      <c r="AK169" s="255"/>
      <c r="AL169" s="255"/>
      <c r="AM169" s="361"/>
      <c r="AN169" s="361"/>
      <c r="AO169" s="361"/>
      <c r="AP169" s="361"/>
      <c r="AQ169" s="361"/>
      <c r="AR169" s="361"/>
      <c r="AS169" s="361"/>
      <c r="AT169" s="361"/>
      <c r="AU169" s="361"/>
      <c r="AV169" s="361"/>
      <c r="AW169" s="361"/>
      <c r="AX169" s="361"/>
      <c r="AY169" s="361"/>
      <c r="AZ169" s="361"/>
      <c r="BA169" s="256">
        <f>SUM(AM169:AZ169)</f>
        <v>0</v>
      </c>
    </row>
    <row r="170" spans="1:53" ht="15" hidden="1" outlineLevel="1">
      <c r="B170" s="254" t="s">
        <v>243</v>
      </c>
      <c r="C170" s="251" t="s">
        <v>163</v>
      </c>
      <c r="D170" s="255"/>
      <c r="E170" s="255"/>
      <c r="F170" s="255"/>
      <c r="G170" s="255"/>
      <c r="H170" s="255"/>
      <c r="I170" s="255"/>
      <c r="J170" s="255"/>
      <c r="K170" s="255"/>
      <c r="L170" s="255"/>
      <c r="M170" s="255"/>
      <c r="N170" s="255"/>
      <c r="O170" s="255"/>
      <c r="P170" s="255"/>
      <c r="Q170" s="255"/>
      <c r="R170" s="255"/>
      <c r="S170" s="255"/>
      <c r="T170" s="255"/>
      <c r="U170" s="414"/>
      <c r="V170" s="255"/>
      <c r="W170" s="255"/>
      <c r="X170" s="255"/>
      <c r="Y170" s="255"/>
      <c r="Z170" s="255"/>
      <c r="AA170" s="255"/>
      <c r="AB170" s="255"/>
      <c r="AC170" s="255"/>
      <c r="AD170" s="255"/>
      <c r="AE170" s="255"/>
      <c r="AF170" s="255"/>
      <c r="AG170" s="255"/>
      <c r="AH170" s="255"/>
      <c r="AI170" s="255"/>
      <c r="AJ170" s="255"/>
      <c r="AK170" s="255"/>
      <c r="AL170" s="255"/>
      <c r="AM170" s="362">
        <f>AM169</f>
        <v>0</v>
      </c>
      <c r="AN170" s="362">
        <f>AN169</f>
        <v>0</v>
      </c>
      <c r="AO170" s="362">
        <f t="shared" ref="AO170:AZ170" si="56">AO169</f>
        <v>0</v>
      </c>
      <c r="AP170" s="362">
        <f t="shared" si="56"/>
        <v>0</v>
      </c>
      <c r="AQ170" s="362">
        <f t="shared" si="56"/>
        <v>0</v>
      </c>
      <c r="AR170" s="362">
        <f t="shared" si="56"/>
        <v>0</v>
      </c>
      <c r="AS170" s="362">
        <f t="shared" si="56"/>
        <v>0</v>
      </c>
      <c r="AT170" s="362">
        <f t="shared" si="56"/>
        <v>0</v>
      </c>
      <c r="AU170" s="362">
        <f t="shared" si="56"/>
        <v>0</v>
      </c>
      <c r="AV170" s="362">
        <f t="shared" si="56"/>
        <v>0</v>
      </c>
      <c r="AW170" s="362">
        <f t="shared" si="56"/>
        <v>0</v>
      </c>
      <c r="AX170" s="362">
        <f t="shared" si="56"/>
        <v>0</v>
      </c>
      <c r="AY170" s="362">
        <f t="shared" si="56"/>
        <v>0</v>
      </c>
      <c r="AZ170" s="362">
        <f t="shared" si="56"/>
        <v>0</v>
      </c>
      <c r="BA170" s="444"/>
    </row>
    <row r="171" spans="1:53" ht="15" hidden="1" outlineLevel="1">
      <c r="B171" s="254"/>
      <c r="C171" s="265"/>
      <c r="D171" s="264"/>
      <c r="E171" s="264"/>
      <c r="F171" s="264"/>
      <c r="G171" s="264"/>
      <c r="H171" s="264"/>
      <c r="I171" s="264"/>
      <c r="J171" s="264"/>
      <c r="K171" s="264"/>
      <c r="L171" s="264"/>
      <c r="M171" s="264"/>
      <c r="N171" s="264"/>
      <c r="O171" s="264"/>
      <c r="P171" s="264"/>
      <c r="Q171" s="264"/>
      <c r="R171" s="264"/>
      <c r="S171" s="264"/>
      <c r="T171" s="264"/>
      <c r="U171" s="251"/>
      <c r="V171" s="264"/>
      <c r="W171" s="264"/>
      <c r="X171" s="264"/>
      <c r="Y171" s="264"/>
      <c r="Z171" s="264"/>
      <c r="AA171" s="264"/>
      <c r="AB171" s="264"/>
      <c r="AC171" s="264"/>
      <c r="AD171" s="264"/>
      <c r="AE171" s="264"/>
      <c r="AF171" s="264"/>
      <c r="AG171" s="264"/>
      <c r="AH171" s="264"/>
      <c r="AI171" s="264"/>
      <c r="AJ171" s="264"/>
      <c r="AK171" s="264"/>
      <c r="AL171" s="264"/>
      <c r="AM171" s="363"/>
      <c r="AN171" s="363"/>
      <c r="AO171" s="363"/>
      <c r="AP171" s="363"/>
      <c r="AQ171" s="363"/>
      <c r="AR171" s="363"/>
      <c r="AS171" s="363"/>
      <c r="AT171" s="363"/>
      <c r="AU171" s="363"/>
      <c r="AV171" s="363"/>
      <c r="AW171" s="363"/>
      <c r="AX171" s="363"/>
      <c r="AY171" s="363"/>
      <c r="AZ171" s="363"/>
      <c r="BA171" s="266"/>
    </row>
    <row r="172" spans="1:53" ht="15" hidden="1" outlineLevel="1">
      <c r="A172" s="448">
        <v>5</v>
      </c>
      <c r="B172" s="254" t="s">
        <v>5</v>
      </c>
      <c r="C172" s="251" t="s">
        <v>25</v>
      </c>
      <c r="D172" s="255"/>
      <c r="E172" s="255"/>
      <c r="F172" s="255"/>
      <c r="G172" s="255"/>
      <c r="H172" s="255"/>
      <c r="I172" s="255"/>
      <c r="J172" s="255"/>
      <c r="K172" s="255"/>
      <c r="L172" s="255"/>
      <c r="M172" s="255"/>
      <c r="N172" s="255"/>
      <c r="O172" s="255"/>
      <c r="P172" s="255"/>
      <c r="Q172" s="255"/>
      <c r="R172" s="255"/>
      <c r="S172" s="255"/>
      <c r="T172" s="255"/>
      <c r="U172" s="251"/>
      <c r="V172" s="255"/>
      <c r="W172" s="255"/>
      <c r="X172" s="255"/>
      <c r="Y172" s="255"/>
      <c r="Z172" s="255"/>
      <c r="AA172" s="255"/>
      <c r="AB172" s="255"/>
      <c r="AC172" s="255"/>
      <c r="AD172" s="255"/>
      <c r="AE172" s="255"/>
      <c r="AF172" s="255"/>
      <c r="AG172" s="255"/>
      <c r="AH172" s="255"/>
      <c r="AI172" s="255"/>
      <c r="AJ172" s="255"/>
      <c r="AK172" s="255"/>
      <c r="AL172" s="255"/>
      <c r="AM172" s="361"/>
      <c r="AN172" s="361"/>
      <c r="AO172" s="361"/>
      <c r="AP172" s="361"/>
      <c r="AQ172" s="361"/>
      <c r="AR172" s="361"/>
      <c r="AS172" s="361"/>
      <c r="AT172" s="361"/>
      <c r="AU172" s="361"/>
      <c r="AV172" s="361"/>
      <c r="AW172" s="361"/>
      <c r="AX172" s="361"/>
      <c r="AY172" s="361"/>
      <c r="AZ172" s="361"/>
      <c r="BA172" s="256">
        <f>SUM(AM172:AZ172)</f>
        <v>0</v>
      </c>
    </row>
    <row r="173" spans="1:53" ht="15" hidden="1" outlineLevel="1">
      <c r="B173" s="254" t="s">
        <v>243</v>
      </c>
      <c r="C173" s="251" t="s">
        <v>163</v>
      </c>
      <c r="D173" s="255"/>
      <c r="E173" s="255"/>
      <c r="F173" s="255"/>
      <c r="G173" s="255"/>
      <c r="H173" s="255"/>
      <c r="I173" s="255"/>
      <c r="J173" s="255"/>
      <c r="K173" s="255"/>
      <c r="L173" s="255"/>
      <c r="M173" s="255"/>
      <c r="N173" s="255"/>
      <c r="O173" s="255"/>
      <c r="P173" s="255"/>
      <c r="Q173" s="255"/>
      <c r="R173" s="255"/>
      <c r="S173" s="255"/>
      <c r="T173" s="255"/>
      <c r="U173" s="414"/>
      <c r="V173" s="255"/>
      <c r="W173" s="255"/>
      <c r="X173" s="255"/>
      <c r="Y173" s="255"/>
      <c r="Z173" s="255"/>
      <c r="AA173" s="255"/>
      <c r="AB173" s="255"/>
      <c r="AC173" s="255"/>
      <c r="AD173" s="255"/>
      <c r="AE173" s="255"/>
      <c r="AF173" s="255"/>
      <c r="AG173" s="255"/>
      <c r="AH173" s="255"/>
      <c r="AI173" s="255"/>
      <c r="AJ173" s="255"/>
      <c r="AK173" s="255"/>
      <c r="AL173" s="255"/>
      <c r="AM173" s="362">
        <f>AM172</f>
        <v>0</v>
      </c>
      <c r="AN173" s="362">
        <f>AN172</f>
        <v>0</v>
      </c>
      <c r="AO173" s="362">
        <f t="shared" ref="AO173:AZ173" si="57">AO172</f>
        <v>0</v>
      </c>
      <c r="AP173" s="362">
        <f t="shared" si="57"/>
        <v>0</v>
      </c>
      <c r="AQ173" s="362">
        <f t="shared" si="57"/>
        <v>0</v>
      </c>
      <c r="AR173" s="362">
        <f t="shared" si="57"/>
        <v>0</v>
      </c>
      <c r="AS173" s="362">
        <f t="shared" si="57"/>
        <v>0</v>
      </c>
      <c r="AT173" s="362">
        <f t="shared" si="57"/>
        <v>0</v>
      </c>
      <c r="AU173" s="362">
        <f t="shared" si="57"/>
        <v>0</v>
      </c>
      <c r="AV173" s="362">
        <f t="shared" si="57"/>
        <v>0</v>
      </c>
      <c r="AW173" s="362">
        <f t="shared" si="57"/>
        <v>0</v>
      </c>
      <c r="AX173" s="362">
        <f t="shared" si="57"/>
        <v>0</v>
      </c>
      <c r="AY173" s="362">
        <f t="shared" si="57"/>
        <v>0</v>
      </c>
      <c r="AZ173" s="362">
        <f t="shared" si="57"/>
        <v>0</v>
      </c>
      <c r="BA173" s="444"/>
    </row>
    <row r="174" spans="1:53" ht="15" hidden="1" outlineLevel="1">
      <c r="B174" s="254"/>
      <c r="C174" s="265"/>
      <c r="D174" s="264"/>
      <c r="E174" s="264"/>
      <c r="F174" s="264"/>
      <c r="G174" s="264"/>
      <c r="H174" s="264"/>
      <c r="I174" s="264"/>
      <c r="J174" s="264"/>
      <c r="K174" s="264"/>
      <c r="L174" s="264"/>
      <c r="M174" s="264"/>
      <c r="N174" s="264"/>
      <c r="O174" s="264"/>
      <c r="P174" s="264"/>
      <c r="Q174" s="264"/>
      <c r="R174" s="264"/>
      <c r="S174" s="264"/>
      <c r="T174" s="264"/>
      <c r="U174" s="251"/>
      <c r="V174" s="264"/>
      <c r="W174" s="264"/>
      <c r="X174" s="264"/>
      <c r="Y174" s="264"/>
      <c r="Z174" s="264"/>
      <c r="AA174" s="264"/>
      <c r="AB174" s="264"/>
      <c r="AC174" s="264"/>
      <c r="AD174" s="264"/>
      <c r="AE174" s="264"/>
      <c r="AF174" s="264"/>
      <c r="AG174" s="264"/>
      <c r="AH174" s="264"/>
      <c r="AI174" s="264"/>
      <c r="AJ174" s="264"/>
      <c r="AK174" s="264"/>
      <c r="AL174" s="264"/>
      <c r="AM174" s="363"/>
      <c r="AN174" s="363"/>
      <c r="AO174" s="363"/>
      <c r="AP174" s="363"/>
      <c r="AQ174" s="363"/>
      <c r="AR174" s="363"/>
      <c r="AS174" s="363"/>
      <c r="AT174" s="363"/>
      <c r="AU174" s="363"/>
      <c r="AV174" s="363"/>
      <c r="AW174" s="363"/>
      <c r="AX174" s="363"/>
      <c r="AY174" s="363"/>
      <c r="AZ174" s="363"/>
      <c r="BA174" s="266"/>
    </row>
    <row r="175" spans="1:53" ht="15" hidden="1" outlineLevel="1">
      <c r="A175" s="448">
        <v>6</v>
      </c>
      <c r="B175" s="254" t="s">
        <v>6</v>
      </c>
      <c r="C175" s="251" t="s">
        <v>25</v>
      </c>
      <c r="D175" s="255"/>
      <c r="E175" s="255"/>
      <c r="F175" s="255"/>
      <c r="G175" s="255"/>
      <c r="H175" s="255"/>
      <c r="I175" s="255"/>
      <c r="J175" s="255"/>
      <c r="K175" s="255"/>
      <c r="L175" s="255"/>
      <c r="M175" s="255"/>
      <c r="N175" s="255"/>
      <c r="O175" s="255"/>
      <c r="P175" s="255"/>
      <c r="Q175" s="255"/>
      <c r="R175" s="255"/>
      <c r="S175" s="255"/>
      <c r="T175" s="255"/>
      <c r="U175" s="251"/>
      <c r="V175" s="255"/>
      <c r="W175" s="255"/>
      <c r="X175" s="255"/>
      <c r="Y175" s="255"/>
      <c r="Z175" s="255"/>
      <c r="AA175" s="255"/>
      <c r="AB175" s="255"/>
      <c r="AC175" s="255"/>
      <c r="AD175" s="255"/>
      <c r="AE175" s="255"/>
      <c r="AF175" s="255"/>
      <c r="AG175" s="255"/>
      <c r="AH175" s="255"/>
      <c r="AI175" s="255"/>
      <c r="AJ175" s="255"/>
      <c r="AK175" s="255"/>
      <c r="AL175" s="255"/>
      <c r="AM175" s="361"/>
      <c r="AN175" s="361"/>
      <c r="AO175" s="361"/>
      <c r="AP175" s="361"/>
      <c r="AQ175" s="361"/>
      <c r="AR175" s="361"/>
      <c r="AS175" s="361"/>
      <c r="AT175" s="361"/>
      <c r="AU175" s="361"/>
      <c r="AV175" s="361"/>
      <c r="AW175" s="361"/>
      <c r="AX175" s="361"/>
      <c r="AY175" s="361"/>
      <c r="AZ175" s="361"/>
      <c r="BA175" s="256">
        <f>SUM(AM175:AZ175)</f>
        <v>0</v>
      </c>
    </row>
    <row r="176" spans="1:53" ht="15" hidden="1" outlineLevel="1">
      <c r="B176" s="254" t="s">
        <v>243</v>
      </c>
      <c r="C176" s="251" t="s">
        <v>163</v>
      </c>
      <c r="D176" s="255"/>
      <c r="E176" s="255"/>
      <c r="F176" s="255"/>
      <c r="G176" s="255"/>
      <c r="H176" s="255"/>
      <c r="I176" s="255"/>
      <c r="J176" s="255"/>
      <c r="K176" s="255"/>
      <c r="L176" s="255"/>
      <c r="M176" s="255"/>
      <c r="N176" s="255"/>
      <c r="O176" s="255"/>
      <c r="P176" s="255"/>
      <c r="Q176" s="255"/>
      <c r="R176" s="255"/>
      <c r="S176" s="255"/>
      <c r="T176" s="255"/>
      <c r="U176" s="414"/>
      <c r="V176" s="255"/>
      <c r="W176" s="255"/>
      <c r="X176" s="255"/>
      <c r="Y176" s="255"/>
      <c r="Z176" s="255"/>
      <c r="AA176" s="255"/>
      <c r="AB176" s="255"/>
      <c r="AC176" s="255"/>
      <c r="AD176" s="255"/>
      <c r="AE176" s="255"/>
      <c r="AF176" s="255"/>
      <c r="AG176" s="255"/>
      <c r="AH176" s="255"/>
      <c r="AI176" s="255"/>
      <c r="AJ176" s="255"/>
      <c r="AK176" s="255"/>
      <c r="AL176" s="255"/>
      <c r="AM176" s="362">
        <f>AM175</f>
        <v>0</v>
      </c>
      <c r="AN176" s="362">
        <f>AN175</f>
        <v>0</v>
      </c>
      <c r="AO176" s="362">
        <f t="shared" ref="AO176:AZ176" si="58">AO175</f>
        <v>0</v>
      </c>
      <c r="AP176" s="362">
        <f t="shared" si="58"/>
        <v>0</v>
      </c>
      <c r="AQ176" s="362">
        <f t="shared" si="58"/>
        <v>0</v>
      </c>
      <c r="AR176" s="362">
        <f t="shared" si="58"/>
        <v>0</v>
      </c>
      <c r="AS176" s="362">
        <f t="shared" si="58"/>
        <v>0</v>
      </c>
      <c r="AT176" s="362">
        <f t="shared" si="58"/>
        <v>0</v>
      </c>
      <c r="AU176" s="362">
        <f t="shared" si="58"/>
        <v>0</v>
      </c>
      <c r="AV176" s="362">
        <f t="shared" si="58"/>
        <v>0</v>
      </c>
      <c r="AW176" s="362">
        <f t="shared" si="58"/>
        <v>0</v>
      </c>
      <c r="AX176" s="362">
        <f t="shared" si="58"/>
        <v>0</v>
      </c>
      <c r="AY176" s="362">
        <f t="shared" si="58"/>
        <v>0</v>
      </c>
      <c r="AZ176" s="362">
        <f t="shared" si="58"/>
        <v>0</v>
      </c>
      <c r="BA176" s="444"/>
    </row>
    <row r="177" spans="1:53" ht="15" hidden="1" outlineLevel="1">
      <c r="B177" s="254"/>
      <c r="C177" s="265"/>
      <c r="D177" s="264"/>
      <c r="E177" s="264"/>
      <c r="F177" s="264"/>
      <c r="G177" s="264"/>
      <c r="H177" s="264"/>
      <c r="I177" s="264"/>
      <c r="J177" s="264"/>
      <c r="K177" s="264"/>
      <c r="L177" s="264"/>
      <c r="M177" s="264"/>
      <c r="N177" s="264"/>
      <c r="O177" s="264"/>
      <c r="P177" s="264"/>
      <c r="Q177" s="264"/>
      <c r="R177" s="264"/>
      <c r="S177" s="264"/>
      <c r="T177" s="264"/>
      <c r="U177" s="251"/>
      <c r="V177" s="264"/>
      <c r="W177" s="264"/>
      <c r="X177" s="264"/>
      <c r="Y177" s="264"/>
      <c r="Z177" s="264"/>
      <c r="AA177" s="264"/>
      <c r="AB177" s="264"/>
      <c r="AC177" s="264"/>
      <c r="AD177" s="264"/>
      <c r="AE177" s="264"/>
      <c r="AF177" s="264"/>
      <c r="AG177" s="264"/>
      <c r="AH177" s="264"/>
      <c r="AI177" s="264"/>
      <c r="AJ177" s="264"/>
      <c r="AK177" s="264"/>
      <c r="AL177" s="264"/>
      <c r="AM177" s="363"/>
      <c r="AN177" s="363"/>
      <c r="AO177" s="363"/>
      <c r="AP177" s="363"/>
      <c r="AQ177" s="363"/>
      <c r="AR177" s="363"/>
      <c r="AS177" s="363"/>
      <c r="AT177" s="363"/>
      <c r="AU177" s="363"/>
      <c r="AV177" s="363"/>
      <c r="AW177" s="363"/>
      <c r="AX177" s="363"/>
      <c r="AY177" s="363"/>
      <c r="AZ177" s="363"/>
      <c r="BA177" s="266"/>
    </row>
    <row r="178" spans="1:53" ht="15" hidden="1" outlineLevel="1">
      <c r="A178" s="448">
        <v>7</v>
      </c>
      <c r="B178" s="254" t="s">
        <v>42</v>
      </c>
      <c r="C178" s="251" t="s">
        <v>25</v>
      </c>
      <c r="D178" s="255"/>
      <c r="E178" s="255"/>
      <c r="F178" s="255"/>
      <c r="G178" s="255"/>
      <c r="H178" s="255"/>
      <c r="I178" s="255"/>
      <c r="J178" s="255"/>
      <c r="K178" s="255"/>
      <c r="L178" s="255"/>
      <c r="M178" s="255"/>
      <c r="N178" s="255"/>
      <c r="O178" s="255"/>
      <c r="P178" s="255"/>
      <c r="Q178" s="255"/>
      <c r="R178" s="255"/>
      <c r="S178" s="255"/>
      <c r="T178" s="255"/>
      <c r="U178" s="251"/>
      <c r="V178" s="255"/>
      <c r="W178" s="255"/>
      <c r="X178" s="255"/>
      <c r="Y178" s="255"/>
      <c r="Z178" s="255"/>
      <c r="AA178" s="255"/>
      <c r="AB178" s="255"/>
      <c r="AC178" s="255"/>
      <c r="AD178" s="255"/>
      <c r="AE178" s="255"/>
      <c r="AF178" s="255"/>
      <c r="AG178" s="255"/>
      <c r="AH178" s="255"/>
      <c r="AI178" s="255"/>
      <c r="AJ178" s="255"/>
      <c r="AK178" s="255"/>
      <c r="AL178" s="255"/>
      <c r="AM178" s="361"/>
      <c r="AN178" s="361"/>
      <c r="AO178" s="361"/>
      <c r="AP178" s="361"/>
      <c r="AQ178" s="361"/>
      <c r="AR178" s="361"/>
      <c r="AS178" s="361"/>
      <c r="AT178" s="361"/>
      <c r="AU178" s="361"/>
      <c r="AV178" s="361"/>
      <c r="AW178" s="361"/>
      <c r="AX178" s="361"/>
      <c r="AY178" s="361"/>
      <c r="AZ178" s="361"/>
      <c r="BA178" s="256">
        <f>SUM(AM178:AZ178)</f>
        <v>0</v>
      </c>
    </row>
    <row r="179" spans="1:53" ht="15" hidden="1" outlineLevel="1">
      <c r="B179" s="254" t="s">
        <v>243</v>
      </c>
      <c r="C179" s="251" t="s">
        <v>163</v>
      </c>
      <c r="D179" s="255"/>
      <c r="E179" s="255"/>
      <c r="F179" s="255"/>
      <c r="G179" s="255"/>
      <c r="H179" s="255"/>
      <c r="I179" s="255"/>
      <c r="J179" s="255"/>
      <c r="K179" s="255"/>
      <c r="L179" s="255"/>
      <c r="M179" s="255"/>
      <c r="N179" s="255"/>
      <c r="O179" s="255"/>
      <c r="P179" s="255"/>
      <c r="Q179" s="255"/>
      <c r="R179" s="255"/>
      <c r="S179" s="255"/>
      <c r="T179" s="255"/>
      <c r="U179" s="251"/>
      <c r="V179" s="255"/>
      <c r="W179" s="255"/>
      <c r="X179" s="255"/>
      <c r="Y179" s="255"/>
      <c r="Z179" s="255"/>
      <c r="AA179" s="255"/>
      <c r="AB179" s="255"/>
      <c r="AC179" s="255"/>
      <c r="AD179" s="255"/>
      <c r="AE179" s="255"/>
      <c r="AF179" s="255"/>
      <c r="AG179" s="255"/>
      <c r="AH179" s="255"/>
      <c r="AI179" s="255"/>
      <c r="AJ179" s="255"/>
      <c r="AK179" s="255"/>
      <c r="AL179" s="255"/>
      <c r="AM179" s="362">
        <f>AM178</f>
        <v>0</v>
      </c>
      <c r="AN179" s="362">
        <f>AN178</f>
        <v>0</v>
      </c>
      <c r="AO179" s="362">
        <f t="shared" ref="AO179:AZ179" si="59">AO178</f>
        <v>0</v>
      </c>
      <c r="AP179" s="362">
        <f t="shared" si="59"/>
        <v>0</v>
      </c>
      <c r="AQ179" s="362">
        <f t="shared" si="59"/>
        <v>0</v>
      </c>
      <c r="AR179" s="362">
        <f t="shared" si="59"/>
        <v>0</v>
      </c>
      <c r="AS179" s="362">
        <f t="shared" si="59"/>
        <v>0</v>
      </c>
      <c r="AT179" s="362">
        <f t="shared" si="59"/>
        <v>0</v>
      </c>
      <c r="AU179" s="362">
        <f t="shared" si="59"/>
        <v>0</v>
      </c>
      <c r="AV179" s="362">
        <f t="shared" si="59"/>
        <v>0</v>
      </c>
      <c r="AW179" s="362">
        <f t="shared" si="59"/>
        <v>0</v>
      </c>
      <c r="AX179" s="362">
        <f t="shared" si="59"/>
        <v>0</v>
      </c>
      <c r="AY179" s="362">
        <f t="shared" si="59"/>
        <v>0</v>
      </c>
      <c r="AZ179" s="362">
        <f t="shared" si="59"/>
        <v>0</v>
      </c>
      <c r="BA179" s="444"/>
    </row>
    <row r="180" spans="1:53" ht="15" hidden="1" outlineLevel="1">
      <c r="B180" s="254"/>
      <c r="C180" s="265"/>
      <c r="D180" s="264"/>
      <c r="E180" s="264"/>
      <c r="F180" s="264"/>
      <c r="G180" s="264"/>
      <c r="H180" s="264"/>
      <c r="I180" s="264"/>
      <c r="J180" s="264"/>
      <c r="K180" s="264"/>
      <c r="L180" s="264"/>
      <c r="M180" s="264"/>
      <c r="N180" s="264"/>
      <c r="O180" s="264"/>
      <c r="P180" s="264"/>
      <c r="Q180" s="264"/>
      <c r="R180" s="264"/>
      <c r="S180" s="264"/>
      <c r="T180" s="264"/>
      <c r="U180" s="251"/>
      <c r="V180" s="264"/>
      <c r="W180" s="264"/>
      <c r="X180" s="264"/>
      <c r="Y180" s="264"/>
      <c r="Z180" s="264"/>
      <c r="AA180" s="264"/>
      <c r="AB180" s="264"/>
      <c r="AC180" s="264"/>
      <c r="AD180" s="264"/>
      <c r="AE180" s="264"/>
      <c r="AF180" s="264"/>
      <c r="AG180" s="264"/>
      <c r="AH180" s="264"/>
      <c r="AI180" s="264"/>
      <c r="AJ180" s="264"/>
      <c r="AK180" s="264"/>
      <c r="AL180" s="264"/>
      <c r="AM180" s="363"/>
      <c r="AN180" s="363"/>
      <c r="AO180" s="363"/>
      <c r="AP180" s="363"/>
      <c r="AQ180" s="363"/>
      <c r="AR180" s="363"/>
      <c r="AS180" s="363"/>
      <c r="AT180" s="363"/>
      <c r="AU180" s="363"/>
      <c r="AV180" s="363"/>
      <c r="AW180" s="363"/>
      <c r="AX180" s="363"/>
      <c r="AY180" s="363"/>
      <c r="AZ180" s="363"/>
      <c r="BA180" s="266"/>
    </row>
    <row r="181" spans="1:53" s="243" customFormat="1" ht="15" hidden="1" outlineLevel="1">
      <c r="A181" s="448">
        <v>8</v>
      </c>
      <c r="B181" s="254" t="s">
        <v>481</v>
      </c>
      <c r="C181" s="251" t="s">
        <v>25</v>
      </c>
      <c r="D181" s="255"/>
      <c r="E181" s="255"/>
      <c r="F181" s="255"/>
      <c r="G181" s="255"/>
      <c r="H181" s="255"/>
      <c r="I181" s="255"/>
      <c r="J181" s="255"/>
      <c r="K181" s="255"/>
      <c r="L181" s="255"/>
      <c r="M181" s="255"/>
      <c r="N181" s="255"/>
      <c r="O181" s="255"/>
      <c r="P181" s="255"/>
      <c r="Q181" s="255"/>
      <c r="R181" s="255"/>
      <c r="S181" s="255"/>
      <c r="T181" s="255"/>
      <c r="U181" s="251"/>
      <c r="V181" s="255"/>
      <c r="W181" s="255"/>
      <c r="X181" s="255"/>
      <c r="Y181" s="255"/>
      <c r="Z181" s="255"/>
      <c r="AA181" s="255"/>
      <c r="AB181" s="255"/>
      <c r="AC181" s="255"/>
      <c r="AD181" s="255"/>
      <c r="AE181" s="255"/>
      <c r="AF181" s="255"/>
      <c r="AG181" s="255"/>
      <c r="AH181" s="255"/>
      <c r="AI181" s="255"/>
      <c r="AJ181" s="255"/>
      <c r="AK181" s="255"/>
      <c r="AL181" s="255"/>
      <c r="AM181" s="361"/>
      <c r="AN181" s="361"/>
      <c r="AO181" s="361"/>
      <c r="AP181" s="361"/>
      <c r="AQ181" s="361"/>
      <c r="AR181" s="361"/>
      <c r="AS181" s="361"/>
      <c r="AT181" s="361"/>
      <c r="AU181" s="361"/>
      <c r="AV181" s="361"/>
      <c r="AW181" s="361"/>
      <c r="AX181" s="361"/>
      <c r="AY181" s="361"/>
      <c r="AZ181" s="361"/>
      <c r="BA181" s="256">
        <f>SUM(AM181:AZ181)</f>
        <v>0</v>
      </c>
    </row>
    <row r="182" spans="1:53" s="243" customFormat="1" ht="15" hidden="1" outlineLevel="1">
      <c r="A182" s="448"/>
      <c r="B182" s="254" t="s">
        <v>243</v>
      </c>
      <c r="C182" s="251" t="s">
        <v>163</v>
      </c>
      <c r="D182" s="255"/>
      <c r="E182" s="255"/>
      <c r="F182" s="255"/>
      <c r="G182" s="255"/>
      <c r="H182" s="255"/>
      <c r="I182" s="255"/>
      <c r="J182" s="255"/>
      <c r="K182" s="255"/>
      <c r="L182" s="255"/>
      <c r="M182" s="255"/>
      <c r="N182" s="255"/>
      <c r="O182" s="255"/>
      <c r="P182" s="255"/>
      <c r="Q182" s="255"/>
      <c r="R182" s="255"/>
      <c r="S182" s="255"/>
      <c r="T182" s="255"/>
      <c r="U182" s="251"/>
      <c r="V182" s="255"/>
      <c r="W182" s="255"/>
      <c r="X182" s="255"/>
      <c r="Y182" s="255"/>
      <c r="Z182" s="255"/>
      <c r="AA182" s="255"/>
      <c r="AB182" s="255"/>
      <c r="AC182" s="255"/>
      <c r="AD182" s="255"/>
      <c r="AE182" s="255"/>
      <c r="AF182" s="255"/>
      <c r="AG182" s="255"/>
      <c r="AH182" s="255"/>
      <c r="AI182" s="255"/>
      <c r="AJ182" s="255"/>
      <c r="AK182" s="255"/>
      <c r="AL182" s="255"/>
      <c r="AM182" s="362">
        <f>AM181</f>
        <v>0</v>
      </c>
      <c r="AN182" s="362">
        <f>AN181</f>
        <v>0</v>
      </c>
      <c r="AO182" s="362">
        <f t="shared" ref="AO182:AZ182" si="60">AO181</f>
        <v>0</v>
      </c>
      <c r="AP182" s="362">
        <f t="shared" si="60"/>
        <v>0</v>
      </c>
      <c r="AQ182" s="362">
        <f t="shared" si="60"/>
        <v>0</v>
      </c>
      <c r="AR182" s="362">
        <f t="shared" si="60"/>
        <v>0</v>
      </c>
      <c r="AS182" s="362">
        <f t="shared" si="60"/>
        <v>0</v>
      </c>
      <c r="AT182" s="362">
        <f t="shared" si="60"/>
        <v>0</v>
      </c>
      <c r="AU182" s="362">
        <f t="shared" si="60"/>
        <v>0</v>
      </c>
      <c r="AV182" s="362">
        <f t="shared" si="60"/>
        <v>0</v>
      </c>
      <c r="AW182" s="362">
        <f t="shared" si="60"/>
        <v>0</v>
      </c>
      <c r="AX182" s="362">
        <f t="shared" si="60"/>
        <v>0</v>
      </c>
      <c r="AY182" s="362">
        <f t="shared" si="60"/>
        <v>0</v>
      </c>
      <c r="AZ182" s="362">
        <f t="shared" si="60"/>
        <v>0</v>
      </c>
      <c r="BA182" s="444"/>
    </row>
    <row r="183" spans="1:53" s="243" customFormat="1" ht="15" hidden="1" outlineLevel="1">
      <c r="A183" s="448"/>
      <c r="B183" s="254"/>
      <c r="C183" s="265"/>
      <c r="D183" s="264"/>
      <c r="E183" s="264"/>
      <c r="F183" s="264"/>
      <c r="G183" s="264"/>
      <c r="H183" s="264"/>
      <c r="I183" s="264"/>
      <c r="J183" s="264"/>
      <c r="K183" s="264"/>
      <c r="L183" s="264"/>
      <c r="M183" s="264"/>
      <c r="N183" s="264"/>
      <c r="O183" s="264"/>
      <c r="P183" s="264"/>
      <c r="Q183" s="264"/>
      <c r="R183" s="264"/>
      <c r="S183" s="264"/>
      <c r="T183" s="264"/>
      <c r="U183" s="251"/>
      <c r="V183" s="264"/>
      <c r="W183" s="264"/>
      <c r="X183" s="264"/>
      <c r="Y183" s="264"/>
      <c r="Z183" s="264"/>
      <c r="AA183" s="264"/>
      <c r="AB183" s="264"/>
      <c r="AC183" s="264"/>
      <c r="AD183" s="264"/>
      <c r="AE183" s="264"/>
      <c r="AF183" s="264"/>
      <c r="AG183" s="264"/>
      <c r="AH183" s="264"/>
      <c r="AI183" s="264"/>
      <c r="AJ183" s="264"/>
      <c r="AK183" s="264"/>
      <c r="AL183" s="264"/>
      <c r="AM183" s="363"/>
      <c r="AN183" s="363"/>
      <c r="AO183" s="363"/>
      <c r="AP183" s="363"/>
      <c r="AQ183" s="363"/>
      <c r="AR183" s="363"/>
      <c r="AS183" s="363"/>
      <c r="AT183" s="363"/>
      <c r="AU183" s="363"/>
      <c r="AV183" s="363"/>
      <c r="AW183" s="363"/>
      <c r="AX183" s="363"/>
      <c r="AY183" s="363"/>
      <c r="AZ183" s="363"/>
      <c r="BA183" s="266"/>
    </row>
    <row r="184" spans="1:53" ht="15" hidden="1" outlineLevel="1">
      <c r="A184" s="448">
        <v>9</v>
      </c>
      <c r="B184" s="254" t="s">
        <v>7</v>
      </c>
      <c r="C184" s="251" t="s">
        <v>25</v>
      </c>
      <c r="D184" s="255"/>
      <c r="E184" s="255"/>
      <c r="F184" s="255"/>
      <c r="G184" s="255"/>
      <c r="H184" s="255"/>
      <c r="I184" s="255"/>
      <c r="J184" s="255"/>
      <c r="K184" s="255"/>
      <c r="L184" s="255"/>
      <c r="M184" s="255"/>
      <c r="N184" s="255"/>
      <c r="O184" s="255"/>
      <c r="P184" s="255"/>
      <c r="Q184" s="255"/>
      <c r="R184" s="255"/>
      <c r="S184" s="255"/>
      <c r="T184" s="255"/>
      <c r="U184" s="251"/>
      <c r="V184" s="255"/>
      <c r="W184" s="255"/>
      <c r="X184" s="255"/>
      <c r="Y184" s="255"/>
      <c r="Z184" s="255"/>
      <c r="AA184" s="255"/>
      <c r="AB184" s="255"/>
      <c r="AC184" s="255"/>
      <c r="AD184" s="255"/>
      <c r="AE184" s="255"/>
      <c r="AF184" s="255"/>
      <c r="AG184" s="255"/>
      <c r="AH184" s="255"/>
      <c r="AI184" s="255"/>
      <c r="AJ184" s="255"/>
      <c r="AK184" s="255"/>
      <c r="AL184" s="255"/>
      <c r="AM184" s="361"/>
      <c r="AN184" s="361"/>
      <c r="AO184" s="361"/>
      <c r="AP184" s="361"/>
      <c r="AQ184" s="361"/>
      <c r="AR184" s="361"/>
      <c r="AS184" s="361"/>
      <c r="AT184" s="361"/>
      <c r="AU184" s="361"/>
      <c r="AV184" s="361"/>
      <c r="AW184" s="361"/>
      <c r="AX184" s="361"/>
      <c r="AY184" s="361"/>
      <c r="AZ184" s="361"/>
      <c r="BA184" s="256">
        <f>SUM(AM184:AZ184)</f>
        <v>0</v>
      </c>
    </row>
    <row r="185" spans="1:53" ht="15" hidden="1" outlineLevel="1">
      <c r="B185" s="254" t="s">
        <v>243</v>
      </c>
      <c r="C185" s="251" t="s">
        <v>163</v>
      </c>
      <c r="D185" s="255"/>
      <c r="E185" s="255"/>
      <c r="F185" s="255"/>
      <c r="G185" s="255"/>
      <c r="H185" s="255"/>
      <c r="I185" s="255"/>
      <c r="J185" s="255"/>
      <c r="K185" s="255"/>
      <c r="L185" s="255"/>
      <c r="M185" s="255"/>
      <c r="N185" s="255"/>
      <c r="O185" s="255"/>
      <c r="P185" s="255"/>
      <c r="Q185" s="255"/>
      <c r="R185" s="255"/>
      <c r="S185" s="255"/>
      <c r="T185" s="255"/>
      <c r="U185" s="251"/>
      <c r="V185" s="255"/>
      <c r="W185" s="255"/>
      <c r="X185" s="255"/>
      <c r="Y185" s="255"/>
      <c r="Z185" s="255"/>
      <c r="AA185" s="255"/>
      <c r="AB185" s="255"/>
      <c r="AC185" s="255"/>
      <c r="AD185" s="255"/>
      <c r="AE185" s="255"/>
      <c r="AF185" s="255"/>
      <c r="AG185" s="255"/>
      <c r="AH185" s="255"/>
      <c r="AI185" s="255"/>
      <c r="AJ185" s="255"/>
      <c r="AK185" s="255"/>
      <c r="AL185" s="255"/>
      <c r="AM185" s="362">
        <f>AM184</f>
        <v>0</v>
      </c>
      <c r="AN185" s="362">
        <f>AN184</f>
        <v>0</v>
      </c>
      <c r="AO185" s="362">
        <f t="shared" ref="AO185:AZ185" si="61">AO184</f>
        <v>0</v>
      </c>
      <c r="AP185" s="362">
        <f t="shared" si="61"/>
        <v>0</v>
      </c>
      <c r="AQ185" s="362">
        <f t="shared" si="61"/>
        <v>0</v>
      </c>
      <c r="AR185" s="362">
        <f t="shared" si="61"/>
        <v>0</v>
      </c>
      <c r="AS185" s="362">
        <f t="shared" si="61"/>
        <v>0</v>
      </c>
      <c r="AT185" s="362">
        <f t="shared" si="61"/>
        <v>0</v>
      </c>
      <c r="AU185" s="362">
        <f t="shared" si="61"/>
        <v>0</v>
      </c>
      <c r="AV185" s="362">
        <f t="shared" si="61"/>
        <v>0</v>
      </c>
      <c r="AW185" s="362">
        <f t="shared" si="61"/>
        <v>0</v>
      </c>
      <c r="AX185" s="362">
        <f t="shared" si="61"/>
        <v>0</v>
      </c>
      <c r="AY185" s="362">
        <f t="shared" si="61"/>
        <v>0</v>
      </c>
      <c r="AZ185" s="362">
        <f t="shared" si="61"/>
        <v>0</v>
      </c>
      <c r="BA185" s="444"/>
    </row>
    <row r="186" spans="1:53" ht="15" hidden="1" outlineLevel="1">
      <c r="B186" s="267"/>
      <c r="C186" s="268"/>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AI186" s="251"/>
      <c r="AJ186" s="251"/>
      <c r="AK186" s="251"/>
      <c r="AL186" s="251"/>
      <c r="AM186" s="363"/>
      <c r="AN186" s="363"/>
      <c r="AO186" s="363"/>
      <c r="AP186" s="363"/>
      <c r="AQ186" s="363"/>
      <c r="AR186" s="363"/>
      <c r="AS186" s="363"/>
      <c r="AT186" s="363"/>
      <c r="AU186" s="363"/>
      <c r="AV186" s="363"/>
      <c r="AW186" s="363"/>
      <c r="AX186" s="363"/>
      <c r="AY186" s="363"/>
      <c r="AZ186" s="363"/>
      <c r="BA186" s="266"/>
    </row>
    <row r="187" spans="1:53" ht="15.75" hidden="1" outlineLevel="1">
      <c r="A187" s="449"/>
      <c r="B187" s="248" t="s">
        <v>8</v>
      </c>
      <c r="C187" s="249"/>
      <c r="D187" s="249"/>
      <c r="E187" s="249"/>
      <c r="F187" s="249"/>
      <c r="G187" s="249"/>
      <c r="H187" s="249"/>
      <c r="I187" s="249"/>
      <c r="J187" s="249"/>
      <c r="K187" s="249"/>
      <c r="L187" s="249"/>
      <c r="M187" s="249"/>
      <c r="N187" s="249"/>
      <c r="O187" s="249"/>
      <c r="P187" s="249"/>
      <c r="Q187" s="249"/>
      <c r="R187" s="249"/>
      <c r="S187" s="249"/>
      <c r="T187" s="249"/>
      <c r="U187" s="251"/>
      <c r="V187" s="249"/>
      <c r="W187" s="249"/>
      <c r="X187" s="249"/>
      <c r="Y187" s="249"/>
      <c r="Z187" s="249"/>
      <c r="AA187" s="249"/>
      <c r="AB187" s="249"/>
      <c r="AC187" s="249"/>
      <c r="AD187" s="249"/>
      <c r="AE187" s="249"/>
      <c r="AF187" s="249"/>
      <c r="AG187" s="249"/>
      <c r="AH187" s="249"/>
      <c r="AI187" s="249"/>
      <c r="AJ187" s="249"/>
      <c r="AK187" s="249"/>
      <c r="AL187" s="249"/>
      <c r="AM187" s="365"/>
      <c r="AN187" s="365"/>
      <c r="AO187" s="365"/>
      <c r="AP187" s="365"/>
      <c r="AQ187" s="365"/>
      <c r="AR187" s="365"/>
      <c r="AS187" s="365"/>
      <c r="AT187" s="365"/>
      <c r="AU187" s="365"/>
      <c r="AV187" s="365"/>
      <c r="AW187" s="365"/>
      <c r="AX187" s="365"/>
      <c r="AY187" s="365"/>
      <c r="AZ187" s="365"/>
      <c r="BA187" s="252"/>
    </row>
    <row r="188" spans="1:53" ht="15" hidden="1" outlineLevel="1">
      <c r="A188" s="448">
        <v>10</v>
      </c>
      <c r="B188" s="269" t="s">
        <v>22</v>
      </c>
      <c r="C188" s="251" t="s">
        <v>25</v>
      </c>
      <c r="D188" s="255"/>
      <c r="E188" s="255"/>
      <c r="F188" s="255"/>
      <c r="G188" s="255"/>
      <c r="H188" s="255"/>
      <c r="I188" s="255"/>
      <c r="J188" s="255"/>
      <c r="K188" s="255"/>
      <c r="L188" s="255"/>
      <c r="M188" s="255"/>
      <c r="N188" s="255"/>
      <c r="O188" s="255"/>
      <c r="P188" s="255"/>
      <c r="Q188" s="255"/>
      <c r="R188" s="255"/>
      <c r="S188" s="255"/>
      <c r="T188" s="255"/>
      <c r="U188" s="255">
        <v>12</v>
      </c>
      <c r="V188" s="255"/>
      <c r="W188" s="255"/>
      <c r="X188" s="255"/>
      <c r="Y188" s="255"/>
      <c r="Z188" s="255"/>
      <c r="AA188" s="255"/>
      <c r="AB188" s="255"/>
      <c r="AC188" s="255"/>
      <c r="AD188" s="255"/>
      <c r="AE188" s="255"/>
      <c r="AF188" s="255"/>
      <c r="AG188" s="255"/>
      <c r="AH188" s="255"/>
      <c r="AI188" s="255"/>
      <c r="AJ188" s="255"/>
      <c r="AK188" s="255"/>
      <c r="AL188" s="255"/>
      <c r="AM188" s="413"/>
      <c r="AN188" s="415"/>
      <c r="AO188" s="415"/>
      <c r="AP188" s="366"/>
      <c r="AQ188" s="366"/>
      <c r="AR188" s="366"/>
      <c r="AS188" s="366"/>
      <c r="AT188" s="366"/>
      <c r="AU188" s="366"/>
      <c r="AV188" s="366"/>
      <c r="AW188" s="366"/>
      <c r="AX188" s="366"/>
      <c r="AY188" s="366"/>
      <c r="AZ188" s="366"/>
      <c r="BA188" s="256">
        <f>SUM(AM188:AZ188)</f>
        <v>0</v>
      </c>
    </row>
    <row r="189" spans="1:53" ht="15" hidden="1" outlineLevel="1">
      <c r="B189" s="254" t="s">
        <v>243</v>
      </c>
      <c r="C189" s="251" t="s">
        <v>163</v>
      </c>
      <c r="D189" s="255"/>
      <c r="E189" s="255"/>
      <c r="F189" s="255"/>
      <c r="G189" s="255"/>
      <c r="H189" s="255"/>
      <c r="I189" s="255"/>
      <c r="J189" s="255"/>
      <c r="K189" s="255"/>
      <c r="L189" s="255"/>
      <c r="M189" s="255"/>
      <c r="N189" s="255"/>
      <c r="O189" s="255"/>
      <c r="P189" s="255"/>
      <c r="Q189" s="255"/>
      <c r="R189" s="255"/>
      <c r="S189" s="255"/>
      <c r="T189" s="255"/>
      <c r="U189" s="255">
        <f>U188</f>
        <v>12</v>
      </c>
      <c r="V189" s="255"/>
      <c r="W189" s="255"/>
      <c r="X189" s="255"/>
      <c r="Y189" s="255"/>
      <c r="Z189" s="255"/>
      <c r="AA189" s="255"/>
      <c r="AB189" s="255"/>
      <c r="AC189" s="255"/>
      <c r="AD189" s="255"/>
      <c r="AE189" s="255"/>
      <c r="AF189" s="255"/>
      <c r="AG189" s="255"/>
      <c r="AH189" s="255"/>
      <c r="AI189" s="255"/>
      <c r="AJ189" s="255"/>
      <c r="AK189" s="255"/>
      <c r="AL189" s="255"/>
      <c r="AM189" s="362">
        <f>AM188</f>
        <v>0</v>
      </c>
      <c r="AN189" s="362">
        <f>AN188</f>
        <v>0</v>
      </c>
      <c r="AO189" s="362">
        <f t="shared" ref="AO189:AZ189" si="62">AO188</f>
        <v>0</v>
      </c>
      <c r="AP189" s="362">
        <f t="shared" si="62"/>
        <v>0</v>
      </c>
      <c r="AQ189" s="362">
        <f t="shared" si="62"/>
        <v>0</v>
      </c>
      <c r="AR189" s="362">
        <f t="shared" si="62"/>
        <v>0</v>
      </c>
      <c r="AS189" s="362">
        <f t="shared" si="62"/>
        <v>0</v>
      </c>
      <c r="AT189" s="362">
        <f t="shared" si="62"/>
        <v>0</v>
      </c>
      <c r="AU189" s="362">
        <f t="shared" si="62"/>
        <v>0</v>
      </c>
      <c r="AV189" s="362">
        <f t="shared" si="62"/>
        <v>0</v>
      </c>
      <c r="AW189" s="362">
        <f t="shared" si="62"/>
        <v>0</v>
      </c>
      <c r="AX189" s="362">
        <f t="shared" si="62"/>
        <v>0</v>
      </c>
      <c r="AY189" s="362">
        <f t="shared" si="62"/>
        <v>0</v>
      </c>
      <c r="AZ189" s="362">
        <f t="shared" si="62"/>
        <v>0</v>
      </c>
      <c r="BA189" s="444"/>
    </row>
    <row r="190" spans="1:53" ht="15" hidden="1" outlineLevel="1">
      <c r="B190" s="269"/>
      <c r="C190" s="27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367"/>
      <c r="AN190" s="367"/>
      <c r="AO190" s="367"/>
      <c r="AP190" s="367"/>
      <c r="AQ190" s="367"/>
      <c r="AR190" s="367"/>
      <c r="AS190" s="367"/>
      <c r="AT190" s="367"/>
      <c r="AU190" s="367"/>
      <c r="AV190" s="367"/>
      <c r="AW190" s="367"/>
      <c r="AX190" s="367"/>
      <c r="AY190" s="367"/>
      <c r="AZ190" s="367"/>
      <c r="BA190" s="272"/>
    </row>
    <row r="191" spans="1:53" ht="15" hidden="1" outlineLevel="1">
      <c r="A191" s="448">
        <v>11</v>
      </c>
      <c r="B191" s="273" t="s">
        <v>21</v>
      </c>
      <c r="C191" s="251" t="s">
        <v>25</v>
      </c>
      <c r="D191" s="255"/>
      <c r="E191" s="255"/>
      <c r="F191" s="255"/>
      <c r="G191" s="255"/>
      <c r="H191" s="255"/>
      <c r="I191" s="255"/>
      <c r="J191" s="255"/>
      <c r="K191" s="255"/>
      <c r="L191" s="255"/>
      <c r="M191" s="255"/>
      <c r="N191" s="255"/>
      <c r="O191" s="255"/>
      <c r="P191" s="255"/>
      <c r="Q191" s="255"/>
      <c r="R191" s="255"/>
      <c r="S191" s="255"/>
      <c r="T191" s="255"/>
      <c r="U191" s="255">
        <v>12</v>
      </c>
      <c r="V191" s="255"/>
      <c r="W191" s="255"/>
      <c r="X191" s="255"/>
      <c r="Y191" s="255"/>
      <c r="Z191" s="255"/>
      <c r="AA191" s="255"/>
      <c r="AB191" s="255"/>
      <c r="AC191" s="255"/>
      <c r="AD191" s="255"/>
      <c r="AE191" s="255"/>
      <c r="AF191" s="255"/>
      <c r="AG191" s="255"/>
      <c r="AH191" s="255"/>
      <c r="AI191" s="255"/>
      <c r="AJ191" s="255"/>
      <c r="AK191" s="255"/>
      <c r="AL191" s="255"/>
      <c r="AM191" s="366"/>
      <c r="AN191" s="415"/>
      <c r="AO191" s="366"/>
      <c r="AP191" s="366"/>
      <c r="AQ191" s="366"/>
      <c r="AR191" s="366"/>
      <c r="AS191" s="366"/>
      <c r="AT191" s="366"/>
      <c r="AU191" s="366"/>
      <c r="AV191" s="366"/>
      <c r="AW191" s="366"/>
      <c r="AX191" s="366"/>
      <c r="AY191" s="366"/>
      <c r="AZ191" s="366"/>
      <c r="BA191" s="256">
        <f>SUM(AM191:AZ191)</f>
        <v>0</v>
      </c>
    </row>
    <row r="192" spans="1:53" ht="15" hidden="1" outlineLevel="1">
      <c r="B192" s="254" t="s">
        <v>243</v>
      </c>
      <c r="C192" s="251" t="s">
        <v>163</v>
      </c>
      <c r="D192" s="255"/>
      <c r="E192" s="255"/>
      <c r="F192" s="255"/>
      <c r="G192" s="255"/>
      <c r="H192" s="255"/>
      <c r="I192" s="255"/>
      <c r="J192" s="255"/>
      <c r="K192" s="255"/>
      <c r="L192" s="255"/>
      <c r="M192" s="255"/>
      <c r="N192" s="255"/>
      <c r="O192" s="255"/>
      <c r="P192" s="255"/>
      <c r="Q192" s="255"/>
      <c r="R192" s="255"/>
      <c r="S192" s="255"/>
      <c r="T192" s="255"/>
      <c r="U192" s="255">
        <f>U191</f>
        <v>12</v>
      </c>
      <c r="V192" s="255"/>
      <c r="W192" s="255"/>
      <c r="X192" s="255"/>
      <c r="Y192" s="255"/>
      <c r="Z192" s="255"/>
      <c r="AA192" s="255"/>
      <c r="AB192" s="255"/>
      <c r="AC192" s="255"/>
      <c r="AD192" s="255"/>
      <c r="AE192" s="255"/>
      <c r="AF192" s="255"/>
      <c r="AG192" s="255"/>
      <c r="AH192" s="255"/>
      <c r="AI192" s="255"/>
      <c r="AJ192" s="255"/>
      <c r="AK192" s="255"/>
      <c r="AL192" s="255"/>
      <c r="AM192" s="362">
        <f>AM191</f>
        <v>0</v>
      </c>
      <c r="AN192" s="362">
        <f>AN191</f>
        <v>0</v>
      </c>
      <c r="AO192" s="362">
        <f t="shared" ref="AO192:AZ192" si="63">AO191</f>
        <v>0</v>
      </c>
      <c r="AP192" s="362">
        <f t="shared" si="63"/>
        <v>0</v>
      </c>
      <c r="AQ192" s="362">
        <f t="shared" si="63"/>
        <v>0</v>
      </c>
      <c r="AR192" s="362">
        <f t="shared" si="63"/>
        <v>0</v>
      </c>
      <c r="AS192" s="362">
        <f t="shared" si="63"/>
        <v>0</v>
      </c>
      <c r="AT192" s="362">
        <f t="shared" si="63"/>
        <v>0</v>
      </c>
      <c r="AU192" s="362">
        <f t="shared" si="63"/>
        <v>0</v>
      </c>
      <c r="AV192" s="362">
        <f t="shared" si="63"/>
        <v>0</v>
      </c>
      <c r="AW192" s="362">
        <f t="shared" si="63"/>
        <v>0</v>
      </c>
      <c r="AX192" s="362">
        <f t="shared" si="63"/>
        <v>0</v>
      </c>
      <c r="AY192" s="362">
        <f t="shared" si="63"/>
        <v>0</v>
      </c>
      <c r="AZ192" s="362">
        <f t="shared" si="63"/>
        <v>0</v>
      </c>
      <c r="BA192" s="444"/>
    </row>
    <row r="193" spans="1:53" ht="15" hidden="1" outlineLevel="1">
      <c r="B193" s="273"/>
      <c r="C193" s="27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367"/>
      <c r="AN193" s="368"/>
      <c r="AO193" s="367"/>
      <c r="AP193" s="367"/>
      <c r="AQ193" s="367"/>
      <c r="AR193" s="367"/>
      <c r="AS193" s="367"/>
      <c r="AT193" s="367"/>
      <c r="AU193" s="367"/>
      <c r="AV193" s="367"/>
      <c r="AW193" s="367"/>
      <c r="AX193" s="367"/>
      <c r="AY193" s="367"/>
      <c r="AZ193" s="367"/>
      <c r="BA193" s="272"/>
    </row>
    <row r="194" spans="1:53" ht="15" hidden="1" outlineLevel="1">
      <c r="A194" s="448">
        <v>12</v>
      </c>
      <c r="B194" s="273" t="s">
        <v>23</v>
      </c>
      <c r="C194" s="251" t="s">
        <v>25</v>
      </c>
      <c r="D194" s="255"/>
      <c r="E194" s="255"/>
      <c r="F194" s="255"/>
      <c r="G194" s="255"/>
      <c r="H194" s="255"/>
      <c r="I194" s="255"/>
      <c r="J194" s="255"/>
      <c r="K194" s="255"/>
      <c r="L194" s="255"/>
      <c r="M194" s="255"/>
      <c r="N194" s="255"/>
      <c r="O194" s="255"/>
      <c r="P194" s="255"/>
      <c r="Q194" s="255"/>
      <c r="R194" s="255"/>
      <c r="S194" s="255"/>
      <c r="T194" s="255"/>
      <c r="U194" s="255">
        <v>3</v>
      </c>
      <c r="V194" s="255"/>
      <c r="W194" s="255"/>
      <c r="X194" s="255"/>
      <c r="Y194" s="255"/>
      <c r="Z194" s="255"/>
      <c r="AA194" s="255"/>
      <c r="AB194" s="255"/>
      <c r="AC194" s="255"/>
      <c r="AD194" s="255"/>
      <c r="AE194" s="255"/>
      <c r="AF194" s="255"/>
      <c r="AG194" s="255"/>
      <c r="AH194" s="255"/>
      <c r="AI194" s="255"/>
      <c r="AJ194" s="255"/>
      <c r="AK194" s="255"/>
      <c r="AL194" s="255"/>
      <c r="AM194" s="366"/>
      <c r="AN194" s="366"/>
      <c r="AO194" s="366"/>
      <c r="AP194" s="366"/>
      <c r="AQ194" s="366"/>
      <c r="AR194" s="366"/>
      <c r="AS194" s="366"/>
      <c r="AT194" s="366"/>
      <c r="AU194" s="366"/>
      <c r="AV194" s="366"/>
      <c r="AW194" s="366"/>
      <c r="AX194" s="366"/>
      <c r="AY194" s="366"/>
      <c r="AZ194" s="366"/>
      <c r="BA194" s="256">
        <f>SUM(AM194:AZ194)</f>
        <v>0</v>
      </c>
    </row>
    <row r="195" spans="1:53" ht="15" hidden="1" outlineLevel="1">
      <c r="B195" s="254" t="s">
        <v>243</v>
      </c>
      <c r="C195" s="251" t="s">
        <v>163</v>
      </c>
      <c r="D195" s="255"/>
      <c r="E195" s="255"/>
      <c r="F195" s="255"/>
      <c r="G195" s="255"/>
      <c r="H195" s="255"/>
      <c r="I195" s="255"/>
      <c r="J195" s="255"/>
      <c r="K195" s="255"/>
      <c r="L195" s="255"/>
      <c r="M195" s="255"/>
      <c r="N195" s="255"/>
      <c r="O195" s="255"/>
      <c r="P195" s="255"/>
      <c r="Q195" s="255"/>
      <c r="R195" s="255"/>
      <c r="S195" s="255"/>
      <c r="T195" s="255"/>
      <c r="U195" s="255">
        <f>U194</f>
        <v>3</v>
      </c>
      <c r="V195" s="255"/>
      <c r="W195" s="255"/>
      <c r="X195" s="255"/>
      <c r="Y195" s="255"/>
      <c r="Z195" s="255"/>
      <c r="AA195" s="255"/>
      <c r="AB195" s="255"/>
      <c r="AC195" s="255"/>
      <c r="AD195" s="255"/>
      <c r="AE195" s="255"/>
      <c r="AF195" s="255"/>
      <c r="AG195" s="255"/>
      <c r="AH195" s="255"/>
      <c r="AI195" s="255"/>
      <c r="AJ195" s="255"/>
      <c r="AK195" s="255"/>
      <c r="AL195" s="255"/>
      <c r="AM195" s="362">
        <f>AM194</f>
        <v>0</v>
      </c>
      <c r="AN195" s="362">
        <f>AN194</f>
        <v>0</v>
      </c>
      <c r="AO195" s="362">
        <f t="shared" ref="AO195:AZ195" si="64">AO194</f>
        <v>0</v>
      </c>
      <c r="AP195" s="362">
        <f t="shared" si="64"/>
        <v>0</v>
      </c>
      <c r="AQ195" s="362">
        <f t="shared" si="64"/>
        <v>0</v>
      </c>
      <c r="AR195" s="362">
        <f t="shared" si="64"/>
        <v>0</v>
      </c>
      <c r="AS195" s="362">
        <f t="shared" si="64"/>
        <v>0</v>
      </c>
      <c r="AT195" s="362">
        <f t="shared" si="64"/>
        <v>0</v>
      </c>
      <c r="AU195" s="362">
        <f t="shared" si="64"/>
        <v>0</v>
      </c>
      <c r="AV195" s="362">
        <f t="shared" si="64"/>
        <v>0</v>
      </c>
      <c r="AW195" s="362">
        <f t="shared" si="64"/>
        <v>0</v>
      </c>
      <c r="AX195" s="362">
        <f t="shared" si="64"/>
        <v>0</v>
      </c>
      <c r="AY195" s="362">
        <f t="shared" si="64"/>
        <v>0</v>
      </c>
      <c r="AZ195" s="362">
        <f t="shared" si="64"/>
        <v>0</v>
      </c>
      <c r="BA195" s="444"/>
    </row>
    <row r="196" spans="1:53" ht="15" hidden="1" outlineLevel="1">
      <c r="B196" s="273"/>
      <c r="C196" s="271"/>
      <c r="D196" s="275"/>
      <c r="E196" s="275"/>
      <c r="F196" s="275"/>
      <c r="G196" s="275"/>
      <c r="H196" s="275"/>
      <c r="I196" s="275"/>
      <c r="J196" s="275"/>
      <c r="K196" s="275"/>
      <c r="L196" s="275"/>
      <c r="M196" s="275"/>
      <c r="N196" s="275"/>
      <c r="O196" s="275"/>
      <c r="P196" s="275"/>
      <c r="Q196" s="275"/>
      <c r="R196" s="275"/>
      <c r="S196" s="275"/>
      <c r="T196" s="275"/>
      <c r="U196" s="251"/>
      <c r="V196" s="275"/>
      <c r="W196" s="275"/>
      <c r="X196" s="275"/>
      <c r="Y196" s="275"/>
      <c r="Z196" s="275"/>
      <c r="AA196" s="275"/>
      <c r="AB196" s="275"/>
      <c r="AC196" s="275"/>
      <c r="AD196" s="275"/>
      <c r="AE196" s="275"/>
      <c r="AF196" s="275"/>
      <c r="AG196" s="275"/>
      <c r="AH196" s="275"/>
      <c r="AI196" s="275"/>
      <c r="AJ196" s="275"/>
      <c r="AK196" s="275"/>
      <c r="AL196" s="275"/>
      <c r="AM196" s="367"/>
      <c r="AN196" s="368"/>
      <c r="AO196" s="367"/>
      <c r="AP196" s="367"/>
      <c r="AQ196" s="367"/>
      <c r="AR196" s="367"/>
      <c r="AS196" s="367"/>
      <c r="AT196" s="367"/>
      <c r="AU196" s="367"/>
      <c r="AV196" s="367"/>
      <c r="AW196" s="367"/>
      <c r="AX196" s="367"/>
      <c r="AY196" s="367"/>
      <c r="AZ196" s="367"/>
      <c r="BA196" s="272"/>
    </row>
    <row r="197" spans="1:53" ht="15" hidden="1" outlineLevel="1">
      <c r="A197" s="448">
        <v>13</v>
      </c>
      <c r="B197" s="273" t="s">
        <v>24</v>
      </c>
      <c r="C197" s="251" t="s">
        <v>25</v>
      </c>
      <c r="D197" s="255"/>
      <c r="E197" s="255"/>
      <c r="F197" s="255"/>
      <c r="G197" s="255"/>
      <c r="H197" s="255"/>
      <c r="I197" s="255"/>
      <c r="J197" s="255"/>
      <c r="K197" s="255"/>
      <c r="L197" s="255"/>
      <c r="M197" s="255"/>
      <c r="N197" s="255"/>
      <c r="O197" s="255"/>
      <c r="P197" s="255"/>
      <c r="Q197" s="255"/>
      <c r="R197" s="255"/>
      <c r="S197" s="255"/>
      <c r="T197" s="255"/>
      <c r="U197" s="255">
        <v>12</v>
      </c>
      <c r="V197" s="255"/>
      <c r="W197" s="255"/>
      <c r="X197" s="255"/>
      <c r="Y197" s="255"/>
      <c r="Z197" s="255"/>
      <c r="AA197" s="255"/>
      <c r="AB197" s="255"/>
      <c r="AC197" s="255"/>
      <c r="AD197" s="255"/>
      <c r="AE197" s="255"/>
      <c r="AF197" s="255"/>
      <c r="AG197" s="255"/>
      <c r="AH197" s="255"/>
      <c r="AI197" s="255"/>
      <c r="AJ197" s="255"/>
      <c r="AK197" s="255"/>
      <c r="AL197" s="255"/>
      <c r="AM197" s="366"/>
      <c r="AN197" s="366"/>
      <c r="AO197" s="366"/>
      <c r="AP197" s="366"/>
      <c r="AQ197" s="366"/>
      <c r="AR197" s="366"/>
      <c r="AS197" s="366"/>
      <c r="AT197" s="366"/>
      <c r="AU197" s="366"/>
      <c r="AV197" s="366"/>
      <c r="AW197" s="366"/>
      <c r="AX197" s="366"/>
      <c r="AY197" s="366"/>
      <c r="AZ197" s="366"/>
      <c r="BA197" s="256">
        <f>SUM(AM197:AZ197)</f>
        <v>0</v>
      </c>
    </row>
    <row r="198" spans="1:53" ht="15" hidden="1" outlineLevel="1">
      <c r="B198" s="254" t="s">
        <v>243</v>
      </c>
      <c r="C198" s="251" t="s">
        <v>163</v>
      </c>
      <c r="D198" s="255"/>
      <c r="E198" s="255"/>
      <c r="F198" s="255"/>
      <c r="G198" s="255"/>
      <c r="H198" s="255"/>
      <c r="I198" s="255"/>
      <c r="J198" s="255"/>
      <c r="K198" s="255"/>
      <c r="L198" s="255"/>
      <c r="M198" s="255"/>
      <c r="N198" s="255"/>
      <c r="O198" s="255"/>
      <c r="P198" s="255"/>
      <c r="Q198" s="255"/>
      <c r="R198" s="255"/>
      <c r="S198" s="255"/>
      <c r="T198" s="255"/>
      <c r="U198" s="255">
        <f>U197</f>
        <v>12</v>
      </c>
      <c r="V198" s="255"/>
      <c r="W198" s="255"/>
      <c r="X198" s="255"/>
      <c r="Y198" s="255"/>
      <c r="Z198" s="255"/>
      <c r="AA198" s="255"/>
      <c r="AB198" s="255"/>
      <c r="AC198" s="255"/>
      <c r="AD198" s="255"/>
      <c r="AE198" s="255"/>
      <c r="AF198" s="255"/>
      <c r="AG198" s="255"/>
      <c r="AH198" s="255"/>
      <c r="AI198" s="255"/>
      <c r="AJ198" s="255"/>
      <c r="AK198" s="255"/>
      <c r="AL198" s="255"/>
      <c r="AM198" s="362">
        <f>AM197</f>
        <v>0</v>
      </c>
      <c r="AN198" s="362">
        <f>AN197</f>
        <v>0</v>
      </c>
      <c r="AO198" s="362">
        <f t="shared" ref="AO198:AZ198" si="65">AO197</f>
        <v>0</v>
      </c>
      <c r="AP198" s="362">
        <f t="shared" si="65"/>
        <v>0</v>
      </c>
      <c r="AQ198" s="362">
        <f t="shared" si="65"/>
        <v>0</v>
      </c>
      <c r="AR198" s="362">
        <f t="shared" si="65"/>
        <v>0</v>
      </c>
      <c r="AS198" s="362">
        <f t="shared" si="65"/>
        <v>0</v>
      </c>
      <c r="AT198" s="362">
        <f t="shared" si="65"/>
        <v>0</v>
      </c>
      <c r="AU198" s="362">
        <f t="shared" si="65"/>
        <v>0</v>
      </c>
      <c r="AV198" s="362">
        <f t="shared" si="65"/>
        <v>0</v>
      </c>
      <c r="AW198" s="362">
        <f t="shared" si="65"/>
        <v>0</v>
      </c>
      <c r="AX198" s="362">
        <f t="shared" si="65"/>
        <v>0</v>
      </c>
      <c r="AY198" s="362">
        <f t="shared" si="65"/>
        <v>0</v>
      </c>
      <c r="AZ198" s="362">
        <f t="shared" si="65"/>
        <v>0</v>
      </c>
      <c r="BA198" s="444"/>
    </row>
    <row r="199" spans="1:53" ht="15" hidden="1" outlineLevel="1">
      <c r="B199" s="273"/>
      <c r="C199" s="271"/>
      <c r="D199" s="275"/>
      <c r="E199" s="275"/>
      <c r="F199" s="275"/>
      <c r="G199" s="275"/>
      <c r="H199" s="275"/>
      <c r="I199" s="275"/>
      <c r="J199" s="275"/>
      <c r="K199" s="275"/>
      <c r="L199" s="275"/>
      <c r="M199" s="275"/>
      <c r="N199" s="275"/>
      <c r="O199" s="275"/>
      <c r="P199" s="275"/>
      <c r="Q199" s="275"/>
      <c r="R199" s="275"/>
      <c r="S199" s="275"/>
      <c r="T199" s="275"/>
      <c r="U199" s="251"/>
      <c r="V199" s="275"/>
      <c r="W199" s="275"/>
      <c r="X199" s="275"/>
      <c r="Y199" s="275"/>
      <c r="Z199" s="275"/>
      <c r="AA199" s="275"/>
      <c r="AB199" s="275"/>
      <c r="AC199" s="275"/>
      <c r="AD199" s="275"/>
      <c r="AE199" s="275"/>
      <c r="AF199" s="275"/>
      <c r="AG199" s="275"/>
      <c r="AH199" s="275"/>
      <c r="AI199" s="275"/>
      <c r="AJ199" s="275"/>
      <c r="AK199" s="275"/>
      <c r="AL199" s="275"/>
      <c r="AM199" s="367"/>
      <c r="AN199" s="367"/>
      <c r="AO199" s="367"/>
      <c r="AP199" s="367"/>
      <c r="AQ199" s="367"/>
      <c r="AR199" s="367"/>
      <c r="AS199" s="367"/>
      <c r="AT199" s="367"/>
      <c r="AU199" s="367"/>
      <c r="AV199" s="367"/>
      <c r="AW199" s="367"/>
      <c r="AX199" s="367"/>
      <c r="AY199" s="367"/>
      <c r="AZ199" s="367"/>
      <c r="BA199" s="272"/>
    </row>
    <row r="200" spans="1:53" ht="15" hidden="1" outlineLevel="1">
      <c r="A200" s="448">
        <v>14</v>
      </c>
      <c r="B200" s="273" t="s">
        <v>20</v>
      </c>
      <c r="C200" s="251" t="s">
        <v>25</v>
      </c>
      <c r="D200" s="255"/>
      <c r="E200" s="255"/>
      <c r="F200" s="255"/>
      <c r="G200" s="255"/>
      <c r="H200" s="255"/>
      <c r="I200" s="255"/>
      <c r="J200" s="255"/>
      <c r="K200" s="255"/>
      <c r="L200" s="255"/>
      <c r="M200" s="255"/>
      <c r="N200" s="255"/>
      <c r="O200" s="255"/>
      <c r="P200" s="255"/>
      <c r="Q200" s="255"/>
      <c r="R200" s="255"/>
      <c r="S200" s="255"/>
      <c r="T200" s="255"/>
      <c r="U200" s="255">
        <v>12</v>
      </c>
      <c r="V200" s="255"/>
      <c r="W200" s="255"/>
      <c r="X200" s="255"/>
      <c r="Y200" s="255"/>
      <c r="Z200" s="255"/>
      <c r="AA200" s="255"/>
      <c r="AB200" s="255"/>
      <c r="AC200" s="255"/>
      <c r="AD200" s="255"/>
      <c r="AE200" s="255"/>
      <c r="AF200" s="255"/>
      <c r="AG200" s="255"/>
      <c r="AH200" s="255"/>
      <c r="AI200" s="255"/>
      <c r="AJ200" s="255"/>
      <c r="AK200" s="255"/>
      <c r="AL200" s="255"/>
      <c r="AM200" s="366"/>
      <c r="AN200" s="366"/>
      <c r="AO200" s="366"/>
      <c r="AP200" s="366"/>
      <c r="AQ200" s="366"/>
      <c r="AR200" s="366"/>
      <c r="AS200" s="366"/>
      <c r="AT200" s="366"/>
      <c r="AU200" s="366"/>
      <c r="AV200" s="366"/>
      <c r="AW200" s="366"/>
      <c r="AX200" s="366"/>
      <c r="AY200" s="366"/>
      <c r="AZ200" s="366"/>
      <c r="BA200" s="256">
        <f>SUM(AM200:AZ200)</f>
        <v>0</v>
      </c>
    </row>
    <row r="201" spans="1:53" ht="15" hidden="1" outlineLevel="1">
      <c r="B201" s="254" t="s">
        <v>243</v>
      </c>
      <c r="C201" s="251" t="s">
        <v>163</v>
      </c>
      <c r="D201" s="255"/>
      <c r="E201" s="255"/>
      <c r="F201" s="255"/>
      <c r="G201" s="255"/>
      <c r="H201" s="255"/>
      <c r="I201" s="255"/>
      <c r="J201" s="255"/>
      <c r="K201" s="255"/>
      <c r="L201" s="255"/>
      <c r="M201" s="255"/>
      <c r="N201" s="255"/>
      <c r="O201" s="255"/>
      <c r="P201" s="255"/>
      <c r="Q201" s="255"/>
      <c r="R201" s="255"/>
      <c r="S201" s="255"/>
      <c r="T201" s="255"/>
      <c r="U201" s="255">
        <f>U200</f>
        <v>12</v>
      </c>
      <c r="V201" s="255"/>
      <c r="W201" s="255"/>
      <c r="X201" s="255"/>
      <c r="Y201" s="255"/>
      <c r="Z201" s="255"/>
      <c r="AA201" s="255"/>
      <c r="AB201" s="255"/>
      <c r="AC201" s="255"/>
      <c r="AD201" s="255"/>
      <c r="AE201" s="255"/>
      <c r="AF201" s="255"/>
      <c r="AG201" s="255"/>
      <c r="AH201" s="255"/>
      <c r="AI201" s="255"/>
      <c r="AJ201" s="255"/>
      <c r="AK201" s="255"/>
      <c r="AL201" s="255"/>
      <c r="AM201" s="362">
        <f>AM200</f>
        <v>0</v>
      </c>
      <c r="AN201" s="362">
        <f>AN200</f>
        <v>0</v>
      </c>
      <c r="AO201" s="362">
        <f t="shared" ref="AO201:AZ201" si="66">AO200</f>
        <v>0</v>
      </c>
      <c r="AP201" s="362">
        <f t="shared" si="66"/>
        <v>0</v>
      </c>
      <c r="AQ201" s="362">
        <f t="shared" si="66"/>
        <v>0</v>
      </c>
      <c r="AR201" s="362">
        <f t="shared" si="66"/>
        <v>0</v>
      </c>
      <c r="AS201" s="362">
        <f t="shared" si="66"/>
        <v>0</v>
      </c>
      <c r="AT201" s="362">
        <f t="shared" si="66"/>
        <v>0</v>
      </c>
      <c r="AU201" s="362">
        <f t="shared" si="66"/>
        <v>0</v>
      </c>
      <c r="AV201" s="362">
        <f t="shared" si="66"/>
        <v>0</v>
      </c>
      <c r="AW201" s="362">
        <f t="shared" si="66"/>
        <v>0</v>
      </c>
      <c r="AX201" s="362">
        <f t="shared" si="66"/>
        <v>0</v>
      </c>
      <c r="AY201" s="362">
        <f t="shared" si="66"/>
        <v>0</v>
      </c>
      <c r="AZ201" s="362">
        <f t="shared" si="66"/>
        <v>0</v>
      </c>
      <c r="BA201" s="444"/>
    </row>
    <row r="202" spans="1:53" ht="15" hidden="1" outlineLevel="1">
      <c r="B202" s="273"/>
      <c r="C202" s="271"/>
      <c r="D202" s="275"/>
      <c r="E202" s="275"/>
      <c r="F202" s="275"/>
      <c r="G202" s="275"/>
      <c r="H202" s="275"/>
      <c r="I202" s="275"/>
      <c r="J202" s="275"/>
      <c r="K202" s="275"/>
      <c r="L202" s="275"/>
      <c r="M202" s="275"/>
      <c r="N202" s="275"/>
      <c r="O202" s="275"/>
      <c r="P202" s="275"/>
      <c r="Q202" s="275"/>
      <c r="R202" s="275"/>
      <c r="S202" s="275"/>
      <c r="T202" s="275"/>
      <c r="U202" s="251"/>
      <c r="V202" s="275"/>
      <c r="W202" s="275"/>
      <c r="X202" s="275"/>
      <c r="Y202" s="275"/>
      <c r="Z202" s="275"/>
      <c r="AA202" s="275"/>
      <c r="AB202" s="275"/>
      <c r="AC202" s="275"/>
      <c r="AD202" s="275"/>
      <c r="AE202" s="275"/>
      <c r="AF202" s="275"/>
      <c r="AG202" s="275"/>
      <c r="AH202" s="275"/>
      <c r="AI202" s="275"/>
      <c r="AJ202" s="275"/>
      <c r="AK202" s="275"/>
      <c r="AL202" s="275"/>
      <c r="AM202" s="367"/>
      <c r="AN202" s="368"/>
      <c r="AO202" s="367"/>
      <c r="AP202" s="367"/>
      <c r="AQ202" s="367"/>
      <c r="AR202" s="367"/>
      <c r="AS202" s="367"/>
      <c r="AT202" s="367"/>
      <c r="AU202" s="367"/>
      <c r="AV202" s="367"/>
      <c r="AW202" s="367"/>
      <c r="AX202" s="367"/>
      <c r="AY202" s="367"/>
      <c r="AZ202" s="367"/>
      <c r="BA202" s="272"/>
    </row>
    <row r="203" spans="1:53" s="243" customFormat="1" ht="15" hidden="1" outlineLevel="1">
      <c r="A203" s="448">
        <v>15</v>
      </c>
      <c r="B203" s="273" t="s">
        <v>482</v>
      </c>
      <c r="C203" s="251" t="s">
        <v>25</v>
      </c>
      <c r="D203" s="255"/>
      <c r="E203" s="255"/>
      <c r="F203" s="255"/>
      <c r="G203" s="255"/>
      <c r="H203" s="255"/>
      <c r="I203" s="255"/>
      <c r="J203" s="255"/>
      <c r="K203" s="255"/>
      <c r="L203" s="255"/>
      <c r="M203" s="255"/>
      <c r="N203" s="255"/>
      <c r="O203" s="255"/>
      <c r="P203" s="255"/>
      <c r="Q203" s="255"/>
      <c r="R203" s="255"/>
      <c r="S203" s="255"/>
      <c r="T203" s="255"/>
      <c r="U203" s="251"/>
      <c r="V203" s="255"/>
      <c r="W203" s="255"/>
      <c r="X203" s="255"/>
      <c r="Y203" s="255"/>
      <c r="Z203" s="255"/>
      <c r="AA203" s="255"/>
      <c r="AB203" s="255"/>
      <c r="AC203" s="255"/>
      <c r="AD203" s="255"/>
      <c r="AE203" s="255"/>
      <c r="AF203" s="255"/>
      <c r="AG203" s="255"/>
      <c r="AH203" s="255"/>
      <c r="AI203" s="255"/>
      <c r="AJ203" s="255"/>
      <c r="AK203" s="255"/>
      <c r="AL203" s="255"/>
      <c r="AM203" s="366"/>
      <c r="AN203" s="366"/>
      <c r="AO203" s="366"/>
      <c r="AP203" s="366"/>
      <c r="AQ203" s="366"/>
      <c r="AR203" s="366"/>
      <c r="AS203" s="366"/>
      <c r="AT203" s="366"/>
      <c r="AU203" s="366"/>
      <c r="AV203" s="366"/>
      <c r="AW203" s="366"/>
      <c r="AX203" s="366"/>
      <c r="AY203" s="366"/>
      <c r="AZ203" s="366"/>
      <c r="BA203" s="256">
        <f>SUM(AM203:AZ203)</f>
        <v>0</v>
      </c>
    </row>
    <row r="204" spans="1:53" s="243" customFormat="1" ht="15" hidden="1" outlineLevel="1">
      <c r="A204" s="448"/>
      <c r="B204" s="274" t="s">
        <v>243</v>
      </c>
      <c r="C204" s="251" t="s">
        <v>163</v>
      </c>
      <c r="D204" s="255"/>
      <c r="E204" s="255"/>
      <c r="F204" s="255"/>
      <c r="G204" s="255"/>
      <c r="H204" s="255"/>
      <c r="I204" s="255"/>
      <c r="J204" s="255"/>
      <c r="K204" s="255"/>
      <c r="L204" s="255"/>
      <c r="M204" s="255"/>
      <c r="N204" s="255"/>
      <c r="O204" s="255"/>
      <c r="P204" s="255"/>
      <c r="Q204" s="255"/>
      <c r="R204" s="255"/>
      <c r="S204" s="255"/>
      <c r="T204" s="255"/>
      <c r="U204" s="251"/>
      <c r="V204" s="255"/>
      <c r="W204" s="255"/>
      <c r="X204" s="255"/>
      <c r="Y204" s="255"/>
      <c r="Z204" s="255"/>
      <c r="AA204" s="255"/>
      <c r="AB204" s="255"/>
      <c r="AC204" s="255"/>
      <c r="AD204" s="255"/>
      <c r="AE204" s="255"/>
      <c r="AF204" s="255"/>
      <c r="AG204" s="255"/>
      <c r="AH204" s="255"/>
      <c r="AI204" s="255"/>
      <c r="AJ204" s="255"/>
      <c r="AK204" s="255"/>
      <c r="AL204" s="255"/>
      <c r="AM204" s="362">
        <f>AM203</f>
        <v>0</v>
      </c>
      <c r="AN204" s="362">
        <f>AN203</f>
        <v>0</v>
      </c>
      <c r="AO204" s="362">
        <f t="shared" ref="AO204:AZ204" si="67">AO203</f>
        <v>0</v>
      </c>
      <c r="AP204" s="362">
        <f t="shared" si="67"/>
        <v>0</v>
      </c>
      <c r="AQ204" s="362">
        <f t="shared" si="67"/>
        <v>0</v>
      </c>
      <c r="AR204" s="362">
        <f t="shared" si="67"/>
        <v>0</v>
      </c>
      <c r="AS204" s="362">
        <f t="shared" si="67"/>
        <v>0</v>
      </c>
      <c r="AT204" s="362">
        <f t="shared" si="67"/>
        <v>0</v>
      </c>
      <c r="AU204" s="362">
        <f t="shared" si="67"/>
        <v>0</v>
      </c>
      <c r="AV204" s="362">
        <f t="shared" si="67"/>
        <v>0</v>
      </c>
      <c r="AW204" s="362">
        <f t="shared" si="67"/>
        <v>0</v>
      </c>
      <c r="AX204" s="362">
        <f t="shared" si="67"/>
        <v>0</v>
      </c>
      <c r="AY204" s="362">
        <f t="shared" si="67"/>
        <v>0</v>
      </c>
      <c r="AZ204" s="362">
        <f t="shared" si="67"/>
        <v>0</v>
      </c>
      <c r="BA204" s="444"/>
    </row>
    <row r="205" spans="1:53" s="243" customFormat="1" ht="15" hidden="1" outlineLevel="1">
      <c r="A205" s="448"/>
      <c r="B205" s="273"/>
      <c r="C205" s="271"/>
      <c r="D205" s="275"/>
      <c r="E205" s="275"/>
      <c r="F205" s="275"/>
      <c r="G205" s="275"/>
      <c r="H205" s="275"/>
      <c r="I205" s="275"/>
      <c r="J205" s="275"/>
      <c r="K205" s="275"/>
      <c r="L205" s="275"/>
      <c r="M205" s="275"/>
      <c r="N205" s="275"/>
      <c r="O205" s="275"/>
      <c r="P205" s="275"/>
      <c r="Q205" s="275"/>
      <c r="R205" s="275"/>
      <c r="S205" s="275"/>
      <c r="T205" s="275"/>
      <c r="U205" s="251"/>
      <c r="V205" s="275"/>
      <c r="W205" s="275"/>
      <c r="X205" s="275"/>
      <c r="Y205" s="275"/>
      <c r="Z205" s="275"/>
      <c r="AA205" s="275"/>
      <c r="AB205" s="275"/>
      <c r="AC205" s="275"/>
      <c r="AD205" s="275"/>
      <c r="AE205" s="275"/>
      <c r="AF205" s="275"/>
      <c r="AG205" s="275"/>
      <c r="AH205" s="275"/>
      <c r="AI205" s="275"/>
      <c r="AJ205" s="275"/>
      <c r="AK205" s="275"/>
      <c r="AL205" s="275"/>
      <c r="AM205" s="369"/>
      <c r="AN205" s="367"/>
      <c r="AO205" s="367"/>
      <c r="AP205" s="367"/>
      <c r="AQ205" s="367"/>
      <c r="AR205" s="367"/>
      <c r="AS205" s="367"/>
      <c r="AT205" s="367"/>
      <c r="AU205" s="367"/>
      <c r="AV205" s="367"/>
      <c r="AW205" s="367"/>
      <c r="AX205" s="367"/>
      <c r="AY205" s="367"/>
      <c r="AZ205" s="367"/>
      <c r="BA205" s="272"/>
    </row>
    <row r="206" spans="1:53" s="243" customFormat="1" ht="30" hidden="1" outlineLevel="1">
      <c r="A206" s="448">
        <v>16</v>
      </c>
      <c r="B206" s="273" t="s">
        <v>483</v>
      </c>
      <c r="C206" s="251" t="s">
        <v>25</v>
      </c>
      <c r="D206" s="255"/>
      <c r="E206" s="255"/>
      <c r="F206" s="255"/>
      <c r="G206" s="255"/>
      <c r="H206" s="255"/>
      <c r="I206" s="255"/>
      <c r="J206" s="255"/>
      <c r="K206" s="255"/>
      <c r="L206" s="255"/>
      <c r="M206" s="255"/>
      <c r="N206" s="255"/>
      <c r="O206" s="255"/>
      <c r="P206" s="255"/>
      <c r="Q206" s="255"/>
      <c r="R206" s="255"/>
      <c r="S206" s="255"/>
      <c r="T206" s="255"/>
      <c r="U206" s="251"/>
      <c r="V206" s="255"/>
      <c r="W206" s="255"/>
      <c r="X206" s="255"/>
      <c r="Y206" s="255"/>
      <c r="Z206" s="255"/>
      <c r="AA206" s="255"/>
      <c r="AB206" s="255"/>
      <c r="AC206" s="255"/>
      <c r="AD206" s="255"/>
      <c r="AE206" s="255"/>
      <c r="AF206" s="255"/>
      <c r="AG206" s="255"/>
      <c r="AH206" s="255"/>
      <c r="AI206" s="255"/>
      <c r="AJ206" s="255"/>
      <c r="AK206" s="255"/>
      <c r="AL206" s="255"/>
      <c r="AM206" s="366"/>
      <c r="AN206" s="366"/>
      <c r="AO206" s="366"/>
      <c r="AP206" s="366"/>
      <c r="AQ206" s="366"/>
      <c r="AR206" s="366"/>
      <c r="AS206" s="366"/>
      <c r="AT206" s="366"/>
      <c r="AU206" s="366"/>
      <c r="AV206" s="366"/>
      <c r="AW206" s="366"/>
      <c r="AX206" s="366"/>
      <c r="AY206" s="366"/>
      <c r="AZ206" s="366"/>
      <c r="BA206" s="256">
        <f>SUM(AM206:AZ206)</f>
        <v>0</v>
      </c>
    </row>
    <row r="207" spans="1:53" s="243" customFormat="1" ht="15" hidden="1" outlineLevel="1">
      <c r="A207" s="448"/>
      <c r="B207" s="274" t="s">
        <v>243</v>
      </c>
      <c r="C207" s="251" t="s">
        <v>163</v>
      </c>
      <c r="D207" s="255"/>
      <c r="E207" s="255"/>
      <c r="F207" s="255"/>
      <c r="G207" s="255"/>
      <c r="H207" s="255"/>
      <c r="I207" s="255"/>
      <c r="J207" s="255"/>
      <c r="K207" s="255"/>
      <c r="L207" s="255"/>
      <c r="M207" s="255"/>
      <c r="N207" s="255"/>
      <c r="O207" s="255"/>
      <c r="P207" s="255"/>
      <c r="Q207" s="255"/>
      <c r="R207" s="255"/>
      <c r="S207" s="255"/>
      <c r="T207" s="255"/>
      <c r="U207" s="251"/>
      <c r="V207" s="255"/>
      <c r="W207" s="255"/>
      <c r="X207" s="255"/>
      <c r="Y207" s="255"/>
      <c r="Z207" s="255"/>
      <c r="AA207" s="255"/>
      <c r="AB207" s="255"/>
      <c r="AC207" s="255"/>
      <c r="AD207" s="255"/>
      <c r="AE207" s="255"/>
      <c r="AF207" s="255"/>
      <c r="AG207" s="255"/>
      <c r="AH207" s="255"/>
      <c r="AI207" s="255"/>
      <c r="AJ207" s="255"/>
      <c r="AK207" s="255"/>
      <c r="AL207" s="255"/>
      <c r="AM207" s="362">
        <f>AM206</f>
        <v>0</v>
      </c>
      <c r="AN207" s="362">
        <f>AN206</f>
        <v>0</v>
      </c>
      <c r="AO207" s="362">
        <f t="shared" ref="AO207:AZ207" si="68">AO206</f>
        <v>0</v>
      </c>
      <c r="AP207" s="362">
        <f t="shared" si="68"/>
        <v>0</v>
      </c>
      <c r="AQ207" s="362">
        <f t="shared" si="68"/>
        <v>0</v>
      </c>
      <c r="AR207" s="362">
        <f t="shared" si="68"/>
        <v>0</v>
      </c>
      <c r="AS207" s="362">
        <f t="shared" si="68"/>
        <v>0</v>
      </c>
      <c r="AT207" s="362">
        <f t="shared" si="68"/>
        <v>0</v>
      </c>
      <c r="AU207" s="362">
        <f t="shared" si="68"/>
        <v>0</v>
      </c>
      <c r="AV207" s="362">
        <f t="shared" si="68"/>
        <v>0</v>
      </c>
      <c r="AW207" s="362">
        <f t="shared" si="68"/>
        <v>0</v>
      </c>
      <c r="AX207" s="362">
        <f t="shared" si="68"/>
        <v>0</v>
      </c>
      <c r="AY207" s="362">
        <f t="shared" si="68"/>
        <v>0</v>
      </c>
      <c r="AZ207" s="362">
        <f t="shared" si="68"/>
        <v>0</v>
      </c>
      <c r="BA207" s="444"/>
    </row>
    <row r="208" spans="1:53" s="243" customFormat="1" ht="15" hidden="1" outlineLevel="1">
      <c r="A208" s="448"/>
      <c r="B208" s="273"/>
      <c r="C208" s="271"/>
      <c r="D208" s="275"/>
      <c r="E208" s="275"/>
      <c r="F208" s="275"/>
      <c r="G208" s="275"/>
      <c r="H208" s="275"/>
      <c r="I208" s="275"/>
      <c r="J208" s="275"/>
      <c r="K208" s="275"/>
      <c r="L208" s="275"/>
      <c r="M208" s="275"/>
      <c r="N208" s="275"/>
      <c r="O208" s="275"/>
      <c r="P208" s="275"/>
      <c r="Q208" s="275"/>
      <c r="R208" s="275"/>
      <c r="S208" s="275"/>
      <c r="T208" s="275"/>
      <c r="U208" s="251"/>
      <c r="V208" s="275"/>
      <c r="W208" s="275"/>
      <c r="X208" s="275"/>
      <c r="Y208" s="275"/>
      <c r="Z208" s="275"/>
      <c r="AA208" s="275"/>
      <c r="AB208" s="275"/>
      <c r="AC208" s="275"/>
      <c r="AD208" s="275"/>
      <c r="AE208" s="275"/>
      <c r="AF208" s="275"/>
      <c r="AG208" s="275"/>
      <c r="AH208" s="275"/>
      <c r="AI208" s="275"/>
      <c r="AJ208" s="275"/>
      <c r="AK208" s="275"/>
      <c r="AL208" s="275"/>
      <c r="AM208" s="369"/>
      <c r="AN208" s="367"/>
      <c r="AO208" s="367"/>
      <c r="AP208" s="367"/>
      <c r="AQ208" s="367"/>
      <c r="AR208" s="367"/>
      <c r="AS208" s="367"/>
      <c r="AT208" s="367"/>
      <c r="AU208" s="367"/>
      <c r="AV208" s="367"/>
      <c r="AW208" s="367"/>
      <c r="AX208" s="367"/>
      <c r="AY208" s="367"/>
      <c r="AZ208" s="367"/>
      <c r="BA208" s="272"/>
    </row>
    <row r="209" spans="1:53" ht="15" hidden="1" outlineLevel="1">
      <c r="A209" s="448">
        <v>17</v>
      </c>
      <c r="B209" s="273" t="s">
        <v>9</v>
      </c>
      <c r="C209" s="251" t="s">
        <v>25</v>
      </c>
      <c r="D209" s="255"/>
      <c r="E209" s="255"/>
      <c r="F209" s="255"/>
      <c r="G209" s="255"/>
      <c r="H209" s="255"/>
      <c r="I209" s="255"/>
      <c r="J209" s="255"/>
      <c r="K209" s="255"/>
      <c r="L209" s="255"/>
      <c r="M209" s="255"/>
      <c r="N209" s="255"/>
      <c r="O209" s="255"/>
      <c r="P209" s="255"/>
      <c r="Q209" s="255"/>
      <c r="R209" s="255"/>
      <c r="S209" s="255"/>
      <c r="T209" s="255"/>
      <c r="U209" s="251"/>
      <c r="V209" s="255"/>
      <c r="W209" s="255"/>
      <c r="X209" s="255"/>
      <c r="Y209" s="255"/>
      <c r="Z209" s="255"/>
      <c r="AA209" s="255"/>
      <c r="AB209" s="255"/>
      <c r="AC209" s="255"/>
      <c r="AD209" s="255"/>
      <c r="AE209" s="255"/>
      <c r="AF209" s="255"/>
      <c r="AG209" s="255"/>
      <c r="AH209" s="255"/>
      <c r="AI209" s="255"/>
      <c r="AJ209" s="255"/>
      <c r="AK209" s="255"/>
      <c r="AL209" s="255"/>
      <c r="AM209" s="366"/>
      <c r="AN209" s="366"/>
      <c r="AO209" s="366"/>
      <c r="AP209" s="366"/>
      <c r="AQ209" s="366"/>
      <c r="AR209" s="366"/>
      <c r="AS209" s="366"/>
      <c r="AT209" s="366"/>
      <c r="AU209" s="366"/>
      <c r="AV209" s="366"/>
      <c r="AW209" s="366"/>
      <c r="AX209" s="366"/>
      <c r="AY209" s="366"/>
      <c r="AZ209" s="366"/>
      <c r="BA209" s="256">
        <f>SUM(AM209:AZ209)</f>
        <v>0</v>
      </c>
    </row>
    <row r="210" spans="1:53" ht="15" hidden="1" outlineLevel="1">
      <c r="B210" s="254" t="s">
        <v>243</v>
      </c>
      <c r="C210" s="251" t="s">
        <v>163</v>
      </c>
      <c r="D210" s="255"/>
      <c r="E210" s="255"/>
      <c r="F210" s="255"/>
      <c r="G210" s="255"/>
      <c r="H210" s="255"/>
      <c r="I210" s="255"/>
      <c r="J210" s="255"/>
      <c r="K210" s="255"/>
      <c r="L210" s="255"/>
      <c r="M210" s="255"/>
      <c r="N210" s="255"/>
      <c r="O210" s="255"/>
      <c r="P210" s="255"/>
      <c r="Q210" s="255"/>
      <c r="R210" s="255"/>
      <c r="S210" s="255"/>
      <c r="T210" s="255"/>
      <c r="U210" s="251"/>
      <c r="V210" s="255"/>
      <c r="W210" s="255"/>
      <c r="X210" s="255"/>
      <c r="Y210" s="255"/>
      <c r="Z210" s="255"/>
      <c r="AA210" s="255"/>
      <c r="AB210" s="255"/>
      <c r="AC210" s="255"/>
      <c r="AD210" s="255"/>
      <c r="AE210" s="255"/>
      <c r="AF210" s="255"/>
      <c r="AG210" s="255"/>
      <c r="AH210" s="255"/>
      <c r="AI210" s="255"/>
      <c r="AJ210" s="255"/>
      <c r="AK210" s="255"/>
      <c r="AL210" s="255"/>
      <c r="AM210" s="362">
        <f>AM209</f>
        <v>0</v>
      </c>
      <c r="AN210" s="362">
        <f>AN209</f>
        <v>0</v>
      </c>
      <c r="AO210" s="362">
        <f t="shared" ref="AO210:AZ210" si="69">AO209</f>
        <v>0</v>
      </c>
      <c r="AP210" s="362">
        <f t="shared" si="69"/>
        <v>0</v>
      </c>
      <c r="AQ210" s="362">
        <f t="shared" si="69"/>
        <v>0</v>
      </c>
      <c r="AR210" s="362">
        <f t="shared" si="69"/>
        <v>0</v>
      </c>
      <c r="AS210" s="362">
        <f t="shared" si="69"/>
        <v>0</v>
      </c>
      <c r="AT210" s="362">
        <f t="shared" si="69"/>
        <v>0</v>
      </c>
      <c r="AU210" s="362">
        <f t="shared" si="69"/>
        <v>0</v>
      </c>
      <c r="AV210" s="362">
        <f t="shared" si="69"/>
        <v>0</v>
      </c>
      <c r="AW210" s="362">
        <f t="shared" si="69"/>
        <v>0</v>
      </c>
      <c r="AX210" s="362">
        <f t="shared" si="69"/>
        <v>0</v>
      </c>
      <c r="AY210" s="362">
        <f t="shared" si="69"/>
        <v>0</v>
      </c>
      <c r="AZ210" s="362">
        <f t="shared" si="69"/>
        <v>0</v>
      </c>
      <c r="BA210" s="444"/>
    </row>
    <row r="211" spans="1:53" ht="15" hidden="1" outlineLevel="1">
      <c r="B211" s="274"/>
      <c r="C211" s="265"/>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370"/>
      <c r="AN211" s="371"/>
      <c r="AO211" s="371"/>
      <c r="AP211" s="371"/>
      <c r="AQ211" s="371"/>
      <c r="AR211" s="371"/>
      <c r="AS211" s="371"/>
      <c r="AT211" s="371"/>
      <c r="AU211" s="371"/>
      <c r="AV211" s="371"/>
      <c r="AW211" s="371"/>
      <c r="AX211" s="371"/>
      <c r="AY211" s="371"/>
      <c r="AZ211" s="371"/>
      <c r="BA211" s="276"/>
    </row>
    <row r="212" spans="1:53" ht="15.75" hidden="1" outlineLevel="1">
      <c r="A212" s="449"/>
      <c r="B212" s="248" t="s">
        <v>10</v>
      </c>
      <c r="C212" s="249"/>
      <c r="D212" s="249"/>
      <c r="E212" s="249"/>
      <c r="F212" s="249"/>
      <c r="G212" s="249"/>
      <c r="H212" s="249"/>
      <c r="I212" s="249"/>
      <c r="J212" s="249"/>
      <c r="K212" s="249"/>
      <c r="L212" s="249"/>
      <c r="M212" s="249"/>
      <c r="N212" s="249"/>
      <c r="O212" s="249"/>
      <c r="P212" s="249"/>
      <c r="Q212" s="249"/>
      <c r="R212" s="249"/>
      <c r="S212" s="249"/>
      <c r="T212" s="249"/>
      <c r="U212" s="250"/>
      <c r="V212" s="249"/>
      <c r="W212" s="249"/>
      <c r="X212" s="249"/>
      <c r="Y212" s="249"/>
      <c r="Z212" s="249"/>
      <c r="AA212" s="249"/>
      <c r="AB212" s="249"/>
      <c r="AC212" s="249"/>
      <c r="AD212" s="249"/>
      <c r="AE212" s="249"/>
      <c r="AF212" s="249"/>
      <c r="AG212" s="249"/>
      <c r="AH212" s="249"/>
      <c r="AI212" s="249"/>
      <c r="AJ212" s="249"/>
      <c r="AK212" s="249"/>
      <c r="AL212" s="249"/>
      <c r="AM212" s="365"/>
      <c r="AN212" s="365"/>
      <c r="AO212" s="365"/>
      <c r="AP212" s="365"/>
      <c r="AQ212" s="365"/>
      <c r="AR212" s="365"/>
      <c r="AS212" s="365"/>
      <c r="AT212" s="365"/>
      <c r="AU212" s="365"/>
      <c r="AV212" s="365"/>
      <c r="AW212" s="365"/>
      <c r="AX212" s="365"/>
      <c r="AY212" s="365"/>
      <c r="AZ212" s="365"/>
      <c r="BA212" s="252"/>
    </row>
    <row r="213" spans="1:53" ht="15" hidden="1" outlineLevel="1">
      <c r="A213" s="448">
        <v>18</v>
      </c>
      <c r="B213" s="274" t="s">
        <v>11</v>
      </c>
      <c r="C213" s="251" t="s">
        <v>25</v>
      </c>
      <c r="D213" s="255"/>
      <c r="E213" s="255"/>
      <c r="F213" s="255"/>
      <c r="G213" s="255"/>
      <c r="H213" s="255"/>
      <c r="I213" s="255"/>
      <c r="J213" s="255"/>
      <c r="K213" s="255"/>
      <c r="L213" s="255"/>
      <c r="M213" s="255"/>
      <c r="N213" s="255"/>
      <c r="O213" s="255"/>
      <c r="P213" s="255"/>
      <c r="Q213" s="255"/>
      <c r="R213" s="255"/>
      <c r="S213" s="255"/>
      <c r="T213" s="255"/>
      <c r="U213" s="255">
        <v>12</v>
      </c>
      <c r="V213" s="255"/>
      <c r="W213" s="255"/>
      <c r="X213" s="255"/>
      <c r="Y213" s="255"/>
      <c r="Z213" s="255"/>
      <c r="AA213" s="255"/>
      <c r="AB213" s="255"/>
      <c r="AC213" s="255"/>
      <c r="AD213" s="255"/>
      <c r="AE213" s="255"/>
      <c r="AF213" s="255"/>
      <c r="AG213" s="255"/>
      <c r="AH213" s="255"/>
      <c r="AI213" s="255"/>
      <c r="AJ213" s="255"/>
      <c r="AK213" s="255"/>
      <c r="AL213" s="255"/>
      <c r="AM213" s="377"/>
      <c r="AN213" s="366"/>
      <c r="AO213" s="366"/>
      <c r="AP213" s="366"/>
      <c r="AQ213" s="366"/>
      <c r="AR213" s="366"/>
      <c r="AS213" s="366"/>
      <c r="AT213" s="366"/>
      <c r="AU213" s="366"/>
      <c r="AV213" s="366"/>
      <c r="AW213" s="366"/>
      <c r="AX213" s="366"/>
      <c r="AY213" s="366"/>
      <c r="AZ213" s="366"/>
      <c r="BA213" s="256">
        <f>SUM(AM213:AZ213)</f>
        <v>0</v>
      </c>
    </row>
    <row r="214" spans="1:53" ht="15" hidden="1" outlineLevel="1">
      <c r="B214" s="254" t="s">
        <v>243</v>
      </c>
      <c r="C214" s="251" t="s">
        <v>163</v>
      </c>
      <c r="D214" s="255"/>
      <c r="E214" s="255"/>
      <c r="F214" s="255"/>
      <c r="G214" s="255"/>
      <c r="H214" s="255"/>
      <c r="I214" s="255"/>
      <c r="J214" s="255"/>
      <c r="K214" s="255"/>
      <c r="L214" s="255"/>
      <c r="M214" s="255"/>
      <c r="N214" s="255"/>
      <c r="O214" s="255"/>
      <c r="P214" s="255"/>
      <c r="Q214" s="255"/>
      <c r="R214" s="255"/>
      <c r="S214" s="255"/>
      <c r="T214" s="255"/>
      <c r="U214" s="255">
        <f>U213</f>
        <v>12</v>
      </c>
      <c r="V214" s="255"/>
      <c r="W214" s="255"/>
      <c r="X214" s="255"/>
      <c r="Y214" s="255"/>
      <c r="Z214" s="255"/>
      <c r="AA214" s="255"/>
      <c r="AB214" s="255"/>
      <c r="AC214" s="255"/>
      <c r="AD214" s="255"/>
      <c r="AE214" s="255"/>
      <c r="AF214" s="255"/>
      <c r="AG214" s="255"/>
      <c r="AH214" s="255"/>
      <c r="AI214" s="255"/>
      <c r="AJ214" s="255"/>
      <c r="AK214" s="255"/>
      <c r="AL214" s="255"/>
      <c r="AM214" s="362">
        <f>AM213</f>
        <v>0</v>
      </c>
      <c r="AN214" s="362">
        <f>AN213</f>
        <v>0</v>
      </c>
      <c r="AO214" s="362">
        <f t="shared" ref="AO214:AZ214" si="70">AO213</f>
        <v>0</v>
      </c>
      <c r="AP214" s="362">
        <f t="shared" si="70"/>
        <v>0</v>
      </c>
      <c r="AQ214" s="362">
        <f t="shared" si="70"/>
        <v>0</v>
      </c>
      <c r="AR214" s="362">
        <f t="shared" si="70"/>
        <v>0</v>
      </c>
      <c r="AS214" s="362">
        <f t="shared" si="70"/>
        <v>0</v>
      </c>
      <c r="AT214" s="362">
        <f t="shared" si="70"/>
        <v>0</v>
      </c>
      <c r="AU214" s="362">
        <f t="shared" si="70"/>
        <v>0</v>
      </c>
      <c r="AV214" s="362">
        <f t="shared" si="70"/>
        <v>0</v>
      </c>
      <c r="AW214" s="362">
        <f t="shared" si="70"/>
        <v>0</v>
      </c>
      <c r="AX214" s="362">
        <f t="shared" si="70"/>
        <v>0</v>
      </c>
      <c r="AY214" s="362">
        <f t="shared" si="70"/>
        <v>0</v>
      </c>
      <c r="AZ214" s="362">
        <f t="shared" si="70"/>
        <v>0</v>
      </c>
      <c r="BA214" s="444"/>
    </row>
    <row r="215" spans="1:53" ht="15" hidden="1" outlineLevel="1">
      <c r="B215" s="274"/>
      <c r="C215" s="265"/>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AI215" s="251"/>
      <c r="AJ215" s="251"/>
      <c r="AK215" s="251"/>
      <c r="AL215" s="251"/>
      <c r="AM215" s="363"/>
      <c r="AN215" s="372"/>
      <c r="AO215" s="372"/>
      <c r="AP215" s="372"/>
      <c r="AQ215" s="372"/>
      <c r="AR215" s="372"/>
      <c r="AS215" s="372"/>
      <c r="AT215" s="372"/>
      <c r="AU215" s="372"/>
      <c r="AV215" s="372"/>
      <c r="AW215" s="372"/>
      <c r="AX215" s="372"/>
      <c r="AY215" s="372"/>
      <c r="AZ215" s="372"/>
      <c r="BA215" s="266"/>
    </row>
    <row r="216" spans="1:53" ht="15" hidden="1" outlineLevel="1">
      <c r="A216" s="448">
        <v>19</v>
      </c>
      <c r="B216" s="274" t="s">
        <v>12</v>
      </c>
      <c r="C216" s="251" t="s">
        <v>25</v>
      </c>
      <c r="D216" s="255"/>
      <c r="E216" s="255"/>
      <c r="F216" s="255"/>
      <c r="G216" s="255"/>
      <c r="H216" s="255"/>
      <c r="I216" s="255"/>
      <c r="J216" s="255"/>
      <c r="K216" s="255"/>
      <c r="L216" s="255"/>
      <c r="M216" s="255"/>
      <c r="N216" s="255"/>
      <c r="O216" s="255"/>
      <c r="P216" s="255"/>
      <c r="Q216" s="255"/>
      <c r="R216" s="255"/>
      <c r="S216" s="255"/>
      <c r="T216" s="255"/>
      <c r="U216" s="255">
        <v>12</v>
      </c>
      <c r="V216" s="255"/>
      <c r="W216" s="255"/>
      <c r="X216" s="255"/>
      <c r="Y216" s="255"/>
      <c r="Z216" s="255"/>
      <c r="AA216" s="255"/>
      <c r="AB216" s="255"/>
      <c r="AC216" s="255"/>
      <c r="AD216" s="255"/>
      <c r="AE216" s="255"/>
      <c r="AF216" s="255"/>
      <c r="AG216" s="255"/>
      <c r="AH216" s="255"/>
      <c r="AI216" s="255"/>
      <c r="AJ216" s="255"/>
      <c r="AK216" s="255"/>
      <c r="AL216" s="255"/>
      <c r="AM216" s="361"/>
      <c r="AN216" s="366"/>
      <c r="AO216" s="366"/>
      <c r="AP216" s="366"/>
      <c r="AQ216" s="366"/>
      <c r="AR216" s="366"/>
      <c r="AS216" s="366"/>
      <c r="AT216" s="366"/>
      <c r="AU216" s="366"/>
      <c r="AV216" s="366"/>
      <c r="AW216" s="366"/>
      <c r="AX216" s="366"/>
      <c r="AY216" s="366"/>
      <c r="AZ216" s="366"/>
      <c r="BA216" s="256">
        <f>SUM(AM216:AZ216)</f>
        <v>0</v>
      </c>
    </row>
    <row r="217" spans="1:53" ht="15" hidden="1" outlineLevel="1">
      <c r="B217" s="254" t="s">
        <v>243</v>
      </c>
      <c r="C217" s="251" t="s">
        <v>163</v>
      </c>
      <c r="D217" s="255"/>
      <c r="E217" s="255"/>
      <c r="F217" s="255"/>
      <c r="G217" s="255"/>
      <c r="H217" s="255"/>
      <c r="I217" s="255"/>
      <c r="J217" s="255"/>
      <c r="K217" s="255"/>
      <c r="L217" s="255"/>
      <c r="M217" s="255"/>
      <c r="N217" s="255"/>
      <c r="O217" s="255"/>
      <c r="P217" s="255"/>
      <c r="Q217" s="255"/>
      <c r="R217" s="255"/>
      <c r="S217" s="255"/>
      <c r="T217" s="255"/>
      <c r="U217" s="255">
        <f>U216</f>
        <v>12</v>
      </c>
      <c r="V217" s="255"/>
      <c r="W217" s="255"/>
      <c r="X217" s="255"/>
      <c r="Y217" s="255"/>
      <c r="Z217" s="255"/>
      <c r="AA217" s="255"/>
      <c r="AB217" s="255"/>
      <c r="AC217" s="255"/>
      <c r="AD217" s="255"/>
      <c r="AE217" s="255"/>
      <c r="AF217" s="255"/>
      <c r="AG217" s="255"/>
      <c r="AH217" s="255"/>
      <c r="AI217" s="255"/>
      <c r="AJ217" s="255"/>
      <c r="AK217" s="255"/>
      <c r="AL217" s="255"/>
      <c r="AM217" s="362">
        <f>AM216</f>
        <v>0</v>
      </c>
      <c r="AN217" s="362">
        <f>AN216</f>
        <v>0</v>
      </c>
      <c r="AO217" s="362">
        <f t="shared" ref="AO217:AZ217" si="71">AO216</f>
        <v>0</v>
      </c>
      <c r="AP217" s="362">
        <f t="shared" si="71"/>
        <v>0</v>
      </c>
      <c r="AQ217" s="362">
        <f t="shared" si="71"/>
        <v>0</v>
      </c>
      <c r="AR217" s="362">
        <f t="shared" si="71"/>
        <v>0</v>
      </c>
      <c r="AS217" s="362">
        <f t="shared" si="71"/>
        <v>0</v>
      </c>
      <c r="AT217" s="362">
        <f t="shared" si="71"/>
        <v>0</v>
      </c>
      <c r="AU217" s="362">
        <f t="shared" si="71"/>
        <v>0</v>
      </c>
      <c r="AV217" s="362">
        <f t="shared" si="71"/>
        <v>0</v>
      </c>
      <c r="AW217" s="362">
        <f t="shared" si="71"/>
        <v>0</v>
      </c>
      <c r="AX217" s="362">
        <f t="shared" si="71"/>
        <v>0</v>
      </c>
      <c r="AY217" s="362">
        <f t="shared" si="71"/>
        <v>0</v>
      </c>
      <c r="AZ217" s="362">
        <f t="shared" si="71"/>
        <v>0</v>
      </c>
      <c r="BA217" s="444"/>
    </row>
    <row r="218" spans="1:53" ht="15" hidden="1" outlineLevel="1">
      <c r="B218" s="274"/>
      <c r="C218" s="265"/>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AI218" s="251"/>
      <c r="AJ218" s="251"/>
      <c r="AK218" s="251"/>
      <c r="AL218" s="251"/>
      <c r="AM218" s="373"/>
      <c r="AN218" s="373"/>
      <c r="AO218" s="363"/>
      <c r="AP218" s="363"/>
      <c r="AQ218" s="363"/>
      <c r="AR218" s="363"/>
      <c r="AS218" s="363"/>
      <c r="AT218" s="363"/>
      <c r="AU218" s="363"/>
      <c r="AV218" s="363"/>
      <c r="AW218" s="363"/>
      <c r="AX218" s="363"/>
      <c r="AY218" s="363"/>
      <c r="AZ218" s="363"/>
      <c r="BA218" s="266"/>
    </row>
    <row r="219" spans="1:53" ht="15" hidden="1" outlineLevel="1">
      <c r="A219" s="448">
        <v>20</v>
      </c>
      <c r="B219" s="274" t="s">
        <v>13</v>
      </c>
      <c r="C219" s="251" t="s">
        <v>25</v>
      </c>
      <c r="D219" s="255"/>
      <c r="E219" s="255"/>
      <c r="F219" s="255"/>
      <c r="G219" s="255"/>
      <c r="H219" s="255"/>
      <c r="I219" s="255"/>
      <c r="J219" s="255"/>
      <c r="K219" s="255"/>
      <c r="L219" s="255"/>
      <c r="M219" s="255"/>
      <c r="N219" s="255"/>
      <c r="O219" s="255"/>
      <c r="P219" s="255"/>
      <c r="Q219" s="255"/>
      <c r="R219" s="255"/>
      <c r="S219" s="255"/>
      <c r="T219" s="255"/>
      <c r="U219" s="255">
        <v>12</v>
      </c>
      <c r="V219" s="255"/>
      <c r="W219" s="255"/>
      <c r="X219" s="255"/>
      <c r="Y219" s="255"/>
      <c r="Z219" s="255"/>
      <c r="AA219" s="255"/>
      <c r="AB219" s="255"/>
      <c r="AC219" s="255"/>
      <c r="AD219" s="255"/>
      <c r="AE219" s="255"/>
      <c r="AF219" s="255"/>
      <c r="AG219" s="255"/>
      <c r="AH219" s="255"/>
      <c r="AI219" s="255"/>
      <c r="AJ219" s="255"/>
      <c r="AK219" s="255"/>
      <c r="AL219" s="255"/>
      <c r="AM219" s="361"/>
      <c r="AN219" s="366"/>
      <c r="AO219" s="366"/>
      <c r="AP219" s="366"/>
      <c r="AQ219" s="366"/>
      <c r="AR219" s="366"/>
      <c r="AS219" s="366"/>
      <c r="AT219" s="366"/>
      <c r="AU219" s="366"/>
      <c r="AV219" s="366"/>
      <c r="AW219" s="366"/>
      <c r="AX219" s="366"/>
      <c r="AY219" s="366"/>
      <c r="AZ219" s="366"/>
      <c r="BA219" s="256">
        <f>SUM(AM219:AZ219)</f>
        <v>0</v>
      </c>
    </row>
    <row r="220" spans="1:53" ht="15" hidden="1" outlineLevel="1">
      <c r="B220" s="254" t="s">
        <v>243</v>
      </c>
      <c r="C220" s="251" t="s">
        <v>163</v>
      </c>
      <c r="D220" s="255"/>
      <c r="E220" s="255"/>
      <c r="F220" s="255"/>
      <c r="G220" s="255"/>
      <c r="H220" s="255"/>
      <c r="I220" s="255"/>
      <c r="J220" s="255"/>
      <c r="K220" s="255"/>
      <c r="L220" s="255"/>
      <c r="M220" s="255"/>
      <c r="N220" s="255"/>
      <c r="O220" s="255"/>
      <c r="P220" s="255"/>
      <c r="Q220" s="255"/>
      <c r="R220" s="255"/>
      <c r="S220" s="255"/>
      <c r="T220" s="255"/>
      <c r="U220" s="255">
        <f>U219</f>
        <v>12</v>
      </c>
      <c r="V220" s="255"/>
      <c r="W220" s="255"/>
      <c r="X220" s="255"/>
      <c r="Y220" s="255"/>
      <c r="Z220" s="255"/>
      <c r="AA220" s="255"/>
      <c r="AB220" s="255"/>
      <c r="AC220" s="255"/>
      <c r="AD220" s="255"/>
      <c r="AE220" s="255"/>
      <c r="AF220" s="255"/>
      <c r="AG220" s="255"/>
      <c r="AH220" s="255"/>
      <c r="AI220" s="255"/>
      <c r="AJ220" s="255"/>
      <c r="AK220" s="255"/>
      <c r="AL220" s="255"/>
      <c r="AM220" s="362">
        <f>AM219</f>
        <v>0</v>
      </c>
      <c r="AN220" s="362">
        <f>AN219</f>
        <v>0</v>
      </c>
      <c r="AO220" s="362">
        <f t="shared" ref="AO220:AZ220" si="72">AO219</f>
        <v>0</v>
      </c>
      <c r="AP220" s="362">
        <f t="shared" si="72"/>
        <v>0</v>
      </c>
      <c r="AQ220" s="362">
        <f t="shared" si="72"/>
        <v>0</v>
      </c>
      <c r="AR220" s="362">
        <f t="shared" si="72"/>
        <v>0</v>
      </c>
      <c r="AS220" s="362">
        <f t="shared" si="72"/>
        <v>0</v>
      </c>
      <c r="AT220" s="362">
        <f t="shared" si="72"/>
        <v>0</v>
      </c>
      <c r="AU220" s="362">
        <f t="shared" si="72"/>
        <v>0</v>
      </c>
      <c r="AV220" s="362">
        <f t="shared" si="72"/>
        <v>0</v>
      </c>
      <c r="AW220" s="362">
        <f t="shared" si="72"/>
        <v>0</v>
      </c>
      <c r="AX220" s="362">
        <f t="shared" si="72"/>
        <v>0</v>
      </c>
      <c r="AY220" s="362">
        <f t="shared" si="72"/>
        <v>0</v>
      </c>
      <c r="AZ220" s="362">
        <f t="shared" si="72"/>
        <v>0</v>
      </c>
      <c r="BA220" s="444"/>
    </row>
    <row r="221" spans="1:53" ht="15" hidden="1" outlineLevel="1">
      <c r="B221" s="274"/>
      <c r="C221" s="265"/>
      <c r="D221" s="251"/>
      <c r="E221" s="251"/>
      <c r="F221" s="251"/>
      <c r="G221" s="251"/>
      <c r="H221" s="251"/>
      <c r="I221" s="251"/>
      <c r="J221" s="251"/>
      <c r="K221" s="251"/>
      <c r="L221" s="251"/>
      <c r="M221" s="251"/>
      <c r="N221" s="251"/>
      <c r="O221" s="251"/>
      <c r="P221" s="251"/>
      <c r="Q221" s="251"/>
      <c r="R221" s="251"/>
      <c r="S221" s="251"/>
      <c r="T221" s="251"/>
      <c r="U221" s="277"/>
      <c r="V221" s="251"/>
      <c r="W221" s="251"/>
      <c r="X221" s="251"/>
      <c r="Y221" s="251"/>
      <c r="Z221" s="251"/>
      <c r="AA221" s="251"/>
      <c r="AB221" s="251"/>
      <c r="AC221" s="251"/>
      <c r="AD221" s="251"/>
      <c r="AE221" s="251"/>
      <c r="AF221" s="251"/>
      <c r="AG221" s="251"/>
      <c r="AH221" s="251"/>
      <c r="AI221" s="251"/>
      <c r="AJ221" s="251"/>
      <c r="AK221" s="251"/>
      <c r="AL221" s="251"/>
      <c r="AM221" s="363"/>
      <c r="AN221" s="363"/>
      <c r="AO221" s="363"/>
      <c r="AP221" s="363"/>
      <c r="AQ221" s="363"/>
      <c r="AR221" s="363"/>
      <c r="AS221" s="363"/>
      <c r="AT221" s="363"/>
      <c r="AU221" s="363"/>
      <c r="AV221" s="363"/>
      <c r="AW221" s="363"/>
      <c r="AX221" s="363"/>
      <c r="AY221" s="363"/>
      <c r="AZ221" s="363"/>
      <c r="BA221" s="266"/>
    </row>
    <row r="222" spans="1:53" ht="15" hidden="1" outlineLevel="1">
      <c r="A222" s="448">
        <v>21</v>
      </c>
      <c r="B222" s="274" t="s">
        <v>22</v>
      </c>
      <c r="C222" s="251" t="s">
        <v>25</v>
      </c>
      <c r="D222" s="255"/>
      <c r="E222" s="255"/>
      <c r="F222" s="255"/>
      <c r="G222" s="255"/>
      <c r="H222" s="255"/>
      <c r="I222" s="255"/>
      <c r="J222" s="255"/>
      <c r="K222" s="255"/>
      <c r="L222" s="255"/>
      <c r="M222" s="255"/>
      <c r="N222" s="255"/>
      <c r="O222" s="255"/>
      <c r="P222" s="255"/>
      <c r="Q222" s="255"/>
      <c r="R222" s="255"/>
      <c r="S222" s="255"/>
      <c r="T222" s="255"/>
      <c r="U222" s="255">
        <v>12</v>
      </c>
      <c r="V222" s="255"/>
      <c r="W222" s="255"/>
      <c r="X222" s="255"/>
      <c r="Y222" s="255"/>
      <c r="Z222" s="255"/>
      <c r="AA222" s="255"/>
      <c r="AB222" s="255"/>
      <c r="AC222" s="255"/>
      <c r="AD222" s="255"/>
      <c r="AE222" s="255"/>
      <c r="AF222" s="255"/>
      <c r="AG222" s="255"/>
      <c r="AH222" s="255"/>
      <c r="AI222" s="255"/>
      <c r="AJ222" s="255"/>
      <c r="AK222" s="255"/>
      <c r="AL222" s="255"/>
      <c r="AM222" s="361"/>
      <c r="AN222" s="366"/>
      <c r="AO222" s="366"/>
      <c r="AP222" s="366"/>
      <c r="AQ222" s="366"/>
      <c r="AR222" s="366"/>
      <c r="AS222" s="366"/>
      <c r="AT222" s="366"/>
      <c r="AU222" s="366"/>
      <c r="AV222" s="366"/>
      <c r="AW222" s="366"/>
      <c r="AX222" s="366"/>
      <c r="AY222" s="366"/>
      <c r="AZ222" s="366"/>
      <c r="BA222" s="256">
        <f>SUM(AM222:AZ222)</f>
        <v>0</v>
      </c>
    </row>
    <row r="223" spans="1:53" ht="15" hidden="1" outlineLevel="1">
      <c r="B223" s="254" t="s">
        <v>243</v>
      </c>
      <c r="C223" s="251" t="s">
        <v>163</v>
      </c>
      <c r="D223" s="255"/>
      <c r="E223" s="255"/>
      <c r="F223" s="255"/>
      <c r="G223" s="255"/>
      <c r="H223" s="255"/>
      <c r="I223" s="255"/>
      <c r="J223" s="255"/>
      <c r="K223" s="255"/>
      <c r="L223" s="255"/>
      <c r="M223" s="255"/>
      <c r="N223" s="255"/>
      <c r="O223" s="255"/>
      <c r="P223" s="255"/>
      <c r="Q223" s="255"/>
      <c r="R223" s="255"/>
      <c r="S223" s="255"/>
      <c r="T223" s="255"/>
      <c r="U223" s="255">
        <f>U222</f>
        <v>12</v>
      </c>
      <c r="V223" s="255"/>
      <c r="W223" s="255"/>
      <c r="X223" s="255"/>
      <c r="Y223" s="255"/>
      <c r="Z223" s="255"/>
      <c r="AA223" s="255"/>
      <c r="AB223" s="255"/>
      <c r="AC223" s="255"/>
      <c r="AD223" s="255"/>
      <c r="AE223" s="255"/>
      <c r="AF223" s="255"/>
      <c r="AG223" s="255"/>
      <c r="AH223" s="255"/>
      <c r="AI223" s="255"/>
      <c r="AJ223" s="255"/>
      <c r="AK223" s="255"/>
      <c r="AL223" s="255"/>
      <c r="AM223" s="362">
        <f>AM222</f>
        <v>0</v>
      </c>
      <c r="AN223" s="362">
        <f>AN222</f>
        <v>0</v>
      </c>
      <c r="AO223" s="362">
        <f t="shared" ref="AO223:AZ223" si="73">AO222</f>
        <v>0</v>
      </c>
      <c r="AP223" s="362">
        <f t="shared" si="73"/>
        <v>0</v>
      </c>
      <c r="AQ223" s="362">
        <f t="shared" si="73"/>
        <v>0</v>
      </c>
      <c r="AR223" s="362">
        <f t="shared" si="73"/>
        <v>0</v>
      </c>
      <c r="AS223" s="362">
        <f t="shared" si="73"/>
        <v>0</v>
      </c>
      <c r="AT223" s="362">
        <f t="shared" si="73"/>
        <v>0</v>
      </c>
      <c r="AU223" s="362">
        <f t="shared" si="73"/>
        <v>0</v>
      </c>
      <c r="AV223" s="362">
        <f t="shared" si="73"/>
        <v>0</v>
      </c>
      <c r="AW223" s="362">
        <f t="shared" si="73"/>
        <v>0</v>
      </c>
      <c r="AX223" s="362">
        <f t="shared" si="73"/>
        <v>0</v>
      </c>
      <c r="AY223" s="362">
        <f t="shared" si="73"/>
        <v>0</v>
      </c>
      <c r="AZ223" s="362">
        <f t="shared" si="73"/>
        <v>0</v>
      </c>
      <c r="BA223" s="444"/>
    </row>
    <row r="224" spans="1:53" ht="15" hidden="1" outlineLevel="1">
      <c r="B224" s="274"/>
      <c r="C224" s="265"/>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AI224" s="251"/>
      <c r="AJ224" s="251"/>
      <c r="AK224" s="251"/>
      <c r="AL224" s="251"/>
      <c r="AM224" s="373"/>
      <c r="AN224" s="363"/>
      <c r="AO224" s="363"/>
      <c r="AP224" s="363"/>
      <c r="AQ224" s="363"/>
      <c r="AR224" s="363"/>
      <c r="AS224" s="363"/>
      <c r="AT224" s="363"/>
      <c r="AU224" s="363"/>
      <c r="AV224" s="363"/>
      <c r="AW224" s="363"/>
      <c r="AX224" s="363"/>
      <c r="AY224" s="363"/>
      <c r="AZ224" s="363"/>
      <c r="BA224" s="266"/>
    </row>
    <row r="225" spans="1:53" ht="15" hidden="1" outlineLevel="1">
      <c r="A225" s="448">
        <v>22</v>
      </c>
      <c r="B225" s="274" t="s">
        <v>9</v>
      </c>
      <c r="C225" s="251" t="s">
        <v>25</v>
      </c>
      <c r="D225" s="255"/>
      <c r="E225" s="255"/>
      <c r="F225" s="255"/>
      <c r="G225" s="255"/>
      <c r="H225" s="255"/>
      <c r="I225" s="255"/>
      <c r="J225" s="255"/>
      <c r="K225" s="255"/>
      <c r="L225" s="255"/>
      <c r="M225" s="255"/>
      <c r="N225" s="255"/>
      <c r="O225" s="255"/>
      <c r="P225" s="255"/>
      <c r="Q225" s="255"/>
      <c r="R225" s="255"/>
      <c r="S225" s="255"/>
      <c r="T225" s="255"/>
      <c r="U225" s="251"/>
      <c r="V225" s="255"/>
      <c r="W225" s="255"/>
      <c r="X225" s="255"/>
      <c r="Y225" s="255"/>
      <c r="Z225" s="255"/>
      <c r="AA225" s="255"/>
      <c r="AB225" s="255"/>
      <c r="AC225" s="255"/>
      <c r="AD225" s="255"/>
      <c r="AE225" s="255"/>
      <c r="AF225" s="255"/>
      <c r="AG225" s="255"/>
      <c r="AH225" s="255"/>
      <c r="AI225" s="255"/>
      <c r="AJ225" s="255"/>
      <c r="AK225" s="255"/>
      <c r="AL225" s="255"/>
      <c r="AM225" s="361"/>
      <c r="AN225" s="366"/>
      <c r="AO225" s="366"/>
      <c r="AP225" s="366"/>
      <c r="AQ225" s="366"/>
      <c r="AR225" s="366"/>
      <c r="AS225" s="366"/>
      <c r="AT225" s="366"/>
      <c r="AU225" s="366"/>
      <c r="AV225" s="366"/>
      <c r="AW225" s="366"/>
      <c r="AX225" s="366"/>
      <c r="AY225" s="366"/>
      <c r="AZ225" s="366"/>
      <c r="BA225" s="256">
        <f>SUM(AM225:AZ225)</f>
        <v>0</v>
      </c>
    </row>
    <row r="226" spans="1:53" ht="15" hidden="1" outlineLevel="1">
      <c r="B226" s="254" t="s">
        <v>243</v>
      </c>
      <c r="C226" s="251" t="s">
        <v>163</v>
      </c>
      <c r="D226" s="255"/>
      <c r="E226" s="255"/>
      <c r="F226" s="255"/>
      <c r="G226" s="255"/>
      <c r="H226" s="255"/>
      <c r="I226" s="255"/>
      <c r="J226" s="255"/>
      <c r="K226" s="255"/>
      <c r="L226" s="255"/>
      <c r="M226" s="255"/>
      <c r="N226" s="255"/>
      <c r="O226" s="255"/>
      <c r="P226" s="255"/>
      <c r="Q226" s="255"/>
      <c r="R226" s="255"/>
      <c r="S226" s="255"/>
      <c r="T226" s="255"/>
      <c r="U226" s="251"/>
      <c r="V226" s="255"/>
      <c r="W226" s="255"/>
      <c r="X226" s="255"/>
      <c r="Y226" s="255"/>
      <c r="Z226" s="255"/>
      <c r="AA226" s="255"/>
      <c r="AB226" s="255"/>
      <c r="AC226" s="255"/>
      <c r="AD226" s="255"/>
      <c r="AE226" s="255"/>
      <c r="AF226" s="255"/>
      <c r="AG226" s="255"/>
      <c r="AH226" s="255"/>
      <c r="AI226" s="255"/>
      <c r="AJ226" s="255"/>
      <c r="AK226" s="255"/>
      <c r="AL226" s="255"/>
      <c r="AM226" s="362">
        <f>AM225</f>
        <v>0</v>
      </c>
      <c r="AN226" s="362">
        <f>AN225</f>
        <v>0</v>
      </c>
      <c r="AO226" s="362">
        <f t="shared" ref="AO226:AZ226" si="74">AO225</f>
        <v>0</v>
      </c>
      <c r="AP226" s="362">
        <f t="shared" si="74"/>
        <v>0</v>
      </c>
      <c r="AQ226" s="362">
        <f t="shared" si="74"/>
        <v>0</v>
      </c>
      <c r="AR226" s="362">
        <f t="shared" si="74"/>
        <v>0</v>
      </c>
      <c r="AS226" s="362">
        <f t="shared" si="74"/>
        <v>0</v>
      </c>
      <c r="AT226" s="362">
        <f t="shared" si="74"/>
        <v>0</v>
      </c>
      <c r="AU226" s="362">
        <f t="shared" si="74"/>
        <v>0</v>
      </c>
      <c r="AV226" s="362">
        <f t="shared" si="74"/>
        <v>0</v>
      </c>
      <c r="AW226" s="362">
        <f t="shared" si="74"/>
        <v>0</v>
      </c>
      <c r="AX226" s="362">
        <f t="shared" si="74"/>
        <v>0</v>
      </c>
      <c r="AY226" s="362">
        <f t="shared" si="74"/>
        <v>0</v>
      </c>
      <c r="AZ226" s="362">
        <f t="shared" si="74"/>
        <v>0</v>
      </c>
      <c r="BA226" s="444"/>
    </row>
    <row r="227" spans="1:53" ht="15" hidden="1" outlineLevel="1">
      <c r="B227" s="274"/>
      <c r="C227" s="265"/>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AI227" s="251"/>
      <c r="AJ227" s="251"/>
      <c r="AK227" s="251"/>
      <c r="AL227" s="251"/>
      <c r="AM227" s="363"/>
      <c r="AN227" s="363"/>
      <c r="AO227" s="363"/>
      <c r="AP227" s="363"/>
      <c r="AQ227" s="363"/>
      <c r="AR227" s="363"/>
      <c r="AS227" s="363"/>
      <c r="AT227" s="363"/>
      <c r="AU227" s="363"/>
      <c r="AV227" s="363"/>
      <c r="AW227" s="363"/>
      <c r="AX227" s="363"/>
      <c r="AY227" s="363"/>
      <c r="AZ227" s="363"/>
      <c r="BA227" s="266"/>
    </row>
    <row r="228" spans="1:53" ht="15.75" hidden="1" outlineLevel="1">
      <c r="A228" s="449"/>
      <c r="B228" s="248" t="s">
        <v>14</v>
      </c>
      <c r="C228" s="249"/>
      <c r="D228" s="250"/>
      <c r="E228" s="250"/>
      <c r="F228" s="250"/>
      <c r="G228" s="250"/>
      <c r="H228" s="250"/>
      <c r="I228" s="250"/>
      <c r="J228" s="250"/>
      <c r="K228" s="250"/>
      <c r="L228" s="250"/>
      <c r="M228" s="250"/>
      <c r="N228" s="250"/>
      <c r="O228" s="250"/>
      <c r="P228" s="250"/>
      <c r="Q228" s="250"/>
      <c r="R228" s="250"/>
      <c r="S228" s="250"/>
      <c r="T228" s="250"/>
      <c r="U228" s="250"/>
      <c r="V228" s="250"/>
      <c r="W228" s="249"/>
      <c r="X228" s="249"/>
      <c r="Y228" s="249"/>
      <c r="Z228" s="249"/>
      <c r="AA228" s="249"/>
      <c r="AB228" s="249"/>
      <c r="AC228" s="249"/>
      <c r="AD228" s="249"/>
      <c r="AE228" s="249"/>
      <c r="AF228" s="249"/>
      <c r="AG228" s="249"/>
      <c r="AH228" s="249"/>
      <c r="AI228" s="249"/>
      <c r="AJ228" s="249"/>
      <c r="AK228" s="249"/>
      <c r="AL228" s="249"/>
      <c r="AM228" s="365"/>
      <c r="AN228" s="365"/>
      <c r="AO228" s="365"/>
      <c r="AP228" s="365"/>
      <c r="AQ228" s="365"/>
      <c r="AR228" s="365"/>
      <c r="AS228" s="365"/>
      <c r="AT228" s="365"/>
      <c r="AU228" s="365"/>
      <c r="AV228" s="365"/>
      <c r="AW228" s="365"/>
      <c r="AX228" s="365"/>
      <c r="AY228" s="365"/>
      <c r="AZ228" s="365"/>
      <c r="BA228" s="252"/>
    </row>
    <row r="229" spans="1:53" ht="15" hidden="1" outlineLevel="1">
      <c r="A229" s="448">
        <v>23</v>
      </c>
      <c r="B229" s="274" t="s">
        <v>14</v>
      </c>
      <c r="C229" s="251" t="s">
        <v>25</v>
      </c>
      <c r="D229" s="255"/>
      <c r="E229" s="255"/>
      <c r="F229" s="255"/>
      <c r="G229" s="255"/>
      <c r="H229" s="255"/>
      <c r="I229" s="255"/>
      <c r="J229" s="255"/>
      <c r="K229" s="255"/>
      <c r="L229" s="255"/>
      <c r="M229" s="255"/>
      <c r="N229" s="255"/>
      <c r="O229" s="255"/>
      <c r="P229" s="255"/>
      <c r="Q229" s="255"/>
      <c r="R229" s="255"/>
      <c r="S229" s="255"/>
      <c r="T229" s="255"/>
      <c r="U229" s="251"/>
      <c r="V229" s="255"/>
      <c r="W229" s="255"/>
      <c r="X229" s="255"/>
      <c r="Y229" s="255"/>
      <c r="Z229" s="255"/>
      <c r="AA229" s="255"/>
      <c r="AB229" s="255"/>
      <c r="AC229" s="255"/>
      <c r="AD229" s="255"/>
      <c r="AE229" s="255"/>
      <c r="AF229" s="255"/>
      <c r="AG229" s="255"/>
      <c r="AH229" s="255"/>
      <c r="AI229" s="255"/>
      <c r="AJ229" s="255"/>
      <c r="AK229" s="255"/>
      <c r="AL229" s="255"/>
      <c r="AM229" s="416"/>
      <c r="AN229" s="361"/>
      <c r="AO229" s="361"/>
      <c r="AP229" s="361"/>
      <c r="AQ229" s="361"/>
      <c r="AR229" s="361"/>
      <c r="AS229" s="361"/>
      <c r="AT229" s="361"/>
      <c r="AU229" s="361"/>
      <c r="AV229" s="361"/>
      <c r="AW229" s="361"/>
      <c r="AX229" s="361"/>
      <c r="AY229" s="361"/>
      <c r="AZ229" s="361"/>
      <c r="BA229" s="256">
        <f>SUM(AM229:AZ229)</f>
        <v>0</v>
      </c>
    </row>
    <row r="230" spans="1:53" ht="15" hidden="1" outlineLevel="1">
      <c r="B230" s="254" t="s">
        <v>243</v>
      </c>
      <c r="C230" s="251" t="s">
        <v>163</v>
      </c>
      <c r="D230" s="255"/>
      <c r="E230" s="255"/>
      <c r="F230" s="255"/>
      <c r="G230" s="255"/>
      <c r="H230" s="255"/>
      <c r="I230" s="255"/>
      <c r="J230" s="255"/>
      <c r="K230" s="255"/>
      <c r="L230" s="255"/>
      <c r="M230" s="255"/>
      <c r="N230" s="255"/>
      <c r="O230" s="255"/>
      <c r="P230" s="255"/>
      <c r="Q230" s="255"/>
      <c r="R230" s="255"/>
      <c r="S230" s="255"/>
      <c r="T230" s="255"/>
      <c r="U230" s="414"/>
      <c r="V230" s="255"/>
      <c r="W230" s="255"/>
      <c r="X230" s="255"/>
      <c r="Y230" s="255"/>
      <c r="Z230" s="255"/>
      <c r="AA230" s="255"/>
      <c r="AB230" s="255"/>
      <c r="AC230" s="255"/>
      <c r="AD230" s="255"/>
      <c r="AE230" s="255"/>
      <c r="AF230" s="255"/>
      <c r="AG230" s="255"/>
      <c r="AH230" s="255"/>
      <c r="AI230" s="255"/>
      <c r="AJ230" s="255"/>
      <c r="AK230" s="255"/>
      <c r="AL230" s="255"/>
      <c r="AM230" s="362">
        <f>AM229</f>
        <v>0</v>
      </c>
      <c r="AN230" s="362">
        <f>AN229</f>
        <v>0</v>
      </c>
      <c r="AO230" s="362">
        <f t="shared" ref="AO230:AZ230" si="75">AO229</f>
        <v>0</v>
      </c>
      <c r="AP230" s="362">
        <f t="shared" si="75"/>
        <v>0</v>
      </c>
      <c r="AQ230" s="362">
        <f t="shared" si="75"/>
        <v>0</v>
      </c>
      <c r="AR230" s="362">
        <f t="shared" si="75"/>
        <v>0</v>
      </c>
      <c r="AS230" s="362">
        <f t="shared" si="75"/>
        <v>0</v>
      </c>
      <c r="AT230" s="362">
        <f t="shared" si="75"/>
        <v>0</v>
      </c>
      <c r="AU230" s="362">
        <f t="shared" si="75"/>
        <v>0</v>
      </c>
      <c r="AV230" s="362">
        <f t="shared" si="75"/>
        <v>0</v>
      </c>
      <c r="AW230" s="362">
        <f t="shared" si="75"/>
        <v>0</v>
      </c>
      <c r="AX230" s="362">
        <f t="shared" si="75"/>
        <v>0</v>
      </c>
      <c r="AY230" s="362">
        <f t="shared" si="75"/>
        <v>0</v>
      </c>
      <c r="AZ230" s="362">
        <f t="shared" si="75"/>
        <v>0</v>
      </c>
      <c r="BA230" s="444"/>
    </row>
    <row r="231" spans="1:53" ht="15" hidden="1" outlineLevel="1">
      <c r="B231" s="274"/>
      <c r="C231" s="265"/>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363"/>
      <c r="AN231" s="363"/>
      <c r="AO231" s="363"/>
      <c r="AP231" s="363"/>
      <c r="AQ231" s="363"/>
      <c r="AR231" s="363"/>
      <c r="AS231" s="363"/>
      <c r="AT231" s="363"/>
      <c r="AU231" s="363"/>
      <c r="AV231" s="363"/>
      <c r="AW231" s="363"/>
      <c r="AX231" s="363"/>
      <c r="AY231" s="363"/>
      <c r="AZ231" s="363"/>
      <c r="BA231" s="266"/>
    </row>
    <row r="232" spans="1:53" s="253" customFormat="1" ht="15.75" hidden="1" outlineLevel="1">
      <c r="A232" s="449"/>
      <c r="B232" s="248" t="s">
        <v>484</v>
      </c>
      <c r="C232" s="249"/>
      <c r="D232" s="250"/>
      <c r="E232" s="250"/>
      <c r="F232" s="250"/>
      <c r="G232" s="250"/>
      <c r="H232" s="250"/>
      <c r="I232" s="250"/>
      <c r="J232" s="250"/>
      <c r="K232" s="250"/>
      <c r="L232" s="250"/>
      <c r="M232" s="250"/>
      <c r="N232" s="250"/>
      <c r="O232" s="250"/>
      <c r="P232" s="250"/>
      <c r="Q232" s="250"/>
      <c r="R232" s="250"/>
      <c r="S232" s="250"/>
      <c r="T232" s="250"/>
      <c r="U232" s="250"/>
      <c r="V232" s="250"/>
      <c r="W232" s="249"/>
      <c r="X232" s="249"/>
      <c r="Y232" s="249"/>
      <c r="Z232" s="249"/>
      <c r="AA232" s="249"/>
      <c r="AB232" s="249"/>
      <c r="AC232" s="249"/>
      <c r="AD232" s="249"/>
      <c r="AE232" s="249"/>
      <c r="AF232" s="249"/>
      <c r="AG232" s="249"/>
      <c r="AH232" s="249"/>
      <c r="AI232" s="249"/>
      <c r="AJ232" s="249"/>
      <c r="AK232" s="249"/>
      <c r="AL232" s="249"/>
      <c r="AM232" s="365"/>
      <c r="AN232" s="365"/>
      <c r="AO232" s="365"/>
      <c r="AP232" s="365"/>
      <c r="AQ232" s="365"/>
      <c r="AR232" s="365"/>
      <c r="AS232" s="365"/>
      <c r="AT232" s="365"/>
      <c r="AU232" s="365"/>
      <c r="AV232" s="365"/>
      <c r="AW232" s="365"/>
      <c r="AX232" s="365"/>
      <c r="AY232" s="365"/>
      <c r="AZ232" s="365"/>
      <c r="BA232" s="252"/>
    </row>
    <row r="233" spans="1:53" s="243" customFormat="1" ht="15" hidden="1" outlineLevel="1">
      <c r="A233" s="448">
        <v>24</v>
      </c>
      <c r="B233" s="274" t="s">
        <v>14</v>
      </c>
      <c r="C233" s="251" t="s">
        <v>25</v>
      </c>
      <c r="D233" s="255"/>
      <c r="E233" s="255"/>
      <c r="F233" s="255"/>
      <c r="G233" s="255"/>
      <c r="H233" s="255"/>
      <c r="I233" s="255"/>
      <c r="J233" s="255"/>
      <c r="K233" s="255"/>
      <c r="L233" s="255"/>
      <c r="M233" s="255"/>
      <c r="N233" s="255"/>
      <c r="O233" s="255"/>
      <c r="P233" s="255"/>
      <c r="Q233" s="255"/>
      <c r="R233" s="255"/>
      <c r="S233" s="255"/>
      <c r="T233" s="255"/>
      <c r="U233" s="251"/>
      <c r="V233" s="255"/>
      <c r="W233" s="255"/>
      <c r="X233" s="255"/>
      <c r="Y233" s="255"/>
      <c r="Z233" s="255"/>
      <c r="AA233" s="255"/>
      <c r="AB233" s="255"/>
      <c r="AC233" s="255"/>
      <c r="AD233" s="255"/>
      <c r="AE233" s="255"/>
      <c r="AF233" s="255"/>
      <c r="AG233" s="255"/>
      <c r="AH233" s="255"/>
      <c r="AI233" s="255"/>
      <c r="AJ233" s="255"/>
      <c r="AK233" s="255"/>
      <c r="AL233" s="255"/>
      <c r="AM233" s="361"/>
      <c r="AN233" s="361"/>
      <c r="AO233" s="361"/>
      <c r="AP233" s="361"/>
      <c r="AQ233" s="361"/>
      <c r="AR233" s="361"/>
      <c r="AS233" s="361"/>
      <c r="AT233" s="361"/>
      <c r="AU233" s="361"/>
      <c r="AV233" s="361"/>
      <c r="AW233" s="361"/>
      <c r="AX233" s="361"/>
      <c r="AY233" s="361"/>
      <c r="AZ233" s="361"/>
      <c r="BA233" s="256">
        <f>SUM(AM233:AZ233)</f>
        <v>0</v>
      </c>
    </row>
    <row r="234" spans="1:53" s="243" customFormat="1" ht="15" hidden="1" outlineLevel="1">
      <c r="A234" s="448"/>
      <c r="B234" s="274" t="s">
        <v>243</v>
      </c>
      <c r="C234" s="251" t="s">
        <v>163</v>
      </c>
      <c r="D234" s="255"/>
      <c r="E234" s="255"/>
      <c r="F234" s="255"/>
      <c r="G234" s="255"/>
      <c r="H234" s="255"/>
      <c r="I234" s="255"/>
      <c r="J234" s="255"/>
      <c r="K234" s="255"/>
      <c r="L234" s="255"/>
      <c r="M234" s="255"/>
      <c r="N234" s="255"/>
      <c r="O234" s="255"/>
      <c r="P234" s="255"/>
      <c r="Q234" s="255"/>
      <c r="R234" s="255"/>
      <c r="S234" s="255"/>
      <c r="T234" s="255"/>
      <c r="U234" s="414"/>
      <c r="V234" s="255"/>
      <c r="W234" s="255"/>
      <c r="X234" s="255"/>
      <c r="Y234" s="255"/>
      <c r="Z234" s="255"/>
      <c r="AA234" s="255"/>
      <c r="AB234" s="255"/>
      <c r="AC234" s="255"/>
      <c r="AD234" s="255"/>
      <c r="AE234" s="255"/>
      <c r="AF234" s="255"/>
      <c r="AG234" s="255"/>
      <c r="AH234" s="255"/>
      <c r="AI234" s="255"/>
      <c r="AJ234" s="255"/>
      <c r="AK234" s="255"/>
      <c r="AL234" s="255"/>
      <c r="AM234" s="362">
        <f>AM233</f>
        <v>0</v>
      </c>
      <c r="AN234" s="362">
        <f>AN233</f>
        <v>0</v>
      </c>
      <c r="AO234" s="362">
        <f t="shared" ref="AO234:AZ234" si="76">AO233</f>
        <v>0</v>
      </c>
      <c r="AP234" s="362">
        <f t="shared" si="76"/>
        <v>0</v>
      </c>
      <c r="AQ234" s="362">
        <f t="shared" si="76"/>
        <v>0</v>
      </c>
      <c r="AR234" s="362">
        <f t="shared" si="76"/>
        <v>0</v>
      </c>
      <c r="AS234" s="362">
        <f t="shared" si="76"/>
        <v>0</v>
      </c>
      <c r="AT234" s="362">
        <f t="shared" si="76"/>
        <v>0</v>
      </c>
      <c r="AU234" s="362">
        <f t="shared" si="76"/>
        <v>0</v>
      </c>
      <c r="AV234" s="362">
        <f t="shared" si="76"/>
        <v>0</v>
      </c>
      <c r="AW234" s="362">
        <f t="shared" si="76"/>
        <v>0</v>
      </c>
      <c r="AX234" s="362">
        <f t="shared" si="76"/>
        <v>0</v>
      </c>
      <c r="AY234" s="362">
        <f t="shared" si="76"/>
        <v>0</v>
      </c>
      <c r="AZ234" s="362">
        <f t="shared" si="76"/>
        <v>0</v>
      </c>
      <c r="BA234" s="444"/>
    </row>
    <row r="235" spans="1:53" s="243" customFormat="1" ht="15" hidden="1" outlineLevel="1">
      <c r="A235" s="448"/>
      <c r="B235" s="274"/>
      <c r="C235" s="265"/>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363"/>
      <c r="AN235" s="363"/>
      <c r="AO235" s="363"/>
      <c r="AP235" s="363"/>
      <c r="AQ235" s="363"/>
      <c r="AR235" s="363"/>
      <c r="AS235" s="363"/>
      <c r="AT235" s="363"/>
      <c r="AU235" s="363"/>
      <c r="AV235" s="363"/>
      <c r="AW235" s="363"/>
      <c r="AX235" s="363"/>
      <c r="AY235" s="363"/>
      <c r="AZ235" s="363"/>
      <c r="BA235" s="266"/>
    </row>
    <row r="236" spans="1:53" s="243" customFormat="1" ht="15" hidden="1" outlineLevel="1">
      <c r="A236" s="448">
        <v>25</v>
      </c>
      <c r="B236" s="273" t="s">
        <v>21</v>
      </c>
      <c r="C236" s="251" t="s">
        <v>25</v>
      </c>
      <c r="D236" s="255"/>
      <c r="E236" s="255"/>
      <c r="F236" s="255"/>
      <c r="G236" s="255"/>
      <c r="H236" s="255"/>
      <c r="I236" s="255"/>
      <c r="J236" s="255"/>
      <c r="K236" s="255"/>
      <c r="L236" s="255"/>
      <c r="M236" s="255"/>
      <c r="N236" s="255"/>
      <c r="O236" s="255"/>
      <c r="P236" s="255"/>
      <c r="Q236" s="255"/>
      <c r="R236" s="255"/>
      <c r="S236" s="255"/>
      <c r="T236" s="255"/>
      <c r="U236" s="255">
        <v>0</v>
      </c>
      <c r="V236" s="255"/>
      <c r="W236" s="255"/>
      <c r="X236" s="255"/>
      <c r="Y236" s="255"/>
      <c r="Z236" s="255"/>
      <c r="AA236" s="255"/>
      <c r="AB236" s="255"/>
      <c r="AC236" s="255"/>
      <c r="AD236" s="255"/>
      <c r="AE236" s="255"/>
      <c r="AF236" s="255"/>
      <c r="AG236" s="255"/>
      <c r="AH236" s="255"/>
      <c r="AI236" s="255"/>
      <c r="AJ236" s="255"/>
      <c r="AK236" s="255"/>
      <c r="AL236" s="255"/>
      <c r="AM236" s="366"/>
      <c r="AN236" s="366"/>
      <c r="AO236" s="366"/>
      <c r="AP236" s="366"/>
      <c r="AQ236" s="366"/>
      <c r="AR236" s="366"/>
      <c r="AS236" s="366"/>
      <c r="AT236" s="366"/>
      <c r="AU236" s="366"/>
      <c r="AV236" s="366"/>
      <c r="AW236" s="366"/>
      <c r="AX236" s="366"/>
      <c r="AY236" s="366"/>
      <c r="AZ236" s="366"/>
      <c r="BA236" s="256">
        <f>SUM(AM236:AZ236)</f>
        <v>0</v>
      </c>
    </row>
    <row r="237" spans="1:53" s="243" customFormat="1" ht="15" hidden="1" outlineLevel="1">
      <c r="A237" s="448"/>
      <c r="B237" s="274" t="s">
        <v>243</v>
      </c>
      <c r="C237" s="251" t="s">
        <v>163</v>
      </c>
      <c r="D237" s="255"/>
      <c r="E237" s="255"/>
      <c r="F237" s="255"/>
      <c r="G237" s="255"/>
      <c r="H237" s="255"/>
      <c r="I237" s="255"/>
      <c r="J237" s="255"/>
      <c r="K237" s="255"/>
      <c r="L237" s="255"/>
      <c r="M237" s="255"/>
      <c r="N237" s="255"/>
      <c r="O237" s="255"/>
      <c r="P237" s="255"/>
      <c r="Q237" s="255"/>
      <c r="R237" s="255"/>
      <c r="S237" s="255"/>
      <c r="T237" s="255"/>
      <c r="U237" s="255">
        <f>U236</f>
        <v>0</v>
      </c>
      <c r="V237" s="255"/>
      <c r="W237" s="255"/>
      <c r="X237" s="255"/>
      <c r="Y237" s="255"/>
      <c r="Z237" s="255"/>
      <c r="AA237" s="255"/>
      <c r="AB237" s="255"/>
      <c r="AC237" s="255"/>
      <c r="AD237" s="255"/>
      <c r="AE237" s="255"/>
      <c r="AF237" s="255"/>
      <c r="AG237" s="255"/>
      <c r="AH237" s="255"/>
      <c r="AI237" s="255"/>
      <c r="AJ237" s="255"/>
      <c r="AK237" s="255"/>
      <c r="AL237" s="255"/>
      <c r="AM237" s="362">
        <f>AM236</f>
        <v>0</v>
      </c>
      <c r="AN237" s="362">
        <f>AN236</f>
        <v>0</v>
      </c>
      <c r="AO237" s="362">
        <f t="shared" ref="AO237:AZ237" si="77">AO236</f>
        <v>0</v>
      </c>
      <c r="AP237" s="362">
        <f t="shared" si="77"/>
        <v>0</v>
      </c>
      <c r="AQ237" s="362">
        <f t="shared" si="77"/>
        <v>0</v>
      </c>
      <c r="AR237" s="362">
        <f t="shared" si="77"/>
        <v>0</v>
      </c>
      <c r="AS237" s="362">
        <f t="shared" si="77"/>
        <v>0</v>
      </c>
      <c r="AT237" s="362">
        <f t="shared" si="77"/>
        <v>0</v>
      </c>
      <c r="AU237" s="362">
        <f t="shared" si="77"/>
        <v>0</v>
      </c>
      <c r="AV237" s="362">
        <f t="shared" si="77"/>
        <v>0</v>
      </c>
      <c r="AW237" s="362">
        <f t="shared" si="77"/>
        <v>0</v>
      </c>
      <c r="AX237" s="362">
        <f t="shared" si="77"/>
        <v>0</v>
      </c>
      <c r="AY237" s="362">
        <f t="shared" si="77"/>
        <v>0</v>
      </c>
      <c r="AZ237" s="362">
        <f t="shared" si="77"/>
        <v>0</v>
      </c>
      <c r="BA237" s="444"/>
    </row>
    <row r="238" spans="1:53" s="243" customFormat="1" ht="15" hidden="1" outlineLevel="1">
      <c r="A238" s="448"/>
      <c r="B238" s="273"/>
      <c r="C238" s="27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367"/>
      <c r="AN238" s="368"/>
      <c r="AO238" s="367"/>
      <c r="AP238" s="367"/>
      <c r="AQ238" s="367"/>
      <c r="AR238" s="367"/>
      <c r="AS238" s="367"/>
      <c r="AT238" s="367"/>
      <c r="AU238" s="367"/>
      <c r="AV238" s="367"/>
      <c r="AW238" s="367"/>
      <c r="AX238" s="367"/>
      <c r="AY238" s="367"/>
      <c r="AZ238" s="367"/>
      <c r="BA238" s="272"/>
    </row>
    <row r="239" spans="1:53" ht="15.75" hidden="1" outlineLevel="1">
      <c r="A239" s="449"/>
      <c r="B239" s="248" t="s">
        <v>15</v>
      </c>
      <c r="C239" s="279"/>
      <c r="D239" s="250"/>
      <c r="E239" s="249"/>
      <c r="F239" s="249"/>
      <c r="G239" s="249"/>
      <c r="H239" s="249"/>
      <c r="I239" s="249"/>
      <c r="J239" s="249"/>
      <c r="K239" s="249"/>
      <c r="L239" s="249"/>
      <c r="M239" s="249"/>
      <c r="N239" s="249"/>
      <c r="O239" s="249"/>
      <c r="P239" s="249"/>
      <c r="Q239" s="249"/>
      <c r="R239" s="249"/>
      <c r="S239" s="249"/>
      <c r="T239" s="249"/>
      <c r="U239" s="251"/>
      <c r="V239" s="249"/>
      <c r="W239" s="249"/>
      <c r="X239" s="249"/>
      <c r="Y239" s="249"/>
      <c r="Z239" s="249"/>
      <c r="AA239" s="249"/>
      <c r="AB239" s="249"/>
      <c r="AC239" s="249"/>
      <c r="AD239" s="249"/>
      <c r="AE239" s="249"/>
      <c r="AF239" s="249"/>
      <c r="AG239" s="249"/>
      <c r="AH239" s="249"/>
      <c r="AI239" s="249"/>
      <c r="AJ239" s="249"/>
      <c r="AK239" s="249"/>
      <c r="AL239" s="249"/>
      <c r="AM239" s="365"/>
      <c r="AN239" s="365"/>
      <c r="AO239" s="365"/>
      <c r="AP239" s="365"/>
      <c r="AQ239" s="365"/>
      <c r="AR239" s="365"/>
      <c r="AS239" s="365"/>
      <c r="AT239" s="365"/>
      <c r="AU239" s="365"/>
      <c r="AV239" s="365"/>
      <c r="AW239" s="365"/>
      <c r="AX239" s="365"/>
      <c r="AY239" s="365"/>
      <c r="AZ239" s="365"/>
      <c r="BA239" s="252"/>
    </row>
    <row r="240" spans="1:53" ht="15" hidden="1" outlineLevel="1">
      <c r="A240" s="448">
        <v>26</v>
      </c>
      <c r="B240" s="280" t="s">
        <v>16</v>
      </c>
      <c r="C240" s="251" t="s">
        <v>25</v>
      </c>
      <c r="D240" s="255"/>
      <c r="E240" s="255"/>
      <c r="F240" s="255"/>
      <c r="G240" s="255"/>
      <c r="H240" s="255"/>
      <c r="I240" s="255"/>
      <c r="J240" s="255"/>
      <c r="K240" s="255"/>
      <c r="L240" s="255"/>
      <c r="M240" s="255"/>
      <c r="N240" s="255"/>
      <c r="O240" s="255"/>
      <c r="P240" s="255"/>
      <c r="Q240" s="255"/>
      <c r="R240" s="255"/>
      <c r="S240" s="255"/>
      <c r="T240" s="255"/>
      <c r="U240" s="255">
        <v>12</v>
      </c>
      <c r="V240" s="255"/>
      <c r="W240" s="255"/>
      <c r="X240" s="255"/>
      <c r="Y240" s="255"/>
      <c r="Z240" s="255"/>
      <c r="AA240" s="255"/>
      <c r="AB240" s="255"/>
      <c r="AC240" s="255"/>
      <c r="AD240" s="255"/>
      <c r="AE240" s="255"/>
      <c r="AF240" s="255"/>
      <c r="AG240" s="255"/>
      <c r="AH240" s="255"/>
      <c r="AI240" s="255"/>
      <c r="AJ240" s="255"/>
      <c r="AK240" s="255"/>
      <c r="AL240" s="255"/>
      <c r="AM240" s="377"/>
      <c r="AN240" s="366"/>
      <c r="AO240" s="415"/>
      <c r="AP240" s="366"/>
      <c r="AQ240" s="366"/>
      <c r="AR240" s="366"/>
      <c r="AS240" s="366"/>
      <c r="AT240" s="366"/>
      <c r="AU240" s="366"/>
      <c r="AV240" s="366"/>
      <c r="AW240" s="366"/>
      <c r="AX240" s="366"/>
      <c r="AY240" s="366"/>
      <c r="AZ240" s="366"/>
      <c r="BA240" s="256">
        <f>SUM(AM240:AZ240)</f>
        <v>0</v>
      </c>
    </row>
    <row r="241" spans="1:53" ht="15" hidden="1" outlineLevel="1">
      <c r="B241" s="254" t="s">
        <v>243</v>
      </c>
      <c r="C241" s="251" t="s">
        <v>163</v>
      </c>
      <c r="D241" s="255"/>
      <c r="E241" s="255"/>
      <c r="F241" s="255"/>
      <c r="G241" s="255"/>
      <c r="H241" s="255"/>
      <c r="I241" s="255"/>
      <c r="J241" s="255"/>
      <c r="K241" s="255"/>
      <c r="L241" s="255"/>
      <c r="M241" s="255"/>
      <c r="N241" s="255"/>
      <c r="O241" s="255"/>
      <c r="P241" s="255"/>
      <c r="Q241" s="255"/>
      <c r="R241" s="255"/>
      <c r="S241" s="255"/>
      <c r="T241" s="255"/>
      <c r="U241" s="255">
        <f>U240</f>
        <v>12</v>
      </c>
      <c r="V241" s="255"/>
      <c r="W241" s="255"/>
      <c r="X241" s="255"/>
      <c r="Y241" s="255"/>
      <c r="Z241" s="255"/>
      <c r="AA241" s="255"/>
      <c r="AB241" s="255"/>
      <c r="AC241" s="255"/>
      <c r="AD241" s="255"/>
      <c r="AE241" s="255"/>
      <c r="AF241" s="255"/>
      <c r="AG241" s="255"/>
      <c r="AH241" s="255"/>
      <c r="AI241" s="255"/>
      <c r="AJ241" s="255"/>
      <c r="AK241" s="255"/>
      <c r="AL241" s="255"/>
      <c r="AM241" s="362">
        <f>AM240</f>
        <v>0</v>
      </c>
      <c r="AN241" s="362">
        <f>AN240</f>
        <v>0</v>
      </c>
      <c r="AO241" s="362">
        <f t="shared" ref="AO241:AZ241" si="78">AO240</f>
        <v>0</v>
      </c>
      <c r="AP241" s="362">
        <f t="shared" si="78"/>
        <v>0</v>
      </c>
      <c r="AQ241" s="362">
        <f t="shared" si="78"/>
        <v>0</v>
      </c>
      <c r="AR241" s="362">
        <f t="shared" si="78"/>
        <v>0</v>
      </c>
      <c r="AS241" s="362">
        <f t="shared" si="78"/>
        <v>0</v>
      </c>
      <c r="AT241" s="362">
        <f t="shared" si="78"/>
        <v>0</v>
      </c>
      <c r="AU241" s="362">
        <f t="shared" si="78"/>
        <v>0</v>
      </c>
      <c r="AV241" s="362">
        <f t="shared" si="78"/>
        <v>0</v>
      </c>
      <c r="AW241" s="362">
        <f t="shared" si="78"/>
        <v>0</v>
      </c>
      <c r="AX241" s="362">
        <f t="shared" si="78"/>
        <v>0</v>
      </c>
      <c r="AY241" s="362">
        <f t="shared" si="78"/>
        <v>0</v>
      </c>
      <c r="AZ241" s="362">
        <f t="shared" si="78"/>
        <v>0</v>
      </c>
      <c r="BA241" s="444"/>
    </row>
    <row r="242" spans="1:53" ht="15" hidden="1" outlineLevel="1">
      <c r="B242" s="28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374"/>
      <c r="AN242" s="375"/>
      <c r="AO242" s="375"/>
      <c r="AP242" s="375"/>
      <c r="AQ242" s="375"/>
      <c r="AR242" s="375"/>
      <c r="AS242" s="375"/>
      <c r="AT242" s="375"/>
      <c r="AU242" s="375"/>
      <c r="AV242" s="375"/>
      <c r="AW242" s="375"/>
      <c r="AX242" s="375"/>
      <c r="AY242" s="375"/>
      <c r="AZ242" s="375"/>
      <c r="BA242" s="257"/>
    </row>
    <row r="243" spans="1:53" ht="15" hidden="1" outlineLevel="1">
      <c r="A243" s="448">
        <v>27</v>
      </c>
      <c r="B243" s="280" t="s">
        <v>17</v>
      </c>
      <c r="C243" s="251" t="s">
        <v>25</v>
      </c>
      <c r="D243" s="255"/>
      <c r="E243" s="255"/>
      <c r="F243" s="255"/>
      <c r="G243" s="255"/>
      <c r="H243" s="255"/>
      <c r="I243" s="255"/>
      <c r="J243" s="255"/>
      <c r="K243" s="255"/>
      <c r="L243" s="255"/>
      <c r="M243" s="255"/>
      <c r="N243" s="255"/>
      <c r="O243" s="255"/>
      <c r="P243" s="255"/>
      <c r="Q243" s="255"/>
      <c r="R243" s="255"/>
      <c r="S243" s="255"/>
      <c r="T243" s="255"/>
      <c r="U243" s="255">
        <v>12</v>
      </c>
      <c r="V243" s="255"/>
      <c r="W243" s="255"/>
      <c r="X243" s="255"/>
      <c r="Y243" s="255"/>
      <c r="Z243" s="255"/>
      <c r="AA243" s="255"/>
      <c r="AB243" s="255"/>
      <c r="AC243" s="255"/>
      <c r="AD243" s="255"/>
      <c r="AE243" s="255"/>
      <c r="AF243" s="255"/>
      <c r="AG243" s="255"/>
      <c r="AH243" s="255"/>
      <c r="AI243" s="255"/>
      <c r="AJ243" s="255"/>
      <c r="AK243" s="255"/>
      <c r="AL243" s="255"/>
      <c r="AM243" s="377"/>
      <c r="AN243" s="366"/>
      <c r="AO243" s="366"/>
      <c r="AP243" s="366"/>
      <c r="AQ243" s="366"/>
      <c r="AR243" s="366"/>
      <c r="AS243" s="366"/>
      <c r="AT243" s="366"/>
      <c r="AU243" s="366"/>
      <c r="AV243" s="366"/>
      <c r="AW243" s="366"/>
      <c r="AX243" s="366"/>
      <c r="AY243" s="366"/>
      <c r="AZ243" s="366"/>
      <c r="BA243" s="256">
        <f>SUM(AM243:AZ243)</f>
        <v>0</v>
      </c>
    </row>
    <row r="244" spans="1:53" ht="15" hidden="1" outlineLevel="1">
      <c r="B244" s="254" t="s">
        <v>243</v>
      </c>
      <c r="C244" s="251" t="s">
        <v>163</v>
      </c>
      <c r="D244" s="255"/>
      <c r="E244" s="255"/>
      <c r="F244" s="255"/>
      <c r="G244" s="255"/>
      <c r="H244" s="255"/>
      <c r="I244" s="255"/>
      <c r="J244" s="255"/>
      <c r="K244" s="255"/>
      <c r="L244" s="255"/>
      <c r="M244" s="255"/>
      <c r="N244" s="255"/>
      <c r="O244" s="255"/>
      <c r="P244" s="255"/>
      <c r="Q244" s="255"/>
      <c r="R244" s="255"/>
      <c r="S244" s="255"/>
      <c r="T244" s="255"/>
      <c r="U244" s="255">
        <f>U243</f>
        <v>12</v>
      </c>
      <c r="V244" s="255"/>
      <c r="W244" s="255"/>
      <c r="X244" s="255"/>
      <c r="Y244" s="255"/>
      <c r="Z244" s="255"/>
      <c r="AA244" s="255"/>
      <c r="AB244" s="255"/>
      <c r="AC244" s="255"/>
      <c r="AD244" s="255"/>
      <c r="AE244" s="255"/>
      <c r="AF244" s="255"/>
      <c r="AG244" s="255"/>
      <c r="AH244" s="255"/>
      <c r="AI244" s="255"/>
      <c r="AJ244" s="255"/>
      <c r="AK244" s="255"/>
      <c r="AL244" s="255"/>
      <c r="AM244" s="362">
        <f>AM243</f>
        <v>0</v>
      </c>
      <c r="AN244" s="362">
        <f>AN243</f>
        <v>0</v>
      </c>
      <c r="AO244" s="362">
        <f t="shared" ref="AO244:AZ244" si="79">AO243</f>
        <v>0</v>
      </c>
      <c r="AP244" s="362">
        <f t="shared" si="79"/>
        <v>0</v>
      </c>
      <c r="AQ244" s="362">
        <f t="shared" si="79"/>
        <v>0</v>
      </c>
      <c r="AR244" s="362">
        <f t="shared" si="79"/>
        <v>0</v>
      </c>
      <c r="AS244" s="362">
        <f t="shared" si="79"/>
        <v>0</v>
      </c>
      <c r="AT244" s="362">
        <f t="shared" si="79"/>
        <v>0</v>
      </c>
      <c r="AU244" s="362">
        <f t="shared" si="79"/>
        <v>0</v>
      </c>
      <c r="AV244" s="362">
        <f t="shared" si="79"/>
        <v>0</v>
      </c>
      <c r="AW244" s="362">
        <f t="shared" si="79"/>
        <v>0</v>
      </c>
      <c r="AX244" s="362">
        <f t="shared" si="79"/>
        <v>0</v>
      </c>
      <c r="AY244" s="362">
        <f t="shared" si="79"/>
        <v>0</v>
      </c>
      <c r="AZ244" s="362">
        <f t="shared" si="79"/>
        <v>0</v>
      </c>
      <c r="BA244" s="444"/>
    </row>
    <row r="245" spans="1:53" ht="15.75" hidden="1" outlineLevel="1">
      <c r="B245" s="282"/>
      <c r="C245" s="260"/>
      <c r="D245" s="251"/>
      <c r="E245" s="251"/>
      <c r="F245" s="251"/>
      <c r="G245" s="251"/>
      <c r="H245" s="251"/>
      <c r="I245" s="251"/>
      <c r="J245" s="251"/>
      <c r="K245" s="251"/>
      <c r="L245" s="251"/>
      <c r="M245" s="251"/>
      <c r="N245" s="251"/>
      <c r="O245" s="251"/>
      <c r="P245" s="251"/>
      <c r="Q245" s="251"/>
      <c r="R245" s="251"/>
      <c r="S245" s="251"/>
      <c r="T245" s="251"/>
      <c r="U245" s="260"/>
      <c r="V245" s="251"/>
      <c r="W245" s="251"/>
      <c r="X245" s="251"/>
      <c r="Y245" s="251"/>
      <c r="Z245" s="251"/>
      <c r="AA245" s="251"/>
      <c r="AB245" s="251"/>
      <c r="AC245" s="251"/>
      <c r="AD245" s="251"/>
      <c r="AE245" s="251"/>
      <c r="AF245" s="251"/>
      <c r="AG245" s="251"/>
      <c r="AH245" s="251"/>
      <c r="AI245" s="251"/>
      <c r="AJ245" s="251"/>
      <c r="AK245" s="251"/>
      <c r="AL245" s="251"/>
      <c r="AM245" s="363"/>
      <c r="AN245" s="363"/>
      <c r="AO245" s="363"/>
      <c r="AP245" s="363"/>
      <c r="AQ245" s="363"/>
      <c r="AR245" s="363"/>
      <c r="AS245" s="363"/>
      <c r="AT245" s="363"/>
      <c r="AU245" s="363"/>
      <c r="AV245" s="363"/>
      <c r="AW245" s="363"/>
      <c r="AX245" s="363"/>
      <c r="AY245" s="363"/>
      <c r="AZ245" s="363"/>
      <c r="BA245" s="266"/>
    </row>
    <row r="246" spans="1:53" ht="15" hidden="1" outlineLevel="1">
      <c r="A246" s="448">
        <v>28</v>
      </c>
      <c r="B246" s="280" t="s">
        <v>18</v>
      </c>
      <c r="C246" s="251" t="s">
        <v>25</v>
      </c>
      <c r="D246" s="255"/>
      <c r="E246" s="255"/>
      <c r="F246" s="255"/>
      <c r="G246" s="255"/>
      <c r="H246" s="255"/>
      <c r="I246" s="255"/>
      <c r="J246" s="255"/>
      <c r="K246" s="255"/>
      <c r="L246" s="255"/>
      <c r="M246" s="255"/>
      <c r="N246" s="255"/>
      <c r="O246" s="255"/>
      <c r="P246" s="255"/>
      <c r="Q246" s="255"/>
      <c r="R246" s="255"/>
      <c r="S246" s="255"/>
      <c r="T246" s="255"/>
      <c r="U246" s="255">
        <v>0</v>
      </c>
      <c r="V246" s="255"/>
      <c r="W246" s="255"/>
      <c r="X246" s="255"/>
      <c r="Y246" s="255"/>
      <c r="Z246" s="255"/>
      <c r="AA246" s="255"/>
      <c r="AB246" s="255"/>
      <c r="AC246" s="255"/>
      <c r="AD246" s="255"/>
      <c r="AE246" s="255"/>
      <c r="AF246" s="255"/>
      <c r="AG246" s="255"/>
      <c r="AH246" s="255"/>
      <c r="AI246" s="255"/>
      <c r="AJ246" s="255"/>
      <c r="AK246" s="255"/>
      <c r="AL246" s="255"/>
      <c r="AM246" s="377"/>
      <c r="AN246" s="366"/>
      <c r="AO246" s="366"/>
      <c r="AP246" s="366"/>
      <c r="AQ246" s="366"/>
      <c r="AR246" s="366"/>
      <c r="AS246" s="366"/>
      <c r="AT246" s="366"/>
      <c r="AU246" s="366"/>
      <c r="AV246" s="366"/>
      <c r="AW246" s="366"/>
      <c r="AX246" s="366"/>
      <c r="AY246" s="366"/>
      <c r="AZ246" s="366"/>
      <c r="BA246" s="256">
        <f>SUM(AM246:AZ246)</f>
        <v>0</v>
      </c>
    </row>
    <row r="247" spans="1:53" ht="15" hidden="1" outlineLevel="1">
      <c r="B247" s="254" t="s">
        <v>243</v>
      </c>
      <c r="C247" s="251" t="s">
        <v>163</v>
      </c>
      <c r="D247" s="255"/>
      <c r="E247" s="255"/>
      <c r="F247" s="255"/>
      <c r="G247" s="255"/>
      <c r="H247" s="255"/>
      <c r="I247" s="255"/>
      <c r="J247" s="255"/>
      <c r="K247" s="255"/>
      <c r="L247" s="255"/>
      <c r="M247" s="255"/>
      <c r="N247" s="255"/>
      <c r="O247" s="255"/>
      <c r="P247" s="255"/>
      <c r="Q247" s="255"/>
      <c r="R247" s="255"/>
      <c r="S247" s="255"/>
      <c r="T247" s="255"/>
      <c r="U247" s="255">
        <f>U246</f>
        <v>0</v>
      </c>
      <c r="V247" s="255"/>
      <c r="W247" s="255"/>
      <c r="X247" s="255"/>
      <c r="Y247" s="255"/>
      <c r="Z247" s="255"/>
      <c r="AA247" s="255"/>
      <c r="AB247" s="255"/>
      <c r="AC247" s="255"/>
      <c r="AD247" s="255"/>
      <c r="AE247" s="255"/>
      <c r="AF247" s="255"/>
      <c r="AG247" s="255"/>
      <c r="AH247" s="255"/>
      <c r="AI247" s="255"/>
      <c r="AJ247" s="255"/>
      <c r="AK247" s="255"/>
      <c r="AL247" s="255"/>
      <c r="AM247" s="362">
        <f>AM246</f>
        <v>0</v>
      </c>
      <c r="AN247" s="362">
        <f>AN246</f>
        <v>0</v>
      </c>
      <c r="AO247" s="362">
        <f t="shared" ref="AO247:AZ247" si="80">AO246</f>
        <v>0</v>
      </c>
      <c r="AP247" s="362">
        <f t="shared" si="80"/>
        <v>0</v>
      </c>
      <c r="AQ247" s="362">
        <f t="shared" si="80"/>
        <v>0</v>
      </c>
      <c r="AR247" s="362">
        <f t="shared" si="80"/>
        <v>0</v>
      </c>
      <c r="AS247" s="362">
        <f t="shared" si="80"/>
        <v>0</v>
      </c>
      <c r="AT247" s="362">
        <f t="shared" si="80"/>
        <v>0</v>
      </c>
      <c r="AU247" s="362">
        <f t="shared" si="80"/>
        <v>0</v>
      </c>
      <c r="AV247" s="362">
        <f t="shared" si="80"/>
        <v>0</v>
      </c>
      <c r="AW247" s="362">
        <f t="shared" si="80"/>
        <v>0</v>
      </c>
      <c r="AX247" s="362">
        <f t="shared" si="80"/>
        <v>0</v>
      </c>
      <c r="AY247" s="362">
        <f t="shared" si="80"/>
        <v>0</v>
      </c>
      <c r="AZ247" s="362">
        <f t="shared" si="80"/>
        <v>0</v>
      </c>
      <c r="BA247" s="444"/>
    </row>
    <row r="248" spans="1:53" ht="15" hidden="1" outlineLevel="1">
      <c r="B248" s="28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363"/>
      <c r="AN248" s="363"/>
      <c r="AO248" s="363"/>
      <c r="AP248" s="363"/>
      <c r="AQ248" s="363"/>
      <c r="AR248" s="363"/>
      <c r="AS248" s="363"/>
      <c r="AT248" s="363"/>
      <c r="AU248" s="363"/>
      <c r="AV248" s="363"/>
      <c r="AW248" s="363"/>
      <c r="AX248" s="363"/>
      <c r="AY248" s="363"/>
      <c r="AZ248" s="363"/>
      <c r="BA248" s="266"/>
    </row>
    <row r="249" spans="1:53" ht="15" hidden="1" outlineLevel="1">
      <c r="A249" s="448">
        <v>29</v>
      </c>
      <c r="B249" s="283" t="s">
        <v>19</v>
      </c>
      <c r="C249" s="251" t="s">
        <v>25</v>
      </c>
      <c r="D249" s="255"/>
      <c r="E249" s="255"/>
      <c r="F249" s="255"/>
      <c r="G249" s="255"/>
      <c r="H249" s="255"/>
      <c r="I249" s="255"/>
      <c r="J249" s="255"/>
      <c r="K249" s="255"/>
      <c r="L249" s="255"/>
      <c r="M249" s="255"/>
      <c r="N249" s="255"/>
      <c r="O249" s="255"/>
      <c r="P249" s="255"/>
      <c r="Q249" s="255"/>
      <c r="R249" s="255"/>
      <c r="S249" s="255"/>
      <c r="T249" s="255"/>
      <c r="U249" s="255">
        <v>0</v>
      </c>
      <c r="V249" s="255"/>
      <c r="W249" s="255"/>
      <c r="X249" s="255"/>
      <c r="Y249" s="255"/>
      <c r="Z249" s="255"/>
      <c r="AA249" s="255"/>
      <c r="AB249" s="255"/>
      <c r="AC249" s="255"/>
      <c r="AD249" s="255"/>
      <c r="AE249" s="255"/>
      <c r="AF249" s="255"/>
      <c r="AG249" s="255"/>
      <c r="AH249" s="255"/>
      <c r="AI249" s="255"/>
      <c r="AJ249" s="255"/>
      <c r="AK249" s="255"/>
      <c r="AL249" s="255"/>
      <c r="AM249" s="377"/>
      <c r="AN249" s="366"/>
      <c r="AO249" s="366"/>
      <c r="AP249" s="366"/>
      <c r="AQ249" s="366"/>
      <c r="AR249" s="366"/>
      <c r="AS249" s="366"/>
      <c r="AT249" s="366"/>
      <c r="AU249" s="366"/>
      <c r="AV249" s="366"/>
      <c r="AW249" s="366"/>
      <c r="AX249" s="366"/>
      <c r="AY249" s="366"/>
      <c r="AZ249" s="366"/>
      <c r="BA249" s="256">
        <f>SUM(AM249:AZ249)</f>
        <v>0</v>
      </c>
    </row>
    <row r="250" spans="1:53" ht="15" hidden="1" outlineLevel="1">
      <c r="B250" s="283" t="s">
        <v>243</v>
      </c>
      <c r="C250" s="251" t="s">
        <v>163</v>
      </c>
      <c r="D250" s="255"/>
      <c r="E250" s="255"/>
      <c r="F250" s="255"/>
      <c r="G250" s="255"/>
      <c r="H250" s="255"/>
      <c r="I250" s="255"/>
      <c r="J250" s="255"/>
      <c r="K250" s="255"/>
      <c r="L250" s="255"/>
      <c r="M250" s="255"/>
      <c r="N250" s="255"/>
      <c r="O250" s="255"/>
      <c r="P250" s="255"/>
      <c r="Q250" s="255"/>
      <c r="R250" s="255"/>
      <c r="S250" s="255"/>
      <c r="T250" s="255"/>
      <c r="U250" s="255">
        <f>U249</f>
        <v>0</v>
      </c>
      <c r="V250" s="255"/>
      <c r="W250" s="255"/>
      <c r="X250" s="255"/>
      <c r="Y250" s="255"/>
      <c r="Z250" s="255"/>
      <c r="AA250" s="255"/>
      <c r="AB250" s="255"/>
      <c r="AC250" s="255"/>
      <c r="AD250" s="255"/>
      <c r="AE250" s="255"/>
      <c r="AF250" s="255"/>
      <c r="AG250" s="255"/>
      <c r="AH250" s="255"/>
      <c r="AI250" s="255"/>
      <c r="AJ250" s="255"/>
      <c r="AK250" s="255"/>
      <c r="AL250" s="255"/>
      <c r="AM250" s="362">
        <f>AM249</f>
        <v>0</v>
      </c>
      <c r="AN250" s="362">
        <f t="shared" ref="AN250:AZ250" si="81">AN249</f>
        <v>0</v>
      </c>
      <c r="AO250" s="362">
        <f t="shared" si="81"/>
        <v>0</v>
      </c>
      <c r="AP250" s="362">
        <f t="shared" si="81"/>
        <v>0</v>
      </c>
      <c r="AQ250" s="362">
        <f t="shared" si="81"/>
        <v>0</v>
      </c>
      <c r="AR250" s="362">
        <f t="shared" si="81"/>
        <v>0</v>
      </c>
      <c r="AS250" s="362">
        <f t="shared" si="81"/>
        <v>0</v>
      </c>
      <c r="AT250" s="362">
        <f t="shared" si="81"/>
        <v>0</v>
      </c>
      <c r="AU250" s="362">
        <f t="shared" si="81"/>
        <v>0</v>
      </c>
      <c r="AV250" s="362">
        <f t="shared" si="81"/>
        <v>0</v>
      </c>
      <c r="AW250" s="362">
        <f t="shared" si="81"/>
        <v>0</v>
      </c>
      <c r="AX250" s="362">
        <f t="shared" si="81"/>
        <v>0</v>
      </c>
      <c r="AY250" s="362">
        <f t="shared" si="81"/>
        <v>0</v>
      </c>
      <c r="AZ250" s="362">
        <f t="shared" si="81"/>
        <v>0</v>
      </c>
      <c r="BA250" s="444"/>
    </row>
    <row r="251" spans="1:53" ht="15" hidden="1" outlineLevel="1">
      <c r="B251" s="283"/>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374"/>
      <c r="AN251" s="374"/>
      <c r="AO251" s="374"/>
      <c r="AP251" s="374"/>
      <c r="AQ251" s="374"/>
      <c r="AR251" s="374"/>
      <c r="AS251" s="374"/>
      <c r="AT251" s="374"/>
      <c r="AU251" s="374"/>
      <c r="AV251" s="374"/>
      <c r="AW251" s="374"/>
      <c r="AX251" s="374"/>
      <c r="AY251" s="374"/>
      <c r="AZ251" s="374"/>
      <c r="BA251" s="272"/>
    </row>
    <row r="252" spans="1:53" s="243" customFormat="1" ht="15" hidden="1" outlineLevel="1">
      <c r="A252" s="448">
        <v>30</v>
      </c>
      <c r="B252" s="283" t="s">
        <v>485</v>
      </c>
      <c r="C252" s="251" t="s">
        <v>25</v>
      </c>
      <c r="D252" s="255"/>
      <c r="E252" s="255"/>
      <c r="F252" s="255"/>
      <c r="G252" s="255"/>
      <c r="H252" s="255"/>
      <c r="I252" s="255"/>
      <c r="J252" s="255"/>
      <c r="K252" s="255"/>
      <c r="L252" s="255"/>
      <c r="M252" s="255"/>
      <c r="N252" s="255"/>
      <c r="O252" s="255"/>
      <c r="P252" s="255"/>
      <c r="Q252" s="255"/>
      <c r="R252" s="255"/>
      <c r="S252" s="255"/>
      <c r="T252" s="255"/>
      <c r="U252" s="255">
        <v>0</v>
      </c>
      <c r="V252" s="255"/>
      <c r="W252" s="255"/>
      <c r="X252" s="255"/>
      <c r="Y252" s="255"/>
      <c r="Z252" s="255"/>
      <c r="AA252" s="255"/>
      <c r="AB252" s="255"/>
      <c r="AC252" s="255"/>
      <c r="AD252" s="255"/>
      <c r="AE252" s="255"/>
      <c r="AF252" s="255"/>
      <c r="AG252" s="255"/>
      <c r="AH252" s="255"/>
      <c r="AI252" s="255"/>
      <c r="AJ252" s="255"/>
      <c r="AK252" s="255"/>
      <c r="AL252" s="255"/>
      <c r="AM252" s="361"/>
      <c r="AN252" s="361"/>
      <c r="AO252" s="361"/>
      <c r="AP252" s="361"/>
      <c r="AQ252" s="361"/>
      <c r="AR252" s="361"/>
      <c r="AS252" s="361"/>
      <c r="AT252" s="361"/>
      <c r="AU252" s="361"/>
      <c r="AV252" s="361"/>
      <c r="AW252" s="361"/>
      <c r="AX252" s="361"/>
      <c r="AY252" s="361"/>
      <c r="AZ252" s="361"/>
      <c r="BA252" s="256">
        <f>SUM(AM252:AZ252)</f>
        <v>0</v>
      </c>
    </row>
    <row r="253" spans="1:53" s="243" customFormat="1" ht="15" hidden="1" outlineLevel="1">
      <c r="A253" s="448"/>
      <c r="B253" s="283" t="s">
        <v>243</v>
      </c>
      <c r="C253" s="251" t="s">
        <v>163</v>
      </c>
      <c r="D253" s="255"/>
      <c r="E253" s="255"/>
      <c r="F253" s="255"/>
      <c r="G253" s="255"/>
      <c r="H253" s="255"/>
      <c r="I253" s="255"/>
      <c r="J253" s="255"/>
      <c r="K253" s="255"/>
      <c r="L253" s="255"/>
      <c r="M253" s="255"/>
      <c r="N253" s="255"/>
      <c r="O253" s="255"/>
      <c r="P253" s="255"/>
      <c r="Q253" s="255"/>
      <c r="R253" s="255"/>
      <c r="S253" s="255"/>
      <c r="T253" s="255"/>
      <c r="U253" s="255">
        <f>U252</f>
        <v>0</v>
      </c>
      <c r="V253" s="255"/>
      <c r="W253" s="255"/>
      <c r="X253" s="255"/>
      <c r="Y253" s="255"/>
      <c r="Z253" s="255"/>
      <c r="AA253" s="255"/>
      <c r="AB253" s="255"/>
      <c r="AC253" s="255"/>
      <c r="AD253" s="255"/>
      <c r="AE253" s="255"/>
      <c r="AF253" s="255"/>
      <c r="AG253" s="255"/>
      <c r="AH253" s="255"/>
      <c r="AI253" s="255"/>
      <c r="AJ253" s="255"/>
      <c r="AK253" s="255"/>
      <c r="AL253" s="255"/>
      <c r="AM253" s="362">
        <f>AM252</f>
        <v>0</v>
      </c>
      <c r="AN253" s="362">
        <f t="shared" ref="AN253:AZ253" si="82">AN252</f>
        <v>0</v>
      </c>
      <c r="AO253" s="362">
        <f t="shared" si="82"/>
        <v>0</v>
      </c>
      <c r="AP253" s="362">
        <f t="shared" si="82"/>
        <v>0</v>
      </c>
      <c r="AQ253" s="362">
        <f t="shared" si="82"/>
        <v>0</v>
      </c>
      <c r="AR253" s="362">
        <f t="shared" si="82"/>
        <v>0</v>
      </c>
      <c r="AS253" s="362">
        <f t="shared" si="82"/>
        <v>0</v>
      </c>
      <c r="AT253" s="362">
        <f t="shared" si="82"/>
        <v>0</v>
      </c>
      <c r="AU253" s="362">
        <f t="shared" si="82"/>
        <v>0</v>
      </c>
      <c r="AV253" s="362">
        <f t="shared" si="82"/>
        <v>0</v>
      </c>
      <c r="AW253" s="362">
        <f t="shared" si="82"/>
        <v>0</v>
      </c>
      <c r="AX253" s="362">
        <f t="shared" si="82"/>
        <v>0</v>
      </c>
      <c r="AY253" s="362">
        <f t="shared" si="82"/>
        <v>0</v>
      </c>
      <c r="AZ253" s="362">
        <f t="shared" si="82"/>
        <v>0</v>
      </c>
      <c r="BA253" s="444"/>
    </row>
    <row r="254" spans="1:53" s="243" customFormat="1" ht="15" hidden="1" outlineLevel="1">
      <c r="A254" s="448"/>
      <c r="B254" s="283"/>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AI254" s="251"/>
      <c r="AJ254" s="251"/>
      <c r="AK254" s="251"/>
      <c r="AL254" s="251"/>
      <c r="AM254" s="363"/>
      <c r="AN254" s="363"/>
      <c r="AO254" s="363"/>
      <c r="AP254" s="363"/>
      <c r="AQ254" s="363"/>
      <c r="AR254" s="363"/>
      <c r="AS254" s="363"/>
      <c r="AT254" s="363"/>
      <c r="AU254" s="363"/>
      <c r="AV254" s="363"/>
      <c r="AW254" s="363"/>
      <c r="AX254" s="363"/>
      <c r="AY254" s="363"/>
      <c r="AZ254" s="363"/>
      <c r="BA254" s="272"/>
    </row>
    <row r="255" spans="1:53" s="243" customFormat="1" ht="15.75" hidden="1" outlineLevel="1">
      <c r="A255" s="448"/>
      <c r="B255" s="248" t="s">
        <v>486</v>
      </c>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AI255" s="251"/>
      <c r="AJ255" s="251"/>
      <c r="AK255" s="251"/>
      <c r="AL255" s="251"/>
      <c r="AM255" s="363"/>
      <c r="AN255" s="363"/>
      <c r="AO255" s="363"/>
      <c r="AP255" s="363"/>
      <c r="AQ255" s="363"/>
      <c r="AR255" s="363"/>
      <c r="AS255" s="363"/>
      <c r="AT255" s="363"/>
      <c r="AU255" s="363"/>
      <c r="AV255" s="363"/>
      <c r="AW255" s="363"/>
      <c r="AX255" s="363"/>
      <c r="AY255" s="363"/>
      <c r="AZ255" s="363"/>
      <c r="BA255" s="272"/>
    </row>
    <row r="256" spans="1:53" s="243" customFormat="1" ht="15" hidden="1" outlineLevel="1">
      <c r="A256" s="448">
        <v>31</v>
      </c>
      <c r="B256" s="283" t="s">
        <v>487</v>
      </c>
      <c r="C256" s="251" t="s">
        <v>25</v>
      </c>
      <c r="D256" s="255"/>
      <c r="E256" s="255"/>
      <c r="F256" s="255"/>
      <c r="G256" s="255"/>
      <c r="H256" s="255"/>
      <c r="I256" s="255"/>
      <c r="J256" s="255"/>
      <c r="K256" s="255"/>
      <c r="L256" s="255"/>
      <c r="M256" s="255"/>
      <c r="N256" s="255"/>
      <c r="O256" s="255"/>
      <c r="P256" s="255"/>
      <c r="Q256" s="255"/>
      <c r="R256" s="255"/>
      <c r="S256" s="255"/>
      <c r="T256" s="255"/>
      <c r="U256" s="255">
        <v>0</v>
      </c>
      <c r="V256" s="255"/>
      <c r="W256" s="255"/>
      <c r="X256" s="255"/>
      <c r="Y256" s="255"/>
      <c r="Z256" s="255"/>
      <c r="AA256" s="255"/>
      <c r="AB256" s="255"/>
      <c r="AC256" s="255"/>
      <c r="AD256" s="255"/>
      <c r="AE256" s="255"/>
      <c r="AF256" s="255"/>
      <c r="AG256" s="255"/>
      <c r="AH256" s="255"/>
      <c r="AI256" s="255"/>
      <c r="AJ256" s="255"/>
      <c r="AK256" s="255"/>
      <c r="AL256" s="255"/>
      <c r="AM256" s="361"/>
      <c r="AN256" s="361"/>
      <c r="AO256" s="361"/>
      <c r="AP256" s="361"/>
      <c r="AQ256" s="361"/>
      <c r="AR256" s="361"/>
      <c r="AS256" s="361"/>
      <c r="AT256" s="361"/>
      <c r="AU256" s="361"/>
      <c r="AV256" s="361"/>
      <c r="AW256" s="361"/>
      <c r="AX256" s="361"/>
      <c r="AY256" s="361"/>
      <c r="AZ256" s="361"/>
      <c r="BA256" s="256">
        <f>SUM(AM256:AZ256)</f>
        <v>0</v>
      </c>
    </row>
    <row r="257" spans="1:53" s="243" customFormat="1" ht="15" hidden="1" outlineLevel="1">
      <c r="A257" s="448"/>
      <c r="B257" s="283" t="s">
        <v>243</v>
      </c>
      <c r="C257" s="251" t="s">
        <v>163</v>
      </c>
      <c r="D257" s="255"/>
      <c r="E257" s="255"/>
      <c r="F257" s="255"/>
      <c r="G257" s="255"/>
      <c r="H257" s="255"/>
      <c r="I257" s="255"/>
      <c r="J257" s="255"/>
      <c r="K257" s="255"/>
      <c r="L257" s="255"/>
      <c r="M257" s="255"/>
      <c r="N257" s="255"/>
      <c r="O257" s="255"/>
      <c r="P257" s="255"/>
      <c r="Q257" s="255"/>
      <c r="R257" s="255"/>
      <c r="S257" s="255"/>
      <c r="T257" s="255"/>
      <c r="U257" s="255">
        <f>U256</f>
        <v>0</v>
      </c>
      <c r="V257" s="255"/>
      <c r="W257" s="255"/>
      <c r="X257" s="255"/>
      <c r="Y257" s="255"/>
      <c r="Z257" s="255"/>
      <c r="AA257" s="255"/>
      <c r="AB257" s="255"/>
      <c r="AC257" s="255"/>
      <c r="AD257" s="255"/>
      <c r="AE257" s="255"/>
      <c r="AF257" s="255"/>
      <c r="AG257" s="255"/>
      <c r="AH257" s="255"/>
      <c r="AI257" s="255"/>
      <c r="AJ257" s="255"/>
      <c r="AK257" s="255"/>
      <c r="AL257" s="255"/>
      <c r="AM257" s="362">
        <f>AM256</f>
        <v>0</v>
      </c>
      <c r="AN257" s="362">
        <f t="shared" ref="AN257:AZ257" si="83">AN256</f>
        <v>0</v>
      </c>
      <c r="AO257" s="362">
        <f t="shared" si="83"/>
        <v>0</v>
      </c>
      <c r="AP257" s="362">
        <f t="shared" si="83"/>
        <v>0</v>
      </c>
      <c r="AQ257" s="362">
        <f t="shared" si="83"/>
        <v>0</v>
      </c>
      <c r="AR257" s="362">
        <f t="shared" si="83"/>
        <v>0</v>
      </c>
      <c r="AS257" s="362">
        <f t="shared" si="83"/>
        <v>0</v>
      </c>
      <c r="AT257" s="362">
        <f t="shared" si="83"/>
        <v>0</v>
      </c>
      <c r="AU257" s="362">
        <f t="shared" si="83"/>
        <v>0</v>
      </c>
      <c r="AV257" s="362">
        <f t="shared" si="83"/>
        <v>0</v>
      </c>
      <c r="AW257" s="362">
        <f t="shared" si="83"/>
        <v>0</v>
      </c>
      <c r="AX257" s="362">
        <f t="shared" si="83"/>
        <v>0</v>
      </c>
      <c r="AY257" s="362">
        <f t="shared" si="83"/>
        <v>0</v>
      </c>
      <c r="AZ257" s="362">
        <f t="shared" si="83"/>
        <v>0</v>
      </c>
      <c r="BA257" s="444"/>
    </row>
    <row r="258" spans="1:53" s="243" customFormat="1" ht="15" hidden="1" outlineLevel="1">
      <c r="A258" s="448"/>
      <c r="B258" s="283"/>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AI258" s="251"/>
      <c r="AJ258" s="251"/>
      <c r="AK258" s="251"/>
      <c r="AL258" s="251"/>
      <c r="AM258" s="363"/>
      <c r="AN258" s="363"/>
      <c r="AO258" s="363"/>
      <c r="AP258" s="363"/>
      <c r="AQ258" s="363"/>
      <c r="AR258" s="363"/>
      <c r="AS258" s="363"/>
      <c r="AT258" s="363"/>
      <c r="AU258" s="363"/>
      <c r="AV258" s="363"/>
      <c r="AW258" s="363"/>
      <c r="AX258" s="363"/>
      <c r="AY258" s="363"/>
      <c r="AZ258" s="363"/>
      <c r="BA258" s="272"/>
    </row>
    <row r="259" spans="1:53" s="243" customFormat="1" ht="15" hidden="1" outlineLevel="1">
      <c r="A259" s="448">
        <v>32</v>
      </c>
      <c r="B259" s="283" t="s">
        <v>488</v>
      </c>
      <c r="C259" s="251" t="s">
        <v>25</v>
      </c>
      <c r="D259" s="255"/>
      <c r="E259" s="255"/>
      <c r="F259" s="255"/>
      <c r="G259" s="255"/>
      <c r="H259" s="255"/>
      <c r="I259" s="255"/>
      <c r="J259" s="255"/>
      <c r="K259" s="255"/>
      <c r="L259" s="255"/>
      <c r="M259" s="255"/>
      <c r="N259" s="255"/>
      <c r="O259" s="255"/>
      <c r="P259" s="255"/>
      <c r="Q259" s="255"/>
      <c r="R259" s="255"/>
      <c r="S259" s="255"/>
      <c r="T259" s="255"/>
      <c r="U259" s="255">
        <v>0</v>
      </c>
      <c r="V259" s="255"/>
      <c r="W259" s="255"/>
      <c r="X259" s="255"/>
      <c r="Y259" s="255"/>
      <c r="Z259" s="255"/>
      <c r="AA259" s="255"/>
      <c r="AB259" s="255"/>
      <c r="AC259" s="255"/>
      <c r="AD259" s="255"/>
      <c r="AE259" s="255"/>
      <c r="AF259" s="255"/>
      <c r="AG259" s="255"/>
      <c r="AH259" s="255"/>
      <c r="AI259" s="255"/>
      <c r="AJ259" s="255"/>
      <c r="AK259" s="255"/>
      <c r="AL259" s="255"/>
      <c r="AM259" s="361"/>
      <c r="AN259" s="361"/>
      <c r="AO259" s="361"/>
      <c r="AP259" s="361"/>
      <c r="AQ259" s="361"/>
      <c r="AR259" s="361"/>
      <c r="AS259" s="361"/>
      <c r="AT259" s="361"/>
      <c r="AU259" s="361"/>
      <c r="AV259" s="361"/>
      <c r="AW259" s="361"/>
      <c r="AX259" s="361"/>
      <c r="AY259" s="361"/>
      <c r="AZ259" s="361"/>
      <c r="BA259" s="256">
        <f>SUM(AM259:AZ259)</f>
        <v>0</v>
      </c>
    </row>
    <row r="260" spans="1:53" s="243" customFormat="1" ht="15" hidden="1" outlineLevel="1">
      <c r="A260" s="448"/>
      <c r="B260" s="283" t="s">
        <v>243</v>
      </c>
      <c r="C260" s="251" t="s">
        <v>163</v>
      </c>
      <c r="D260" s="255"/>
      <c r="E260" s="255"/>
      <c r="F260" s="255"/>
      <c r="G260" s="255"/>
      <c r="H260" s="255"/>
      <c r="I260" s="255"/>
      <c r="J260" s="255"/>
      <c r="K260" s="255"/>
      <c r="L260" s="255"/>
      <c r="M260" s="255"/>
      <c r="N260" s="255"/>
      <c r="O260" s="255"/>
      <c r="P260" s="255"/>
      <c r="Q260" s="255"/>
      <c r="R260" s="255"/>
      <c r="S260" s="255"/>
      <c r="T260" s="255"/>
      <c r="U260" s="255">
        <f>U259</f>
        <v>0</v>
      </c>
      <c r="V260" s="255"/>
      <c r="W260" s="255"/>
      <c r="X260" s="255"/>
      <c r="Y260" s="255"/>
      <c r="Z260" s="255"/>
      <c r="AA260" s="255"/>
      <c r="AB260" s="255"/>
      <c r="AC260" s="255"/>
      <c r="AD260" s="255"/>
      <c r="AE260" s="255"/>
      <c r="AF260" s="255"/>
      <c r="AG260" s="255"/>
      <c r="AH260" s="255"/>
      <c r="AI260" s="255"/>
      <c r="AJ260" s="255"/>
      <c r="AK260" s="255"/>
      <c r="AL260" s="255"/>
      <c r="AM260" s="362">
        <f>AM259</f>
        <v>0</v>
      </c>
      <c r="AN260" s="362">
        <f t="shared" ref="AN260:AZ260" si="84">AN259</f>
        <v>0</v>
      </c>
      <c r="AO260" s="362">
        <f t="shared" si="84"/>
        <v>0</v>
      </c>
      <c r="AP260" s="362">
        <f t="shared" si="84"/>
        <v>0</v>
      </c>
      <c r="AQ260" s="362">
        <f t="shared" si="84"/>
        <v>0</v>
      </c>
      <c r="AR260" s="362">
        <f t="shared" si="84"/>
        <v>0</v>
      </c>
      <c r="AS260" s="362">
        <f t="shared" si="84"/>
        <v>0</v>
      </c>
      <c r="AT260" s="362">
        <f t="shared" si="84"/>
        <v>0</v>
      </c>
      <c r="AU260" s="362">
        <f t="shared" si="84"/>
        <v>0</v>
      </c>
      <c r="AV260" s="362">
        <f t="shared" si="84"/>
        <v>0</v>
      </c>
      <c r="AW260" s="362">
        <f t="shared" si="84"/>
        <v>0</v>
      </c>
      <c r="AX260" s="362">
        <f t="shared" si="84"/>
        <v>0</v>
      </c>
      <c r="AY260" s="362">
        <f t="shared" si="84"/>
        <v>0</v>
      </c>
      <c r="AZ260" s="362">
        <f t="shared" si="84"/>
        <v>0</v>
      </c>
      <c r="BA260" s="444"/>
    </row>
    <row r="261" spans="1:53" s="243" customFormat="1" ht="15" hidden="1" outlineLevel="1">
      <c r="A261" s="448"/>
      <c r="B261" s="283"/>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AI261" s="251"/>
      <c r="AJ261" s="251"/>
      <c r="AK261" s="251"/>
      <c r="AL261" s="251"/>
      <c r="AM261" s="363"/>
      <c r="AN261" s="363"/>
      <c r="AO261" s="363"/>
      <c r="AP261" s="363"/>
      <c r="AQ261" s="363"/>
      <c r="AR261" s="363"/>
      <c r="AS261" s="363"/>
      <c r="AT261" s="363"/>
      <c r="AU261" s="363"/>
      <c r="AV261" s="363"/>
      <c r="AW261" s="363"/>
      <c r="AX261" s="363"/>
      <c r="AY261" s="363"/>
      <c r="AZ261" s="363"/>
      <c r="BA261" s="272"/>
    </row>
    <row r="262" spans="1:53" s="243" customFormat="1" ht="15" hidden="1" outlineLevel="1">
      <c r="A262" s="448">
        <v>33</v>
      </c>
      <c r="B262" s="283" t="s">
        <v>489</v>
      </c>
      <c r="C262" s="251" t="s">
        <v>25</v>
      </c>
      <c r="D262" s="255"/>
      <c r="E262" s="255"/>
      <c r="F262" s="255"/>
      <c r="G262" s="255"/>
      <c r="H262" s="255"/>
      <c r="I262" s="255"/>
      <c r="J262" s="255"/>
      <c r="K262" s="255"/>
      <c r="L262" s="255"/>
      <c r="M262" s="255"/>
      <c r="N262" s="255"/>
      <c r="O262" s="255"/>
      <c r="P262" s="255"/>
      <c r="Q262" s="255"/>
      <c r="R262" s="255"/>
      <c r="S262" s="255"/>
      <c r="T262" s="255"/>
      <c r="U262" s="255">
        <v>12</v>
      </c>
      <c r="V262" s="255"/>
      <c r="W262" s="255"/>
      <c r="X262" s="255"/>
      <c r="Y262" s="255"/>
      <c r="Z262" s="255"/>
      <c r="AA262" s="255"/>
      <c r="AB262" s="255"/>
      <c r="AC262" s="255"/>
      <c r="AD262" s="255"/>
      <c r="AE262" s="255"/>
      <c r="AF262" s="255"/>
      <c r="AG262" s="255"/>
      <c r="AH262" s="255"/>
      <c r="AI262" s="255"/>
      <c r="AJ262" s="255"/>
      <c r="AK262" s="255"/>
      <c r="AL262" s="255"/>
      <c r="AM262" s="361"/>
      <c r="AN262" s="361"/>
      <c r="AO262" s="361"/>
      <c r="AP262" s="361"/>
      <c r="AQ262" s="361"/>
      <c r="AR262" s="361"/>
      <c r="AS262" s="361"/>
      <c r="AT262" s="361"/>
      <c r="AU262" s="361"/>
      <c r="AV262" s="361"/>
      <c r="AW262" s="361"/>
      <c r="AX262" s="361"/>
      <c r="AY262" s="361"/>
      <c r="AZ262" s="361"/>
      <c r="BA262" s="256">
        <f>SUM(AM262:AZ262)</f>
        <v>0</v>
      </c>
    </row>
    <row r="263" spans="1:53" s="243" customFormat="1" ht="15" hidden="1" outlineLevel="1">
      <c r="A263" s="448"/>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f>U262</f>
        <v>12</v>
      </c>
      <c r="V263" s="255"/>
      <c r="W263" s="255"/>
      <c r="X263" s="255"/>
      <c r="Y263" s="255"/>
      <c r="Z263" s="255"/>
      <c r="AA263" s="255"/>
      <c r="AB263" s="255"/>
      <c r="AC263" s="255"/>
      <c r="AD263" s="255"/>
      <c r="AE263" s="255"/>
      <c r="AF263" s="255"/>
      <c r="AG263" s="255"/>
      <c r="AH263" s="255"/>
      <c r="AI263" s="255"/>
      <c r="AJ263" s="255"/>
      <c r="AK263" s="255"/>
      <c r="AL263" s="255"/>
      <c r="AM263" s="362">
        <f>AM262</f>
        <v>0</v>
      </c>
      <c r="AN263" s="362">
        <f t="shared" ref="AN263:AZ263" si="85">AN262</f>
        <v>0</v>
      </c>
      <c r="AO263" s="362">
        <f t="shared" si="85"/>
        <v>0</v>
      </c>
      <c r="AP263" s="362">
        <f t="shared" si="85"/>
        <v>0</v>
      </c>
      <c r="AQ263" s="362">
        <f t="shared" si="85"/>
        <v>0</v>
      </c>
      <c r="AR263" s="362">
        <f t="shared" si="85"/>
        <v>0</v>
      </c>
      <c r="AS263" s="362">
        <f t="shared" si="85"/>
        <v>0</v>
      </c>
      <c r="AT263" s="362">
        <f t="shared" si="85"/>
        <v>0</v>
      </c>
      <c r="AU263" s="362">
        <f t="shared" si="85"/>
        <v>0</v>
      </c>
      <c r="AV263" s="362">
        <f t="shared" si="85"/>
        <v>0</v>
      </c>
      <c r="AW263" s="362">
        <f t="shared" si="85"/>
        <v>0</v>
      </c>
      <c r="AX263" s="362">
        <f t="shared" si="85"/>
        <v>0</v>
      </c>
      <c r="AY263" s="362">
        <f t="shared" si="85"/>
        <v>0</v>
      </c>
      <c r="AZ263" s="362">
        <f t="shared" si="85"/>
        <v>0</v>
      </c>
      <c r="BA263" s="444"/>
    </row>
    <row r="264" spans="1:53" ht="15" hidden="1" outlineLevel="1">
      <c r="B264" s="274"/>
      <c r="C264" s="284"/>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51"/>
      <c r="AG264" s="251"/>
      <c r="AH264" s="251"/>
      <c r="AI264" s="251"/>
      <c r="AJ264" s="251"/>
      <c r="AK264" s="251"/>
      <c r="AL264" s="251"/>
      <c r="AM264" s="261"/>
      <c r="AN264" s="261"/>
      <c r="AO264" s="261"/>
      <c r="AP264" s="261"/>
      <c r="AQ264" s="261"/>
      <c r="AR264" s="261"/>
      <c r="AS264" s="261"/>
      <c r="AT264" s="261"/>
      <c r="AU264" s="261"/>
      <c r="AV264" s="261"/>
      <c r="AW264" s="261"/>
      <c r="AX264" s="261"/>
      <c r="AY264" s="261"/>
      <c r="AZ264" s="261"/>
      <c r="BA264" s="266"/>
    </row>
    <row r="265" spans="1:53" ht="15.75" collapsed="1">
      <c r="B265" s="286" t="s">
        <v>244</v>
      </c>
      <c r="C265" s="288"/>
      <c r="D265" s="288">
        <f>SUM(D160:D263)</f>
        <v>0</v>
      </c>
      <c r="E265" s="288"/>
      <c r="F265" s="288"/>
      <c r="G265" s="288"/>
      <c r="H265" s="288"/>
      <c r="I265" s="288"/>
      <c r="J265" s="288"/>
      <c r="K265" s="288"/>
      <c r="L265" s="288"/>
      <c r="M265" s="288"/>
      <c r="N265" s="288"/>
      <c r="O265" s="288"/>
      <c r="P265" s="288"/>
      <c r="Q265" s="288"/>
      <c r="R265" s="288"/>
      <c r="S265" s="288"/>
      <c r="T265" s="288"/>
      <c r="U265" s="288"/>
      <c r="V265" s="288">
        <f>SUM(V160:V263)</f>
        <v>0</v>
      </c>
      <c r="W265" s="288"/>
      <c r="X265" s="288"/>
      <c r="Y265" s="288"/>
      <c r="Z265" s="288"/>
      <c r="AA265" s="288"/>
      <c r="AB265" s="288"/>
      <c r="AC265" s="288"/>
      <c r="AD265" s="288"/>
      <c r="AE265" s="288"/>
      <c r="AF265" s="288"/>
      <c r="AG265" s="288"/>
      <c r="AH265" s="288"/>
      <c r="AI265" s="288"/>
      <c r="AJ265" s="288"/>
      <c r="AK265" s="288"/>
      <c r="AL265" s="288"/>
      <c r="AM265" s="288">
        <f>IF(AM159="kWh",SUMPRODUCT(D160:D263,AM160:AM263))</f>
        <v>0</v>
      </c>
      <c r="AN265" s="288">
        <f>IF(AN159="kWh",SUMPRODUCT(D160:D263,AN160:AN263))</f>
        <v>0</v>
      </c>
      <c r="AO265" s="288">
        <f>IF(AO159="kW",SUMPRODUCT(U160:U263,V160:V263,AO160:AO263),SUMPRODUCT(D160:D263,AO160:AO263))</f>
        <v>0</v>
      </c>
      <c r="AP265" s="288">
        <f>IF(AP159="kW",SUMPRODUCT(U160:U263,V160:V263,AP160:AP263),SUMPRODUCT(D160:D263,AP160:AP263))</f>
        <v>0</v>
      </c>
      <c r="AQ265" s="288">
        <f>IF(AQ159="kW",SUMPRODUCT(U160:U263,V160:V263,AQ160:AQ263),SUMPRODUCT(D160:D263,AQ160:AQ263))</f>
        <v>0</v>
      </c>
      <c r="AR265" s="288">
        <f>IF(AR159="kW",SUMPRODUCT(U160:U263,V160:V263,AR160:AR263),SUMPRODUCT(D160:D263,AR160:AR263))</f>
        <v>0</v>
      </c>
      <c r="AS265" s="288">
        <f>IF(AS159="kW",SUMPRODUCT(U160:U263,V160:V263,AS160:AS263),SUMPRODUCT(D160:D263,AS160:AS263))</f>
        <v>0</v>
      </c>
      <c r="AT265" s="288">
        <f>IF(AT159="kW",SUMPRODUCT(U160:U263,V160:V263,AT160:AT263),SUMPRODUCT(D160:D263,AT160:AT263))</f>
        <v>0</v>
      </c>
      <c r="AU265" s="288">
        <f>IF(AU159="kW",SUMPRODUCT(U160:U263,V160:V263,AU160:AU263),SUMPRODUCT(D160:D263,AU160:AU263))</f>
        <v>0</v>
      </c>
      <c r="AV265" s="288">
        <f>IF(AV159="kW",SUMPRODUCT(U160:U263,V160:V263,AV160:AV263),SUMPRODUCT(D160:D263,AV160:AV263))</f>
        <v>0</v>
      </c>
      <c r="AW265" s="288">
        <f>IF(AW159="kW",SUMPRODUCT(U160:U263,V160:V263,AW160:AW263),SUMPRODUCT(D160:D263,AW160:AW263))</f>
        <v>0</v>
      </c>
      <c r="AX265" s="288">
        <f>IF(AX159="kW",SUMPRODUCT(U160:U263,V160:V263,AX160:AX263),SUMPRODUCT(D160:D263,AX160:AX263))</f>
        <v>0</v>
      </c>
      <c r="AY265" s="288">
        <f>IF(AY159="kW",SUMPRODUCT(U160:U263,V160:V263,AY160:AY263),SUMPRODUCT(D160:D263,AY160:AY263))</f>
        <v>0</v>
      </c>
      <c r="AZ265" s="288">
        <f>IF(AZ159="kW",SUMPRODUCT(U160:U263,V160:V263,AZ160:AZ263),SUMPRODUCT(D160:D263,AZ160:AZ263))</f>
        <v>0</v>
      </c>
      <c r="BA265" s="289"/>
    </row>
    <row r="266" spans="1:53" ht="15.75">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f>HLOOKUP(AM158,'2. LRAMVA Threshold'!$B$42:$Q$53,4,FALSE)</f>
        <v>0</v>
      </c>
      <c r="AN266" s="287">
        <f>HLOOKUP(AN158,'2. LRAMVA Threshold'!$B$42:$Q$53,4,FALSE)</f>
        <v>0</v>
      </c>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91"/>
    </row>
    <row r="267" spans="1:53" ht="15">
      <c r="B267" s="283"/>
      <c r="C267" s="292"/>
      <c r="D267" s="293"/>
      <c r="E267" s="293"/>
      <c r="F267" s="293"/>
      <c r="G267" s="293"/>
      <c r="H267" s="293"/>
      <c r="I267" s="293"/>
      <c r="J267" s="293"/>
      <c r="K267" s="293"/>
      <c r="L267" s="293"/>
      <c r="M267" s="293"/>
      <c r="N267" s="293"/>
      <c r="O267" s="293"/>
      <c r="P267" s="293"/>
      <c r="Q267" s="293"/>
      <c r="R267" s="293"/>
      <c r="S267" s="293"/>
      <c r="T267" s="293"/>
      <c r="U267" s="293"/>
      <c r="V267" s="294"/>
      <c r="W267" s="293"/>
      <c r="X267" s="293"/>
      <c r="Y267" s="293"/>
      <c r="Z267" s="263"/>
      <c r="AA267" s="263"/>
      <c r="AB267" s="263"/>
      <c r="AC267" s="263"/>
      <c r="AD267" s="293"/>
      <c r="AE267" s="293"/>
      <c r="AF267" s="293"/>
      <c r="AG267" s="293"/>
      <c r="AH267" s="293"/>
      <c r="AI267" s="293"/>
      <c r="AJ267" s="293"/>
      <c r="AK267" s="293"/>
      <c r="AL267" s="293"/>
      <c r="AM267" s="260"/>
      <c r="AN267" s="260"/>
      <c r="AO267" s="260"/>
      <c r="AP267" s="260"/>
      <c r="AQ267" s="260"/>
      <c r="AR267" s="260"/>
      <c r="AS267" s="260"/>
      <c r="AT267" s="260"/>
      <c r="AU267" s="260"/>
      <c r="AV267" s="260"/>
      <c r="AW267" s="260"/>
      <c r="AX267" s="260"/>
      <c r="AY267" s="260"/>
      <c r="AZ267" s="260"/>
      <c r="BA267" s="295"/>
    </row>
    <row r="268" spans="1:53" ht="15">
      <c r="B268" s="283" t="s">
        <v>165</v>
      </c>
      <c r="C268" s="296"/>
      <c r="D268" s="296"/>
      <c r="E268" s="329"/>
      <c r="F268" s="329"/>
      <c r="G268" s="329"/>
      <c r="H268" s="329"/>
      <c r="I268" s="329"/>
      <c r="J268" s="329"/>
      <c r="K268" s="329"/>
      <c r="L268" s="329"/>
      <c r="M268" s="329"/>
      <c r="N268" s="329"/>
      <c r="O268" s="329"/>
      <c r="P268" s="329"/>
      <c r="Q268" s="329"/>
      <c r="R268" s="329"/>
      <c r="S268" s="329"/>
      <c r="T268" s="329"/>
      <c r="U268" s="329"/>
      <c r="V268" s="251"/>
      <c r="W268" s="298"/>
      <c r="X268" s="298"/>
      <c r="Y268" s="298"/>
      <c r="Z268" s="297"/>
      <c r="AA268" s="297"/>
      <c r="AB268" s="297"/>
      <c r="AC268" s="297"/>
      <c r="AD268" s="298"/>
      <c r="AE268" s="298"/>
      <c r="AF268" s="298"/>
      <c r="AG268" s="298"/>
      <c r="AH268" s="298"/>
      <c r="AI268" s="298"/>
      <c r="AJ268" s="298"/>
      <c r="AK268" s="298"/>
      <c r="AL268" s="298"/>
      <c r="AM268" s="732">
        <f>HLOOKUP(AM$20,'3.  Distribution Rates'!$C$122:$P$133,4,FALSE)</f>
        <v>0</v>
      </c>
      <c r="AN268" s="732">
        <f>HLOOKUP(AN$20,'3.  Distribution Rates'!$C$122:$P$133,4,FALSE)</f>
        <v>0</v>
      </c>
      <c r="AO268" s="299">
        <f>HLOOKUP(AO$20,'3.  Distribution Rates'!$C$122:$P$133,4,FALSE)</f>
        <v>0</v>
      </c>
      <c r="AP268" s="29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330"/>
    </row>
    <row r="269" spans="1:53" ht="15">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51"/>
      <c r="W269" s="240"/>
      <c r="X269" s="240"/>
      <c r="Y269" s="240"/>
      <c r="Z269" s="243"/>
      <c r="AA269" s="243"/>
      <c r="AB269" s="243"/>
      <c r="AC269" s="243"/>
      <c r="AD269" s="240"/>
      <c r="AE269" s="240"/>
      <c r="AF269" s="240"/>
      <c r="AG269" s="240"/>
      <c r="AH269" s="240"/>
      <c r="AI269" s="240"/>
      <c r="AJ269" s="240"/>
      <c r="AK269" s="240"/>
      <c r="AL269" s="240"/>
      <c r="AM269" s="331">
        <f>AM135*AM268</f>
        <v>0</v>
      </c>
      <c r="AN269" s="331">
        <f>AN135*AN268</f>
        <v>0</v>
      </c>
      <c r="AO269" s="331">
        <f t="shared" ref="AO269:AZ269" si="86">AO135*AO268</f>
        <v>0</v>
      </c>
      <c r="AP269" s="331">
        <f t="shared" si="86"/>
        <v>0</v>
      </c>
      <c r="AQ269" s="331">
        <f t="shared" si="86"/>
        <v>0</v>
      </c>
      <c r="AR269" s="331">
        <f t="shared" si="86"/>
        <v>0</v>
      </c>
      <c r="AS269" s="331">
        <f t="shared" si="86"/>
        <v>0</v>
      </c>
      <c r="AT269" s="331">
        <f t="shared" si="86"/>
        <v>0</v>
      </c>
      <c r="AU269" s="331">
        <f t="shared" si="86"/>
        <v>0</v>
      </c>
      <c r="AV269" s="331">
        <f t="shared" si="86"/>
        <v>0</v>
      </c>
      <c r="AW269" s="331">
        <f t="shared" si="86"/>
        <v>0</v>
      </c>
      <c r="AX269" s="331">
        <f t="shared" si="86"/>
        <v>0</v>
      </c>
      <c r="AY269" s="331">
        <f t="shared" si="86"/>
        <v>0</v>
      </c>
      <c r="AZ269" s="331">
        <f t="shared" si="86"/>
        <v>0</v>
      </c>
      <c r="BA269" s="543">
        <f>SUM(AM269:AZ269)</f>
        <v>0</v>
      </c>
    </row>
    <row r="270" spans="1:53" ht="15">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51"/>
      <c r="W270" s="240"/>
      <c r="X270" s="240"/>
      <c r="Y270" s="240"/>
      <c r="Z270" s="243"/>
      <c r="AA270" s="243"/>
      <c r="AB270" s="243"/>
      <c r="AC270" s="243"/>
      <c r="AD270" s="240"/>
      <c r="AE270" s="240"/>
      <c r="AF270" s="240"/>
      <c r="AG270" s="240"/>
      <c r="AH270" s="240"/>
      <c r="AI270" s="240"/>
      <c r="AJ270" s="240"/>
      <c r="AK270" s="240"/>
      <c r="AL270" s="240"/>
      <c r="AM270" s="331">
        <f t="shared" ref="AM270:AZ270" si="87">AM265*AM268</f>
        <v>0</v>
      </c>
      <c r="AN270" s="331">
        <f t="shared" si="87"/>
        <v>0</v>
      </c>
      <c r="AO270" s="332">
        <f t="shared" si="87"/>
        <v>0</v>
      </c>
      <c r="AP270" s="331">
        <f t="shared" si="87"/>
        <v>0</v>
      </c>
      <c r="AQ270" s="331">
        <f t="shared" si="87"/>
        <v>0</v>
      </c>
      <c r="AR270" s="332">
        <f t="shared" si="87"/>
        <v>0</v>
      </c>
      <c r="AS270" s="331">
        <f t="shared" si="87"/>
        <v>0</v>
      </c>
      <c r="AT270" s="331">
        <f t="shared" si="87"/>
        <v>0</v>
      </c>
      <c r="AU270" s="332">
        <f t="shared" si="87"/>
        <v>0</v>
      </c>
      <c r="AV270" s="331">
        <f t="shared" si="87"/>
        <v>0</v>
      </c>
      <c r="AW270" s="331">
        <f t="shared" si="87"/>
        <v>0</v>
      </c>
      <c r="AX270" s="332">
        <f t="shared" si="87"/>
        <v>0</v>
      </c>
      <c r="AY270" s="331">
        <f t="shared" si="87"/>
        <v>0</v>
      </c>
      <c r="AZ270" s="331">
        <f t="shared" si="87"/>
        <v>0</v>
      </c>
      <c r="BA270" s="543">
        <f>SUM(AM270:AZ270)</f>
        <v>0</v>
      </c>
    </row>
    <row r="271" spans="1:53" s="333" customFormat="1" ht="15.75">
      <c r="A271" s="450"/>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60"/>
      <c r="W271" s="293"/>
      <c r="X271" s="293"/>
      <c r="Y271" s="293"/>
      <c r="Z271" s="263"/>
      <c r="AA271" s="263"/>
      <c r="AB271" s="263"/>
      <c r="AC271" s="263"/>
      <c r="AD271" s="293"/>
      <c r="AE271" s="293"/>
      <c r="AF271" s="293"/>
      <c r="AG271" s="293"/>
      <c r="AH271" s="293"/>
      <c r="AI271" s="293"/>
      <c r="AJ271" s="293"/>
      <c r="AK271" s="293"/>
      <c r="AL271" s="293"/>
      <c r="AM271" s="302">
        <f>SUM(AM269:AM270)</f>
        <v>0</v>
      </c>
      <c r="AN271" s="302">
        <f t="shared" ref="AN271:AS271" si="88">SUM(AN269:AN270)</f>
        <v>0</v>
      </c>
      <c r="AO271" s="302">
        <f t="shared" si="88"/>
        <v>0</v>
      </c>
      <c r="AP271" s="302">
        <f t="shared" si="88"/>
        <v>0</v>
      </c>
      <c r="AQ271" s="302">
        <f t="shared" si="88"/>
        <v>0</v>
      </c>
      <c r="AR271" s="302">
        <f t="shared" si="88"/>
        <v>0</v>
      </c>
      <c r="AS271" s="302">
        <f t="shared" si="88"/>
        <v>0</v>
      </c>
      <c r="AT271" s="302">
        <f t="shared" ref="AT271:AZ271" si="89">SUM(AT269:AT270)</f>
        <v>0</v>
      </c>
      <c r="AU271" s="302">
        <f t="shared" si="89"/>
        <v>0</v>
      </c>
      <c r="AV271" s="302">
        <f t="shared" si="89"/>
        <v>0</v>
      </c>
      <c r="AW271" s="302">
        <f t="shared" si="89"/>
        <v>0</v>
      </c>
      <c r="AX271" s="302">
        <f t="shared" si="89"/>
        <v>0</v>
      </c>
      <c r="AY271" s="302">
        <f t="shared" si="89"/>
        <v>0</v>
      </c>
      <c r="AZ271" s="302">
        <f t="shared" si="89"/>
        <v>0</v>
      </c>
      <c r="BA271" s="359">
        <f>SUM(BA269:BA270)</f>
        <v>0</v>
      </c>
    </row>
    <row r="272" spans="1:53" s="333" customFormat="1" ht="15.75">
      <c r="A272" s="450"/>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60"/>
      <c r="W272" s="293"/>
      <c r="X272" s="293"/>
      <c r="Y272" s="293"/>
      <c r="Z272" s="263"/>
      <c r="AA272" s="263"/>
      <c r="AB272" s="263"/>
      <c r="AC272" s="263"/>
      <c r="AD272" s="293"/>
      <c r="AE272" s="293"/>
      <c r="AF272" s="293"/>
      <c r="AG272" s="293"/>
      <c r="AH272" s="293"/>
      <c r="AI272" s="293"/>
      <c r="AJ272" s="293"/>
      <c r="AK272" s="293"/>
      <c r="AL272" s="293"/>
      <c r="AM272" s="303">
        <f t="shared" ref="AM272:AS272" si="90">AM266*AM268</f>
        <v>0</v>
      </c>
      <c r="AN272" s="303">
        <f t="shared" si="90"/>
        <v>0</v>
      </c>
      <c r="AO272" s="303">
        <f t="shared" si="90"/>
        <v>0</v>
      </c>
      <c r="AP272" s="303">
        <f t="shared" si="90"/>
        <v>0</v>
      </c>
      <c r="AQ272" s="303">
        <f t="shared" si="90"/>
        <v>0</v>
      </c>
      <c r="AR272" s="303">
        <f t="shared" si="90"/>
        <v>0</v>
      </c>
      <c r="AS272" s="303">
        <f t="shared" si="90"/>
        <v>0</v>
      </c>
      <c r="AT272" s="303">
        <f t="shared" ref="AT272:AZ272" si="91">AT266*AT268</f>
        <v>0</v>
      </c>
      <c r="AU272" s="303">
        <f t="shared" si="91"/>
        <v>0</v>
      </c>
      <c r="AV272" s="303">
        <f t="shared" si="91"/>
        <v>0</v>
      </c>
      <c r="AW272" s="303">
        <f t="shared" si="91"/>
        <v>0</v>
      </c>
      <c r="AX272" s="303">
        <f t="shared" si="91"/>
        <v>0</v>
      </c>
      <c r="AY272" s="303">
        <f t="shared" si="91"/>
        <v>0</v>
      </c>
      <c r="AZ272" s="303">
        <f t="shared" si="91"/>
        <v>0</v>
      </c>
      <c r="BA272" s="359">
        <f>SUM(AM272:AZ272)</f>
        <v>0</v>
      </c>
    </row>
    <row r="273" spans="1:55" s="333" customFormat="1" ht="15.75">
      <c r="A273" s="450"/>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60"/>
      <c r="W273" s="293"/>
      <c r="X273" s="293"/>
      <c r="Y273" s="293"/>
      <c r="Z273" s="306"/>
      <c r="AA273" s="306"/>
      <c r="AB273" s="306"/>
      <c r="AC273" s="306"/>
      <c r="AD273" s="293"/>
      <c r="AE273" s="293"/>
      <c r="AF273" s="293"/>
      <c r="AG273" s="293"/>
      <c r="AH273" s="293"/>
      <c r="AI273" s="293"/>
      <c r="AJ273" s="293"/>
      <c r="AK273" s="293"/>
      <c r="AL273" s="293"/>
      <c r="BA273" s="359">
        <f>BA271-BA272</f>
        <v>0</v>
      </c>
    </row>
    <row r="274" spans="1:55" ht="15">
      <c r="B274" s="283"/>
      <c r="C274" s="306"/>
      <c r="D274" s="306"/>
      <c r="E274" s="293"/>
      <c r="F274" s="293"/>
      <c r="G274" s="293"/>
      <c r="H274" s="293"/>
      <c r="I274" s="293"/>
      <c r="J274" s="293"/>
      <c r="K274" s="293"/>
      <c r="L274" s="293"/>
      <c r="M274" s="293"/>
      <c r="N274" s="293"/>
      <c r="O274" s="293"/>
      <c r="P274" s="293"/>
      <c r="Q274" s="293"/>
      <c r="R274" s="293"/>
      <c r="S274" s="293"/>
      <c r="T274" s="293"/>
      <c r="U274" s="293"/>
      <c r="V274" s="260"/>
      <c r="W274" s="293"/>
      <c r="X274" s="293"/>
      <c r="Y274" s="293"/>
      <c r="Z274" s="306"/>
      <c r="AA274" s="301"/>
      <c r="AB274" s="306"/>
      <c r="AC274" s="306"/>
      <c r="AD274" s="293"/>
      <c r="AE274" s="293"/>
      <c r="AF274" s="293"/>
      <c r="AG274" s="293"/>
      <c r="AH274" s="293"/>
      <c r="AI274" s="293"/>
      <c r="AJ274" s="293"/>
      <c r="AK274" s="293"/>
      <c r="AL274" s="293"/>
      <c r="BA274" s="304"/>
    </row>
    <row r="275" spans="1:55" ht="15">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312"/>
      <c r="W275" s="240"/>
      <c r="X275" s="240"/>
      <c r="Y275" s="240"/>
      <c r="Z275" s="264"/>
      <c r="AA275" s="243"/>
      <c r="AB275" s="243"/>
      <c r="AC275" s="240"/>
      <c r="AD275" s="240"/>
      <c r="AE275" s="243"/>
      <c r="AF275" s="243"/>
      <c r="AG275" s="243"/>
      <c r="AH275" s="243"/>
      <c r="AI275" s="243"/>
      <c r="AJ275" s="243"/>
      <c r="AK275" s="243"/>
      <c r="AL275" s="243"/>
      <c r="AM275" s="251">
        <f>SUMPRODUCT($E$160:$E$263,AM160:AM263)</f>
        <v>0</v>
      </c>
      <c r="AN275" s="251">
        <f>SUMPRODUCT($E$160:$E$263,AN160:AN263)</f>
        <v>0</v>
      </c>
      <c r="AO275" s="251">
        <f>IF(AO159="kW",SUMPRODUCT(U160:U263,W160:W263,AO160:AO263),SUMPRODUCT(E160:E263,AO160:AO263))</f>
        <v>0</v>
      </c>
      <c r="AP275" s="251">
        <f>IF(AP159="kW",SUMPRODUCT(U160:U263,W160:W263,AP160:AP263),SUMPRODUCT(E160:E263,AP160:AP263))</f>
        <v>0</v>
      </c>
      <c r="AQ275" s="251">
        <f>IF(AQ159="kW",SUMPRODUCT(U160:U263,W160:W263,AQ160:AQ263),SUMPRODUCT(E160:E263,AQ160:AQ263))</f>
        <v>0</v>
      </c>
      <c r="AR275" s="251">
        <f>IF(AR159="kW",SUMPRODUCT(U160:U263,W160:W263,AR160:AR263),SUMPRODUCT(E160:E263, AR160:AR263))</f>
        <v>0</v>
      </c>
      <c r="AS275" s="251">
        <f>IF(AS159="kW",SUMPRODUCT(U160:U263,W160:W263,AS160:AS263),SUMPRODUCT(E160:E263,AS160:AS263))</f>
        <v>0</v>
      </c>
      <c r="AT275" s="251">
        <f>IF(AT159="kW",SUMPRODUCT(U160:U263,W160:W263,AT160:AT263),SUMPRODUCT(E160:E263,AT160:AT263))</f>
        <v>0</v>
      </c>
      <c r="AU275" s="251">
        <f>IF(AU159="kW",SUMPRODUCT(U160:U263,W160:W263,AU160:AU263),SUMPRODUCT(E160:E263,AU160:AU263))</f>
        <v>0</v>
      </c>
      <c r="AV275" s="251">
        <f>IF(AV159="kW",SUMPRODUCT(U160:U263,W160:W263,AV160:AV263),SUMPRODUCT(E160:E263,AV160:AV263))</f>
        <v>0</v>
      </c>
      <c r="AW275" s="251">
        <f>IF(AW159="kW",SUMPRODUCT(U160:U263,W160:W263,AW160:AW263),SUMPRODUCT(E160:E263,AW160:AW263))</f>
        <v>0</v>
      </c>
      <c r="AX275" s="251">
        <f>IF(AX159="kW",SUMPRODUCT(U160:U263,W160:W263,AX160:AX263),SUMPRODUCT(E160:E263,AX160:AX263))</f>
        <v>0</v>
      </c>
      <c r="AY275" s="251">
        <f>IF(AY159="kW",SUMPRODUCT(U160:U263,W160:W263,AY160:AY263),SUMPRODUCT(E160:E263,AY160:AY263))</f>
        <v>0</v>
      </c>
      <c r="AZ275" s="251">
        <f>IF(AZ159="kW",SUMPRODUCT(U160:U263,W160:W263,AZ160:AZ263),SUMPRODUCT(E160:E263,AZ160:AZ263))</f>
        <v>0</v>
      </c>
      <c r="BA275" s="304"/>
      <c r="BC275" s="243"/>
    </row>
    <row r="276" spans="1:55" ht="15">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312"/>
      <c r="W276" s="240"/>
      <c r="X276" s="240"/>
      <c r="Y276" s="240"/>
      <c r="Z276" s="264"/>
      <c r="AA276" s="243"/>
      <c r="AB276" s="243"/>
      <c r="AC276" s="240"/>
      <c r="AD276" s="240"/>
      <c r="AE276" s="243"/>
      <c r="AF276" s="243"/>
      <c r="AG276" s="243"/>
      <c r="AH276" s="243"/>
      <c r="AI276" s="243"/>
      <c r="AJ276" s="243"/>
      <c r="AK276" s="243"/>
      <c r="AL276" s="243"/>
      <c r="AM276" s="251">
        <f>SUMPRODUCT($F$160:$F$263,AM160:AM263)</f>
        <v>0</v>
      </c>
      <c r="AN276" s="251">
        <f>SUMPRODUCT($F$160:$F$263,AN160:AN263)</f>
        <v>0</v>
      </c>
      <c r="AO276" s="251">
        <f>IF(AO159="kW",SUMPRODUCT(U160:U263,X160:X263,AO160:AO263),SUMPRODUCT(F160:F263,AO160:AO263))</f>
        <v>0</v>
      </c>
      <c r="AP276" s="251">
        <f>IF(AP159="kW",SUMPRODUCT(U160:U263,X160:X263,AP160:AP263),SUMPRODUCT(F160:F263,AP160:AP263))</f>
        <v>0</v>
      </c>
      <c r="AQ276" s="251">
        <f>IF(AQ159="kW",SUMPRODUCT(U160:U263,X160:X263,AQ160:AQ263),SUMPRODUCT(F160:F263, AQ160:AQ263))</f>
        <v>0</v>
      </c>
      <c r="AR276" s="251">
        <f>IF(AR159="kW",SUMPRODUCT(U160:U263,X160:X263,AR160:AR263),SUMPRODUCT(F160:F263, AR160:AR263))</f>
        <v>0</v>
      </c>
      <c r="AS276" s="251">
        <f>IF(AS159="kW",SUMPRODUCT(U160:U263,X160:X263,AS160:AS263),SUMPRODUCT(F160:F263,AS160:AS263))</f>
        <v>0</v>
      </c>
      <c r="AT276" s="251">
        <f>IF(AT159="kW",SUMPRODUCT(U160:U263,X160:X263,AT160:AT263),SUMPRODUCT(F160:F263,AT160:AT263))</f>
        <v>0</v>
      </c>
      <c r="AU276" s="251">
        <f>IF(AU159="kW",SUMPRODUCT(U160:U263,X160:X263,AU160:AU263),SUMPRODUCT(F160:F263,AU160:AU263))</f>
        <v>0</v>
      </c>
      <c r="AV276" s="251">
        <f>IF(AV159="kW",SUMPRODUCT(U160:U263,X160:X263,AV160:AV263),SUMPRODUCT(F160:F263,AV160:AV263))</f>
        <v>0</v>
      </c>
      <c r="AW276" s="251">
        <f>IF(AW159="kW",SUMPRODUCT(U160:U263,X160:X263,AW160:AW263),SUMPRODUCT(F160:F263,AW160:AW263))</f>
        <v>0</v>
      </c>
      <c r="AX276" s="251">
        <f>IF(AX159="kW",SUMPRODUCT(U160:U263,X160:X263,AX160:AX263),SUMPRODUCT(F160:F263,AX160:AX263))</f>
        <v>0</v>
      </c>
      <c r="AY276" s="251">
        <f>IF(AY159="kW",SUMPRODUCT(U160:U263,X160:X263,AY160:AY263),SUMPRODUCT(F160:F263,AY160:AY263))</f>
        <v>0</v>
      </c>
      <c r="AZ276" s="251">
        <f>IF(AZ159="kW",SUMPRODUCT(U160:U263,X160:X263,AZ160:AZ263),SUMPRODUCT(F160:F263,AZ160:AZ263))</f>
        <v>0</v>
      </c>
      <c r="BA276" s="295"/>
    </row>
    <row r="277" spans="1:55" ht="15">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312"/>
      <c r="W277" s="240"/>
      <c r="X277" s="240"/>
      <c r="Y277" s="240"/>
      <c r="Z277" s="264"/>
      <c r="AA277" s="243"/>
      <c r="AB277" s="243"/>
      <c r="AC277" s="240"/>
      <c r="AD277" s="240"/>
      <c r="AE277" s="243"/>
      <c r="AF277" s="243"/>
      <c r="AG277" s="243"/>
      <c r="AH277" s="243"/>
      <c r="AI277" s="243"/>
      <c r="AJ277" s="243"/>
      <c r="AK277" s="243"/>
      <c r="AL277" s="243"/>
      <c r="AM277" s="251">
        <f>SUMPRODUCT($G$160:$G$263,AM160:AM263)</f>
        <v>0</v>
      </c>
      <c r="AN277" s="251">
        <f>SUMPRODUCT($G$160:$G$263,AN160:AN263)</f>
        <v>0</v>
      </c>
      <c r="AO277" s="251">
        <f>IF(AO159="kW",SUMPRODUCT(U160:U263,Y160:Y263,AO160:AO263),SUMPRODUCT(G160:G263,AO160:AO263))</f>
        <v>0</v>
      </c>
      <c r="AP277" s="251">
        <f>IF(AP159="kW",SUMPRODUCT(U160:U263,Y160:Y263,AP160:AP263),SUMPRODUCT(G160:G263,AP160:AP263))</f>
        <v>0</v>
      </c>
      <c r="AQ277" s="251">
        <f>IF(AQ159="kW",SUMPRODUCT(U160:U263,Y160:Y263,AQ160:AQ263),SUMPRODUCT(G160:G263, AQ160:AQ263))</f>
        <v>0</v>
      </c>
      <c r="AR277" s="251">
        <f>IF(AR159="kW",SUMPRODUCT(U160:U263,Y160:Y263,AR160:AR263),SUMPRODUCT(G160:G263, AR160:AR263))</f>
        <v>0</v>
      </c>
      <c r="AS277" s="251">
        <f>IF(AS159="kW",SUMPRODUCT(U160:U263,Y160:Y263,AS160:AS263),SUMPRODUCT(G160:G263,AS160:AS263))</f>
        <v>0</v>
      </c>
      <c r="AT277" s="251">
        <f>IF(AT159="kW",SUMPRODUCT(U160:U263,Y160:Y263,AT160:AT263),SUMPRODUCT(G160:G263,AT160:AT263))</f>
        <v>0</v>
      </c>
      <c r="AU277" s="251">
        <f>IF(AU159="kW",SUMPRODUCT(U160:U263,Y160:Y263,AU160:AU263),SUMPRODUCT(G160:G263,AU160:AU263))</f>
        <v>0</v>
      </c>
      <c r="AV277" s="251">
        <f>IF(AV159="kW",SUMPRODUCT(U160:U263,Y160:Y263,AV160:AV263),SUMPRODUCT(G160:G263,AV160:AV263))</f>
        <v>0</v>
      </c>
      <c r="AW277" s="251">
        <f>IF(AW159="kW",SUMPRODUCT(U160:U263,Y160:Y263,AW160:AW263),SUMPRODUCT(G160:G263,AW160:AW263))</f>
        <v>0</v>
      </c>
      <c r="AX277" s="251">
        <f>IF(AX159="kW",SUMPRODUCT(U160:U263,Y160:Y263,AX160:AX263),SUMPRODUCT(G160:G263,AX160:AX263))</f>
        <v>0</v>
      </c>
      <c r="AY277" s="251">
        <f>IF(AY159="kW",SUMPRODUCT(U160:U263,Y160:Y263,AY160:AY263),SUMPRODUCT(G160:G263,AY160:AY263))</f>
        <v>0</v>
      </c>
      <c r="AZ277" s="251">
        <f>IF(AZ159="kW",SUMPRODUCT(U160:U263,Y160:Y263,AZ160:AZ263),SUMPRODUCT(G160:G263,AZ160:AZ263))</f>
        <v>0</v>
      </c>
      <c r="BA277" s="295"/>
    </row>
    <row r="278" spans="1:55" ht="15">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312"/>
      <c r="W278" s="240"/>
      <c r="X278" s="240"/>
      <c r="Y278" s="240"/>
      <c r="Z278" s="264"/>
      <c r="AA278" s="243"/>
      <c r="AB278" s="243"/>
      <c r="AC278" s="240"/>
      <c r="AD278" s="240"/>
      <c r="AE278" s="243"/>
      <c r="AF278" s="243"/>
      <c r="AG278" s="243"/>
      <c r="AH278" s="243"/>
      <c r="AI278" s="243"/>
      <c r="AJ278" s="243"/>
      <c r="AK278" s="243"/>
      <c r="AL278" s="243"/>
      <c r="AM278" s="251">
        <f>SUMPRODUCT($H$160:$H$263,AM160:AM263)</f>
        <v>0</v>
      </c>
      <c r="AN278" s="251">
        <f>SUMPRODUCT($H$160:$H$263,AN160:AN263)</f>
        <v>0</v>
      </c>
      <c r="AO278" s="251">
        <f>IF(AO159="kW",SUMPRODUCT(U160:U263,Z160:Z263,AO160:AO263),SUMPRODUCT(H160:H263,AO160:AO263))</f>
        <v>0</v>
      </c>
      <c r="AP278" s="251">
        <f>IF(AP159="kW",SUMPRODUCT(U160:U263,Z160:Z263,AP160:AP263),SUMPRODUCT(H160:H263,AP160:AP263))</f>
        <v>0</v>
      </c>
      <c r="AQ278" s="251">
        <f>IF(AQ159="kW",SUMPRODUCT(U160:U263,Z160:Z263,AQ160:AQ263),SUMPRODUCT(H160:H263, AQ160:AQ263))</f>
        <v>0</v>
      </c>
      <c r="AR278" s="251">
        <f>IF(AR159="kW",SUMPRODUCT(U160:U263,Z160:Z263,AR160:AR263),SUMPRODUCT(H160:H263, AR160:AR263))</f>
        <v>0</v>
      </c>
      <c r="AS278" s="251">
        <f>IF(AS159="kW",SUMPRODUCT(U160:U263,Z160:Z263,AS160:AS263),SUMPRODUCT(H160:H263,AS160:AS263))</f>
        <v>0</v>
      </c>
      <c r="AT278" s="251">
        <f>IF(AT159="kW",SUMPRODUCT(U160:U263,Z160:Z263,AT160:AT263),SUMPRODUCT(H160:H263,AT160:AT263))</f>
        <v>0</v>
      </c>
      <c r="AU278" s="251">
        <f>IF(AU159="kW",SUMPRODUCT(U160:U263,Z160:Z263,AU160:AU263),SUMPRODUCT(H160:H263,AU160:AU263))</f>
        <v>0</v>
      </c>
      <c r="AV278" s="251">
        <f>IF(AV159="kW",SUMPRODUCT(U160:U263,Z160:Z263,AV160:AV263),SUMPRODUCT(H160:H263,AV160:AV263))</f>
        <v>0</v>
      </c>
      <c r="AW278" s="251">
        <f>IF(AW159="kW",SUMPRODUCT(U160:U263,Z160:Z263,AW160:AW263),SUMPRODUCT(H160:H263,AW160:AW263))</f>
        <v>0</v>
      </c>
      <c r="AX278" s="251">
        <f>IF(AX159="kW",SUMPRODUCT(U160:U263,Z160:Z263,AX160:AX263),SUMPRODUCT(H160:H263,AX160:AX263))</f>
        <v>0</v>
      </c>
      <c r="AY278" s="251">
        <f>IF(AY159="kW",SUMPRODUCT(U160:U263,Z160:Z263,AY160:AY263),SUMPRODUCT(H160:H263,AY160:AY263))</f>
        <v>0</v>
      </c>
      <c r="AZ278" s="251">
        <f>IF(AZ159="kW",SUMPRODUCT(U160:U263,Z160:Z263,AZ160:AZ263),SUMPRODUCT(H160:H263,AZ160:AZ263))</f>
        <v>0</v>
      </c>
      <c r="BA278" s="295"/>
    </row>
    <row r="279" spans="1:55" ht="15">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312"/>
      <c r="W279" s="240"/>
      <c r="X279" s="240"/>
      <c r="Y279" s="240"/>
      <c r="Z279" s="264"/>
      <c r="AA279" s="243"/>
      <c r="AB279" s="243"/>
      <c r="AC279" s="240"/>
      <c r="AD279" s="240"/>
      <c r="AE279" s="243"/>
      <c r="AF279" s="243"/>
      <c r="AG279" s="243"/>
      <c r="AH279" s="243"/>
      <c r="AI279" s="243"/>
      <c r="AJ279" s="243"/>
      <c r="AK279" s="243"/>
      <c r="AL279" s="243"/>
      <c r="AM279" s="251">
        <f>SUMPRODUCT($I$160:$I$263,AM160:AM263)</f>
        <v>0</v>
      </c>
      <c r="AN279" s="251">
        <f>SUMPRODUCT($I$160:$I$263,AN160:AN263)</f>
        <v>0</v>
      </c>
      <c r="AO279" s="251">
        <f>IF(AO159="kW",SUMPRODUCT(U160:U263,AA160:AA263,AO160:AO263),SUMPRODUCT(I160:I263,AO160:AO263))</f>
        <v>0</v>
      </c>
      <c r="AP279" s="251">
        <f>IF(AP159="kW",SUMPRODUCT(U160:U263,AA160:AA263,AP160:AP263),SUMPRODUCT(I160:I263,AP160:AP263))</f>
        <v>0</v>
      </c>
      <c r="AQ279" s="251">
        <f>IF(AQ159="kW",SUMPRODUCT(U160:U263,AA160:AA263,AQ160:AQ263),SUMPRODUCT(I160:I263, AQ160:AQ263))</f>
        <v>0</v>
      </c>
      <c r="AR279" s="251">
        <f>IF(AR159="kW",SUMPRODUCT(U160:U263,AA160:AA263,AR160:AR263),SUMPRODUCT(I160:I263, AR160:AR263))</f>
        <v>0</v>
      </c>
      <c r="AS279" s="251">
        <f>IF(AS159="kW",SUMPRODUCT(U160:U263,AA160:AA263,AS160:AS263),SUMPRODUCT(I160:I263,AS160:AS263))</f>
        <v>0</v>
      </c>
      <c r="AT279" s="251">
        <f>IF(AT159="kW",SUMPRODUCT(U160:U263,AA160:AA263,AT160:AT263),SUMPRODUCT(I160:I263,AT160:AT263))</f>
        <v>0</v>
      </c>
      <c r="AU279" s="251">
        <f>IF(AU159="kW",SUMPRODUCT(U160:U263,AA160:AA263,AU160:AU263),SUMPRODUCT(I160:I263,AU160:AU263))</f>
        <v>0</v>
      </c>
      <c r="AV279" s="251">
        <f>IF(AV159="kW",SUMPRODUCT(U160:U263,AA160:AA263,AV160:AV263),SUMPRODUCT(I160:I263,AV160:AV263))</f>
        <v>0</v>
      </c>
      <c r="AW279" s="251">
        <f>IF(AW159="kW",SUMPRODUCT(U160:U263,AA160:AA263,AW160:AW263),SUMPRODUCT(I160:I263,AW160:AW263))</f>
        <v>0</v>
      </c>
      <c r="AX279" s="251">
        <f>IF(AX159="kW",SUMPRODUCT(U160:U263,AA160:AA263,AX160:AX263),SUMPRODUCT(I160:I263,AX160:AX263))</f>
        <v>0</v>
      </c>
      <c r="AY279" s="251">
        <f>IF(AY159="kW",SUMPRODUCT(U160:U263,AA160:AA263,AY160:AY263),SUMPRODUCT(I160:I263,AY160:AY263))</f>
        <v>0</v>
      </c>
      <c r="AZ279" s="251">
        <f>IF(AZ159="kW",SUMPRODUCT(U160:U263,AA160:AA263,AZ160:AZ263),SUMPRODUCT(I160:I263,AZ160:AZ263))</f>
        <v>0</v>
      </c>
      <c r="BA279" s="295"/>
    </row>
    <row r="280" spans="1:55" ht="15">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312"/>
      <c r="W280" s="243"/>
      <c r="X280" s="243"/>
      <c r="Y280" s="243"/>
      <c r="Z280" s="264"/>
      <c r="AA280" s="243"/>
      <c r="AB280" s="243"/>
      <c r="AC280" s="243"/>
      <c r="AD280" s="243"/>
      <c r="AE280" s="243"/>
      <c r="AF280" s="243"/>
      <c r="AG280" s="243"/>
      <c r="AH280" s="243"/>
      <c r="AI280" s="243"/>
      <c r="AJ280" s="243"/>
      <c r="AK280" s="243"/>
      <c r="AL280" s="243"/>
      <c r="AM280" s="251">
        <f>SUMPRODUCT($J$160:$J$263,AM160:AM263)</f>
        <v>0</v>
      </c>
      <c r="AN280" s="251">
        <f>SUMPRODUCT($J$160:$J$263,AN160:AN263)</f>
        <v>0</v>
      </c>
      <c r="AO280" s="251">
        <f>IF(AO159="kW",SUMPRODUCT(U160:U263,AB160:AB263,AO160:AO263),SUMPRODUCT(J160:J263,AO160:AO263))</f>
        <v>0</v>
      </c>
      <c r="AP280" s="251">
        <f>IF(AP159="kW",SUMPRODUCT(U160:U263,AB160:AB263,AP160:AP263),SUMPRODUCT(J160:J263,AP160:AP263))</f>
        <v>0</v>
      </c>
      <c r="AQ280" s="251">
        <f>IF(AQ159="kW",SUMPRODUCT(U160:U263,AB160:AB263,AQ160:AQ263),SUMPRODUCT(J160:J263, AQ160:AQ263))</f>
        <v>0</v>
      </c>
      <c r="AR280" s="251">
        <f>IF(AR159="kW",SUMPRODUCT(U160:U263,AB160:AB263,AR160:AR263),SUMPRODUCT(J160:J263, AR160:AR263))</f>
        <v>0</v>
      </c>
      <c r="AS280" s="251">
        <f>IF(AS159="kW",SUMPRODUCT(U160:U263,AB160:AB263,AS160:AS263),SUMPRODUCT(J160:J263,AS160:AS263))</f>
        <v>0</v>
      </c>
      <c r="AT280" s="251">
        <f>IF(AT159="kW",SUMPRODUCT(U160:U263,AB160:AB263,AT160:AT263),SUMPRODUCT(J160:J263,AT160:AT263))</f>
        <v>0</v>
      </c>
      <c r="AU280" s="251">
        <f>IF(AU159="kW",SUMPRODUCT(U160:U263,AB160:AB263,AU160:AU263),SUMPRODUCT(J160:J263,AU160:AU263))</f>
        <v>0</v>
      </c>
      <c r="AV280" s="251">
        <f>IF(AV159="kW",SUMPRODUCT(U160:U263,AB160:AB263,AV160:AV263),SUMPRODUCT(J160:J263,AV160:AV263))</f>
        <v>0</v>
      </c>
      <c r="AW280" s="251">
        <f>IF(AW159="kW",SUMPRODUCT(U160:U263,AB160:AB263,AW160:AW263),SUMPRODUCT(J160:J263,AW160:AW263))</f>
        <v>0</v>
      </c>
      <c r="AX280" s="251">
        <f>IF(AX159="kW",SUMPRODUCT(U160:U263,AB160:AB263,AX160:AX263),SUMPRODUCT(J160:J263,AX160:AX263))</f>
        <v>0</v>
      </c>
      <c r="AY280" s="251">
        <f>IF(AY159="kW",SUMPRODUCT(U160:U263,AB160:AB263,AY160:AY263),SUMPRODUCT(J160:J263,AY160:AY263))</f>
        <v>0</v>
      </c>
      <c r="AZ280" s="251">
        <f>IF(AZ159="kW",SUMPRODUCT(U160:U263,AB160:AB263,AZ160:AZ263),SUMPRODUCT(J160:J263,AZ160:AZ263))</f>
        <v>0</v>
      </c>
      <c r="BA280" s="295"/>
    </row>
    <row r="281" spans="1:55" ht="15">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43"/>
      <c r="W281" s="240"/>
      <c r="X281" s="240"/>
      <c r="Y281" s="243"/>
      <c r="Z281" s="264"/>
      <c r="AA281" s="243"/>
      <c r="AB281" s="243"/>
      <c r="AC281" s="312"/>
      <c r="AD281" s="312"/>
      <c r="AE281" s="243"/>
      <c r="AF281" s="243"/>
      <c r="AG281" s="243"/>
      <c r="AH281" s="243"/>
      <c r="AI281" s="243"/>
      <c r="AJ281" s="243"/>
      <c r="AK281" s="243"/>
      <c r="AL281" s="243"/>
      <c r="AM281" s="251">
        <f>SUMPRODUCT($K$160:$K$263,AM160:AM263)</f>
        <v>0</v>
      </c>
      <c r="AN281" s="251">
        <f>SUMPRODUCT($K$160:$K$263,AN160:AN263)</f>
        <v>0</v>
      </c>
      <c r="AO281" s="251">
        <f>IF(AO159="kW",SUMPRODUCT(U160:U263,AC160:AC263,AO160:AO263),SUMPRODUCT(K160:K263,AO160:AO263))</f>
        <v>0</v>
      </c>
      <c r="AP281" s="251">
        <f>IF(AP159="kW",SUMPRODUCT(U160:U263,AC160:AC263,AP160:AP263),SUMPRODUCT(K160:K263,AP160:AP263))</f>
        <v>0</v>
      </c>
      <c r="AQ281" s="251">
        <f>IF(AQ159="kW",SUMPRODUCT(U160:U263,AC160:AC263,AQ160:AQ263),SUMPRODUCT(K160:K263, AQ160:AQ263))</f>
        <v>0</v>
      </c>
      <c r="AR281" s="251">
        <f>IF(AR159="kW",SUMPRODUCT(U160:U263,AC160:AC263,AR160:AR263),SUMPRODUCT(K160:K263, AR160:AR263))</f>
        <v>0</v>
      </c>
      <c r="AS281" s="251">
        <f>IF(AS159="kW",SUMPRODUCT(U160:U263,AC160:AC263,AS160:AS263),SUMPRODUCT(K160:K263,AS160:AS263))</f>
        <v>0</v>
      </c>
      <c r="AT281" s="251">
        <f>IF(AT159="kW",SUMPRODUCT(U160:U263,AC160:AC263,AT160:AT263),SUMPRODUCT(K160:K263,AT160:AT263))</f>
        <v>0</v>
      </c>
      <c r="AU281" s="251">
        <f>IF(AU159="kW",SUMPRODUCT(U160:U263,AC160:AC263,AU160:AU263),SUMPRODUCT(K160:K263,AU160:AU263))</f>
        <v>0</v>
      </c>
      <c r="AV281" s="251">
        <f>IF(AV159="kW",SUMPRODUCT(U160:U263,AC160:AC263,AV160:AV263),SUMPRODUCT(K160:K263,AV160:AV263))</f>
        <v>0</v>
      </c>
      <c r="AW281" s="251">
        <f>IF(AW159="kW",SUMPRODUCT(U160:U263,AC160:AC263,AW160:AW263),SUMPRODUCT(K160:K263,AW160:AW263))</f>
        <v>0</v>
      </c>
      <c r="AX281" s="251">
        <f>IF(AX159="kW",SUMPRODUCT(U160:U263,AC160:AC263,AX160:AX263),SUMPRODUCT(K160:K263,AX160:AX263))</f>
        <v>0</v>
      </c>
      <c r="AY281" s="251">
        <f>IF(AY159="kW",SUMPRODUCT(U160:U263,AC160:AC263,AY160:AY263),SUMPRODUCT(K160:K263,AY160:AY263))</f>
        <v>0</v>
      </c>
      <c r="AZ281" s="251">
        <f>IF(AZ159="kW",SUMPRODUCT(U160:U263,AC160:AC263,AZ160:AZ263),SUMPRODUCT(K160:K263,AZ160:AZ263))</f>
        <v>0</v>
      </c>
      <c r="BA281" s="295"/>
    </row>
    <row r="282" spans="1:55" ht="15">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43"/>
      <c r="W282" s="240"/>
      <c r="X282" s="240"/>
      <c r="Y282" s="243"/>
      <c r="Z282" s="264"/>
      <c r="AA282" s="243"/>
      <c r="AB282" s="243"/>
      <c r="AC282" s="312"/>
      <c r="AD282" s="312"/>
      <c r="AE282" s="243"/>
      <c r="AF282" s="243"/>
      <c r="AG282" s="243"/>
      <c r="AH282" s="243"/>
      <c r="AI282" s="243"/>
      <c r="AJ282" s="243"/>
      <c r="AK282" s="243"/>
      <c r="AL282" s="243"/>
      <c r="AM282" s="251">
        <f>SUMPRODUCT($L$160:$L$263,AM160:AM263)</f>
        <v>0</v>
      </c>
      <c r="AN282" s="251">
        <f>SUMPRODUCT($L$160:$L$263,AN160:AN263)</f>
        <v>0</v>
      </c>
      <c r="AO282" s="251">
        <f>IF(AO159="kW",SUMPRODUCT($U$160:$U$263,$AD$160:$AD$263,AO160:AO263),SUMPRODUCT($L$160:$L$263,AO160:AO263))</f>
        <v>0</v>
      </c>
      <c r="AP282" s="251">
        <f t="shared" ref="AP282:AZ282" si="92">IF(AP159="kW",SUMPRODUCT($U$160:$U$263,$AD$160:$AD$263,AP160:AP263),SUMPRODUCT($L$160:$L$263,AP160:AP263))</f>
        <v>0</v>
      </c>
      <c r="AQ282" s="251">
        <f t="shared" si="92"/>
        <v>0</v>
      </c>
      <c r="AR282" s="251">
        <f t="shared" si="92"/>
        <v>0</v>
      </c>
      <c r="AS282" s="251">
        <f t="shared" si="92"/>
        <v>0</v>
      </c>
      <c r="AT282" s="251">
        <f t="shared" si="92"/>
        <v>0</v>
      </c>
      <c r="AU282" s="251">
        <f t="shared" si="92"/>
        <v>0</v>
      </c>
      <c r="AV282" s="251">
        <f t="shared" si="92"/>
        <v>0</v>
      </c>
      <c r="AW282" s="251">
        <f t="shared" si="92"/>
        <v>0</v>
      </c>
      <c r="AX282" s="251">
        <f t="shared" si="92"/>
        <v>0</v>
      </c>
      <c r="AY282" s="251">
        <f t="shared" si="92"/>
        <v>0</v>
      </c>
      <c r="AZ282" s="251">
        <f t="shared" si="92"/>
        <v>0</v>
      </c>
      <c r="BA282" s="295"/>
    </row>
    <row r="283" spans="1:55" ht="15">
      <c r="B283" s="283" t="s">
        <v>896</v>
      </c>
      <c r="C283" s="311"/>
      <c r="D283" s="294"/>
      <c r="E283" s="294"/>
      <c r="F283" s="294"/>
      <c r="G283" s="294"/>
      <c r="H283" s="294"/>
      <c r="I283" s="294"/>
      <c r="J283" s="294"/>
      <c r="K283" s="294"/>
      <c r="L283" s="294"/>
      <c r="M283" s="294"/>
      <c r="N283" s="294"/>
      <c r="O283" s="294"/>
      <c r="P283" s="294"/>
      <c r="Q283" s="294"/>
      <c r="R283" s="294"/>
      <c r="S283" s="294"/>
      <c r="T283" s="294"/>
      <c r="U283" s="294"/>
      <c r="V283" s="243"/>
      <c r="W283" s="240"/>
      <c r="X283" s="240"/>
      <c r="Y283" s="243"/>
      <c r="Z283" s="264"/>
      <c r="AA283" s="243"/>
      <c r="AB283" s="243"/>
      <c r="AC283" s="312"/>
      <c r="AD283" s="312"/>
      <c r="AE283" s="243"/>
      <c r="AF283" s="243"/>
      <c r="AG283" s="243"/>
      <c r="AH283" s="243"/>
      <c r="AI283" s="243"/>
      <c r="AJ283" s="243"/>
      <c r="AK283" s="243"/>
      <c r="AL283" s="243"/>
      <c r="AM283" s="251">
        <f>SUMPRODUCT($M$160:$M$263,AM160:AM263)</f>
        <v>0</v>
      </c>
      <c r="AN283" s="251">
        <f>SUMPRODUCT($M$160:$M$263,AN160:AN263)</f>
        <v>0</v>
      </c>
      <c r="AO283" s="251">
        <f>IF(AO159="kW",SUMPRODUCT($U$160:$U$263,$AE$160:$AE$263,AO160:AO263),SUMPRODUCT($M$160:$M$263,AO160:AO263))</f>
        <v>0</v>
      </c>
      <c r="AP283" s="251">
        <f t="shared" ref="AP283:AZ283" si="93">IF(AP159="kW",SUMPRODUCT($U$160:$U$263,$AE$160:$AE$263,AP160:AP263),SUMPRODUCT($M$160:$M$263,AP160:AP263))</f>
        <v>0</v>
      </c>
      <c r="AQ283" s="251">
        <f t="shared" si="93"/>
        <v>0</v>
      </c>
      <c r="AR283" s="251">
        <f t="shared" si="93"/>
        <v>0</v>
      </c>
      <c r="AS283" s="251">
        <f t="shared" si="93"/>
        <v>0</v>
      </c>
      <c r="AT283" s="251">
        <f t="shared" si="93"/>
        <v>0</v>
      </c>
      <c r="AU283" s="251">
        <f t="shared" si="93"/>
        <v>0</v>
      </c>
      <c r="AV283" s="251">
        <f t="shared" si="93"/>
        <v>0</v>
      </c>
      <c r="AW283" s="251">
        <f t="shared" si="93"/>
        <v>0</v>
      </c>
      <c r="AX283" s="251">
        <f t="shared" si="93"/>
        <v>0</v>
      </c>
      <c r="AY283" s="251">
        <f t="shared" si="93"/>
        <v>0</v>
      </c>
      <c r="AZ283" s="251">
        <f t="shared" si="93"/>
        <v>0</v>
      </c>
      <c r="BA283" s="295"/>
    </row>
    <row r="284" spans="1:55" ht="15">
      <c r="B284" s="283" t="s">
        <v>897</v>
      </c>
      <c r="C284" s="311"/>
      <c r="D284" s="294"/>
      <c r="E284" s="294"/>
      <c r="F284" s="294"/>
      <c r="G284" s="294"/>
      <c r="H284" s="294"/>
      <c r="I284" s="294"/>
      <c r="J284" s="294"/>
      <c r="K284" s="294"/>
      <c r="L284" s="294"/>
      <c r="M284" s="294"/>
      <c r="N284" s="294"/>
      <c r="O284" s="294"/>
      <c r="P284" s="294"/>
      <c r="Q284" s="294"/>
      <c r="R284" s="294"/>
      <c r="S284" s="294"/>
      <c r="T284" s="294"/>
      <c r="U284" s="294"/>
      <c r="V284" s="243"/>
      <c r="W284" s="240"/>
      <c r="X284" s="240"/>
      <c r="Y284" s="243"/>
      <c r="Z284" s="264"/>
      <c r="AA284" s="243"/>
      <c r="AB284" s="243"/>
      <c r="AC284" s="312"/>
      <c r="AD284" s="312"/>
      <c r="AE284" s="243"/>
      <c r="AF284" s="243"/>
      <c r="AG284" s="243"/>
      <c r="AH284" s="243"/>
      <c r="AI284" s="243"/>
      <c r="AJ284" s="243"/>
      <c r="AK284" s="243"/>
      <c r="AL284" s="243"/>
      <c r="AM284" s="251">
        <f>SUMPRODUCT($N$160:$N$263,AM160:AM263)</f>
        <v>0</v>
      </c>
      <c r="AN284" s="251">
        <f>SUMPRODUCT($N$160:$N$263,AN160:AN263)</f>
        <v>0</v>
      </c>
      <c r="AO284" s="251">
        <f>IF(AO159="kW",SUMPRODUCT($U$160:$U$263,$AF$160:$AF$263,AO160:AO263),SUMPRODUCT($N$160:$N$263,AO160:AO263))</f>
        <v>0</v>
      </c>
      <c r="AP284" s="251">
        <f t="shared" ref="AP284:AZ284" si="94">IF(AP159="kW",SUMPRODUCT($U$160:$U$263,$AF$160:$AF$263,AP160:AP263),SUMPRODUCT($N$160:$N$263,AP160:AP263))</f>
        <v>0</v>
      </c>
      <c r="AQ284" s="251">
        <f t="shared" si="94"/>
        <v>0</v>
      </c>
      <c r="AR284" s="251">
        <f t="shared" si="94"/>
        <v>0</v>
      </c>
      <c r="AS284" s="251">
        <f t="shared" si="94"/>
        <v>0</v>
      </c>
      <c r="AT284" s="251">
        <f t="shared" si="94"/>
        <v>0</v>
      </c>
      <c r="AU284" s="251">
        <f t="shared" si="94"/>
        <v>0</v>
      </c>
      <c r="AV284" s="251">
        <f t="shared" si="94"/>
        <v>0</v>
      </c>
      <c r="AW284" s="251">
        <f t="shared" si="94"/>
        <v>0</v>
      </c>
      <c r="AX284" s="251">
        <f t="shared" si="94"/>
        <v>0</v>
      </c>
      <c r="AY284" s="251">
        <f t="shared" si="94"/>
        <v>0</v>
      </c>
      <c r="AZ284" s="251">
        <f t="shared" si="94"/>
        <v>0</v>
      </c>
      <c r="BA284" s="295"/>
    </row>
    <row r="285" spans="1:55" ht="15">
      <c r="B285" s="283" t="s">
        <v>898</v>
      </c>
      <c r="C285" s="311"/>
      <c r="D285" s="294"/>
      <c r="E285" s="294"/>
      <c r="F285" s="294"/>
      <c r="G285" s="294"/>
      <c r="H285" s="294"/>
      <c r="I285" s="294"/>
      <c r="J285" s="294"/>
      <c r="K285" s="294"/>
      <c r="L285" s="294"/>
      <c r="M285" s="294"/>
      <c r="N285" s="294"/>
      <c r="O285" s="294"/>
      <c r="P285" s="294"/>
      <c r="Q285" s="294"/>
      <c r="R285" s="294"/>
      <c r="S285" s="294"/>
      <c r="T285" s="294"/>
      <c r="U285" s="294"/>
      <c r="V285" s="243"/>
      <c r="W285" s="240"/>
      <c r="X285" s="240"/>
      <c r="Y285" s="243"/>
      <c r="Z285" s="264"/>
      <c r="AA285" s="243"/>
      <c r="AB285" s="243"/>
      <c r="AC285" s="312"/>
      <c r="AD285" s="312"/>
      <c r="AE285" s="243"/>
      <c r="AF285" s="243"/>
      <c r="AG285" s="243"/>
      <c r="AH285" s="243"/>
      <c r="AI285" s="243"/>
      <c r="AJ285" s="243"/>
      <c r="AK285" s="243"/>
      <c r="AL285" s="243"/>
      <c r="AM285" s="251">
        <f>SUMPRODUCT($O$160:$O$263,AM160:AM263)</f>
        <v>0</v>
      </c>
      <c r="AN285" s="251">
        <f>SUMPRODUCT($O$160:$O$263,AN160:AN263)</f>
        <v>0</v>
      </c>
      <c r="AO285" s="251">
        <f>IF(AO159="kW",SUMPRODUCT($U$160:$U$263,$AG$160:$AG$263,AO160:AO263),SUMPRODUCT($O$160:$O$263,AO160:AO263))</f>
        <v>0</v>
      </c>
      <c r="AP285" s="251">
        <f t="shared" ref="AP285:AZ285" si="95">IF(AP159="kW",SUMPRODUCT($U$160:$U$263,$AG$160:$AG$263,AP160:AP263),SUMPRODUCT($O$160:$O$263,AP160:AP263))</f>
        <v>0</v>
      </c>
      <c r="AQ285" s="251">
        <f t="shared" si="95"/>
        <v>0</v>
      </c>
      <c r="AR285" s="251">
        <f t="shared" si="95"/>
        <v>0</v>
      </c>
      <c r="AS285" s="251">
        <f t="shared" si="95"/>
        <v>0</v>
      </c>
      <c r="AT285" s="251">
        <f t="shared" si="95"/>
        <v>0</v>
      </c>
      <c r="AU285" s="251">
        <f t="shared" si="95"/>
        <v>0</v>
      </c>
      <c r="AV285" s="251">
        <f t="shared" si="95"/>
        <v>0</v>
      </c>
      <c r="AW285" s="251">
        <f t="shared" si="95"/>
        <v>0</v>
      </c>
      <c r="AX285" s="251">
        <f t="shared" si="95"/>
        <v>0</v>
      </c>
      <c r="AY285" s="251">
        <f t="shared" si="95"/>
        <v>0</v>
      </c>
      <c r="AZ285" s="251">
        <f t="shared" si="95"/>
        <v>0</v>
      </c>
      <c r="BA285" s="295"/>
    </row>
    <row r="286" spans="1:55" ht="15">
      <c r="B286" s="283" t="s">
        <v>899</v>
      </c>
      <c r="C286" s="311"/>
      <c r="D286" s="294"/>
      <c r="E286" s="294"/>
      <c r="F286" s="294"/>
      <c r="G286" s="294"/>
      <c r="H286" s="294"/>
      <c r="I286" s="294"/>
      <c r="J286" s="294"/>
      <c r="K286" s="294"/>
      <c r="L286" s="294"/>
      <c r="M286" s="294"/>
      <c r="N286" s="294"/>
      <c r="O286" s="294"/>
      <c r="P286" s="294"/>
      <c r="Q286" s="294"/>
      <c r="R286" s="294"/>
      <c r="S286" s="294"/>
      <c r="T286" s="294"/>
      <c r="U286" s="294"/>
      <c r="V286" s="243"/>
      <c r="W286" s="240"/>
      <c r="X286" s="240"/>
      <c r="Y286" s="243"/>
      <c r="Z286" s="264"/>
      <c r="AA286" s="243"/>
      <c r="AB286" s="243"/>
      <c r="AC286" s="312"/>
      <c r="AD286" s="312"/>
      <c r="AE286" s="243"/>
      <c r="AF286" s="243"/>
      <c r="AG286" s="243"/>
      <c r="AH286" s="243"/>
      <c r="AI286" s="243"/>
      <c r="AJ286" s="243"/>
      <c r="AK286" s="243"/>
      <c r="AL286" s="243"/>
      <c r="AM286" s="251">
        <f>SUMPRODUCT($P$160:$P$263,AM160:AM263)</f>
        <v>0</v>
      </c>
      <c r="AN286" s="251">
        <f>SUMPRODUCT($P$160:$P$263,AN160:AN263)</f>
        <v>0</v>
      </c>
      <c r="AO286" s="251">
        <f>IF(AO159="kW",SUMPRODUCT($U$160:$U$263,$AH$160:$AH$263,AO160:AO263),SUMPRODUCT($P$160:$P$263,AO160:AO263))</f>
        <v>0</v>
      </c>
      <c r="AP286" s="251">
        <f t="shared" ref="AP286:AZ286" si="96">IF(AP159="kW",SUMPRODUCT($U$160:$U$263,$AH$160:$AH$263,AP160:AP263),SUMPRODUCT($P$160:$P$263,AP160:AP263))</f>
        <v>0</v>
      </c>
      <c r="AQ286" s="251">
        <f t="shared" si="96"/>
        <v>0</v>
      </c>
      <c r="AR286" s="251">
        <f t="shared" si="96"/>
        <v>0</v>
      </c>
      <c r="AS286" s="251">
        <f t="shared" si="96"/>
        <v>0</v>
      </c>
      <c r="AT286" s="251">
        <f t="shared" si="96"/>
        <v>0</v>
      </c>
      <c r="AU286" s="251">
        <f t="shared" si="96"/>
        <v>0</v>
      </c>
      <c r="AV286" s="251">
        <f t="shared" si="96"/>
        <v>0</v>
      </c>
      <c r="AW286" s="251">
        <f t="shared" si="96"/>
        <v>0</v>
      </c>
      <c r="AX286" s="251">
        <f t="shared" si="96"/>
        <v>0</v>
      </c>
      <c r="AY286" s="251">
        <f t="shared" si="96"/>
        <v>0</v>
      </c>
      <c r="AZ286" s="251">
        <f t="shared" si="96"/>
        <v>0</v>
      </c>
      <c r="BA286" s="295"/>
    </row>
    <row r="287" spans="1:55" ht="15">
      <c r="B287" s="283" t="s">
        <v>900</v>
      </c>
      <c r="C287" s="311"/>
      <c r="D287" s="294"/>
      <c r="E287" s="294"/>
      <c r="F287" s="294"/>
      <c r="G287" s="294"/>
      <c r="H287" s="294"/>
      <c r="I287" s="294"/>
      <c r="J287" s="294"/>
      <c r="K287" s="294"/>
      <c r="L287" s="294"/>
      <c r="M287" s="294"/>
      <c r="N287" s="294"/>
      <c r="O287" s="294"/>
      <c r="P287" s="294"/>
      <c r="Q287" s="294"/>
      <c r="R287" s="294"/>
      <c r="S287" s="294"/>
      <c r="T287" s="294"/>
      <c r="U287" s="294"/>
      <c r="V287" s="243"/>
      <c r="W287" s="240"/>
      <c r="X287" s="240"/>
      <c r="Y287" s="243"/>
      <c r="Z287" s="264"/>
      <c r="AA287" s="243"/>
      <c r="AB287" s="243"/>
      <c r="AC287" s="312"/>
      <c r="AD287" s="312"/>
      <c r="AE287" s="243"/>
      <c r="AF287" s="243"/>
      <c r="AG287" s="243"/>
      <c r="AH287" s="243"/>
      <c r="AI287" s="243"/>
      <c r="AJ287" s="243"/>
      <c r="AK287" s="243"/>
      <c r="AL287" s="243"/>
      <c r="AM287" s="251">
        <f>SUMPRODUCT($Q$160:$Q263,AM160:AM263)</f>
        <v>0</v>
      </c>
      <c r="AN287" s="251">
        <f>SUMPRODUCT($Q$160:$Q263,AN160:AN263)</f>
        <v>0</v>
      </c>
      <c r="AO287" s="251">
        <f>IF(AO159="kW",SUMPRODUCT($U$160:$U$263,$AI$160:$AI$263,AO160:AO263),SUMPRODUCT($Q$160:$Q$263,AO160:AO263))</f>
        <v>0</v>
      </c>
      <c r="AP287" s="251">
        <f t="shared" ref="AP287:AZ287" si="97">IF(AP159="kW",SUMPRODUCT($U$160:$U$263,$AI$160:$AI$263,AP160:AP263),SUMPRODUCT($Q$160:$Q$263,AP160:AP263))</f>
        <v>0</v>
      </c>
      <c r="AQ287" s="251">
        <f t="shared" si="97"/>
        <v>0</v>
      </c>
      <c r="AR287" s="251">
        <f t="shared" si="97"/>
        <v>0</v>
      </c>
      <c r="AS287" s="251">
        <f t="shared" si="97"/>
        <v>0</v>
      </c>
      <c r="AT287" s="251">
        <f t="shared" si="97"/>
        <v>0</v>
      </c>
      <c r="AU287" s="251">
        <f t="shared" si="97"/>
        <v>0</v>
      </c>
      <c r="AV287" s="251">
        <f t="shared" si="97"/>
        <v>0</v>
      </c>
      <c r="AW287" s="251">
        <f t="shared" si="97"/>
        <v>0</v>
      </c>
      <c r="AX287" s="251">
        <f t="shared" si="97"/>
        <v>0</v>
      </c>
      <c r="AY287" s="251">
        <f t="shared" si="97"/>
        <v>0</v>
      </c>
      <c r="AZ287" s="251">
        <f t="shared" si="97"/>
        <v>0</v>
      </c>
      <c r="BA287" s="295"/>
    </row>
    <row r="288" spans="1:55" ht="15">
      <c r="B288" s="283" t="s">
        <v>901</v>
      </c>
      <c r="C288" s="311"/>
      <c r="D288" s="294"/>
      <c r="E288" s="294"/>
      <c r="F288" s="294"/>
      <c r="G288" s="294"/>
      <c r="H288" s="294"/>
      <c r="I288" s="294"/>
      <c r="J288" s="294"/>
      <c r="K288" s="294"/>
      <c r="L288" s="294"/>
      <c r="M288" s="294"/>
      <c r="N288" s="294"/>
      <c r="O288" s="294"/>
      <c r="P288" s="294"/>
      <c r="Q288" s="294"/>
      <c r="R288" s="294"/>
      <c r="S288" s="294"/>
      <c r="T288" s="294"/>
      <c r="U288" s="294"/>
      <c r="V288" s="243"/>
      <c r="W288" s="240"/>
      <c r="X288" s="240"/>
      <c r="Y288" s="243"/>
      <c r="Z288" s="264"/>
      <c r="AA288" s="243"/>
      <c r="AB288" s="243"/>
      <c r="AC288" s="312"/>
      <c r="AD288" s="312"/>
      <c r="AE288" s="243"/>
      <c r="AF288" s="243"/>
      <c r="AG288" s="243"/>
      <c r="AH288" s="243"/>
      <c r="AI288" s="243"/>
      <c r="AJ288" s="243"/>
      <c r="AK288" s="243"/>
      <c r="AL288" s="243"/>
      <c r="AM288" s="251">
        <f>SUMPRODUCT($R$160:$R$263,AM160:AM263)</f>
        <v>0</v>
      </c>
      <c r="AN288" s="251">
        <f>SUMPRODUCT($R$160:$R$263,AN160:AN263)</f>
        <v>0</v>
      </c>
      <c r="AO288" s="251">
        <f>IF(AO159="kW",SUMPRODUCT($U$160:$U$263,$AJ$160:$AJ$263,AO160:AO263),SUMPRODUCT($R$160:$R$263,AO160:AO263))</f>
        <v>0</v>
      </c>
      <c r="AP288" s="251">
        <f t="shared" ref="AP288:AZ288" si="98">IF(AP159="kW",SUMPRODUCT($U$160:$U$263,$AJ$160:$AJ$263,AP160:AP263),SUMPRODUCT($R$160:$R$263,AP160:AP263))</f>
        <v>0</v>
      </c>
      <c r="AQ288" s="251">
        <f t="shared" si="98"/>
        <v>0</v>
      </c>
      <c r="AR288" s="251">
        <f t="shared" si="98"/>
        <v>0</v>
      </c>
      <c r="AS288" s="251">
        <f t="shared" si="98"/>
        <v>0</v>
      </c>
      <c r="AT288" s="251">
        <f t="shared" si="98"/>
        <v>0</v>
      </c>
      <c r="AU288" s="251">
        <f t="shared" si="98"/>
        <v>0</v>
      </c>
      <c r="AV288" s="251">
        <f t="shared" si="98"/>
        <v>0</v>
      </c>
      <c r="AW288" s="251">
        <f t="shared" si="98"/>
        <v>0</v>
      </c>
      <c r="AX288" s="251">
        <f t="shared" si="98"/>
        <v>0</v>
      </c>
      <c r="AY288" s="251">
        <f t="shared" si="98"/>
        <v>0</v>
      </c>
      <c r="AZ288" s="251">
        <f t="shared" si="98"/>
        <v>0</v>
      </c>
      <c r="BA288" s="295"/>
    </row>
    <row r="289" spans="1:53" ht="15">
      <c r="B289" s="334" t="s">
        <v>902</v>
      </c>
      <c r="C289" s="314"/>
      <c r="D289" s="335"/>
      <c r="E289" s="335"/>
      <c r="F289" s="335"/>
      <c r="G289" s="335"/>
      <c r="H289" s="335"/>
      <c r="I289" s="335"/>
      <c r="J289" s="335"/>
      <c r="K289" s="335"/>
      <c r="L289" s="335"/>
      <c r="M289" s="335"/>
      <c r="N289" s="335"/>
      <c r="O289" s="335"/>
      <c r="P289" s="335"/>
      <c r="Q289" s="335"/>
      <c r="R289" s="335"/>
      <c r="S289" s="335"/>
      <c r="T289" s="335"/>
      <c r="U289" s="335"/>
      <c r="V289" s="336"/>
      <c r="W289" s="337"/>
      <c r="X289" s="337"/>
      <c r="Y289" s="338"/>
      <c r="Z289" s="319"/>
      <c r="AA289" s="338"/>
      <c r="AB289" s="338"/>
      <c r="AC289" s="336"/>
      <c r="AD289" s="336"/>
      <c r="AE289" s="338"/>
      <c r="AF289" s="338"/>
      <c r="AG289" s="338"/>
      <c r="AH289" s="338"/>
      <c r="AI289" s="338"/>
      <c r="AJ289" s="338"/>
      <c r="AK289" s="338"/>
      <c r="AL289" s="338"/>
      <c r="AM289" s="285">
        <f>SUMPRODUCT($S$160:$S$263,AM160:AM263)</f>
        <v>0</v>
      </c>
      <c r="AN289" s="285">
        <f>SUMPRODUCT($S$160:$S$263,AN160:AN263)</f>
        <v>0</v>
      </c>
      <c r="AO289" s="285">
        <f>IF(AO159="kW",SUMPRODUCT($U$160:$U$263,$AK$160:$AK$263,AO160:AO263),SUMPRODUCT($S$160:$S$263,AO160:AO263))</f>
        <v>0</v>
      </c>
      <c r="AP289" s="285">
        <f t="shared" ref="AP289:AZ289" si="99">IF(AP159="kW",SUMPRODUCT($U$160:$U$263,$AK$160:$AK$263,AP160:AP263),SUMPRODUCT($S$160:$S$263,AP160:AP263))</f>
        <v>0</v>
      </c>
      <c r="AQ289" s="285">
        <f t="shared" si="99"/>
        <v>0</v>
      </c>
      <c r="AR289" s="285">
        <f t="shared" si="99"/>
        <v>0</v>
      </c>
      <c r="AS289" s="285">
        <f t="shared" si="99"/>
        <v>0</v>
      </c>
      <c r="AT289" s="285">
        <f t="shared" si="99"/>
        <v>0</v>
      </c>
      <c r="AU289" s="285">
        <f t="shared" si="99"/>
        <v>0</v>
      </c>
      <c r="AV289" s="285">
        <f t="shared" si="99"/>
        <v>0</v>
      </c>
      <c r="AW289" s="285">
        <f t="shared" si="99"/>
        <v>0</v>
      </c>
      <c r="AX289" s="285">
        <f t="shared" si="99"/>
        <v>0</v>
      </c>
      <c r="AY289" s="285">
        <f t="shared" si="99"/>
        <v>0</v>
      </c>
      <c r="AZ289" s="285">
        <f t="shared" si="99"/>
        <v>0</v>
      </c>
      <c r="BA289" s="339"/>
    </row>
    <row r="290" spans="1:53" ht="18.75" customHeight="1">
      <c r="B290" s="322" t="s">
        <v>583</v>
      </c>
      <c r="C290" s="340"/>
      <c r="D290" s="341"/>
      <c r="E290" s="341"/>
      <c r="F290" s="341"/>
      <c r="G290" s="341"/>
      <c r="H290" s="341"/>
      <c r="I290" s="341"/>
      <c r="J290" s="341"/>
      <c r="K290" s="341"/>
      <c r="L290" s="341"/>
      <c r="M290" s="341"/>
      <c r="N290" s="341"/>
      <c r="O290" s="341"/>
      <c r="P290" s="341"/>
      <c r="Q290" s="341"/>
      <c r="R290" s="341"/>
      <c r="S290" s="341"/>
      <c r="T290" s="341"/>
      <c r="U290" s="341"/>
      <c r="V290" s="341"/>
      <c r="W290" s="341"/>
      <c r="X290" s="341"/>
      <c r="Y290" s="341"/>
      <c r="Z290" s="325"/>
      <c r="AA290" s="326"/>
      <c r="AB290" s="341"/>
      <c r="AC290" s="341"/>
      <c r="AD290" s="341"/>
      <c r="AE290" s="341"/>
      <c r="AF290" s="341"/>
      <c r="AG290" s="341"/>
      <c r="AH290" s="341"/>
      <c r="AI290" s="341"/>
      <c r="AJ290" s="341"/>
      <c r="AK290" s="341"/>
      <c r="AL290" s="341"/>
      <c r="AM290" s="342"/>
      <c r="AN290" s="342"/>
      <c r="AO290" s="342"/>
      <c r="AP290" s="342"/>
      <c r="AQ290" s="342"/>
      <c r="AR290" s="342"/>
      <c r="AS290" s="342"/>
      <c r="AT290" s="342"/>
      <c r="AU290" s="342"/>
      <c r="AV290" s="342"/>
      <c r="AW290" s="342"/>
      <c r="AX290" s="342"/>
      <c r="AY290" s="342"/>
      <c r="AZ290" s="342"/>
      <c r="BA290" s="342"/>
    </row>
    <row r="292" spans="1:53" ht="15.75">
      <c r="B292" s="241" t="s">
        <v>247</v>
      </c>
      <c r="C292" s="242"/>
      <c r="D292" s="513" t="s">
        <v>522</v>
      </c>
      <c r="E292" s="511"/>
      <c r="V292" s="242"/>
      <c r="AM292" s="231"/>
      <c r="AN292" s="229"/>
      <c r="AO292" s="229"/>
      <c r="AP292" s="229"/>
      <c r="AQ292" s="229"/>
      <c r="AR292" s="229"/>
      <c r="AS292" s="229"/>
      <c r="AT292" s="229"/>
      <c r="AU292" s="229"/>
      <c r="AV292" s="229"/>
      <c r="AW292" s="229"/>
      <c r="AX292" s="229"/>
      <c r="AY292" s="229"/>
      <c r="AZ292" s="229"/>
      <c r="BA292" s="229"/>
    </row>
    <row r="293" spans="1:53" ht="33" customHeight="1">
      <c r="B293" s="860" t="s">
        <v>211</v>
      </c>
      <c r="C293" s="862" t="s">
        <v>33</v>
      </c>
      <c r="D293" s="244" t="s">
        <v>420</v>
      </c>
      <c r="E293" s="871" t="s">
        <v>209</v>
      </c>
      <c r="F293" s="872"/>
      <c r="G293" s="872"/>
      <c r="H293" s="872"/>
      <c r="I293" s="872"/>
      <c r="J293" s="872"/>
      <c r="K293" s="872"/>
      <c r="L293" s="872"/>
      <c r="M293" s="872"/>
      <c r="N293" s="872"/>
      <c r="O293" s="872"/>
      <c r="P293" s="872"/>
      <c r="Q293" s="872"/>
      <c r="R293" s="872"/>
      <c r="S293" s="872"/>
      <c r="T293" s="873"/>
      <c r="U293" s="869" t="s">
        <v>213</v>
      </c>
      <c r="V293" s="244" t="s">
        <v>421</v>
      </c>
      <c r="W293" s="866" t="s">
        <v>212</v>
      </c>
      <c r="X293" s="867"/>
      <c r="Y293" s="867"/>
      <c r="Z293" s="867"/>
      <c r="AA293" s="867"/>
      <c r="AB293" s="867"/>
      <c r="AC293" s="867"/>
      <c r="AD293" s="867"/>
      <c r="AE293" s="867"/>
      <c r="AF293" s="867"/>
      <c r="AG293" s="867"/>
      <c r="AH293" s="867"/>
      <c r="AI293" s="867"/>
      <c r="AJ293" s="867"/>
      <c r="AK293" s="867"/>
      <c r="AL293" s="874"/>
      <c r="AM293" s="866" t="s">
        <v>242</v>
      </c>
      <c r="AN293" s="867"/>
      <c r="AO293" s="867"/>
      <c r="AP293" s="867"/>
      <c r="AQ293" s="867"/>
      <c r="AR293" s="867"/>
      <c r="AS293" s="867"/>
      <c r="AT293" s="867"/>
      <c r="AU293" s="867"/>
      <c r="AV293" s="867"/>
      <c r="AW293" s="867"/>
      <c r="AX293" s="867"/>
      <c r="AY293" s="867"/>
      <c r="AZ293" s="867"/>
      <c r="BA293" s="868"/>
    </row>
    <row r="294" spans="1:53" ht="60.75" customHeight="1">
      <c r="B294" s="861"/>
      <c r="C294" s="863"/>
      <c r="D294" s="245">
        <v>2013</v>
      </c>
      <c r="E294" s="245">
        <v>2014</v>
      </c>
      <c r="F294" s="245">
        <v>2015</v>
      </c>
      <c r="G294" s="245">
        <v>2016</v>
      </c>
      <c r="H294" s="245">
        <v>2017</v>
      </c>
      <c r="I294" s="245">
        <v>2018</v>
      </c>
      <c r="J294" s="245">
        <v>2019</v>
      </c>
      <c r="K294" s="245">
        <v>2020</v>
      </c>
      <c r="L294" s="245">
        <v>2021</v>
      </c>
      <c r="M294" s="245">
        <v>2022</v>
      </c>
      <c r="N294" s="245">
        <v>2023</v>
      </c>
      <c r="O294" s="245">
        <v>2024</v>
      </c>
      <c r="P294" s="245">
        <v>2025</v>
      </c>
      <c r="Q294" s="245">
        <v>2026</v>
      </c>
      <c r="R294" s="245">
        <v>2027</v>
      </c>
      <c r="S294" s="245">
        <v>2028</v>
      </c>
      <c r="T294" s="245">
        <v>2029</v>
      </c>
      <c r="U294" s="870"/>
      <c r="V294" s="245">
        <v>2013</v>
      </c>
      <c r="W294" s="245">
        <v>2014</v>
      </c>
      <c r="X294" s="245">
        <v>2015</v>
      </c>
      <c r="Y294" s="245">
        <v>2016</v>
      </c>
      <c r="Z294" s="245">
        <v>2017</v>
      </c>
      <c r="AA294" s="245">
        <v>2018</v>
      </c>
      <c r="AB294" s="245">
        <v>2019</v>
      </c>
      <c r="AC294" s="245">
        <v>2020</v>
      </c>
      <c r="AD294" s="245">
        <v>2021</v>
      </c>
      <c r="AE294" s="245">
        <v>2022</v>
      </c>
      <c r="AF294" s="245">
        <v>2023</v>
      </c>
      <c r="AG294" s="245">
        <v>2024</v>
      </c>
      <c r="AH294" s="245">
        <v>2025</v>
      </c>
      <c r="AI294" s="245">
        <v>2026</v>
      </c>
      <c r="AJ294" s="245">
        <v>2027</v>
      </c>
      <c r="AK294" s="245">
        <v>2028</v>
      </c>
      <c r="AL294" s="245">
        <v>2029</v>
      </c>
      <c r="AM294" s="245" t="str">
        <f>'1.  LRAMVA Summary'!D53</f>
        <v>Residential</v>
      </c>
      <c r="AN294" s="245" t="str">
        <f>'1.  LRAMVA Summary'!E53</f>
        <v>General Service &lt;50 kW</v>
      </c>
      <c r="AO294" s="245" t="str">
        <f>'1.  LRAMVA Summary'!F53</f>
        <v>General Service 50 - 4,999 kW</v>
      </c>
      <c r="AP294" s="245" t="str">
        <f>'1.  LRAMVA Summary'!G53</f>
        <v>Embedded Distributor</v>
      </c>
      <c r="AQ294" s="245" t="str">
        <f>'1.  LRAMVA Summary'!H53</f>
        <v>Sentinel Lighting</v>
      </c>
      <c r="AR294" s="245" t="str">
        <f>'1.  LRAMVA Summary'!I53</f>
        <v>Street Lighting</v>
      </c>
      <c r="AS294" s="245" t="str">
        <f>'1.  LRAMVA Summary'!J53</f>
        <v>Unmetered Scattered Load</v>
      </c>
      <c r="AT294" s="245" t="str">
        <f>'1.  LRAMVA Summary'!K53</f>
        <v/>
      </c>
      <c r="AU294" s="245" t="str">
        <f>'1.  LRAMVA Summary'!L53</f>
        <v/>
      </c>
      <c r="AV294" s="245" t="str">
        <f>'1.  LRAMVA Summary'!M53</f>
        <v/>
      </c>
      <c r="AW294" s="245" t="str">
        <f>'1.  LRAMVA Summary'!N53</f>
        <v/>
      </c>
      <c r="AX294" s="245" t="str">
        <f>'1.  LRAMVA Summary'!O53</f>
        <v/>
      </c>
      <c r="AY294" s="245" t="str">
        <f>'1.  LRAMVA Summary'!P53</f>
        <v/>
      </c>
      <c r="AZ294" s="245" t="str">
        <f>'1.  LRAMVA Summary'!Q53</f>
        <v/>
      </c>
      <c r="BA294" s="247" t="str">
        <f>'1.  LRAMVA Summary'!R53</f>
        <v>Total</v>
      </c>
    </row>
    <row r="295" spans="1:53" ht="15" customHeight="1">
      <c r="A295" s="449"/>
      <c r="B295" s="248" t="s">
        <v>0</v>
      </c>
      <c r="C295" s="249"/>
      <c r="D295" s="249"/>
      <c r="E295" s="249"/>
      <c r="F295" s="249"/>
      <c r="G295" s="249"/>
      <c r="H295" s="249"/>
      <c r="I295" s="249"/>
      <c r="J295" s="249"/>
      <c r="K295" s="249"/>
      <c r="L295" s="249"/>
      <c r="M295" s="249"/>
      <c r="N295" s="249"/>
      <c r="O295" s="249"/>
      <c r="P295" s="249"/>
      <c r="Q295" s="249"/>
      <c r="R295" s="249"/>
      <c r="S295" s="249"/>
      <c r="T295" s="249"/>
      <c r="U295" s="250"/>
      <c r="V295" s="249"/>
      <c r="W295" s="249"/>
      <c r="X295" s="249"/>
      <c r="Y295" s="249"/>
      <c r="Z295" s="249"/>
      <c r="AA295" s="249"/>
      <c r="AB295" s="249"/>
      <c r="AC295" s="249"/>
      <c r="AD295" s="249"/>
      <c r="AE295" s="249"/>
      <c r="AF295" s="249"/>
      <c r="AG295" s="249"/>
      <c r="AH295" s="249"/>
      <c r="AI295" s="249"/>
      <c r="AJ295" s="249"/>
      <c r="AK295" s="249"/>
      <c r="AL295" s="249"/>
      <c r="AM295" s="251" t="str">
        <f>'1.  LRAMVA Summary'!D54</f>
        <v>kWh</v>
      </c>
      <c r="AN295" s="251" t="str">
        <f>'1.  LRAMVA Summary'!E54</f>
        <v>kWh</v>
      </c>
      <c r="AO295" s="251" t="str">
        <f>'1.  LRAMVA Summary'!F54</f>
        <v>kW</v>
      </c>
      <c r="AP295" s="251" t="str">
        <f>'1.  LRAMVA Summary'!G54</f>
        <v>kW</v>
      </c>
      <c r="AQ295" s="251" t="str">
        <f>'1.  LRAMVA Summary'!H54</f>
        <v>kW</v>
      </c>
      <c r="AR295" s="251" t="str">
        <f>'1.  LRAMVA Summary'!I54</f>
        <v>kW</v>
      </c>
      <c r="AS295" s="251" t="str">
        <f>'1.  LRAMVA Summary'!J54</f>
        <v>kWh</v>
      </c>
      <c r="AT295" s="251">
        <f>'1.  LRAMVA Summary'!K54</f>
        <v>0</v>
      </c>
      <c r="AU295" s="251">
        <f>'1.  LRAMVA Summary'!L54</f>
        <v>0</v>
      </c>
      <c r="AV295" s="251">
        <f>'1.  LRAMVA Summary'!M54</f>
        <v>0</v>
      </c>
      <c r="AW295" s="251">
        <f>'1.  LRAMVA Summary'!N54</f>
        <v>0</v>
      </c>
      <c r="AX295" s="251">
        <f>'1.  LRAMVA Summary'!O54</f>
        <v>0</v>
      </c>
      <c r="AY295" s="251">
        <f>'1.  LRAMVA Summary'!P54</f>
        <v>0</v>
      </c>
      <c r="AZ295" s="251">
        <f>'1.  LRAMVA Summary'!Q54</f>
        <v>0</v>
      </c>
      <c r="BA295" s="252"/>
    </row>
    <row r="296" spans="1:53" ht="15" hidden="1" outlineLevel="1">
      <c r="A296" s="448">
        <v>1</v>
      </c>
      <c r="B296" s="254" t="s">
        <v>1</v>
      </c>
      <c r="C296" s="251" t="s">
        <v>25</v>
      </c>
      <c r="D296" s="255"/>
      <c r="E296" s="255"/>
      <c r="F296" s="255"/>
      <c r="G296" s="255"/>
      <c r="H296" s="255"/>
      <c r="I296" s="255"/>
      <c r="J296" s="255"/>
      <c r="K296" s="255"/>
      <c r="L296" s="255"/>
      <c r="M296" s="255"/>
      <c r="N296" s="255"/>
      <c r="O296" s="255"/>
      <c r="P296" s="255"/>
      <c r="Q296" s="255"/>
      <c r="R296" s="255"/>
      <c r="S296" s="255"/>
      <c r="T296" s="255"/>
      <c r="U296" s="251"/>
      <c r="V296" s="255"/>
      <c r="W296" s="255"/>
      <c r="X296" s="255"/>
      <c r="Y296" s="255"/>
      <c r="Z296" s="255"/>
      <c r="AA296" s="255"/>
      <c r="AB296" s="255"/>
      <c r="AC296" s="255"/>
      <c r="AD296" s="255"/>
      <c r="AE296" s="255"/>
      <c r="AF296" s="255"/>
      <c r="AG296" s="255"/>
      <c r="AH296" s="255"/>
      <c r="AI296" s="255"/>
      <c r="AJ296" s="255"/>
      <c r="AK296" s="255"/>
      <c r="AL296" s="255"/>
      <c r="AM296" s="361"/>
      <c r="AN296" s="361"/>
      <c r="AO296" s="361"/>
      <c r="AP296" s="361"/>
      <c r="AQ296" s="361"/>
      <c r="AR296" s="361"/>
      <c r="AS296" s="361"/>
      <c r="AT296" s="361"/>
      <c r="AU296" s="361"/>
      <c r="AV296" s="361"/>
      <c r="AW296" s="361"/>
      <c r="AX296" s="361"/>
      <c r="AY296" s="361"/>
      <c r="AZ296" s="361"/>
      <c r="BA296" s="256">
        <f>SUM(AM296:AZ296)</f>
        <v>0</v>
      </c>
    </row>
    <row r="297" spans="1:53" ht="15" hidden="1" outlineLevel="1">
      <c r="B297" s="254" t="s">
        <v>248</v>
      </c>
      <c r="C297" s="251" t="s">
        <v>163</v>
      </c>
      <c r="D297" s="255"/>
      <c r="E297" s="255"/>
      <c r="F297" s="255"/>
      <c r="G297" s="255"/>
      <c r="H297" s="255"/>
      <c r="I297" s="255"/>
      <c r="J297" s="255"/>
      <c r="K297" s="255"/>
      <c r="L297" s="255"/>
      <c r="M297" s="255"/>
      <c r="N297" s="255"/>
      <c r="O297" s="255"/>
      <c r="P297" s="255"/>
      <c r="Q297" s="255"/>
      <c r="R297" s="255"/>
      <c r="S297" s="255"/>
      <c r="T297" s="255"/>
      <c r="U297" s="414"/>
      <c r="V297" s="255"/>
      <c r="W297" s="255"/>
      <c r="X297" s="255"/>
      <c r="Y297" s="255"/>
      <c r="Z297" s="255"/>
      <c r="AA297" s="255"/>
      <c r="AB297" s="255"/>
      <c r="AC297" s="255"/>
      <c r="AD297" s="255"/>
      <c r="AE297" s="255"/>
      <c r="AF297" s="255"/>
      <c r="AG297" s="255"/>
      <c r="AH297" s="255"/>
      <c r="AI297" s="255"/>
      <c r="AJ297" s="255"/>
      <c r="AK297" s="255"/>
      <c r="AL297" s="255"/>
      <c r="AM297" s="362">
        <f>AM296</f>
        <v>0</v>
      </c>
      <c r="AN297" s="362">
        <f>AN296</f>
        <v>0</v>
      </c>
      <c r="AO297" s="362">
        <f t="shared" ref="AO297:AZ297" si="100">AO296</f>
        <v>0</v>
      </c>
      <c r="AP297" s="362">
        <f t="shared" si="100"/>
        <v>0</v>
      </c>
      <c r="AQ297" s="362">
        <f t="shared" si="100"/>
        <v>0</v>
      </c>
      <c r="AR297" s="362">
        <f t="shared" si="100"/>
        <v>0</v>
      </c>
      <c r="AS297" s="362">
        <f t="shared" si="100"/>
        <v>0</v>
      </c>
      <c r="AT297" s="362">
        <f t="shared" si="100"/>
        <v>0</v>
      </c>
      <c r="AU297" s="362">
        <f t="shared" si="100"/>
        <v>0</v>
      </c>
      <c r="AV297" s="362">
        <f t="shared" si="100"/>
        <v>0</v>
      </c>
      <c r="AW297" s="362">
        <f t="shared" si="100"/>
        <v>0</v>
      </c>
      <c r="AX297" s="362">
        <f t="shared" si="100"/>
        <v>0</v>
      </c>
      <c r="AY297" s="362">
        <f t="shared" si="100"/>
        <v>0</v>
      </c>
      <c r="AZ297" s="362">
        <f t="shared" si="100"/>
        <v>0</v>
      </c>
      <c r="BA297" s="257"/>
    </row>
    <row r="298" spans="1:53" ht="15.75" hidden="1" outlineLevel="1">
      <c r="A298" s="450"/>
      <c r="B298" s="258"/>
      <c r="C298" s="259"/>
      <c r="D298" s="259"/>
      <c r="E298" s="259"/>
      <c r="F298" s="259"/>
      <c r="G298" s="259"/>
      <c r="H298" s="259"/>
      <c r="I298" s="259"/>
      <c r="J298" s="259"/>
      <c r="K298" s="259"/>
      <c r="L298" s="259"/>
      <c r="M298" s="259"/>
      <c r="N298" s="259"/>
      <c r="O298" s="259"/>
      <c r="P298" s="259"/>
      <c r="Q298" s="259"/>
      <c r="R298" s="259"/>
      <c r="S298" s="259"/>
      <c r="T298" s="259"/>
      <c r="U298" s="263"/>
      <c r="V298" s="259"/>
      <c r="W298" s="259"/>
      <c r="X298" s="259"/>
      <c r="Y298" s="259"/>
      <c r="Z298" s="259"/>
      <c r="AA298" s="259"/>
      <c r="AB298" s="259"/>
      <c r="AC298" s="259"/>
      <c r="AD298" s="259"/>
      <c r="AE298" s="259"/>
      <c r="AF298" s="259"/>
      <c r="AG298" s="259"/>
      <c r="AH298" s="259"/>
      <c r="AI298" s="259"/>
      <c r="AJ298" s="259"/>
      <c r="AK298" s="259"/>
      <c r="AL298" s="259"/>
      <c r="AM298" s="363"/>
      <c r="AN298" s="364"/>
      <c r="AO298" s="364"/>
      <c r="AP298" s="364"/>
      <c r="AQ298" s="364"/>
      <c r="AR298" s="364"/>
      <c r="AS298" s="364"/>
      <c r="AT298" s="364"/>
      <c r="AU298" s="364"/>
      <c r="AV298" s="364"/>
      <c r="AW298" s="364"/>
      <c r="AX298" s="364"/>
      <c r="AY298" s="364"/>
      <c r="AZ298" s="364"/>
      <c r="BA298" s="262"/>
    </row>
    <row r="299" spans="1:53" ht="15" hidden="1" outlineLevel="1">
      <c r="A299" s="448">
        <v>2</v>
      </c>
      <c r="B299" s="254" t="s">
        <v>2</v>
      </c>
      <c r="C299" s="251" t="s">
        <v>25</v>
      </c>
      <c r="D299" s="255"/>
      <c r="E299" s="255"/>
      <c r="F299" s="255"/>
      <c r="G299" s="255"/>
      <c r="H299" s="255"/>
      <c r="I299" s="255"/>
      <c r="J299" s="255"/>
      <c r="K299" s="255"/>
      <c r="L299" s="255"/>
      <c r="M299" s="255"/>
      <c r="N299" s="255"/>
      <c r="O299" s="255"/>
      <c r="P299" s="255"/>
      <c r="Q299" s="255"/>
      <c r="R299" s="255"/>
      <c r="S299" s="255"/>
      <c r="T299" s="255"/>
      <c r="U299" s="251"/>
      <c r="V299" s="255"/>
      <c r="W299" s="255"/>
      <c r="X299" s="255"/>
      <c r="Y299" s="255"/>
      <c r="Z299" s="255"/>
      <c r="AA299" s="255"/>
      <c r="AB299" s="255"/>
      <c r="AC299" s="255"/>
      <c r="AD299" s="255"/>
      <c r="AE299" s="255"/>
      <c r="AF299" s="255"/>
      <c r="AG299" s="255"/>
      <c r="AH299" s="255"/>
      <c r="AI299" s="255"/>
      <c r="AJ299" s="255"/>
      <c r="AK299" s="255"/>
      <c r="AL299" s="255"/>
      <c r="AM299" s="361"/>
      <c r="AN299" s="361"/>
      <c r="AO299" s="361"/>
      <c r="AP299" s="361"/>
      <c r="AQ299" s="361"/>
      <c r="AR299" s="361"/>
      <c r="AS299" s="361"/>
      <c r="AT299" s="361"/>
      <c r="AU299" s="361"/>
      <c r="AV299" s="361"/>
      <c r="AW299" s="361"/>
      <c r="AX299" s="361"/>
      <c r="AY299" s="361"/>
      <c r="AZ299" s="361"/>
      <c r="BA299" s="256">
        <f>SUM(AM299:AZ299)</f>
        <v>0</v>
      </c>
    </row>
    <row r="300" spans="1:53" ht="15" hidden="1" outlineLevel="1">
      <c r="B300" s="254" t="s">
        <v>248</v>
      </c>
      <c r="C300" s="251" t="s">
        <v>163</v>
      </c>
      <c r="D300" s="255"/>
      <c r="E300" s="255"/>
      <c r="F300" s="255"/>
      <c r="G300" s="255"/>
      <c r="H300" s="255"/>
      <c r="I300" s="255"/>
      <c r="J300" s="255"/>
      <c r="K300" s="255"/>
      <c r="L300" s="255"/>
      <c r="M300" s="255"/>
      <c r="N300" s="255"/>
      <c r="O300" s="255"/>
      <c r="P300" s="255"/>
      <c r="Q300" s="255"/>
      <c r="R300" s="255"/>
      <c r="S300" s="255"/>
      <c r="T300" s="255"/>
      <c r="U300" s="414"/>
      <c r="V300" s="255"/>
      <c r="W300" s="255"/>
      <c r="X300" s="255"/>
      <c r="Y300" s="255"/>
      <c r="Z300" s="255"/>
      <c r="AA300" s="255"/>
      <c r="AB300" s="255"/>
      <c r="AC300" s="255"/>
      <c r="AD300" s="255"/>
      <c r="AE300" s="255"/>
      <c r="AF300" s="255"/>
      <c r="AG300" s="255"/>
      <c r="AH300" s="255"/>
      <c r="AI300" s="255"/>
      <c r="AJ300" s="255"/>
      <c r="AK300" s="255"/>
      <c r="AL300" s="255"/>
      <c r="AM300" s="362">
        <f>AM299</f>
        <v>0</v>
      </c>
      <c r="AN300" s="362">
        <f>AN299</f>
        <v>0</v>
      </c>
      <c r="AO300" s="362">
        <f t="shared" ref="AO300:AZ300" si="101">AO299</f>
        <v>0</v>
      </c>
      <c r="AP300" s="362">
        <f t="shared" si="101"/>
        <v>0</v>
      </c>
      <c r="AQ300" s="362">
        <f t="shared" si="101"/>
        <v>0</v>
      </c>
      <c r="AR300" s="362">
        <f t="shared" si="101"/>
        <v>0</v>
      </c>
      <c r="AS300" s="362">
        <f t="shared" si="101"/>
        <v>0</v>
      </c>
      <c r="AT300" s="362">
        <f t="shared" si="101"/>
        <v>0</v>
      </c>
      <c r="AU300" s="362">
        <f t="shared" si="101"/>
        <v>0</v>
      </c>
      <c r="AV300" s="362">
        <f t="shared" si="101"/>
        <v>0</v>
      </c>
      <c r="AW300" s="362">
        <f t="shared" si="101"/>
        <v>0</v>
      </c>
      <c r="AX300" s="362">
        <f t="shared" si="101"/>
        <v>0</v>
      </c>
      <c r="AY300" s="362">
        <f t="shared" si="101"/>
        <v>0</v>
      </c>
      <c r="AZ300" s="362">
        <f t="shared" si="101"/>
        <v>0</v>
      </c>
      <c r="BA300" s="257"/>
    </row>
    <row r="301" spans="1:53" ht="15.75" hidden="1" outlineLevel="1">
      <c r="A301" s="450"/>
      <c r="B301" s="258"/>
      <c r="C301" s="259"/>
      <c r="D301" s="264"/>
      <c r="E301" s="264"/>
      <c r="F301" s="264"/>
      <c r="G301" s="264"/>
      <c r="H301" s="264"/>
      <c r="I301" s="264"/>
      <c r="J301" s="264"/>
      <c r="K301" s="264"/>
      <c r="L301" s="264"/>
      <c r="M301" s="264"/>
      <c r="N301" s="264"/>
      <c r="O301" s="264"/>
      <c r="P301" s="264"/>
      <c r="Q301" s="264"/>
      <c r="R301" s="264"/>
      <c r="S301" s="264"/>
      <c r="T301" s="264"/>
      <c r="U301" s="263"/>
      <c r="V301" s="264"/>
      <c r="W301" s="264"/>
      <c r="X301" s="264"/>
      <c r="Y301" s="264"/>
      <c r="Z301" s="264"/>
      <c r="AA301" s="264"/>
      <c r="AB301" s="264"/>
      <c r="AC301" s="264"/>
      <c r="AD301" s="264"/>
      <c r="AE301" s="264"/>
      <c r="AF301" s="264"/>
      <c r="AG301" s="264"/>
      <c r="AH301" s="264"/>
      <c r="AI301" s="264"/>
      <c r="AJ301" s="264"/>
      <c r="AK301" s="264"/>
      <c r="AL301" s="264"/>
      <c r="AM301" s="363"/>
      <c r="AN301" s="364"/>
      <c r="AO301" s="364"/>
      <c r="AP301" s="364"/>
      <c r="AQ301" s="364"/>
      <c r="AR301" s="364"/>
      <c r="AS301" s="364"/>
      <c r="AT301" s="364"/>
      <c r="AU301" s="364"/>
      <c r="AV301" s="364"/>
      <c r="AW301" s="364"/>
      <c r="AX301" s="364"/>
      <c r="AY301" s="364"/>
      <c r="AZ301" s="364"/>
      <c r="BA301" s="262"/>
    </row>
    <row r="302" spans="1:53" ht="15" hidden="1" outlineLevel="1">
      <c r="A302" s="448">
        <v>3</v>
      </c>
      <c r="B302" s="254" t="s">
        <v>3</v>
      </c>
      <c r="C302" s="251" t="s">
        <v>25</v>
      </c>
      <c r="D302" s="255"/>
      <c r="E302" s="255"/>
      <c r="F302" s="255"/>
      <c r="G302" s="255"/>
      <c r="H302" s="255"/>
      <c r="I302" s="255"/>
      <c r="J302" s="255"/>
      <c r="K302" s="255"/>
      <c r="L302" s="255"/>
      <c r="M302" s="255"/>
      <c r="N302" s="255"/>
      <c r="O302" s="255"/>
      <c r="P302" s="255"/>
      <c r="Q302" s="255"/>
      <c r="R302" s="255"/>
      <c r="S302" s="255"/>
      <c r="T302" s="255"/>
      <c r="U302" s="251"/>
      <c r="V302" s="255"/>
      <c r="W302" s="255"/>
      <c r="X302" s="255"/>
      <c r="Y302" s="255"/>
      <c r="Z302" s="255"/>
      <c r="AA302" s="255"/>
      <c r="AB302" s="255"/>
      <c r="AC302" s="255"/>
      <c r="AD302" s="255"/>
      <c r="AE302" s="255"/>
      <c r="AF302" s="255"/>
      <c r="AG302" s="255"/>
      <c r="AH302" s="255"/>
      <c r="AI302" s="255"/>
      <c r="AJ302" s="255"/>
      <c r="AK302" s="255"/>
      <c r="AL302" s="255"/>
      <c r="AM302" s="361"/>
      <c r="AN302" s="361"/>
      <c r="AO302" s="361"/>
      <c r="AP302" s="361"/>
      <c r="AQ302" s="361"/>
      <c r="AR302" s="361"/>
      <c r="AS302" s="361"/>
      <c r="AT302" s="361"/>
      <c r="AU302" s="361"/>
      <c r="AV302" s="361"/>
      <c r="AW302" s="361"/>
      <c r="AX302" s="361"/>
      <c r="AY302" s="361"/>
      <c r="AZ302" s="361"/>
      <c r="BA302" s="256">
        <f>SUM(AM302:AZ302)</f>
        <v>0</v>
      </c>
    </row>
    <row r="303" spans="1:53" ht="15" hidden="1" outlineLevel="1">
      <c r="B303" s="254" t="s">
        <v>248</v>
      </c>
      <c r="C303" s="251" t="s">
        <v>163</v>
      </c>
      <c r="D303" s="255"/>
      <c r="E303" s="255"/>
      <c r="F303" s="255"/>
      <c r="G303" s="255"/>
      <c r="H303" s="255"/>
      <c r="I303" s="255"/>
      <c r="J303" s="255"/>
      <c r="K303" s="255"/>
      <c r="L303" s="255"/>
      <c r="M303" s="255"/>
      <c r="N303" s="255"/>
      <c r="O303" s="255"/>
      <c r="P303" s="255"/>
      <c r="Q303" s="255"/>
      <c r="R303" s="255"/>
      <c r="S303" s="255"/>
      <c r="T303" s="255"/>
      <c r="U303" s="414"/>
      <c r="V303" s="255"/>
      <c r="W303" s="255"/>
      <c r="X303" s="255"/>
      <c r="Y303" s="255"/>
      <c r="Z303" s="255"/>
      <c r="AA303" s="255"/>
      <c r="AB303" s="255"/>
      <c r="AC303" s="255"/>
      <c r="AD303" s="255"/>
      <c r="AE303" s="255"/>
      <c r="AF303" s="255"/>
      <c r="AG303" s="255"/>
      <c r="AH303" s="255"/>
      <c r="AI303" s="255"/>
      <c r="AJ303" s="255"/>
      <c r="AK303" s="255"/>
      <c r="AL303" s="255"/>
      <c r="AM303" s="362">
        <f>AM302</f>
        <v>0</v>
      </c>
      <c r="AN303" s="362">
        <f>AN302</f>
        <v>0</v>
      </c>
      <c r="AO303" s="362">
        <f t="shared" ref="AO303:AZ303" si="102">AO302</f>
        <v>0</v>
      </c>
      <c r="AP303" s="362">
        <f t="shared" si="102"/>
        <v>0</v>
      </c>
      <c r="AQ303" s="362">
        <f t="shared" si="102"/>
        <v>0</v>
      </c>
      <c r="AR303" s="362">
        <f t="shared" si="102"/>
        <v>0</v>
      </c>
      <c r="AS303" s="362">
        <f t="shared" si="102"/>
        <v>0</v>
      </c>
      <c r="AT303" s="362">
        <f t="shared" si="102"/>
        <v>0</v>
      </c>
      <c r="AU303" s="362">
        <f t="shared" si="102"/>
        <v>0</v>
      </c>
      <c r="AV303" s="362">
        <f t="shared" si="102"/>
        <v>0</v>
      </c>
      <c r="AW303" s="362">
        <f t="shared" si="102"/>
        <v>0</v>
      </c>
      <c r="AX303" s="362">
        <f t="shared" si="102"/>
        <v>0</v>
      </c>
      <c r="AY303" s="362">
        <f t="shared" si="102"/>
        <v>0</v>
      </c>
      <c r="AZ303" s="362">
        <f t="shared" si="102"/>
        <v>0</v>
      </c>
      <c r="BA303" s="257"/>
    </row>
    <row r="304" spans="1:53" ht="15" hidden="1" outlineLevel="1">
      <c r="B304" s="254"/>
      <c r="C304" s="265"/>
      <c r="D304" s="251"/>
      <c r="E304" s="251"/>
      <c r="F304" s="251"/>
      <c r="G304" s="251"/>
      <c r="H304" s="251"/>
      <c r="I304" s="251"/>
      <c r="J304" s="251"/>
      <c r="K304" s="251"/>
      <c r="L304" s="251"/>
      <c r="M304" s="251"/>
      <c r="N304" s="251"/>
      <c r="O304" s="251"/>
      <c r="P304" s="251"/>
      <c r="Q304" s="251"/>
      <c r="R304" s="251"/>
      <c r="S304" s="251"/>
      <c r="T304" s="251"/>
      <c r="U304" s="243"/>
      <c r="V304" s="251"/>
      <c r="W304" s="251"/>
      <c r="X304" s="251"/>
      <c r="Y304" s="251"/>
      <c r="Z304" s="251"/>
      <c r="AA304" s="251"/>
      <c r="AB304" s="251"/>
      <c r="AC304" s="251"/>
      <c r="AD304" s="251"/>
      <c r="AE304" s="251"/>
      <c r="AF304" s="251"/>
      <c r="AG304" s="251"/>
      <c r="AH304" s="251"/>
      <c r="AI304" s="251"/>
      <c r="AJ304" s="251"/>
      <c r="AK304" s="251"/>
      <c r="AL304" s="251"/>
      <c r="AM304" s="363"/>
      <c r="AN304" s="363"/>
      <c r="AO304" s="363"/>
      <c r="AP304" s="363"/>
      <c r="AQ304" s="363"/>
      <c r="AR304" s="363"/>
      <c r="AS304" s="363"/>
      <c r="AT304" s="363"/>
      <c r="AU304" s="363"/>
      <c r="AV304" s="363"/>
      <c r="AW304" s="363"/>
      <c r="AX304" s="363"/>
      <c r="AY304" s="363"/>
      <c r="AZ304" s="363"/>
      <c r="BA304" s="266"/>
    </row>
    <row r="305" spans="1:53" ht="15" hidden="1" outlineLevel="1">
      <c r="A305" s="448">
        <v>4</v>
      </c>
      <c r="B305" s="254" t="s">
        <v>4</v>
      </c>
      <c r="C305" s="251" t="s">
        <v>25</v>
      </c>
      <c r="D305" s="255"/>
      <c r="E305" s="255"/>
      <c r="F305" s="255"/>
      <c r="G305" s="255"/>
      <c r="H305" s="255"/>
      <c r="I305" s="255"/>
      <c r="J305" s="255"/>
      <c r="K305" s="255"/>
      <c r="L305" s="255"/>
      <c r="M305" s="255"/>
      <c r="N305" s="255"/>
      <c r="O305" s="255"/>
      <c r="P305" s="255"/>
      <c r="Q305" s="255"/>
      <c r="R305" s="255"/>
      <c r="S305" s="255"/>
      <c r="T305" s="255"/>
      <c r="U305" s="251"/>
      <c r="V305" s="255"/>
      <c r="W305" s="255"/>
      <c r="X305" s="255"/>
      <c r="Y305" s="255"/>
      <c r="Z305" s="255"/>
      <c r="AA305" s="255"/>
      <c r="AB305" s="255"/>
      <c r="AC305" s="255"/>
      <c r="AD305" s="255"/>
      <c r="AE305" s="255"/>
      <c r="AF305" s="255"/>
      <c r="AG305" s="255"/>
      <c r="AH305" s="255"/>
      <c r="AI305" s="255"/>
      <c r="AJ305" s="255"/>
      <c r="AK305" s="255"/>
      <c r="AL305" s="255"/>
      <c r="AM305" s="361"/>
      <c r="AN305" s="361"/>
      <c r="AO305" s="361"/>
      <c r="AP305" s="361"/>
      <c r="AQ305" s="361"/>
      <c r="AR305" s="361"/>
      <c r="AS305" s="361"/>
      <c r="AT305" s="361"/>
      <c r="AU305" s="361"/>
      <c r="AV305" s="361"/>
      <c r="AW305" s="361"/>
      <c r="AX305" s="361"/>
      <c r="AY305" s="361"/>
      <c r="AZ305" s="361"/>
      <c r="BA305" s="256">
        <f>SUM(AM305:AZ305)</f>
        <v>0</v>
      </c>
    </row>
    <row r="306" spans="1:53" ht="15" hidden="1" outlineLevel="1">
      <c r="B306" s="254" t="s">
        <v>248</v>
      </c>
      <c r="C306" s="251" t="s">
        <v>163</v>
      </c>
      <c r="D306" s="255"/>
      <c r="E306" s="255"/>
      <c r="F306" s="255"/>
      <c r="G306" s="255"/>
      <c r="H306" s="255"/>
      <c r="I306" s="255"/>
      <c r="J306" s="255"/>
      <c r="K306" s="255"/>
      <c r="L306" s="255"/>
      <c r="M306" s="255"/>
      <c r="N306" s="255"/>
      <c r="O306" s="255"/>
      <c r="P306" s="255"/>
      <c r="Q306" s="255"/>
      <c r="R306" s="255"/>
      <c r="S306" s="255"/>
      <c r="T306" s="255"/>
      <c r="U306" s="414"/>
      <c r="V306" s="255"/>
      <c r="W306" s="255"/>
      <c r="X306" s="255"/>
      <c r="Y306" s="255"/>
      <c r="Z306" s="255"/>
      <c r="AA306" s="255"/>
      <c r="AB306" s="255"/>
      <c r="AC306" s="255"/>
      <c r="AD306" s="255"/>
      <c r="AE306" s="255"/>
      <c r="AF306" s="255"/>
      <c r="AG306" s="255"/>
      <c r="AH306" s="255"/>
      <c r="AI306" s="255"/>
      <c r="AJ306" s="255"/>
      <c r="AK306" s="255"/>
      <c r="AL306" s="255"/>
      <c r="AM306" s="362">
        <f>AM305</f>
        <v>0</v>
      </c>
      <c r="AN306" s="362">
        <f>AN305</f>
        <v>0</v>
      </c>
      <c r="AO306" s="362">
        <f t="shared" ref="AO306:AZ306" si="103">AO305</f>
        <v>0</v>
      </c>
      <c r="AP306" s="362">
        <f t="shared" si="103"/>
        <v>0</v>
      </c>
      <c r="AQ306" s="362">
        <f t="shared" si="103"/>
        <v>0</v>
      </c>
      <c r="AR306" s="362">
        <f t="shared" si="103"/>
        <v>0</v>
      </c>
      <c r="AS306" s="362">
        <f t="shared" si="103"/>
        <v>0</v>
      </c>
      <c r="AT306" s="362">
        <f t="shared" si="103"/>
        <v>0</v>
      </c>
      <c r="AU306" s="362">
        <f t="shared" si="103"/>
        <v>0</v>
      </c>
      <c r="AV306" s="362">
        <f t="shared" si="103"/>
        <v>0</v>
      </c>
      <c r="AW306" s="362">
        <f t="shared" si="103"/>
        <v>0</v>
      </c>
      <c r="AX306" s="362">
        <f t="shared" si="103"/>
        <v>0</v>
      </c>
      <c r="AY306" s="362">
        <f t="shared" si="103"/>
        <v>0</v>
      </c>
      <c r="AZ306" s="362">
        <f t="shared" si="103"/>
        <v>0</v>
      </c>
      <c r="BA306" s="257"/>
    </row>
    <row r="307" spans="1:53" ht="15" hidden="1" outlineLevel="1">
      <c r="B307" s="254"/>
      <c r="C307" s="265"/>
      <c r="D307" s="264"/>
      <c r="E307" s="264"/>
      <c r="F307" s="264"/>
      <c r="G307" s="264"/>
      <c r="H307" s="264"/>
      <c r="I307" s="264"/>
      <c r="J307" s="264"/>
      <c r="K307" s="264"/>
      <c r="L307" s="264"/>
      <c r="M307" s="264"/>
      <c r="N307" s="264"/>
      <c r="O307" s="264"/>
      <c r="P307" s="264"/>
      <c r="Q307" s="264"/>
      <c r="R307" s="264"/>
      <c r="S307" s="264"/>
      <c r="T307" s="264"/>
      <c r="U307" s="251"/>
      <c r="V307" s="264"/>
      <c r="W307" s="264"/>
      <c r="X307" s="264"/>
      <c r="Y307" s="264"/>
      <c r="Z307" s="264"/>
      <c r="AA307" s="264"/>
      <c r="AB307" s="264"/>
      <c r="AC307" s="264"/>
      <c r="AD307" s="264"/>
      <c r="AE307" s="264"/>
      <c r="AF307" s="264"/>
      <c r="AG307" s="264"/>
      <c r="AH307" s="264"/>
      <c r="AI307" s="264"/>
      <c r="AJ307" s="264"/>
      <c r="AK307" s="264"/>
      <c r="AL307" s="264"/>
      <c r="AM307" s="363"/>
      <c r="AN307" s="363"/>
      <c r="AO307" s="363"/>
      <c r="AP307" s="363"/>
      <c r="AQ307" s="363"/>
      <c r="AR307" s="363"/>
      <c r="AS307" s="363"/>
      <c r="AT307" s="363"/>
      <c r="AU307" s="363"/>
      <c r="AV307" s="363"/>
      <c r="AW307" s="363"/>
      <c r="AX307" s="363"/>
      <c r="AY307" s="363"/>
      <c r="AZ307" s="363"/>
      <c r="BA307" s="266"/>
    </row>
    <row r="308" spans="1:53" ht="15" hidden="1" outlineLevel="1">
      <c r="A308" s="448">
        <v>5</v>
      </c>
      <c r="B308" s="254" t="s">
        <v>5</v>
      </c>
      <c r="C308" s="251" t="s">
        <v>25</v>
      </c>
      <c r="D308" s="255"/>
      <c r="E308" s="255"/>
      <c r="F308" s="255"/>
      <c r="G308" s="255"/>
      <c r="H308" s="255"/>
      <c r="I308" s="255"/>
      <c r="J308" s="255"/>
      <c r="K308" s="255"/>
      <c r="L308" s="255"/>
      <c r="M308" s="255"/>
      <c r="N308" s="255"/>
      <c r="O308" s="255"/>
      <c r="P308" s="255"/>
      <c r="Q308" s="255"/>
      <c r="R308" s="255"/>
      <c r="S308" s="255"/>
      <c r="T308" s="255"/>
      <c r="U308" s="251"/>
      <c r="V308" s="255"/>
      <c r="W308" s="255"/>
      <c r="X308" s="255"/>
      <c r="Y308" s="255"/>
      <c r="Z308" s="255"/>
      <c r="AA308" s="255"/>
      <c r="AB308" s="255"/>
      <c r="AC308" s="255"/>
      <c r="AD308" s="255"/>
      <c r="AE308" s="255"/>
      <c r="AF308" s="255"/>
      <c r="AG308" s="255"/>
      <c r="AH308" s="255"/>
      <c r="AI308" s="255"/>
      <c r="AJ308" s="255"/>
      <c r="AK308" s="255"/>
      <c r="AL308" s="255"/>
      <c r="AM308" s="361"/>
      <c r="AN308" s="361"/>
      <c r="AO308" s="361"/>
      <c r="AP308" s="361"/>
      <c r="AQ308" s="361"/>
      <c r="AR308" s="361"/>
      <c r="AS308" s="361"/>
      <c r="AT308" s="361"/>
      <c r="AU308" s="361"/>
      <c r="AV308" s="361"/>
      <c r="AW308" s="361"/>
      <c r="AX308" s="361"/>
      <c r="AY308" s="361"/>
      <c r="AZ308" s="361"/>
      <c r="BA308" s="256">
        <f>SUM(AM308:AZ308)</f>
        <v>0</v>
      </c>
    </row>
    <row r="309" spans="1:53" ht="15" hidden="1" outlineLevel="1">
      <c r="B309" s="254" t="s">
        <v>248</v>
      </c>
      <c r="C309" s="251" t="s">
        <v>163</v>
      </c>
      <c r="D309" s="255"/>
      <c r="E309" s="255"/>
      <c r="F309" s="255"/>
      <c r="G309" s="255"/>
      <c r="H309" s="255"/>
      <c r="I309" s="255"/>
      <c r="J309" s="255"/>
      <c r="K309" s="255"/>
      <c r="L309" s="255"/>
      <c r="M309" s="255"/>
      <c r="N309" s="255"/>
      <c r="O309" s="255"/>
      <c r="P309" s="255"/>
      <c r="Q309" s="255"/>
      <c r="R309" s="255"/>
      <c r="S309" s="255"/>
      <c r="T309" s="255"/>
      <c r="U309" s="414"/>
      <c r="V309" s="255"/>
      <c r="W309" s="255"/>
      <c r="X309" s="255"/>
      <c r="Y309" s="255"/>
      <c r="Z309" s="255"/>
      <c r="AA309" s="255"/>
      <c r="AB309" s="255"/>
      <c r="AC309" s="255"/>
      <c r="AD309" s="255"/>
      <c r="AE309" s="255"/>
      <c r="AF309" s="255"/>
      <c r="AG309" s="255"/>
      <c r="AH309" s="255"/>
      <c r="AI309" s="255"/>
      <c r="AJ309" s="255"/>
      <c r="AK309" s="255"/>
      <c r="AL309" s="255"/>
      <c r="AM309" s="362">
        <f>AM308</f>
        <v>0</v>
      </c>
      <c r="AN309" s="362">
        <f>AN308</f>
        <v>0</v>
      </c>
      <c r="AO309" s="362">
        <f t="shared" ref="AO309:AZ309" si="104">AO308</f>
        <v>0</v>
      </c>
      <c r="AP309" s="362">
        <f t="shared" si="104"/>
        <v>0</v>
      </c>
      <c r="AQ309" s="362">
        <f t="shared" si="104"/>
        <v>0</v>
      </c>
      <c r="AR309" s="362">
        <f t="shared" si="104"/>
        <v>0</v>
      </c>
      <c r="AS309" s="362">
        <f t="shared" si="104"/>
        <v>0</v>
      </c>
      <c r="AT309" s="362">
        <f t="shared" si="104"/>
        <v>0</v>
      </c>
      <c r="AU309" s="362">
        <f t="shared" si="104"/>
        <v>0</v>
      </c>
      <c r="AV309" s="362">
        <f t="shared" si="104"/>
        <v>0</v>
      </c>
      <c r="AW309" s="362">
        <f t="shared" si="104"/>
        <v>0</v>
      </c>
      <c r="AX309" s="362">
        <f t="shared" si="104"/>
        <v>0</v>
      </c>
      <c r="AY309" s="362">
        <f t="shared" si="104"/>
        <v>0</v>
      </c>
      <c r="AZ309" s="362">
        <f t="shared" si="104"/>
        <v>0</v>
      </c>
      <c r="BA309" s="257"/>
    </row>
    <row r="310" spans="1:53" ht="15" hidden="1" outlineLevel="1">
      <c r="B310" s="254"/>
      <c r="C310" s="265"/>
      <c r="D310" s="264"/>
      <c r="E310" s="264"/>
      <c r="F310" s="264"/>
      <c r="G310" s="264"/>
      <c r="H310" s="264"/>
      <c r="I310" s="264"/>
      <c r="J310" s="264"/>
      <c r="K310" s="264"/>
      <c r="L310" s="264"/>
      <c r="M310" s="264"/>
      <c r="N310" s="264"/>
      <c r="O310" s="264"/>
      <c r="P310" s="264"/>
      <c r="Q310" s="264"/>
      <c r="R310" s="264"/>
      <c r="S310" s="264"/>
      <c r="T310" s="264"/>
      <c r="U310" s="251"/>
      <c r="V310" s="264"/>
      <c r="W310" s="264"/>
      <c r="X310" s="264"/>
      <c r="Y310" s="264"/>
      <c r="Z310" s="264"/>
      <c r="AA310" s="264"/>
      <c r="AB310" s="264"/>
      <c r="AC310" s="264"/>
      <c r="AD310" s="264"/>
      <c r="AE310" s="264"/>
      <c r="AF310" s="264"/>
      <c r="AG310" s="264"/>
      <c r="AH310" s="264"/>
      <c r="AI310" s="264"/>
      <c r="AJ310" s="264"/>
      <c r="AK310" s="264"/>
      <c r="AL310" s="264"/>
      <c r="AM310" s="363"/>
      <c r="AN310" s="363"/>
      <c r="AO310" s="363"/>
      <c r="AP310" s="363"/>
      <c r="AQ310" s="363"/>
      <c r="AR310" s="363"/>
      <c r="AS310" s="363"/>
      <c r="AT310" s="363"/>
      <c r="AU310" s="363"/>
      <c r="AV310" s="363"/>
      <c r="AW310" s="363"/>
      <c r="AX310" s="363"/>
      <c r="AY310" s="363"/>
      <c r="AZ310" s="363"/>
      <c r="BA310" s="266"/>
    </row>
    <row r="311" spans="1:53" ht="15" hidden="1" outlineLevel="1">
      <c r="A311" s="448">
        <v>6</v>
      </c>
      <c r="B311" s="254" t="s">
        <v>6</v>
      </c>
      <c r="C311" s="251" t="s">
        <v>25</v>
      </c>
      <c r="D311" s="255"/>
      <c r="E311" s="255"/>
      <c r="F311" s="255"/>
      <c r="G311" s="255"/>
      <c r="H311" s="255"/>
      <c r="I311" s="255"/>
      <c r="J311" s="255"/>
      <c r="K311" s="255"/>
      <c r="L311" s="255"/>
      <c r="M311" s="255"/>
      <c r="N311" s="255"/>
      <c r="O311" s="255"/>
      <c r="P311" s="255"/>
      <c r="Q311" s="255"/>
      <c r="R311" s="255"/>
      <c r="S311" s="255"/>
      <c r="T311" s="255"/>
      <c r="U311" s="251"/>
      <c r="V311" s="255"/>
      <c r="W311" s="255"/>
      <c r="X311" s="255"/>
      <c r="Y311" s="255"/>
      <c r="Z311" s="255"/>
      <c r="AA311" s="255"/>
      <c r="AB311" s="255"/>
      <c r="AC311" s="255"/>
      <c r="AD311" s="255"/>
      <c r="AE311" s="255"/>
      <c r="AF311" s="255"/>
      <c r="AG311" s="255"/>
      <c r="AH311" s="255"/>
      <c r="AI311" s="255"/>
      <c r="AJ311" s="255"/>
      <c r="AK311" s="255"/>
      <c r="AL311" s="255"/>
      <c r="AM311" s="361"/>
      <c r="AN311" s="361"/>
      <c r="AO311" s="361"/>
      <c r="AP311" s="361"/>
      <c r="AQ311" s="361"/>
      <c r="AR311" s="361"/>
      <c r="AS311" s="361"/>
      <c r="AT311" s="361"/>
      <c r="AU311" s="361"/>
      <c r="AV311" s="361"/>
      <c r="AW311" s="361"/>
      <c r="AX311" s="361"/>
      <c r="AY311" s="361"/>
      <c r="AZ311" s="361"/>
      <c r="BA311" s="256">
        <f>SUM(AM311:AZ311)</f>
        <v>0</v>
      </c>
    </row>
    <row r="312" spans="1:53" ht="15" hidden="1" outlineLevel="1">
      <c r="B312" s="254" t="s">
        <v>248</v>
      </c>
      <c r="C312" s="251" t="s">
        <v>163</v>
      </c>
      <c r="D312" s="255"/>
      <c r="E312" s="255"/>
      <c r="F312" s="255"/>
      <c r="G312" s="255"/>
      <c r="H312" s="255"/>
      <c r="I312" s="255"/>
      <c r="J312" s="255"/>
      <c r="K312" s="255"/>
      <c r="L312" s="255"/>
      <c r="M312" s="255"/>
      <c r="N312" s="255"/>
      <c r="O312" s="255"/>
      <c r="P312" s="255"/>
      <c r="Q312" s="255"/>
      <c r="R312" s="255"/>
      <c r="S312" s="255"/>
      <c r="T312" s="255"/>
      <c r="U312" s="414"/>
      <c r="V312" s="255"/>
      <c r="W312" s="255"/>
      <c r="X312" s="255"/>
      <c r="Y312" s="255"/>
      <c r="Z312" s="255"/>
      <c r="AA312" s="255"/>
      <c r="AB312" s="255"/>
      <c r="AC312" s="255"/>
      <c r="AD312" s="255"/>
      <c r="AE312" s="255"/>
      <c r="AF312" s="255"/>
      <c r="AG312" s="255"/>
      <c r="AH312" s="255"/>
      <c r="AI312" s="255"/>
      <c r="AJ312" s="255"/>
      <c r="AK312" s="255"/>
      <c r="AL312" s="255"/>
      <c r="AM312" s="362">
        <f>AM311</f>
        <v>0</v>
      </c>
      <c r="AN312" s="362">
        <f>AN311</f>
        <v>0</v>
      </c>
      <c r="AO312" s="362">
        <f t="shared" ref="AO312:AZ312" si="105">AO311</f>
        <v>0</v>
      </c>
      <c r="AP312" s="362">
        <f t="shared" si="105"/>
        <v>0</v>
      </c>
      <c r="AQ312" s="362">
        <f t="shared" si="105"/>
        <v>0</v>
      </c>
      <c r="AR312" s="362">
        <f t="shared" si="105"/>
        <v>0</v>
      </c>
      <c r="AS312" s="362">
        <f t="shared" si="105"/>
        <v>0</v>
      </c>
      <c r="AT312" s="362">
        <f t="shared" si="105"/>
        <v>0</v>
      </c>
      <c r="AU312" s="362">
        <f t="shared" si="105"/>
        <v>0</v>
      </c>
      <c r="AV312" s="362">
        <f t="shared" si="105"/>
        <v>0</v>
      </c>
      <c r="AW312" s="362">
        <f t="shared" si="105"/>
        <v>0</v>
      </c>
      <c r="AX312" s="362">
        <f t="shared" si="105"/>
        <v>0</v>
      </c>
      <c r="AY312" s="362">
        <f t="shared" si="105"/>
        <v>0</v>
      </c>
      <c r="AZ312" s="362">
        <f t="shared" si="105"/>
        <v>0</v>
      </c>
      <c r="BA312" s="257"/>
    </row>
    <row r="313" spans="1:53" ht="15" hidden="1" outlineLevel="1">
      <c r="B313" s="254"/>
      <c r="C313" s="265"/>
      <c r="D313" s="264"/>
      <c r="E313" s="264"/>
      <c r="F313" s="264"/>
      <c r="G313" s="264"/>
      <c r="H313" s="264"/>
      <c r="I313" s="264"/>
      <c r="J313" s="264"/>
      <c r="K313" s="264"/>
      <c r="L313" s="264"/>
      <c r="M313" s="264"/>
      <c r="N313" s="264"/>
      <c r="O313" s="264"/>
      <c r="P313" s="264"/>
      <c r="Q313" s="264"/>
      <c r="R313" s="264"/>
      <c r="S313" s="264"/>
      <c r="T313" s="264"/>
      <c r="U313" s="251"/>
      <c r="V313" s="264"/>
      <c r="W313" s="264"/>
      <c r="X313" s="264"/>
      <c r="Y313" s="264"/>
      <c r="Z313" s="264"/>
      <c r="AA313" s="264"/>
      <c r="AB313" s="264"/>
      <c r="AC313" s="264"/>
      <c r="AD313" s="264"/>
      <c r="AE313" s="264"/>
      <c r="AF313" s="264"/>
      <c r="AG313" s="264"/>
      <c r="AH313" s="264"/>
      <c r="AI313" s="264"/>
      <c r="AJ313" s="264"/>
      <c r="AK313" s="264"/>
      <c r="AL313" s="264"/>
      <c r="AM313" s="363"/>
      <c r="AN313" s="363"/>
      <c r="AO313" s="363"/>
      <c r="AP313" s="363"/>
      <c r="AQ313" s="363"/>
      <c r="AR313" s="363"/>
      <c r="AS313" s="363"/>
      <c r="AT313" s="363"/>
      <c r="AU313" s="363"/>
      <c r="AV313" s="363"/>
      <c r="AW313" s="363"/>
      <c r="AX313" s="363"/>
      <c r="AY313" s="363"/>
      <c r="AZ313" s="363"/>
      <c r="BA313" s="266"/>
    </row>
    <row r="314" spans="1:53" ht="15" hidden="1" outlineLevel="1">
      <c r="A314" s="448">
        <v>7</v>
      </c>
      <c r="B314" s="254" t="s">
        <v>42</v>
      </c>
      <c r="C314" s="251" t="s">
        <v>25</v>
      </c>
      <c r="D314" s="255"/>
      <c r="E314" s="255"/>
      <c r="F314" s="255"/>
      <c r="G314" s="255"/>
      <c r="H314" s="255"/>
      <c r="I314" s="255"/>
      <c r="J314" s="255"/>
      <c r="K314" s="255"/>
      <c r="L314" s="255"/>
      <c r="M314" s="255"/>
      <c r="N314" s="255"/>
      <c r="O314" s="255"/>
      <c r="P314" s="255"/>
      <c r="Q314" s="255"/>
      <c r="R314" s="255"/>
      <c r="S314" s="255"/>
      <c r="T314" s="255"/>
      <c r="U314" s="251"/>
      <c r="V314" s="255"/>
      <c r="W314" s="255"/>
      <c r="X314" s="255"/>
      <c r="Y314" s="255"/>
      <c r="Z314" s="255"/>
      <c r="AA314" s="255"/>
      <c r="AB314" s="255"/>
      <c r="AC314" s="255"/>
      <c r="AD314" s="255"/>
      <c r="AE314" s="255"/>
      <c r="AF314" s="255"/>
      <c r="AG314" s="255"/>
      <c r="AH314" s="255"/>
      <c r="AI314" s="255"/>
      <c r="AJ314" s="255"/>
      <c r="AK314" s="255"/>
      <c r="AL314" s="255"/>
      <c r="AM314" s="361"/>
      <c r="AN314" s="361"/>
      <c r="AO314" s="361"/>
      <c r="AP314" s="361"/>
      <c r="AQ314" s="361"/>
      <c r="AR314" s="361"/>
      <c r="AS314" s="361"/>
      <c r="AT314" s="361"/>
      <c r="AU314" s="361"/>
      <c r="AV314" s="361"/>
      <c r="AW314" s="361"/>
      <c r="AX314" s="361"/>
      <c r="AY314" s="361"/>
      <c r="AZ314" s="361"/>
      <c r="BA314" s="256">
        <f>SUM(AM314:AZ314)</f>
        <v>0</v>
      </c>
    </row>
    <row r="315" spans="1:53" ht="15" hidden="1" outlineLevel="1">
      <c r="B315" s="254" t="s">
        <v>248</v>
      </c>
      <c r="C315" s="251" t="s">
        <v>163</v>
      </c>
      <c r="D315" s="255"/>
      <c r="E315" s="255"/>
      <c r="F315" s="255"/>
      <c r="G315" s="255"/>
      <c r="H315" s="255"/>
      <c r="I315" s="255"/>
      <c r="J315" s="255"/>
      <c r="K315" s="255"/>
      <c r="L315" s="255"/>
      <c r="M315" s="255"/>
      <c r="N315" s="255"/>
      <c r="O315" s="255"/>
      <c r="P315" s="255"/>
      <c r="Q315" s="255"/>
      <c r="R315" s="255"/>
      <c r="S315" s="255"/>
      <c r="T315" s="255"/>
      <c r="U315" s="251"/>
      <c r="V315" s="255"/>
      <c r="W315" s="255"/>
      <c r="X315" s="255"/>
      <c r="Y315" s="255"/>
      <c r="Z315" s="255"/>
      <c r="AA315" s="255"/>
      <c r="AB315" s="255"/>
      <c r="AC315" s="255"/>
      <c r="AD315" s="255"/>
      <c r="AE315" s="255"/>
      <c r="AF315" s="255"/>
      <c r="AG315" s="255"/>
      <c r="AH315" s="255"/>
      <c r="AI315" s="255"/>
      <c r="AJ315" s="255"/>
      <c r="AK315" s="255"/>
      <c r="AL315" s="255"/>
      <c r="AM315" s="362">
        <f>AM314</f>
        <v>0</v>
      </c>
      <c r="AN315" s="362">
        <f>AN314</f>
        <v>0</v>
      </c>
      <c r="AO315" s="362">
        <f t="shared" ref="AO315:AZ315" si="106">AO314</f>
        <v>0</v>
      </c>
      <c r="AP315" s="362">
        <f t="shared" si="106"/>
        <v>0</v>
      </c>
      <c r="AQ315" s="362">
        <f t="shared" si="106"/>
        <v>0</v>
      </c>
      <c r="AR315" s="362">
        <f t="shared" si="106"/>
        <v>0</v>
      </c>
      <c r="AS315" s="362">
        <f t="shared" si="106"/>
        <v>0</v>
      </c>
      <c r="AT315" s="362">
        <f t="shared" si="106"/>
        <v>0</v>
      </c>
      <c r="AU315" s="362">
        <f t="shared" si="106"/>
        <v>0</v>
      </c>
      <c r="AV315" s="362">
        <f t="shared" si="106"/>
        <v>0</v>
      </c>
      <c r="AW315" s="362">
        <f t="shared" si="106"/>
        <v>0</v>
      </c>
      <c r="AX315" s="362">
        <f t="shared" si="106"/>
        <v>0</v>
      </c>
      <c r="AY315" s="362">
        <f t="shared" si="106"/>
        <v>0</v>
      </c>
      <c r="AZ315" s="362">
        <f t="shared" si="106"/>
        <v>0</v>
      </c>
      <c r="BA315" s="257"/>
    </row>
    <row r="316" spans="1:53" ht="15" hidden="1" outlineLevel="1">
      <c r="B316" s="254"/>
      <c r="C316" s="265"/>
      <c r="D316" s="264"/>
      <c r="E316" s="264"/>
      <c r="F316" s="264"/>
      <c r="G316" s="264"/>
      <c r="H316" s="264"/>
      <c r="I316" s="264"/>
      <c r="J316" s="264"/>
      <c r="K316" s="264"/>
      <c r="L316" s="264"/>
      <c r="M316" s="264"/>
      <c r="N316" s="264"/>
      <c r="O316" s="264"/>
      <c r="P316" s="264"/>
      <c r="Q316" s="264"/>
      <c r="R316" s="264"/>
      <c r="S316" s="264"/>
      <c r="T316" s="264"/>
      <c r="U316" s="251"/>
      <c r="V316" s="264"/>
      <c r="W316" s="264"/>
      <c r="X316" s="264"/>
      <c r="Y316" s="264"/>
      <c r="Z316" s="264"/>
      <c r="AA316" s="264"/>
      <c r="AB316" s="264"/>
      <c r="AC316" s="264"/>
      <c r="AD316" s="264"/>
      <c r="AE316" s="264"/>
      <c r="AF316" s="264"/>
      <c r="AG316" s="264"/>
      <c r="AH316" s="264"/>
      <c r="AI316" s="264"/>
      <c r="AJ316" s="264"/>
      <c r="AK316" s="264"/>
      <c r="AL316" s="264"/>
      <c r="AM316" s="363"/>
      <c r="AN316" s="363"/>
      <c r="AO316" s="363"/>
      <c r="AP316" s="363"/>
      <c r="AQ316" s="363"/>
      <c r="AR316" s="363"/>
      <c r="AS316" s="363"/>
      <c r="AT316" s="363"/>
      <c r="AU316" s="363"/>
      <c r="AV316" s="363"/>
      <c r="AW316" s="363"/>
      <c r="AX316" s="363"/>
      <c r="AY316" s="363"/>
      <c r="AZ316" s="363"/>
      <c r="BA316" s="266"/>
    </row>
    <row r="317" spans="1:53" s="243" customFormat="1" ht="15" hidden="1" outlineLevel="1">
      <c r="A317" s="448">
        <v>8</v>
      </c>
      <c r="B317" s="254" t="s">
        <v>481</v>
      </c>
      <c r="C317" s="251" t="s">
        <v>25</v>
      </c>
      <c r="D317" s="255"/>
      <c r="E317" s="255"/>
      <c r="F317" s="255"/>
      <c r="G317" s="255"/>
      <c r="H317" s="255"/>
      <c r="I317" s="255"/>
      <c r="J317" s="255"/>
      <c r="K317" s="255"/>
      <c r="L317" s="255"/>
      <c r="M317" s="255"/>
      <c r="N317" s="255"/>
      <c r="O317" s="255"/>
      <c r="P317" s="255"/>
      <c r="Q317" s="255"/>
      <c r="R317" s="255"/>
      <c r="S317" s="255"/>
      <c r="T317" s="255"/>
      <c r="U317" s="251"/>
      <c r="V317" s="255"/>
      <c r="W317" s="255"/>
      <c r="X317" s="255"/>
      <c r="Y317" s="255"/>
      <c r="Z317" s="255"/>
      <c r="AA317" s="255"/>
      <c r="AB317" s="255"/>
      <c r="AC317" s="255"/>
      <c r="AD317" s="255"/>
      <c r="AE317" s="255"/>
      <c r="AF317" s="255"/>
      <c r="AG317" s="255"/>
      <c r="AH317" s="255"/>
      <c r="AI317" s="255"/>
      <c r="AJ317" s="255"/>
      <c r="AK317" s="255"/>
      <c r="AL317" s="255"/>
      <c r="AM317" s="361"/>
      <c r="AN317" s="361"/>
      <c r="AO317" s="361"/>
      <c r="AP317" s="361"/>
      <c r="AQ317" s="361"/>
      <c r="AR317" s="361"/>
      <c r="AS317" s="361"/>
      <c r="AT317" s="361"/>
      <c r="AU317" s="361"/>
      <c r="AV317" s="361"/>
      <c r="AW317" s="361"/>
      <c r="AX317" s="361"/>
      <c r="AY317" s="361"/>
      <c r="AZ317" s="361"/>
      <c r="BA317" s="256">
        <f>SUM(AM317:AZ317)</f>
        <v>0</v>
      </c>
    </row>
    <row r="318" spans="1:53" s="243" customFormat="1" ht="15" hidden="1" outlineLevel="1">
      <c r="A318" s="448"/>
      <c r="B318" s="254" t="s">
        <v>248</v>
      </c>
      <c r="C318" s="251" t="s">
        <v>163</v>
      </c>
      <c r="D318" s="255"/>
      <c r="E318" s="255"/>
      <c r="F318" s="255"/>
      <c r="G318" s="255"/>
      <c r="H318" s="255"/>
      <c r="I318" s="255"/>
      <c r="J318" s="255"/>
      <c r="K318" s="255"/>
      <c r="L318" s="255"/>
      <c r="M318" s="255"/>
      <c r="N318" s="255"/>
      <c r="O318" s="255"/>
      <c r="P318" s="255"/>
      <c r="Q318" s="255"/>
      <c r="R318" s="255"/>
      <c r="S318" s="255"/>
      <c r="T318" s="255"/>
      <c r="U318" s="251"/>
      <c r="V318" s="255"/>
      <c r="W318" s="255"/>
      <c r="X318" s="255"/>
      <c r="Y318" s="255"/>
      <c r="Z318" s="255"/>
      <c r="AA318" s="255"/>
      <c r="AB318" s="255"/>
      <c r="AC318" s="255"/>
      <c r="AD318" s="255"/>
      <c r="AE318" s="255"/>
      <c r="AF318" s="255"/>
      <c r="AG318" s="255"/>
      <c r="AH318" s="255"/>
      <c r="AI318" s="255"/>
      <c r="AJ318" s="255"/>
      <c r="AK318" s="255"/>
      <c r="AL318" s="255"/>
      <c r="AM318" s="362">
        <f>AM317</f>
        <v>0</v>
      </c>
      <c r="AN318" s="362">
        <f>AN317</f>
        <v>0</v>
      </c>
      <c r="AO318" s="362">
        <f t="shared" ref="AO318:AZ318" si="107">AO317</f>
        <v>0</v>
      </c>
      <c r="AP318" s="362">
        <f t="shared" si="107"/>
        <v>0</v>
      </c>
      <c r="AQ318" s="362">
        <f t="shared" si="107"/>
        <v>0</v>
      </c>
      <c r="AR318" s="362">
        <f t="shared" si="107"/>
        <v>0</v>
      </c>
      <c r="AS318" s="362">
        <f t="shared" si="107"/>
        <v>0</v>
      </c>
      <c r="AT318" s="362">
        <f t="shared" si="107"/>
        <v>0</v>
      </c>
      <c r="AU318" s="362">
        <f t="shared" si="107"/>
        <v>0</v>
      </c>
      <c r="AV318" s="362">
        <f t="shared" si="107"/>
        <v>0</v>
      </c>
      <c r="AW318" s="362">
        <f t="shared" si="107"/>
        <v>0</v>
      </c>
      <c r="AX318" s="362">
        <f t="shared" si="107"/>
        <v>0</v>
      </c>
      <c r="AY318" s="362">
        <f t="shared" si="107"/>
        <v>0</v>
      </c>
      <c r="AZ318" s="362">
        <f t="shared" si="107"/>
        <v>0</v>
      </c>
      <c r="BA318" s="257"/>
    </row>
    <row r="319" spans="1:53" s="243" customFormat="1" ht="15" hidden="1" outlineLevel="1">
      <c r="A319" s="448"/>
      <c r="B319" s="254"/>
      <c r="C319" s="265"/>
      <c r="D319" s="264"/>
      <c r="E319" s="264"/>
      <c r="F319" s="264"/>
      <c r="G319" s="264"/>
      <c r="H319" s="264"/>
      <c r="I319" s="264"/>
      <c r="J319" s="264"/>
      <c r="K319" s="264"/>
      <c r="L319" s="264"/>
      <c r="M319" s="264"/>
      <c r="N319" s="264"/>
      <c r="O319" s="264"/>
      <c r="P319" s="264"/>
      <c r="Q319" s="264"/>
      <c r="R319" s="264"/>
      <c r="S319" s="264"/>
      <c r="T319" s="264"/>
      <c r="U319" s="251"/>
      <c r="V319" s="264"/>
      <c r="W319" s="264"/>
      <c r="X319" s="264"/>
      <c r="Y319" s="264"/>
      <c r="Z319" s="264"/>
      <c r="AA319" s="264"/>
      <c r="AB319" s="264"/>
      <c r="AC319" s="264"/>
      <c r="AD319" s="264"/>
      <c r="AE319" s="264"/>
      <c r="AF319" s="264"/>
      <c r="AG319" s="264"/>
      <c r="AH319" s="264"/>
      <c r="AI319" s="264"/>
      <c r="AJ319" s="264"/>
      <c r="AK319" s="264"/>
      <c r="AL319" s="264"/>
      <c r="AM319" s="363"/>
      <c r="AN319" s="363"/>
      <c r="AO319" s="363"/>
      <c r="AP319" s="363"/>
      <c r="AQ319" s="363"/>
      <c r="AR319" s="363"/>
      <c r="AS319" s="363"/>
      <c r="AT319" s="363"/>
      <c r="AU319" s="363"/>
      <c r="AV319" s="363"/>
      <c r="AW319" s="363"/>
      <c r="AX319" s="363"/>
      <c r="AY319" s="363"/>
      <c r="AZ319" s="363"/>
      <c r="BA319" s="266"/>
    </row>
    <row r="320" spans="1:53" ht="15" hidden="1" outlineLevel="1">
      <c r="A320" s="448">
        <v>9</v>
      </c>
      <c r="B320" s="254" t="s">
        <v>7</v>
      </c>
      <c r="C320" s="251" t="s">
        <v>25</v>
      </c>
      <c r="D320" s="255"/>
      <c r="E320" s="255"/>
      <c r="F320" s="255"/>
      <c r="G320" s="255"/>
      <c r="H320" s="255"/>
      <c r="I320" s="255"/>
      <c r="J320" s="255"/>
      <c r="K320" s="255"/>
      <c r="L320" s="255"/>
      <c r="M320" s="255"/>
      <c r="N320" s="255"/>
      <c r="O320" s="255"/>
      <c r="P320" s="255"/>
      <c r="Q320" s="255"/>
      <c r="R320" s="255"/>
      <c r="S320" s="255"/>
      <c r="T320" s="255"/>
      <c r="U320" s="251"/>
      <c r="V320" s="255"/>
      <c r="W320" s="255"/>
      <c r="X320" s="255"/>
      <c r="Y320" s="255"/>
      <c r="Z320" s="255"/>
      <c r="AA320" s="255"/>
      <c r="AB320" s="255"/>
      <c r="AC320" s="255"/>
      <c r="AD320" s="255"/>
      <c r="AE320" s="255"/>
      <c r="AF320" s="255"/>
      <c r="AG320" s="255"/>
      <c r="AH320" s="255"/>
      <c r="AI320" s="255"/>
      <c r="AJ320" s="255"/>
      <c r="AK320" s="255"/>
      <c r="AL320" s="255"/>
      <c r="AM320" s="361"/>
      <c r="AN320" s="361"/>
      <c r="AO320" s="361"/>
      <c r="AP320" s="361"/>
      <c r="AQ320" s="361"/>
      <c r="AR320" s="361"/>
      <c r="AS320" s="361"/>
      <c r="AT320" s="361"/>
      <c r="AU320" s="361"/>
      <c r="AV320" s="361"/>
      <c r="AW320" s="361"/>
      <c r="AX320" s="361"/>
      <c r="AY320" s="361"/>
      <c r="AZ320" s="361"/>
      <c r="BA320" s="256">
        <f>SUM(AM320:AZ320)</f>
        <v>0</v>
      </c>
    </row>
    <row r="321" spans="1:53" ht="15" hidden="1" outlineLevel="1">
      <c r="B321" s="254" t="s">
        <v>248</v>
      </c>
      <c r="C321" s="251" t="s">
        <v>163</v>
      </c>
      <c r="D321" s="255"/>
      <c r="E321" s="255"/>
      <c r="F321" s="255"/>
      <c r="G321" s="255"/>
      <c r="H321" s="255"/>
      <c r="I321" s="255"/>
      <c r="J321" s="255"/>
      <c r="K321" s="255"/>
      <c r="L321" s="255"/>
      <c r="M321" s="255"/>
      <c r="N321" s="255"/>
      <c r="O321" s="255"/>
      <c r="P321" s="255"/>
      <c r="Q321" s="255"/>
      <c r="R321" s="255"/>
      <c r="S321" s="255"/>
      <c r="T321" s="255"/>
      <c r="U321" s="251"/>
      <c r="V321" s="255"/>
      <c r="W321" s="255"/>
      <c r="X321" s="255"/>
      <c r="Y321" s="255"/>
      <c r="Z321" s="255"/>
      <c r="AA321" s="255"/>
      <c r="AB321" s="255"/>
      <c r="AC321" s="255"/>
      <c r="AD321" s="255"/>
      <c r="AE321" s="255"/>
      <c r="AF321" s="255"/>
      <c r="AG321" s="255"/>
      <c r="AH321" s="255"/>
      <c r="AI321" s="255"/>
      <c r="AJ321" s="255"/>
      <c r="AK321" s="255"/>
      <c r="AL321" s="255"/>
      <c r="AM321" s="362">
        <f>AM320</f>
        <v>0</v>
      </c>
      <c r="AN321" s="362">
        <f>AN320</f>
        <v>0</v>
      </c>
      <c r="AO321" s="362">
        <f t="shared" ref="AO321:AZ321" si="108">AO320</f>
        <v>0</v>
      </c>
      <c r="AP321" s="362">
        <f t="shared" si="108"/>
        <v>0</v>
      </c>
      <c r="AQ321" s="362">
        <f t="shared" si="108"/>
        <v>0</v>
      </c>
      <c r="AR321" s="362">
        <f t="shared" si="108"/>
        <v>0</v>
      </c>
      <c r="AS321" s="362">
        <f t="shared" si="108"/>
        <v>0</v>
      </c>
      <c r="AT321" s="362">
        <f t="shared" si="108"/>
        <v>0</v>
      </c>
      <c r="AU321" s="362">
        <f t="shared" si="108"/>
        <v>0</v>
      </c>
      <c r="AV321" s="362">
        <f t="shared" si="108"/>
        <v>0</v>
      </c>
      <c r="AW321" s="362">
        <f t="shared" si="108"/>
        <v>0</v>
      </c>
      <c r="AX321" s="362">
        <f t="shared" si="108"/>
        <v>0</v>
      </c>
      <c r="AY321" s="362">
        <f t="shared" si="108"/>
        <v>0</v>
      </c>
      <c r="AZ321" s="362">
        <f t="shared" si="108"/>
        <v>0</v>
      </c>
      <c r="BA321" s="257"/>
    </row>
    <row r="322" spans="1:53" ht="15" hidden="1" outlineLevel="1">
      <c r="B322" s="267"/>
      <c r="C322" s="268"/>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AI322" s="251"/>
      <c r="AJ322" s="251"/>
      <c r="AK322" s="251"/>
      <c r="AL322" s="251"/>
      <c r="AM322" s="363"/>
      <c r="AN322" s="363"/>
      <c r="AO322" s="363"/>
      <c r="AP322" s="363"/>
      <c r="AQ322" s="363"/>
      <c r="AR322" s="363"/>
      <c r="AS322" s="363"/>
      <c r="AT322" s="363"/>
      <c r="AU322" s="363"/>
      <c r="AV322" s="363"/>
      <c r="AW322" s="363"/>
      <c r="AX322" s="363"/>
      <c r="AY322" s="363"/>
      <c r="AZ322" s="363"/>
      <c r="BA322" s="266"/>
    </row>
    <row r="323" spans="1:53" ht="15.75" hidden="1" outlineLevel="1">
      <c r="A323" s="449"/>
      <c r="B323" s="248" t="s">
        <v>8</v>
      </c>
      <c r="C323" s="249"/>
      <c r="D323" s="249"/>
      <c r="E323" s="249"/>
      <c r="F323" s="249"/>
      <c r="G323" s="249"/>
      <c r="H323" s="249"/>
      <c r="I323" s="249"/>
      <c r="J323" s="249"/>
      <c r="K323" s="249"/>
      <c r="L323" s="249"/>
      <c r="M323" s="249"/>
      <c r="N323" s="249"/>
      <c r="O323" s="249"/>
      <c r="P323" s="249"/>
      <c r="Q323" s="249"/>
      <c r="R323" s="249"/>
      <c r="S323" s="249"/>
      <c r="T323" s="249"/>
      <c r="U323" s="251"/>
      <c r="V323" s="249"/>
      <c r="W323" s="249"/>
      <c r="X323" s="249"/>
      <c r="Y323" s="249"/>
      <c r="Z323" s="249"/>
      <c r="AA323" s="249"/>
      <c r="AB323" s="249"/>
      <c r="AC323" s="249"/>
      <c r="AD323" s="249"/>
      <c r="AE323" s="249"/>
      <c r="AF323" s="249"/>
      <c r="AG323" s="249"/>
      <c r="AH323" s="249"/>
      <c r="AI323" s="249"/>
      <c r="AJ323" s="249"/>
      <c r="AK323" s="249"/>
      <c r="AL323" s="249"/>
      <c r="AM323" s="365"/>
      <c r="AN323" s="365"/>
      <c r="AO323" s="365"/>
      <c r="AP323" s="365"/>
      <c r="AQ323" s="365"/>
      <c r="AR323" s="365"/>
      <c r="AS323" s="365"/>
      <c r="AT323" s="365"/>
      <c r="AU323" s="365"/>
      <c r="AV323" s="365"/>
      <c r="AW323" s="365"/>
      <c r="AX323" s="365"/>
      <c r="AY323" s="365"/>
      <c r="AZ323" s="365"/>
      <c r="BA323" s="252"/>
    </row>
    <row r="324" spans="1:53" ht="15" hidden="1" outlineLevel="1">
      <c r="A324" s="448">
        <v>10</v>
      </c>
      <c r="B324" s="269" t="s">
        <v>22</v>
      </c>
      <c r="C324" s="251" t="s">
        <v>25</v>
      </c>
      <c r="D324" s="255"/>
      <c r="E324" s="255"/>
      <c r="F324" s="255"/>
      <c r="G324" s="255"/>
      <c r="H324" s="255"/>
      <c r="I324" s="255"/>
      <c r="J324" s="255"/>
      <c r="K324" s="255"/>
      <c r="L324" s="255"/>
      <c r="M324" s="255"/>
      <c r="N324" s="255"/>
      <c r="O324" s="255"/>
      <c r="P324" s="255"/>
      <c r="Q324" s="255"/>
      <c r="R324" s="255"/>
      <c r="S324" s="255"/>
      <c r="T324" s="255"/>
      <c r="U324" s="255">
        <v>12</v>
      </c>
      <c r="V324" s="255"/>
      <c r="W324" s="255"/>
      <c r="X324" s="255"/>
      <c r="Y324" s="255"/>
      <c r="Z324" s="255"/>
      <c r="AA324" s="255"/>
      <c r="AB324" s="255"/>
      <c r="AC324" s="255"/>
      <c r="AD324" s="255"/>
      <c r="AE324" s="255"/>
      <c r="AF324" s="255"/>
      <c r="AG324" s="255"/>
      <c r="AH324" s="255"/>
      <c r="AI324" s="255"/>
      <c r="AJ324" s="255"/>
      <c r="AK324" s="255"/>
      <c r="AL324" s="255"/>
      <c r="AM324" s="366"/>
      <c r="AN324" s="442"/>
      <c r="AO324" s="442"/>
      <c r="AP324" s="442"/>
      <c r="AQ324" s="366"/>
      <c r="AR324" s="366"/>
      <c r="AS324" s="366"/>
      <c r="AT324" s="366"/>
      <c r="AU324" s="366"/>
      <c r="AV324" s="366"/>
      <c r="AW324" s="366"/>
      <c r="AX324" s="366"/>
      <c r="AY324" s="366"/>
      <c r="AZ324" s="366"/>
      <c r="BA324" s="256">
        <f>SUM(AM324:AZ324)</f>
        <v>0</v>
      </c>
    </row>
    <row r="325" spans="1:53" ht="15" hidden="1" outlineLevel="1">
      <c r="B325" s="254" t="s">
        <v>248</v>
      </c>
      <c r="C325" s="251" t="s">
        <v>163</v>
      </c>
      <c r="D325" s="255"/>
      <c r="E325" s="255"/>
      <c r="F325" s="255"/>
      <c r="G325" s="255"/>
      <c r="H325" s="255"/>
      <c r="I325" s="255"/>
      <c r="J325" s="255"/>
      <c r="K325" s="255"/>
      <c r="L325" s="255"/>
      <c r="M325" s="255"/>
      <c r="N325" s="255"/>
      <c r="O325" s="255"/>
      <c r="P325" s="255"/>
      <c r="Q325" s="255"/>
      <c r="R325" s="255"/>
      <c r="S325" s="255"/>
      <c r="T325" s="255"/>
      <c r="U325" s="255">
        <f>U324</f>
        <v>12</v>
      </c>
      <c r="V325" s="255"/>
      <c r="W325" s="255"/>
      <c r="X325" s="255"/>
      <c r="Y325" s="255"/>
      <c r="Z325" s="255"/>
      <c r="AA325" s="255"/>
      <c r="AB325" s="255"/>
      <c r="AC325" s="255"/>
      <c r="AD325" s="255"/>
      <c r="AE325" s="255"/>
      <c r="AF325" s="255"/>
      <c r="AG325" s="255"/>
      <c r="AH325" s="255"/>
      <c r="AI325" s="255"/>
      <c r="AJ325" s="255"/>
      <c r="AK325" s="255"/>
      <c r="AL325" s="255"/>
      <c r="AM325" s="362">
        <f>AM324</f>
        <v>0</v>
      </c>
      <c r="AN325" s="362">
        <f>AN324</f>
        <v>0</v>
      </c>
      <c r="AO325" s="362">
        <f t="shared" ref="AO325:AZ325" si="109">AO324</f>
        <v>0</v>
      </c>
      <c r="AP325" s="362">
        <f t="shared" si="109"/>
        <v>0</v>
      </c>
      <c r="AQ325" s="362">
        <f t="shared" si="109"/>
        <v>0</v>
      </c>
      <c r="AR325" s="362">
        <f t="shared" si="109"/>
        <v>0</v>
      </c>
      <c r="AS325" s="362">
        <f t="shared" si="109"/>
        <v>0</v>
      </c>
      <c r="AT325" s="362">
        <f t="shared" si="109"/>
        <v>0</v>
      </c>
      <c r="AU325" s="362">
        <f t="shared" si="109"/>
        <v>0</v>
      </c>
      <c r="AV325" s="362">
        <f t="shared" si="109"/>
        <v>0</v>
      </c>
      <c r="AW325" s="362">
        <f t="shared" si="109"/>
        <v>0</v>
      </c>
      <c r="AX325" s="362">
        <f t="shared" si="109"/>
        <v>0</v>
      </c>
      <c r="AY325" s="362">
        <f t="shared" si="109"/>
        <v>0</v>
      </c>
      <c r="AZ325" s="362">
        <f t="shared" si="109"/>
        <v>0</v>
      </c>
      <c r="BA325" s="270"/>
    </row>
    <row r="326" spans="1:53" ht="15" hidden="1" outlineLevel="1">
      <c r="B326" s="269"/>
      <c r="C326" s="27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AI326" s="251"/>
      <c r="AJ326" s="251"/>
      <c r="AK326" s="251"/>
      <c r="AL326" s="251"/>
      <c r="AM326" s="367"/>
      <c r="AN326" s="367"/>
      <c r="AO326" s="367"/>
      <c r="AP326" s="367"/>
      <c r="AQ326" s="367"/>
      <c r="AR326" s="367"/>
      <c r="AS326" s="367"/>
      <c r="AT326" s="367"/>
      <c r="AU326" s="367"/>
      <c r="AV326" s="367"/>
      <c r="AW326" s="367"/>
      <c r="AX326" s="367"/>
      <c r="AY326" s="367"/>
      <c r="AZ326" s="367"/>
      <c r="BA326" s="272"/>
    </row>
    <row r="327" spans="1:53" ht="15" hidden="1" outlineLevel="1">
      <c r="A327" s="448">
        <v>11</v>
      </c>
      <c r="B327" s="273" t="s">
        <v>21</v>
      </c>
      <c r="C327" s="251" t="s">
        <v>25</v>
      </c>
      <c r="D327" s="255"/>
      <c r="E327" s="255"/>
      <c r="F327" s="255"/>
      <c r="G327" s="255"/>
      <c r="H327" s="255"/>
      <c r="I327" s="255"/>
      <c r="J327" s="255"/>
      <c r="K327" s="255"/>
      <c r="L327" s="255"/>
      <c r="M327" s="255"/>
      <c r="N327" s="255"/>
      <c r="O327" s="255"/>
      <c r="P327" s="255"/>
      <c r="Q327" s="255"/>
      <c r="R327" s="255"/>
      <c r="S327" s="255"/>
      <c r="T327" s="255"/>
      <c r="U327" s="255">
        <v>12</v>
      </c>
      <c r="V327" s="255"/>
      <c r="W327" s="255"/>
      <c r="X327" s="255"/>
      <c r="Y327" s="255"/>
      <c r="Z327" s="255"/>
      <c r="AA327" s="255"/>
      <c r="AB327" s="255"/>
      <c r="AC327" s="255"/>
      <c r="AD327" s="255"/>
      <c r="AE327" s="255"/>
      <c r="AF327" s="255"/>
      <c r="AG327" s="255"/>
      <c r="AH327" s="255"/>
      <c r="AI327" s="255"/>
      <c r="AJ327" s="255"/>
      <c r="AK327" s="255"/>
      <c r="AL327" s="255"/>
      <c r="AM327" s="366"/>
      <c r="AN327" s="442"/>
      <c r="AO327" s="366"/>
      <c r="AP327" s="366"/>
      <c r="AQ327" s="366"/>
      <c r="AR327" s="366"/>
      <c r="AS327" s="366"/>
      <c r="AT327" s="366"/>
      <c r="AU327" s="366"/>
      <c r="AV327" s="366"/>
      <c r="AW327" s="366"/>
      <c r="AX327" s="366"/>
      <c r="AY327" s="366"/>
      <c r="AZ327" s="366"/>
      <c r="BA327" s="256">
        <f>SUM(AM327:AZ327)</f>
        <v>0</v>
      </c>
    </row>
    <row r="328" spans="1:53" ht="15" hidden="1" outlineLevel="1">
      <c r="B328" s="254" t="s">
        <v>248</v>
      </c>
      <c r="C328" s="251" t="s">
        <v>163</v>
      </c>
      <c r="D328" s="255"/>
      <c r="E328" s="255"/>
      <c r="F328" s="255"/>
      <c r="G328" s="255"/>
      <c r="H328" s="255"/>
      <c r="I328" s="255"/>
      <c r="J328" s="255"/>
      <c r="K328" s="255"/>
      <c r="L328" s="255"/>
      <c r="M328" s="255"/>
      <c r="N328" s="255"/>
      <c r="O328" s="255"/>
      <c r="P328" s="255"/>
      <c r="Q328" s="255"/>
      <c r="R328" s="255"/>
      <c r="S328" s="255"/>
      <c r="T328" s="255"/>
      <c r="U328" s="255">
        <f>U327</f>
        <v>12</v>
      </c>
      <c r="V328" s="255"/>
      <c r="W328" s="255"/>
      <c r="X328" s="255"/>
      <c r="Y328" s="255"/>
      <c r="Z328" s="255"/>
      <c r="AA328" s="255"/>
      <c r="AB328" s="255"/>
      <c r="AC328" s="255"/>
      <c r="AD328" s="255"/>
      <c r="AE328" s="255"/>
      <c r="AF328" s="255"/>
      <c r="AG328" s="255"/>
      <c r="AH328" s="255"/>
      <c r="AI328" s="255"/>
      <c r="AJ328" s="255"/>
      <c r="AK328" s="255"/>
      <c r="AL328" s="255"/>
      <c r="AM328" s="362">
        <f>AM327</f>
        <v>0</v>
      </c>
      <c r="AN328" s="362">
        <f>AN327</f>
        <v>0</v>
      </c>
      <c r="AO328" s="362">
        <f t="shared" ref="AO328:AZ328" si="110">AO327</f>
        <v>0</v>
      </c>
      <c r="AP328" s="362">
        <f t="shared" si="110"/>
        <v>0</v>
      </c>
      <c r="AQ328" s="362">
        <f t="shared" si="110"/>
        <v>0</v>
      </c>
      <c r="AR328" s="362">
        <f t="shared" si="110"/>
        <v>0</v>
      </c>
      <c r="AS328" s="362">
        <f t="shared" si="110"/>
        <v>0</v>
      </c>
      <c r="AT328" s="362">
        <f t="shared" si="110"/>
        <v>0</v>
      </c>
      <c r="AU328" s="362">
        <f t="shared" si="110"/>
        <v>0</v>
      </c>
      <c r="AV328" s="362">
        <f t="shared" si="110"/>
        <v>0</v>
      </c>
      <c r="AW328" s="362">
        <f t="shared" si="110"/>
        <v>0</v>
      </c>
      <c r="AX328" s="362">
        <f t="shared" si="110"/>
        <v>0</v>
      </c>
      <c r="AY328" s="362">
        <f t="shared" si="110"/>
        <v>0</v>
      </c>
      <c r="AZ328" s="362">
        <f t="shared" si="110"/>
        <v>0</v>
      </c>
      <c r="BA328" s="270"/>
    </row>
    <row r="329" spans="1:53" ht="15" hidden="1" outlineLevel="1">
      <c r="B329" s="273"/>
      <c r="C329" s="27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AI329" s="251"/>
      <c r="AJ329" s="251"/>
      <c r="AK329" s="251"/>
      <c r="AL329" s="251"/>
      <c r="AM329" s="367"/>
      <c r="AN329" s="368"/>
      <c r="AO329" s="367"/>
      <c r="AP329" s="367"/>
      <c r="AQ329" s="367"/>
      <c r="AR329" s="367"/>
      <c r="AS329" s="367"/>
      <c r="AT329" s="367"/>
      <c r="AU329" s="367"/>
      <c r="AV329" s="367"/>
      <c r="AW329" s="367"/>
      <c r="AX329" s="367"/>
      <c r="AY329" s="367"/>
      <c r="AZ329" s="367"/>
      <c r="BA329" s="272"/>
    </row>
    <row r="330" spans="1:53" ht="15" hidden="1" outlineLevel="1">
      <c r="A330" s="448">
        <v>12</v>
      </c>
      <c r="B330" s="273" t="s">
        <v>23</v>
      </c>
      <c r="C330" s="251" t="s">
        <v>25</v>
      </c>
      <c r="D330" s="255"/>
      <c r="E330" s="255"/>
      <c r="F330" s="255"/>
      <c r="G330" s="255"/>
      <c r="H330" s="255"/>
      <c r="I330" s="255"/>
      <c r="J330" s="255"/>
      <c r="K330" s="255"/>
      <c r="L330" s="255"/>
      <c r="M330" s="255"/>
      <c r="N330" s="255"/>
      <c r="O330" s="255"/>
      <c r="P330" s="255"/>
      <c r="Q330" s="255"/>
      <c r="R330" s="255"/>
      <c r="S330" s="255"/>
      <c r="T330" s="255"/>
      <c r="U330" s="255">
        <v>3</v>
      </c>
      <c r="V330" s="255"/>
      <c r="W330" s="255"/>
      <c r="X330" s="255"/>
      <c r="Y330" s="255"/>
      <c r="Z330" s="255"/>
      <c r="AA330" s="255"/>
      <c r="AB330" s="255"/>
      <c r="AC330" s="255"/>
      <c r="AD330" s="255"/>
      <c r="AE330" s="255"/>
      <c r="AF330" s="255"/>
      <c r="AG330" s="255"/>
      <c r="AH330" s="255"/>
      <c r="AI330" s="255"/>
      <c r="AJ330" s="255"/>
      <c r="AK330" s="255"/>
      <c r="AL330" s="255"/>
      <c r="AM330" s="366"/>
      <c r="AN330" s="366"/>
      <c r="AO330" s="366"/>
      <c r="AP330" s="366"/>
      <c r="AQ330" s="366"/>
      <c r="AR330" s="366"/>
      <c r="AS330" s="366"/>
      <c r="AT330" s="366"/>
      <c r="AU330" s="366"/>
      <c r="AV330" s="366"/>
      <c r="AW330" s="366"/>
      <c r="AX330" s="366"/>
      <c r="AY330" s="366"/>
      <c r="AZ330" s="366"/>
      <c r="BA330" s="256">
        <f>SUM(AM330:AZ330)</f>
        <v>0</v>
      </c>
    </row>
    <row r="331" spans="1:53" ht="15" hidden="1" outlineLevel="1">
      <c r="B331" s="254" t="s">
        <v>248</v>
      </c>
      <c r="C331" s="251" t="s">
        <v>163</v>
      </c>
      <c r="D331" s="255"/>
      <c r="E331" s="255"/>
      <c r="F331" s="255"/>
      <c r="G331" s="255"/>
      <c r="H331" s="255"/>
      <c r="I331" s="255"/>
      <c r="J331" s="255"/>
      <c r="K331" s="255"/>
      <c r="L331" s="255"/>
      <c r="M331" s="255"/>
      <c r="N331" s="255"/>
      <c r="O331" s="255"/>
      <c r="P331" s="255"/>
      <c r="Q331" s="255"/>
      <c r="R331" s="255"/>
      <c r="S331" s="255"/>
      <c r="T331" s="255"/>
      <c r="U331" s="255">
        <f>U330</f>
        <v>3</v>
      </c>
      <c r="V331" s="255"/>
      <c r="W331" s="255"/>
      <c r="X331" s="255"/>
      <c r="Y331" s="255"/>
      <c r="Z331" s="255"/>
      <c r="AA331" s="255"/>
      <c r="AB331" s="255"/>
      <c r="AC331" s="255"/>
      <c r="AD331" s="255"/>
      <c r="AE331" s="255"/>
      <c r="AF331" s="255"/>
      <c r="AG331" s="255"/>
      <c r="AH331" s="255"/>
      <c r="AI331" s="255"/>
      <c r="AJ331" s="255"/>
      <c r="AK331" s="255"/>
      <c r="AL331" s="255"/>
      <c r="AM331" s="362">
        <f>AM330</f>
        <v>0</v>
      </c>
      <c r="AN331" s="362">
        <f>AN330</f>
        <v>0</v>
      </c>
      <c r="AO331" s="362">
        <f t="shared" ref="AO331:AZ331" si="111">AO330</f>
        <v>0</v>
      </c>
      <c r="AP331" s="362">
        <f t="shared" si="111"/>
        <v>0</v>
      </c>
      <c r="AQ331" s="362">
        <f t="shared" si="111"/>
        <v>0</v>
      </c>
      <c r="AR331" s="362">
        <f t="shared" si="111"/>
        <v>0</v>
      </c>
      <c r="AS331" s="362">
        <f t="shared" si="111"/>
        <v>0</v>
      </c>
      <c r="AT331" s="362">
        <f t="shared" si="111"/>
        <v>0</v>
      </c>
      <c r="AU331" s="362">
        <f t="shared" si="111"/>
        <v>0</v>
      </c>
      <c r="AV331" s="362">
        <f t="shared" si="111"/>
        <v>0</v>
      </c>
      <c r="AW331" s="362">
        <f t="shared" si="111"/>
        <v>0</v>
      </c>
      <c r="AX331" s="362">
        <f t="shared" si="111"/>
        <v>0</v>
      </c>
      <c r="AY331" s="362">
        <f t="shared" si="111"/>
        <v>0</v>
      </c>
      <c r="AZ331" s="362">
        <f t="shared" si="111"/>
        <v>0</v>
      </c>
      <c r="BA331" s="270"/>
    </row>
    <row r="332" spans="1:53" ht="15" hidden="1" outlineLevel="1">
      <c r="B332" s="273"/>
      <c r="C332" s="271"/>
      <c r="D332" s="275"/>
      <c r="E332" s="275"/>
      <c r="F332" s="275"/>
      <c r="G332" s="275"/>
      <c r="H332" s="275"/>
      <c r="I332" s="275"/>
      <c r="J332" s="275"/>
      <c r="K332" s="275"/>
      <c r="L332" s="275"/>
      <c r="M332" s="275"/>
      <c r="N332" s="275"/>
      <c r="O332" s="275"/>
      <c r="P332" s="275"/>
      <c r="Q332" s="275"/>
      <c r="R332" s="275"/>
      <c r="S332" s="275"/>
      <c r="T332" s="275"/>
      <c r="U332" s="251"/>
      <c r="V332" s="275"/>
      <c r="W332" s="275"/>
      <c r="X332" s="275"/>
      <c r="Y332" s="275"/>
      <c r="Z332" s="275"/>
      <c r="AA332" s="275"/>
      <c r="AB332" s="275"/>
      <c r="AC332" s="275"/>
      <c r="AD332" s="275"/>
      <c r="AE332" s="275"/>
      <c r="AF332" s="275"/>
      <c r="AG332" s="275"/>
      <c r="AH332" s="275"/>
      <c r="AI332" s="275"/>
      <c r="AJ332" s="275"/>
      <c r="AK332" s="275"/>
      <c r="AL332" s="275"/>
      <c r="AM332" s="367"/>
      <c r="AN332" s="368"/>
      <c r="AO332" s="367"/>
      <c r="AP332" s="367"/>
      <c r="AQ332" s="367"/>
      <c r="AR332" s="367"/>
      <c r="AS332" s="367"/>
      <c r="AT332" s="367"/>
      <c r="AU332" s="367"/>
      <c r="AV332" s="367"/>
      <c r="AW332" s="367"/>
      <c r="AX332" s="367"/>
      <c r="AY332" s="367"/>
      <c r="AZ332" s="367"/>
      <c r="BA332" s="272"/>
    </row>
    <row r="333" spans="1:53" ht="15" hidden="1" outlineLevel="1">
      <c r="A333" s="448">
        <v>13</v>
      </c>
      <c r="B333" s="273" t="s">
        <v>24</v>
      </c>
      <c r="C333" s="251" t="s">
        <v>25</v>
      </c>
      <c r="D333" s="255"/>
      <c r="E333" s="255"/>
      <c r="F333" s="255"/>
      <c r="G333" s="255"/>
      <c r="H333" s="255"/>
      <c r="I333" s="255"/>
      <c r="J333" s="255"/>
      <c r="K333" s="255"/>
      <c r="L333" s="255"/>
      <c r="M333" s="255"/>
      <c r="N333" s="255"/>
      <c r="O333" s="255"/>
      <c r="P333" s="255"/>
      <c r="Q333" s="255"/>
      <c r="R333" s="255"/>
      <c r="S333" s="255"/>
      <c r="T333" s="255"/>
      <c r="U333" s="255">
        <v>12</v>
      </c>
      <c r="V333" s="255"/>
      <c r="W333" s="255"/>
      <c r="X333" s="255"/>
      <c r="Y333" s="255"/>
      <c r="Z333" s="255"/>
      <c r="AA333" s="255"/>
      <c r="AB333" s="255"/>
      <c r="AC333" s="255"/>
      <c r="AD333" s="255"/>
      <c r="AE333" s="255"/>
      <c r="AF333" s="255"/>
      <c r="AG333" s="255"/>
      <c r="AH333" s="255"/>
      <c r="AI333" s="255"/>
      <c r="AJ333" s="255"/>
      <c r="AK333" s="255"/>
      <c r="AL333" s="255"/>
      <c r="AM333" s="366"/>
      <c r="AN333" s="366"/>
      <c r="AO333" s="366"/>
      <c r="AP333" s="366"/>
      <c r="AQ333" s="366"/>
      <c r="AR333" s="366"/>
      <c r="AS333" s="366"/>
      <c r="AT333" s="366"/>
      <c r="AU333" s="366"/>
      <c r="AV333" s="366"/>
      <c r="AW333" s="366"/>
      <c r="AX333" s="366"/>
      <c r="AY333" s="366"/>
      <c r="AZ333" s="366"/>
      <c r="BA333" s="256">
        <f>SUM(AM333:AZ333)</f>
        <v>0</v>
      </c>
    </row>
    <row r="334" spans="1:53" ht="15" hidden="1" outlineLevel="1">
      <c r="B334" s="254" t="s">
        <v>248</v>
      </c>
      <c r="C334" s="251" t="s">
        <v>163</v>
      </c>
      <c r="D334" s="255"/>
      <c r="E334" s="255"/>
      <c r="F334" s="255"/>
      <c r="G334" s="255"/>
      <c r="H334" s="255"/>
      <c r="I334" s="255"/>
      <c r="J334" s="255"/>
      <c r="K334" s="255"/>
      <c r="L334" s="255"/>
      <c r="M334" s="255"/>
      <c r="N334" s="255"/>
      <c r="O334" s="255"/>
      <c r="P334" s="255"/>
      <c r="Q334" s="255"/>
      <c r="R334" s="255"/>
      <c r="S334" s="255"/>
      <c r="T334" s="255"/>
      <c r="U334" s="255">
        <f>U333</f>
        <v>12</v>
      </c>
      <c r="V334" s="255"/>
      <c r="W334" s="255"/>
      <c r="X334" s="255"/>
      <c r="Y334" s="255"/>
      <c r="Z334" s="255"/>
      <c r="AA334" s="255"/>
      <c r="AB334" s="255"/>
      <c r="AC334" s="255"/>
      <c r="AD334" s="255"/>
      <c r="AE334" s="255"/>
      <c r="AF334" s="255"/>
      <c r="AG334" s="255"/>
      <c r="AH334" s="255"/>
      <c r="AI334" s="255"/>
      <c r="AJ334" s="255"/>
      <c r="AK334" s="255"/>
      <c r="AL334" s="255"/>
      <c r="AM334" s="362">
        <f>AM333</f>
        <v>0</v>
      </c>
      <c r="AN334" s="362">
        <f>AN333</f>
        <v>0</v>
      </c>
      <c r="AO334" s="362">
        <f t="shared" ref="AO334:AZ334" si="112">AO333</f>
        <v>0</v>
      </c>
      <c r="AP334" s="362">
        <f t="shared" si="112"/>
        <v>0</v>
      </c>
      <c r="AQ334" s="362">
        <f t="shared" si="112"/>
        <v>0</v>
      </c>
      <c r="AR334" s="362">
        <f t="shared" si="112"/>
        <v>0</v>
      </c>
      <c r="AS334" s="362">
        <f t="shared" si="112"/>
        <v>0</v>
      </c>
      <c r="AT334" s="362">
        <f t="shared" si="112"/>
        <v>0</v>
      </c>
      <c r="AU334" s="362">
        <f t="shared" si="112"/>
        <v>0</v>
      </c>
      <c r="AV334" s="362">
        <f t="shared" si="112"/>
        <v>0</v>
      </c>
      <c r="AW334" s="362">
        <f t="shared" si="112"/>
        <v>0</v>
      </c>
      <c r="AX334" s="362">
        <f t="shared" si="112"/>
        <v>0</v>
      </c>
      <c r="AY334" s="362">
        <f t="shared" si="112"/>
        <v>0</v>
      </c>
      <c r="AZ334" s="362">
        <f t="shared" si="112"/>
        <v>0</v>
      </c>
      <c r="BA334" s="270"/>
    </row>
    <row r="335" spans="1:53" ht="15" hidden="1" outlineLevel="1">
      <c r="B335" s="273"/>
      <c r="C335" s="271"/>
      <c r="D335" s="275"/>
      <c r="E335" s="275"/>
      <c r="F335" s="275"/>
      <c r="G335" s="275"/>
      <c r="H335" s="275"/>
      <c r="I335" s="275"/>
      <c r="J335" s="275"/>
      <c r="K335" s="275"/>
      <c r="L335" s="275"/>
      <c r="M335" s="275"/>
      <c r="N335" s="275"/>
      <c r="O335" s="275"/>
      <c r="P335" s="275"/>
      <c r="Q335" s="275"/>
      <c r="R335" s="275"/>
      <c r="S335" s="275"/>
      <c r="T335" s="275"/>
      <c r="U335" s="251"/>
      <c r="V335" s="275"/>
      <c r="W335" s="275"/>
      <c r="X335" s="275"/>
      <c r="Y335" s="275"/>
      <c r="Z335" s="275"/>
      <c r="AA335" s="275"/>
      <c r="AB335" s="275"/>
      <c r="AC335" s="275"/>
      <c r="AD335" s="275"/>
      <c r="AE335" s="275"/>
      <c r="AF335" s="275"/>
      <c r="AG335" s="275"/>
      <c r="AH335" s="275"/>
      <c r="AI335" s="275"/>
      <c r="AJ335" s="275"/>
      <c r="AK335" s="275"/>
      <c r="AL335" s="275"/>
      <c r="AM335" s="367"/>
      <c r="AN335" s="367"/>
      <c r="AO335" s="367"/>
      <c r="AP335" s="367"/>
      <c r="AQ335" s="367"/>
      <c r="AR335" s="367"/>
      <c r="AS335" s="367"/>
      <c r="AT335" s="367"/>
      <c r="AU335" s="367"/>
      <c r="AV335" s="367"/>
      <c r="AW335" s="367"/>
      <c r="AX335" s="367"/>
      <c r="AY335" s="367"/>
      <c r="AZ335" s="367"/>
      <c r="BA335" s="272"/>
    </row>
    <row r="336" spans="1:53" ht="15" hidden="1" outlineLevel="1">
      <c r="A336" s="448">
        <v>14</v>
      </c>
      <c r="B336" s="273" t="s">
        <v>20</v>
      </c>
      <c r="C336" s="251" t="s">
        <v>25</v>
      </c>
      <c r="D336" s="255"/>
      <c r="E336" s="255"/>
      <c r="F336" s="255"/>
      <c r="G336" s="255"/>
      <c r="H336" s="255"/>
      <c r="I336" s="255"/>
      <c r="J336" s="255"/>
      <c r="K336" s="255"/>
      <c r="L336" s="255"/>
      <c r="M336" s="255"/>
      <c r="N336" s="255"/>
      <c r="O336" s="255"/>
      <c r="P336" s="255"/>
      <c r="Q336" s="255"/>
      <c r="R336" s="255"/>
      <c r="S336" s="255"/>
      <c r="T336" s="255"/>
      <c r="U336" s="255">
        <v>12</v>
      </c>
      <c r="V336" s="255"/>
      <c r="W336" s="255"/>
      <c r="X336" s="255"/>
      <c r="Y336" s="255"/>
      <c r="Z336" s="255"/>
      <c r="AA336" s="255"/>
      <c r="AB336" s="255"/>
      <c r="AC336" s="255"/>
      <c r="AD336" s="255"/>
      <c r="AE336" s="255"/>
      <c r="AF336" s="255"/>
      <c r="AG336" s="255"/>
      <c r="AH336" s="255"/>
      <c r="AI336" s="255"/>
      <c r="AJ336" s="255"/>
      <c r="AK336" s="255"/>
      <c r="AL336" s="255"/>
      <c r="AM336" s="366"/>
      <c r="AN336" s="366"/>
      <c r="AO336" s="442"/>
      <c r="AP336" s="366"/>
      <c r="AQ336" s="366"/>
      <c r="AR336" s="366"/>
      <c r="AS336" s="366"/>
      <c r="AT336" s="366"/>
      <c r="AU336" s="366"/>
      <c r="AV336" s="366"/>
      <c r="AW336" s="366"/>
      <c r="AX336" s="366"/>
      <c r="AY336" s="366"/>
      <c r="AZ336" s="366"/>
      <c r="BA336" s="256">
        <f>SUM(AM336:AZ336)</f>
        <v>0</v>
      </c>
    </row>
    <row r="337" spans="1:53" ht="15" hidden="1" outlineLevel="1">
      <c r="B337" s="254" t="s">
        <v>248</v>
      </c>
      <c r="C337" s="251" t="s">
        <v>163</v>
      </c>
      <c r="D337" s="255"/>
      <c r="E337" s="255"/>
      <c r="F337" s="255"/>
      <c r="G337" s="255"/>
      <c r="H337" s="255"/>
      <c r="I337" s="255"/>
      <c r="J337" s="255"/>
      <c r="K337" s="255"/>
      <c r="L337" s="255"/>
      <c r="M337" s="255"/>
      <c r="N337" s="255"/>
      <c r="O337" s="255"/>
      <c r="P337" s="255"/>
      <c r="Q337" s="255"/>
      <c r="R337" s="255"/>
      <c r="S337" s="255"/>
      <c r="T337" s="255"/>
      <c r="U337" s="255">
        <f>U336</f>
        <v>12</v>
      </c>
      <c r="V337" s="255"/>
      <c r="W337" s="255"/>
      <c r="X337" s="255"/>
      <c r="Y337" s="255"/>
      <c r="Z337" s="255"/>
      <c r="AA337" s="255"/>
      <c r="AB337" s="255"/>
      <c r="AC337" s="255"/>
      <c r="AD337" s="255"/>
      <c r="AE337" s="255"/>
      <c r="AF337" s="255"/>
      <c r="AG337" s="255"/>
      <c r="AH337" s="255"/>
      <c r="AI337" s="255"/>
      <c r="AJ337" s="255"/>
      <c r="AK337" s="255"/>
      <c r="AL337" s="255"/>
      <c r="AM337" s="362">
        <f>AM336</f>
        <v>0</v>
      </c>
      <c r="AN337" s="362">
        <f>AN336</f>
        <v>0</v>
      </c>
      <c r="AO337" s="362">
        <f t="shared" ref="AO337:AZ337" si="113">AO336</f>
        <v>0</v>
      </c>
      <c r="AP337" s="362">
        <f t="shared" si="113"/>
        <v>0</v>
      </c>
      <c r="AQ337" s="362">
        <f t="shared" si="113"/>
        <v>0</v>
      </c>
      <c r="AR337" s="362">
        <f t="shared" si="113"/>
        <v>0</v>
      </c>
      <c r="AS337" s="362">
        <f t="shared" si="113"/>
        <v>0</v>
      </c>
      <c r="AT337" s="362">
        <f t="shared" si="113"/>
        <v>0</v>
      </c>
      <c r="AU337" s="362">
        <f t="shared" si="113"/>
        <v>0</v>
      </c>
      <c r="AV337" s="362">
        <f t="shared" si="113"/>
        <v>0</v>
      </c>
      <c r="AW337" s="362">
        <f t="shared" si="113"/>
        <v>0</v>
      </c>
      <c r="AX337" s="362">
        <f t="shared" si="113"/>
        <v>0</v>
      </c>
      <c r="AY337" s="362">
        <f t="shared" si="113"/>
        <v>0</v>
      </c>
      <c r="AZ337" s="362">
        <f t="shared" si="113"/>
        <v>0</v>
      </c>
      <c r="BA337" s="270"/>
    </row>
    <row r="338" spans="1:53" ht="15" hidden="1" outlineLevel="1">
      <c r="B338" s="273"/>
      <c r="C338" s="271"/>
      <c r="D338" s="275"/>
      <c r="E338" s="275"/>
      <c r="F338" s="275"/>
      <c r="G338" s="275"/>
      <c r="H338" s="275"/>
      <c r="I338" s="275"/>
      <c r="J338" s="275"/>
      <c r="K338" s="275"/>
      <c r="L338" s="275"/>
      <c r="M338" s="275"/>
      <c r="N338" s="275"/>
      <c r="O338" s="275"/>
      <c r="P338" s="275"/>
      <c r="Q338" s="275"/>
      <c r="R338" s="275"/>
      <c r="S338" s="275"/>
      <c r="T338" s="275"/>
      <c r="U338" s="251"/>
      <c r="V338" s="275"/>
      <c r="W338" s="275"/>
      <c r="X338" s="275"/>
      <c r="Y338" s="275"/>
      <c r="Z338" s="275"/>
      <c r="AA338" s="275"/>
      <c r="AB338" s="275"/>
      <c r="AC338" s="275"/>
      <c r="AD338" s="275"/>
      <c r="AE338" s="275"/>
      <c r="AF338" s="275"/>
      <c r="AG338" s="275"/>
      <c r="AH338" s="275"/>
      <c r="AI338" s="275"/>
      <c r="AJ338" s="275"/>
      <c r="AK338" s="275"/>
      <c r="AL338" s="275"/>
      <c r="AM338" s="367"/>
      <c r="AN338" s="368"/>
      <c r="AO338" s="367"/>
      <c r="AP338" s="367"/>
      <c r="AQ338" s="367"/>
      <c r="AR338" s="367"/>
      <c r="AS338" s="367"/>
      <c r="AT338" s="367"/>
      <c r="AU338" s="367"/>
      <c r="AV338" s="367"/>
      <c r="AW338" s="367"/>
      <c r="AX338" s="367"/>
      <c r="AY338" s="367"/>
      <c r="AZ338" s="367"/>
      <c r="BA338" s="272"/>
    </row>
    <row r="339" spans="1:53" s="243" customFormat="1" ht="15" hidden="1" outlineLevel="1">
      <c r="A339" s="448">
        <v>15</v>
      </c>
      <c r="B339" s="273" t="s">
        <v>482</v>
      </c>
      <c r="C339" s="251" t="s">
        <v>25</v>
      </c>
      <c r="D339" s="255"/>
      <c r="E339" s="255"/>
      <c r="F339" s="255"/>
      <c r="G339" s="255"/>
      <c r="H339" s="255"/>
      <c r="I339" s="255"/>
      <c r="J339" s="255"/>
      <c r="K339" s="255"/>
      <c r="L339" s="255"/>
      <c r="M339" s="255"/>
      <c r="N339" s="255"/>
      <c r="O339" s="255"/>
      <c r="P339" s="255"/>
      <c r="Q339" s="255"/>
      <c r="R339" s="255"/>
      <c r="S339" s="255"/>
      <c r="T339" s="255"/>
      <c r="U339" s="251"/>
      <c r="V339" s="255"/>
      <c r="W339" s="255"/>
      <c r="X339" s="255"/>
      <c r="Y339" s="255"/>
      <c r="Z339" s="255"/>
      <c r="AA339" s="255"/>
      <c r="AB339" s="255"/>
      <c r="AC339" s="255"/>
      <c r="AD339" s="255"/>
      <c r="AE339" s="255"/>
      <c r="AF339" s="255"/>
      <c r="AG339" s="255"/>
      <c r="AH339" s="255"/>
      <c r="AI339" s="255"/>
      <c r="AJ339" s="255"/>
      <c r="AK339" s="255"/>
      <c r="AL339" s="255"/>
      <c r="AM339" s="366"/>
      <c r="AN339" s="366"/>
      <c r="AO339" s="366"/>
      <c r="AP339" s="366"/>
      <c r="AQ339" s="366"/>
      <c r="AR339" s="366"/>
      <c r="AS339" s="366"/>
      <c r="AT339" s="366"/>
      <c r="AU339" s="366"/>
      <c r="AV339" s="366"/>
      <c r="AW339" s="366"/>
      <c r="AX339" s="366"/>
      <c r="AY339" s="366"/>
      <c r="AZ339" s="366"/>
      <c r="BA339" s="256">
        <f>SUM(AM339:AZ339)</f>
        <v>0</v>
      </c>
    </row>
    <row r="340" spans="1:53" s="243" customFormat="1" ht="15" hidden="1" outlineLevel="1">
      <c r="A340" s="448"/>
      <c r="B340" s="274" t="s">
        <v>248</v>
      </c>
      <c r="C340" s="251" t="s">
        <v>163</v>
      </c>
      <c r="D340" s="255"/>
      <c r="E340" s="255"/>
      <c r="F340" s="255"/>
      <c r="G340" s="255"/>
      <c r="H340" s="255"/>
      <c r="I340" s="255"/>
      <c r="J340" s="255"/>
      <c r="K340" s="255"/>
      <c r="L340" s="255"/>
      <c r="M340" s="255"/>
      <c r="N340" s="255"/>
      <c r="O340" s="255"/>
      <c r="P340" s="255"/>
      <c r="Q340" s="255"/>
      <c r="R340" s="255"/>
      <c r="S340" s="255"/>
      <c r="T340" s="255"/>
      <c r="U340" s="251"/>
      <c r="V340" s="255"/>
      <c r="W340" s="255"/>
      <c r="X340" s="255"/>
      <c r="Y340" s="255"/>
      <c r="Z340" s="255"/>
      <c r="AA340" s="255"/>
      <c r="AB340" s="255"/>
      <c r="AC340" s="255"/>
      <c r="AD340" s="255"/>
      <c r="AE340" s="255"/>
      <c r="AF340" s="255"/>
      <c r="AG340" s="255"/>
      <c r="AH340" s="255"/>
      <c r="AI340" s="255"/>
      <c r="AJ340" s="255"/>
      <c r="AK340" s="255"/>
      <c r="AL340" s="255"/>
      <c r="AM340" s="362">
        <f>AM339</f>
        <v>0</v>
      </c>
      <c r="AN340" s="362">
        <f>AN339</f>
        <v>0</v>
      </c>
      <c r="AO340" s="362">
        <f t="shared" ref="AO340:AZ340" si="114">AO339</f>
        <v>0</v>
      </c>
      <c r="AP340" s="362">
        <f t="shared" si="114"/>
        <v>0</v>
      </c>
      <c r="AQ340" s="362">
        <f t="shared" si="114"/>
        <v>0</v>
      </c>
      <c r="AR340" s="362">
        <f t="shared" si="114"/>
        <v>0</v>
      </c>
      <c r="AS340" s="362">
        <f t="shared" si="114"/>
        <v>0</v>
      </c>
      <c r="AT340" s="362">
        <f t="shared" si="114"/>
        <v>0</v>
      </c>
      <c r="AU340" s="362">
        <f t="shared" si="114"/>
        <v>0</v>
      </c>
      <c r="AV340" s="362">
        <f t="shared" si="114"/>
        <v>0</v>
      </c>
      <c r="AW340" s="362">
        <f t="shared" si="114"/>
        <v>0</v>
      </c>
      <c r="AX340" s="362">
        <f t="shared" si="114"/>
        <v>0</v>
      </c>
      <c r="AY340" s="362">
        <f t="shared" si="114"/>
        <v>0</v>
      </c>
      <c r="AZ340" s="362">
        <f t="shared" si="114"/>
        <v>0</v>
      </c>
      <c r="BA340" s="270"/>
    </row>
    <row r="341" spans="1:53" s="243" customFormat="1" ht="15" hidden="1" outlineLevel="1">
      <c r="A341" s="448"/>
      <c r="B341" s="273"/>
      <c r="C341" s="271"/>
      <c r="D341" s="275"/>
      <c r="E341" s="275"/>
      <c r="F341" s="275"/>
      <c r="G341" s="275"/>
      <c r="H341" s="275"/>
      <c r="I341" s="275"/>
      <c r="J341" s="275"/>
      <c r="K341" s="275"/>
      <c r="L341" s="275"/>
      <c r="M341" s="275"/>
      <c r="N341" s="275"/>
      <c r="O341" s="275"/>
      <c r="P341" s="275"/>
      <c r="Q341" s="275"/>
      <c r="R341" s="275"/>
      <c r="S341" s="275"/>
      <c r="T341" s="275"/>
      <c r="U341" s="251"/>
      <c r="V341" s="275"/>
      <c r="W341" s="275"/>
      <c r="X341" s="275"/>
      <c r="Y341" s="275"/>
      <c r="Z341" s="275"/>
      <c r="AA341" s="275"/>
      <c r="AB341" s="275"/>
      <c r="AC341" s="275"/>
      <c r="AD341" s="275"/>
      <c r="AE341" s="275"/>
      <c r="AF341" s="275"/>
      <c r="AG341" s="275"/>
      <c r="AH341" s="275"/>
      <c r="AI341" s="275"/>
      <c r="AJ341" s="275"/>
      <c r="AK341" s="275"/>
      <c r="AL341" s="275"/>
      <c r="AM341" s="369"/>
      <c r="AN341" s="367"/>
      <c r="AO341" s="367"/>
      <c r="AP341" s="367"/>
      <c r="AQ341" s="367"/>
      <c r="AR341" s="367"/>
      <c r="AS341" s="367"/>
      <c r="AT341" s="367"/>
      <c r="AU341" s="367"/>
      <c r="AV341" s="367"/>
      <c r="AW341" s="367"/>
      <c r="AX341" s="367"/>
      <c r="AY341" s="367"/>
      <c r="AZ341" s="367"/>
      <c r="BA341" s="272"/>
    </row>
    <row r="342" spans="1:53" s="243" customFormat="1" ht="30" hidden="1" outlineLevel="1">
      <c r="A342" s="448">
        <v>16</v>
      </c>
      <c r="B342" s="273" t="s">
        <v>483</v>
      </c>
      <c r="C342" s="251" t="s">
        <v>25</v>
      </c>
      <c r="D342" s="255"/>
      <c r="E342" s="255"/>
      <c r="F342" s="255"/>
      <c r="G342" s="255"/>
      <c r="H342" s="255"/>
      <c r="I342" s="255"/>
      <c r="J342" s="255"/>
      <c r="K342" s="255"/>
      <c r="L342" s="255"/>
      <c r="M342" s="255"/>
      <c r="N342" s="255"/>
      <c r="O342" s="255"/>
      <c r="P342" s="255"/>
      <c r="Q342" s="255"/>
      <c r="R342" s="255"/>
      <c r="S342" s="255"/>
      <c r="T342" s="255"/>
      <c r="U342" s="251"/>
      <c r="V342" s="255"/>
      <c r="W342" s="255"/>
      <c r="X342" s="255"/>
      <c r="Y342" s="255"/>
      <c r="Z342" s="255"/>
      <c r="AA342" s="255"/>
      <c r="AB342" s="255"/>
      <c r="AC342" s="255"/>
      <c r="AD342" s="255"/>
      <c r="AE342" s="255"/>
      <c r="AF342" s="255"/>
      <c r="AG342" s="255"/>
      <c r="AH342" s="255"/>
      <c r="AI342" s="255"/>
      <c r="AJ342" s="255"/>
      <c r="AK342" s="255"/>
      <c r="AL342" s="255"/>
      <c r="AM342" s="366"/>
      <c r="AN342" s="366"/>
      <c r="AO342" s="366"/>
      <c r="AP342" s="366"/>
      <c r="AQ342" s="366"/>
      <c r="AR342" s="366"/>
      <c r="AS342" s="366"/>
      <c r="AT342" s="366"/>
      <c r="AU342" s="366"/>
      <c r="AV342" s="366"/>
      <c r="AW342" s="366"/>
      <c r="AX342" s="366"/>
      <c r="AY342" s="366"/>
      <c r="AZ342" s="366"/>
      <c r="BA342" s="256">
        <f>SUM(AM342:AZ342)</f>
        <v>0</v>
      </c>
    </row>
    <row r="343" spans="1:53" s="243" customFormat="1" ht="15" hidden="1" outlineLevel="1">
      <c r="A343" s="448"/>
      <c r="B343" s="274" t="s">
        <v>248</v>
      </c>
      <c r="C343" s="251" t="s">
        <v>163</v>
      </c>
      <c r="D343" s="255"/>
      <c r="E343" s="255"/>
      <c r="F343" s="255"/>
      <c r="G343" s="255"/>
      <c r="H343" s="255"/>
      <c r="I343" s="255"/>
      <c r="J343" s="255"/>
      <c r="K343" s="255"/>
      <c r="L343" s="255"/>
      <c r="M343" s="255"/>
      <c r="N343" s="255"/>
      <c r="O343" s="255"/>
      <c r="P343" s="255"/>
      <c r="Q343" s="255"/>
      <c r="R343" s="255"/>
      <c r="S343" s="255"/>
      <c r="T343" s="255"/>
      <c r="U343" s="251"/>
      <c r="V343" s="255"/>
      <c r="W343" s="255"/>
      <c r="X343" s="255"/>
      <c r="Y343" s="255"/>
      <c r="Z343" s="255"/>
      <c r="AA343" s="255"/>
      <c r="AB343" s="255"/>
      <c r="AC343" s="255"/>
      <c r="AD343" s="255"/>
      <c r="AE343" s="255"/>
      <c r="AF343" s="255"/>
      <c r="AG343" s="255"/>
      <c r="AH343" s="255"/>
      <c r="AI343" s="255"/>
      <c r="AJ343" s="255"/>
      <c r="AK343" s="255"/>
      <c r="AL343" s="255"/>
      <c r="AM343" s="362">
        <f>AM342</f>
        <v>0</v>
      </c>
      <c r="AN343" s="362">
        <f>AN342</f>
        <v>0</v>
      </c>
      <c r="AO343" s="362">
        <f t="shared" ref="AO343:AZ343" si="115">AO342</f>
        <v>0</v>
      </c>
      <c r="AP343" s="362">
        <f t="shared" si="115"/>
        <v>0</v>
      </c>
      <c r="AQ343" s="362">
        <f t="shared" si="115"/>
        <v>0</v>
      </c>
      <c r="AR343" s="362">
        <f t="shared" si="115"/>
        <v>0</v>
      </c>
      <c r="AS343" s="362">
        <f t="shared" si="115"/>
        <v>0</v>
      </c>
      <c r="AT343" s="362">
        <f t="shared" si="115"/>
        <v>0</v>
      </c>
      <c r="AU343" s="362">
        <f t="shared" si="115"/>
        <v>0</v>
      </c>
      <c r="AV343" s="362">
        <f t="shared" si="115"/>
        <v>0</v>
      </c>
      <c r="AW343" s="362">
        <f t="shared" si="115"/>
        <v>0</v>
      </c>
      <c r="AX343" s="362">
        <f t="shared" si="115"/>
        <v>0</v>
      </c>
      <c r="AY343" s="362">
        <f t="shared" si="115"/>
        <v>0</v>
      </c>
      <c r="AZ343" s="362">
        <f t="shared" si="115"/>
        <v>0</v>
      </c>
      <c r="BA343" s="270"/>
    </row>
    <row r="344" spans="1:53" s="243" customFormat="1" ht="15" hidden="1" outlineLevel="1">
      <c r="A344" s="448"/>
      <c r="B344" s="273"/>
      <c r="C344" s="271"/>
      <c r="D344" s="275"/>
      <c r="E344" s="275"/>
      <c r="F344" s="275"/>
      <c r="G344" s="275"/>
      <c r="H344" s="275"/>
      <c r="I344" s="275"/>
      <c r="J344" s="275"/>
      <c r="K344" s="275"/>
      <c r="L344" s="275"/>
      <c r="M344" s="275"/>
      <c r="N344" s="275"/>
      <c r="O344" s="275"/>
      <c r="P344" s="275"/>
      <c r="Q344" s="275"/>
      <c r="R344" s="275"/>
      <c r="S344" s="275"/>
      <c r="T344" s="275"/>
      <c r="U344" s="251"/>
      <c r="V344" s="275"/>
      <c r="W344" s="275"/>
      <c r="X344" s="275"/>
      <c r="Y344" s="275"/>
      <c r="Z344" s="275"/>
      <c r="AA344" s="275"/>
      <c r="AB344" s="275"/>
      <c r="AC344" s="275"/>
      <c r="AD344" s="275"/>
      <c r="AE344" s="275"/>
      <c r="AF344" s="275"/>
      <c r="AG344" s="275"/>
      <c r="AH344" s="275"/>
      <c r="AI344" s="275"/>
      <c r="AJ344" s="275"/>
      <c r="AK344" s="275"/>
      <c r="AL344" s="275"/>
      <c r="AM344" s="369"/>
      <c r="AN344" s="367"/>
      <c r="AO344" s="367"/>
      <c r="AP344" s="367"/>
      <c r="AQ344" s="367"/>
      <c r="AR344" s="367"/>
      <c r="AS344" s="367"/>
      <c r="AT344" s="367"/>
      <c r="AU344" s="367"/>
      <c r="AV344" s="367"/>
      <c r="AW344" s="367"/>
      <c r="AX344" s="367"/>
      <c r="AY344" s="367"/>
      <c r="AZ344" s="367"/>
      <c r="BA344" s="272"/>
    </row>
    <row r="345" spans="1:53" ht="15" hidden="1" outlineLevel="1">
      <c r="A345" s="448">
        <v>17</v>
      </c>
      <c r="B345" s="273" t="s">
        <v>9</v>
      </c>
      <c r="C345" s="251" t="s">
        <v>25</v>
      </c>
      <c r="D345" s="255"/>
      <c r="E345" s="255"/>
      <c r="F345" s="255"/>
      <c r="G345" s="255"/>
      <c r="H345" s="255"/>
      <c r="I345" s="255"/>
      <c r="J345" s="255"/>
      <c r="K345" s="255"/>
      <c r="L345" s="255"/>
      <c r="M345" s="255"/>
      <c r="N345" s="255"/>
      <c r="O345" s="255"/>
      <c r="P345" s="255"/>
      <c r="Q345" s="255"/>
      <c r="R345" s="255"/>
      <c r="S345" s="255"/>
      <c r="T345" s="255"/>
      <c r="U345" s="251"/>
      <c r="V345" s="255"/>
      <c r="W345" s="255"/>
      <c r="X345" s="255"/>
      <c r="Y345" s="255"/>
      <c r="Z345" s="255"/>
      <c r="AA345" s="255"/>
      <c r="AB345" s="255"/>
      <c r="AC345" s="255"/>
      <c r="AD345" s="255"/>
      <c r="AE345" s="255"/>
      <c r="AF345" s="255"/>
      <c r="AG345" s="255"/>
      <c r="AH345" s="255"/>
      <c r="AI345" s="255"/>
      <c r="AJ345" s="255"/>
      <c r="AK345" s="255"/>
      <c r="AL345" s="255"/>
      <c r="AM345" s="366"/>
      <c r="AN345" s="366"/>
      <c r="AO345" s="366"/>
      <c r="AP345" s="366"/>
      <c r="AQ345" s="366"/>
      <c r="AR345" s="366"/>
      <c r="AS345" s="366"/>
      <c r="AT345" s="366"/>
      <c r="AU345" s="366"/>
      <c r="AV345" s="366"/>
      <c r="AW345" s="366"/>
      <c r="AX345" s="366"/>
      <c r="AY345" s="366"/>
      <c r="AZ345" s="366"/>
      <c r="BA345" s="256">
        <f>SUM(AM345:AZ345)</f>
        <v>0</v>
      </c>
    </row>
    <row r="346" spans="1:53" ht="15" hidden="1" outlineLevel="1">
      <c r="B346" s="254" t="s">
        <v>248</v>
      </c>
      <c r="C346" s="251" t="s">
        <v>163</v>
      </c>
      <c r="D346" s="255"/>
      <c r="E346" s="255"/>
      <c r="F346" s="255"/>
      <c r="G346" s="255"/>
      <c r="H346" s="255"/>
      <c r="I346" s="255"/>
      <c r="J346" s="255"/>
      <c r="K346" s="255"/>
      <c r="L346" s="255"/>
      <c r="M346" s="255"/>
      <c r="N346" s="255"/>
      <c r="O346" s="255"/>
      <c r="P346" s="255"/>
      <c r="Q346" s="255"/>
      <c r="R346" s="255"/>
      <c r="S346" s="255"/>
      <c r="T346" s="255"/>
      <c r="U346" s="251"/>
      <c r="V346" s="255"/>
      <c r="W346" s="255"/>
      <c r="X346" s="255"/>
      <c r="Y346" s="255"/>
      <c r="Z346" s="255"/>
      <c r="AA346" s="255"/>
      <c r="AB346" s="255"/>
      <c r="AC346" s="255"/>
      <c r="AD346" s="255"/>
      <c r="AE346" s="255"/>
      <c r="AF346" s="255"/>
      <c r="AG346" s="255"/>
      <c r="AH346" s="255"/>
      <c r="AI346" s="255"/>
      <c r="AJ346" s="255"/>
      <c r="AK346" s="255"/>
      <c r="AL346" s="255"/>
      <c r="AM346" s="362">
        <f>AM345</f>
        <v>0</v>
      </c>
      <c r="AN346" s="362">
        <f>AN345</f>
        <v>0</v>
      </c>
      <c r="AO346" s="362">
        <f t="shared" ref="AO346:AZ346" si="116">AO345</f>
        <v>0</v>
      </c>
      <c r="AP346" s="362">
        <f t="shared" si="116"/>
        <v>0</v>
      </c>
      <c r="AQ346" s="362">
        <f t="shared" si="116"/>
        <v>0</v>
      </c>
      <c r="AR346" s="362">
        <f t="shared" si="116"/>
        <v>0</v>
      </c>
      <c r="AS346" s="362">
        <f t="shared" si="116"/>
        <v>0</v>
      </c>
      <c r="AT346" s="362">
        <f t="shared" si="116"/>
        <v>0</v>
      </c>
      <c r="AU346" s="362">
        <f t="shared" si="116"/>
        <v>0</v>
      </c>
      <c r="AV346" s="362">
        <f t="shared" si="116"/>
        <v>0</v>
      </c>
      <c r="AW346" s="362">
        <f t="shared" si="116"/>
        <v>0</v>
      </c>
      <c r="AX346" s="362">
        <f t="shared" si="116"/>
        <v>0</v>
      </c>
      <c r="AY346" s="362">
        <f t="shared" si="116"/>
        <v>0</v>
      </c>
      <c r="AZ346" s="362">
        <f t="shared" si="116"/>
        <v>0</v>
      </c>
      <c r="BA346" s="270"/>
    </row>
    <row r="347" spans="1:53" ht="15" hidden="1"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AI347" s="251"/>
      <c r="AJ347" s="251"/>
      <c r="AK347" s="251"/>
      <c r="AL347" s="251"/>
      <c r="AM347" s="370"/>
      <c r="AN347" s="371"/>
      <c r="AO347" s="371"/>
      <c r="AP347" s="371"/>
      <c r="AQ347" s="371"/>
      <c r="AR347" s="371"/>
      <c r="AS347" s="371"/>
      <c r="AT347" s="371"/>
      <c r="AU347" s="371"/>
      <c r="AV347" s="371"/>
      <c r="AW347" s="371"/>
      <c r="AX347" s="371"/>
      <c r="AY347" s="371"/>
      <c r="AZ347" s="371"/>
      <c r="BA347" s="276"/>
    </row>
    <row r="348" spans="1:53" ht="15.75" hidden="1" outlineLevel="1">
      <c r="A348" s="449"/>
      <c r="B348" s="248" t="s">
        <v>10</v>
      </c>
      <c r="C348" s="249"/>
      <c r="D348" s="249"/>
      <c r="E348" s="249"/>
      <c r="F348" s="249"/>
      <c r="G348" s="249"/>
      <c r="H348" s="249"/>
      <c r="I348" s="249"/>
      <c r="J348" s="249"/>
      <c r="K348" s="249"/>
      <c r="L348" s="249"/>
      <c r="M348" s="249"/>
      <c r="N348" s="249"/>
      <c r="O348" s="249"/>
      <c r="P348" s="249"/>
      <c r="Q348" s="249"/>
      <c r="R348" s="249"/>
      <c r="S348" s="249"/>
      <c r="T348" s="249"/>
      <c r="U348" s="250"/>
      <c r="V348" s="249"/>
      <c r="W348" s="249"/>
      <c r="X348" s="249"/>
      <c r="Y348" s="249"/>
      <c r="Z348" s="249"/>
      <c r="AA348" s="249"/>
      <c r="AB348" s="249"/>
      <c r="AC348" s="249"/>
      <c r="AD348" s="249"/>
      <c r="AE348" s="249"/>
      <c r="AF348" s="249"/>
      <c r="AG348" s="249"/>
      <c r="AH348" s="249"/>
      <c r="AI348" s="249"/>
      <c r="AJ348" s="249"/>
      <c r="AK348" s="249"/>
      <c r="AL348" s="249"/>
      <c r="AM348" s="365"/>
      <c r="AN348" s="365"/>
      <c r="AO348" s="365"/>
      <c r="AP348" s="365"/>
      <c r="AQ348" s="365"/>
      <c r="AR348" s="365"/>
      <c r="AS348" s="365"/>
      <c r="AT348" s="365"/>
      <c r="AU348" s="365"/>
      <c r="AV348" s="365"/>
      <c r="AW348" s="365"/>
      <c r="AX348" s="365"/>
      <c r="AY348" s="365"/>
      <c r="AZ348" s="365"/>
      <c r="BA348" s="252"/>
    </row>
    <row r="349" spans="1:53" ht="15" hidden="1" outlineLevel="1">
      <c r="A349" s="448">
        <v>18</v>
      </c>
      <c r="B349" s="274" t="s">
        <v>11</v>
      </c>
      <c r="C349" s="251" t="s">
        <v>25</v>
      </c>
      <c r="D349" s="255"/>
      <c r="E349" s="255"/>
      <c r="F349" s="255"/>
      <c r="G349" s="255"/>
      <c r="H349" s="255"/>
      <c r="I349" s="255"/>
      <c r="J349" s="255"/>
      <c r="K349" s="255"/>
      <c r="L349" s="255"/>
      <c r="M349" s="255"/>
      <c r="N349" s="255"/>
      <c r="O349" s="255"/>
      <c r="P349" s="255"/>
      <c r="Q349" s="255"/>
      <c r="R349" s="255"/>
      <c r="S349" s="255"/>
      <c r="T349" s="255"/>
      <c r="U349" s="255">
        <v>12</v>
      </c>
      <c r="V349" s="255"/>
      <c r="W349" s="255"/>
      <c r="X349" s="255"/>
      <c r="Y349" s="255"/>
      <c r="Z349" s="255"/>
      <c r="AA349" s="255"/>
      <c r="AB349" s="255"/>
      <c r="AC349" s="255"/>
      <c r="AD349" s="255"/>
      <c r="AE349" s="255"/>
      <c r="AF349" s="255"/>
      <c r="AG349" s="255"/>
      <c r="AH349" s="255"/>
      <c r="AI349" s="255"/>
      <c r="AJ349" s="255"/>
      <c r="AK349" s="255"/>
      <c r="AL349" s="255"/>
      <c r="AM349" s="377"/>
      <c r="AN349" s="366"/>
      <c r="AO349" s="366"/>
      <c r="AP349" s="366"/>
      <c r="AQ349" s="366"/>
      <c r="AR349" s="366"/>
      <c r="AS349" s="366"/>
      <c r="AT349" s="366"/>
      <c r="AU349" s="366"/>
      <c r="AV349" s="366"/>
      <c r="AW349" s="366"/>
      <c r="AX349" s="366"/>
      <c r="AY349" s="366"/>
      <c r="AZ349" s="366"/>
      <c r="BA349" s="256">
        <f>SUM(AM349:AZ349)</f>
        <v>0</v>
      </c>
    </row>
    <row r="350" spans="1:53" ht="15" hidden="1" outlineLevel="1">
      <c r="B350" s="254" t="s">
        <v>248</v>
      </c>
      <c r="C350" s="251" t="s">
        <v>163</v>
      </c>
      <c r="D350" s="255"/>
      <c r="E350" s="255"/>
      <c r="F350" s="255"/>
      <c r="G350" s="255"/>
      <c r="H350" s="255"/>
      <c r="I350" s="255"/>
      <c r="J350" s="255"/>
      <c r="K350" s="255"/>
      <c r="L350" s="255"/>
      <c r="M350" s="255"/>
      <c r="N350" s="255"/>
      <c r="O350" s="255"/>
      <c r="P350" s="255"/>
      <c r="Q350" s="255"/>
      <c r="R350" s="255"/>
      <c r="S350" s="255"/>
      <c r="T350" s="255"/>
      <c r="U350" s="255">
        <f>U349</f>
        <v>12</v>
      </c>
      <c r="V350" s="255"/>
      <c r="W350" s="255"/>
      <c r="X350" s="255"/>
      <c r="Y350" s="255"/>
      <c r="Z350" s="255"/>
      <c r="AA350" s="255"/>
      <c r="AB350" s="255"/>
      <c r="AC350" s="255"/>
      <c r="AD350" s="255"/>
      <c r="AE350" s="255"/>
      <c r="AF350" s="255"/>
      <c r="AG350" s="255"/>
      <c r="AH350" s="255"/>
      <c r="AI350" s="255"/>
      <c r="AJ350" s="255"/>
      <c r="AK350" s="255"/>
      <c r="AL350" s="255"/>
      <c r="AM350" s="362">
        <f>AM349</f>
        <v>0</v>
      </c>
      <c r="AN350" s="362">
        <f>AN349</f>
        <v>0</v>
      </c>
      <c r="AO350" s="362">
        <f t="shared" ref="AO350:AZ350" si="117">AO349</f>
        <v>0</v>
      </c>
      <c r="AP350" s="362">
        <f t="shared" si="117"/>
        <v>0</v>
      </c>
      <c r="AQ350" s="362">
        <f t="shared" si="117"/>
        <v>0</v>
      </c>
      <c r="AR350" s="362">
        <f t="shared" si="117"/>
        <v>0</v>
      </c>
      <c r="AS350" s="362">
        <f t="shared" si="117"/>
        <v>0</v>
      </c>
      <c r="AT350" s="362">
        <f t="shared" si="117"/>
        <v>0</v>
      </c>
      <c r="AU350" s="362">
        <f t="shared" si="117"/>
        <v>0</v>
      </c>
      <c r="AV350" s="362">
        <f t="shared" si="117"/>
        <v>0</v>
      </c>
      <c r="AW350" s="362">
        <f t="shared" si="117"/>
        <v>0</v>
      </c>
      <c r="AX350" s="362">
        <f t="shared" si="117"/>
        <v>0</v>
      </c>
      <c r="AY350" s="362">
        <f t="shared" si="117"/>
        <v>0</v>
      </c>
      <c r="AZ350" s="362">
        <f t="shared" si="117"/>
        <v>0</v>
      </c>
      <c r="BA350" s="257"/>
    </row>
    <row r="351" spans="1:53" ht="15" hidden="1" outlineLevel="1">
      <c r="B351" s="274"/>
      <c r="C351" s="265"/>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AI351" s="251"/>
      <c r="AJ351" s="251"/>
      <c r="AK351" s="251"/>
      <c r="AL351" s="251"/>
      <c r="AM351" s="363"/>
      <c r="AN351" s="372"/>
      <c r="AO351" s="372"/>
      <c r="AP351" s="372"/>
      <c r="AQ351" s="372"/>
      <c r="AR351" s="372"/>
      <c r="AS351" s="372"/>
      <c r="AT351" s="372"/>
      <c r="AU351" s="372"/>
      <c r="AV351" s="372"/>
      <c r="AW351" s="372"/>
      <c r="AX351" s="372"/>
      <c r="AY351" s="372"/>
      <c r="AZ351" s="372"/>
      <c r="BA351" s="266"/>
    </row>
    <row r="352" spans="1:53" ht="15" hidden="1" outlineLevel="1">
      <c r="A352" s="448">
        <v>19</v>
      </c>
      <c r="B352" s="274" t="s">
        <v>12</v>
      </c>
      <c r="C352" s="251" t="s">
        <v>25</v>
      </c>
      <c r="D352" s="255"/>
      <c r="E352" s="255"/>
      <c r="F352" s="255"/>
      <c r="G352" s="255"/>
      <c r="H352" s="255"/>
      <c r="I352" s="255"/>
      <c r="J352" s="255"/>
      <c r="K352" s="255"/>
      <c r="L352" s="255"/>
      <c r="M352" s="255"/>
      <c r="N352" s="255"/>
      <c r="O352" s="255"/>
      <c r="P352" s="255"/>
      <c r="Q352" s="255"/>
      <c r="R352" s="255"/>
      <c r="S352" s="255"/>
      <c r="T352" s="255"/>
      <c r="U352" s="255">
        <v>12</v>
      </c>
      <c r="V352" s="255"/>
      <c r="W352" s="255"/>
      <c r="X352" s="255"/>
      <c r="Y352" s="255"/>
      <c r="Z352" s="255"/>
      <c r="AA352" s="255"/>
      <c r="AB352" s="255"/>
      <c r="AC352" s="255"/>
      <c r="AD352" s="255"/>
      <c r="AE352" s="255"/>
      <c r="AF352" s="255"/>
      <c r="AG352" s="255"/>
      <c r="AH352" s="255"/>
      <c r="AI352" s="255"/>
      <c r="AJ352" s="255"/>
      <c r="AK352" s="255"/>
      <c r="AL352" s="255"/>
      <c r="AM352" s="361"/>
      <c r="AN352" s="366"/>
      <c r="AO352" s="366"/>
      <c r="AP352" s="366"/>
      <c r="AQ352" s="366"/>
      <c r="AR352" s="366"/>
      <c r="AS352" s="366"/>
      <c r="AT352" s="366"/>
      <c r="AU352" s="366"/>
      <c r="AV352" s="366"/>
      <c r="AW352" s="366"/>
      <c r="AX352" s="366"/>
      <c r="AY352" s="366"/>
      <c r="AZ352" s="366"/>
      <c r="BA352" s="256">
        <f>SUM(AM352:AZ352)</f>
        <v>0</v>
      </c>
    </row>
    <row r="353" spans="1:53" ht="15" hidden="1" outlineLevel="1">
      <c r="B353" s="254" t="s">
        <v>248</v>
      </c>
      <c r="C353" s="251" t="s">
        <v>163</v>
      </c>
      <c r="D353" s="255"/>
      <c r="E353" s="255"/>
      <c r="F353" s="255"/>
      <c r="G353" s="255"/>
      <c r="H353" s="255"/>
      <c r="I353" s="255"/>
      <c r="J353" s="255"/>
      <c r="K353" s="255"/>
      <c r="L353" s="255"/>
      <c r="M353" s="255"/>
      <c r="N353" s="255"/>
      <c r="O353" s="255"/>
      <c r="P353" s="255"/>
      <c r="Q353" s="255"/>
      <c r="R353" s="255"/>
      <c r="S353" s="255"/>
      <c r="T353" s="255"/>
      <c r="U353" s="255">
        <f>U352</f>
        <v>12</v>
      </c>
      <c r="V353" s="255"/>
      <c r="W353" s="255"/>
      <c r="X353" s="255"/>
      <c r="Y353" s="255"/>
      <c r="Z353" s="255"/>
      <c r="AA353" s="255"/>
      <c r="AB353" s="255"/>
      <c r="AC353" s="255"/>
      <c r="AD353" s="255"/>
      <c r="AE353" s="255"/>
      <c r="AF353" s="255"/>
      <c r="AG353" s="255"/>
      <c r="AH353" s="255"/>
      <c r="AI353" s="255"/>
      <c r="AJ353" s="255"/>
      <c r="AK353" s="255"/>
      <c r="AL353" s="255"/>
      <c r="AM353" s="362">
        <f>AM352</f>
        <v>0</v>
      </c>
      <c r="AN353" s="362">
        <f>AN352</f>
        <v>0</v>
      </c>
      <c r="AO353" s="362">
        <f t="shared" ref="AO353:AZ353" si="118">AO352</f>
        <v>0</v>
      </c>
      <c r="AP353" s="362">
        <f t="shared" si="118"/>
        <v>0</v>
      </c>
      <c r="AQ353" s="362">
        <f t="shared" si="118"/>
        <v>0</v>
      </c>
      <c r="AR353" s="362">
        <f t="shared" si="118"/>
        <v>0</v>
      </c>
      <c r="AS353" s="362">
        <f t="shared" si="118"/>
        <v>0</v>
      </c>
      <c r="AT353" s="362">
        <f t="shared" si="118"/>
        <v>0</v>
      </c>
      <c r="AU353" s="362">
        <f t="shared" si="118"/>
        <v>0</v>
      </c>
      <c r="AV353" s="362">
        <f t="shared" si="118"/>
        <v>0</v>
      </c>
      <c r="AW353" s="362">
        <f t="shared" si="118"/>
        <v>0</v>
      </c>
      <c r="AX353" s="362">
        <f t="shared" si="118"/>
        <v>0</v>
      </c>
      <c r="AY353" s="362">
        <f t="shared" si="118"/>
        <v>0</v>
      </c>
      <c r="AZ353" s="362">
        <f t="shared" si="118"/>
        <v>0</v>
      </c>
      <c r="BA353" s="257"/>
    </row>
    <row r="354" spans="1:53" ht="15" hidden="1"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373"/>
      <c r="AN354" s="373"/>
      <c r="AO354" s="363"/>
      <c r="AP354" s="363"/>
      <c r="AQ354" s="363"/>
      <c r="AR354" s="363"/>
      <c r="AS354" s="363"/>
      <c r="AT354" s="363"/>
      <c r="AU354" s="363"/>
      <c r="AV354" s="363"/>
      <c r="AW354" s="363"/>
      <c r="AX354" s="363"/>
      <c r="AY354" s="363"/>
      <c r="AZ354" s="363"/>
      <c r="BA354" s="266"/>
    </row>
    <row r="355" spans="1:53" ht="15" hidden="1" outlineLevel="1">
      <c r="A355" s="448">
        <v>20</v>
      </c>
      <c r="B355" s="274" t="s">
        <v>13</v>
      </c>
      <c r="C355" s="251" t="s">
        <v>25</v>
      </c>
      <c r="D355" s="255"/>
      <c r="E355" s="255"/>
      <c r="F355" s="255"/>
      <c r="G355" s="255"/>
      <c r="H355" s="255"/>
      <c r="I355" s="255"/>
      <c r="J355" s="255"/>
      <c r="K355" s="255"/>
      <c r="L355" s="255"/>
      <c r="M355" s="255"/>
      <c r="N355" s="255"/>
      <c r="O355" s="255"/>
      <c r="P355" s="255"/>
      <c r="Q355" s="255"/>
      <c r="R355" s="255"/>
      <c r="S355" s="255"/>
      <c r="T355" s="255"/>
      <c r="U355" s="255">
        <v>12</v>
      </c>
      <c r="V355" s="255"/>
      <c r="W355" s="255"/>
      <c r="X355" s="255"/>
      <c r="Y355" s="255"/>
      <c r="Z355" s="255"/>
      <c r="AA355" s="255"/>
      <c r="AB355" s="255"/>
      <c r="AC355" s="255"/>
      <c r="AD355" s="255"/>
      <c r="AE355" s="255"/>
      <c r="AF355" s="255"/>
      <c r="AG355" s="255"/>
      <c r="AH355" s="255"/>
      <c r="AI355" s="255"/>
      <c r="AJ355" s="255"/>
      <c r="AK355" s="255"/>
      <c r="AL355" s="255"/>
      <c r="AM355" s="361"/>
      <c r="AN355" s="366"/>
      <c r="AO355" s="366"/>
      <c r="AP355" s="366"/>
      <c r="AQ355" s="415"/>
      <c r="AR355" s="366"/>
      <c r="AS355" s="366"/>
      <c r="AT355" s="366"/>
      <c r="AU355" s="366"/>
      <c r="AV355" s="366"/>
      <c r="AW355" s="366"/>
      <c r="AX355" s="366"/>
      <c r="AY355" s="366"/>
      <c r="AZ355" s="366"/>
      <c r="BA355" s="256">
        <f>SUM(AM355:AZ355)</f>
        <v>0</v>
      </c>
    </row>
    <row r="356" spans="1:53" ht="15" hidden="1" outlineLevel="1">
      <c r="B356" s="254" t="s">
        <v>248</v>
      </c>
      <c r="C356" s="251" t="s">
        <v>163</v>
      </c>
      <c r="D356" s="255"/>
      <c r="E356" s="255"/>
      <c r="F356" s="255"/>
      <c r="G356" s="255"/>
      <c r="H356" s="255"/>
      <c r="I356" s="255"/>
      <c r="J356" s="255"/>
      <c r="K356" s="255"/>
      <c r="L356" s="255"/>
      <c r="M356" s="255"/>
      <c r="N356" s="255"/>
      <c r="O356" s="255"/>
      <c r="P356" s="255"/>
      <c r="Q356" s="255"/>
      <c r="R356" s="255"/>
      <c r="S356" s="255"/>
      <c r="T356" s="255"/>
      <c r="U356" s="255">
        <f>U355</f>
        <v>12</v>
      </c>
      <c r="V356" s="255"/>
      <c r="W356" s="255"/>
      <c r="X356" s="255"/>
      <c r="Y356" s="255"/>
      <c r="Z356" s="255"/>
      <c r="AA356" s="255"/>
      <c r="AB356" s="255"/>
      <c r="AC356" s="255"/>
      <c r="AD356" s="255"/>
      <c r="AE356" s="255"/>
      <c r="AF356" s="255"/>
      <c r="AG356" s="255"/>
      <c r="AH356" s="255"/>
      <c r="AI356" s="255"/>
      <c r="AJ356" s="255"/>
      <c r="AK356" s="255"/>
      <c r="AL356" s="255"/>
      <c r="AM356" s="362">
        <f>AM355</f>
        <v>0</v>
      </c>
      <c r="AN356" s="362">
        <f>AN355</f>
        <v>0</v>
      </c>
      <c r="AO356" s="362">
        <f t="shared" ref="AO356:AZ356" si="119">AO355</f>
        <v>0</v>
      </c>
      <c r="AP356" s="362">
        <f t="shared" si="119"/>
        <v>0</v>
      </c>
      <c r="AQ356" s="362">
        <f t="shared" si="119"/>
        <v>0</v>
      </c>
      <c r="AR356" s="362">
        <f t="shared" si="119"/>
        <v>0</v>
      </c>
      <c r="AS356" s="362">
        <f t="shared" si="119"/>
        <v>0</v>
      </c>
      <c r="AT356" s="362">
        <f t="shared" si="119"/>
        <v>0</v>
      </c>
      <c r="AU356" s="362">
        <f t="shared" si="119"/>
        <v>0</v>
      </c>
      <c r="AV356" s="362">
        <f t="shared" si="119"/>
        <v>0</v>
      </c>
      <c r="AW356" s="362">
        <f t="shared" si="119"/>
        <v>0</v>
      </c>
      <c r="AX356" s="362">
        <f t="shared" si="119"/>
        <v>0</v>
      </c>
      <c r="AY356" s="362">
        <f t="shared" si="119"/>
        <v>0</v>
      </c>
      <c r="AZ356" s="362">
        <f t="shared" si="119"/>
        <v>0</v>
      </c>
      <c r="BA356" s="266"/>
    </row>
    <row r="357" spans="1:53" ht="15" hidden="1" outlineLevel="1">
      <c r="B357" s="274"/>
      <c r="C357" s="265"/>
      <c r="D357" s="251"/>
      <c r="E357" s="251"/>
      <c r="F357" s="251"/>
      <c r="G357" s="251"/>
      <c r="H357" s="251"/>
      <c r="I357" s="251"/>
      <c r="J357" s="251"/>
      <c r="K357" s="251"/>
      <c r="L357" s="251"/>
      <c r="M357" s="251"/>
      <c r="N357" s="251"/>
      <c r="O357" s="251"/>
      <c r="P357" s="251"/>
      <c r="Q357" s="251"/>
      <c r="R357" s="251"/>
      <c r="S357" s="251"/>
      <c r="T357" s="251"/>
      <c r="U357" s="277"/>
      <c r="V357" s="251"/>
      <c r="W357" s="251"/>
      <c r="X357" s="251"/>
      <c r="Y357" s="251"/>
      <c r="Z357" s="251"/>
      <c r="AA357" s="251"/>
      <c r="AB357" s="251"/>
      <c r="AC357" s="251"/>
      <c r="AD357" s="251"/>
      <c r="AE357" s="251"/>
      <c r="AF357" s="251"/>
      <c r="AG357" s="251"/>
      <c r="AH357" s="251"/>
      <c r="AI357" s="251"/>
      <c r="AJ357" s="251"/>
      <c r="AK357" s="251"/>
      <c r="AL357" s="251"/>
      <c r="AM357" s="363"/>
      <c r="AN357" s="363"/>
      <c r="AO357" s="363"/>
      <c r="AP357" s="363"/>
      <c r="AQ357" s="363"/>
      <c r="AR357" s="363"/>
      <c r="AS357" s="363"/>
      <c r="AT357" s="363"/>
      <c r="AU357" s="363"/>
      <c r="AV357" s="363"/>
      <c r="AW357" s="363"/>
      <c r="AX357" s="363"/>
      <c r="AY357" s="363"/>
      <c r="AZ357" s="363"/>
      <c r="BA357" s="266"/>
    </row>
    <row r="358" spans="1:53" ht="15" hidden="1" outlineLevel="1">
      <c r="A358" s="448">
        <v>21</v>
      </c>
      <c r="B358" s="274" t="s">
        <v>22</v>
      </c>
      <c r="C358" s="251" t="s">
        <v>25</v>
      </c>
      <c r="D358" s="255"/>
      <c r="E358" s="255"/>
      <c r="F358" s="255"/>
      <c r="G358" s="255"/>
      <c r="H358" s="255"/>
      <c r="I358" s="255"/>
      <c r="J358" s="255"/>
      <c r="K358" s="255"/>
      <c r="L358" s="255"/>
      <c r="M358" s="255"/>
      <c r="N358" s="255"/>
      <c r="O358" s="255"/>
      <c r="P358" s="255"/>
      <c r="Q358" s="255"/>
      <c r="R358" s="255"/>
      <c r="S358" s="255"/>
      <c r="T358" s="255"/>
      <c r="U358" s="255">
        <v>12</v>
      </c>
      <c r="V358" s="255"/>
      <c r="W358" s="255"/>
      <c r="X358" s="255"/>
      <c r="Y358" s="255"/>
      <c r="Z358" s="255"/>
      <c r="AA358" s="255"/>
      <c r="AB358" s="255"/>
      <c r="AC358" s="255"/>
      <c r="AD358" s="255"/>
      <c r="AE358" s="255"/>
      <c r="AF358" s="255"/>
      <c r="AG358" s="255"/>
      <c r="AH358" s="255"/>
      <c r="AI358" s="255"/>
      <c r="AJ358" s="255"/>
      <c r="AK358" s="255"/>
      <c r="AL358" s="255"/>
      <c r="AM358" s="361"/>
      <c r="AN358" s="366"/>
      <c r="AO358" s="366"/>
      <c r="AP358" s="366"/>
      <c r="AQ358" s="366"/>
      <c r="AR358" s="366"/>
      <c r="AS358" s="366"/>
      <c r="AT358" s="366"/>
      <c r="AU358" s="366"/>
      <c r="AV358" s="366"/>
      <c r="AW358" s="366"/>
      <c r="AX358" s="366"/>
      <c r="AY358" s="366"/>
      <c r="AZ358" s="366"/>
      <c r="BA358" s="256">
        <f>SUM(AM358:AZ358)</f>
        <v>0</v>
      </c>
    </row>
    <row r="359" spans="1:53" ht="15" hidden="1" outlineLevel="1">
      <c r="B359" s="254" t="s">
        <v>248</v>
      </c>
      <c r="C359" s="251" t="s">
        <v>163</v>
      </c>
      <c r="D359" s="255"/>
      <c r="E359" s="255"/>
      <c r="F359" s="255"/>
      <c r="G359" s="255"/>
      <c r="H359" s="255"/>
      <c r="I359" s="255"/>
      <c r="J359" s="255"/>
      <c r="K359" s="255"/>
      <c r="L359" s="255"/>
      <c r="M359" s="255"/>
      <c r="N359" s="255"/>
      <c r="O359" s="255"/>
      <c r="P359" s="255"/>
      <c r="Q359" s="255"/>
      <c r="R359" s="255"/>
      <c r="S359" s="255"/>
      <c r="T359" s="255"/>
      <c r="U359" s="255">
        <f>U358</f>
        <v>12</v>
      </c>
      <c r="V359" s="255"/>
      <c r="W359" s="255"/>
      <c r="X359" s="255"/>
      <c r="Y359" s="255"/>
      <c r="Z359" s="255"/>
      <c r="AA359" s="255"/>
      <c r="AB359" s="255"/>
      <c r="AC359" s="255"/>
      <c r="AD359" s="255"/>
      <c r="AE359" s="255"/>
      <c r="AF359" s="255"/>
      <c r="AG359" s="255"/>
      <c r="AH359" s="255"/>
      <c r="AI359" s="255"/>
      <c r="AJ359" s="255"/>
      <c r="AK359" s="255"/>
      <c r="AL359" s="255"/>
      <c r="AM359" s="362">
        <f>AM358</f>
        <v>0</v>
      </c>
      <c r="AN359" s="362">
        <f>AN358</f>
        <v>0</v>
      </c>
      <c r="AO359" s="362">
        <f t="shared" ref="AO359:AZ359" si="120">AO358</f>
        <v>0</v>
      </c>
      <c r="AP359" s="362">
        <f t="shared" si="120"/>
        <v>0</v>
      </c>
      <c r="AQ359" s="362">
        <f t="shared" si="120"/>
        <v>0</v>
      </c>
      <c r="AR359" s="362">
        <f t="shared" si="120"/>
        <v>0</v>
      </c>
      <c r="AS359" s="362">
        <f t="shared" si="120"/>
        <v>0</v>
      </c>
      <c r="AT359" s="362">
        <f t="shared" si="120"/>
        <v>0</v>
      </c>
      <c r="AU359" s="362">
        <f t="shared" si="120"/>
        <v>0</v>
      </c>
      <c r="AV359" s="362">
        <f t="shared" si="120"/>
        <v>0</v>
      </c>
      <c r="AW359" s="362">
        <f t="shared" si="120"/>
        <v>0</v>
      </c>
      <c r="AX359" s="362">
        <f t="shared" si="120"/>
        <v>0</v>
      </c>
      <c r="AY359" s="362">
        <f t="shared" si="120"/>
        <v>0</v>
      </c>
      <c r="AZ359" s="362">
        <f t="shared" si="120"/>
        <v>0</v>
      </c>
      <c r="BA359" s="257"/>
    </row>
    <row r="360" spans="1:53" ht="15" hidden="1" outlineLevel="1">
      <c r="B360" s="274"/>
      <c r="C360" s="265"/>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AI360" s="251"/>
      <c r="AJ360" s="251"/>
      <c r="AK360" s="251"/>
      <c r="AL360" s="251"/>
      <c r="AM360" s="373"/>
      <c r="AN360" s="363"/>
      <c r="AO360" s="363"/>
      <c r="AP360" s="363"/>
      <c r="AQ360" s="363"/>
      <c r="AR360" s="363"/>
      <c r="AS360" s="363"/>
      <c r="AT360" s="363"/>
      <c r="AU360" s="363"/>
      <c r="AV360" s="363"/>
      <c r="AW360" s="363"/>
      <c r="AX360" s="363"/>
      <c r="AY360" s="363"/>
      <c r="AZ360" s="363"/>
      <c r="BA360" s="266"/>
    </row>
    <row r="361" spans="1:53" ht="15" hidden="1" outlineLevel="1">
      <c r="A361" s="448">
        <v>22</v>
      </c>
      <c r="B361" s="274" t="s">
        <v>9</v>
      </c>
      <c r="C361" s="251" t="s">
        <v>25</v>
      </c>
      <c r="D361" s="255"/>
      <c r="E361" s="255"/>
      <c r="F361" s="255"/>
      <c r="G361" s="255"/>
      <c r="H361" s="255"/>
      <c r="I361" s="255"/>
      <c r="J361" s="255"/>
      <c r="K361" s="255"/>
      <c r="L361" s="255"/>
      <c r="M361" s="255"/>
      <c r="N361" s="255"/>
      <c r="O361" s="255"/>
      <c r="P361" s="255"/>
      <c r="Q361" s="255"/>
      <c r="R361" s="255"/>
      <c r="S361" s="255"/>
      <c r="T361" s="255"/>
      <c r="U361" s="251"/>
      <c r="V361" s="255"/>
      <c r="W361" s="255"/>
      <c r="X361" s="255"/>
      <c r="Y361" s="255"/>
      <c r="Z361" s="255"/>
      <c r="AA361" s="255"/>
      <c r="AB361" s="255"/>
      <c r="AC361" s="255"/>
      <c r="AD361" s="255"/>
      <c r="AE361" s="255"/>
      <c r="AF361" s="255"/>
      <c r="AG361" s="255"/>
      <c r="AH361" s="255"/>
      <c r="AI361" s="255"/>
      <c r="AJ361" s="255"/>
      <c r="AK361" s="255"/>
      <c r="AL361" s="255"/>
      <c r="AM361" s="361"/>
      <c r="AN361" s="366"/>
      <c r="AO361" s="366"/>
      <c r="AP361" s="366"/>
      <c r="AQ361" s="366"/>
      <c r="AR361" s="366"/>
      <c r="AS361" s="366"/>
      <c r="AT361" s="366"/>
      <c r="AU361" s="366"/>
      <c r="AV361" s="366"/>
      <c r="AW361" s="366"/>
      <c r="AX361" s="366"/>
      <c r="AY361" s="366"/>
      <c r="AZ361" s="366"/>
      <c r="BA361" s="256">
        <f>SUM(AM361:AZ361)</f>
        <v>0</v>
      </c>
    </row>
    <row r="362" spans="1:53" ht="15" hidden="1" outlineLevel="1">
      <c r="B362" s="254" t="s">
        <v>248</v>
      </c>
      <c r="C362" s="251" t="s">
        <v>163</v>
      </c>
      <c r="D362" s="255"/>
      <c r="E362" s="255"/>
      <c r="F362" s="255"/>
      <c r="G362" s="255"/>
      <c r="H362" s="255"/>
      <c r="I362" s="255"/>
      <c r="J362" s="255"/>
      <c r="K362" s="255"/>
      <c r="L362" s="255"/>
      <c r="M362" s="255"/>
      <c r="N362" s="255"/>
      <c r="O362" s="255"/>
      <c r="P362" s="255"/>
      <c r="Q362" s="255"/>
      <c r="R362" s="255"/>
      <c r="S362" s="255"/>
      <c r="T362" s="255"/>
      <c r="U362" s="251"/>
      <c r="V362" s="255"/>
      <c r="W362" s="255"/>
      <c r="X362" s="255"/>
      <c r="Y362" s="255"/>
      <c r="Z362" s="255"/>
      <c r="AA362" s="255"/>
      <c r="AB362" s="255"/>
      <c r="AC362" s="255"/>
      <c r="AD362" s="255"/>
      <c r="AE362" s="255"/>
      <c r="AF362" s="255"/>
      <c r="AG362" s="255"/>
      <c r="AH362" s="255"/>
      <c r="AI362" s="255"/>
      <c r="AJ362" s="255"/>
      <c r="AK362" s="255"/>
      <c r="AL362" s="255"/>
      <c r="AM362" s="362">
        <f>AM361</f>
        <v>0</v>
      </c>
      <c r="AN362" s="362">
        <f>AN361</f>
        <v>0</v>
      </c>
      <c r="AO362" s="362">
        <f t="shared" ref="AO362:AZ362" si="121">AO361</f>
        <v>0</v>
      </c>
      <c r="AP362" s="362">
        <f t="shared" si="121"/>
        <v>0</v>
      </c>
      <c r="AQ362" s="362">
        <f t="shared" si="121"/>
        <v>0</v>
      </c>
      <c r="AR362" s="362">
        <f t="shared" si="121"/>
        <v>0</v>
      </c>
      <c r="AS362" s="362">
        <f t="shared" si="121"/>
        <v>0</v>
      </c>
      <c r="AT362" s="362">
        <f t="shared" si="121"/>
        <v>0</v>
      </c>
      <c r="AU362" s="362">
        <f t="shared" si="121"/>
        <v>0</v>
      </c>
      <c r="AV362" s="362">
        <f t="shared" si="121"/>
        <v>0</v>
      </c>
      <c r="AW362" s="362">
        <f t="shared" si="121"/>
        <v>0</v>
      </c>
      <c r="AX362" s="362">
        <f t="shared" si="121"/>
        <v>0</v>
      </c>
      <c r="AY362" s="362">
        <f t="shared" si="121"/>
        <v>0</v>
      </c>
      <c r="AZ362" s="362">
        <f t="shared" si="121"/>
        <v>0</v>
      </c>
      <c r="BA362" s="266"/>
    </row>
    <row r="363" spans="1:53" ht="15" hidden="1" outlineLevel="1">
      <c r="B363" s="274"/>
      <c r="C363" s="265"/>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AI363" s="251"/>
      <c r="AJ363" s="251"/>
      <c r="AK363" s="251"/>
      <c r="AL363" s="251"/>
      <c r="AM363" s="363"/>
      <c r="AN363" s="363"/>
      <c r="AO363" s="363"/>
      <c r="AP363" s="363"/>
      <c r="AQ363" s="363"/>
      <c r="AR363" s="363"/>
      <c r="AS363" s="363"/>
      <c r="AT363" s="363"/>
      <c r="AU363" s="363"/>
      <c r="AV363" s="363"/>
      <c r="AW363" s="363"/>
      <c r="AX363" s="363"/>
      <c r="AY363" s="363"/>
      <c r="AZ363" s="363"/>
      <c r="BA363" s="266"/>
    </row>
    <row r="364" spans="1:53" ht="15.75" hidden="1" outlineLevel="1">
      <c r="A364" s="449"/>
      <c r="B364" s="248" t="s">
        <v>14</v>
      </c>
      <c r="C364" s="249"/>
      <c r="D364" s="250"/>
      <c r="E364" s="250"/>
      <c r="F364" s="250"/>
      <c r="G364" s="250"/>
      <c r="H364" s="250"/>
      <c r="I364" s="250"/>
      <c r="J364" s="250"/>
      <c r="K364" s="250"/>
      <c r="L364" s="250"/>
      <c r="M364" s="250"/>
      <c r="N364" s="250"/>
      <c r="O364" s="250"/>
      <c r="P364" s="250"/>
      <c r="Q364" s="250"/>
      <c r="R364" s="250"/>
      <c r="S364" s="250"/>
      <c r="T364" s="250"/>
      <c r="U364" s="250"/>
      <c r="V364" s="250"/>
      <c r="W364" s="249"/>
      <c r="X364" s="249"/>
      <c r="Y364" s="249"/>
      <c r="Z364" s="249"/>
      <c r="AA364" s="249"/>
      <c r="AB364" s="249"/>
      <c r="AC364" s="249"/>
      <c r="AD364" s="249"/>
      <c r="AE364" s="249"/>
      <c r="AF364" s="249"/>
      <c r="AG364" s="249"/>
      <c r="AH364" s="249"/>
      <c r="AI364" s="249"/>
      <c r="AJ364" s="249"/>
      <c r="AK364" s="249"/>
      <c r="AL364" s="249"/>
      <c r="AM364" s="365"/>
      <c r="AN364" s="365"/>
      <c r="AO364" s="365"/>
      <c r="AP364" s="365"/>
      <c r="AQ364" s="365"/>
      <c r="AR364" s="365"/>
      <c r="AS364" s="365"/>
      <c r="AT364" s="365"/>
      <c r="AU364" s="365"/>
      <c r="AV364" s="365"/>
      <c r="AW364" s="365"/>
      <c r="AX364" s="365"/>
      <c r="AY364" s="365"/>
      <c r="AZ364" s="365"/>
      <c r="BA364" s="252"/>
    </row>
    <row r="365" spans="1:53" ht="15" hidden="1" outlineLevel="1">
      <c r="A365" s="448">
        <v>23</v>
      </c>
      <c r="B365" s="274" t="s">
        <v>14</v>
      </c>
      <c r="C365" s="251" t="s">
        <v>25</v>
      </c>
      <c r="D365" s="255"/>
      <c r="E365" s="255"/>
      <c r="F365" s="255"/>
      <c r="G365" s="255"/>
      <c r="H365" s="255"/>
      <c r="I365" s="255"/>
      <c r="J365" s="255"/>
      <c r="K365" s="255"/>
      <c r="L365" s="255"/>
      <c r="M365" s="255"/>
      <c r="N365" s="255"/>
      <c r="O365" s="255"/>
      <c r="P365" s="255"/>
      <c r="Q365" s="255"/>
      <c r="R365" s="255"/>
      <c r="S365" s="255"/>
      <c r="T365" s="255"/>
      <c r="U365" s="251"/>
      <c r="V365" s="255"/>
      <c r="W365" s="255"/>
      <c r="X365" s="255"/>
      <c r="Y365" s="255"/>
      <c r="Z365" s="255"/>
      <c r="AA365" s="255"/>
      <c r="AB365" s="255"/>
      <c r="AC365" s="255"/>
      <c r="AD365" s="255"/>
      <c r="AE365" s="255"/>
      <c r="AF365" s="255"/>
      <c r="AG365" s="255"/>
      <c r="AH365" s="255"/>
      <c r="AI365" s="255"/>
      <c r="AJ365" s="255"/>
      <c r="AK365" s="255"/>
      <c r="AL365" s="255"/>
      <c r="AM365" s="416"/>
      <c r="AN365" s="361"/>
      <c r="AO365" s="361"/>
      <c r="AP365" s="361"/>
      <c r="AQ365" s="361"/>
      <c r="AR365" s="361"/>
      <c r="AS365" s="361"/>
      <c r="AT365" s="361"/>
      <c r="AU365" s="361"/>
      <c r="AV365" s="361"/>
      <c r="AW365" s="361"/>
      <c r="AX365" s="361"/>
      <c r="AY365" s="361"/>
      <c r="AZ365" s="361"/>
      <c r="BA365" s="256">
        <f>SUM(AM365:AZ365)</f>
        <v>0</v>
      </c>
    </row>
    <row r="366" spans="1:53" ht="15" hidden="1"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414"/>
      <c r="V366" s="255"/>
      <c r="W366" s="255"/>
      <c r="X366" s="255"/>
      <c r="Y366" s="255"/>
      <c r="Z366" s="255"/>
      <c r="AA366" s="255"/>
      <c r="AB366" s="255"/>
      <c r="AC366" s="255"/>
      <c r="AD366" s="255"/>
      <c r="AE366" s="255"/>
      <c r="AF366" s="255"/>
      <c r="AG366" s="255"/>
      <c r="AH366" s="255"/>
      <c r="AI366" s="255"/>
      <c r="AJ366" s="255"/>
      <c r="AK366" s="255"/>
      <c r="AL366" s="255"/>
      <c r="AM366" s="362">
        <f>AM365</f>
        <v>0</v>
      </c>
      <c r="AN366" s="362">
        <f>AN365</f>
        <v>0</v>
      </c>
      <c r="AO366" s="362">
        <f t="shared" ref="AO366:AZ366" si="122">AO365</f>
        <v>0</v>
      </c>
      <c r="AP366" s="362">
        <f t="shared" si="122"/>
        <v>0</v>
      </c>
      <c r="AQ366" s="362">
        <f t="shared" si="122"/>
        <v>0</v>
      </c>
      <c r="AR366" s="362">
        <f t="shared" si="122"/>
        <v>0</v>
      </c>
      <c r="AS366" s="362">
        <f t="shared" si="122"/>
        <v>0</v>
      </c>
      <c r="AT366" s="362">
        <f t="shared" si="122"/>
        <v>0</v>
      </c>
      <c r="AU366" s="362">
        <f t="shared" si="122"/>
        <v>0</v>
      </c>
      <c r="AV366" s="362">
        <f t="shared" si="122"/>
        <v>0</v>
      </c>
      <c r="AW366" s="362">
        <f t="shared" si="122"/>
        <v>0</v>
      </c>
      <c r="AX366" s="362">
        <f t="shared" si="122"/>
        <v>0</v>
      </c>
      <c r="AY366" s="362">
        <f t="shared" si="122"/>
        <v>0</v>
      </c>
      <c r="AZ366" s="362">
        <f t="shared" si="122"/>
        <v>0</v>
      </c>
      <c r="BA366" s="257"/>
    </row>
    <row r="367" spans="1:53" ht="15" hidden="1" outlineLevel="1">
      <c r="B367" s="274"/>
      <c r="C367" s="265"/>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AI367" s="251"/>
      <c r="AJ367" s="251"/>
      <c r="AK367" s="251"/>
      <c r="AL367" s="251"/>
      <c r="AM367" s="363"/>
      <c r="AN367" s="363"/>
      <c r="AO367" s="363"/>
      <c r="AP367" s="363"/>
      <c r="AQ367" s="363"/>
      <c r="AR367" s="363"/>
      <c r="AS367" s="363"/>
      <c r="AT367" s="363"/>
      <c r="AU367" s="363"/>
      <c r="AV367" s="363"/>
      <c r="AW367" s="363"/>
      <c r="AX367" s="363"/>
      <c r="AY367" s="363"/>
      <c r="AZ367" s="363"/>
      <c r="BA367" s="266"/>
    </row>
    <row r="368" spans="1:53" s="253" customFormat="1" ht="15.75" hidden="1" outlineLevel="1">
      <c r="A368" s="449"/>
      <c r="B368" s="248" t="s">
        <v>484</v>
      </c>
      <c r="C368" s="249"/>
      <c r="D368" s="250"/>
      <c r="E368" s="250"/>
      <c r="F368" s="250"/>
      <c r="G368" s="250"/>
      <c r="H368" s="250"/>
      <c r="I368" s="250"/>
      <c r="J368" s="250"/>
      <c r="K368" s="250"/>
      <c r="L368" s="250"/>
      <c r="M368" s="250"/>
      <c r="N368" s="250"/>
      <c r="O368" s="250"/>
      <c r="P368" s="250"/>
      <c r="Q368" s="250"/>
      <c r="R368" s="250"/>
      <c r="S368" s="250"/>
      <c r="T368" s="250"/>
      <c r="U368" s="250"/>
      <c r="V368" s="250"/>
      <c r="W368" s="249"/>
      <c r="X368" s="249"/>
      <c r="Y368" s="249"/>
      <c r="Z368" s="249"/>
      <c r="AA368" s="249"/>
      <c r="AB368" s="249"/>
      <c r="AC368" s="249"/>
      <c r="AD368" s="249"/>
      <c r="AE368" s="249"/>
      <c r="AF368" s="249"/>
      <c r="AG368" s="249"/>
      <c r="AH368" s="249"/>
      <c r="AI368" s="249"/>
      <c r="AJ368" s="249"/>
      <c r="AK368" s="249"/>
      <c r="AL368" s="249"/>
      <c r="AM368" s="365"/>
      <c r="AN368" s="365"/>
      <c r="AO368" s="365"/>
      <c r="AP368" s="365"/>
      <c r="AQ368" s="365"/>
      <c r="AR368" s="365"/>
      <c r="AS368" s="365"/>
      <c r="AT368" s="365"/>
      <c r="AU368" s="365"/>
      <c r="AV368" s="365"/>
      <c r="AW368" s="365"/>
      <c r="AX368" s="365"/>
      <c r="AY368" s="365"/>
      <c r="AZ368" s="365"/>
      <c r="BA368" s="252"/>
    </row>
    <row r="369" spans="1:53" s="243" customFormat="1" ht="15" hidden="1" outlineLevel="1">
      <c r="A369" s="448">
        <v>24</v>
      </c>
      <c r="B369" s="274" t="s">
        <v>14</v>
      </c>
      <c r="C369" s="251" t="s">
        <v>25</v>
      </c>
      <c r="D369" s="255"/>
      <c r="E369" s="255"/>
      <c r="F369" s="255"/>
      <c r="G369" s="255"/>
      <c r="H369" s="255"/>
      <c r="I369" s="255"/>
      <c r="J369" s="255"/>
      <c r="K369" s="255"/>
      <c r="L369" s="255"/>
      <c r="M369" s="255"/>
      <c r="N369" s="255"/>
      <c r="O369" s="255"/>
      <c r="P369" s="255"/>
      <c r="Q369" s="255"/>
      <c r="R369" s="255"/>
      <c r="S369" s="255"/>
      <c r="T369" s="255"/>
      <c r="U369" s="251"/>
      <c r="V369" s="255"/>
      <c r="W369" s="255"/>
      <c r="X369" s="255"/>
      <c r="Y369" s="255"/>
      <c r="Z369" s="255"/>
      <c r="AA369" s="255"/>
      <c r="AB369" s="255"/>
      <c r="AC369" s="255"/>
      <c r="AD369" s="255"/>
      <c r="AE369" s="255"/>
      <c r="AF369" s="255"/>
      <c r="AG369" s="255"/>
      <c r="AH369" s="255"/>
      <c r="AI369" s="255"/>
      <c r="AJ369" s="255"/>
      <c r="AK369" s="255"/>
      <c r="AL369" s="255"/>
      <c r="AM369" s="361"/>
      <c r="AN369" s="361"/>
      <c r="AO369" s="361"/>
      <c r="AP369" s="361"/>
      <c r="AQ369" s="361"/>
      <c r="AR369" s="361"/>
      <c r="AS369" s="361"/>
      <c r="AT369" s="361"/>
      <c r="AU369" s="361"/>
      <c r="AV369" s="361"/>
      <c r="AW369" s="361"/>
      <c r="AX369" s="361"/>
      <c r="AY369" s="361"/>
      <c r="AZ369" s="361"/>
      <c r="BA369" s="256">
        <f>SUM(AM369:AZ369)</f>
        <v>0</v>
      </c>
    </row>
    <row r="370" spans="1:53" s="243" customFormat="1" ht="15" hidden="1" outlineLevel="1">
      <c r="A370" s="448"/>
      <c r="B370" s="274" t="s">
        <v>248</v>
      </c>
      <c r="C370" s="251" t="s">
        <v>163</v>
      </c>
      <c r="D370" s="255"/>
      <c r="E370" s="255"/>
      <c r="F370" s="255"/>
      <c r="G370" s="255"/>
      <c r="H370" s="255"/>
      <c r="I370" s="255"/>
      <c r="J370" s="255"/>
      <c r="K370" s="255"/>
      <c r="L370" s="255"/>
      <c r="M370" s="255"/>
      <c r="N370" s="255"/>
      <c r="O370" s="255"/>
      <c r="P370" s="255"/>
      <c r="Q370" s="255"/>
      <c r="R370" s="255"/>
      <c r="S370" s="255"/>
      <c r="T370" s="255"/>
      <c r="U370" s="414"/>
      <c r="V370" s="255"/>
      <c r="W370" s="255"/>
      <c r="X370" s="255"/>
      <c r="Y370" s="255"/>
      <c r="Z370" s="255"/>
      <c r="AA370" s="255"/>
      <c r="AB370" s="255"/>
      <c r="AC370" s="255"/>
      <c r="AD370" s="255"/>
      <c r="AE370" s="255"/>
      <c r="AF370" s="255"/>
      <c r="AG370" s="255"/>
      <c r="AH370" s="255"/>
      <c r="AI370" s="255"/>
      <c r="AJ370" s="255"/>
      <c r="AK370" s="255"/>
      <c r="AL370" s="255"/>
      <c r="AM370" s="362">
        <f>AM369</f>
        <v>0</v>
      </c>
      <c r="AN370" s="362">
        <f>AN369</f>
        <v>0</v>
      </c>
      <c r="AO370" s="362">
        <f t="shared" ref="AO370:AZ370" si="123">AO369</f>
        <v>0</v>
      </c>
      <c r="AP370" s="362">
        <f t="shared" si="123"/>
        <v>0</v>
      </c>
      <c r="AQ370" s="362">
        <f t="shared" si="123"/>
        <v>0</v>
      </c>
      <c r="AR370" s="362">
        <f t="shared" si="123"/>
        <v>0</v>
      </c>
      <c r="AS370" s="362">
        <f t="shared" si="123"/>
        <v>0</v>
      </c>
      <c r="AT370" s="362">
        <f t="shared" si="123"/>
        <v>0</v>
      </c>
      <c r="AU370" s="362">
        <f t="shared" si="123"/>
        <v>0</v>
      </c>
      <c r="AV370" s="362">
        <f t="shared" si="123"/>
        <v>0</v>
      </c>
      <c r="AW370" s="362">
        <f t="shared" si="123"/>
        <v>0</v>
      </c>
      <c r="AX370" s="362">
        <f t="shared" si="123"/>
        <v>0</v>
      </c>
      <c r="AY370" s="362">
        <f t="shared" si="123"/>
        <v>0</v>
      </c>
      <c r="AZ370" s="362">
        <f t="shared" si="123"/>
        <v>0</v>
      </c>
      <c r="BA370" s="257"/>
    </row>
    <row r="371" spans="1:53" s="243" customFormat="1" ht="15" hidden="1" outlineLevel="1">
      <c r="A371" s="448"/>
      <c r="B371" s="274"/>
      <c r="C371" s="265"/>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AI371" s="251"/>
      <c r="AJ371" s="251"/>
      <c r="AK371" s="251"/>
      <c r="AL371" s="251"/>
      <c r="AM371" s="363"/>
      <c r="AN371" s="363"/>
      <c r="AO371" s="363"/>
      <c r="AP371" s="363"/>
      <c r="AQ371" s="363"/>
      <c r="AR371" s="363"/>
      <c r="AS371" s="363"/>
      <c r="AT371" s="363"/>
      <c r="AU371" s="363"/>
      <c r="AV371" s="363"/>
      <c r="AW371" s="363"/>
      <c r="AX371" s="363"/>
      <c r="AY371" s="363"/>
      <c r="AZ371" s="363"/>
      <c r="BA371" s="266"/>
    </row>
    <row r="372" spans="1:53" s="243" customFormat="1" ht="15" hidden="1" outlineLevel="1">
      <c r="A372" s="448">
        <v>25</v>
      </c>
      <c r="B372" s="273" t="s">
        <v>21</v>
      </c>
      <c r="C372" s="251" t="s">
        <v>25</v>
      </c>
      <c r="D372" s="255"/>
      <c r="E372" s="255"/>
      <c r="F372" s="255"/>
      <c r="G372" s="255"/>
      <c r="H372" s="255"/>
      <c r="I372" s="255"/>
      <c r="J372" s="255"/>
      <c r="K372" s="255"/>
      <c r="L372" s="255"/>
      <c r="M372" s="255"/>
      <c r="N372" s="255"/>
      <c r="O372" s="255"/>
      <c r="P372" s="255"/>
      <c r="Q372" s="255"/>
      <c r="R372" s="255"/>
      <c r="S372" s="255"/>
      <c r="T372" s="255"/>
      <c r="U372" s="255">
        <v>0</v>
      </c>
      <c r="V372" s="255"/>
      <c r="W372" s="255"/>
      <c r="X372" s="255"/>
      <c r="Y372" s="255"/>
      <c r="Z372" s="255"/>
      <c r="AA372" s="255"/>
      <c r="AB372" s="255"/>
      <c r="AC372" s="255"/>
      <c r="AD372" s="255"/>
      <c r="AE372" s="255"/>
      <c r="AF372" s="255"/>
      <c r="AG372" s="255"/>
      <c r="AH372" s="255"/>
      <c r="AI372" s="255"/>
      <c r="AJ372" s="255"/>
      <c r="AK372" s="255"/>
      <c r="AL372" s="255"/>
      <c r="AM372" s="366"/>
      <c r="AN372" s="366"/>
      <c r="AO372" s="366"/>
      <c r="AP372" s="366"/>
      <c r="AQ372" s="366"/>
      <c r="AR372" s="366"/>
      <c r="AS372" s="366"/>
      <c r="AT372" s="366"/>
      <c r="AU372" s="366"/>
      <c r="AV372" s="366"/>
      <c r="AW372" s="366"/>
      <c r="AX372" s="366"/>
      <c r="AY372" s="366"/>
      <c r="AZ372" s="366"/>
      <c r="BA372" s="256">
        <f>SUM(AM372:AZ372)</f>
        <v>0</v>
      </c>
    </row>
    <row r="373" spans="1:53" s="243" customFormat="1" ht="15" hidden="1" outlineLevel="1">
      <c r="A373" s="448"/>
      <c r="B373" s="274" t="s">
        <v>248</v>
      </c>
      <c r="C373" s="251" t="s">
        <v>163</v>
      </c>
      <c r="D373" s="255"/>
      <c r="E373" s="255"/>
      <c r="F373" s="255"/>
      <c r="G373" s="255"/>
      <c r="H373" s="255"/>
      <c r="I373" s="255"/>
      <c r="J373" s="255"/>
      <c r="K373" s="255"/>
      <c r="L373" s="255"/>
      <c r="M373" s="255"/>
      <c r="N373" s="255"/>
      <c r="O373" s="255"/>
      <c r="P373" s="255"/>
      <c r="Q373" s="255"/>
      <c r="R373" s="255"/>
      <c r="S373" s="255"/>
      <c r="T373" s="255"/>
      <c r="U373" s="255">
        <f>U372</f>
        <v>0</v>
      </c>
      <c r="V373" s="255"/>
      <c r="W373" s="255"/>
      <c r="X373" s="255"/>
      <c r="Y373" s="255"/>
      <c r="Z373" s="255"/>
      <c r="AA373" s="255"/>
      <c r="AB373" s="255"/>
      <c r="AC373" s="255"/>
      <c r="AD373" s="255"/>
      <c r="AE373" s="255"/>
      <c r="AF373" s="255"/>
      <c r="AG373" s="255"/>
      <c r="AH373" s="255"/>
      <c r="AI373" s="255"/>
      <c r="AJ373" s="255"/>
      <c r="AK373" s="255"/>
      <c r="AL373" s="255"/>
      <c r="AM373" s="362">
        <f>AM372</f>
        <v>0</v>
      </c>
      <c r="AN373" s="362">
        <f>AN372</f>
        <v>0</v>
      </c>
      <c r="AO373" s="362">
        <f t="shared" ref="AO373:AZ373" si="124">AO372</f>
        <v>0</v>
      </c>
      <c r="AP373" s="362">
        <f t="shared" si="124"/>
        <v>0</v>
      </c>
      <c r="AQ373" s="362">
        <f t="shared" si="124"/>
        <v>0</v>
      </c>
      <c r="AR373" s="362">
        <f t="shared" si="124"/>
        <v>0</v>
      </c>
      <c r="AS373" s="362">
        <f t="shared" si="124"/>
        <v>0</v>
      </c>
      <c r="AT373" s="362">
        <f t="shared" si="124"/>
        <v>0</v>
      </c>
      <c r="AU373" s="362">
        <f t="shared" si="124"/>
        <v>0</v>
      </c>
      <c r="AV373" s="362">
        <f t="shared" si="124"/>
        <v>0</v>
      </c>
      <c r="AW373" s="362">
        <f t="shared" si="124"/>
        <v>0</v>
      </c>
      <c r="AX373" s="362">
        <f t="shared" si="124"/>
        <v>0</v>
      </c>
      <c r="AY373" s="362">
        <f t="shared" si="124"/>
        <v>0</v>
      </c>
      <c r="AZ373" s="362">
        <f t="shared" si="124"/>
        <v>0</v>
      </c>
      <c r="BA373" s="270"/>
    </row>
    <row r="374" spans="1:53" s="243" customFormat="1" ht="15" hidden="1" outlineLevel="1">
      <c r="A374" s="448"/>
      <c r="B374" s="273"/>
      <c r="C374" s="27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367"/>
      <c r="AN374" s="368"/>
      <c r="AO374" s="367"/>
      <c r="AP374" s="367"/>
      <c r="AQ374" s="367"/>
      <c r="AR374" s="367"/>
      <c r="AS374" s="367"/>
      <c r="AT374" s="367"/>
      <c r="AU374" s="367"/>
      <c r="AV374" s="367"/>
      <c r="AW374" s="367"/>
      <c r="AX374" s="367"/>
      <c r="AY374" s="367"/>
      <c r="AZ374" s="367"/>
      <c r="BA374" s="272"/>
    </row>
    <row r="375" spans="1:53" ht="15.75" hidden="1" outlineLevel="1">
      <c r="A375" s="449"/>
      <c r="B375" s="248" t="s">
        <v>15</v>
      </c>
      <c r="C375" s="279"/>
      <c r="D375" s="250"/>
      <c r="E375" s="249"/>
      <c r="F375" s="249"/>
      <c r="G375" s="249"/>
      <c r="H375" s="249"/>
      <c r="I375" s="249"/>
      <c r="J375" s="249"/>
      <c r="K375" s="249"/>
      <c r="L375" s="249"/>
      <c r="M375" s="249"/>
      <c r="N375" s="249"/>
      <c r="O375" s="249"/>
      <c r="P375" s="249"/>
      <c r="Q375" s="249"/>
      <c r="R375" s="249"/>
      <c r="S375" s="249"/>
      <c r="T375" s="249"/>
      <c r="U375" s="251"/>
      <c r="V375" s="249"/>
      <c r="W375" s="249"/>
      <c r="X375" s="249"/>
      <c r="Y375" s="249"/>
      <c r="Z375" s="249"/>
      <c r="AA375" s="249"/>
      <c r="AB375" s="249"/>
      <c r="AC375" s="249"/>
      <c r="AD375" s="249"/>
      <c r="AE375" s="249"/>
      <c r="AF375" s="249"/>
      <c r="AG375" s="249"/>
      <c r="AH375" s="249"/>
      <c r="AI375" s="249"/>
      <c r="AJ375" s="249"/>
      <c r="AK375" s="249"/>
      <c r="AL375" s="249"/>
      <c r="AM375" s="365"/>
      <c r="AN375" s="365"/>
      <c r="AO375" s="365"/>
      <c r="AP375" s="365"/>
      <c r="AQ375" s="365"/>
      <c r="AR375" s="365"/>
      <c r="AS375" s="365"/>
      <c r="AT375" s="365"/>
      <c r="AU375" s="365"/>
      <c r="AV375" s="365"/>
      <c r="AW375" s="365"/>
      <c r="AX375" s="365"/>
      <c r="AY375" s="365"/>
      <c r="AZ375" s="365"/>
      <c r="BA375" s="252"/>
    </row>
    <row r="376" spans="1:53" ht="15" hidden="1" outlineLevel="1">
      <c r="A376" s="448">
        <v>26</v>
      </c>
      <c r="B376" s="280" t="s">
        <v>16</v>
      </c>
      <c r="C376" s="251" t="s">
        <v>25</v>
      </c>
      <c r="D376" s="255"/>
      <c r="E376" s="255"/>
      <c r="F376" s="255"/>
      <c r="G376" s="255"/>
      <c r="H376" s="255"/>
      <c r="I376" s="255"/>
      <c r="J376" s="255"/>
      <c r="K376" s="255"/>
      <c r="L376" s="255"/>
      <c r="M376" s="255"/>
      <c r="N376" s="255"/>
      <c r="O376" s="255"/>
      <c r="P376" s="255"/>
      <c r="Q376" s="255"/>
      <c r="R376" s="255"/>
      <c r="S376" s="255"/>
      <c r="T376" s="255"/>
      <c r="U376" s="255">
        <v>12</v>
      </c>
      <c r="V376" s="255"/>
      <c r="W376" s="255"/>
      <c r="X376" s="255"/>
      <c r="Y376" s="255"/>
      <c r="Z376" s="255"/>
      <c r="AA376" s="255"/>
      <c r="AB376" s="255"/>
      <c r="AC376" s="255"/>
      <c r="AD376" s="255"/>
      <c r="AE376" s="255"/>
      <c r="AF376" s="255"/>
      <c r="AG376" s="255"/>
      <c r="AH376" s="255"/>
      <c r="AI376" s="255"/>
      <c r="AJ376" s="255"/>
      <c r="AK376" s="255"/>
      <c r="AL376" s="255"/>
      <c r="AM376" s="377"/>
      <c r="AN376" s="366"/>
      <c r="AO376" s="366"/>
      <c r="AP376" s="366"/>
      <c r="AQ376" s="366"/>
      <c r="AR376" s="366"/>
      <c r="AS376" s="366"/>
      <c r="AT376" s="366"/>
      <c r="AU376" s="366"/>
      <c r="AV376" s="366"/>
      <c r="AW376" s="366"/>
      <c r="AX376" s="366"/>
      <c r="AY376" s="366"/>
      <c r="AZ376" s="366"/>
      <c r="BA376" s="256">
        <f>SUM(AM376:AZ376)</f>
        <v>0</v>
      </c>
    </row>
    <row r="377" spans="1:53" ht="15" hidden="1" outlineLevel="1">
      <c r="B377" s="254" t="s">
        <v>248</v>
      </c>
      <c r="C377" s="251" t="s">
        <v>163</v>
      </c>
      <c r="D377" s="255"/>
      <c r="E377" s="255"/>
      <c r="F377" s="255"/>
      <c r="G377" s="255"/>
      <c r="H377" s="255"/>
      <c r="I377" s="255"/>
      <c r="J377" s="255"/>
      <c r="K377" s="255"/>
      <c r="L377" s="255"/>
      <c r="M377" s="255"/>
      <c r="N377" s="255"/>
      <c r="O377" s="255"/>
      <c r="P377" s="255"/>
      <c r="Q377" s="255"/>
      <c r="R377" s="255"/>
      <c r="S377" s="255"/>
      <c r="T377" s="255"/>
      <c r="U377" s="255">
        <f>U376</f>
        <v>12</v>
      </c>
      <c r="V377" s="255"/>
      <c r="W377" s="255"/>
      <c r="X377" s="255"/>
      <c r="Y377" s="255"/>
      <c r="Z377" s="255"/>
      <c r="AA377" s="255"/>
      <c r="AB377" s="255"/>
      <c r="AC377" s="255"/>
      <c r="AD377" s="255"/>
      <c r="AE377" s="255"/>
      <c r="AF377" s="255"/>
      <c r="AG377" s="255"/>
      <c r="AH377" s="255"/>
      <c r="AI377" s="255"/>
      <c r="AJ377" s="255"/>
      <c r="AK377" s="255"/>
      <c r="AL377" s="255"/>
      <c r="AM377" s="362">
        <f>AM376</f>
        <v>0</v>
      </c>
      <c r="AN377" s="362">
        <f>AN376</f>
        <v>0</v>
      </c>
      <c r="AO377" s="362">
        <f t="shared" ref="AO377:AZ377" si="125">AO376</f>
        <v>0</v>
      </c>
      <c r="AP377" s="362">
        <f t="shared" si="125"/>
        <v>0</v>
      </c>
      <c r="AQ377" s="362">
        <f t="shared" si="125"/>
        <v>0</v>
      </c>
      <c r="AR377" s="362">
        <f t="shared" si="125"/>
        <v>0</v>
      </c>
      <c r="AS377" s="362">
        <f t="shared" si="125"/>
        <v>0</v>
      </c>
      <c r="AT377" s="362">
        <f t="shared" si="125"/>
        <v>0</v>
      </c>
      <c r="AU377" s="362">
        <f t="shared" si="125"/>
        <v>0</v>
      </c>
      <c r="AV377" s="362">
        <f t="shared" si="125"/>
        <v>0</v>
      </c>
      <c r="AW377" s="362">
        <f t="shared" si="125"/>
        <v>0</v>
      </c>
      <c r="AX377" s="362">
        <f t="shared" si="125"/>
        <v>0</v>
      </c>
      <c r="AY377" s="362">
        <f t="shared" si="125"/>
        <v>0</v>
      </c>
      <c r="AZ377" s="362">
        <f t="shared" si="125"/>
        <v>0</v>
      </c>
      <c r="BA377" s="266"/>
    </row>
    <row r="378" spans="1:53" ht="15" hidden="1" outlineLevel="1">
      <c r="B378" s="28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AI378" s="251"/>
      <c r="AJ378" s="251"/>
      <c r="AK378" s="251"/>
      <c r="AL378" s="251"/>
      <c r="AM378" s="374"/>
      <c r="AN378" s="375"/>
      <c r="AO378" s="375"/>
      <c r="AP378" s="375"/>
      <c r="AQ378" s="375"/>
      <c r="AR378" s="375"/>
      <c r="AS378" s="375"/>
      <c r="AT378" s="375"/>
      <c r="AU378" s="375"/>
      <c r="AV378" s="375"/>
      <c r="AW378" s="375"/>
      <c r="AX378" s="375"/>
      <c r="AY378" s="375"/>
      <c r="AZ378" s="375"/>
      <c r="BA378" s="257"/>
    </row>
    <row r="379" spans="1:53" ht="15" hidden="1" outlineLevel="1">
      <c r="A379" s="448">
        <v>27</v>
      </c>
      <c r="B379" s="280" t="s">
        <v>17</v>
      </c>
      <c r="C379" s="251" t="s">
        <v>25</v>
      </c>
      <c r="D379" s="255"/>
      <c r="E379" s="255"/>
      <c r="F379" s="255"/>
      <c r="G379" s="255"/>
      <c r="H379" s="255"/>
      <c r="I379" s="255"/>
      <c r="J379" s="255"/>
      <c r="K379" s="255"/>
      <c r="L379" s="255"/>
      <c r="M379" s="255"/>
      <c r="N379" s="255"/>
      <c r="O379" s="255"/>
      <c r="P379" s="255"/>
      <c r="Q379" s="255"/>
      <c r="R379" s="255"/>
      <c r="S379" s="255"/>
      <c r="T379" s="255"/>
      <c r="U379" s="255">
        <v>12</v>
      </c>
      <c r="V379" s="255"/>
      <c r="W379" s="255"/>
      <c r="X379" s="255"/>
      <c r="Y379" s="255"/>
      <c r="Z379" s="255"/>
      <c r="AA379" s="255"/>
      <c r="AB379" s="255"/>
      <c r="AC379" s="255"/>
      <c r="AD379" s="255"/>
      <c r="AE379" s="255"/>
      <c r="AF379" s="255"/>
      <c r="AG379" s="255"/>
      <c r="AH379" s="255"/>
      <c r="AI379" s="255"/>
      <c r="AJ379" s="255"/>
      <c r="AK379" s="255"/>
      <c r="AL379" s="255"/>
      <c r="AM379" s="377"/>
      <c r="AN379" s="366"/>
      <c r="AO379" s="366"/>
      <c r="AP379" s="366"/>
      <c r="AQ379" s="366"/>
      <c r="AR379" s="366"/>
      <c r="AS379" s="366"/>
      <c r="AT379" s="366"/>
      <c r="AU379" s="366"/>
      <c r="AV379" s="366"/>
      <c r="AW379" s="366"/>
      <c r="AX379" s="366"/>
      <c r="AY379" s="366"/>
      <c r="AZ379" s="366"/>
      <c r="BA379" s="256">
        <f>SUM(AM379:AZ379)</f>
        <v>0</v>
      </c>
    </row>
    <row r="380" spans="1:53" ht="15" hidden="1" outlineLevel="1">
      <c r="B380" s="254" t="s">
        <v>248</v>
      </c>
      <c r="C380" s="251" t="s">
        <v>163</v>
      </c>
      <c r="D380" s="255"/>
      <c r="E380" s="255"/>
      <c r="F380" s="255"/>
      <c r="G380" s="255"/>
      <c r="H380" s="255"/>
      <c r="I380" s="255"/>
      <c r="J380" s="255"/>
      <c r="K380" s="255"/>
      <c r="L380" s="255"/>
      <c r="M380" s="255"/>
      <c r="N380" s="255"/>
      <c r="O380" s="255"/>
      <c r="P380" s="255"/>
      <c r="Q380" s="255"/>
      <c r="R380" s="255"/>
      <c r="S380" s="255"/>
      <c r="T380" s="255"/>
      <c r="U380" s="255">
        <f>U379</f>
        <v>12</v>
      </c>
      <c r="V380" s="255"/>
      <c r="W380" s="255"/>
      <c r="X380" s="255"/>
      <c r="Y380" s="255"/>
      <c r="Z380" s="255"/>
      <c r="AA380" s="255"/>
      <c r="AB380" s="255"/>
      <c r="AC380" s="255"/>
      <c r="AD380" s="255"/>
      <c r="AE380" s="255"/>
      <c r="AF380" s="255"/>
      <c r="AG380" s="255"/>
      <c r="AH380" s="255"/>
      <c r="AI380" s="255"/>
      <c r="AJ380" s="255"/>
      <c r="AK380" s="255"/>
      <c r="AL380" s="255"/>
      <c r="AM380" s="362">
        <f>AM379</f>
        <v>0</v>
      </c>
      <c r="AN380" s="362">
        <f>AN379</f>
        <v>0</v>
      </c>
      <c r="AO380" s="362">
        <f t="shared" ref="AO380:AZ380" si="126">AO379</f>
        <v>0</v>
      </c>
      <c r="AP380" s="362">
        <f t="shared" si="126"/>
        <v>0</v>
      </c>
      <c r="AQ380" s="362">
        <f t="shared" si="126"/>
        <v>0</v>
      </c>
      <c r="AR380" s="362">
        <f t="shared" si="126"/>
        <v>0</v>
      </c>
      <c r="AS380" s="362">
        <f t="shared" si="126"/>
        <v>0</v>
      </c>
      <c r="AT380" s="362">
        <f t="shared" si="126"/>
        <v>0</v>
      </c>
      <c r="AU380" s="362">
        <f t="shared" si="126"/>
        <v>0</v>
      </c>
      <c r="AV380" s="362">
        <f t="shared" si="126"/>
        <v>0</v>
      </c>
      <c r="AW380" s="362">
        <f t="shared" si="126"/>
        <v>0</v>
      </c>
      <c r="AX380" s="362">
        <f t="shared" si="126"/>
        <v>0</v>
      </c>
      <c r="AY380" s="362">
        <f t="shared" si="126"/>
        <v>0</v>
      </c>
      <c r="AZ380" s="362">
        <f t="shared" si="126"/>
        <v>0</v>
      </c>
      <c r="BA380" s="266"/>
    </row>
    <row r="381" spans="1:53" ht="15.75" hidden="1" outlineLevel="1">
      <c r="B381" s="282"/>
      <c r="C381" s="260"/>
      <c r="D381" s="251"/>
      <c r="E381" s="251"/>
      <c r="F381" s="251"/>
      <c r="G381" s="251"/>
      <c r="H381" s="251"/>
      <c r="I381" s="251"/>
      <c r="J381" s="251"/>
      <c r="K381" s="251"/>
      <c r="L381" s="251"/>
      <c r="M381" s="251"/>
      <c r="N381" s="251"/>
      <c r="O381" s="251"/>
      <c r="P381" s="251"/>
      <c r="Q381" s="251"/>
      <c r="R381" s="251"/>
      <c r="S381" s="251"/>
      <c r="T381" s="251"/>
      <c r="U381" s="260"/>
      <c r="V381" s="251"/>
      <c r="W381" s="251"/>
      <c r="X381" s="251"/>
      <c r="Y381" s="251"/>
      <c r="Z381" s="251"/>
      <c r="AA381" s="251"/>
      <c r="AB381" s="251"/>
      <c r="AC381" s="251"/>
      <c r="AD381" s="251"/>
      <c r="AE381" s="251"/>
      <c r="AF381" s="251"/>
      <c r="AG381" s="251"/>
      <c r="AH381" s="251"/>
      <c r="AI381" s="251"/>
      <c r="AJ381" s="251"/>
      <c r="AK381" s="251"/>
      <c r="AL381" s="251"/>
      <c r="AM381" s="363"/>
      <c r="AN381" s="363"/>
      <c r="AO381" s="363"/>
      <c r="AP381" s="363"/>
      <c r="AQ381" s="363"/>
      <c r="AR381" s="363"/>
      <c r="AS381" s="363"/>
      <c r="AT381" s="363"/>
      <c r="AU381" s="363"/>
      <c r="AV381" s="363"/>
      <c r="AW381" s="363"/>
      <c r="AX381" s="363"/>
      <c r="AY381" s="363"/>
      <c r="AZ381" s="363"/>
      <c r="BA381" s="266"/>
    </row>
    <row r="382" spans="1:53" ht="15" hidden="1" outlineLevel="1">
      <c r="A382" s="448">
        <v>28</v>
      </c>
      <c r="B382" s="280" t="s">
        <v>18</v>
      </c>
      <c r="C382" s="251" t="s">
        <v>25</v>
      </c>
      <c r="D382" s="255"/>
      <c r="E382" s="255"/>
      <c r="F382" s="255"/>
      <c r="G382" s="255"/>
      <c r="H382" s="255"/>
      <c r="I382" s="255"/>
      <c r="J382" s="255"/>
      <c r="K382" s="255"/>
      <c r="L382" s="255"/>
      <c r="M382" s="255"/>
      <c r="N382" s="255"/>
      <c r="O382" s="255"/>
      <c r="P382" s="255"/>
      <c r="Q382" s="255"/>
      <c r="R382" s="255"/>
      <c r="S382" s="255"/>
      <c r="T382" s="255"/>
      <c r="U382" s="255">
        <v>0</v>
      </c>
      <c r="V382" s="255"/>
      <c r="W382" s="255"/>
      <c r="X382" s="255"/>
      <c r="Y382" s="255"/>
      <c r="Z382" s="255"/>
      <c r="AA382" s="255"/>
      <c r="AB382" s="255"/>
      <c r="AC382" s="255"/>
      <c r="AD382" s="255"/>
      <c r="AE382" s="255"/>
      <c r="AF382" s="255"/>
      <c r="AG382" s="255"/>
      <c r="AH382" s="255"/>
      <c r="AI382" s="255"/>
      <c r="AJ382" s="255"/>
      <c r="AK382" s="255"/>
      <c r="AL382" s="255"/>
      <c r="AM382" s="377"/>
      <c r="AN382" s="366"/>
      <c r="AO382" s="366"/>
      <c r="AP382" s="366"/>
      <c r="AQ382" s="366"/>
      <c r="AR382" s="366"/>
      <c r="AS382" s="366"/>
      <c r="AT382" s="366"/>
      <c r="AU382" s="366"/>
      <c r="AV382" s="366"/>
      <c r="AW382" s="366"/>
      <c r="AX382" s="366"/>
      <c r="AY382" s="366"/>
      <c r="AZ382" s="366"/>
      <c r="BA382" s="256">
        <f>SUM(AM382:AZ382)</f>
        <v>0</v>
      </c>
    </row>
    <row r="383" spans="1:53" ht="15" hidden="1" outlineLevel="1">
      <c r="B383" s="254" t="s">
        <v>248</v>
      </c>
      <c r="C383" s="251" t="s">
        <v>163</v>
      </c>
      <c r="D383" s="255"/>
      <c r="E383" s="255"/>
      <c r="F383" s="255"/>
      <c r="G383" s="255"/>
      <c r="H383" s="255"/>
      <c r="I383" s="255"/>
      <c r="J383" s="255"/>
      <c r="K383" s="255"/>
      <c r="L383" s="255"/>
      <c r="M383" s="255"/>
      <c r="N383" s="255"/>
      <c r="O383" s="255"/>
      <c r="P383" s="255"/>
      <c r="Q383" s="255"/>
      <c r="R383" s="255"/>
      <c r="S383" s="255"/>
      <c r="T383" s="255"/>
      <c r="U383" s="255">
        <f>U382</f>
        <v>0</v>
      </c>
      <c r="V383" s="255"/>
      <c r="W383" s="255"/>
      <c r="X383" s="255"/>
      <c r="Y383" s="255"/>
      <c r="Z383" s="255"/>
      <c r="AA383" s="255"/>
      <c r="AB383" s="255"/>
      <c r="AC383" s="255"/>
      <c r="AD383" s="255"/>
      <c r="AE383" s="255"/>
      <c r="AF383" s="255"/>
      <c r="AG383" s="255"/>
      <c r="AH383" s="255"/>
      <c r="AI383" s="255"/>
      <c r="AJ383" s="255"/>
      <c r="AK383" s="255"/>
      <c r="AL383" s="255"/>
      <c r="AM383" s="362">
        <f>AM382</f>
        <v>0</v>
      </c>
      <c r="AN383" s="362">
        <f>AN382</f>
        <v>0</v>
      </c>
      <c r="AO383" s="362">
        <f t="shared" ref="AO383:AZ383" si="127">AO382</f>
        <v>0</v>
      </c>
      <c r="AP383" s="362">
        <f t="shared" si="127"/>
        <v>0</v>
      </c>
      <c r="AQ383" s="362">
        <f t="shared" si="127"/>
        <v>0</v>
      </c>
      <c r="AR383" s="362">
        <f t="shared" si="127"/>
        <v>0</v>
      </c>
      <c r="AS383" s="362">
        <f t="shared" si="127"/>
        <v>0</v>
      </c>
      <c r="AT383" s="362">
        <f t="shared" si="127"/>
        <v>0</v>
      </c>
      <c r="AU383" s="362">
        <f t="shared" si="127"/>
        <v>0</v>
      </c>
      <c r="AV383" s="362">
        <f t="shared" si="127"/>
        <v>0</v>
      </c>
      <c r="AW383" s="362">
        <f t="shared" si="127"/>
        <v>0</v>
      </c>
      <c r="AX383" s="362">
        <f t="shared" si="127"/>
        <v>0</v>
      </c>
      <c r="AY383" s="362">
        <f t="shared" si="127"/>
        <v>0</v>
      </c>
      <c r="AZ383" s="362">
        <f t="shared" si="127"/>
        <v>0</v>
      </c>
      <c r="BA383" s="257"/>
    </row>
    <row r="384" spans="1:53" ht="15" hidden="1" outlineLevel="1">
      <c r="B384" s="28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AI384" s="251"/>
      <c r="AJ384" s="251"/>
      <c r="AK384" s="251"/>
      <c r="AL384" s="251"/>
      <c r="AM384" s="363"/>
      <c r="AN384" s="363"/>
      <c r="AO384" s="363"/>
      <c r="AP384" s="363"/>
      <c r="AQ384" s="363"/>
      <c r="AR384" s="363"/>
      <c r="AS384" s="363"/>
      <c r="AT384" s="363"/>
      <c r="AU384" s="363"/>
      <c r="AV384" s="363"/>
      <c r="AW384" s="363"/>
      <c r="AX384" s="363"/>
      <c r="AY384" s="363"/>
      <c r="AZ384" s="363"/>
      <c r="BA384" s="266"/>
    </row>
    <row r="385" spans="1:53" ht="15" hidden="1" outlineLevel="1">
      <c r="A385" s="448">
        <v>29</v>
      </c>
      <c r="B385" s="283" t="s">
        <v>19</v>
      </c>
      <c r="C385" s="251" t="s">
        <v>25</v>
      </c>
      <c r="D385" s="255"/>
      <c r="E385" s="255"/>
      <c r="F385" s="255"/>
      <c r="G385" s="255"/>
      <c r="H385" s="255"/>
      <c r="I385" s="255"/>
      <c r="J385" s="255"/>
      <c r="K385" s="255"/>
      <c r="L385" s="255"/>
      <c r="M385" s="255"/>
      <c r="N385" s="255"/>
      <c r="O385" s="255"/>
      <c r="P385" s="255"/>
      <c r="Q385" s="255"/>
      <c r="R385" s="255"/>
      <c r="S385" s="255"/>
      <c r="T385" s="255"/>
      <c r="U385" s="255">
        <v>0</v>
      </c>
      <c r="V385" s="255"/>
      <c r="W385" s="255"/>
      <c r="X385" s="255"/>
      <c r="Y385" s="255"/>
      <c r="Z385" s="255"/>
      <c r="AA385" s="255"/>
      <c r="AB385" s="255"/>
      <c r="AC385" s="255"/>
      <c r="AD385" s="255"/>
      <c r="AE385" s="255"/>
      <c r="AF385" s="255"/>
      <c r="AG385" s="255"/>
      <c r="AH385" s="255"/>
      <c r="AI385" s="255"/>
      <c r="AJ385" s="255"/>
      <c r="AK385" s="255"/>
      <c r="AL385" s="255"/>
      <c r="AM385" s="377"/>
      <c r="AN385" s="366"/>
      <c r="AO385" s="366"/>
      <c r="AP385" s="366"/>
      <c r="AQ385" s="366"/>
      <c r="AR385" s="366"/>
      <c r="AS385" s="366"/>
      <c r="AT385" s="366"/>
      <c r="AU385" s="366"/>
      <c r="AV385" s="366"/>
      <c r="AW385" s="366"/>
      <c r="AX385" s="366"/>
      <c r="AY385" s="366"/>
      <c r="AZ385" s="366"/>
      <c r="BA385" s="256">
        <f>SUM(AM385:AZ385)</f>
        <v>0</v>
      </c>
    </row>
    <row r="386" spans="1:53" ht="15" hidden="1" outlineLevel="1">
      <c r="B386" s="283" t="s">
        <v>248</v>
      </c>
      <c r="C386" s="251" t="s">
        <v>163</v>
      </c>
      <c r="D386" s="255"/>
      <c r="E386" s="255"/>
      <c r="F386" s="255"/>
      <c r="G386" s="255"/>
      <c r="H386" s="255"/>
      <c r="I386" s="255"/>
      <c r="J386" s="255"/>
      <c r="K386" s="255"/>
      <c r="L386" s="255"/>
      <c r="M386" s="255"/>
      <c r="N386" s="255"/>
      <c r="O386" s="255"/>
      <c r="P386" s="255"/>
      <c r="Q386" s="255"/>
      <c r="R386" s="255"/>
      <c r="S386" s="255"/>
      <c r="T386" s="255"/>
      <c r="U386" s="255">
        <f>U385</f>
        <v>0</v>
      </c>
      <c r="V386" s="255"/>
      <c r="W386" s="255"/>
      <c r="X386" s="255"/>
      <c r="Y386" s="255"/>
      <c r="Z386" s="255"/>
      <c r="AA386" s="255"/>
      <c r="AB386" s="255"/>
      <c r="AC386" s="255"/>
      <c r="AD386" s="255"/>
      <c r="AE386" s="255"/>
      <c r="AF386" s="255"/>
      <c r="AG386" s="255"/>
      <c r="AH386" s="255"/>
      <c r="AI386" s="255"/>
      <c r="AJ386" s="255"/>
      <c r="AK386" s="255"/>
      <c r="AL386" s="255"/>
      <c r="AM386" s="362">
        <f>AM385</f>
        <v>0</v>
      </c>
      <c r="AN386" s="362">
        <f t="shared" ref="AN386:AZ386" si="128">AN385</f>
        <v>0</v>
      </c>
      <c r="AO386" s="362">
        <f t="shared" si="128"/>
        <v>0</v>
      </c>
      <c r="AP386" s="362">
        <f t="shared" si="128"/>
        <v>0</v>
      </c>
      <c r="AQ386" s="362">
        <f t="shared" si="128"/>
        <v>0</v>
      </c>
      <c r="AR386" s="362">
        <f t="shared" si="128"/>
        <v>0</v>
      </c>
      <c r="AS386" s="362">
        <f t="shared" si="128"/>
        <v>0</v>
      </c>
      <c r="AT386" s="362">
        <f t="shared" si="128"/>
        <v>0</v>
      </c>
      <c r="AU386" s="362">
        <f t="shared" si="128"/>
        <v>0</v>
      </c>
      <c r="AV386" s="362">
        <f t="shared" si="128"/>
        <v>0</v>
      </c>
      <c r="AW386" s="362">
        <f t="shared" si="128"/>
        <v>0</v>
      </c>
      <c r="AX386" s="362">
        <f t="shared" si="128"/>
        <v>0</v>
      </c>
      <c r="AY386" s="362">
        <f t="shared" si="128"/>
        <v>0</v>
      </c>
      <c r="AZ386" s="362">
        <f t="shared" si="128"/>
        <v>0</v>
      </c>
      <c r="BA386" s="257"/>
    </row>
    <row r="387" spans="1:53" ht="15" hidden="1" outlineLevel="1">
      <c r="B387" s="283"/>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AI387" s="251"/>
      <c r="AJ387" s="251"/>
      <c r="AK387" s="251"/>
      <c r="AL387" s="251"/>
      <c r="AM387" s="374"/>
      <c r="AN387" s="374"/>
      <c r="AO387" s="374"/>
      <c r="AP387" s="374"/>
      <c r="AQ387" s="374"/>
      <c r="AR387" s="374"/>
      <c r="AS387" s="374"/>
      <c r="AT387" s="374"/>
      <c r="AU387" s="374"/>
      <c r="AV387" s="374"/>
      <c r="AW387" s="374"/>
      <c r="AX387" s="374"/>
      <c r="AY387" s="374"/>
      <c r="AZ387" s="374"/>
      <c r="BA387" s="272"/>
    </row>
    <row r="388" spans="1:53" s="243" customFormat="1" ht="15" hidden="1" outlineLevel="1">
      <c r="A388" s="448">
        <v>30</v>
      </c>
      <c r="B388" s="283" t="s">
        <v>485</v>
      </c>
      <c r="C388" s="251" t="s">
        <v>25</v>
      </c>
      <c r="D388" s="255"/>
      <c r="E388" s="255"/>
      <c r="F388" s="255"/>
      <c r="G388" s="255"/>
      <c r="H388" s="255"/>
      <c r="I388" s="255"/>
      <c r="J388" s="255"/>
      <c r="K388" s="255"/>
      <c r="L388" s="255"/>
      <c r="M388" s="255"/>
      <c r="N388" s="255"/>
      <c r="O388" s="255"/>
      <c r="P388" s="255"/>
      <c r="Q388" s="255"/>
      <c r="R388" s="255"/>
      <c r="S388" s="255"/>
      <c r="T388" s="255"/>
      <c r="U388" s="255">
        <v>0</v>
      </c>
      <c r="V388" s="255"/>
      <c r="W388" s="255"/>
      <c r="X388" s="255"/>
      <c r="Y388" s="255"/>
      <c r="Z388" s="255"/>
      <c r="AA388" s="255"/>
      <c r="AB388" s="255"/>
      <c r="AC388" s="255"/>
      <c r="AD388" s="255"/>
      <c r="AE388" s="255"/>
      <c r="AF388" s="255"/>
      <c r="AG388" s="255"/>
      <c r="AH388" s="255"/>
      <c r="AI388" s="255"/>
      <c r="AJ388" s="255"/>
      <c r="AK388" s="255"/>
      <c r="AL388" s="255"/>
      <c r="AM388" s="361"/>
      <c r="AN388" s="361"/>
      <c r="AO388" s="361"/>
      <c r="AP388" s="361"/>
      <c r="AQ388" s="361"/>
      <c r="AR388" s="361"/>
      <c r="AS388" s="361"/>
      <c r="AT388" s="361"/>
      <c r="AU388" s="361"/>
      <c r="AV388" s="361"/>
      <c r="AW388" s="361"/>
      <c r="AX388" s="361"/>
      <c r="AY388" s="361"/>
      <c r="AZ388" s="361"/>
      <c r="BA388" s="256">
        <f>SUM(AM388:AZ388)</f>
        <v>0</v>
      </c>
    </row>
    <row r="389" spans="1:53" s="243" customFormat="1" ht="15" hidden="1" outlineLevel="1">
      <c r="A389" s="448"/>
      <c r="B389" s="283" t="s">
        <v>248</v>
      </c>
      <c r="C389" s="251" t="s">
        <v>163</v>
      </c>
      <c r="D389" s="255"/>
      <c r="E389" s="255"/>
      <c r="F389" s="255"/>
      <c r="G389" s="255"/>
      <c r="H389" s="255"/>
      <c r="I389" s="255"/>
      <c r="J389" s="255"/>
      <c r="K389" s="255"/>
      <c r="L389" s="255"/>
      <c r="M389" s="255"/>
      <c r="N389" s="255"/>
      <c r="O389" s="255"/>
      <c r="P389" s="255"/>
      <c r="Q389" s="255"/>
      <c r="R389" s="255"/>
      <c r="S389" s="255"/>
      <c r="T389" s="255"/>
      <c r="U389" s="255">
        <f>U388</f>
        <v>0</v>
      </c>
      <c r="V389" s="255"/>
      <c r="W389" s="255"/>
      <c r="X389" s="255"/>
      <c r="Y389" s="255"/>
      <c r="Z389" s="255"/>
      <c r="AA389" s="255"/>
      <c r="AB389" s="255"/>
      <c r="AC389" s="255"/>
      <c r="AD389" s="255"/>
      <c r="AE389" s="255"/>
      <c r="AF389" s="255"/>
      <c r="AG389" s="255"/>
      <c r="AH389" s="255"/>
      <c r="AI389" s="255"/>
      <c r="AJ389" s="255"/>
      <c r="AK389" s="255"/>
      <c r="AL389" s="255"/>
      <c r="AM389" s="362">
        <f>AM388</f>
        <v>0</v>
      </c>
      <c r="AN389" s="362">
        <f t="shared" ref="AN389:AZ389" si="129">AN388</f>
        <v>0</v>
      </c>
      <c r="AO389" s="362">
        <f t="shared" si="129"/>
        <v>0</v>
      </c>
      <c r="AP389" s="362">
        <f t="shared" si="129"/>
        <v>0</v>
      </c>
      <c r="AQ389" s="362">
        <f t="shared" si="129"/>
        <v>0</v>
      </c>
      <c r="AR389" s="362">
        <f t="shared" si="129"/>
        <v>0</v>
      </c>
      <c r="AS389" s="362">
        <f t="shared" si="129"/>
        <v>0</v>
      </c>
      <c r="AT389" s="362">
        <f t="shared" si="129"/>
        <v>0</v>
      </c>
      <c r="AU389" s="362">
        <f t="shared" si="129"/>
        <v>0</v>
      </c>
      <c r="AV389" s="362">
        <f t="shared" si="129"/>
        <v>0</v>
      </c>
      <c r="AW389" s="362">
        <f t="shared" si="129"/>
        <v>0</v>
      </c>
      <c r="AX389" s="362">
        <f t="shared" si="129"/>
        <v>0</v>
      </c>
      <c r="AY389" s="362">
        <f t="shared" si="129"/>
        <v>0</v>
      </c>
      <c r="AZ389" s="362">
        <f t="shared" si="129"/>
        <v>0</v>
      </c>
      <c r="BA389" s="257"/>
    </row>
    <row r="390" spans="1:53" s="243" customFormat="1" ht="15" hidden="1" outlineLevel="1">
      <c r="A390" s="448"/>
      <c r="B390" s="283"/>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AI390" s="251"/>
      <c r="AJ390" s="251"/>
      <c r="AK390" s="251"/>
      <c r="AL390" s="251"/>
      <c r="AM390" s="363"/>
      <c r="AN390" s="363"/>
      <c r="AO390" s="363"/>
      <c r="AP390" s="363"/>
      <c r="AQ390" s="363"/>
      <c r="AR390" s="363"/>
      <c r="AS390" s="363"/>
      <c r="AT390" s="363"/>
      <c r="AU390" s="363"/>
      <c r="AV390" s="363"/>
      <c r="AW390" s="363"/>
      <c r="AX390" s="363"/>
      <c r="AY390" s="363"/>
      <c r="AZ390" s="363"/>
      <c r="BA390" s="272"/>
    </row>
    <row r="391" spans="1:53" s="243" customFormat="1" ht="15.75" hidden="1" outlineLevel="1">
      <c r="A391" s="448"/>
      <c r="B391" s="248" t="s">
        <v>486</v>
      </c>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AI391" s="251"/>
      <c r="AJ391" s="251"/>
      <c r="AK391" s="251"/>
      <c r="AL391" s="251"/>
      <c r="AM391" s="363"/>
      <c r="AN391" s="363"/>
      <c r="AO391" s="363"/>
      <c r="AP391" s="363"/>
      <c r="AQ391" s="363"/>
      <c r="AR391" s="363"/>
      <c r="AS391" s="363"/>
      <c r="AT391" s="363"/>
      <c r="AU391" s="363"/>
      <c r="AV391" s="363"/>
      <c r="AW391" s="363"/>
      <c r="AX391" s="363"/>
      <c r="AY391" s="363"/>
      <c r="AZ391" s="363"/>
      <c r="BA391" s="272"/>
    </row>
    <row r="392" spans="1:53" s="243" customFormat="1" ht="15" hidden="1" outlineLevel="1">
      <c r="A392" s="448">
        <v>31</v>
      </c>
      <c r="B392" s="283" t="s">
        <v>487</v>
      </c>
      <c r="C392" s="251" t="s">
        <v>25</v>
      </c>
      <c r="D392" s="255"/>
      <c r="E392" s="255"/>
      <c r="F392" s="255"/>
      <c r="G392" s="255"/>
      <c r="H392" s="255"/>
      <c r="I392" s="255"/>
      <c r="J392" s="255"/>
      <c r="K392" s="255"/>
      <c r="L392" s="255"/>
      <c r="M392" s="255"/>
      <c r="N392" s="255"/>
      <c r="O392" s="255"/>
      <c r="P392" s="255"/>
      <c r="Q392" s="255"/>
      <c r="R392" s="255"/>
      <c r="S392" s="255"/>
      <c r="T392" s="255"/>
      <c r="U392" s="255">
        <v>0</v>
      </c>
      <c r="V392" s="255"/>
      <c r="W392" s="255"/>
      <c r="X392" s="255"/>
      <c r="Y392" s="255"/>
      <c r="Z392" s="255"/>
      <c r="AA392" s="255"/>
      <c r="AB392" s="255"/>
      <c r="AC392" s="255"/>
      <c r="AD392" s="255"/>
      <c r="AE392" s="255"/>
      <c r="AF392" s="255"/>
      <c r="AG392" s="255"/>
      <c r="AH392" s="255"/>
      <c r="AI392" s="255"/>
      <c r="AJ392" s="255"/>
      <c r="AK392" s="255"/>
      <c r="AL392" s="255"/>
      <c r="AM392" s="361"/>
      <c r="AN392" s="361"/>
      <c r="AO392" s="361"/>
      <c r="AP392" s="361"/>
      <c r="AQ392" s="361"/>
      <c r="AR392" s="361"/>
      <c r="AS392" s="361"/>
      <c r="AT392" s="361"/>
      <c r="AU392" s="361"/>
      <c r="AV392" s="361"/>
      <c r="AW392" s="361"/>
      <c r="AX392" s="361"/>
      <c r="AY392" s="361"/>
      <c r="AZ392" s="361"/>
      <c r="BA392" s="256">
        <f>SUM(AM392:AZ392)</f>
        <v>0</v>
      </c>
    </row>
    <row r="393" spans="1:53" s="243" customFormat="1" ht="15" hidden="1" outlineLevel="1">
      <c r="A393" s="448"/>
      <c r="B393" s="283" t="s">
        <v>248</v>
      </c>
      <c r="C393" s="251" t="s">
        <v>163</v>
      </c>
      <c r="D393" s="255"/>
      <c r="E393" s="255"/>
      <c r="F393" s="255"/>
      <c r="G393" s="255"/>
      <c r="H393" s="255"/>
      <c r="I393" s="255"/>
      <c r="J393" s="255"/>
      <c r="K393" s="255"/>
      <c r="L393" s="255"/>
      <c r="M393" s="255"/>
      <c r="N393" s="255"/>
      <c r="O393" s="255"/>
      <c r="P393" s="255"/>
      <c r="Q393" s="255"/>
      <c r="R393" s="255"/>
      <c r="S393" s="255"/>
      <c r="T393" s="255"/>
      <c r="U393" s="255">
        <f>U392</f>
        <v>0</v>
      </c>
      <c r="V393" s="255"/>
      <c r="W393" s="255"/>
      <c r="X393" s="255"/>
      <c r="Y393" s="255"/>
      <c r="Z393" s="255"/>
      <c r="AA393" s="255"/>
      <c r="AB393" s="255"/>
      <c r="AC393" s="255"/>
      <c r="AD393" s="255"/>
      <c r="AE393" s="255"/>
      <c r="AF393" s="255"/>
      <c r="AG393" s="255"/>
      <c r="AH393" s="255"/>
      <c r="AI393" s="255"/>
      <c r="AJ393" s="255"/>
      <c r="AK393" s="255"/>
      <c r="AL393" s="255"/>
      <c r="AM393" s="362">
        <f>AM392</f>
        <v>0</v>
      </c>
      <c r="AN393" s="362">
        <f t="shared" ref="AN393:AZ393" si="130">AN392</f>
        <v>0</v>
      </c>
      <c r="AO393" s="362">
        <f t="shared" si="130"/>
        <v>0</v>
      </c>
      <c r="AP393" s="362">
        <f t="shared" si="130"/>
        <v>0</v>
      </c>
      <c r="AQ393" s="362">
        <f t="shared" si="130"/>
        <v>0</v>
      </c>
      <c r="AR393" s="362">
        <f t="shared" si="130"/>
        <v>0</v>
      </c>
      <c r="AS393" s="362">
        <f t="shared" si="130"/>
        <v>0</v>
      </c>
      <c r="AT393" s="362">
        <f t="shared" si="130"/>
        <v>0</v>
      </c>
      <c r="AU393" s="362">
        <f t="shared" si="130"/>
        <v>0</v>
      </c>
      <c r="AV393" s="362">
        <f t="shared" si="130"/>
        <v>0</v>
      </c>
      <c r="AW393" s="362">
        <f t="shared" si="130"/>
        <v>0</v>
      </c>
      <c r="AX393" s="362">
        <f t="shared" si="130"/>
        <v>0</v>
      </c>
      <c r="AY393" s="362">
        <f t="shared" si="130"/>
        <v>0</v>
      </c>
      <c r="AZ393" s="362">
        <f t="shared" si="130"/>
        <v>0</v>
      </c>
      <c r="BA393" s="257"/>
    </row>
    <row r="394" spans="1:53" s="243" customFormat="1" ht="15" hidden="1" outlineLevel="1">
      <c r="A394" s="448"/>
      <c r="B394" s="283"/>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AI394" s="251"/>
      <c r="AJ394" s="251"/>
      <c r="AK394" s="251"/>
      <c r="AL394" s="251"/>
      <c r="AM394" s="363"/>
      <c r="AN394" s="363"/>
      <c r="AO394" s="363"/>
      <c r="AP394" s="363"/>
      <c r="AQ394" s="363"/>
      <c r="AR394" s="363"/>
      <c r="AS394" s="363"/>
      <c r="AT394" s="363"/>
      <c r="AU394" s="363"/>
      <c r="AV394" s="363"/>
      <c r="AW394" s="363"/>
      <c r="AX394" s="363"/>
      <c r="AY394" s="363"/>
      <c r="AZ394" s="363"/>
      <c r="BA394" s="272"/>
    </row>
    <row r="395" spans="1:53" s="243" customFormat="1" ht="15" hidden="1" outlineLevel="1">
      <c r="A395" s="448">
        <v>32</v>
      </c>
      <c r="B395" s="283" t="s">
        <v>488</v>
      </c>
      <c r="C395" s="251" t="s">
        <v>25</v>
      </c>
      <c r="D395" s="255"/>
      <c r="E395" s="255"/>
      <c r="F395" s="255"/>
      <c r="G395" s="255"/>
      <c r="H395" s="255"/>
      <c r="I395" s="255"/>
      <c r="J395" s="255"/>
      <c r="K395" s="255"/>
      <c r="L395" s="255"/>
      <c r="M395" s="255"/>
      <c r="N395" s="255"/>
      <c r="O395" s="255"/>
      <c r="P395" s="255"/>
      <c r="Q395" s="255"/>
      <c r="R395" s="255"/>
      <c r="S395" s="255"/>
      <c r="T395" s="255"/>
      <c r="U395" s="255">
        <v>0</v>
      </c>
      <c r="V395" s="255"/>
      <c r="W395" s="255"/>
      <c r="X395" s="255"/>
      <c r="Y395" s="255"/>
      <c r="Z395" s="255"/>
      <c r="AA395" s="255"/>
      <c r="AB395" s="255"/>
      <c r="AC395" s="255"/>
      <c r="AD395" s="255"/>
      <c r="AE395" s="255"/>
      <c r="AF395" s="255"/>
      <c r="AG395" s="255"/>
      <c r="AH395" s="255"/>
      <c r="AI395" s="255"/>
      <c r="AJ395" s="255"/>
      <c r="AK395" s="255"/>
      <c r="AL395" s="255"/>
      <c r="AM395" s="361"/>
      <c r="AN395" s="361"/>
      <c r="AO395" s="361"/>
      <c r="AP395" s="361"/>
      <c r="AQ395" s="361"/>
      <c r="AR395" s="361"/>
      <c r="AS395" s="361"/>
      <c r="AT395" s="361"/>
      <c r="AU395" s="361"/>
      <c r="AV395" s="361"/>
      <c r="AW395" s="361"/>
      <c r="AX395" s="361"/>
      <c r="AY395" s="361"/>
      <c r="AZ395" s="361"/>
      <c r="BA395" s="256">
        <f>SUM(AM395:AZ395)</f>
        <v>0</v>
      </c>
    </row>
    <row r="396" spans="1:53" s="243" customFormat="1" ht="15" hidden="1" outlineLevel="1">
      <c r="A396" s="448"/>
      <c r="B396" s="283" t="s">
        <v>248</v>
      </c>
      <c r="C396" s="251" t="s">
        <v>163</v>
      </c>
      <c r="D396" s="255"/>
      <c r="E396" s="255"/>
      <c r="F396" s="255"/>
      <c r="G396" s="255"/>
      <c r="H396" s="255"/>
      <c r="I396" s="255"/>
      <c r="J396" s="255"/>
      <c r="K396" s="255"/>
      <c r="L396" s="255"/>
      <c r="M396" s="255"/>
      <c r="N396" s="255"/>
      <c r="O396" s="255"/>
      <c r="P396" s="255"/>
      <c r="Q396" s="255"/>
      <c r="R396" s="255"/>
      <c r="S396" s="255"/>
      <c r="T396" s="255"/>
      <c r="U396" s="255">
        <f>U395</f>
        <v>0</v>
      </c>
      <c r="V396" s="255"/>
      <c r="W396" s="255"/>
      <c r="X396" s="255"/>
      <c r="Y396" s="255"/>
      <c r="Z396" s="255"/>
      <c r="AA396" s="255"/>
      <c r="AB396" s="255"/>
      <c r="AC396" s="255"/>
      <c r="AD396" s="255"/>
      <c r="AE396" s="255"/>
      <c r="AF396" s="255"/>
      <c r="AG396" s="255"/>
      <c r="AH396" s="255"/>
      <c r="AI396" s="255"/>
      <c r="AJ396" s="255"/>
      <c r="AK396" s="255"/>
      <c r="AL396" s="255"/>
      <c r="AM396" s="362">
        <f>AM395</f>
        <v>0</v>
      </c>
      <c r="AN396" s="362">
        <f t="shared" ref="AN396:AZ396" si="131">AN395</f>
        <v>0</v>
      </c>
      <c r="AO396" s="362">
        <f t="shared" si="131"/>
        <v>0</v>
      </c>
      <c r="AP396" s="362">
        <f t="shared" si="131"/>
        <v>0</v>
      </c>
      <c r="AQ396" s="362">
        <f t="shared" si="131"/>
        <v>0</v>
      </c>
      <c r="AR396" s="362">
        <f t="shared" si="131"/>
        <v>0</v>
      </c>
      <c r="AS396" s="362">
        <f t="shared" si="131"/>
        <v>0</v>
      </c>
      <c r="AT396" s="362">
        <f t="shared" si="131"/>
        <v>0</v>
      </c>
      <c r="AU396" s="362">
        <f t="shared" si="131"/>
        <v>0</v>
      </c>
      <c r="AV396" s="362">
        <f t="shared" si="131"/>
        <v>0</v>
      </c>
      <c r="AW396" s="362">
        <f t="shared" si="131"/>
        <v>0</v>
      </c>
      <c r="AX396" s="362">
        <f t="shared" si="131"/>
        <v>0</v>
      </c>
      <c r="AY396" s="362">
        <f t="shared" si="131"/>
        <v>0</v>
      </c>
      <c r="AZ396" s="362">
        <f t="shared" si="131"/>
        <v>0</v>
      </c>
      <c r="BA396" s="257"/>
    </row>
    <row r="397" spans="1:53" s="243" customFormat="1" ht="15" hidden="1" outlineLevel="1">
      <c r="A397" s="448"/>
      <c r="B397" s="283"/>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AI397" s="251"/>
      <c r="AJ397" s="251"/>
      <c r="AK397" s="251"/>
      <c r="AL397" s="251"/>
      <c r="AM397" s="363"/>
      <c r="AN397" s="363"/>
      <c r="AO397" s="363"/>
      <c r="AP397" s="363"/>
      <c r="AQ397" s="363"/>
      <c r="AR397" s="363"/>
      <c r="AS397" s="363"/>
      <c r="AT397" s="363"/>
      <c r="AU397" s="363"/>
      <c r="AV397" s="363"/>
      <c r="AW397" s="363"/>
      <c r="AX397" s="363"/>
      <c r="AY397" s="363"/>
      <c r="AZ397" s="363"/>
      <c r="BA397" s="272"/>
    </row>
    <row r="398" spans="1:53" s="243" customFormat="1" ht="15" hidden="1" outlineLevel="1">
      <c r="A398" s="448">
        <v>33</v>
      </c>
      <c r="B398" s="283" t="s">
        <v>489</v>
      </c>
      <c r="C398" s="251" t="s">
        <v>25</v>
      </c>
      <c r="D398" s="255"/>
      <c r="E398" s="255"/>
      <c r="F398" s="255"/>
      <c r="G398" s="255"/>
      <c r="H398" s="255"/>
      <c r="I398" s="255"/>
      <c r="J398" s="255"/>
      <c r="K398" s="255"/>
      <c r="L398" s="255"/>
      <c r="M398" s="255"/>
      <c r="N398" s="255"/>
      <c r="O398" s="255"/>
      <c r="P398" s="255"/>
      <c r="Q398" s="255"/>
      <c r="R398" s="255"/>
      <c r="S398" s="255"/>
      <c r="T398" s="255"/>
      <c r="U398" s="255">
        <v>12</v>
      </c>
      <c r="V398" s="255"/>
      <c r="W398" s="255"/>
      <c r="X398" s="255"/>
      <c r="Y398" s="255"/>
      <c r="Z398" s="255"/>
      <c r="AA398" s="255"/>
      <c r="AB398" s="255"/>
      <c r="AC398" s="255"/>
      <c r="AD398" s="255"/>
      <c r="AE398" s="255"/>
      <c r="AF398" s="255"/>
      <c r="AG398" s="255"/>
      <c r="AH398" s="255"/>
      <c r="AI398" s="255"/>
      <c r="AJ398" s="255"/>
      <c r="AK398" s="255"/>
      <c r="AL398" s="255"/>
      <c r="AM398" s="361"/>
      <c r="AN398" s="361"/>
      <c r="AO398" s="361"/>
      <c r="AP398" s="361"/>
      <c r="AQ398" s="361"/>
      <c r="AR398" s="361"/>
      <c r="AS398" s="361"/>
      <c r="AT398" s="361"/>
      <c r="AU398" s="361"/>
      <c r="AV398" s="361"/>
      <c r="AW398" s="361"/>
      <c r="AX398" s="361"/>
      <c r="AY398" s="361"/>
      <c r="AZ398" s="361"/>
      <c r="BA398" s="256">
        <f>SUM(AM398:AZ398)</f>
        <v>0</v>
      </c>
    </row>
    <row r="399" spans="1:53" s="243" customFormat="1" ht="15" hidden="1" outlineLevel="1">
      <c r="A399" s="448"/>
      <c r="B399" s="283" t="s">
        <v>248</v>
      </c>
      <c r="C399" s="251" t="s">
        <v>163</v>
      </c>
      <c r="D399" s="255"/>
      <c r="E399" s="255"/>
      <c r="F399" s="255"/>
      <c r="G399" s="255"/>
      <c r="H399" s="255"/>
      <c r="I399" s="255"/>
      <c r="J399" s="255"/>
      <c r="K399" s="255"/>
      <c r="L399" s="255"/>
      <c r="M399" s="255"/>
      <c r="N399" s="255"/>
      <c r="O399" s="255"/>
      <c r="P399" s="255"/>
      <c r="Q399" s="255"/>
      <c r="R399" s="255"/>
      <c r="S399" s="255"/>
      <c r="T399" s="255"/>
      <c r="U399" s="255">
        <f>U398</f>
        <v>12</v>
      </c>
      <c r="V399" s="255"/>
      <c r="W399" s="255"/>
      <c r="X399" s="255"/>
      <c r="Y399" s="255"/>
      <c r="Z399" s="255"/>
      <c r="AA399" s="255"/>
      <c r="AB399" s="255"/>
      <c r="AC399" s="255"/>
      <c r="AD399" s="255"/>
      <c r="AE399" s="255"/>
      <c r="AF399" s="255"/>
      <c r="AG399" s="255"/>
      <c r="AH399" s="255"/>
      <c r="AI399" s="255"/>
      <c r="AJ399" s="255"/>
      <c r="AK399" s="255"/>
      <c r="AL399" s="255"/>
      <c r="AM399" s="362">
        <f>AM398</f>
        <v>0</v>
      </c>
      <c r="AN399" s="362">
        <f t="shared" ref="AN399:AY399" si="132">AN398</f>
        <v>0</v>
      </c>
      <c r="AO399" s="362">
        <f t="shared" si="132"/>
        <v>0</v>
      </c>
      <c r="AP399" s="362">
        <f t="shared" si="132"/>
        <v>0</v>
      </c>
      <c r="AQ399" s="362">
        <f t="shared" si="132"/>
        <v>0</v>
      </c>
      <c r="AR399" s="362">
        <f t="shared" si="132"/>
        <v>0</v>
      </c>
      <c r="AS399" s="362">
        <f t="shared" si="132"/>
        <v>0</v>
      </c>
      <c r="AT399" s="362">
        <f t="shared" si="132"/>
        <v>0</v>
      </c>
      <c r="AU399" s="362">
        <f t="shared" si="132"/>
        <v>0</v>
      </c>
      <c r="AV399" s="362">
        <f t="shared" si="132"/>
        <v>0</v>
      </c>
      <c r="AW399" s="362">
        <f t="shared" si="132"/>
        <v>0</v>
      </c>
      <c r="AX399" s="362">
        <f t="shared" si="132"/>
        <v>0</v>
      </c>
      <c r="AY399" s="362">
        <f t="shared" si="132"/>
        <v>0</v>
      </c>
      <c r="AZ399" s="362">
        <f>AZ398</f>
        <v>0</v>
      </c>
      <c r="BA399" s="257"/>
    </row>
    <row r="400" spans="1:53" ht="15" hidden="1" outlineLevel="1">
      <c r="B400" s="274"/>
      <c r="C400" s="284"/>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51"/>
      <c r="AG400" s="251"/>
      <c r="AH400" s="251"/>
      <c r="AI400" s="251"/>
      <c r="AJ400" s="251"/>
      <c r="AK400" s="251"/>
      <c r="AL400" s="251"/>
      <c r="AM400" s="261"/>
      <c r="AN400" s="261"/>
      <c r="AO400" s="261"/>
      <c r="AP400" s="261"/>
      <c r="AQ400" s="261"/>
      <c r="AR400" s="261"/>
      <c r="AS400" s="261"/>
      <c r="AT400" s="261"/>
      <c r="AU400" s="261"/>
      <c r="AV400" s="261"/>
      <c r="AW400" s="261"/>
      <c r="AX400" s="261"/>
      <c r="AY400" s="261"/>
      <c r="AZ400" s="261"/>
      <c r="BA400" s="266"/>
    </row>
    <row r="401" spans="1:55" ht="15.75" collapsed="1">
      <c r="B401" s="286" t="s">
        <v>249</v>
      </c>
      <c r="C401" s="288"/>
      <c r="D401" s="288">
        <f>SUM(D296:D399)</f>
        <v>0</v>
      </c>
      <c r="E401" s="288"/>
      <c r="F401" s="288"/>
      <c r="G401" s="288"/>
      <c r="H401" s="288"/>
      <c r="I401" s="288"/>
      <c r="J401" s="288"/>
      <c r="K401" s="288"/>
      <c r="L401" s="288"/>
      <c r="M401" s="288"/>
      <c r="N401" s="288"/>
      <c r="O401" s="288"/>
      <c r="P401" s="288"/>
      <c r="Q401" s="288"/>
      <c r="R401" s="288"/>
      <c r="S401" s="288"/>
      <c r="T401" s="288"/>
      <c r="U401" s="288"/>
      <c r="V401" s="288">
        <f>SUM(V296:V399)</f>
        <v>0</v>
      </c>
      <c r="W401" s="288"/>
      <c r="X401" s="288"/>
      <c r="Y401" s="288"/>
      <c r="Z401" s="288"/>
      <c r="AA401" s="288"/>
      <c r="AB401" s="288"/>
      <c r="AC401" s="288"/>
      <c r="AD401" s="288"/>
      <c r="AE401" s="288"/>
      <c r="AF401" s="288"/>
      <c r="AG401" s="288"/>
      <c r="AH401" s="288"/>
      <c r="AI401" s="288"/>
      <c r="AJ401" s="288"/>
      <c r="AK401" s="288"/>
      <c r="AL401" s="288"/>
      <c r="AM401" s="288">
        <f>IF(AM295="kWh",SUMPRODUCT(D296:D399,AM296:AM399))</f>
        <v>0</v>
      </c>
      <c r="AN401" s="288">
        <f>IF(AN295="kWh",SUMPRODUCT(D296:D399,AN296:AN399))</f>
        <v>0</v>
      </c>
      <c r="AO401" s="288">
        <f>IF(AO295="kW",SUMPRODUCT(U296:U399,V296:V399,AO296:AO399),SUMPRODUCT(D296:D399,AO296:AO399))</f>
        <v>0</v>
      </c>
      <c r="AP401" s="288">
        <f>IF(AP295="kW",SUMPRODUCT(U296:U399,V296:V399,AP296:AP399),SUMPRODUCT(D296:D399,AP296:AP399))</f>
        <v>0</v>
      </c>
      <c r="AQ401" s="288">
        <f>IF(AQ295="kW",SUMPRODUCT(U296:U399,V296:V399,AQ296:AQ399),SUMPRODUCT(D296:D399,AQ296:AQ399))</f>
        <v>0</v>
      </c>
      <c r="AR401" s="288">
        <f>IF(AR295="kW",SUMPRODUCT(U296:U399,V296:V399,AR296:AR399),SUMPRODUCT(D296:D399,AR296:AR399))</f>
        <v>0</v>
      </c>
      <c r="AS401" s="288">
        <f>IF(AS295="kW",SUMPRODUCT(U296:U399,V296:V399,AS296:AS399),SUMPRODUCT(D296:D399,AS296:AS399))</f>
        <v>0</v>
      </c>
      <c r="AT401" s="288">
        <f>IF(AT295="kW",SUMPRODUCT(U296:U399,V296:V399,AT296:AT399),SUMPRODUCT(D296:D399,AT296:AT399))</f>
        <v>0</v>
      </c>
      <c r="AU401" s="288">
        <f>IF(AU295="kW",SUMPRODUCT(U296:U399,V296:V399,AU296:AU399),SUMPRODUCT(D296:D399,AU296:AU399))</f>
        <v>0</v>
      </c>
      <c r="AV401" s="288">
        <f>IF(AV295="kW",SUMPRODUCT(U296:U399,V296:V399,AV296:AV399),SUMPRODUCT(D296:D399,AV296:AV399))</f>
        <v>0</v>
      </c>
      <c r="AW401" s="288">
        <f>IF(AW295="kW",SUMPRODUCT(U296:U399,V296:V399,AW296:AW399),SUMPRODUCT(D296:D399,AW296:AW399))</f>
        <v>0</v>
      </c>
      <c r="AX401" s="288">
        <f>IF(AX295="kW",SUMPRODUCT(U296:U399,V296:V399,AX296:AX399),SUMPRODUCT(D296:D399,AX296:AX399))</f>
        <v>0</v>
      </c>
      <c r="AY401" s="288">
        <f>IF(AY295="kW",SUMPRODUCT(U296:U399,V296:V399,AY296:AY399),SUMPRODUCT(D296:D399,AY296:AY399))</f>
        <v>0</v>
      </c>
      <c r="AZ401" s="288">
        <f>IF(AZ295="kW",SUMPRODUCT(U296:U399,V296:V399,AZ296:AZ399),SUMPRODUCT(D296:D399,AZ296:AZ399))</f>
        <v>0</v>
      </c>
      <c r="BA401" s="289"/>
    </row>
    <row r="402" spans="1:55" ht="15.75">
      <c r="B402" s="343" t="s">
        <v>250</v>
      </c>
      <c r="C402" s="344"/>
      <c r="D402" s="344"/>
      <c r="E402" s="344"/>
      <c r="F402" s="344"/>
      <c r="G402" s="344"/>
      <c r="H402" s="344"/>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287">
        <f>HLOOKUP(AM294,'2. LRAMVA Threshold'!$B$42:$Q$53,5,FALSE)</f>
        <v>0</v>
      </c>
      <c r="AN402" s="287">
        <f>HLOOKUP(AN294,'2. LRAMVA Threshold'!$B$42:$Q$53,5,FALSE)</f>
        <v>0</v>
      </c>
      <c r="AO402" s="287">
        <f>HLOOKUP(AO294,'2. LRAMVA Threshold'!$B$42:$Q$53,5,FALSE)</f>
        <v>0</v>
      </c>
      <c r="AP402" s="287">
        <f>HLOOKUP(AP294,'2. LRAMVA Threshold'!$B$42:$Q$53,5,FALSE)</f>
        <v>0</v>
      </c>
      <c r="AQ402" s="287">
        <f>HLOOKUP(AQ294,'2. LRAMVA Threshold'!$B$42:$Q$53,5,FALSE)</f>
        <v>0</v>
      </c>
      <c r="AR402" s="287">
        <f>HLOOKUP(AR294,'2. LRAMVA Threshold'!$B$42:$Q$53,5,FALSE)</f>
        <v>0</v>
      </c>
      <c r="AS402" s="287">
        <f>HLOOKUP(AS294,'2. LRAMVA Threshold'!$B$42:$Q$53,5,FALSE)</f>
        <v>0</v>
      </c>
      <c r="AT402" s="287">
        <f>HLOOKUP(AT294,'2. LRAMVA Threshold'!$B$42:$Q$53,5,FALSE)</f>
        <v>0</v>
      </c>
      <c r="AU402" s="287">
        <f>HLOOKUP(AU294,'2. LRAMVA Threshold'!$B$42:$Q$53,5,FALSE)</f>
        <v>0</v>
      </c>
      <c r="AV402" s="287">
        <f>HLOOKUP(AV294,'2. LRAMVA Threshold'!$B$42:$Q$53,5,FALSE)</f>
        <v>0</v>
      </c>
      <c r="AW402" s="287">
        <f>HLOOKUP(AW294,'2. LRAMVA Threshold'!$B$42:$Q$53,5,FALSE)</f>
        <v>0</v>
      </c>
      <c r="AX402" s="287">
        <f>HLOOKUP(AX294,'2. LRAMVA Threshold'!$B$42:$Q$53,5,FALSE)</f>
        <v>0</v>
      </c>
      <c r="AY402" s="287">
        <f>HLOOKUP(AY294,'2. LRAMVA Threshold'!$B$42:$Q$53,5,FALSE)</f>
        <v>0</v>
      </c>
      <c r="AZ402" s="287">
        <f>HLOOKUP(AZ294,'2. LRAMVA Threshold'!$B$42:$Q$53,5,FALSE)</f>
        <v>0</v>
      </c>
      <c r="BA402" s="345"/>
    </row>
    <row r="403" spans="1:55" ht="15">
      <c r="B403" s="346"/>
      <c r="C403" s="347"/>
      <c r="D403" s="348"/>
      <c r="E403" s="348"/>
      <c r="F403" s="348"/>
      <c r="G403" s="348"/>
      <c r="H403" s="348"/>
      <c r="I403" s="348"/>
      <c r="J403" s="348"/>
      <c r="K403" s="348"/>
      <c r="L403" s="348"/>
      <c r="M403" s="348"/>
      <c r="N403" s="348"/>
      <c r="O403" s="348"/>
      <c r="P403" s="348"/>
      <c r="Q403" s="348"/>
      <c r="R403" s="348"/>
      <c r="S403" s="348"/>
      <c r="T403" s="348"/>
      <c r="U403" s="348"/>
      <c r="V403" s="349"/>
      <c r="W403" s="348"/>
      <c r="X403" s="348"/>
      <c r="Y403" s="348"/>
      <c r="Z403" s="350"/>
      <c r="AA403" s="350"/>
      <c r="AB403" s="350"/>
      <c r="AC403" s="350"/>
      <c r="AD403" s="348"/>
      <c r="AE403" s="348"/>
      <c r="AF403" s="348"/>
      <c r="AG403" s="348"/>
      <c r="AH403" s="348"/>
      <c r="AI403" s="348"/>
      <c r="AJ403" s="348"/>
      <c r="AK403" s="348"/>
      <c r="AL403" s="348"/>
      <c r="AM403" s="351"/>
      <c r="AN403" s="351"/>
      <c r="AO403" s="351"/>
      <c r="AP403" s="351"/>
      <c r="AQ403" s="351"/>
      <c r="AR403" s="351"/>
      <c r="AS403" s="351"/>
      <c r="AT403" s="351"/>
      <c r="AU403" s="351"/>
      <c r="AV403" s="351"/>
      <c r="AW403" s="351"/>
      <c r="AX403" s="351"/>
      <c r="AY403" s="351"/>
      <c r="AZ403" s="351"/>
      <c r="BA403" s="352"/>
    </row>
    <row r="404" spans="1:55" ht="15">
      <c r="B404" s="283" t="s">
        <v>166</v>
      </c>
      <c r="C404" s="296"/>
      <c r="D404" s="296"/>
      <c r="E404" s="329"/>
      <c r="F404" s="329"/>
      <c r="G404" s="329"/>
      <c r="H404" s="329"/>
      <c r="I404" s="329"/>
      <c r="J404" s="329"/>
      <c r="K404" s="329"/>
      <c r="L404" s="329"/>
      <c r="M404" s="329"/>
      <c r="N404" s="329"/>
      <c r="O404" s="329"/>
      <c r="P404" s="329"/>
      <c r="Q404" s="329"/>
      <c r="R404" s="329"/>
      <c r="S404" s="329"/>
      <c r="T404" s="329"/>
      <c r="U404" s="329"/>
      <c r="V404" s="251"/>
      <c r="W404" s="298"/>
      <c r="X404" s="298"/>
      <c r="Y404" s="298"/>
      <c r="Z404" s="297"/>
      <c r="AA404" s="297"/>
      <c r="AB404" s="297"/>
      <c r="AC404" s="297"/>
      <c r="AD404" s="298"/>
      <c r="AE404" s="298"/>
      <c r="AF404" s="298"/>
      <c r="AG404" s="298"/>
      <c r="AH404" s="298"/>
      <c r="AI404" s="298"/>
      <c r="AJ404" s="298"/>
      <c r="AK404" s="298"/>
      <c r="AL404" s="298"/>
      <c r="AM404" s="732">
        <f>HLOOKUP(AM$20,'3.  Distribution Rates'!$C$122:$P$133,5,FALSE)</f>
        <v>0</v>
      </c>
      <c r="AN404" s="732">
        <f>HLOOKUP(AN$20,'3.  Distribution Rates'!$C$122:$P$133,5,FALSE)</f>
        <v>0</v>
      </c>
      <c r="AO404" s="299">
        <f>HLOOKUP(AO$20,'3.  Distribution Rates'!$C$122:$P$133,5,FALSE)</f>
        <v>0</v>
      </c>
      <c r="AP404" s="299">
        <f>HLOOKUP(AP$20,'3.  Distribution Rates'!$C$122:$P$133,5,FALSE)</f>
        <v>0</v>
      </c>
      <c r="AQ404" s="299">
        <f>HLOOKUP(AQ$20,'3.  Distribution Rates'!$C$122:$P$133,5,FALSE)</f>
        <v>0</v>
      </c>
      <c r="AR404" s="299">
        <f>HLOOKUP(AR$20,'3.  Distribution Rates'!$C$122:$P$133,5,FALSE)</f>
        <v>0</v>
      </c>
      <c r="AS404" s="299">
        <f>HLOOKUP(AS$20,'3.  Distribution Rates'!$C$122:$P$133,5,FALSE)</f>
        <v>0</v>
      </c>
      <c r="AT404" s="299">
        <f>HLOOKUP(AT$20,'3.  Distribution Rates'!$C$122:$P$133,5,FALSE)</f>
        <v>0</v>
      </c>
      <c r="AU404" s="299">
        <f>HLOOKUP(AU$20,'3.  Distribution Rates'!$C$122:$P$133,5,FALSE)</f>
        <v>0</v>
      </c>
      <c r="AV404" s="299">
        <f>HLOOKUP(AV$20,'3.  Distribution Rates'!$C$122:$P$133,5,FALSE)</f>
        <v>0</v>
      </c>
      <c r="AW404" s="299">
        <f>HLOOKUP(AW$20,'3.  Distribution Rates'!$C$122:$P$133,5,FALSE)</f>
        <v>0</v>
      </c>
      <c r="AX404" s="299">
        <f>HLOOKUP(AX$20,'3.  Distribution Rates'!$C$122:$P$133,5,FALSE)</f>
        <v>0</v>
      </c>
      <c r="AY404" s="299">
        <f>HLOOKUP(AY$20,'3.  Distribution Rates'!$C$122:$P$133,5,FALSE)</f>
        <v>0</v>
      </c>
      <c r="AZ404" s="299">
        <f>HLOOKUP(AZ$20,'3.  Distribution Rates'!$C$122:$P$133,5,FALSE)</f>
        <v>0</v>
      </c>
      <c r="BA404" s="353"/>
    </row>
    <row r="405" spans="1:55" ht="15">
      <c r="B405" s="283" t="s">
        <v>156</v>
      </c>
      <c r="C405" s="301"/>
      <c r="D405" s="243"/>
      <c r="E405" s="240"/>
      <c r="F405" s="240"/>
      <c r="G405" s="240"/>
      <c r="H405" s="240"/>
      <c r="I405" s="240"/>
      <c r="J405" s="240"/>
      <c r="K405" s="240"/>
      <c r="L405" s="240"/>
      <c r="M405" s="240"/>
      <c r="N405" s="240"/>
      <c r="O405" s="240"/>
      <c r="P405" s="240"/>
      <c r="Q405" s="240"/>
      <c r="R405" s="240"/>
      <c r="S405" s="240"/>
      <c r="T405" s="240"/>
      <c r="U405" s="240"/>
      <c r="V405" s="251"/>
      <c r="W405" s="240"/>
      <c r="X405" s="240"/>
      <c r="Y405" s="240"/>
      <c r="Z405" s="243"/>
      <c r="AA405" s="243"/>
      <c r="AB405" s="243"/>
      <c r="AC405" s="243"/>
      <c r="AD405" s="240"/>
      <c r="AE405" s="240"/>
      <c r="AF405" s="240"/>
      <c r="AG405" s="240"/>
      <c r="AH405" s="240"/>
      <c r="AI405" s="240"/>
      <c r="AJ405" s="240"/>
      <c r="AK405" s="240"/>
      <c r="AL405" s="240"/>
      <c r="AM405" s="331">
        <f t="shared" ref="AM405" si="133">AM136*AM404</f>
        <v>0</v>
      </c>
      <c r="AN405" s="331">
        <f t="shared" ref="AN405:AZ405" si="134">AN136*AN404</f>
        <v>0</v>
      </c>
      <c r="AO405" s="331">
        <f t="shared" si="134"/>
        <v>0</v>
      </c>
      <c r="AP405" s="331">
        <f t="shared" si="134"/>
        <v>0</v>
      </c>
      <c r="AQ405" s="331">
        <f t="shared" si="134"/>
        <v>0</v>
      </c>
      <c r="AR405" s="331">
        <f t="shared" si="134"/>
        <v>0</v>
      </c>
      <c r="AS405" s="331">
        <f t="shared" si="134"/>
        <v>0</v>
      </c>
      <c r="AT405" s="331">
        <f t="shared" si="134"/>
        <v>0</v>
      </c>
      <c r="AU405" s="331">
        <f t="shared" si="134"/>
        <v>0</v>
      </c>
      <c r="AV405" s="331">
        <f t="shared" si="134"/>
        <v>0</v>
      </c>
      <c r="AW405" s="331">
        <f t="shared" si="134"/>
        <v>0</v>
      </c>
      <c r="AX405" s="331">
        <f t="shared" si="134"/>
        <v>0</v>
      </c>
      <c r="AY405" s="331">
        <f t="shared" si="134"/>
        <v>0</v>
      </c>
      <c r="AZ405" s="331">
        <f t="shared" si="134"/>
        <v>0</v>
      </c>
      <c r="BA405" s="543">
        <f>SUM(AM405:AZ405)</f>
        <v>0</v>
      </c>
      <c r="BC405" s="243"/>
    </row>
    <row r="406" spans="1:55" ht="15">
      <c r="B406" s="283" t="s">
        <v>157</v>
      </c>
      <c r="C406" s="301"/>
      <c r="D406" s="243"/>
      <c r="E406" s="240"/>
      <c r="F406" s="240"/>
      <c r="G406" s="240"/>
      <c r="H406" s="240"/>
      <c r="I406" s="240"/>
      <c r="J406" s="240"/>
      <c r="K406" s="240"/>
      <c r="L406" s="240"/>
      <c r="M406" s="240"/>
      <c r="N406" s="240"/>
      <c r="O406" s="240"/>
      <c r="P406" s="240"/>
      <c r="Q406" s="240"/>
      <c r="R406" s="240"/>
      <c r="S406" s="240"/>
      <c r="T406" s="240"/>
      <c r="U406" s="240"/>
      <c r="V406" s="251"/>
      <c r="W406" s="240"/>
      <c r="X406" s="240"/>
      <c r="Y406" s="240"/>
      <c r="Z406" s="243"/>
      <c r="AA406" s="243"/>
      <c r="AB406" s="243"/>
      <c r="AC406" s="243"/>
      <c r="AD406" s="240"/>
      <c r="AE406" s="240"/>
      <c r="AF406" s="240"/>
      <c r="AG406" s="240"/>
      <c r="AH406" s="240"/>
      <c r="AI406" s="240"/>
      <c r="AJ406" s="240"/>
      <c r="AK406" s="240"/>
      <c r="AL406" s="240"/>
      <c r="AM406" s="331">
        <f t="shared" ref="AM406" si="135">AM275*AM404</f>
        <v>0</v>
      </c>
      <c r="AN406" s="331">
        <f t="shared" ref="AN406:AZ406" si="136">AN275*AN404</f>
        <v>0</v>
      </c>
      <c r="AO406" s="331">
        <f t="shared" si="136"/>
        <v>0</v>
      </c>
      <c r="AP406" s="331">
        <f t="shared" si="136"/>
        <v>0</v>
      </c>
      <c r="AQ406" s="331">
        <f t="shared" si="136"/>
        <v>0</v>
      </c>
      <c r="AR406" s="331">
        <f t="shared" si="136"/>
        <v>0</v>
      </c>
      <c r="AS406" s="331">
        <f t="shared" si="136"/>
        <v>0</v>
      </c>
      <c r="AT406" s="331">
        <f t="shared" si="136"/>
        <v>0</v>
      </c>
      <c r="AU406" s="331">
        <f t="shared" si="136"/>
        <v>0</v>
      </c>
      <c r="AV406" s="331">
        <f t="shared" si="136"/>
        <v>0</v>
      </c>
      <c r="AW406" s="331">
        <f t="shared" si="136"/>
        <v>0</v>
      </c>
      <c r="AX406" s="331">
        <f t="shared" si="136"/>
        <v>0</v>
      </c>
      <c r="AY406" s="331">
        <f t="shared" si="136"/>
        <v>0</v>
      </c>
      <c r="AZ406" s="331">
        <f t="shared" si="136"/>
        <v>0</v>
      </c>
      <c r="BA406" s="543">
        <f>SUM(AM406:AZ406)</f>
        <v>0</v>
      </c>
    </row>
    <row r="407" spans="1:55" ht="15">
      <c r="B407" s="283" t="s">
        <v>158</v>
      </c>
      <c r="C407" s="301"/>
      <c r="D407" s="243"/>
      <c r="E407" s="240"/>
      <c r="F407" s="240"/>
      <c r="G407" s="240"/>
      <c r="H407" s="240"/>
      <c r="I407" s="240"/>
      <c r="J407" s="240"/>
      <c r="K407" s="240"/>
      <c r="L407" s="240"/>
      <c r="M407" s="240"/>
      <c r="N407" s="240"/>
      <c r="O407" s="240"/>
      <c r="P407" s="240"/>
      <c r="Q407" s="240"/>
      <c r="R407" s="240"/>
      <c r="S407" s="240"/>
      <c r="T407" s="240"/>
      <c r="U407" s="240"/>
      <c r="V407" s="251"/>
      <c r="W407" s="240"/>
      <c r="X407" s="240"/>
      <c r="Y407" s="240"/>
      <c r="Z407" s="243"/>
      <c r="AA407" s="243"/>
      <c r="AB407" s="243"/>
      <c r="AC407" s="243"/>
      <c r="AD407" s="240"/>
      <c r="AE407" s="240"/>
      <c r="AF407" s="240"/>
      <c r="AG407" s="240"/>
      <c r="AH407" s="240"/>
      <c r="AI407" s="240"/>
      <c r="AJ407" s="240"/>
      <c r="AK407" s="240"/>
      <c r="AL407" s="240"/>
      <c r="AM407" s="331">
        <f>AM401*AM404</f>
        <v>0</v>
      </c>
      <c r="AN407" s="331">
        <f t="shared" ref="AN407:AZ407" si="137">AN401*AN404</f>
        <v>0</v>
      </c>
      <c r="AO407" s="331">
        <f t="shared" si="137"/>
        <v>0</v>
      </c>
      <c r="AP407" s="331">
        <f t="shared" si="137"/>
        <v>0</v>
      </c>
      <c r="AQ407" s="331">
        <f t="shared" si="137"/>
        <v>0</v>
      </c>
      <c r="AR407" s="331">
        <f t="shared" si="137"/>
        <v>0</v>
      </c>
      <c r="AS407" s="331">
        <f t="shared" si="137"/>
        <v>0</v>
      </c>
      <c r="AT407" s="331">
        <f t="shared" si="137"/>
        <v>0</v>
      </c>
      <c r="AU407" s="331">
        <f t="shared" si="137"/>
        <v>0</v>
      </c>
      <c r="AV407" s="331">
        <f t="shared" si="137"/>
        <v>0</v>
      </c>
      <c r="AW407" s="331">
        <f t="shared" si="137"/>
        <v>0</v>
      </c>
      <c r="AX407" s="331">
        <f t="shared" si="137"/>
        <v>0</v>
      </c>
      <c r="AY407" s="331">
        <f t="shared" si="137"/>
        <v>0</v>
      </c>
      <c r="AZ407" s="331">
        <f t="shared" si="137"/>
        <v>0</v>
      </c>
      <c r="BA407" s="543">
        <f>SUM(AM407:AZ407)</f>
        <v>0</v>
      </c>
    </row>
    <row r="408" spans="1:55" s="333" customFormat="1" ht="15.75">
      <c r="A408" s="450"/>
      <c r="B408" s="305" t="s">
        <v>256</v>
      </c>
      <c r="C408" s="301"/>
      <c r="D408" s="263"/>
      <c r="E408" s="293"/>
      <c r="F408" s="293"/>
      <c r="G408" s="293"/>
      <c r="H408" s="293"/>
      <c r="I408" s="293"/>
      <c r="J408" s="293"/>
      <c r="K408" s="293"/>
      <c r="L408" s="293"/>
      <c r="M408" s="293"/>
      <c r="N408" s="293"/>
      <c r="O408" s="293"/>
      <c r="P408" s="293"/>
      <c r="Q408" s="293"/>
      <c r="R408" s="293"/>
      <c r="S408" s="293"/>
      <c r="T408" s="293"/>
      <c r="U408" s="293"/>
      <c r="V408" s="260"/>
      <c r="W408" s="293"/>
      <c r="X408" s="293"/>
      <c r="Y408" s="293"/>
      <c r="Z408" s="263"/>
      <c r="AA408" s="263"/>
      <c r="AB408" s="263"/>
      <c r="AC408" s="263"/>
      <c r="AD408" s="293"/>
      <c r="AE408" s="293"/>
      <c r="AF408" s="293"/>
      <c r="AG408" s="293"/>
      <c r="AH408" s="293"/>
      <c r="AI408" s="293"/>
      <c r="AJ408" s="293"/>
      <c r="AK408" s="293"/>
      <c r="AL408" s="293"/>
      <c r="AM408" s="302">
        <f>SUM(AM405:AM407)</f>
        <v>0</v>
      </c>
      <c r="AN408" s="302">
        <f>SUM(AN405:AN407)</f>
        <v>0</v>
      </c>
      <c r="AO408" s="302">
        <f t="shared" ref="AO408:AS408" si="138">SUM(AO405:AO407)</f>
        <v>0</v>
      </c>
      <c r="AP408" s="302">
        <f t="shared" si="138"/>
        <v>0</v>
      </c>
      <c r="AQ408" s="302">
        <f t="shared" si="138"/>
        <v>0</v>
      </c>
      <c r="AR408" s="302">
        <f t="shared" si="138"/>
        <v>0</v>
      </c>
      <c r="AS408" s="302">
        <f t="shared" si="138"/>
        <v>0</v>
      </c>
      <c r="AT408" s="302">
        <f t="shared" ref="AT408:AZ408" si="139">SUM(AT405:AT407)</f>
        <v>0</v>
      </c>
      <c r="AU408" s="302">
        <f t="shared" si="139"/>
        <v>0</v>
      </c>
      <c r="AV408" s="302">
        <f t="shared" si="139"/>
        <v>0</v>
      </c>
      <c r="AW408" s="302">
        <f t="shared" si="139"/>
        <v>0</v>
      </c>
      <c r="AX408" s="302">
        <f t="shared" si="139"/>
        <v>0</v>
      </c>
      <c r="AY408" s="302">
        <f t="shared" si="139"/>
        <v>0</v>
      </c>
      <c r="AZ408" s="302">
        <f t="shared" si="139"/>
        <v>0</v>
      </c>
      <c r="BA408" s="359">
        <f>SUM(BA405:BA407)</f>
        <v>0</v>
      </c>
    </row>
    <row r="409" spans="1:55" s="333" customFormat="1" ht="15.75">
      <c r="A409" s="450"/>
      <c r="B409" s="305" t="s">
        <v>251</v>
      </c>
      <c r="C409" s="301"/>
      <c r="D409" s="306"/>
      <c r="E409" s="293"/>
      <c r="F409" s="293"/>
      <c r="G409" s="293"/>
      <c r="H409" s="293"/>
      <c r="I409" s="293"/>
      <c r="J409" s="293"/>
      <c r="K409" s="293"/>
      <c r="L409" s="293"/>
      <c r="M409" s="293"/>
      <c r="N409" s="293"/>
      <c r="O409" s="293"/>
      <c r="P409" s="293"/>
      <c r="Q409" s="293"/>
      <c r="R409" s="293"/>
      <c r="S409" s="293"/>
      <c r="T409" s="293"/>
      <c r="U409" s="293"/>
      <c r="V409" s="260"/>
      <c r="W409" s="293"/>
      <c r="X409" s="293"/>
      <c r="Y409" s="293"/>
      <c r="Z409" s="263"/>
      <c r="AA409" s="263"/>
      <c r="AB409" s="263"/>
      <c r="AC409" s="263"/>
      <c r="AD409" s="293"/>
      <c r="AE409" s="293"/>
      <c r="AF409" s="293"/>
      <c r="AG409" s="293"/>
      <c r="AH409" s="293"/>
      <c r="AI409" s="293"/>
      <c r="AJ409" s="293"/>
      <c r="AK409" s="293"/>
      <c r="AL409" s="293"/>
      <c r="AM409" s="303">
        <f t="shared" ref="AM409:AS409" si="140">AM402*AM404</f>
        <v>0</v>
      </c>
      <c r="AN409" s="303">
        <f t="shared" si="140"/>
        <v>0</v>
      </c>
      <c r="AO409" s="303">
        <f t="shared" si="140"/>
        <v>0</v>
      </c>
      <c r="AP409" s="303">
        <f t="shared" si="140"/>
        <v>0</v>
      </c>
      <c r="AQ409" s="303">
        <f t="shared" si="140"/>
        <v>0</v>
      </c>
      <c r="AR409" s="303">
        <f t="shared" si="140"/>
        <v>0</v>
      </c>
      <c r="AS409" s="303">
        <f t="shared" si="140"/>
        <v>0</v>
      </c>
      <c r="AT409" s="303">
        <f t="shared" ref="AT409:AZ409" si="141">AT402*AT404</f>
        <v>0</v>
      </c>
      <c r="AU409" s="303">
        <f t="shared" si="141"/>
        <v>0</v>
      </c>
      <c r="AV409" s="303">
        <f t="shared" si="141"/>
        <v>0</v>
      </c>
      <c r="AW409" s="303">
        <f t="shared" si="141"/>
        <v>0</v>
      </c>
      <c r="AX409" s="303">
        <f t="shared" si="141"/>
        <v>0</v>
      </c>
      <c r="AY409" s="303">
        <f t="shared" si="141"/>
        <v>0</v>
      </c>
      <c r="AZ409" s="303">
        <f t="shared" si="141"/>
        <v>0</v>
      </c>
      <c r="BA409" s="359">
        <f>SUM(AM409:AZ409)</f>
        <v>0</v>
      </c>
    </row>
    <row r="410" spans="1:55" ht="15.75" customHeight="1">
      <c r="A410" s="450"/>
      <c r="B410" s="305" t="s">
        <v>263</v>
      </c>
      <c r="C410" s="301"/>
      <c r="D410" s="306"/>
      <c r="E410" s="293"/>
      <c r="F410" s="293"/>
      <c r="G410" s="293"/>
      <c r="H410" s="293"/>
      <c r="I410" s="293"/>
      <c r="J410" s="293"/>
      <c r="K410" s="293"/>
      <c r="L410" s="293"/>
      <c r="M410" s="293"/>
      <c r="N410" s="293"/>
      <c r="O410" s="293"/>
      <c r="P410" s="293"/>
      <c r="Q410" s="293"/>
      <c r="R410" s="293"/>
      <c r="S410" s="293"/>
      <c r="T410" s="293"/>
      <c r="U410" s="293"/>
      <c r="V410" s="260"/>
      <c r="W410" s="293"/>
      <c r="X410" s="293"/>
      <c r="Y410" s="293"/>
      <c r="Z410" s="306"/>
      <c r="AA410" s="306"/>
      <c r="AB410" s="306"/>
      <c r="AC410" s="306"/>
      <c r="AD410" s="293"/>
      <c r="AE410" s="293"/>
      <c r="AF410" s="293"/>
      <c r="AG410" s="293"/>
      <c r="AH410" s="293"/>
      <c r="AI410" s="293"/>
      <c r="AJ410" s="293"/>
      <c r="AK410" s="293"/>
      <c r="AL410" s="293"/>
      <c r="AM410" s="260"/>
      <c r="AN410" s="307"/>
      <c r="AO410" s="307"/>
      <c r="AP410" s="307"/>
      <c r="AQ410" s="307"/>
      <c r="AR410" s="307"/>
      <c r="AS410" s="307"/>
      <c r="AT410" s="307"/>
      <c r="AU410" s="307"/>
      <c r="AV410" s="307"/>
      <c r="AW410" s="307"/>
      <c r="AX410" s="307"/>
      <c r="AY410" s="307"/>
      <c r="AZ410" s="307"/>
      <c r="BA410" s="359">
        <f>BA408-BA409</f>
        <v>0</v>
      </c>
    </row>
    <row r="411" spans="1:55" ht="15">
      <c r="B411" s="283"/>
      <c r="C411" s="306"/>
      <c r="D411" s="306"/>
      <c r="E411" s="293"/>
      <c r="F411" s="293"/>
      <c r="G411" s="293"/>
      <c r="H411" s="293"/>
      <c r="I411" s="293"/>
      <c r="J411" s="293"/>
      <c r="K411" s="293"/>
      <c r="L411" s="293"/>
      <c r="M411" s="293"/>
      <c r="N411" s="293"/>
      <c r="O411" s="293"/>
      <c r="P411" s="293"/>
      <c r="Q411" s="293"/>
      <c r="R411" s="293"/>
      <c r="S411" s="293"/>
      <c r="T411" s="293"/>
      <c r="U411" s="293"/>
      <c r="V411" s="260"/>
      <c r="W411" s="293"/>
      <c r="X411" s="293"/>
      <c r="Y411" s="293"/>
      <c r="Z411" s="306"/>
      <c r="AA411" s="301"/>
      <c r="AB411" s="306"/>
      <c r="AC411" s="306"/>
      <c r="AD411" s="293"/>
      <c r="AE411" s="293"/>
      <c r="AF411" s="293"/>
      <c r="AG411" s="293"/>
      <c r="AH411" s="293"/>
      <c r="AI411" s="293"/>
      <c r="AJ411" s="293"/>
      <c r="AK411" s="293"/>
      <c r="AL411" s="293"/>
      <c r="AM411" s="217"/>
      <c r="AN411" s="217"/>
      <c r="AO411" s="217"/>
      <c r="AP411" s="217"/>
      <c r="AQ411" s="217"/>
      <c r="AR411" s="217"/>
      <c r="AS411" s="217"/>
      <c r="AT411" s="217"/>
      <c r="AU411" s="217"/>
      <c r="AV411" s="217"/>
      <c r="AW411" s="217"/>
      <c r="AX411" s="217"/>
      <c r="AY411" s="217"/>
      <c r="AZ411" s="217"/>
      <c r="BA411" s="309"/>
    </row>
    <row r="412" spans="1:55" ht="15">
      <c r="B412" s="283" t="s">
        <v>72</v>
      </c>
      <c r="C412" s="311"/>
      <c r="D412" s="240"/>
      <c r="E412" s="240"/>
      <c r="F412" s="240"/>
      <c r="G412" s="240"/>
      <c r="H412" s="240"/>
      <c r="I412" s="240"/>
      <c r="J412" s="240"/>
      <c r="K412" s="240"/>
      <c r="L412" s="240"/>
      <c r="M412" s="240"/>
      <c r="N412" s="240"/>
      <c r="O412" s="240"/>
      <c r="P412" s="240"/>
      <c r="Q412" s="240"/>
      <c r="R412" s="240"/>
      <c r="S412" s="240"/>
      <c r="T412" s="240"/>
      <c r="U412" s="240"/>
      <c r="V412" s="312"/>
      <c r="W412" s="240"/>
      <c r="X412" s="240"/>
      <c r="Y412" s="240"/>
      <c r="Z412" s="264"/>
      <c r="AA412" s="243"/>
      <c r="AB412" s="243"/>
      <c r="AC412" s="240"/>
      <c r="AD412" s="240"/>
      <c r="AE412" s="243"/>
      <c r="AF412" s="243"/>
      <c r="AG412" s="243"/>
      <c r="AH412" s="243"/>
      <c r="AI412" s="243"/>
      <c r="AJ412" s="243"/>
      <c r="AK412" s="243"/>
      <c r="AL412" s="243"/>
      <c r="AM412" s="251">
        <f>SUMPRODUCT($E$296:$E$399,AM296:AM399)</f>
        <v>0</v>
      </c>
      <c r="AN412" s="251">
        <f>SUMPRODUCT($E$296:$E$399,AN296:AN399)</f>
        <v>0</v>
      </c>
      <c r="AO412" s="251">
        <f>IF(AO295="kW",SUMPRODUCT(U296:U399,W296:W399,AO296:AO399),SUMPRODUCT(E296:E399,AO296:AO399))</f>
        <v>0</v>
      </c>
      <c r="AP412" s="251">
        <f>IF(AP295="kW",SUMPRODUCT(U296:U399,W296:W399,AP296:AP399),SUMPRODUCT(E296:E399,AP296:AP399))</f>
        <v>0</v>
      </c>
      <c r="AQ412" s="251">
        <f>IF(AQ295="kW",SUMPRODUCT(U296:U399,W296:W399,AQ296:AQ399),SUMPRODUCT(E296:E399,AQ296:AQ399))</f>
        <v>0</v>
      </c>
      <c r="AR412" s="251">
        <f>IF(AR295="kW",SUMPRODUCT(U296:U399,W296:W399,AR296:AR399),SUMPRODUCT(E296:E399, AR296:AR399))</f>
        <v>0</v>
      </c>
      <c r="AS412" s="251">
        <f>IF(AS295="kW",SUMPRODUCT(U296:U399,W296:W399,AS296:AS399),SUMPRODUCT(E296:E399,AS296:AS399))</f>
        <v>0</v>
      </c>
      <c r="AT412" s="251">
        <f>IF(AT295="kW",SUMPRODUCT(U296:U399,W296:W399,AT296:AT399),SUMPRODUCT(E296:E399,AT296:AT399))</f>
        <v>0</v>
      </c>
      <c r="AU412" s="251">
        <f>IF(AU295="kW",SUMPRODUCT(U296:U399,W296:W399,AU296:AU399),SUMPRODUCT(E296:E399,AU296:AU399))</f>
        <v>0</v>
      </c>
      <c r="AV412" s="251">
        <f>IF(AV295="kW",SUMPRODUCT(U296:U399,W296:W399,AV296:AV399),SUMPRODUCT(E296:E399,AV296:AV399))</f>
        <v>0</v>
      </c>
      <c r="AW412" s="251">
        <f>IF(AW295="kW",SUMPRODUCT(U296:U399,W296:W399,AW296:AW399),SUMPRODUCT(E296:E399,AW296:AW399))</f>
        <v>0</v>
      </c>
      <c r="AX412" s="251">
        <f>IF(AX295="kW",SUMPRODUCT(U296:U399,W296:W399,AX296:AX399),SUMPRODUCT(E296:E399,AX296:AX399))</f>
        <v>0</v>
      </c>
      <c r="AY412" s="251">
        <f>IF(AY295="kW",SUMPRODUCT(U296:U399,W296:W399,AY296:AY399),SUMPRODUCT(E296:E399,AY296:AY399))</f>
        <v>0</v>
      </c>
      <c r="AZ412" s="251">
        <f>IF(AZ295="kW",SUMPRODUCT(U296:U399,W296:W399,AZ296:AZ399),SUMPRODUCT(E296:E399,AZ296:AZ399))</f>
        <v>0</v>
      </c>
      <c r="BA412" s="295"/>
    </row>
    <row r="413" spans="1:55" ht="15">
      <c r="B413" s="283" t="s">
        <v>195</v>
      </c>
      <c r="C413" s="311"/>
      <c r="D413" s="240"/>
      <c r="E413" s="240"/>
      <c r="F413" s="240"/>
      <c r="G413" s="240"/>
      <c r="H413" s="240"/>
      <c r="I413" s="240"/>
      <c r="J413" s="240"/>
      <c r="K413" s="240"/>
      <c r="L413" s="240"/>
      <c r="M413" s="240"/>
      <c r="N413" s="240"/>
      <c r="O413" s="240"/>
      <c r="P413" s="240"/>
      <c r="Q413" s="240"/>
      <c r="R413" s="240"/>
      <c r="S413" s="240"/>
      <c r="T413" s="240"/>
      <c r="U413" s="240"/>
      <c r="V413" s="312"/>
      <c r="W413" s="240"/>
      <c r="X413" s="240"/>
      <c r="Y413" s="240"/>
      <c r="Z413" s="264"/>
      <c r="AA413" s="243"/>
      <c r="AB413" s="243"/>
      <c r="AC413" s="240"/>
      <c r="AD413" s="240"/>
      <c r="AE413" s="243"/>
      <c r="AF413" s="243"/>
      <c r="AG413" s="243"/>
      <c r="AH413" s="243"/>
      <c r="AI413" s="243"/>
      <c r="AJ413" s="243"/>
      <c r="AK413" s="243"/>
      <c r="AL413" s="243"/>
      <c r="AM413" s="251">
        <f>SUMPRODUCT($F$296:$F$399,AM296:AM399)</f>
        <v>0</v>
      </c>
      <c r="AN413" s="251">
        <f>SUMPRODUCT($F$296:$F$399,AN296:AN399)</f>
        <v>0</v>
      </c>
      <c r="AO413" s="251">
        <f>IF(AO295="kW",SUMPRODUCT(U296:U399,X296:X399,AO296:AO399),SUMPRODUCT(F296:F399,AO296:AO399))</f>
        <v>0</v>
      </c>
      <c r="AP413" s="251">
        <f>IF(AP295="kW",SUMPRODUCT(U296:U399,X296:X399,AP296:AP399),SUMPRODUCT(F296:F399,AP296:AP399))</f>
        <v>0</v>
      </c>
      <c r="AQ413" s="251">
        <f>IF(AQ295="kW",SUMPRODUCT(U296:U399,X296:X399,AQ296:AQ399),SUMPRODUCT(F296:F399, AQ296:AQ399))</f>
        <v>0</v>
      </c>
      <c r="AR413" s="251">
        <f>IF(AR295="kW",SUMPRODUCT(U296:U399,X296:X399,AR296:AR399),SUMPRODUCT(F296:F399, AR296:AR399))</f>
        <v>0</v>
      </c>
      <c r="AS413" s="251">
        <f>IF(AS295="kW",SUMPRODUCT(U296:U399,X296:X399,AS296:AS399),SUMPRODUCT(F296:F399,AS296:AS399))</f>
        <v>0</v>
      </c>
      <c r="AT413" s="251">
        <f>IF(AT295="kW",SUMPRODUCT(U296:U399,X296:X399,AT296:AT399),SUMPRODUCT(F296:F399,AT296:AT399))</f>
        <v>0</v>
      </c>
      <c r="AU413" s="251">
        <f>IF(AU295="kW",SUMPRODUCT(U296:U399,X296:X399,AU296:AU399),SUMPRODUCT(F296:F399,AU296:AU399))</f>
        <v>0</v>
      </c>
      <c r="AV413" s="251">
        <f>IF(AV295="kW",SUMPRODUCT(U296:U399,X296:X399,AV296:AV399),SUMPRODUCT(F296:F399,AV296:AV399))</f>
        <v>0</v>
      </c>
      <c r="AW413" s="251">
        <f>IF(AW295="kW",SUMPRODUCT(U296:U399,X296:X399,AW296:AW399),SUMPRODUCT(F296:F399,AW296:AW399))</f>
        <v>0</v>
      </c>
      <c r="AX413" s="251">
        <f>IF(AX295="kW",SUMPRODUCT(U296:U399,X296:X399,AX296:AX399),SUMPRODUCT(F296:F399,AX296:AX399))</f>
        <v>0</v>
      </c>
      <c r="AY413" s="251">
        <f>IF(AY295="kW",SUMPRODUCT(U296:U399,X296:X399,AY296:AY399),SUMPRODUCT(F296:F399,AY296:AY399))</f>
        <v>0</v>
      </c>
      <c r="AZ413" s="251">
        <f>IF(AZ295="kW",SUMPRODUCT(U296:U399,X296:X399,AZ296:AZ399),SUMPRODUCT(F296:F399,AZ296:AZ399))</f>
        <v>0</v>
      </c>
      <c r="BA413" s="295"/>
    </row>
    <row r="414" spans="1:55" ht="15">
      <c r="B414" s="283" t="s">
        <v>196</v>
      </c>
      <c r="C414" s="311"/>
      <c r="D414" s="240"/>
      <c r="E414" s="240"/>
      <c r="F414" s="240"/>
      <c r="G414" s="240"/>
      <c r="H414" s="240"/>
      <c r="I414" s="240"/>
      <c r="J414" s="240"/>
      <c r="K414" s="240"/>
      <c r="L414" s="240"/>
      <c r="M414" s="240"/>
      <c r="N414" s="240"/>
      <c r="O414" s="240"/>
      <c r="P414" s="240"/>
      <c r="Q414" s="240"/>
      <c r="R414" s="240"/>
      <c r="S414" s="240"/>
      <c r="T414" s="240"/>
      <c r="U414" s="240"/>
      <c r="V414" s="312"/>
      <c r="W414" s="240"/>
      <c r="X414" s="240"/>
      <c r="Y414" s="240"/>
      <c r="Z414" s="264"/>
      <c r="AA414" s="243"/>
      <c r="AB414" s="243"/>
      <c r="AC414" s="240"/>
      <c r="AD414" s="240"/>
      <c r="AE414" s="243"/>
      <c r="AF414" s="243"/>
      <c r="AG414" s="243"/>
      <c r="AH414" s="243"/>
      <c r="AI414" s="243"/>
      <c r="AJ414" s="243"/>
      <c r="AK414" s="243"/>
      <c r="AL414" s="243"/>
      <c r="AM414" s="251">
        <f>SUMPRODUCT($G$296:$G$399,AM296:AM399)</f>
        <v>0</v>
      </c>
      <c r="AN414" s="251">
        <f>SUMPRODUCT($G$296:$G$399,AN296:AN399)</f>
        <v>0</v>
      </c>
      <c r="AO414" s="251">
        <f>IF(AO295="kW",SUMPRODUCT(U296:U399,Y296:Y399,AO296:AO399),SUMPRODUCT(G296:G399,AO296:AO399))</f>
        <v>0</v>
      </c>
      <c r="AP414" s="251">
        <f>IF(AP295="kW",SUMPRODUCT(U296:U399,Y296:Y399,AP296:AP399),SUMPRODUCT(G296:G399,AP296:AP399))</f>
        <v>0</v>
      </c>
      <c r="AQ414" s="251">
        <f>IF(AQ295="kW",SUMPRODUCT(U296:U399,Y296:Y399,AQ296:AQ399),SUMPRODUCT(G296:G399, AQ296:AQ399))</f>
        <v>0</v>
      </c>
      <c r="AR414" s="251">
        <f>IF(AR295="kW",SUMPRODUCT(U296:U399,Y296:Y399,AR296:AR399),SUMPRODUCT(G296:G399, AR296:AR399))</f>
        <v>0</v>
      </c>
      <c r="AS414" s="251">
        <f>IF(AS295="kW",SUMPRODUCT(U296:U399,Y296:Y399,AS296:AS399),SUMPRODUCT(G296:G399,AS296:AS399))</f>
        <v>0</v>
      </c>
      <c r="AT414" s="251">
        <f>IF(AT295="kW",SUMPRODUCT(U296:U399,Y296:Y399,AT296:AT399),SUMPRODUCT(G296:G399,AT296:AT399))</f>
        <v>0</v>
      </c>
      <c r="AU414" s="251">
        <f>IF(AU295="kW",SUMPRODUCT(U296:U399,Y296:Y399,AU296:AU399),SUMPRODUCT(G296:G399,AU296:AU399))</f>
        <v>0</v>
      </c>
      <c r="AV414" s="251">
        <f>IF(AV295="kW",SUMPRODUCT(U296:U399,Y296:Y399,AV296:AV399),SUMPRODUCT(G296:G399,AV296:AV399))</f>
        <v>0</v>
      </c>
      <c r="AW414" s="251">
        <f>IF(AW295="kW",SUMPRODUCT(U296:U399,Y296:Y399,AW296:AW399),SUMPRODUCT(G296:G399,AW296:AW399))</f>
        <v>0</v>
      </c>
      <c r="AX414" s="251">
        <f>IF(AX295="kW",SUMPRODUCT(U296:U399,Y296:Y399,AX296:AX399),SUMPRODUCT(G296:G399,AX296:AX399))</f>
        <v>0</v>
      </c>
      <c r="AY414" s="251">
        <f>IF(AY295="kW",SUMPRODUCT(U296:U399,Y296:Y399,AY296:AY399),SUMPRODUCT(G296:G399,AY296:AY399))</f>
        <v>0</v>
      </c>
      <c r="AZ414" s="251">
        <f>IF(AZ295="kW",SUMPRODUCT(U296:U399,Y296:Y399,AZ296:AZ399),SUMPRODUCT(G296:G399,AZ296:AZ399))</f>
        <v>0</v>
      </c>
      <c r="BA414" s="295"/>
    </row>
    <row r="415" spans="1:55" ht="15">
      <c r="B415" s="283" t="s">
        <v>197</v>
      </c>
      <c r="C415" s="311"/>
      <c r="D415" s="240"/>
      <c r="E415" s="240"/>
      <c r="F415" s="240"/>
      <c r="G415" s="240"/>
      <c r="H415" s="240"/>
      <c r="I415" s="240"/>
      <c r="J415" s="240"/>
      <c r="K415" s="240"/>
      <c r="L415" s="240"/>
      <c r="M415" s="240"/>
      <c r="N415" s="240"/>
      <c r="O415" s="240"/>
      <c r="P415" s="240"/>
      <c r="Q415" s="240"/>
      <c r="R415" s="240"/>
      <c r="S415" s="240"/>
      <c r="T415" s="240"/>
      <c r="U415" s="240"/>
      <c r="V415" s="312"/>
      <c r="W415" s="240"/>
      <c r="X415" s="240"/>
      <c r="Y415" s="240"/>
      <c r="Z415" s="264"/>
      <c r="AA415" s="243"/>
      <c r="AB415" s="243"/>
      <c r="AC415" s="240"/>
      <c r="AD415" s="240"/>
      <c r="AE415" s="243"/>
      <c r="AF415" s="243"/>
      <c r="AG415" s="243"/>
      <c r="AH415" s="243"/>
      <c r="AI415" s="243"/>
      <c r="AJ415" s="243"/>
      <c r="AK415" s="243"/>
      <c r="AL415" s="243"/>
      <c r="AM415" s="251">
        <f>SUMPRODUCT($H$296:$H$399,AM296:AM399)</f>
        <v>0</v>
      </c>
      <c r="AN415" s="251">
        <f>SUMPRODUCT($H$296:$H$399,AN296:AN399)</f>
        <v>0</v>
      </c>
      <c r="AO415" s="251">
        <f>IF(AO295="kW",SUMPRODUCT(U296:U399,Z296:Z399,AO296:AO399),SUMPRODUCT(H296:H399,AO296:AO399))</f>
        <v>0</v>
      </c>
      <c r="AP415" s="251">
        <f>IF(AP295="kW",SUMPRODUCT(U296:U399,Z296:Z399,AP296:AP399),SUMPRODUCT(H296:H399,AP296:AP399))</f>
        <v>0</v>
      </c>
      <c r="AQ415" s="251">
        <f>IF(AQ295="kW",SUMPRODUCT(U296:U399,Z296:Z399,AQ296:AQ399),SUMPRODUCT(H296:H399, AQ296:AQ399))</f>
        <v>0</v>
      </c>
      <c r="AR415" s="251">
        <f>IF(AR295="kW",SUMPRODUCT(U296:U399,Z296:Z399,AR296:AR399),SUMPRODUCT(H296:H399, AR296:AR399))</f>
        <v>0</v>
      </c>
      <c r="AS415" s="251">
        <f>IF(AS295="kW",SUMPRODUCT(U296:U399,Z296:Z399,AS296:AS399),SUMPRODUCT(H296:H399,AS296:AS399))</f>
        <v>0</v>
      </c>
      <c r="AT415" s="251">
        <f>IF(AT295="kW",SUMPRODUCT(U296:U399,Z296:Z399,AT296:AT399),SUMPRODUCT(H296:H399,AT296:AT399))</f>
        <v>0</v>
      </c>
      <c r="AU415" s="251">
        <f>IF(AU295="kW",SUMPRODUCT(U296:U399,Z296:Z399,AU296:AU399),SUMPRODUCT(H296:H399,AU296:AU399))</f>
        <v>0</v>
      </c>
      <c r="AV415" s="251">
        <f>IF(AV295="kW",SUMPRODUCT(U296:U399,Z296:Z399,AV296:AV399),SUMPRODUCT(H296:H399,AV296:AV399))</f>
        <v>0</v>
      </c>
      <c r="AW415" s="251">
        <f>IF(AW295="kW",SUMPRODUCT(U296:U399,Z296:Z399,AW296:AW399),SUMPRODUCT(H296:H399,AW296:AW399))</f>
        <v>0</v>
      </c>
      <c r="AX415" s="251">
        <f>IF(AX295="kW",SUMPRODUCT(U296:U399,Z296:Z399,AX296:AX399),SUMPRODUCT(H296:H399,AX296:AX399))</f>
        <v>0</v>
      </c>
      <c r="AY415" s="251">
        <f>IF(AY295="kW",SUMPRODUCT(U296:U399,Z296:Z399,AY296:AY399),SUMPRODUCT(H296:H399,AY296:AY399))</f>
        <v>0</v>
      </c>
      <c r="AZ415" s="251">
        <f>IF(AZ295="kW",SUMPRODUCT(U296:U399,Z296:Z399,AZ296:AZ399),SUMPRODUCT(H296:H399,AZ296:AZ399))</f>
        <v>0</v>
      </c>
      <c r="BA415" s="295"/>
    </row>
    <row r="416" spans="1:55" ht="15">
      <c r="B416" s="283" t="s">
        <v>198</v>
      </c>
      <c r="C416" s="311"/>
      <c r="D416" s="240"/>
      <c r="E416" s="240"/>
      <c r="F416" s="240"/>
      <c r="G416" s="240"/>
      <c r="H416" s="240"/>
      <c r="I416" s="240"/>
      <c r="J416" s="240"/>
      <c r="K416" s="240"/>
      <c r="L416" s="240"/>
      <c r="M416" s="240"/>
      <c r="N416" s="240"/>
      <c r="O416" s="240"/>
      <c r="P416" s="240"/>
      <c r="Q416" s="240"/>
      <c r="R416" s="240"/>
      <c r="S416" s="240"/>
      <c r="T416" s="240"/>
      <c r="U416" s="240"/>
      <c r="V416" s="312"/>
      <c r="W416" s="240"/>
      <c r="X416" s="240"/>
      <c r="Y416" s="240"/>
      <c r="Z416" s="264"/>
      <c r="AA416" s="243"/>
      <c r="AB416" s="243"/>
      <c r="AC416" s="240"/>
      <c r="AD416" s="240"/>
      <c r="AE416" s="243"/>
      <c r="AF416" s="243"/>
      <c r="AG416" s="243"/>
      <c r="AH416" s="243"/>
      <c r="AI416" s="243"/>
      <c r="AJ416" s="243"/>
      <c r="AK416" s="243"/>
      <c r="AL416" s="243"/>
      <c r="AM416" s="251">
        <f>SUMPRODUCT($I$296:$I$399,AM296:AM399)</f>
        <v>0</v>
      </c>
      <c r="AN416" s="251">
        <f>SUMPRODUCT($I$296:$I$399,AN296:AN399)</f>
        <v>0</v>
      </c>
      <c r="AO416" s="251">
        <f>IF(AO295="kW",SUMPRODUCT(U296:U399,AA296:AA399,AO296:AO399),SUMPRODUCT(I296:I399,AO296:AO399))</f>
        <v>0</v>
      </c>
      <c r="AP416" s="251">
        <f>IF(AP295="kW",SUMPRODUCT(U296:U399,AA296:AA399,AP296:AP399),SUMPRODUCT(I296:I399,AP296:AP399))</f>
        <v>0</v>
      </c>
      <c r="AQ416" s="251">
        <f>IF(AQ295="kW",SUMPRODUCT(U296:U399,AA296:AA399,AQ296:AQ399),SUMPRODUCT(I296:I399, AQ296:AQ399))</f>
        <v>0</v>
      </c>
      <c r="AR416" s="251">
        <f>IF(AR295="kW",SUMPRODUCT(U296:U399,AA296:AA399,AR296:AR399),SUMPRODUCT(I296:I399, AR296:AR399))</f>
        <v>0</v>
      </c>
      <c r="AS416" s="251">
        <f>IF(AS295="kW",SUMPRODUCT(U296:U399,AA296:AA399,AS296:AS399),SUMPRODUCT(I296:I399,AS296:AS399))</f>
        <v>0</v>
      </c>
      <c r="AT416" s="251">
        <f>IF(AT295="kW",SUMPRODUCT(U296:U399,AA296:AA399,AT296:AT399),SUMPRODUCT(I296:I399,AT296:AT399))</f>
        <v>0</v>
      </c>
      <c r="AU416" s="251">
        <f>IF(AU295="kW",SUMPRODUCT(U296:U399,AA296:AA399,AU296:AU399),SUMPRODUCT(I296:I399,AU296:AU399))</f>
        <v>0</v>
      </c>
      <c r="AV416" s="251">
        <f>IF(AV295="kW",SUMPRODUCT(U296:U399,AA296:AA399,AV296:AV399),SUMPRODUCT(I296:I399,AV296:AV399))</f>
        <v>0</v>
      </c>
      <c r="AW416" s="251">
        <f>IF(AW295="kW",SUMPRODUCT(U296:U399,AA296:AA399,AW296:AW399),SUMPRODUCT(I296:I399,AW296:AW399))</f>
        <v>0</v>
      </c>
      <c r="AX416" s="251">
        <f>IF(AX295="kW",SUMPRODUCT(U296:U399,AA296:AA399,AX296:AX399),SUMPRODUCT(I296:I399,AX296:AX399))</f>
        <v>0</v>
      </c>
      <c r="AY416" s="251">
        <f>IF(AY295="kW",SUMPRODUCT(U296:U399,AA296:AA399,AY296:AY399),SUMPRODUCT(I296:I399,AY296:AY399))</f>
        <v>0</v>
      </c>
      <c r="AZ416" s="251">
        <f>IF(AZ295="kW",SUMPRODUCT(U296:U399,AA296:AA399,AZ296:AZ399),SUMPRODUCT(I296:I399,AZ296:AZ399))</f>
        <v>0</v>
      </c>
      <c r="BA416" s="295"/>
    </row>
    <row r="417" spans="1:53" ht="15">
      <c r="B417" s="283" t="s">
        <v>199</v>
      </c>
      <c r="C417" s="311"/>
      <c r="D417" s="243"/>
      <c r="E417" s="243"/>
      <c r="F417" s="243"/>
      <c r="G417" s="243"/>
      <c r="H417" s="243"/>
      <c r="I417" s="243"/>
      <c r="J417" s="243"/>
      <c r="K417" s="243"/>
      <c r="L417" s="243"/>
      <c r="M417" s="243"/>
      <c r="N417" s="243"/>
      <c r="O417" s="243"/>
      <c r="P417" s="243"/>
      <c r="Q417" s="243"/>
      <c r="R417" s="243"/>
      <c r="S417" s="243"/>
      <c r="T417" s="243"/>
      <c r="U417" s="243"/>
      <c r="V417" s="312"/>
      <c r="W417" s="243"/>
      <c r="X417" s="243"/>
      <c r="Y417" s="243"/>
      <c r="Z417" s="264"/>
      <c r="AA417" s="243"/>
      <c r="AB417" s="243"/>
      <c r="AC417" s="243"/>
      <c r="AD417" s="243"/>
      <c r="AE417" s="243"/>
      <c r="AF417" s="243"/>
      <c r="AG417" s="243"/>
      <c r="AH417" s="243"/>
      <c r="AI417" s="243"/>
      <c r="AJ417" s="243"/>
      <c r="AK417" s="243"/>
      <c r="AL417" s="243"/>
      <c r="AM417" s="251">
        <f>SUMPRODUCT($J$296:$J$399,AM296:AM399)</f>
        <v>0</v>
      </c>
      <c r="AN417" s="251">
        <f>SUMPRODUCT($J$296:$J$399,AN296:AN399)</f>
        <v>0</v>
      </c>
      <c r="AO417" s="251">
        <f>IF(AO295="kW",SUMPRODUCT(U296:U399,AB296:AB399,AO296:AO399),SUMPRODUCT(J296:J399,AO296:AO399))</f>
        <v>0</v>
      </c>
      <c r="AP417" s="251">
        <f>IF(AP295="kW",SUMPRODUCT(U296:U399,AB296:AB399,AP296:AP399),SUMPRODUCT(J296:J399,AP296:AP399))</f>
        <v>0</v>
      </c>
      <c r="AQ417" s="251">
        <f>IF(AQ295="kW",SUMPRODUCT(U296:U399,AB296:AB399,AQ296:AQ399),SUMPRODUCT(J296:J399, AQ296:AQ399))</f>
        <v>0</v>
      </c>
      <c r="AR417" s="251">
        <f>IF(AR295="kW",SUMPRODUCT(U296:U399,AB296:AB399,AR296:AR399),SUMPRODUCT(J296:J399, AR296:AR399))</f>
        <v>0</v>
      </c>
      <c r="AS417" s="251">
        <f>IF(AS295="kW",SUMPRODUCT(U296:U399,AB296:AB399,AS296:AS399),SUMPRODUCT(J296:J399,AS296:AS399))</f>
        <v>0</v>
      </c>
      <c r="AT417" s="251">
        <f>IF(AT295="kW",SUMPRODUCT(U296:U399,AB296:AB399,AT296:AT399),SUMPRODUCT(J296:J399,AT296:AT399))</f>
        <v>0</v>
      </c>
      <c r="AU417" s="251">
        <f>IF(AU295="kW",SUMPRODUCT(U296:U399,AB296:AB399,AU296:AU399),SUMPRODUCT(J296:J399,AU296:AU399))</f>
        <v>0</v>
      </c>
      <c r="AV417" s="251">
        <f>IF(AV295="kW",SUMPRODUCT(U296:U399,AB296:AB399,AV296:AV399),SUMPRODUCT(J296:J399,AV296:AV399))</f>
        <v>0</v>
      </c>
      <c r="AW417" s="251">
        <f>IF(AW295="kW",SUMPRODUCT(U296:U399,AB296:AB399,AW296:AW399),SUMPRODUCT(J296:J399,AW296:AW399))</f>
        <v>0</v>
      </c>
      <c r="AX417" s="251">
        <f>IF(AX295="kW",SUMPRODUCT(U296:U399,AB296:AB399,AX296:AX399),SUMPRODUCT(J296:J399,AX296:AX399))</f>
        <v>0</v>
      </c>
      <c r="AY417" s="251">
        <f>IF(AY295="kW",SUMPRODUCT(U296:U399,AB296:AB399,AY296:AY399),SUMPRODUCT(J296:J399,AY296:AY399))</f>
        <v>0</v>
      </c>
      <c r="AZ417" s="251">
        <f>IF(AZ295="kW",SUMPRODUCT(U296:U399,AB296:AB399,AZ296:AZ399),SUMPRODUCT(J296:J399,AZ296:AZ399))</f>
        <v>0</v>
      </c>
      <c r="BA417" s="295"/>
    </row>
    <row r="418" spans="1:53" ht="15">
      <c r="B418" s="283" t="s">
        <v>200</v>
      </c>
      <c r="C418" s="311"/>
      <c r="D418" s="243"/>
      <c r="E418" s="243"/>
      <c r="F418" s="243"/>
      <c r="G418" s="243"/>
      <c r="H418" s="243"/>
      <c r="I418" s="243"/>
      <c r="J418" s="243"/>
      <c r="K418" s="243"/>
      <c r="L418" s="243"/>
      <c r="M418" s="243"/>
      <c r="N418" s="243"/>
      <c r="O418" s="243"/>
      <c r="P418" s="243"/>
      <c r="Q418" s="243"/>
      <c r="R418" s="243"/>
      <c r="S418" s="243"/>
      <c r="T418" s="243"/>
      <c r="U418" s="243"/>
      <c r="V418" s="312"/>
      <c r="W418" s="243"/>
      <c r="X418" s="243"/>
      <c r="Y418" s="243"/>
      <c r="Z418" s="264"/>
      <c r="AA418" s="243"/>
      <c r="AB418" s="243"/>
      <c r="AC418" s="243"/>
      <c r="AD418" s="243"/>
      <c r="AE418" s="243"/>
      <c r="AF418" s="243"/>
      <c r="AG418" s="243"/>
      <c r="AH418" s="243"/>
      <c r="AI418" s="243"/>
      <c r="AJ418" s="243"/>
      <c r="AK418" s="243"/>
      <c r="AL418" s="243"/>
      <c r="AM418" s="251">
        <f>SUMPRODUCT($K$296:$K$399,AM296:AM399)</f>
        <v>0</v>
      </c>
      <c r="AN418" s="251">
        <f>SUMPRODUCT($K$296:$K$399,AN296:AN399)</f>
        <v>0</v>
      </c>
      <c r="AO418" s="251">
        <f>IF(AO295="kW",SUMPRODUCT($U$296:$U$399,$AC$296:$AC$399,AO296:AO399),SUMPRODUCT($K$296:$K$399,AO296:AO399))</f>
        <v>0</v>
      </c>
      <c r="AP418" s="251">
        <f t="shared" ref="AP418:AZ418" si="142">IF(AP295="kW",SUMPRODUCT($U$296:$U$399,$AC$296:$AC$399,AP296:AP399),SUMPRODUCT($K$296:$K$399,AP296:AP399))</f>
        <v>0</v>
      </c>
      <c r="AQ418" s="251">
        <f t="shared" si="142"/>
        <v>0</v>
      </c>
      <c r="AR418" s="251">
        <f t="shared" si="142"/>
        <v>0</v>
      </c>
      <c r="AS418" s="251">
        <f t="shared" si="142"/>
        <v>0</v>
      </c>
      <c r="AT418" s="251">
        <f t="shared" si="142"/>
        <v>0</v>
      </c>
      <c r="AU418" s="251">
        <f t="shared" si="142"/>
        <v>0</v>
      </c>
      <c r="AV418" s="251">
        <f t="shared" si="142"/>
        <v>0</v>
      </c>
      <c r="AW418" s="251">
        <f t="shared" si="142"/>
        <v>0</v>
      </c>
      <c r="AX418" s="251">
        <f t="shared" si="142"/>
        <v>0</v>
      </c>
      <c r="AY418" s="251">
        <f t="shared" si="142"/>
        <v>0</v>
      </c>
      <c r="AZ418" s="251">
        <f t="shared" si="142"/>
        <v>0</v>
      </c>
      <c r="BA418" s="295"/>
    </row>
    <row r="419" spans="1:53" ht="15">
      <c r="B419" s="283" t="s">
        <v>905</v>
      </c>
      <c r="C419" s="311"/>
      <c r="D419" s="243"/>
      <c r="E419" s="243"/>
      <c r="F419" s="243"/>
      <c r="G419" s="243"/>
      <c r="H419" s="243"/>
      <c r="I419" s="243"/>
      <c r="J419" s="243"/>
      <c r="K419" s="243"/>
      <c r="L419" s="243"/>
      <c r="M419" s="243"/>
      <c r="N419" s="243"/>
      <c r="O419" s="243"/>
      <c r="P419" s="243"/>
      <c r="Q419" s="243"/>
      <c r="R419" s="243"/>
      <c r="S419" s="243"/>
      <c r="T419" s="243"/>
      <c r="U419" s="243"/>
      <c r="V419" s="312"/>
      <c r="W419" s="243"/>
      <c r="X419" s="243"/>
      <c r="Y419" s="243"/>
      <c r="Z419" s="264"/>
      <c r="AA419" s="243"/>
      <c r="AB419" s="243"/>
      <c r="AC419" s="243"/>
      <c r="AD419" s="243"/>
      <c r="AE419" s="243"/>
      <c r="AF419" s="243"/>
      <c r="AG419" s="243"/>
      <c r="AH419" s="243"/>
      <c r="AI419" s="243"/>
      <c r="AJ419" s="243"/>
      <c r="AK419" s="243"/>
      <c r="AL419" s="243"/>
      <c r="AM419" s="251">
        <f>SUMPRODUCT($L$296:$L$399,AM296:AM399)</f>
        <v>0</v>
      </c>
      <c r="AN419" s="251">
        <f>SUMPRODUCT($L$296:$L$399,AN296:AN399)</f>
        <v>0</v>
      </c>
      <c r="AO419" s="251">
        <f>IF(AO295="kW",SUMPRODUCT($U$296:$U$399,$AD$296:$AD$399,AO296:AO399),SUMPRODUCT($L$296:$L$399,AO296:AO399))</f>
        <v>0</v>
      </c>
      <c r="AP419" s="251">
        <f t="shared" ref="AP419:AZ419" si="143">IF(AP295="kW",SUMPRODUCT($U$296:$U$399,$AD$296:$AD$399,AP296:AP399),SUMPRODUCT($L$296:$L$399,AP296:AP399))</f>
        <v>0</v>
      </c>
      <c r="AQ419" s="251">
        <f t="shared" si="143"/>
        <v>0</v>
      </c>
      <c r="AR419" s="251">
        <f t="shared" si="143"/>
        <v>0</v>
      </c>
      <c r="AS419" s="251">
        <f t="shared" si="143"/>
        <v>0</v>
      </c>
      <c r="AT419" s="251">
        <f t="shared" si="143"/>
        <v>0</v>
      </c>
      <c r="AU419" s="251">
        <f t="shared" si="143"/>
        <v>0</v>
      </c>
      <c r="AV419" s="251">
        <f t="shared" si="143"/>
        <v>0</v>
      </c>
      <c r="AW419" s="251">
        <f t="shared" si="143"/>
        <v>0</v>
      </c>
      <c r="AX419" s="251">
        <f t="shared" si="143"/>
        <v>0</v>
      </c>
      <c r="AY419" s="251">
        <f t="shared" si="143"/>
        <v>0</v>
      </c>
      <c r="AZ419" s="251">
        <f t="shared" si="143"/>
        <v>0</v>
      </c>
      <c r="BA419" s="295"/>
    </row>
    <row r="420" spans="1:53" ht="15">
      <c r="B420" s="283" t="s">
        <v>906</v>
      </c>
      <c r="C420" s="311"/>
      <c r="D420" s="243"/>
      <c r="E420" s="243"/>
      <c r="F420" s="243"/>
      <c r="G420" s="243"/>
      <c r="H420" s="243"/>
      <c r="I420" s="243"/>
      <c r="J420" s="243"/>
      <c r="K420" s="243"/>
      <c r="L420" s="243"/>
      <c r="M420" s="243"/>
      <c r="N420" s="243"/>
      <c r="O420" s="243"/>
      <c r="P420" s="243"/>
      <c r="Q420" s="243"/>
      <c r="R420" s="243"/>
      <c r="S420" s="243"/>
      <c r="T420" s="243"/>
      <c r="U420" s="243"/>
      <c r="V420" s="312"/>
      <c r="W420" s="243"/>
      <c r="X420" s="243"/>
      <c r="Y420" s="243"/>
      <c r="Z420" s="264"/>
      <c r="AA420" s="243"/>
      <c r="AB420" s="243"/>
      <c r="AC420" s="243"/>
      <c r="AD420" s="243"/>
      <c r="AE420" s="243"/>
      <c r="AF420" s="243"/>
      <c r="AG420" s="243"/>
      <c r="AH420" s="243"/>
      <c r="AI420" s="243"/>
      <c r="AJ420" s="243"/>
      <c r="AK420" s="243"/>
      <c r="AL420" s="243"/>
      <c r="AM420" s="251">
        <f>SUMPRODUCT($M$296:$M$399,AM296:AM399)</f>
        <v>0</v>
      </c>
      <c r="AN420" s="251">
        <f>SUMPRODUCT($M$296:$M$399,AN296:AN399)</f>
        <v>0</v>
      </c>
      <c r="AO420" s="251">
        <f>IF(AO295="kW",SUMPRODUCT($U$296:$U$399,$AE$296:$AE$399,AO296:AO399),SUMPRODUCT($M$296:$M$399,AO296:AO399))</f>
        <v>0</v>
      </c>
      <c r="AP420" s="251">
        <f t="shared" ref="AP420:AZ420" si="144">IF(AP295="kW",SUMPRODUCT($U$296:$U$399,$AE$296:$AE$399,AP296:AP399),SUMPRODUCT($M$296:$M$399,AP296:AP399))</f>
        <v>0</v>
      </c>
      <c r="AQ420" s="251">
        <f t="shared" si="144"/>
        <v>0</v>
      </c>
      <c r="AR420" s="251">
        <f t="shared" si="144"/>
        <v>0</v>
      </c>
      <c r="AS420" s="251">
        <f t="shared" si="144"/>
        <v>0</v>
      </c>
      <c r="AT420" s="251">
        <f t="shared" si="144"/>
        <v>0</v>
      </c>
      <c r="AU420" s="251">
        <f t="shared" si="144"/>
        <v>0</v>
      </c>
      <c r="AV420" s="251">
        <f t="shared" si="144"/>
        <v>0</v>
      </c>
      <c r="AW420" s="251">
        <f t="shared" si="144"/>
        <v>0</v>
      </c>
      <c r="AX420" s="251">
        <f t="shared" si="144"/>
        <v>0</v>
      </c>
      <c r="AY420" s="251">
        <f t="shared" si="144"/>
        <v>0</v>
      </c>
      <c r="AZ420" s="251">
        <f t="shared" si="144"/>
        <v>0</v>
      </c>
      <c r="BA420" s="295"/>
    </row>
    <row r="421" spans="1:53" ht="15">
      <c r="B421" s="283" t="s">
        <v>907</v>
      </c>
      <c r="C421" s="311"/>
      <c r="D421" s="243"/>
      <c r="E421" s="243"/>
      <c r="F421" s="243"/>
      <c r="G421" s="243"/>
      <c r="H421" s="243"/>
      <c r="I421" s="243"/>
      <c r="J421" s="243"/>
      <c r="K421" s="243"/>
      <c r="L421" s="243"/>
      <c r="M421" s="243"/>
      <c r="N421" s="243"/>
      <c r="O421" s="243"/>
      <c r="P421" s="243"/>
      <c r="Q421" s="243"/>
      <c r="R421" s="243"/>
      <c r="S421" s="243"/>
      <c r="T421" s="243"/>
      <c r="U421" s="243"/>
      <c r="V421" s="312"/>
      <c r="W421" s="243"/>
      <c r="X421" s="243"/>
      <c r="Y421" s="243"/>
      <c r="Z421" s="264"/>
      <c r="AA421" s="243"/>
      <c r="AB421" s="243"/>
      <c r="AC421" s="243"/>
      <c r="AD421" s="243"/>
      <c r="AE421" s="243"/>
      <c r="AF421" s="243"/>
      <c r="AG421" s="243"/>
      <c r="AH421" s="243"/>
      <c r="AI421" s="243"/>
      <c r="AJ421" s="243"/>
      <c r="AK421" s="243"/>
      <c r="AL421" s="243"/>
      <c r="AM421" s="251">
        <f>SUMPRODUCT($N$296:$N$399,AM296:AM399)</f>
        <v>0</v>
      </c>
      <c r="AN421" s="251">
        <f>SUMPRODUCT($N$296:$N$399,AN296:AN399)</f>
        <v>0</v>
      </c>
      <c r="AO421" s="251">
        <f>IF(AO295="kW",SUMPRODUCT($U$296:$U$399,$AF$296:$AF$399,AO296:AO399),SUMPRODUCT($N$296:$N$399,AO296:AO399))</f>
        <v>0</v>
      </c>
      <c r="AP421" s="251">
        <f t="shared" ref="AP421:AZ421" si="145">IF(AP295="kW",SUMPRODUCT($U$296:$U$399,$AF$296:$AF$399,AP296:AP399),SUMPRODUCT($N$296:$N$399,AP296:AP399))</f>
        <v>0</v>
      </c>
      <c r="AQ421" s="251">
        <f t="shared" si="145"/>
        <v>0</v>
      </c>
      <c r="AR421" s="251">
        <f t="shared" si="145"/>
        <v>0</v>
      </c>
      <c r="AS421" s="251">
        <f t="shared" si="145"/>
        <v>0</v>
      </c>
      <c r="AT421" s="251">
        <f t="shared" si="145"/>
        <v>0</v>
      </c>
      <c r="AU421" s="251">
        <f t="shared" si="145"/>
        <v>0</v>
      </c>
      <c r="AV421" s="251">
        <f t="shared" si="145"/>
        <v>0</v>
      </c>
      <c r="AW421" s="251">
        <f t="shared" si="145"/>
        <v>0</v>
      </c>
      <c r="AX421" s="251">
        <f t="shared" si="145"/>
        <v>0</v>
      </c>
      <c r="AY421" s="251">
        <f t="shared" si="145"/>
        <v>0</v>
      </c>
      <c r="AZ421" s="251">
        <f t="shared" si="145"/>
        <v>0</v>
      </c>
      <c r="BA421" s="295"/>
    </row>
    <row r="422" spans="1:53" ht="15">
      <c r="B422" s="283" t="s">
        <v>935</v>
      </c>
      <c r="C422" s="311"/>
      <c r="D422" s="243"/>
      <c r="E422" s="243"/>
      <c r="F422" s="243"/>
      <c r="G422" s="243"/>
      <c r="H422" s="243"/>
      <c r="I422" s="243"/>
      <c r="J422" s="243"/>
      <c r="K422" s="243"/>
      <c r="L422" s="243"/>
      <c r="M422" s="243"/>
      <c r="N422" s="243"/>
      <c r="O422" s="243"/>
      <c r="P422" s="243"/>
      <c r="Q422" s="243"/>
      <c r="R422" s="243"/>
      <c r="S422" s="243"/>
      <c r="T422" s="243"/>
      <c r="U422" s="243"/>
      <c r="V422" s="312"/>
      <c r="W422" s="243"/>
      <c r="X422" s="243"/>
      <c r="Y422" s="243"/>
      <c r="Z422" s="264"/>
      <c r="AA422" s="243"/>
      <c r="AB422" s="243"/>
      <c r="AC422" s="243"/>
      <c r="AD422" s="243"/>
      <c r="AE422" s="243"/>
      <c r="AF422" s="243"/>
      <c r="AG422" s="243"/>
      <c r="AH422" s="243"/>
      <c r="AI422" s="243"/>
      <c r="AJ422" s="243"/>
      <c r="AK422" s="243"/>
      <c r="AL422" s="243"/>
      <c r="AM422" s="251">
        <f>SUMPRODUCT($O$296:$O$399,AM296:AM399)</f>
        <v>0</v>
      </c>
      <c r="AN422" s="251">
        <f>SUMPRODUCT($O$296:$O$399,AN296:AN399)</f>
        <v>0</v>
      </c>
      <c r="AO422" s="251">
        <f>IF(AO295="kW",SUMPRODUCT($U$296:$U$399,$AG$296:$AG$399,AO296:AO399),SUMPRODUCT($O$296:$O$399,AO296:AO399))</f>
        <v>0</v>
      </c>
      <c r="AP422" s="251">
        <f t="shared" ref="AP422:AZ422" si="146">IF(AP295="kW",SUMPRODUCT($U$296:$U$399,$AG$296:$AG$399,AP296:AP399),SUMPRODUCT($O$296:$O$399,AP296:AP399))</f>
        <v>0</v>
      </c>
      <c r="AQ422" s="251">
        <f t="shared" si="146"/>
        <v>0</v>
      </c>
      <c r="AR422" s="251">
        <f t="shared" si="146"/>
        <v>0</v>
      </c>
      <c r="AS422" s="251">
        <f t="shared" si="146"/>
        <v>0</v>
      </c>
      <c r="AT422" s="251">
        <f t="shared" si="146"/>
        <v>0</v>
      </c>
      <c r="AU422" s="251">
        <f t="shared" si="146"/>
        <v>0</v>
      </c>
      <c r="AV422" s="251">
        <f t="shared" si="146"/>
        <v>0</v>
      </c>
      <c r="AW422" s="251">
        <f t="shared" si="146"/>
        <v>0</v>
      </c>
      <c r="AX422" s="251">
        <f t="shared" si="146"/>
        <v>0</v>
      </c>
      <c r="AY422" s="251">
        <f t="shared" si="146"/>
        <v>0</v>
      </c>
      <c r="AZ422" s="251">
        <f t="shared" si="146"/>
        <v>0</v>
      </c>
      <c r="BA422" s="295"/>
    </row>
    <row r="423" spans="1:53" ht="15">
      <c r="B423" s="283" t="s">
        <v>908</v>
      </c>
      <c r="C423" s="311"/>
      <c r="D423" s="243"/>
      <c r="E423" s="243"/>
      <c r="F423" s="243"/>
      <c r="G423" s="243"/>
      <c r="H423" s="243"/>
      <c r="I423" s="243"/>
      <c r="J423" s="243"/>
      <c r="K423" s="243"/>
      <c r="L423" s="243"/>
      <c r="M423" s="243"/>
      <c r="N423" s="243"/>
      <c r="O423" s="243"/>
      <c r="P423" s="243"/>
      <c r="Q423" s="243"/>
      <c r="R423" s="243"/>
      <c r="S423" s="243"/>
      <c r="T423" s="243"/>
      <c r="U423" s="243"/>
      <c r="V423" s="312"/>
      <c r="W423" s="243"/>
      <c r="X423" s="243"/>
      <c r="Y423" s="243"/>
      <c r="Z423" s="264"/>
      <c r="AA423" s="243"/>
      <c r="AB423" s="243"/>
      <c r="AC423" s="243"/>
      <c r="AD423" s="243"/>
      <c r="AE423" s="243"/>
      <c r="AF423" s="243"/>
      <c r="AG423" s="243"/>
      <c r="AH423" s="243"/>
      <c r="AI423" s="243"/>
      <c r="AJ423" s="243"/>
      <c r="AK423" s="243"/>
      <c r="AL423" s="243"/>
      <c r="AM423" s="251">
        <f>SUMPRODUCT($P$296:$P$399,AM296:AM399)</f>
        <v>0</v>
      </c>
      <c r="AN423" s="251">
        <f>SUMPRODUCT($P$296:$P$399,AN296:AN399)</f>
        <v>0</v>
      </c>
      <c r="AO423" s="251">
        <f>IF(AO295="kW",SUMPRODUCT($U$296:$U$399,$AH$296:$AH$399,AO296:AO399),SUMPRODUCT($P$296:$P$399,AO296:AO399))</f>
        <v>0</v>
      </c>
      <c r="AP423" s="251">
        <f t="shared" ref="AP423:AZ423" si="147">IF(AP295="kW",SUMPRODUCT($U$296:$U$399,$AH$296:$AH$399,AP296:AP399),SUMPRODUCT($P$296:$P$399,AP296:AP399))</f>
        <v>0</v>
      </c>
      <c r="AQ423" s="251">
        <f t="shared" si="147"/>
        <v>0</v>
      </c>
      <c r="AR423" s="251">
        <f t="shared" si="147"/>
        <v>0</v>
      </c>
      <c r="AS423" s="251">
        <f t="shared" si="147"/>
        <v>0</v>
      </c>
      <c r="AT423" s="251">
        <f t="shared" si="147"/>
        <v>0</v>
      </c>
      <c r="AU423" s="251">
        <f t="shared" si="147"/>
        <v>0</v>
      </c>
      <c r="AV423" s="251">
        <f t="shared" si="147"/>
        <v>0</v>
      </c>
      <c r="AW423" s="251">
        <f t="shared" si="147"/>
        <v>0</v>
      </c>
      <c r="AX423" s="251">
        <f t="shared" si="147"/>
        <v>0</v>
      </c>
      <c r="AY423" s="251">
        <f t="shared" si="147"/>
        <v>0</v>
      </c>
      <c r="AZ423" s="251">
        <f t="shared" si="147"/>
        <v>0</v>
      </c>
      <c r="BA423" s="295"/>
    </row>
    <row r="424" spans="1:53" ht="15">
      <c r="B424" s="283" t="s">
        <v>909</v>
      </c>
      <c r="C424" s="311"/>
      <c r="D424" s="294"/>
      <c r="E424" s="294"/>
      <c r="F424" s="294"/>
      <c r="G424" s="294"/>
      <c r="H424" s="294"/>
      <c r="I424" s="294"/>
      <c r="J424" s="294"/>
      <c r="K424" s="294"/>
      <c r="L424" s="294"/>
      <c r="M424" s="294"/>
      <c r="N424" s="294"/>
      <c r="O424" s="294"/>
      <c r="P424" s="294"/>
      <c r="Q424" s="294"/>
      <c r="R424" s="294"/>
      <c r="S424" s="294"/>
      <c r="T424" s="294"/>
      <c r="U424" s="294"/>
      <c r="V424" s="243"/>
      <c r="W424" s="240"/>
      <c r="X424" s="240"/>
      <c r="Y424" s="243"/>
      <c r="Z424" s="264"/>
      <c r="AA424" s="243"/>
      <c r="AB424" s="243"/>
      <c r="AC424" s="312"/>
      <c r="AD424" s="312"/>
      <c r="AE424" s="243"/>
      <c r="AF424" s="243"/>
      <c r="AG424" s="243"/>
      <c r="AH424" s="243"/>
      <c r="AI424" s="243"/>
      <c r="AJ424" s="243"/>
      <c r="AK424" s="243"/>
      <c r="AL424" s="243"/>
      <c r="AM424" s="251">
        <f>SUMPRODUCT($Q$296:$Q$399,AM296:AM399)</f>
        <v>0</v>
      </c>
      <c r="AN424" s="251">
        <f>SUMPRODUCT($Q$296:$Q$399,AN296:AN399)</f>
        <v>0</v>
      </c>
      <c r="AO424" s="251">
        <f>IF(AO295="kW",SUMPRODUCT($U$296:$U$399,$AI$296:$AI$399,AO296:AO399),SUMPRODUCT($Q$296:$Q$399,AO296:AO399))</f>
        <v>0</v>
      </c>
      <c r="AP424" s="251">
        <f t="shared" ref="AP424:AZ424" si="148">IF(AP295="kW",SUMPRODUCT($U$296:$U$399,$AI$296:$AI$399,AP296:AP399),SUMPRODUCT($Q$296:$Q$399,AP296:AP399))</f>
        <v>0</v>
      </c>
      <c r="AQ424" s="251">
        <f t="shared" si="148"/>
        <v>0</v>
      </c>
      <c r="AR424" s="251">
        <f t="shared" si="148"/>
        <v>0</v>
      </c>
      <c r="AS424" s="251">
        <f t="shared" si="148"/>
        <v>0</v>
      </c>
      <c r="AT424" s="251">
        <f t="shared" si="148"/>
        <v>0</v>
      </c>
      <c r="AU424" s="251">
        <f t="shared" si="148"/>
        <v>0</v>
      </c>
      <c r="AV424" s="251">
        <f t="shared" si="148"/>
        <v>0</v>
      </c>
      <c r="AW424" s="251">
        <f t="shared" si="148"/>
        <v>0</v>
      </c>
      <c r="AX424" s="251">
        <f t="shared" si="148"/>
        <v>0</v>
      </c>
      <c r="AY424" s="251">
        <f t="shared" si="148"/>
        <v>0</v>
      </c>
      <c r="AZ424" s="251">
        <f t="shared" si="148"/>
        <v>0</v>
      </c>
      <c r="BA424" s="295"/>
    </row>
    <row r="425" spans="1:53" ht="15.75" customHeight="1">
      <c r="B425" s="334" t="s">
        <v>904</v>
      </c>
      <c r="C425" s="354"/>
      <c r="D425" s="355"/>
      <c r="E425" s="355"/>
      <c r="F425" s="355"/>
      <c r="G425" s="355"/>
      <c r="H425" s="355"/>
      <c r="I425" s="355"/>
      <c r="J425" s="355"/>
      <c r="K425" s="355"/>
      <c r="L425" s="355"/>
      <c r="M425" s="355"/>
      <c r="N425" s="355"/>
      <c r="O425" s="355"/>
      <c r="P425" s="355"/>
      <c r="Q425" s="355"/>
      <c r="R425" s="355"/>
      <c r="S425" s="355"/>
      <c r="T425" s="355"/>
      <c r="U425" s="355"/>
      <c r="V425" s="356"/>
      <c r="W425" s="357"/>
      <c r="X425" s="357"/>
      <c r="Y425" s="356"/>
      <c r="Z425" s="358"/>
      <c r="AA425" s="356"/>
      <c r="AB425" s="356"/>
      <c r="AC425" s="755"/>
      <c r="AD425" s="755"/>
      <c r="AE425" s="356"/>
      <c r="AF425" s="356"/>
      <c r="AG425" s="356"/>
      <c r="AH425" s="356"/>
      <c r="AI425" s="356"/>
      <c r="AJ425" s="356"/>
      <c r="AK425" s="356"/>
      <c r="AL425" s="356"/>
      <c r="AM425" s="733">
        <f>SUMPRODUCT($R$296:$R$399,AM296:AM399)</f>
        <v>0</v>
      </c>
      <c r="AN425" s="733">
        <f>SUMPRODUCT($R$296:$R$399,AN296:AN399)</f>
        <v>0</v>
      </c>
      <c r="AO425" s="733">
        <f>IF(AO295="kW",SUMPRODUCT($U$296:$U$399,$AI$296:$AI$399,AO296:AO399),SUMPRODUCT($Q$296:$Q$399,AO296:AO399))</f>
        <v>0</v>
      </c>
      <c r="AP425" s="733">
        <f t="shared" ref="AP425:AZ425" si="149">IF(AP295="kW",SUMPRODUCT($U$296:$U$399,$AI$296:$AI$399,AP296:AP399),SUMPRODUCT($Q$296:$Q$399,AP296:AP399))</f>
        <v>0</v>
      </c>
      <c r="AQ425" s="733">
        <f t="shared" si="149"/>
        <v>0</v>
      </c>
      <c r="AR425" s="733">
        <f t="shared" si="149"/>
        <v>0</v>
      </c>
      <c r="AS425" s="733">
        <f t="shared" si="149"/>
        <v>0</v>
      </c>
      <c r="AT425" s="733">
        <f t="shared" si="149"/>
        <v>0</v>
      </c>
      <c r="AU425" s="733">
        <f t="shared" si="149"/>
        <v>0</v>
      </c>
      <c r="AV425" s="733">
        <f t="shared" si="149"/>
        <v>0</v>
      </c>
      <c r="AW425" s="733">
        <f t="shared" si="149"/>
        <v>0</v>
      </c>
      <c r="AX425" s="733">
        <f t="shared" si="149"/>
        <v>0</v>
      </c>
      <c r="AY425" s="733">
        <f t="shared" si="149"/>
        <v>0</v>
      </c>
      <c r="AZ425" s="733">
        <f t="shared" si="149"/>
        <v>0</v>
      </c>
      <c r="BA425" s="339"/>
    </row>
    <row r="426" spans="1:53" ht="21.75" customHeight="1">
      <c r="B426" s="322" t="s">
        <v>583</v>
      </c>
      <c r="C426" s="340"/>
      <c r="D426" s="341"/>
      <c r="E426" s="341"/>
      <c r="F426" s="341"/>
      <c r="G426" s="341"/>
      <c r="H426" s="341"/>
      <c r="I426" s="341"/>
      <c r="J426" s="341"/>
      <c r="K426" s="341"/>
      <c r="L426" s="341"/>
      <c r="M426" s="341"/>
      <c r="N426" s="341"/>
      <c r="O426" s="341"/>
      <c r="P426" s="341"/>
      <c r="Q426" s="341"/>
      <c r="R426" s="341"/>
      <c r="S426" s="341"/>
      <c r="T426" s="341"/>
      <c r="U426" s="341"/>
      <c r="V426" s="341"/>
      <c r="W426" s="341"/>
      <c r="X426" s="341"/>
      <c r="Y426" s="341"/>
      <c r="Z426" s="325"/>
      <c r="AA426" s="326"/>
      <c r="AB426" s="341"/>
      <c r="AC426" s="341"/>
      <c r="AD426" s="341"/>
      <c r="AE426" s="341"/>
      <c r="AF426" s="341"/>
      <c r="AG426" s="341"/>
      <c r="AH426" s="341"/>
      <c r="AI426" s="341"/>
      <c r="AJ426" s="341"/>
      <c r="AK426" s="341"/>
      <c r="AL426" s="341"/>
      <c r="AM426" s="342"/>
      <c r="AN426" s="342"/>
      <c r="AO426" s="342"/>
      <c r="AP426" s="342"/>
      <c r="AQ426" s="342"/>
      <c r="AR426" s="342"/>
      <c r="AS426" s="342"/>
      <c r="AT426" s="342"/>
      <c r="AU426" s="342"/>
      <c r="AV426" s="342"/>
      <c r="AW426" s="342"/>
      <c r="AX426" s="342"/>
      <c r="AY426" s="342"/>
      <c r="AZ426" s="342"/>
      <c r="BA426" s="342"/>
    </row>
    <row r="428" spans="1:53" ht="15.75">
      <c r="B428" s="241" t="s">
        <v>257</v>
      </c>
      <c r="C428" s="242"/>
      <c r="D428" s="511" t="s">
        <v>517</v>
      </c>
      <c r="F428" s="511"/>
      <c r="V428" s="242"/>
      <c r="AM428" s="231"/>
      <c r="AN428" s="229"/>
      <c r="AO428" s="229"/>
      <c r="AP428" s="229"/>
      <c r="AQ428" s="229"/>
      <c r="AR428" s="229"/>
      <c r="AS428" s="229"/>
      <c r="AT428" s="229"/>
      <c r="AU428" s="229"/>
      <c r="AV428" s="229"/>
      <c r="AW428" s="229"/>
      <c r="AX428" s="229"/>
      <c r="AY428" s="229"/>
      <c r="AZ428" s="229"/>
      <c r="BA428" s="229"/>
    </row>
    <row r="429" spans="1:53" ht="36" customHeight="1">
      <c r="B429" s="860" t="s">
        <v>211</v>
      </c>
      <c r="C429" s="862" t="s">
        <v>33</v>
      </c>
      <c r="D429" s="244" t="s">
        <v>420</v>
      </c>
      <c r="E429" s="871" t="s">
        <v>209</v>
      </c>
      <c r="F429" s="872"/>
      <c r="G429" s="872"/>
      <c r="H429" s="872"/>
      <c r="I429" s="872"/>
      <c r="J429" s="872"/>
      <c r="K429" s="872"/>
      <c r="L429" s="872"/>
      <c r="M429" s="872"/>
      <c r="N429" s="872"/>
      <c r="O429" s="872"/>
      <c r="P429" s="872"/>
      <c r="Q429" s="872"/>
      <c r="R429" s="872"/>
      <c r="S429" s="872"/>
      <c r="T429" s="873"/>
      <c r="U429" s="869" t="s">
        <v>213</v>
      </c>
      <c r="V429" s="244" t="s">
        <v>421</v>
      </c>
      <c r="W429" s="866" t="s">
        <v>212</v>
      </c>
      <c r="X429" s="867"/>
      <c r="Y429" s="867"/>
      <c r="Z429" s="867"/>
      <c r="AA429" s="867"/>
      <c r="AB429" s="867"/>
      <c r="AC429" s="867"/>
      <c r="AD429" s="867"/>
      <c r="AE429" s="867"/>
      <c r="AF429" s="867"/>
      <c r="AG429" s="867"/>
      <c r="AH429" s="867"/>
      <c r="AI429" s="867"/>
      <c r="AJ429" s="867"/>
      <c r="AK429" s="867"/>
      <c r="AL429" s="874"/>
      <c r="AM429" s="866" t="s">
        <v>242</v>
      </c>
      <c r="AN429" s="867"/>
      <c r="AO429" s="867"/>
      <c r="AP429" s="867"/>
      <c r="AQ429" s="867"/>
      <c r="AR429" s="867"/>
      <c r="AS429" s="867"/>
      <c r="AT429" s="867"/>
      <c r="AU429" s="867"/>
      <c r="AV429" s="867"/>
      <c r="AW429" s="867"/>
      <c r="AX429" s="867"/>
      <c r="AY429" s="867"/>
      <c r="AZ429" s="867"/>
      <c r="BA429" s="868"/>
    </row>
    <row r="430" spans="1:53" ht="45.75" customHeight="1">
      <c r="B430" s="861"/>
      <c r="C430" s="863"/>
      <c r="D430" s="245">
        <v>2014</v>
      </c>
      <c r="E430" s="245">
        <v>2015</v>
      </c>
      <c r="F430" s="245">
        <v>2016</v>
      </c>
      <c r="G430" s="245">
        <v>2017</v>
      </c>
      <c r="H430" s="245">
        <v>2018</v>
      </c>
      <c r="I430" s="245">
        <v>2019</v>
      </c>
      <c r="J430" s="245">
        <v>2020</v>
      </c>
      <c r="K430" s="245">
        <v>2021</v>
      </c>
      <c r="L430" s="245">
        <v>2022</v>
      </c>
      <c r="M430" s="245">
        <v>2023</v>
      </c>
      <c r="N430" s="245">
        <v>2024</v>
      </c>
      <c r="O430" s="245">
        <v>2025</v>
      </c>
      <c r="P430" s="245">
        <v>2026</v>
      </c>
      <c r="Q430" s="245">
        <v>2027</v>
      </c>
      <c r="R430" s="245">
        <v>2028</v>
      </c>
      <c r="S430" s="245">
        <v>2029</v>
      </c>
      <c r="T430" s="245">
        <v>2030</v>
      </c>
      <c r="U430" s="870"/>
      <c r="V430" s="245">
        <v>2014</v>
      </c>
      <c r="W430" s="245">
        <v>2015</v>
      </c>
      <c r="X430" s="245">
        <v>2016</v>
      </c>
      <c r="Y430" s="245">
        <v>2017</v>
      </c>
      <c r="Z430" s="245">
        <v>2018</v>
      </c>
      <c r="AA430" s="245">
        <v>2019</v>
      </c>
      <c r="AB430" s="245">
        <v>2020</v>
      </c>
      <c r="AC430" s="245">
        <v>2021</v>
      </c>
      <c r="AD430" s="245">
        <v>2022</v>
      </c>
      <c r="AE430" s="245">
        <v>2023</v>
      </c>
      <c r="AF430" s="245">
        <v>2024</v>
      </c>
      <c r="AG430" s="245">
        <v>2025</v>
      </c>
      <c r="AH430" s="245">
        <v>2026</v>
      </c>
      <c r="AI430" s="245">
        <v>2027</v>
      </c>
      <c r="AJ430" s="245">
        <v>2028</v>
      </c>
      <c r="AK430" s="245">
        <v>2029</v>
      </c>
      <c r="AL430" s="245">
        <v>2030</v>
      </c>
      <c r="AM430" s="245" t="str">
        <f>'1.  LRAMVA Summary'!D53</f>
        <v>Residential</v>
      </c>
      <c r="AN430" s="245" t="str">
        <f>'1.  LRAMVA Summary'!E53</f>
        <v>General Service &lt;50 kW</v>
      </c>
      <c r="AO430" s="245" t="str">
        <f>'1.  LRAMVA Summary'!F53</f>
        <v>General Service 50 - 4,999 kW</v>
      </c>
      <c r="AP430" s="245" t="str">
        <f>'1.  LRAMVA Summary'!G53</f>
        <v>Embedded Distributor</v>
      </c>
      <c r="AQ430" s="245" t="str">
        <f>'1.  LRAMVA Summary'!H53</f>
        <v>Sentinel Lighting</v>
      </c>
      <c r="AR430" s="245" t="str">
        <f>'1.  LRAMVA Summary'!I53</f>
        <v>Street Lighting</v>
      </c>
      <c r="AS430" s="245" t="str">
        <f>'1.  LRAMVA Summary'!J53</f>
        <v>Unmetered Scattered Load</v>
      </c>
      <c r="AT430" s="245" t="str">
        <f>'1.  LRAMVA Summary'!K53</f>
        <v/>
      </c>
      <c r="AU430" s="245" t="str">
        <f>'1.  LRAMVA Summary'!L53</f>
        <v/>
      </c>
      <c r="AV430" s="245" t="str">
        <f>'1.  LRAMVA Summary'!M53</f>
        <v/>
      </c>
      <c r="AW430" s="245" t="str">
        <f>'1.  LRAMVA Summary'!N53</f>
        <v/>
      </c>
      <c r="AX430" s="245" t="str">
        <f>'1.  LRAMVA Summary'!O53</f>
        <v/>
      </c>
      <c r="AY430" s="245" t="str">
        <f>'1.  LRAMVA Summary'!P53</f>
        <v/>
      </c>
      <c r="AZ430" s="245" t="str">
        <f>'1.  LRAMVA Summary'!Q53</f>
        <v/>
      </c>
      <c r="BA430" s="247" t="str">
        <f>'1.  LRAMVA Summary'!R53</f>
        <v>Total</v>
      </c>
    </row>
    <row r="431" spans="1:53" ht="15.75" customHeight="1">
      <c r="A431" s="449"/>
      <c r="B431" s="248" t="s">
        <v>0</v>
      </c>
      <c r="C431" s="249"/>
      <c r="D431" s="249"/>
      <c r="E431" s="249"/>
      <c r="F431" s="249"/>
      <c r="G431" s="249"/>
      <c r="H431" s="249"/>
      <c r="I431" s="249"/>
      <c r="J431" s="249"/>
      <c r="K431" s="249"/>
      <c r="L431" s="249"/>
      <c r="M431" s="249"/>
      <c r="N431" s="249"/>
      <c r="O431" s="249"/>
      <c r="P431" s="249"/>
      <c r="Q431" s="249"/>
      <c r="R431" s="249"/>
      <c r="S431" s="249"/>
      <c r="T431" s="249"/>
      <c r="U431" s="250"/>
      <c r="V431" s="249"/>
      <c r="W431" s="249"/>
      <c r="X431" s="249"/>
      <c r="Y431" s="249"/>
      <c r="Z431" s="249"/>
      <c r="AA431" s="249"/>
      <c r="AB431" s="249"/>
      <c r="AC431" s="249"/>
      <c r="AD431" s="249"/>
      <c r="AE431" s="249"/>
      <c r="AF431" s="249"/>
      <c r="AG431" s="249"/>
      <c r="AH431" s="249"/>
      <c r="AI431" s="249"/>
      <c r="AJ431" s="249"/>
      <c r="AK431" s="249"/>
      <c r="AL431" s="249"/>
      <c r="AM431" s="251" t="str">
        <f>'1.  LRAMVA Summary'!D54</f>
        <v>kWh</v>
      </c>
      <c r="AN431" s="251" t="str">
        <f>'1.  LRAMVA Summary'!E54</f>
        <v>kWh</v>
      </c>
      <c r="AO431" s="251" t="str">
        <f>'1.  LRAMVA Summary'!F54</f>
        <v>kW</v>
      </c>
      <c r="AP431" s="251" t="str">
        <f>'1.  LRAMVA Summary'!G54</f>
        <v>kW</v>
      </c>
      <c r="AQ431" s="251" t="str">
        <f>'1.  LRAMVA Summary'!H54</f>
        <v>kW</v>
      </c>
      <c r="AR431" s="251" t="str">
        <f>'1.  LRAMVA Summary'!I54</f>
        <v>kW</v>
      </c>
      <c r="AS431" s="251" t="str">
        <f>'1.  LRAMVA Summary'!J54</f>
        <v>kWh</v>
      </c>
      <c r="AT431" s="251">
        <f>'1.  LRAMVA Summary'!K54</f>
        <v>0</v>
      </c>
      <c r="AU431" s="251">
        <f>'1.  LRAMVA Summary'!L54</f>
        <v>0</v>
      </c>
      <c r="AV431" s="251">
        <f>'1.  LRAMVA Summary'!M54</f>
        <v>0</v>
      </c>
      <c r="AW431" s="251">
        <f>'1.  LRAMVA Summary'!N54</f>
        <v>0</v>
      </c>
      <c r="AX431" s="251">
        <f>'1.  LRAMVA Summary'!O54</f>
        <v>0</v>
      </c>
      <c r="AY431" s="251">
        <f>'1.  LRAMVA Summary'!P54</f>
        <v>0</v>
      </c>
      <c r="AZ431" s="251">
        <f>'1.  LRAMVA Summary'!Q54</f>
        <v>0</v>
      </c>
      <c r="BA431" s="252"/>
    </row>
    <row r="432" spans="1:53" ht="15" hidden="1" outlineLevel="1">
      <c r="A432" s="448">
        <v>1</v>
      </c>
      <c r="B432" s="254" t="s">
        <v>1</v>
      </c>
      <c r="C432" s="251" t="s">
        <v>25</v>
      </c>
      <c r="D432" s="255"/>
      <c r="E432" s="255"/>
      <c r="F432" s="255"/>
      <c r="G432" s="255"/>
      <c r="H432" s="255"/>
      <c r="I432" s="255"/>
      <c r="J432" s="255"/>
      <c r="K432" s="255"/>
      <c r="L432" s="255"/>
      <c r="M432" s="255"/>
      <c r="N432" s="255"/>
      <c r="O432" s="255"/>
      <c r="P432" s="255"/>
      <c r="Q432" s="255"/>
      <c r="R432" s="255"/>
      <c r="S432" s="255"/>
      <c r="T432" s="255"/>
      <c r="U432" s="251"/>
      <c r="V432" s="255"/>
      <c r="W432" s="255"/>
      <c r="X432" s="255"/>
      <c r="Y432" s="255"/>
      <c r="Z432" s="255"/>
      <c r="AA432" s="255"/>
      <c r="AB432" s="255"/>
      <c r="AC432" s="255"/>
      <c r="AD432" s="255"/>
      <c r="AE432" s="255"/>
      <c r="AF432" s="255"/>
      <c r="AG432" s="255"/>
      <c r="AH432" s="255"/>
      <c r="AI432" s="255"/>
      <c r="AJ432" s="255"/>
      <c r="AK432" s="255"/>
      <c r="AL432" s="255"/>
      <c r="AM432" s="416"/>
      <c r="AN432" s="361"/>
      <c r="AO432" s="361"/>
      <c r="AP432" s="361"/>
      <c r="AQ432" s="361"/>
      <c r="AR432" s="361"/>
      <c r="AS432" s="361"/>
      <c r="AT432" s="361"/>
      <c r="AU432" s="361"/>
      <c r="AV432" s="361"/>
      <c r="AW432" s="361"/>
      <c r="AX432" s="361"/>
      <c r="AY432" s="361"/>
      <c r="AZ432" s="361"/>
      <c r="BA432" s="256">
        <f>SUM(AM432:AZ432)</f>
        <v>0</v>
      </c>
    </row>
    <row r="433" spans="1:53" ht="15" hidden="1" outlineLevel="1">
      <c r="B433" s="254" t="s">
        <v>258</v>
      </c>
      <c r="C433" s="251" t="s">
        <v>163</v>
      </c>
      <c r="D433" s="255"/>
      <c r="E433" s="255"/>
      <c r="F433" s="255"/>
      <c r="G433" s="255"/>
      <c r="H433" s="255"/>
      <c r="I433" s="255"/>
      <c r="J433" s="255"/>
      <c r="K433" s="255"/>
      <c r="L433" s="255"/>
      <c r="M433" s="255"/>
      <c r="N433" s="255"/>
      <c r="O433" s="255"/>
      <c r="P433" s="255"/>
      <c r="Q433" s="255"/>
      <c r="R433" s="255"/>
      <c r="S433" s="255"/>
      <c r="T433" s="255"/>
      <c r="U433" s="414"/>
      <c r="V433" s="255"/>
      <c r="W433" s="255"/>
      <c r="X433" s="255"/>
      <c r="Y433" s="255"/>
      <c r="Z433" s="255"/>
      <c r="AA433" s="255"/>
      <c r="AB433" s="255"/>
      <c r="AC433" s="255"/>
      <c r="AD433" s="255"/>
      <c r="AE433" s="255"/>
      <c r="AF433" s="255"/>
      <c r="AG433" s="255"/>
      <c r="AH433" s="255"/>
      <c r="AI433" s="255"/>
      <c r="AJ433" s="255"/>
      <c r="AK433" s="255"/>
      <c r="AL433" s="255"/>
      <c r="AM433" s="362">
        <f>AM432</f>
        <v>0</v>
      </c>
      <c r="AN433" s="362">
        <f>AN432</f>
        <v>0</v>
      </c>
      <c r="AO433" s="362">
        <f t="shared" ref="AO433:AZ433" si="150">AO432</f>
        <v>0</v>
      </c>
      <c r="AP433" s="362">
        <f t="shared" si="150"/>
        <v>0</v>
      </c>
      <c r="AQ433" s="362">
        <f t="shared" si="150"/>
        <v>0</v>
      </c>
      <c r="AR433" s="362">
        <f t="shared" si="150"/>
        <v>0</v>
      </c>
      <c r="AS433" s="362">
        <f t="shared" si="150"/>
        <v>0</v>
      </c>
      <c r="AT433" s="362">
        <f t="shared" si="150"/>
        <v>0</v>
      </c>
      <c r="AU433" s="362">
        <f t="shared" si="150"/>
        <v>0</v>
      </c>
      <c r="AV433" s="362">
        <f t="shared" si="150"/>
        <v>0</v>
      </c>
      <c r="AW433" s="362">
        <f t="shared" si="150"/>
        <v>0</v>
      </c>
      <c r="AX433" s="362">
        <f t="shared" si="150"/>
        <v>0</v>
      </c>
      <c r="AY433" s="362">
        <f t="shared" si="150"/>
        <v>0</v>
      </c>
      <c r="AZ433" s="362">
        <f t="shared" si="150"/>
        <v>0</v>
      </c>
      <c r="BA433" s="257"/>
    </row>
    <row r="434" spans="1:53" ht="15.75" hidden="1" outlineLevel="1">
      <c r="A434" s="450"/>
      <c r="B434" s="258"/>
      <c r="C434" s="259"/>
      <c r="D434" s="259"/>
      <c r="E434" s="259"/>
      <c r="F434" s="259"/>
      <c r="G434" s="259"/>
      <c r="H434" s="259"/>
      <c r="I434" s="259"/>
      <c r="J434" s="259"/>
      <c r="K434" s="259"/>
      <c r="L434" s="259"/>
      <c r="M434" s="259"/>
      <c r="N434" s="259"/>
      <c r="O434" s="259"/>
      <c r="P434" s="259"/>
      <c r="Q434" s="259"/>
      <c r="R434" s="259"/>
      <c r="S434" s="259"/>
      <c r="T434" s="259"/>
      <c r="U434" s="263"/>
      <c r="V434" s="259"/>
      <c r="W434" s="259"/>
      <c r="X434" s="259"/>
      <c r="Y434" s="259"/>
      <c r="Z434" s="259"/>
      <c r="AA434" s="259"/>
      <c r="AB434" s="259"/>
      <c r="AC434" s="259"/>
      <c r="AD434" s="259"/>
      <c r="AE434" s="259"/>
      <c r="AF434" s="259"/>
      <c r="AG434" s="259"/>
      <c r="AH434" s="259"/>
      <c r="AI434" s="259"/>
      <c r="AJ434" s="259"/>
      <c r="AK434" s="259"/>
      <c r="AL434" s="259"/>
      <c r="AM434" s="363"/>
      <c r="AN434" s="364"/>
      <c r="AO434" s="364"/>
      <c r="AP434" s="364"/>
      <c r="AQ434" s="364"/>
      <c r="AR434" s="364"/>
      <c r="AS434" s="364"/>
      <c r="AT434" s="364"/>
      <c r="AU434" s="364"/>
      <c r="AV434" s="364"/>
      <c r="AW434" s="364"/>
      <c r="AX434" s="364"/>
      <c r="AY434" s="364"/>
      <c r="AZ434" s="364"/>
      <c r="BA434" s="262"/>
    </row>
    <row r="435" spans="1:53" ht="15" hidden="1" outlineLevel="1">
      <c r="A435" s="448">
        <v>2</v>
      </c>
      <c r="B435" s="254" t="s">
        <v>2</v>
      </c>
      <c r="C435" s="251" t="s">
        <v>25</v>
      </c>
      <c r="D435" s="255"/>
      <c r="E435" s="255"/>
      <c r="F435" s="255"/>
      <c r="G435" s="255"/>
      <c r="H435" s="255"/>
      <c r="I435" s="255"/>
      <c r="J435" s="255"/>
      <c r="K435" s="255"/>
      <c r="L435" s="255"/>
      <c r="M435" s="255"/>
      <c r="N435" s="255"/>
      <c r="O435" s="255"/>
      <c r="P435" s="255"/>
      <c r="Q435" s="255"/>
      <c r="R435" s="255"/>
      <c r="S435" s="255"/>
      <c r="T435" s="255"/>
      <c r="U435" s="251"/>
      <c r="V435" s="255"/>
      <c r="W435" s="255"/>
      <c r="X435" s="255"/>
      <c r="Y435" s="255"/>
      <c r="Z435" s="255"/>
      <c r="AA435" s="255"/>
      <c r="AB435" s="255"/>
      <c r="AC435" s="255"/>
      <c r="AD435" s="255"/>
      <c r="AE435" s="255"/>
      <c r="AF435" s="255"/>
      <c r="AG435" s="255"/>
      <c r="AH435" s="255"/>
      <c r="AI435" s="255"/>
      <c r="AJ435" s="255"/>
      <c r="AK435" s="255"/>
      <c r="AL435" s="255"/>
      <c r="AM435" s="416"/>
      <c r="AN435" s="361"/>
      <c r="AO435" s="361"/>
      <c r="AP435" s="361"/>
      <c r="AQ435" s="361"/>
      <c r="AR435" s="361"/>
      <c r="AS435" s="361"/>
      <c r="AT435" s="361"/>
      <c r="AU435" s="361"/>
      <c r="AV435" s="361"/>
      <c r="AW435" s="361"/>
      <c r="AX435" s="361"/>
      <c r="AY435" s="361"/>
      <c r="AZ435" s="361"/>
      <c r="BA435" s="256">
        <f>SUM(AM435:AZ435)</f>
        <v>0</v>
      </c>
    </row>
    <row r="436" spans="1:53" ht="15" hidden="1" outlineLevel="1">
      <c r="B436" s="254" t="s">
        <v>258</v>
      </c>
      <c r="C436" s="251" t="s">
        <v>163</v>
      </c>
      <c r="D436" s="255"/>
      <c r="E436" s="255"/>
      <c r="F436" s="255"/>
      <c r="G436" s="255"/>
      <c r="H436" s="255"/>
      <c r="I436" s="255"/>
      <c r="J436" s="255"/>
      <c r="K436" s="255"/>
      <c r="L436" s="255"/>
      <c r="M436" s="255"/>
      <c r="N436" s="255"/>
      <c r="O436" s="255"/>
      <c r="P436" s="255"/>
      <c r="Q436" s="255"/>
      <c r="R436" s="255"/>
      <c r="S436" s="255"/>
      <c r="T436" s="255"/>
      <c r="U436" s="414"/>
      <c r="V436" s="255"/>
      <c r="W436" s="255"/>
      <c r="X436" s="255"/>
      <c r="Y436" s="255"/>
      <c r="Z436" s="255"/>
      <c r="AA436" s="255"/>
      <c r="AB436" s="255"/>
      <c r="AC436" s="255"/>
      <c r="AD436" s="255"/>
      <c r="AE436" s="255"/>
      <c r="AF436" s="255"/>
      <c r="AG436" s="255"/>
      <c r="AH436" s="255"/>
      <c r="AI436" s="255"/>
      <c r="AJ436" s="255"/>
      <c r="AK436" s="255"/>
      <c r="AL436" s="255"/>
      <c r="AM436" s="362">
        <f>AM435</f>
        <v>0</v>
      </c>
      <c r="AN436" s="362">
        <f>AN435</f>
        <v>0</v>
      </c>
      <c r="AO436" s="362">
        <f t="shared" ref="AO436:AZ436" si="151">AO435</f>
        <v>0</v>
      </c>
      <c r="AP436" s="362">
        <f t="shared" si="151"/>
        <v>0</v>
      </c>
      <c r="AQ436" s="362">
        <f t="shared" si="151"/>
        <v>0</v>
      </c>
      <c r="AR436" s="362">
        <f t="shared" si="151"/>
        <v>0</v>
      </c>
      <c r="AS436" s="362">
        <f t="shared" si="151"/>
        <v>0</v>
      </c>
      <c r="AT436" s="362">
        <f t="shared" si="151"/>
        <v>0</v>
      </c>
      <c r="AU436" s="362">
        <f t="shared" si="151"/>
        <v>0</v>
      </c>
      <c r="AV436" s="362">
        <f t="shared" si="151"/>
        <v>0</v>
      </c>
      <c r="AW436" s="362">
        <f t="shared" si="151"/>
        <v>0</v>
      </c>
      <c r="AX436" s="362">
        <f t="shared" si="151"/>
        <v>0</v>
      </c>
      <c r="AY436" s="362">
        <f t="shared" si="151"/>
        <v>0</v>
      </c>
      <c r="AZ436" s="362">
        <f t="shared" si="151"/>
        <v>0</v>
      </c>
      <c r="BA436" s="257"/>
    </row>
    <row r="437" spans="1:53" ht="15.75" hidden="1" outlineLevel="1">
      <c r="A437" s="450"/>
      <c r="B437" s="258"/>
      <c r="C437" s="259"/>
      <c r="D437" s="264"/>
      <c r="E437" s="264"/>
      <c r="F437" s="264"/>
      <c r="G437" s="264"/>
      <c r="H437" s="264"/>
      <c r="I437" s="264"/>
      <c r="J437" s="264"/>
      <c r="K437" s="264"/>
      <c r="L437" s="264"/>
      <c r="M437" s="264"/>
      <c r="N437" s="264"/>
      <c r="O437" s="264"/>
      <c r="P437" s="264"/>
      <c r="Q437" s="264"/>
      <c r="R437" s="264"/>
      <c r="S437" s="264"/>
      <c r="T437" s="264"/>
      <c r="U437" s="263"/>
      <c r="V437" s="264"/>
      <c r="W437" s="264"/>
      <c r="X437" s="264"/>
      <c r="Y437" s="264"/>
      <c r="Z437" s="264"/>
      <c r="AA437" s="264"/>
      <c r="AB437" s="264"/>
      <c r="AC437" s="264"/>
      <c r="AD437" s="264"/>
      <c r="AE437" s="264"/>
      <c r="AF437" s="264"/>
      <c r="AG437" s="264"/>
      <c r="AH437" s="264"/>
      <c r="AI437" s="264"/>
      <c r="AJ437" s="264"/>
      <c r="AK437" s="264"/>
      <c r="AL437" s="264"/>
      <c r="AM437" s="363"/>
      <c r="AN437" s="364"/>
      <c r="AO437" s="364"/>
      <c r="AP437" s="364"/>
      <c r="AQ437" s="364"/>
      <c r="AR437" s="364"/>
      <c r="AS437" s="364"/>
      <c r="AT437" s="364"/>
      <c r="AU437" s="364"/>
      <c r="AV437" s="364"/>
      <c r="AW437" s="364"/>
      <c r="AX437" s="364"/>
      <c r="AY437" s="364"/>
      <c r="AZ437" s="364"/>
      <c r="BA437" s="262"/>
    </row>
    <row r="438" spans="1:53" ht="15" hidden="1" outlineLevel="1">
      <c r="A438" s="448">
        <v>3</v>
      </c>
      <c r="B438" s="254" t="s">
        <v>3</v>
      </c>
      <c r="C438" s="251" t="s">
        <v>25</v>
      </c>
      <c r="D438" s="255"/>
      <c r="E438" s="255"/>
      <c r="F438" s="255"/>
      <c r="G438" s="255"/>
      <c r="H438" s="255"/>
      <c r="I438" s="255"/>
      <c r="J438" s="255"/>
      <c r="K438" s="255"/>
      <c r="L438" s="255"/>
      <c r="M438" s="255"/>
      <c r="N438" s="255"/>
      <c r="O438" s="255"/>
      <c r="P438" s="255"/>
      <c r="Q438" s="255"/>
      <c r="R438" s="255"/>
      <c r="S438" s="255"/>
      <c r="T438" s="255"/>
      <c r="U438" s="251"/>
      <c r="V438" s="255"/>
      <c r="W438" s="255"/>
      <c r="X438" s="255"/>
      <c r="Y438" s="255"/>
      <c r="Z438" s="255"/>
      <c r="AA438" s="255"/>
      <c r="AB438" s="255"/>
      <c r="AC438" s="255"/>
      <c r="AD438" s="255"/>
      <c r="AE438" s="255"/>
      <c r="AF438" s="255"/>
      <c r="AG438" s="255"/>
      <c r="AH438" s="255"/>
      <c r="AI438" s="255"/>
      <c r="AJ438" s="255"/>
      <c r="AK438" s="255"/>
      <c r="AL438" s="255"/>
      <c r="AM438" s="416"/>
      <c r="AN438" s="361"/>
      <c r="AO438" s="361"/>
      <c r="AP438" s="361"/>
      <c r="AQ438" s="361"/>
      <c r="AR438" s="361"/>
      <c r="AS438" s="361"/>
      <c r="AT438" s="361"/>
      <c r="AU438" s="361"/>
      <c r="AV438" s="361"/>
      <c r="AW438" s="361"/>
      <c r="AX438" s="361"/>
      <c r="AY438" s="361"/>
      <c r="AZ438" s="361"/>
      <c r="BA438" s="256">
        <f>SUM(AM438:AZ438)</f>
        <v>0</v>
      </c>
    </row>
    <row r="439" spans="1:53" ht="15" hidden="1" outlineLevel="1">
      <c r="B439" s="254" t="s">
        <v>258</v>
      </c>
      <c r="C439" s="251" t="s">
        <v>163</v>
      </c>
      <c r="D439" s="255"/>
      <c r="E439" s="255"/>
      <c r="F439" s="255"/>
      <c r="G439" s="255"/>
      <c r="H439" s="255"/>
      <c r="I439" s="255"/>
      <c r="J439" s="255"/>
      <c r="K439" s="255"/>
      <c r="L439" s="255"/>
      <c r="M439" s="255"/>
      <c r="N439" s="255"/>
      <c r="O439" s="255"/>
      <c r="P439" s="255"/>
      <c r="Q439" s="255"/>
      <c r="R439" s="255"/>
      <c r="S439" s="255"/>
      <c r="T439" s="255"/>
      <c r="U439" s="414"/>
      <c r="V439" s="255"/>
      <c r="W439" s="255"/>
      <c r="X439" s="255"/>
      <c r="Y439" s="255"/>
      <c r="Z439" s="255"/>
      <c r="AA439" s="255"/>
      <c r="AB439" s="255"/>
      <c r="AC439" s="255"/>
      <c r="AD439" s="255"/>
      <c r="AE439" s="255"/>
      <c r="AF439" s="255"/>
      <c r="AG439" s="255"/>
      <c r="AH439" s="255"/>
      <c r="AI439" s="255"/>
      <c r="AJ439" s="255"/>
      <c r="AK439" s="255"/>
      <c r="AL439" s="255"/>
      <c r="AM439" s="362">
        <f>AM438</f>
        <v>0</v>
      </c>
      <c r="AN439" s="362">
        <f>AN438</f>
        <v>0</v>
      </c>
      <c r="AO439" s="362">
        <f t="shared" ref="AO439:AZ439" si="152">AO438</f>
        <v>0</v>
      </c>
      <c r="AP439" s="362">
        <f t="shared" si="152"/>
        <v>0</v>
      </c>
      <c r="AQ439" s="362">
        <f t="shared" si="152"/>
        <v>0</v>
      </c>
      <c r="AR439" s="362">
        <f t="shared" si="152"/>
        <v>0</v>
      </c>
      <c r="AS439" s="362">
        <f t="shared" si="152"/>
        <v>0</v>
      </c>
      <c r="AT439" s="362">
        <f t="shared" si="152"/>
        <v>0</v>
      </c>
      <c r="AU439" s="362">
        <f t="shared" si="152"/>
        <v>0</v>
      </c>
      <c r="AV439" s="362">
        <f t="shared" si="152"/>
        <v>0</v>
      </c>
      <c r="AW439" s="362">
        <f t="shared" si="152"/>
        <v>0</v>
      </c>
      <c r="AX439" s="362">
        <f t="shared" si="152"/>
        <v>0</v>
      </c>
      <c r="AY439" s="362">
        <f t="shared" si="152"/>
        <v>0</v>
      </c>
      <c r="AZ439" s="362">
        <f t="shared" si="152"/>
        <v>0</v>
      </c>
      <c r="BA439" s="257"/>
    </row>
    <row r="440" spans="1:53" ht="15" hidden="1" outlineLevel="1">
      <c r="B440" s="254"/>
      <c r="C440" s="265"/>
      <c r="D440" s="251"/>
      <c r="E440" s="251"/>
      <c r="F440" s="251"/>
      <c r="G440" s="251"/>
      <c r="H440" s="251"/>
      <c r="I440" s="251"/>
      <c r="J440" s="251"/>
      <c r="K440" s="251"/>
      <c r="L440" s="251"/>
      <c r="M440" s="251"/>
      <c r="N440" s="251"/>
      <c r="O440" s="251"/>
      <c r="P440" s="251"/>
      <c r="Q440" s="251"/>
      <c r="R440" s="251"/>
      <c r="S440" s="251"/>
      <c r="T440" s="251"/>
      <c r="U440" s="243"/>
      <c r="V440" s="251"/>
      <c r="W440" s="251"/>
      <c r="X440" s="251"/>
      <c r="Y440" s="251"/>
      <c r="Z440" s="251"/>
      <c r="AA440" s="251"/>
      <c r="AB440" s="251"/>
      <c r="AC440" s="251"/>
      <c r="AD440" s="251"/>
      <c r="AE440" s="251"/>
      <c r="AF440" s="251"/>
      <c r="AG440" s="251"/>
      <c r="AH440" s="251"/>
      <c r="AI440" s="251"/>
      <c r="AJ440" s="251"/>
      <c r="AK440" s="251"/>
      <c r="AL440" s="251"/>
      <c r="AM440" s="363"/>
      <c r="AN440" s="363"/>
      <c r="AO440" s="363"/>
      <c r="AP440" s="363"/>
      <c r="AQ440" s="363"/>
      <c r="AR440" s="363"/>
      <c r="AS440" s="363"/>
      <c r="AT440" s="363"/>
      <c r="AU440" s="363"/>
      <c r="AV440" s="363"/>
      <c r="AW440" s="363"/>
      <c r="AX440" s="363"/>
      <c r="AY440" s="363"/>
      <c r="AZ440" s="363"/>
      <c r="BA440" s="266"/>
    </row>
    <row r="441" spans="1:53" ht="15" hidden="1" outlineLevel="1">
      <c r="A441" s="448">
        <v>4</v>
      </c>
      <c r="B441" s="254" t="s">
        <v>4</v>
      </c>
      <c r="C441" s="251" t="s">
        <v>25</v>
      </c>
      <c r="D441" s="255"/>
      <c r="E441" s="255"/>
      <c r="F441" s="255"/>
      <c r="G441" s="255"/>
      <c r="H441" s="255"/>
      <c r="I441" s="255"/>
      <c r="J441" s="255"/>
      <c r="K441" s="255"/>
      <c r="L441" s="255"/>
      <c r="M441" s="255"/>
      <c r="N441" s="255"/>
      <c r="O441" s="255"/>
      <c r="P441" s="255"/>
      <c r="Q441" s="255"/>
      <c r="R441" s="255"/>
      <c r="S441" s="255"/>
      <c r="T441" s="255"/>
      <c r="U441" s="251"/>
      <c r="V441" s="255"/>
      <c r="W441" s="255"/>
      <c r="X441" s="255"/>
      <c r="Y441" s="255"/>
      <c r="Z441" s="255"/>
      <c r="AA441" s="255"/>
      <c r="AB441" s="255"/>
      <c r="AC441" s="255"/>
      <c r="AD441" s="255"/>
      <c r="AE441" s="255"/>
      <c r="AF441" s="255"/>
      <c r="AG441" s="255"/>
      <c r="AH441" s="255"/>
      <c r="AI441" s="255"/>
      <c r="AJ441" s="255"/>
      <c r="AK441" s="255"/>
      <c r="AL441" s="255"/>
      <c r="AM441" s="416"/>
      <c r="AN441" s="361"/>
      <c r="AO441" s="361"/>
      <c r="AP441" s="361"/>
      <c r="AQ441" s="361"/>
      <c r="AR441" s="361"/>
      <c r="AS441" s="361"/>
      <c r="AT441" s="361"/>
      <c r="AU441" s="361"/>
      <c r="AV441" s="361"/>
      <c r="AW441" s="361"/>
      <c r="AX441" s="361"/>
      <c r="AY441" s="361"/>
      <c r="AZ441" s="361"/>
      <c r="BA441" s="256">
        <f>SUM(AM441:AZ441)</f>
        <v>0</v>
      </c>
    </row>
    <row r="442" spans="1:53" ht="15" hidden="1" outlineLevel="1">
      <c r="B442" s="254" t="s">
        <v>258</v>
      </c>
      <c r="C442" s="251" t="s">
        <v>163</v>
      </c>
      <c r="D442" s="255"/>
      <c r="E442" s="255"/>
      <c r="F442" s="255"/>
      <c r="G442" s="255"/>
      <c r="H442" s="255"/>
      <c r="I442" s="255"/>
      <c r="J442" s="255"/>
      <c r="K442" s="255"/>
      <c r="L442" s="255"/>
      <c r="M442" s="255"/>
      <c r="N442" s="255"/>
      <c r="O442" s="255"/>
      <c r="P442" s="255"/>
      <c r="Q442" s="255"/>
      <c r="R442" s="255"/>
      <c r="S442" s="255"/>
      <c r="T442" s="255"/>
      <c r="U442" s="414"/>
      <c r="V442" s="255"/>
      <c r="W442" s="255"/>
      <c r="X442" s="255"/>
      <c r="Y442" s="255"/>
      <c r="Z442" s="255"/>
      <c r="AA442" s="255"/>
      <c r="AB442" s="255"/>
      <c r="AC442" s="255"/>
      <c r="AD442" s="255"/>
      <c r="AE442" s="255"/>
      <c r="AF442" s="255"/>
      <c r="AG442" s="255"/>
      <c r="AH442" s="255"/>
      <c r="AI442" s="255"/>
      <c r="AJ442" s="255"/>
      <c r="AK442" s="255"/>
      <c r="AL442" s="255"/>
      <c r="AM442" s="362">
        <f>AM441</f>
        <v>0</v>
      </c>
      <c r="AN442" s="362">
        <f>AN441</f>
        <v>0</v>
      </c>
      <c r="AO442" s="362">
        <f t="shared" ref="AO442:AZ442" si="153">AO441</f>
        <v>0</v>
      </c>
      <c r="AP442" s="362">
        <f t="shared" si="153"/>
        <v>0</v>
      </c>
      <c r="AQ442" s="362">
        <f t="shared" si="153"/>
        <v>0</v>
      </c>
      <c r="AR442" s="362">
        <f t="shared" si="153"/>
        <v>0</v>
      </c>
      <c r="AS442" s="362">
        <f t="shared" si="153"/>
        <v>0</v>
      </c>
      <c r="AT442" s="362">
        <f t="shared" si="153"/>
        <v>0</v>
      </c>
      <c r="AU442" s="362">
        <f t="shared" si="153"/>
        <v>0</v>
      </c>
      <c r="AV442" s="362">
        <f t="shared" si="153"/>
        <v>0</v>
      </c>
      <c r="AW442" s="362">
        <f t="shared" si="153"/>
        <v>0</v>
      </c>
      <c r="AX442" s="362">
        <f t="shared" si="153"/>
        <v>0</v>
      </c>
      <c r="AY442" s="362">
        <f t="shared" si="153"/>
        <v>0</v>
      </c>
      <c r="AZ442" s="362">
        <f t="shared" si="153"/>
        <v>0</v>
      </c>
      <c r="BA442" s="257"/>
    </row>
    <row r="443" spans="1:53" ht="15" hidden="1" outlineLevel="1">
      <c r="B443" s="254"/>
      <c r="C443" s="265"/>
      <c r="D443" s="264"/>
      <c r="E443" s="264"/>
      <c r="F443" s="264"/>
      <c r="G443" s="264"/>
      <c r="H443" s="264"/>
      <c r="I443" s="264"/>
      <c r="J443" s="264"/>
      <c r="K443" s="264"/>
      <c r="L443" s="264"/>
      <c r="M443" s="264"/>
      <c r="N443" s="264"/>
      <c r="O443" s="264"/>
      <c r="P443" s="264"/>
      <c r="Q443" s="264"/>
      <c r="R443" s="264"/>
      <c r="S443" s="264"/>
      <c r="T443" s="264"/>
      <c r="U443" s="251"/>
      <c r="V443" s="264"/>
      <c r="W443" s="264"/>
      <c r="X443" s="264"/>
      <c r="Y443" s="264"/>
      <c r="Z443" s="264"/>
      <c r="AA443" s="264"/>
      <c r="AB443" s="264"/>
      <c r="AC443" s="264"/>
      <c r="AD443" s="264"/>
      <c r="AE443" s="264"/>
      <c r="AF443" s="264"/>
      <c r="AG443" s="264"/>
      <c r="AH443" s="264"/>
      <c r="AI443" s="264"/>
      <c r="AJ443" s="264"/>
      <c r="AK443" s="264"/>
      <c r="AL443" s="264"/>
      <c r="AM443" s="363"/>
      <c r="AN443" s="363"/>
      <c r="AO443" s="363"/>
      <c r="AP443" s="363"/>
      <c r="AQ443" s="363"/>
      <c r="AR443" s="363"/>
      <c r="AS443" s="363"/>
      <c r="AT443" s="363"/>
      <c r="AU443" s="363"/>
      <c r="AV443" s="363"/>
      <c r="AW443" s="363"/>
      <c r="AX443" s="363"/>
      <c r="AY443" s="363"/>
      <c r="AZ443" s="363"/>
      <c r="BA443" s="266"/>
    </row>
    <row r="444" spans="1:53" ht="15" hidden="1" outlineLevel="1">
      <c r="A444" s="448">
        <v>5</v>
      </c>
      <c r="B444" s="254" t="s">
        <v>5</v>
      </c>
      <c r="C444" s="251" t="s">
        <v>25</v>
      </c>
      <c r="D444" s="255"/>
      <c r="E444" s="255"/>
      <c r="F444" s="255"/>
      <c r="G444" s="255"/>
      <c r="H444" s="255"/>
      <c r="I444" s="255"/>
      <c r="J444" s="255"/>
      <c r="K444" s="255"/>
      <c r="L444" s="255"/>
      <c r="M444" s="255"/>
      <c r="N444" s="255"/>
      <c r="O444" s="255"/>
      <c r="P444" s="255"/>
      <c r="Q444" s="255"/>
      <c r="R444" s="255"/>
      <c r="S444" s="255"/>
      <c r="T444" s="255"/>
      <c r="U444" s="251"/>
      <c r="V444" s="255"/>
      <c r="W444" s="255"/>
      <c r="X444" s="255"/>
      <c r="Y444" s="255"/>
      <c r="Z444" s="255"/>
      <c r="AA444" s="255"/>
      <c r="AB444" s="255"/>
      <c r="AC444" s="255"/>
      <c r="AD444" s="255"/>
      <c r="AE444" s="255"/>
      <c r="AF444" s="255"/>
      <c r="AG444" s="255"/>
      <c r="AH444" s="255"/>
      <c r="AI444" s="255"/>
      <c r="AJ444" s="255"/>
      <c r="AK444" s="255"/>
      <c r="AL444" s="255"/>
      <c r="AM444" s="416"/>
      <c r="AN444" s="361"/>
      <c r="AO444" s="361"/>
      <c r="AP444" s="361"/>
      <c r="AQ444" s="361"/>
      <c r="AR444" s="361"/>
      <c r="AS444" s="361"/>
      <c r="AT444" s="361"/>
      <c r="AU444" s="361"/>
      <c r="AV444" s="361"/>
      <c r="AW444" s="361"/>
      <c r="AX444" s="361"/>
      <c r="AY444" s="361"/>
      <c r="AZ444" s="361"/>
      <c r="BA444" s="256">
        <f>SUM(AM444:AZ444)</f>
        <v>0</v>
      </c>
    </row>
    <row r="445" spans="1:53" ht="15" hidden="1" outlineLevel="1">
      <c r="B445" s="254" t="s">
        <v>258</v>
      </c>
      <c r="C445" s="251" t="s">
        <v>163</v>
      </c>
      <c r="D445" s="255"/>
      <c r="E445" s="255"/>
      <c r="F445" s="255"/>
      <c r="G445" s="255"/>
      <c r="H445" s="255"/>
      <c r="I445" s="255"/>
      <c r="J445" s="255"/>
      <c r="K445" s="255"/>
      <c r="L445" s="255"/>
      <c r="M445" s="255"/>
      <c r="N445" s="255"/>
      <c r="O445" s="255"/>
      <c r="P445" s="255"/>
      <c r="Q445" s="255"/>
      <c r="R445" s="255"/>
      <c r="S445" s="255"/>
      <c r="T445" s="255"/>
      <c r="U445" s="414"/>
      <c r="V445" s="255"/>
      <c r="W445" s="255"/>
      <c r="X445" s="255"/>
      <c r="Y445" s="255"/>
      <c r="Z445" s="255"/>
      <c r="AA445" s="255"/>
      <c r="AB445" s="255"/>
      <c r="AC445" s="255"/>
      <c r="AD445" s="255"/>
      <c r="AE445" s="255"/>
      <c r="AF445" s="255"/>
      <c r="AG445" s="255"/>
      <c r="AH445" s="255"/>
      <c r="AI445" s="255"/>
      <c r="AJ445" s="255"/>
      <c r="AK445" s="255"/>
      <c r="AL445" s="255"/>
      <c r="AM445" s="362">
        <f>AM444</f>
        <v>0</v>
      </c>
      <c r="AN445" s="362">
        <f>AN444</f>
        <v>0</v>
      </c>
      <c r="AO445" s="362">
        <f t="shared" ref="AO445:AZ445" si="154">AO444</f>
        <v>0</v>
      </c>
      <c r="AP445" s="362">
        <f t="shared" si="154"/>
        <v>0</v>
      </c>
      <c r="AQ445" s="362">
        <f t="shared" si="154"/>
        <v>0</v>
      </c>
      <c r="AR445" s="362">
        <f t="shared" si="154"/>
        <v>0</v>
      </c>
      <c r="AS445" s="362">
        <f t="shared" si="154"/>
        <v>0</v>
      </c>
      <c r="AT445" s="362">
        <f t="shared" si="154"/>
        <v>0</v>
      </c>
      <c r="AU445" s="362">
        <f t="shared" si="154"/>
        <v>0</v>
      </c>
      <c r="AV445" s="362">
        <f t="shared" si="154"/>
        <v>0</v>
      </c>
      <c r="AW445" s="362">
        <f t="shared" si="154"/>
        <v>0</v>
      </c>
      <c r="AX445" s="362">
        <f t="shared" si="154"/>
        <v>0</v>
      </c>
      <c r="AY445" s="362">
        <f t="shared" si="154"/>
        <v>0</v>
      </c>
      <c r="AZ445" s="362">
        <f t="shared" si="154"/>
        <v>0</v>
      </c>
      <c r="BA445" s="257"/>
    </row>
    <row r="446" spans="1:53" ht="15" hidden="1" outlineLevel="1">
      <c r="B446" s="254"/>
      <c r="C446" s="265"/>
      <c r="D446" s="264"/>
      <c r="E446" s="264"/>
      <c r="F446" s="264"/>
      <c r="G446" s="264"/>
      <c r="H446" s="264"/>
      <c r="I446" s="264"/>
      <c r="J446" s="264"/>
      <c r="K446" s="264"/>
      <c r="L446" s="264"/>
      <c r="M446" s="264"/>
      <c r="N446" s="264"/>
      <c r="O446" s="264"/>
      <c r="P446" s="264"/>
      <c r="Q446" s="264"/>
      <c r="R446" s="264"/>
      <c r="S446" s="264"/>
      <c r="T446" s="264"/>
      <c r="U446" s="251"/>
      <c r="V446" s="264"/>
      <c r="W446" s="264"/>
      <c r="X446" s="264"/>
      <c r="Y446" s="264"/>
      <c r="Z446" s="264"/>
      <c r="AA446" s="264"/>
      <c r="AB446" s="264"/>
      <c r="AC446" s="264"/>
      <c r="AD446" s="264"/>
      <c r="AE446" s="264"/>
      <c r="AF446" s="264"/>
      <c r="AG446" s="264"/>
      <c r="AH446" s="264"/>
      <c r="AI446" s="264"/>
      <c r="AJ446" s="264"/>
      <c r="AK446" s="264"/>
      <c r="AL446" s="264"/>
      <c r="AM446" s="363"/>
      <c r="AN446" s="363"/>
      <c r="AO446" s="363"/>
      <c r="AP446" s="363"/>
      <c r="AQ446" s="363"/>
      <c r="AR446" s="363"/>
      <c r="AS446" s="363"/>
      <c r="AT446" s="363"/>
      <c r="AU446" s="363"/>
      <c r="AV446" s="363"/>
      <c r="AW446" s="363"/>
      <c r="AX446" s="363"/>
      <c r="AY446" s="363"/>
      <c r="AZ446" s="363"/>
      <c r="BA446" s="266"/>
    </row>
    <row r="447" spans="1:53" ht="15" hidden="1" outlineLevel="1">
      <c r="A447" s="448">
        <v>6</v>
      </c>
      <c r="B447" s="254" t="s">
        <v>6</v>
      </c>
      <c r="C447" s="251" t="s">
        <v>25</v>
      </c>
      <c r="D447" s="255"/>
      <c r="E447" s="255"/>
      <c r="F447" s="255"/>
      <c r="G447" s="255"/>
      <c r="H447" s="255"/>
      <c r="I447" s="255"/>
      <c r="J447" s="255"/>
      <c r="K447" s="255"/>
      <c r="L447" s="255"/>
      <c r="M447" s="255"/>
      <c r="N447" s="255"/>
      <c r="O447" s="255"/>
      <c r="P447" s="255"/>
      <c r="Q447" s="255"/>
      <c r="R447" s="255"/>
      <c r="S447" s="255"/>
      <c r="T447" s="255"/>
      <c r="U447" s="251"/>
      <c r="V447" s="255"/>
      <c r="W447" s="255"/>
      <c r="X447" s="255"/>
      <c r="Y447" s="255"/>
      <c r="Z447" s="255"/>
      <c r="AA447" s="255"/>
      <c r="AB447" s="255"/>
      <c r="AC447" s="255"/>
      <c r="AD447" s="255"/>
      <c r="AE447" s="255"/>
      <c r="AF447" s="255"/>
      <c r="AG447" s="255"/>
      <c r="AH447" s="255"/>
      <c r="AI447" s="255"/>
      <c r="AJ447" s="255"/>
      <c r="AK447" s="255"/>
      <c r="AL447" s="255"/>
      <c r="AM447" s="361"/>
      <c r="AN447" s="361"/>
      <c r="AO447" s="361"/>
      <c r="AP447" s="361"/>
      <c r="AQ447" s="361"/>
      <c r="AR447" s="361"/>
      <c r="AS447" s="361"/>
      <c r="AT447" s="361"/>
      <c r="AU447" s="361"/>
      <c r="AV447" s="361"/>
      <c r="AW447" s="361"/>
      <c r="AX447" s="361"/>
      <c r="AY447" s="361"/>
      <c r="AZ447" s="361"/>
      <c r="BA447" s="256">
        <f>SUM(AM447:AZ447)</f>
        <v>0</v>
      </c>
    </row>
    <row r="448" spans="1:53" ht="15" hidden="1" outlineLevel="1">
      <c r="B448" s="254" t="s">
        <v>258</v>
      </c>
      <c r="C448" s="251" t="s">
        <v>163</v>
      </c>
      <c r="D448" s="255"/>
      <c r="E448" s="255"/>
      <c r="F448" s="255"/>
      <c r="G448" s="255"/>
      <c r="H448" s="255"/>
      <c r="I448" s="255"/>
      <c r="J448" s="255"/>
      <c r="K448" s="255"/>
      <c r="L448" s="255"/>
      <c r="M448" s="255"/>
      <c r="N448" s="255"/>
      <c r="O448" s="255"/>
      <c r="P448" s="255"/>
      <c r="Q448" s="255"/>
      <c r="R448" s="255"/>
      <c r="S448" s="255"/>
      <c r="T448" s="255"/>
      <c r="U448" s="414"/>
      <c r="V448" s="255"/>
      <c r="W448" s="255"/>
      <c r="X448" s="255"/>
      <c r="Y448" s="255"/>
      <c r="Z448" s="255"/>
      <c r="AA448" s="255"/>
      <c r="AB448" s="255"/>
      <c r="AC448" s="255"/>
      <c r="AD448" s="255"/>
      <c r="AE448" s="255"/>
      <c r="AF448" s="255"/>
      <c r="AG448" s="255"/>
      <c r="AH448" s="255"/>
      <c r="AI448" s="255"/>
      <c r="AJ448" s="255"/>
      <c r="AK448" s="255"/>
      <c r="AL448" s="255"/>
      <c r="AM448" s="362">
        <f>AM447</f>
        <v>0</v>
      </c>
      <c r="AN448" s="362">
        <f>AN447</f>
        <v>0</v>
      </c>
      <c r="AO448" s="362">
        <f t="shared" ref="AO448:AZ448" si="155">AO447</f>
        <v>0</v>
      </c>
      <c r="AP448" s="362">
        <f t="shared" si="155"/>
        <v>0</v>
      </c>
      <c r="AQ448" s="362">
        <f t="shared" si="155"/>
        <v>0</v>
      </c>
      <c r="AR448" s="362">
        <f t="shared" si="155"/>
        <v>0</v>
      </c>
      <c r="AS448" s="362">
        <f t="shared" si="155"/>
        <v>0</v>
      </c>
      <c r="AT448" s="362">
        <f t="shared" si="155"/>
        <v>0</v>
      </c>
      <c r="AU448" s="362">
        <f t="shared" si="155"/>
        <v>0</v>
      </c>
      <c r="AV448" s="362">
        <f t="shared" si="155"/>
        <v>0</v>
      </c>
      <c r="AW448" s="362">
        <f t="shared" si="155"/>
        <v>0</v>
      </c>
      <c r="AX448" s="362">
        <f t="shared" si="155"/>
        <v>0</v>
      </c>
      <c r="AY448" s="362">
        <f t="shared" si="155"/>
        <v>0</v>
      </c>
      <c r="AZ448" s="362">
        <f t="shared" si="155"/>
        <v>0</v>
      </c>
      <c r="BA448" s="257"/>
    </row>
    <row r="449" spans="1:53" ht="15" hidden="1" outlineLevel="1">
      <c r="B449" s="254"/>
      <c r="C449" s="265"/>
      <c r="D449" s="264"/>
      <c r="E449" s="264"/>
      <c r="F449" s="264"/>
      <c r="G449" s="264"/>
      <c r="H449" s="264"/>
      <c r="I449" s="264"/>
      <c r="J449" s="264"/>
      <c r="K449" s="264"/>
      <c r="L449" s="264"/>
      <c r="M449" s="264"/>
      <c r="N449" s="264"/>
      <c r="O449" s="264"/>
      <c r="P449" s="264"/>
      <c r="Q449" s="264"/>
      <c r="R449" s="264"/>
      <c r="S449" s="264"/>
      <c r="T449" s="264"/>
      <c r="U449" s="251"/>
      <c r="V449" s="264"/>
      <c r="W449" s="264"/>
      <c r="X449" s="264"/>
      <c r="Y449" s="264"/>
      <c r="Z449" s="264"/>
      <c r="AA449" s="264"/>
      <c r="AB449" s="264"/>
      <c r="AC449" s="264"/>
      <c r="AD449" s="264"/>
      <c r="AE449" s="264"/>
      <c r="AF449" s="264"/>
      <c r="AG449" s="264"/>
      <c r="AH449" s="264"/>
      <c r="AI449" s="264"/>
      <c r="AJ449" s="264"/>
      <c r="AK449" s="264"/>
      <c r="AL449" s="264"/>
      <c r="AM449" s="363"/>
      <c r="AN449" s="363"/>
      <c r="AO449" s="363"/>
      <c r="AP449" s="363"/>
      <c r="AQ449" s="363"/>
      <c r="AR449" s="363"/>
      <c r="AS449" s="363"/>
      <c r="AT449" s="363"/>
      <c r="AU449" s="363"/>
      <c r="AV449" s="363"/>
      <c r="AW449" s="363"/>
      <c r="AX449" s="363"/>
      <c r="AY449" s="363"/>
      <c r="AZ449" s="363"/>
      <c r="BA449" s="266"/>
    </row>
    <row r="450" spans="1:53" ht="15" hidden="1" outlineLevel="1">
      <c r="A450" s="448">
        <v>7</v>
      </c>
      <c r="B450" s="254" t="s">
        <v>42</v>
      </c>
      <c r="C450" s="251" t="s">
        <v>25</v>
      </c>
      <c r="D450" s="255"/>
      <c r="E450" s="255"/>
      <c r="F450" s="255"/>
      <c r="G450" s="255"/>
      <c r="H450" s="255"/>
      <c r="I450" s="255"/>
      <c r="J450" s="255"/>
      <c r="K450" s="255"/>
      <c r="L450" s="255"/>
      <c r="M450" s="255"/>
      <c r="N450" s="255"/>
      <c r="O450" s="255"/>
      <c r="P450" s="255"/>
      <c r="Q450" s="255"/>
      <c r="R450" s="255"/>
      <c r="S450" s="255"/>
      <c r="T450" s="255"/>
      <c r="U450" s="251"/>
      <c r="V450" s="255"/>
      <c r="W450" s="255"/>
      <c r="X450" s="255"/>
      <c r="Y450" s="255"/>
      <c r="Z450" s="255"/>
      <c r="AA450" s="255"/>
      <c r="AB450" s="255"/>
      <c r="AC450" s="255"/>
      <c r="AD450" s="255"/>
      <c r="AE450" s="255"/>
      <c r="AF450" s="255"/>
      <c r="AG450" s="255"/>
      <c r="AH450" s="255"/>
      <c r="AI450" s="255"/>
      <c r="AJ450" s="255"/>
      <c r="AK450" s="255"/>
      <c r="AL450" s="255"/>
      <c r="AM450" s="361"/>
      <c r="AN450" s="361"/>
      <c r="AO450" s="361"/>
      <c r="AP450" s="361"/>
      <c r="AQ450" s="361"/>
      <c r="AR450" s="361"/>
      <c r="AS450" s="361"/>
      <c r="AT450" s="361"/>
      <c r="AU450" s="361"/>
      <c r="AV450" s="361"/>
      <c r="AW450" s="361"/>
      <c r="AX450" s="361"/>
      <c r="AY450" s="361"/>
      <c r="AZ450" s="361"/>
      <c r="BA450" s="256">
        <f>SUM(AM450:AZ450)</f>
        <v>0</v>
      </c>
    </row>
    <row r="451" spans="1:53" ht="15" hidden="1" outlineLevel="1">
      <c r="B451" s="254" t="s">
        <v>258</v>
      </c>
      <c r="C451" s="251" t="s">
        <v>163</v>
      </c>
      <c r="D451" s="255"/>
      <c r="E451" s="255"/>
      <c r="F451" s="255"/>
      <c r="G451" s="255"/>
      <c r="H451" s="255"/>
      <c r="I451" s="255"/>
      <c r="J451" s="255"/>
      <c r="K451" s="255"/>
      <c r="L451" s="255"/>
      <c r="M451" s="255"/>
      <c r="N451" s="255"/>
      <c r="O451" s="255"/>
      <c r="P451" s="255"/>
      <c r="Q451" s="255"/>
      <c r="R451" s="255"/>
      <c r="S451" s="255"/>
      <c r="T451" s="255"/>
      <c r="U451" s="251"/>
      <c r="V451" s="255"/>
      <c r="W451" s="255"/>
      <c r="X451" s="255"/>
      <c r="Y451" s="255"/>
      <c r="Z451" s="255"/>
      <c r="AA451" s="255"/>
      <c r="AB451" s="255"/>
      <c r="AC451" s="255"/>
      <c r="AD451" s="255"/>
      <c r="AE451" s="255"/>
      <c r="AF451" s="255"/>
      <c r="AG451" s="255"/>
      <c r="AH451" s="255"/>
      <c r="AI451" s="255"/>
      <c r="AJ451" s="255"/>
      <c r="AK451" s="255"/>
      <c r="AL451" s="255"/>
      <c r="AM451" s="362">
        <f>AM450</f>
        <v>0</v>
      </c>
      <c r="AN451" s="362">
        <f>AN450</f>
        <v>0</v>
      </c>
      <c r="AO451" s="362">
        <f t="shared" ref="AO451:AZ451" si="156">AO450</f>
        <v>0</v>
      </c>
      <c r="AP451" s="362">
        <f t="shared" si="156"/>
        <v>0</v>
      </c>
      <c r="AQ451" s="362">
        <f t="shared" si="156"/>
        <v>0</v>
      </c>
      <c r="AR451" s="362">
        <f t="shared" si="156"/>
        <v>0</v>
      </c>
      <c r="AS451" s="362">
        <f t="shared" si="156"/>
        <v>0</v>
      </c>
      <c r="AT451" s="362">
        <f t="shared" si="156"/>
        <v>0</v>
      </c>
      <c r="AU451" s="362">
        <f t="shared" si="156"/>
        <v>0</v>
      </c>
      <c r="AV451" s="362">
        <f t="shared" si="156"/>
        <v>0</v>
      </c>
      <c r="AW451" s="362">
        <f t="shared" si="156"/>
        <v>0</v>
      </c>
      <c r="AX451" s="362">
        <f t="shared" si="156"/>
        <v>0</v>
      </c>
      <c r="AY451" s="362">
        <f t="shared" si="156"/>
        <v>0</v>
      </c>
      <c r="AZ451" s="362">
        <f t="shared" si="156"/>
        <v>0</v>
      </c>
      <c r="BA451" s="257"/>
    </row>
    <row r="452" spans="1:53" ht="15" hidden="1" outlineLevel="1">
      <c r="B452" s="254"/>
      <c r="C452" s="265"/>
      <c r="D452" s="264"/>
      <c r="E452" s="264"/>
      <c r="F452" s="264"/>
      <c r="G452" s="264"/>
      <c r="H452" s="264"/>
      <c r="I452" s="264"/>
      <c r="J452" s="264"/>
      <c r="K452" s="264"/>
      <c r="L452" s="264"/>
      <c r="M452" s="264"/>
      <c r="N452" s="264"/>
      <c r="O452" s="264"/>
      <c r="P452" s="264"/>
      <c r="Q452" s="264"/>
      <c r="R452" s="264"/>
      <c r="S452" s="264"/>
      <c r="T452" s="264"/>
      <c r="U452" s="251"/>
      <c r="V452" s="264"/>
      <c r="W452" s="264"/>
      <c r="X452" s="264"/>
      <c r="Y452" s="264"/>
      <c r="Z452" s="264"/>
      <c r="AA452" s="264"/>
      <c r="AB452" s="264"/>
      <c r="AC452" s="264"/>
      <c r="AD452" s="264"/>
      <c r="AE452" s="264"/>
      <c r="AF452" s="264"/>
      <c r="AG452" s="264"/>
      <c r="AH452" s="264"/>
      <c r="AI452" s="264"/>
      <c r="AJ452" s="264"/>
      <c r="AK452" s="264"/>
      <c r="AL452" s="264"/>
      <c r="AM452" s="363"/>
      <c r="AN452" s="363"/>
      <c r="AO452" s="363"/>
      <c r="AP452" s="363"/>
      <c r="AQ452" s="363"/>
      <c r="AR452" s="363"/>
      <c r="AS452" s="363"/>
      <c r="AT452" s="363"/>
      <c r="AU452" s="363"/>
      <c r="AV452" s="363"/>
      <c r="AW452" s="363"/>
      <c r="AX452" s="363"/>
      <c r="AY452" s="363"/>
      <c r="AZ452" s="363"/>
      <c r="BA452" s="266"/>
    </row>
    <row r="453" spans="1:53" s="243" customFormat="1" ht="15" hidden="1" outlineLevel="1">
      <c r="A453" s="448">
        <v>8</v>
      </c>
      <c r="B453" s="254" t="s">
        <v>481</v>
      </c>
      <c r="C453" s="251" t="s">
        <v>25</v>
      </c>
      <c r="D453" s="255"/>
      <c r="E453" s="255"/>
      <c r="F453" s="255"/>
      <c r="G453" s="255"/>
      <c r="H453" s="255"/>
      <c r="I453" s="255"/>
      <c r="J453" s="255"/>
      <c r="K453" s="255"/>
      <c r="L453" s="255"/>
      <c r="M453" s="255"/>
      <c r="N453" s="255"/>
      <c r="O453" s="255"/>
      <c r="P453" s="255"/>
      <c r="Q453" s="255"/>
      <c r="R453" s="255"/>
      <c r="S453" s="255"/>
      <c r="T453" s="255"/>
      <c r="U453" s="251"/>
      <c r="V453" s="255"/>
      <c r="W453" s="255"/>
      <c r="X453" s="255"/>
      <c r="Y453" s="255"/>
      <c r="Z453" s="255"/>
      <c r="AA453" s="255"/>
      <c r="AB453" s="255"/>
      <c r="AC453" s="255"/>
      <c r="AD453" s="255"/>
      <c r="AE453" s="255"/>
      <c r="AF453" s="255"/>
      <c r="AG453" s="255"/>
      <c r="AH453" s="255"/>
      <c r="AI453" s="255"/>
      <c r="AJ453" s="255"/>
      <c r="AK453" s="255"/>
      <c r="AL453" s="255"/>
      <c r="AM453" s="361"/>
      <c r="AN453" s="361"/>
      <c r="AO453" s="361"/>
      <c r="AP453" s="361"/>
      <c r="AQ453" s="361"/>
      <c r="AR453" s="361"/>
      <c r="AS453" s="361"/>
      <c r="AT453" s="361"/>
      <c r="AU453" s="361"/>
      <c r="AV453" s="361"/>
      <c r="AW453" s="361"/>
      <c r="AX453" s="361"/>
      <c r="AY453" s="361"/>
      <c r="AZ453" s="361"/>
      <c r="BA453" s="256">
        <f>SUM(AM453:AZ453)</f>
        <v>0</v>
      </c>
    </row>
    <row r="454" spans="1:53" s="243" customFormat="1" ht="15" hidden="1" outlineLevel="1">
      <c r="A454" s="448"/>
      <c r="B454" s="254" t="s">
        <v>258</v>
      </c>
      <c r="C454" s="251" t="s">
        <v>163</v>
      </c>
      <c r="D454" s="255"/>
      <c r="E454" s="255"/>
      <c r="F454" s="255"/>
      <c r="G454" s="255"/>
      <c r="H454" s="255"/>
      <c r="I454" s="255"/>
      <c r="J454" s="255"/>
      <c r="K454" s="255"/>
      <c r="L454" s="255"/>
      <c r="M454" s="255"/>
      <c r="N454" s="255"/>
      <c r="O454" s="255"/>
      <c r="P454" s="255"/>
      <c r="Q454" s="255"/>
      <c r="R454" s="255"/>
      <c r="S454" s="255"/>
      <c r="T454" s="255"/>
      <c r="U454" s="251"/>
      <c r="V454" s="255"/>
      <c r="W454" s="255"/>
      <c r="X454" s="255"/>
      <c r="Y454" s="255"/>
      <c r="Z454" s="255"/>
      <c r="AA454" s="255"/>
      <c r="AB454" s="255"/>
      <c r="AC454" s="255"/>
      <c r="AD454" s="255"/>
      <c r="AE454" s="255"/>
      <c r="AF454" s="255"/>
      <c r="AG454" s="255"/>
      <c r="AH454" s="255"/>
      <c r="AI454" s="255"/>
      <c r="AJ454" s="255"/>
      <c r="AK454" s="255"/>
      <c r="AL454" s="255"/>
      <c r="AM454" s="362">
        <f>AM453</f>
        <v>0</v>
      </c>
      <c r="AN454" s="362">
        <f>AN453</f>
        <v>0</v>
      </c>
      <c r="AO454" s="362">
        <f t="shared" ref="AO454:AZ454" si="157">AO453</f>
        <v>0</v>
      </c>
      <c r="AP454" s="362">
        <f t="shared" si="157"/>
        <v>0</v>
      </c>
      <c r="AQ454" s="362">
        <f t="shared" si="157"/>
        <v>0</v>
      </c>
      <c r="AR454" s="362">
        <f t="shared" si="157"/>
        <v>0</v>
      </c>
      <c r="AS454" s="362">
        <f t="shared" si="157"/>
        <v>0</v>
      </c>
      <c r="AT454" s="362">
        <f t="shared" si="157"/>
        <v>0</v>
      </c>
      <c r="AU454" s="362">
        <f t="shared" si="157"/>
        <v>0</v>
      </c>
      <c r="AV454" s="362">
        <f t="shared" si="157"/>
        <v>0</v>
      </c>
      <c r="AW454" s="362">
        <f t="shared" si="157"/>
        <v>0</v>
      </c>
      <c r="AX454" s="362">
        <f t="shared" si="157"/>
        <v>0</v>
      </c>
      <c r="AY454" s="362">
        <f t="shared" si="157"/>
        <v>0</v>
      </c>
      <c r="AZ454" s="362">
        <f t="shared" si="157"/>
        <v>0</v>
      </c>
      <c r="BA454" s="257"/>
    </row>
    <row r="455" spans="1:53" s="243" customFormat="1" ht="15" hidden="1" outlineLevel="1">
      <c r="A455" s="448"/>
      <c r="B455" s="254"/>
      <c r="C455" s="265"/>
      <c r="D455" s="264"/>
      <c r="E455" s="264"/>
      <c r="F455" s="264"/>
      <c r="G455" s="264"/>
      <c r="H455" s="264"/>
      <c r="I455" s="264"/>
      <c r="J455" s="264"/>
      <c r="K455" s="264"/>
      <c r="L455" s="264"/>
      <c r="M455" s="264"/>
      <c r="N455" s="264"/>
      <c r="O455" s="264"/>
      <c r="P455" s="264"/>
      <c r="Q455" s="264"/>
      <c r="R455" s="264"/>
      <c r="S455" s="264"/>
      <c r="T455" s="264"/>
      <c r="U455" s="251"/>
      <c r="V455" s="264"/>
      <c r="W455" s="264"/>
      <c r="X455" s="264"/>
      <c r="Y455" s="264"/>
      <c r="Z455" s="264"/>
      <c r="AA455" s="264"/>
      <c r="AB455" s="264"/>
      <c r="AC455" s="264"/>
      <c r="AD455" s="264"/>
      <c r="AE455" s="264"/>
      <c r="AF455" s="264"/>
      <c r="AG455" s="264"/>
      <c r="AH455" s="264"/>
      <c r="AI455" s="264"/>
      <c r="AJ455" s="264"/>
      <c r="AK455" s="264"/>
      <c r="AL455" s="264"/>
      <c r="AM455" s="363"/>
      <c r="AN455" s="363"/>
      <c r="AO455" s="363"/>
      <c r="AP455" s="363"/>
      <c r="AQ455" s="363"/>
      <c r="AR455" s="363"/>
      <c r="AS455" s="363"/>
      <c r="AT455" s="363"/>
      <c r="AU455" s="363"/>
      <c r="AV455" s="363"/>
      <c r="AW455" s="363"/>
      <c r="AX455" s="363"/>
      <c r="AY455" s="363"/>
      <c r="AZ455" s="363"/>
      <c r="BA455" s="266"/>
    </row>
    <row r="456" spans="1:53" ht="15" hidden="1" outlineLevel="1">
      <c r="A456" s="448">
        <v>9</v>
      </c>
      <c r="B456" s="254" t="s">
        <v>7</v>
      </c>
      <c r="C456" s="251" t="s">
        <v>25</v>
      </c>
      <c r="D456" s="255"/>
      <c r="E456" s="255"/>
      <c r="F456" s="255"/>
      <c r="G456" s="255"/>
      <c r="H456" s="255"/>
      <c r="I456" s="255"/>
      <c r="J456" s="255"/>
      <c r="K456" s="255"/>
      <c r="L456" s="255"/>
      <c r="M456" s="255"/>
      <c r="N456" s="255"/>
      <c r="O456" s="255"/>
      <c r="P456" s="255"/>
      <c r="Q456" s="255"/>
      <c r="R456" s="255"/>
      <c r="S456" s="255"/>
      <c r="T456" s="255"/>
      <c r="U456" s="251"/>
      <c r="V456" s="255"/>
      <c r="W456" s="255"/>
      <c r="X456" s="255"/>
      <c r="Y456" s="255"/>
      <c r="Z456" s="255"/>
      <c r="AA456" s="255"/>
      <c r="AB456" s="255"/>
      <c r="AC456" s="255"/>
      <c r="AD456" s="255"/>
      <c r="AE456" s="255"/>
      <c r="AF456" s="255"/>
      <c r="AG456" s="255"/>
      <c r="AH456" s="255"/>
      <c r="AI456" s="255"/>
      <c r="AJ456" s="255"/>
      <c r="AK456" s="255"/>
      <c r="AL456" s="255"/>
      <c r="AM456" s="361"/>
      <c r="AN456" s="361"/>
      <c r="AO456" s="361"/>
      <c r="AP456" s="361"/>
      <c r="AQ456" s="361"/>
      <c r="AR456" s="361"/>
      <c r="AS456" s="361"/>
      <c r="AT456" s="361"/>
      <c r="AU456" s="361"/>
      <c r="AV456" s="361"/>
      <c r="AW456" s="361"/>
      <c r="AX456" s="361"/>
      <c r="AY456" s="361"/>
      <c r="AZ456" s="361"/>
      <c r="BA456" s="256">
        <f>SUM(AM456:AZ456)</f>
        <v>0</v>
      </c>
    </row>
    <row r="457" spans="1:53" ht="15" hidden="1" outlineLevel="1">
      <c r="B457" s="254" t="s">
        <v>258</v>
      </c>
      <c r="C457" s="251" t="s">
        <v>163</v>
      </c>
      <c r="D457" s="255"/>
      <c r="E457" s="255"/>
      <c r="F457" s="255"/>
      <c r="G457" s="255"/>
      <c r="H457" s="255"/>
      <c r="I457" s="255"/>
      <c r="J457" s="255"/>
      <c r="K457" s="255"/>
      <c r="L457" s="255"/>
      <c r="M457" s="255"/>
      <c r="N457" s="255"/>
      <c r="O457" s="255"/>
      <c r="P457" s="255"/>
      <c r="Q457" s="255"/>
      <c r="R457" s="255"/>
      <c r="S457" s="255"/>
      <c r="T457" s="255"/>
      <c r="U457" s="251"/>
      <c r="V457" s="255"/>
      <c r="W457" s="255"/>
      <c r="X457" s="255"/>
      <c r="Y457" s="255"/>
      <c r="Z457" s="255"/>
      <c r="AA457" s="255"/>
      <c r="AB457" s="255"/>
      <c r="AC457" s="255"/>
      <c r="AD457" s="255"/>
      <c r="AE457" s="255"/>
      <c r="AF457" s="255"/>
      <c r="AG457" s="255"/>
      <c r="AH457" s="255"/>
      <c r="AI457" s="255"/>
      <c r="AJ457" s="255"/>
      <c r="AK457" s="255"/>
      <c r="AL457" s="255"/>
      <c r="AM457" s="362">
        <f>AM456</f>
        <v>0</v>
      </c>
      <c r="AN457" s="362">
        <f>AN456</f>
        <v>0</v>
      </c>
      <c r="AO457" s="362">
        <f t="shared" ref="AO457:AZ457" si="158">AO456</f>
        <v>0</v>
      </c>
      <c r="AP457" s="362">
        <f t="shared" si="158"/>
        <v>0</v>
      </c>
      <c r="AQ457" s="362">
        <f t="shared" si="158"/>
        <v>0</v>
      </c>
      <c r="AR457" s="362">
        <f t="shared" si="158"/>
        <v>0</v>
      </c>
      <c r="AS457" s="362">
        <f t="shared" si="158"/>
        <v>0</v>
      </c>
      <c r="AT457" s="362">
        <f t="shared" si="158"/>
        <v>0</v>
      </c>
      <c r="AU457" s="362">
        <f t="shared" si="158"/>
        <v>0</v>
      </c>
      <c r="AV457" s="362">
        <f t="shared" si="158"/>
        <v>0</v>
      </c>
      <c r="AW457" s="362">
        <f t="shared" si="158"/>
        <v>0</v>
      </c>
      <c r="AX457" s="362">
        <f t="shared" si="158"/>
        <v>0</v>
      </c>
      <c r="AY457" s="362">
        <f t="shared" si="158"/>
        <v>0</v>
      </c>
      <c r="AZ457" s="362">
        <f t="shared" si="158"/>
        <v>0</v>
      </c>
      <c r="BA457" s="257"/>
    </row>
    <row r="458" spans="1:53" ht="15" hidden="1" outlineLevel="1">
      <c r="B458" s="267"/>
      <c r="C458" s="268"/>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AI458" s="251"/>
      <c r="AJ458" s="251"/>
      <c r="AK458" s="251"/>
      <c r="AL458" s="251"/>
      <c r="AM458" s="363"/>
      <c r="AN458" s="363"/>
      <c r="AO458" s="363"/>
      <c r="AP458" s="363"/>
      <c r="AQ458" s="363"/>
      <c r="AR458" s="363"/>
      <c r="AS458" s="363"/>
      <c r="AT458" s="363"/>
      <c r="AU458" s="363"/>
      <c r="AV458" s="363"/>
      <c r="AW458" s="363"/>
      <c r="AX458" s="363"/>
      <c r="AY458" s="363"/>
      <c r="AZ458" s="363"/>
      <c r="BA458" s="266"/>
    </row>
    <row r="459" spans="1:53" ht="15.75" hidden="1" outlineLevel="1">
      <c r="A459" s="449"/>
      <c r="B459" s="248" t="s">
        <v>8</v>
      </c>
      <c r="C459" s="249"/>
      <c r="D459" s="249"/>
      <c r="E459" s="249"/>
      <c r="F459" s="249"/>
      <c r="G459" s="249"/>
      <c r="H459" s="249"/>
      <c r="I459" s="249"/>
      <c r="J459" s="249"/>
      <c r="K459" s="249"/>
      <c r="L459" s="249"/>
      <c r="M459" s="249"/>
      <c r="N459" s="249"/>
      <c r="O459" s="249"/>
      <c r="P459" s="249"/>
      <c r="Q459" s="249"/>
      <c r="R459" s="249"/>
      <c r="S459" s="249"/>
      <c r="T459" s="249"/>
      <c r="U459" s="251"/>
      <c r="V459" s="249"/>
      <c r="W459" s="249"/>
      <c r="X459" s="249"/>
      <c r="Y459" s="249"/>
      <c r="Z459" s="249"/>
      <c r="AA459" s="249"/>
      <c r="AB459" s="249"/>
      <c r="AC459" s="249"/>
      <c r="AD459" s="249"/>
      <c r="AE459" s="249"/>
      <c r="AF459" s="249"/>
      <c r="AG459" s="249"/>
      <c r="AH459" s="249"/>
      <c r="AI459" s="249"/>
      <c r="AJ459" s="249"/>
      <c r="AK459" s="249"/>
      <c r="AL459" s="249"/>
      <c r="AM459" s="365"/>
      <c r="AN459" s="365"/>
      <c r="AO459" s="365"/>
      <c r="AP459" s="365"/>
      <c r="AQ459" s="365"/>
      <c r="AR459" s="365"/>
      <c r="AS459" s="365"/>
      <c r="AT459" s="365"/>
      <c r="AU459" s="365"/>
      <c r="AV459" s="365"/>
      <c r="AW459" s="365"/>
      <c r="AX459" s="365"/>
      <c r="AY459" s="365"/>
      <c r="AZ459" s="365"/>
      <c r="BA459" s="252"/>
    </row>
    <row r="460" spans="1:53" ht="15" hidden="1" outlineLevel="1">
      <c r="A460" s="448">
        <v>10</v>
      </c>
      <c r="B460" s="269" t="s">
        <v>22</v>
      </c>
      <c r="C460" s="251" t="s">
        <v>25</v>
      </c>
      <c r="D460" s="255"/>
      <c r="E460" s="255"/>
      <c r="F460" s="255"/>
      <c r="G460" s="255"/>
      <c r="H460" s="255"/>
      <c r="I460" s="255"/>
      <c r="J460" s="255"/>
      <c r="K460" s="255"/>
      <c r="L460" s="255"/>
      <c r="M460" s="255"/>
      <c r="N460" s="255"/>
      <c r="O460" s="255"/>
      <c r="P460" s="255"/>
      <c r="Q460" s="255"/>
      <c r="R460" s="255"/>
      <c r="S460" s="255"/>
      <c r="T460" s="255"/>
      <c r="U460" s="255">
        <v>12</v>
      </c>
      <c r="V460" s="255"/>
      <c r="W460" s="255"/>
      <c r="X460" s="255"/>
      <c r="Y460" s="255"/>
      <c r="Z460" s="255"/>
      <c r="AA460" s="255"/>
      <c r="AB460" s="255"/>
      <c r="AC460" s="255"/>
      <c r="AD460" s="255"/>
      <c r="AE460" s="255"/>
      <c r="AF460" s="255"/>
      <c r="AG460" s="255"/>
      <c r="AH460" s="255"/>
      <c r="AI460" s="255"/>
      <c r="AJ460" s="255"/>
      <c r="AK460" s="255"/>
      <c r="AL460" s="255"/>
      <c r="AM460" s="366"/>
      <c r="AN460" s="415"/>
      <c r="AO460" s="415"/>
      <c r="AP460" s="415"/>
      <c r="AQ460" s="366"/>
      <c r="AR460" s="366"/>
      <c r="AS460" s="366"/>
      <c r="AT460" s="366"/>
      <c r="AU460" s="366"/>
      <c r="AV460" s="366"/>
      <c r="AW460" s="366"/>
      <c r="AX460" s="366"/>
      <c r="AY460" s="366"/>
      <c r="AZ460" s="366"/>
      <c r="BA460" s="256">
        <f>SUM(AM460:AZ460)</f>
        <v>0</v>
      </c>
    </row>
    <row r="461" spans="1:53" ht="15" hidden="1"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f>U460</f>
        <v>12</v>
      </c>
      <c r="V461" s="255"/>
      <c r="W461" s="255"/>
      <c r="X461" s="255"/>
      <c r="Y461" s="255"/>
      <c r="Z461" s="255"/>
      <c r="AA461" s="255"/>
      <c r="AB461" s="255"/>
      <c r="AC461" s="255"/>
      <c r="AD461" s="255"/>
      <c r="AE461" s="255"/>
      <c r="AF461" s="255"/>
      <c r="AG461" s="255"/>
      <c r="AH461" s="255"/>
      <c r="AI461" s="255"/>
      <c r="AJ461" s="255"/>
      <c r="AK461" s="255"/>
      <c r="AL461" s="255"/>
      <c r="AM461" s="362">
        <f>AM460</f>
        <v>0</v>
      </c>
      <c r="AN461" s="362">
        <f>AN460</f>
        <v>0</v>
      </c>
      <c r="AO461" s="362">
        <f t="shared" ref="AO461:AZ461" si="159">AO460</f>
        <v>0</v>
      </c>
      <c r="AP461" s="362">
        <f t="shared" si="159"/>
        <v>0</v>
      </c>
      <c r="AQ461" s="362">
        <f t="shared" si="159"/>
        <v>0</v>
      </c>
      <c r="AR461" s="362">
        <f t="shared" si="159"/>
        <v>0</v>
      </c>
      <c r="AS461" s="362">
        <f t="shared" si="159"/>
        <v>0</v>
      </c>
      <c r="AT461" s="362">
        <f t="shared" si="159"/>
        <v>0</v>
      </c>
      <c r="AU461" s="362">
        <f t="shared" si="159"/>
        <v>0</v>
      </c>
      <c r="AV461" s="362">
        <f t="shared" si="159"/>
        <v>0</v>
      </c>
      <c r="AW461" s="362">
        <f t="shared" si="159"/>
        <v>0</v>
      </c>
      <c r="AX461" s="362">
        <f t="shared" si="159"/>
        <v>0</v>
      </c>
      <c r="AY461" s="362">
        <f t="shared" si="159"/>
        <v>0</v>
      </c>
      <c r="AZ461" s="362">
        <f t="shared" si="159"/>
        <v>0</v>
      </c>
      <c r="BA461" s="270"/>
    </row>
    <row r="462" spans="1:53" ht="15" hidden="1" outlineLevel="1">
      <c r="B462" s="269"/>
      <c r="C462" s="27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367"/>
      <c r="AN462" s="367"/>
      <c r="AO462" s="367"/>
      <c r="AP462" s="367"/>
      <c r="AQ462" s="367"/>
      <c r="AR462" s="367"/>
      <c r="AS462" s="367"/>
      <c r="AT462" s="367"/>
      <c r="AU462" s="367"/>
      <c r="AV462" s="367"/>
      <c r="AW462" s="367"/>
      <c r="AX462" s="367"/>
      <c r="AY462" s="367"/>
      <c r="AZ462" s="367"/>
      <c r="BA462" s="272"/>
    </row>
    <row r="463" spans="1:53" ht="15" hidden="1" outlineLevel="1">
      <c r="A463" s="448">
        <v>11</v>
      </c>
      <c r="B463" s="273" t="s">
        <v>21</v>
      </c>
      <c r="C463" s="251" t="s">
        <v>25</v>
      </c>
      <c r="D463" s="255"/>
      <c r="E463" s="255"/>
      <c r="F463" s="255"/>
      <c r="G463" s="255"/>
      <c r="H463" s="255"/>
      <c r="I463" s="255"/>
      <c r="J463" s="255"/>
      <c r="K463" s="255"/>
      <c r="L463" s="255"/>
      <c r="M463" s="255"/>
      <c r="N463" s="255"/>
      <c r="O463" s="255"/>
      <c r="P463" s="255"/>
      <c r="Q463" s="255"/>
      <c r="R463" s="255"/>
      <c r="S463" s="255"/>
      <c r="T463" s="255"/>
      <c r="U463" s="255">
        <v>12</v>
      </c>
      <c r="V463" s="255"/>
      <c r="W463" s="255"/>
      <c r="X463" s="255"/>
      <c r="Y463" s="255"/>
      <c r="Z463" s="255"/>
      <c r="AA463" s="255"/>
      <c r="AB463" s="255"/>
      <c r="AC463" s="255"/>
      <c r="AD463" s="255"/>
      <c r="AE463" s="255"/>
      <c r="AF463" s="255"/>
      <c r="AG463" s="255"/>
      <c r="AH463" s="255"/>
      <c r="AI463" s="255"/>
      <c r="AJ463" s="255"/>
      <c r="AK463" s="255"/>
      <c r="AL463" s="255"/>
      <c r="AM463" s="366"/>
      <c r="AN463" s="415"/>
      <c r="AO463" s="366"/>
      <c r="AP463" s="366"/>
      <c r="AQ463" s="366"/>
      <c r="AR463" s="366"/>
      <c r="AS463" s="366"/>
      <c r="AT463" s="366"/>
      <c r="AU463" s="366"/>
      <c r="AV463" s="366"/>
      <c r="AW463" s="366"/>
      <c r="AX463" s="366"/>
      <c r="AY463" s="366"/>
      <c r="AZ463" s="366"/>
      <c r="BA463" s="256">
        <f>SUM(AM463:AZ463)</f>
        <v>0</v>
      </c>
    </row>
    <row r="464" spans="1:53" ht="15" hidden="1" outlineLevel="1">
      <c r="B464" s="254" t="s">
        <v>258</v>
      </c>
      <c r="C464" s="251" t="s">
        <v>163</v>
      </c>
      <c r="D464" s="255"/>
      <c r="E464" s="255"/>
      <c r="F464" s="255"/>
      <c r="G464" s="255"/>
      <c r="H464" s="255"/>
      <c r="I464" s="255"/>
      <c r="J464" s="255"/>
      <c r="K464" s="255"/>
      <c r="L464" s="255"/>
      <c r="M464" s="255"/>
      <c r="N464" s="255"/>
      <c r="O464" s="255"/>
      <c r="P464" s="255"/>
      <c r="Q464" s="255"/>
      <c r="R464" s="255"/>
      <c r="S464" s="255"/>
      <c r="T464" s="255"/>
      <c r="U464" s="255">
        <f>U463</f>
        <v>12</v>
      </c>
      <c r="V464" s="255"/>
      <c r="W464" s="255"/>
      <c r="X464" s="255"/>
      <c r="Y464" s="255"/>
      <c r="Z464" s="255"/>
      <c r="AA464" s="255"/>
      <c r="AB464" s="255"/>
      <c r="AC464" s="255"/>
      <c r="AD464" s="255"/>
      <c r="AE464" s="255"/>
      <c r="AF464" s="255"/>
      <c r="AG464" s="255"/>
      <c r="AH464" s="255"/>
      <c r="AI464" s="255"/>
      <c r="AJ464" s="255"/>
      <c r="AK464" s="255"/>
      <c r="AL464" s="255"/>
      <c r="AM464" s="362">
        <f>AM463</f>
        <v>0</v>
      </c>
      <c r="AN464" s="362">
        <f>AN463</f>
        <v>0</v>
      </c>
      <c r="AO464" s="362">
        <f t="shared" ref="AO464:AZ464" si="160">AO463</f>
        <v>0</v>
      </c>
      <c r="AP464" s="362">
        <f t="shared" si="160"/>
        <v>0</v>
      </c>
      <c r="AQ464" s="362">
        <f t="shared" si="160"/>
        <v>0</v>
      </c>
      <c r="AR464" s="362">
        <f t="shared" si="160"/>
        <v>0</v>
      </c>
      <c r="AS464" s="362">
        <f t="shared" si="160"/>
        <v>0</v>
      </c>
      <c r="AT464" s="362">
        <f t="shared" si="160"/>
        <v>0</v>
      </c>
      <c r="AU464" s="362">
        <f t="shared" si="160"/>
        <v>0</v>
      </c>
      <c r="AV464" s="362">
        <f t="shared" si="160"/>
        <v>0</v>
      </c>
      <c r="AW464" s="362">
        <f t="shared" si="160"/>
        <v>0</v>
      </c>
      <c r="AX464" s="362">
        <f t="shared" si="160"/>
        <v>0</v>
      </c>
      <c r="AY464" s="362">
        <f t="shared" si="160"/>
        <v>0</v>
      </c>
      <c r="AZ464" s="362">
        <f t="shared" si="160"/>
        <v>0</v>
      </c>
      <c r="BA464" s="270"/>
    </row>
    <row r="465" spans="1:53" ht="15" hidden="1" outlineLevel="1">
      <c r="B465" s="273"/>
      <c r="C465" s="27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AI465" s="251"/>
      <c r="AJ465" s="251"/>
      <c r="AK465" s="251"/>
      <c r="AL465" s="251"/>
      <c r="AM465" s="367"/>
      <c r="AN465" s="368"/>
      <c r="AO465" s="367"/>
      <c r="AP465" s="367"/>
      <c r="AQ465" s="367"/>
      <c r="AR465" s="367"/>
      <c r="AS465" s="367"/>
      <c r="AT465" s="367"/>
      <c r="AU465" s="367"/>
      <c r="AV465" s="367"/>
      <c r="AW465" s="367"/>
      <c r="AX465" s="367"/>
      <c r="AY465" s="367"/>
      <c r="AZ465" s="367"/>
      <c r="BA465" s="272"/>
    </row>
    <row r="466" spans="1:53" ht="15" hidden="1" outlineLevel="1">
      <c r="A466" s="448">
        <v>12</v>
      </c>
      <c r="B466" s="273" t="s">
        <v>23</v>
      </c>
      <c r="C466" s="251" t="s">
        <v>25</v>
      </c>
      <c r="D466" s="255"/>
      <c r="E466" s="255"/>
      <c r="F466" s="255"/>
      <c r="G466" s="255"/>
      <c r="H466" s="255"/>
      <c r="I466" s="255"/>
      <c r="J466" s="255"/>
      <c r="K466" s="255"/>
      <c r="L466" s="255"/>
      <c r="M466" s="255"/>
      <c r="N466" s="255"/>
      <c r="O466" s="255"/>
      <c r="P466" s="255"/>
      <c r="Q466" s="255"/>
      <c r="R466" s="255"/>
      <c r="S466" s="255"/>
      <c r="T466" s="255"/>
      <c r="U466" s="255">
        <v>3</v>
      </c>
      <c r="V466" s="255"/>
      <c r="W466" s="255"/>
      <c r="X466" s="255"/>
      <c r="Y466" s="255"/>
      <c r="Z466" s="255"/>
      <c r="AA466" s="255"/>
      <c r="AB466" s="255"/>
      <c r="AC466" s="255"/>
      <c r="AD466" s="255"/>
      <c r="AE466" s="255"/>
      <c r="AF466" s="255"/>
      <c r="AG466" s="255"/>
      <c r="AH466" s="255"/>
      <c r="AI466" s="255"/>
      <c r="AJ466" s="255"/>
      <c r="AK466" s="255"/>
      <c r="AL466" s="255"/>
      <c r="AM466" s="366"/>
      <c r="AN466" s="366"/>
      <c r="AO466" s="415"/>
      <c r="AP466" s="366"/>
      <c r="AQ466" s="366"/>
      <c r="AR466" s="366"/>
      <c r="AS466" s="366"/>
      <c r="AT466" s="366"/>
      <c r="AU466" s="366"/>
      <c r="AV466" s="366"/>
      <c r="AW466" s="366"/>
      <c r="AX466" s="366"/>
      <c r="AY466" s="366"/>
      <c r="AZ466" s="366"/>
      <c r="BA466" s="256">
        <f>SUM(AM466:AZ466)</f>
        <v>0</v>
      </c>
    </row>
    <row r="467" spans="1:53" ht="15" hidden="1" outlineLevel="1">
      <c r="B467" s="254" t="s">
        <v>258</v>
      </c>
      <c r="C467" s="251" t="s">
        <v>163</v>
      </c>
      <c r="D467" s="255"/>
      <c r="E467" s="255"/>
      <c r="F467" s="255"/>
      <c r="G467" s="255"/>
      <c r="H467" s="255"/>
      <c r="I467" s="255"/>
      <c r="J467" s="255"/>
      <c r="K467" s="255"/>
      <c r="L467" s="255"/>
      <c r="M467" s="255"/>
      <c r="N467" s="255"/>
      <c r="O467" s="255"/>
      <c r="P467" s="255"/>
      <c r="Q467" s="255"/>
      <c r="R467" s="255"/>
      <c r="S467" s="255"/>
      <c r="T467" s="255"/>
      <c r="U467" s="255">
        <f>U466</f>
        <v>3</v>
      </c>
      <c r="V467" s="255"/>
      <c r="W467" s="255"/>
      <c r="X467" s="255"/>
      <c r="Y467" s="255"/>
      <c r="Z467" s="255"/>
      <c r="AA467" s="255"/>
      <c r="AB467" s="255"/>
      <c r="AC467" s="255"/>
      <c r="AD467" s="255"/>
      <c r="AE467" s="255"/>
      <c r="AF467" s="255"/>
      <c r="AG467" s="255"/>
      <c r="AH467" s="255"/>
      <c r="AI467" s="255"/>
      <c r="AJ467" s="255"/>
      <c r="AK467" s="255"/>
      <c r="AL467" s="255"/>
      <c r="AM467" s="362">
        <f>AM466</f>
        <v>0</v>
      </c>
      <c r="AN467" s="362">
        <f>AN466</f>
        <v>0</v>
      </c>
      <c r="AO467" s="362">
        <f>AO466</f>
        <v>0</v>
      </c>
      <c r="AP467" s="362">
        <f t="shared" ref="AP467:AZ467" si="161">AP466</f>
        <v>0</v>
      </c>
      <c r="AQ467" s="362">
        <f t="shared" si="161"/>
        <v>0</v>
      </c>
      <c r="AR467" s="362">
        <f t="shared" si="161"/>
        <v>0</v>
      </c>
      <c r="AS467" s="362">
        <f t="shared" si="161"/>
        <v>0</v>
      </c>
      <c r="AT467" s="362">
        <f t="shared" si="161"/>
        <v>0</v>
      </c>
      <c r="AU467" s="362">
        <f t="shared" si="161"/>
        <v>0</v>
      </c>
      <c r="AV467" s="362">
        <f t="shared" si="161"/>
        <v>0</v>
      </c>
      <c r="AW467" s="362">
        <f t="shared" si="161"/>
        <v>0</v>
      </c>
      <c r="AX467" s="362">
        <f t="shared" si="161"/>
        <v>0</v>
      </c>
      <c r="AY467" s="362">
        <f t="shared" si="161"/>
        <v>0</v>
      </c>
      <c r="AZ467" s="362">
        <f t="shared" si="161"/>
        <v>0</v>
      </c>
      <c r="BA467" s="270"/>
    </row>
    <row r="468" spans="1:53" ht="15" hidden="1" outlineLevel="1">
      <c r="B468" s="273"/>
      <c r="C468" s="271"/>
      <c r="D468" s="275"/>
      <c r="E468" s="275"/>
      <c r="F468" s="275"/>
      <c r="G468" s="275"/>
      <c r="H468" s="275"/>
      <c r="I468" s="275"/>
      <c r="J468" s="275"/>
      <c r="K468" s="275"/>
      <c r="L468" s="275"/>
      <c r="M468" s="275"/>
      <c r="N468" s="275"/>
      <c r="O468" s="275"/>
      <c r="P468" s="275"/>
      <c r="Q468" s="275"/>
      <c r="R468" s="275"/>
      <c r="S468" s="275"/>
      <c r="T468" s="275"/>
      <c r="U468" s="251"/>
      <c r="V468" s="275"/>
      <c r="W468" s="275"/>
      <c r="X468" s="275"/>
      <c r="Y468" s="275"/>
      <c r="Z468" s="275"/>
      <c r="AA468" s="275"/>
      <c r="AB468" s="275"/>
      <c r="AC468" s="275"/>
      <c r="AD468" s="275"/>
      <c r="AE468" s="275"/>
      <c r="AF468" s="275"/>
      <c r="AG468" s="275"/>
      <c r="AH468" s="275"/>
      <c r="AI468" s="275"/>
      <c r="AJ468" s="275"/>
      <c r="AK468" s="275"/>
      <c r="AL468" s="275"/>
      <c r="AM468" s="367"/>
      <c r="AN468" s="368"/>
      <c r="AO468" s="367"/>
      <c r="AP468" s="367"/>
      <c r="AQ468" s="367"/>
      <c r="AR468" s="367"/>
      <c r="AS468" s="367"/>
      <c r="AT468" s="367"/>
      <c r="AU468" s="367"/>
      <c r="AV468" s="367"/>
      <c r="AW468" s="367"/>
      <c r="AX468" s="367"/>
      <c r="AY468" s="367"/>
      <c r="AZ468" s="367"/>
      <c r="BA468" s="272"/>
    </row>
    <row r="469" spans="1:53" ht="15" hidden="1" outlineLevel="1">
      <c r="A469" s="448">
        <v>13</v>
      </c>
      <c r="B469" s="273" t="s">
        <v>24</v>
      </c>
      <c r="C469" s="251" t="s">
        <v>25</v>
      </c>
      <c r="D469" s="255"/>
      <c r="E469" s="255"/>
      <c r="F469" s="255"/>
      <c r="G469" s="255"/>
      <c r="H469" s="255"/>
      <c r="I469" s="255"/>
      <c r="J469" s="255"/>
      <c r="K469" s="255"/>
      <c r="L469" s="255"/>
      <c r="M469" s="255"/>
      <c r="N469" s="255"/>
      <c r="O469" s="255"/>
      <c r="P469" s="255"/>
      <c r="Q469" s="255"/>
      <c r="R469" s="255"/>
      <c r="S469" s="255"/>
      <c r="T469" s="255"/>
      <c r="U469" s="255">
        <v>12</v>
      </c>
      <c r="V469" s="255"/>
      <c r="W469" s="255"/>
      <c r="X469" s="255"/>
      <c r="Y469" s="255"/>
      <c r="Z469" s="255"/>
      <c r="AA469" s="255"/>
      <c r="AB469" s="255"/>
      <c r="AC469" s="255"/>
      <c r="AD469" s="255"/>
      <c r="AE469" s="255"/>
      <c r="AF469" s="255"/>
      <c r="AG469" s="255"/>
      <c r="AH469" s="255"/>
      <c r="AI469" s="255"/>
      <c r="AJ469" s="255"/>
      <c r="AK469" s="255"/>
      <c r="AL469" s="255"/>
      <c r="AM469" s="366"/>
      <c r="AN469" s="366"/>
      <c r="AO469" s="366"/>
      <c r="AP469" s="366"/>
      <c r="AQ469" s="366"/>
      <c r="AR469" s="366"/>
      <c r="AS469" s="366"/>
      <c r="AT469" s="366"/>
      <c r="AU469" s="366"/>
      <c r="AV469" s="366"/>
      <c r="AW469" s="366"/>
      <c r="AX469" s="366"/>
      <c r="AY469" s="366"/>
      <c r="AZ469" s="366"/>
      <c r="BA469" s="256">
        <f>SUM(AM469:AZ469)</f>
        <v>0</v>
      </c>
    </row>
    <row r="470" spans="1:53" ht="15" hidden="1" outlineLevel="1">
      <c r="B470" s="254" t="s">
        <v>258</v>
      </c>
      <c r="C470" s="251" t="s">
        <v>163</v>
      </c>
      <c r="D470" s="255"/>
      <c r="E470" s="255"/>
      <c r="F470" s="255"/>
      <c r="G470" s="255"/>
      <c r="H470" s="255"/>
      <c r="I470" s="255"/>
      <c r="J470" s="255"/>
      <c r="K470" s="255"/>
      <c r="L470" s="255"/>
      <c r="M470" s="255"/>
      <c r="N470" s="255"/>
      <c r="O470" s="255"/>
      <c r="P470" s="255"/>
      <c r="Q470" s="255"/>
      <c r="R470" s="255"/>
      <c r="S470" s="255"/>
      <c r="T470" s="255"/>
      <c r="U470" s="255">
        <f>U469</f>
        <v>12</v>
      </c>
      <c r="V470" s="255"/>
      <c r="W470" s="255"/>
      <c r="X470" s="255"/>
      <c r="Y470" s="255"/>
      <c r="Z470" s="255"/>
      <c r="AA470" s="255"/>
      <c r="AB470" s="255"/>
      <c r="AC470" s="255"/>
      <c r="AD470" s="255"/>
      <c r="AE470" s="255"/>
      <c r="AF470" s="255"/>
      <c r="AG470" s="255"/>
      <c r="AH470" s="255"/>
      <c r="AI470" s="255"/>
      <c r="AJ470" s="255"/>
      <c r="AK470" s="255"/>
      <c r="AL470" s="255"/>
      <c r="AM470" s="362">
        <f>AM469</f>
        <v>0</v>
      </c>
      <c r="AN470" s="362">
        <f>AN469</f>
        <v>0</v>
      </c>
      <c r="AO470" s="362">
        <f>AO469</f>
        <v>0</v>
      </c>
      <c r="AP470" s="362">
        <f t="shared" ref="AP470:AZ470" si="162">AP469</f>
        <v>0</v>
      </c>
      <c r="AQ470" s="362">
        <f t="shared" si="162"/>
        <v>0</v>
      </c>
      <c r="AR470" s="362">
        <f t="shared" si="162"/>
        <v>0</v>
      </c>
      <c r="AS470" s="362">
        <f t="shared" si="162"/>
        <v>0</v>
      </c>
      <c r="AT470" s="362">
        <f t="shared" si="162"/>
        <v>0</v>
      </c>
      <c r="AU470" s="362">
        <f t="shared" si="162"/>
        <v>0</v>
      </c>
      <c r="AV470" s="362">
        <f t="shared" si="162"/>
        <v>0</v>
      </c>
      <c r="AW470" s="362">
        <f t="shared" si="162"/>
        <v>0</v>
      </c>
      <c r="AX470" s="362">
        <f t="shared" si="162"/>
        <v>0</v>
      </c>
      <c r="AY470" s="362">
        <f t="shared" si="162"/>
        <v>0</v>
      </c>
      <c r="AZ470" s="362">
        <f t="shared" si="162"/>
        <v>0</v>
      </c>
      <c r="BA470" s="270"/>
    </row>
    <row r="471" spans="1:53" ht="15" hidden="1" outlineLevel="1">
      <c r="B471" s="273"/>
      <c r="C471" s="271"/>
      <c r="D471" s="275"/>
      <c r="E471" s="275"/>
      <c r="F471" s="275"/>
      <c r="G471" s="275"/>
      <c r="H471" s="275"/>
      <c r="I471" s="275"/>
      <c r="J471" s="275"/>
      <c r="K471" s="275"/>
      <c r="L471" s="275"/>
      <c r="M471" s="275"/>
      <c r="N471" s="275"/>
      <c r="O471" s="275"/>
      <c r="P471" s="275"/>
      <c r="Q471" s="275"/>
      <c r="R471" s="275"/>
      <c r="S471" s="275"/>
      <c r="T471" s="275"/>
      <c r="U471" s="251"/>
      <c r="V471" s="275"/>
      <c r="W471" s="275"/>
      <c r="X471" s="275"/>
      <c r="Y471" s="275"/>
      <c r="Z471" s="275"/>
      <c r="AA471" s="275"/>
      <c r="AB471" s="275"/>
      <c r="AC471" s="275"/>
      <c r="AD471" s="275"/>
      <c r="AE471" s="275"/>
      <c r="AF471" s="275"/>
      <c r="AG471" s="275"/>
      <c r="AH471" s="275"/>
      <c r="AI471" s="275"/>
      <c r="AJ471" s="275"/>
      <c r="AK471" s="275"/>
      <c r="AL471" s="275"/>
      <c r="AM471" s="367"/>
      <c r="AN471" s="367"/>
      <c r="AO471" s="367"/>
      <c r="AP471" s="367"/>
      <c r="AQ471" s="367"/>
      <c r="AR471" s="367"/>
      <c r="AS471" s="367"/>
      <c r="AT471" s="367"/>
      <c r="AU471" s="367"/>
      <c r="AV471" s="367"/>
      <c r="AW471" s="367"/>
      <c r="AX471" s="367"/>
      <c r="AY471" s="367"/>
      <c r="AZ471" s="367"/>
      <c r="BA471" s="272"/>
    </row>
    <row r="472" spans="1:53" ht="15" hidden="1" outlineLevel="1">
      <c r="A472" s="448">
        <v>14</v>
      </c>
      <c r="B472" s="273" t="s">
        <v>20</v>
      </c>
      <c r="C472" s="251" t="s">
        <v>25</v>
      </c>
      <c r="D472" s="255"/>
      <c r="E472" s="255"/>
      <c r="F472" s="255"/>
      <c r="G472" s="255"/>
      <c r="H472" s="255"/>
      <c r="I472" s="255"/>
      <c r="J472" s="255"/>
      <c r="K472" s="255"/>
      <c r="L472" s="255"/>
      <c r="M472" s="255"/>
      <c r="N472" s="255"/>
      <c r="O472" s="255"/>
      <c r="P472" s="255"/>
      <c r="Q472" s="255"/>
      <c r="R472" s="255"/>
      <c r="S472" s="255"/>
      <c r="T472" s="255"/>
      <c r="U472" s="255">
        <v>12</v>
      </c>
      <c r="V472" s="255"/>
      <c r="W472" s="255"/>
      <c r="X472" s="255"/>
      <c r="Y472" s="255"/>
      <c r="Z472" s="255"/>
      <c r="AA472" s="255"/>
      <c r="AB472" s="255"/>
      <c r="AC472" s="255"/>
      <c r="AD472" s="255"/>
      <c r="AE472" s="255"/>
      <c r="AF472" s="255"/>
      <c r="AG472" s="255"/>
      <c r="AH472" s="255"/>
      <c r="AI472" s="255"/>
      <c r="AJ472" s="255"/>
      <c r="AK472" s="255"/>
      <c r="AL472" s="255"/>
      <c r="AM472" s="366"/>
      <c r="AN472" s="366"/>
      <c r="AO472" s="415"/>
      <c r="AP472" s="366"/>
      <c r="AQ472" s="366"/>
      <c r="AR472" s="366"/>
      <c r="AS472" s="366"/>
      <c r="AT472" s="366"/>
      <c r="AU472" s="366"/>
      <c r="AV472" s="366"/>
      <c r="AW472" s="366"/>
      <c r="AX472" s="366"/>
      <c r="AY472" s="366"/>
      <c r="AZ472" s="366"/>
      <c r="BA472" s="256">
        <f>SUM(AM472:AZ472)</f>
        <v>0</v>
      </c>
    </row>
    <row r="473" spans="1:53" ht="15" hidden="1" outlineLevel="1">
      <c r="B473" s="254" t="s">
        <v>258</v>
      </c>
      <c r="C473" s="251" t="s">
        <v>163</v>
      </c>
      <c r="D473" s="255"/>
      <c r="E473" s="255"/>
      <c r="F473" s="255"/>
      <c r="G473" s="255"/>
      <c r="H473" s="255"/>
      <c r="I473" s="255"/>
      <c r="J473" s="255"/>
      <c r="K473" s="255"/>
      <c r="L473" s="255"/>
      <c r="M473" s="255"/>
      <c r="N473" s="255"/>
      <c r="O473" s="255"/>
      <c r="P473" s="255"/>
      <c r="Q473" s="255"/>
      <c r="R473" s="255"/>
      <c r="S473" s="255"/>
      <c r="T473" s="255"/>
      <c r="U473" s="255">
        <f>U472</f>
        <v>12</v>
      </c>
      <c r="V473" s="255"/>
      <c r="W473" s="255"/>
      <c r="X473" s="255"/>
      <c r="Y473" s="255"/>
      <c r="Z473" s="255"/>
      <c r="AA473" s="255"/>
      <c r="AB473" s="255"/>
      <c r="AC473" s="255"/>
      <c r="AD473" s="255"/>
      <c r="AE473" s="255"/>
      <c r="AF473" s="255"/>
      <c r="AG473" s="255"/>
      <c r="AH473" s="255"/>
      <c r="AI473" s="255"/>
      <c r="AJ473" s="255"/>
      <c r="AK473" s="255"/>
      <c r="AL473" s="255"/>
      <c r="AM473" s="362">
        <f>AM472</f>
        <v>0</v>
      </c>
      <c r="AN473" s="362">
        <f>AN472</f>
        <v>0</v>
      </c>
      <c r="AO473" s="362">
        <f t="shared" ref="AO473:AZ473" si="163">AO472</f>
        <v>0</v>
      </c>
      <c r="AP473" s="362">
        <f t="shared" si="163"/>
        <v>0</v>
      </c>
      <c r="AQ473" s="362">
        <f t="shared" si="163"/>
        <v>0</v>
      </c>
      <c r="AR473" s="362">
        <f t="shared" si="163"/>
        <v>0</v>
      </c>
      <c r="AS473" s="362">
        <f t="shared" si="163"/>
        <v>0</v>
      </c>
      <c r="AT473" s="362">
        <f t="shared" si="163"/>
        <v>0</v>
      </c>
      <c r="AU473" s="362">
        <f t="shared" si="163"/>
        <v>0</v>
      </c>
      <c r="AV473" s="362">
        <f t="shared" si="163"/>
        <v>0</v>
      </c>
      <c r="AW473" s="362">
        <f t="shared" si="163"/>
        <v>0</v>
      </c>
      <c r="AX473" s="362">
        <f t="shared" si="163"/>
        <v>0</v>
      </c>
      <c r="AY473" s="362">
        <f t="shared" si="163"/>
        <v>0</v>
      </c>
      <c r="AZ473" s="362">
        <f t="shared" si="163"/>
        <v>0</v>
      </c>
      <c r="BA473" s="270"/>
    </row>
    <row r="474" spans="1:53" ht="15" hidden="1" outlineLevel="1">
      <c r="B474" s="273"/>
      <c r="C474" s="271"/>
      <c r="D474" s="275"/>
      <c r="E474" s="275"/>
      <c r="F474" s="275"/>
      <c r="G474" s="275"/>
      <c r="H474" s="275"/>
      <c r="I474" s="275"/>
      <c r="J474" s="275"/>
      <c r="K474" s="275"/>
      <c r="L474" s="275"/>
      <c r="M474" s="275"/>
      <c r="N474" s="275"/>
      <c r="O474" s="275"/>
      <c r="P474" s="275"/>
      <c r="Q474" s="275"/>
      <c r="R474" s="275"/>
      <c r="S474" s="275"/>
      <c r="T474" s="275"/>
      <c r="U474" s="251"/>
      <c r="V474" s="275"/>
      <c r="W474" s="275"/>
      <c r="X474" s="275"/>
      <c r="Y474" s="275"/>
      <c r="Z474" s="275"/>
      <c r="AA474" s="275"/>
      <c r="AB474" s="275"/>
      <c r="AC474" s="275"/>
      <c r="AD474" s="275"/>
      <c r="AE474" s="275"/>
      <c r="AF474" s="275"/>
      <c r="AG474" s="275"/>
      <c r="AH474" s="275"/>
      <c r="AI474" s="275"/>
      <c r="AJ474" s="275"/>
      <c r="AK474" s="275"/>
      <c r="AL474" s="275"/>
      <c r="AM474" s="367"/>
      <c r="AN474" s="368"/>
      <c r="AO474" s="367"/>
      <c r="AP474" s="367"/>
      <c r="AQ474" s="367"/>
      <c r="AR474" s="367"/>
      <c r="AS474" s="367"/>
      <c r="AT474" s="367"/>
      <c r="AU474" s="367"/>
      <c r="AV474" s="367"/>
      <c r="AW474" s="367"/>
      <c r="AX474" s="367"/>
      <c r="AY474" s="367"/>
      <c r="AZ474" s="367"/>
      <c r="BA474" s="272"/>
    </row>
    <row r="475" spans="1:53" s="243" customFormat="1" ht="15" hidden="1" outlineLevel="1">
      <c r="A475" s="448">
        <v>15</v>
      </c>
      <c r="B475" s="273" t="s">
        <v>482</v>
      </c>
      <c r="C475" s="251" t="s">
        <v>25</v>
      </c>
      <c r="D475" s="255"/>
      <c r="E475" s="255"/>
      <c r="F475" s="255"/>
      <c r="G475" s="255"/>
      <c r="H475" s="255"/>
      <c r="I475" s="255"/>
      <c r="J475" s="255"/>
      <c r="K475" s="255"/>
      <c r="L475" s="255"/>
      <c r="M475" s="255"/>
      <c r="N475" s="255"/>
      <c r="O475" s="255"/>
      <c r="P475" s="255"/>
      <c r="Q475" s="255"/>
      <c r="R475" s="255"/>
      <c r="S475" s="255"/>
      <c r="T475" s="255"/>
      <c r="U475" s="251"/>
      <c r="V475" s="255"/>
      <c r="W475" s="255"/>
      <c r="X475" s="255"/>
      <c r="Y475" s="255"/>
      <c r="Z475" s="255"/>
      <c r="AA475" s="255"/>
      <c r="AB475" s="255"/>
      <c r="AC475" s="255"/>
      <c r="AD475" s="255"/>
      <c r="AE475" s="255"/>
      <c r="AF475" s="255"/>
      <c r="AG475" s="255"/>
      <c r="AH475" s="255"/>
      <c r="AI475" s="255"/>
      <c r="AJ475" s="255"/>
      <c r="AK475" s="255"/>
      <c r="AL475" s="255"/>
      <c r="AM475" s="366"/>
      <c r="AN475" s="366"/>
      <c r="AO475" s="366"/>
      <c r="AP475" s="366"/>
      <c r="AQ475" s="366"/>
      <c r="AR475" s="366"/>
      <c r="AS475" s="366"/>
      <c r="AT475" s="366"/>
      <c r="AU475" s="366"/>
      <c r="AV475" s="366"/>
      <c r="AW475" s="366"/>
      <c r="AX475" s="366"/>
      <c r="AY475" s="366"/>
      <c r="AZ475" s="366"/>
      <c r="BA475" s="256">
        <f>SUM(AM475:AZ475)</f>
        <v>0</v>
      </c>
    </row>
    <row r="476" spans="1:53" s="243" customFormat="1" ht="15" hidden="1" outlineLevel="1">
      <c r="A476" s="448"/>
      <c r="B476" s="273" t="s">
        <v>258</v>
      </c>
      <c r="C476" s="251" t="s">
        <v>163</v>
      </c>
      <c r="D476" s="255"/>
      <c r="E476" s="255"/>
      <c r="F476" s="255"/>
      <c r="G476" s="255"/>
      <c r="H476" s="255"/>
      <c r="I476" s="255"/>
      <c r="J476" s="255"/>
      <c r="K476" s="255"/>
      <c r="L476" s="255"/>
      <c r="M476" s="255"/>
      <c r="N476" s="255"/>
      <c r="O476" s="255"/>
      <c r="P476" s="255"/>
      <c r="Q476" s="255"/>
      <c r="R476" s="255"/>
      <c r="S476" s="255"/>
      <c r="T476" s="255"/>
      <c r="U476" s="251"/>
      <c r="V476" s="255"/>
      <c r="W476" s="255"/>
      <c r="X476" s="255"/>
      <c r="Y476" s="255"/>
      <c r="Z476" s="255"/>
      <c r="AA476" s="255"/>
      <c r="AB476" s="255"/>
      <c r="AC476" s="255"/>
      <c r="AD476" s="255"/>
      <c r="AE476" s="255"/>
      <c r="AF476" s="255"/>
      <c r="AG476" s="255"/>
      <c r="AH476" s="255"/>
      <c r="AI476" s="255"/>
      <c r="AJ476" s="255"/>
      <c r="AK476" s="255"/>
      <c r="AL476" s="255"/>
      <c r="AM476" s="362">
        <f>AM475</f>
        <v>0</v>
      </c>
      <c r="AN476" s="362">
        <f>AN475</f>
        <v>0</v>
      </c>
      <c r="AO476" s="362">
        <f t="shared" ref="AO476:AZ476" si="164">AO475</f>
        <v>0</v>
      </c>
      <c r="AP476" s="362">
        <f t="shared" si="164"/>
        <v>0</v>
      </c>
      <c r="AQ476" s="362">
        <f t="shared" si="164"/>
        <v>0</v>
      </c>
      <c r="AR476" s="362">
        <f t="shared" si="164"/>
        <v>0</v>
      </c>
      <c r="AS476" s="362">
        <f t="shared" si="164"/>
        <v>0</v>
      </c>
      <c r="AT476" s="362">
        <f t="shared" si="164"/>
        <v>0</v>
      </c>
      <c r="AU476" s="362">
        <f t="shared" si="164"/>
        <v>0</v>
      </c>
      <c r="AV476" s="362">
        <f t="shared" si="164"/>
        <v>0</v>
      </c>
      <c r="AW476" s="362">
        <f t="shared" si="164"/>
        <v>0</v>
      </c>
      <c r="AX476" s="362">
        <f t="shared" si="164"/>
        <v>0</v>
      </c>
      <c r="AY476" s="362">
        <f t="shared" si="164"/>
        <v>0</v>
      </c>
      <c r="AZ476" s="362">
        <f t="shared" si="164"/>
        <v>0</v>
      </c>
      <c r="BA476" s="270"/>
    </row>
    <row r="477" spans="1:53" s="243" customFormat="1" ht="15" hidden="1" outlineLevel="1">
      <c r="A477" s="448"/>
      <c r="B477" s="273"/>
      <c r="C477" s="271"/>
      <c r="D477" s="275"/>
      <c r="E477" s="275"/>
      <c r="F477" s="275"/>
      <c r="G477" s="275"/>
      <c r="H477" s="275"/>
      <c r="I477" s="275"/>
      <c r="J477" s="275"/>
      <c r="K477" s="275"/>
      <c r="L477" s="275"/>
      <c r="M477" s="275"/>
      <c r="N477" s="275"/>
      <c r="O477" s="275"/>
      <c r="P477" s="275"/>
      <c r="Q477" s="275"/>
      <c r="R477" s="275"/>
      <c r="S477" s="275"/>
      <c r="T477" s="275"/>
      <c r="U477" s="251"/>
      <c r="V477" s="275"/>
      <c r="W477" s="275"/>
      <c r="X477" s="275"/>
      <c r="Y477" s="275"/>
      <c r="Z477" s="275"/>
      <c r="AA477" s="275"/>
      <c r="AB477" s="275"/>
      <c r="AC477" s="275"/>
      <c r="AD477" s="275"/>
      <c r="AE477" s="275"/>
      <c r="AF477" s="275"/>
      <c r="AG477" s="275"/>
      <c r="AH477" s="275"/>
      <c r="AI477" s="275"/>
      <c r="AJ477" s="275"/>
      <c r="AK477" s="275"/>
      <c r="AL477" s="275"/>
      <c r="AM477" s="369"/>
      <c r="AN477" s="367"/>
      <c r="AO477" s="367"/>
      <c r="AP477" s="367"/>
      <c r="AQ477" s="367"/>
      <c r="AR477" s="367"/>
      <c r="AS477" s="367"/>
      <c r="AT477" s="367"/>
      <c r="AU477" s="367"/>
      <c r="AV477" s="367"/>
      <c r="AW477" s="367"/>
      <c r="AX477" s="367"/>
      <c r="AY477" s="367"/>
      <c r="AZ477" s="367"/>
      <c r="BA477" s="272"/>
    </row>
    <row r="478" spans="1:53" s="243" customFormat="1" ht="30" hidden="1" outlineLevel="1">
      <c r="A478" s="448">
        <v>16</v>
      </c>
      <c r="B478" s="273" t="s">
        <v>483</v>
      </c>
      <c r="C478" s="251" t="s">
        <v>25</v>
      </c>
      <c r="D478" s="255"/>
      <c r="E478" s="255"/>
      <c r="F478" s="255"/>
      <c r="G478" s="255"/>
      <c r="H478" s="255"/>
      <c r="I478" s="255"/>
      <c r="J478" s="255"/>
      <c r="K478" s="255"/>
      <c r="L478" s="255"/>
      <c r="M478" s="255"/>
      <c r="N478" s="255"/>
      <c r="O478" s="255"/>
      <c r="P478" s="255"/>
      <c r="Q478" s="255"/>
      <c r="R478" s="255"/>
      <c r="S478" s="255"/>
      <c r="T478" s="255"/>
      <c r="U478" s="251"/>
      <c r="V478" s="255"/>
      <c r="W478" s="255"/>
      <c r="X478" s="255"/>
      <c r="Y478" s="255"/>
      <c r="Z478" s="255"/>
      <c r="AA478" s="255"/>
      <c r="AB478" s="255"/>
      <c r="AC478" s="255"/>
      <c r="AD478" s="255"/>
      <c r="AE478" s="255"/>
      <c r="AF478" s="255"/>
      <c r="AG478" s="255"/>
      <c r="AH478" s="255"/>
      <c r="AI478" s="255"/>
      <c r="AJ478" s="255"/>
      <c r="AK478" s="255"/>
      <c r="AL478" s="255"/>
      <c r="AM478" s="366"/>
      <c r="AN478" s="366"/>
      <c r="AO478" s="366"/>
      <c r="AP478" s="366"/>
      <c r="AQ478" s="366"/>
      <c r="AR478" s="366"/>
      <c r="AS478" s="366"/>
      <c r="AT478" s="366"/>
      <c r="AU478" s="366"/>
      <c r="AV478" s="366"/>
      <c r="AW478" s="366"/>
      <c r="AX478" s="366"/>
      <c r="AY478" s="366"/>
      <c r="AZ478" s="366"/>
      <c r="BA478" s="256">
        <f>SUM(AM478:AZ478)</f>
        <v>0</v>
      </c>
    </row>
    <row r="479" spans="1:53" s="243" customFormat="1" ht="15" hidden="1" outlineLevel="1">
      <c r="A479" s="448"/>
      <c r="B479" s="273" t="s">
        <v>258</v>
      </c>
      <c r="C479" s="251" t="s">
        <v>163</v>
      </c>
      <c r="D479" s="255"/>
      <c r="E479" s="255"/>
      <c r="F479" s="255"/>
      <c r="G479" s="255"/>
      <c r="H479" s="255"/>
      <c r="I479" s="255"/>
      <c r="J479" s="255"/>
      <c r="K479" s="255"/>
      <c r="L479" s="255"/>
      <c r="M479" s="255"/>
      <c r="N479" s="255"/>
      <c r="O479" s="255"/>
      <c r="P479" s="255"/>
      <c r="Q479" s="255"/>
      <c r="R479" s="255"/>
      <c r="S479" s="255"/>
      <c r="T479" s="255"/>
      <c r="U479" s="251"/>
      <c r="V479" s="255"/>
      <c r="W479" s="255"/>
      <c r="X479" s="255"/>
      <c r="Y479" s="255"/>
      <c r="Z479" s="255"/>
      <c r="AA479" s="255"/>
      <c r="AB479" s="255"/>
      <c r="AC479" s="255"/>
      <c r="AD479" s="255"/>
      <c r="AE479" s="255"/>
      <c r="AF479" s="255"/>
      <c r="AG479" s="255"/>
      <c r="AH479" s="255"/>
      <c r="AI479" s="255"/>
      <c r="AJ479" s="255"/>
      <c r="AK479" s="255"/>
      <c r="AL479" s="255"/>
      <c r="AM479" s="362">
        <f>AM478</f>
        <v>0</v>
      </c>
      <c r="AN479" s="362">
        <f>AN478</f>
        <v>0</v>
      </c>
      <c r="AO479" s="362">
        <f t="shared" ref="AO479:AZ479" si="165">AO478</f>
        <v>0</v>
      </c>
      <c r="AP479" s="362">
        <f t="shared" si="165"/>
        <v>0</v>
      </c>
      <c r="AQ479" s="362">
        <f t="shared" si="165"/>
        <v>0</v>
      </c>
      <c r="AR479" s="362">
        <f t="shared" si="165"/>
        <v>0</v>
      </c>
      <c r="AS479" s="362">
        <f t="shared" si="165"/>
        <v>0</v>
      </c>
      <c r="AT479" s="362">
        <f t="shared" si="165"/>
        <v>0</v>
      </c>
      <c r="AU479" s="362">
        <f t="shared" si="165"/>
        <v>0</v>
      </c>
      <c r="AV479" s="362">
        <f t="shared" si="165"/>
        <v>0</v>
      </c>
      <c r="AW479" s="362">
        <f t="shared" si="165"/>
        <v>0</v>
      </c>
      <c r="AX479" s="362">
        <f t="shared" si="165"/>
        <v>0</v>
      </c>
      <c r="AY479" s="362">
        <f t="shared" si="165"/>
        <v>0</v>
      </c>
      <c r="AZ479" s="362">
        <f t="shared" si="165"/>
        <v>0</v>
      </c>
      <c r="BA479" s="270"/>
    </row>
    <row r="480" spans="1:53" s="243" customFormat="1" ht="15" hidden="1" outlineLevel="1">
      <c r="A480" s="448"/>
      <c r="B480" s="273"/>
      <c r="C480" s="271"/>
      <c r="D480" s="275"/>
      <c r="E480" s="275"/>
      <c r="F480" s="275"/>
      <c r="G480" s="275"/>
      <c r="H480" s="275"/>
      <c r="I480" s="275"/>
      <c r="J480" s="275"/>
      <c r="K480" s="275"/>
      <c r="L480" s="275"/>
      <c r="M480" s="275"/>
      <c r="N480" s="275"/>
      <c r="O480" s="275"/>
      <c r="P480" s="275"/>
      <c r="Q480" s="275"/>
      <c r="R480" s="275"/>
      <c r="S480" s="275"/>
      <c r="T480" s="275"/>
      <c r="U480" s="251"/>
      <c r="V480" s="275"/>
      <c r="W480" s="275"/>
      <c r="X480" s="275"/>
      <c r="Y480" s="275"/>
      <c r="Z480" s="275"/>
      <c r="AA480" s="275"/>
      <c r="AB480" s="275"/>
      <c r="AC480" s="275"/>
      <c r="AD480" s="275"/>
      <c r="AE480" s="275"/>
      <c r="AF480" s="275"/>
      <c r="AG480" s="275"/>
      <c r="AH480" s="275"/>
      <c r="AI480" s="275"/>
      <c r="AJ480" s="275"/>
      <c r="AK480" s="275"/>
      <c r="AL480" s="275"/>
      <c r="AM480" s="369"/>
      <c r="AN480" s="367"/>
      <c r="AO480" s="367"/>
      <c r="AP480" s="367"/>
      <c r="AQ480" s="367"/>
      <c r="AR480" s="367"/>
      <c r="AS480" s="367"/>
      <c r="AT480" s="367"/>
      <c r="AU480" s="367"/>
      <c r="AV480" s="367"/>
      <c r="AW480" s="367"/>
      <c r="AX480" s="367"/>
      <c r="AY480" s="367"/>
      <c r="AZ480" s="367"/>
      <c r="BA480" s="272"/>
    </row>
    <row r="481" spans="1:53" ht="15" hidden="1" outlineLevel="1">
      <c r="A481" s="448">
        <v>17</v>
      </c>
      <c r="B481" s="273" t="s">
        <v>9</v>
      </c>
      <c r="C481" s="251" t="s">
        <v>25</v>
      </c>
      <c r="D481" s="255"/>
      <c r="E481" s="255"/>
      <c r="F481" s="255"/>
      <c r="G481" s="255"/>
      <c r="H481" s="255"/>
      <c r="I481" s="255"/>
      <c r="J481" s="255"/>
      <c r="K481" s="255"/>
      <c r="L481" s="255"/>
      <c r="M481" s="255"/>
      <c r="N481" s="255"/>
      <c r="O481" s="255"/>
      <c r="P481" s="255"/>
      <c r="Q481" s="255"/>
      <c r="R481" s="255"/>
      <c r="S481" s="255"/>
      <c r="T481" s="255"/>
      <c r="U481" s="251"/>
      <c r="V481" s="255"/>
      <c r="W481" s="255"/>
      <c r="X481" s="255"/>
      <c r="Y481" s="255"/>
      <c r="Z481" s="255"/>
      <c r="AA481" s="255"/>
      <c r="AB481" s="255"/>
      <c r="AC481" s="255"/>
      <c r="AD481" s="255"/>
      <c r="AE481" s="255"/>
      <c r="AF481" s="255"/>
      <c r="AG481" s="255"/>
      <c r="AH481" s="255"/>
      <c r="AI481" s="255"/>
      <c r="AJ481" s="255"/>
      <c r="AK481" s="255"/>
      <c r="AL481" s="255"/>
      <c r="AM481" s="366"/>
      <c r="AN481" s="366"/>
      <c r="AO481" s="366"/>
      <c r="AP481" s="366"/>
      <c r="AQ481" s="366"/>
      <c r="AR481" s="366"/>
      <c r="AS481" s="366"/>
      <c r="AT481" s="366"/>
      <c r="AU481" s="366"/>
      <c r="AV481" s="366"/>
      <c r="AW481" s="366"/>
      <c r="AX481" s="366"/>
      <c r="AY481" s="366"/>
      <c r="AZ481" s="366"/>
      <c r="BA481" s="256">
        <f>SUM(AM481:AZ481)</f>
        <v>0</v>
      </c>
    </row>
    <row r="482" spans="1:53" ht="15" hidden="1" outlineLevel="1">
      <c r="B482" s="254" t="s">
        <v>258</v>
      </c>
      <c r="C482" s="251" t="s">
        <v>163</v>
      </c>
      <c r="D482" s="255"/>
      <c r="E482" s="255"/>
      <c r="F482" s="255"/>
      <c r="G482" s="255"/>
      <c r="H482" s="255"/>
      <c r="I482" s="255"/>
      <c r="J482" s="255"/>
      <c r="K482" s="255"/>
      <c r="L482" s="255"/>
      <c r="M482" s="255"/>
      <c r="N482" s="255"/>
      <c r="O482" s="255"/>
      <c r="P482" s="255"/>
      <c r="Q482" s="255"/>
      <c r="R482" s="255"/>
      <c r="S482" s="255"/>
      <c r="T482" s="255"/>
      <c r="U482" s="251"/>
      <c r="V482" s="255"/>
      <c r="W482" s="255"/>
      <c r="X482" s="255"/>
      <c r="Y482" s="255"/>
      <c r="Z482" s="255"/>
      <c r="AA482" s="255"/>
      <c r="AB482" s="255"/>
      <c r="AC482" s="255"/>
      <c r="AD482" s="255"/>
      <c r="AE482" s="255"/>
      <c r="AF482" s="255"/>
      <c r="AG482" s="255"/>
      <c r="AH482" s="255"/>
      <c r="AI482" s="255"/>
      <c r="AJ482" s="255"/>
      <c r="AK482" s="255"/>
      <c r="AL482" s="255"/>
      <c r="AM482" s="362">
        <f>AM481</f>
        <v>0</v>
      </c>
      <c r="AN482" s="362">
        <f>AN481</f>
        <v>0</v>
      </c>
      <c r="AO482" s="362">
        <f t="shared" ref="AO482:AZ482" si="166">AO481</f>
        <v>0</v>
      </c>
      <c r="AP482" s="362">
        <f t="shared" si="166"/>
        <v>0</v>
      </c>
      <c r="AQ482" s="362">
        <f t="shared" si="166"/>
        <v>0</v>
      </c>
      <c r="AR482" s="362">
        <f t="shared" si="166"/>
        <v>0</v>
      </c>
      <c r="AS482" s="362">
        <f t="shared" si="166"/>
        <v>0</v>
      </c>
      <c r="AT482" s="362">
        <f t="shared" si="166"/>
        <v>0</v>
      </c>
      <c r="AU482" s="362">
        <f t="shared" si="166"/>
        <v>0</v>
      </c>
      <c r="AV482" s="362">
        <f t="shared" si="166"/>
        <v>0</v>
      </c>
      <c r="AW482" s="362">
        <f t="shared" si="166"/>
        <v>0</v>
      </c>
      <c r="AX482" s="362">
        <f t="shared" si="166"/>
        <v>0</v>
      </c>
      <c r="AY482" s="362">
        <f t="shared" si="166"/>
        <v>0</v>
      </c>
      <c r="AZ482" s="362">
        <f t="shared" si="166"/>
        <v>0</v>
      </c>
      <c r="BA482" s="270"/>
    </row>
    <row r="483" spans="1:53" ht="15" hidden="1" outlineLevel="1">
      <c r="B483" s="274"/>
      <c r="C483" s="265"/>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AI483" s="251"/>
      <c r="AJ483" s="251"/>
      <c r="AK483" s="251"/>
      <c r="AL483" s="251"/>
      <c r="AM483" s="370"/>
      <c r="AN483" s="371"/>
      <c r="AO483" s="371"/>
      <c r="AP483" s="371"/>
      <c r="AQ483" s="371"/>
      <c r="AR483" s="371"/>
      <c r="AS483" s="371"/>
      <c r="AT483" s="371"/>
      <c r="AU483" s="371"/>
      <c r="AV483" s="371"/>
      <c r="AW483" s="371"/>
      <c r="AX483" s="371"/>
      <c r="AY483" s="371"/>
      <c r="AZ483" s="371"/>
      <c r="BA483" s="276"/>
    </row>
    <row r="484" spans="1:53" ht="15.75" hidden="1" outlineLevel="1">
      <c r="A484" s="449"/>
      <c r="B484" s="248" t="s">
        <v>10</v>
      </c>
      <c r="C484" s="249"/>
      <c r="D484" s="249"/>
      <c r="E484" s="249"/>
      <c r="F484" s="249"/>
      <c r="G484" s="249"/>
      <c r="H484" s="249"/>
      <c r="I484" s="249"/>
      <c r="J484" s="249"/>
      <c r="K484" s="249"/>
      <c r="L484" s="249"/>
      <c r="M484" s="249"/>
      <c r="N484" s="249"/>
      <c r="O484" s="249"/>
      <c r="P484" s="249"/>
      <c r="Q484" s="249"/>
      <c r="R484" s="249"/>
      <c r="S484" s="249"/>
      <c r="T484" s="249"/>
      <c r="U484" s="250"/>
      <c r="V484" s="249"/>
      <c r="W484" s="249"/>
      <c r="X484" s="249"/>
      <c r="Y484" s="249"/>
      <c r="Z484" s="249"/>
      <c r="AA484" s="249"/>
      <c r="AB484" s="249"/>
      <c r="AC484" s="249"/>
      <c r="AD484" s="249"/>
      <c r="AE484" s="249"/>
      <c r="AF484" s="249"/>
      <c r="AG484" s="249"/>
      <c r="AH484" s="249"/>
      <c r="AI484" s="249"/>
      <c r="AJ484" s="249"/>
      <c r="AK484" s="249"/>
      <c r="AL484" s="249"/>
      <c r="AM484" s="365"/>
      <c r="AN484" s="365"/>
      <c r="AO484" s="365"/>
      <c r="AP484" s="365"/>
      <c r="AQ484" s="365"/>
      <c r="AR484" s="365"/>
      <c r="AS484" s="365"/>
      <c r="AT484" s="365"/>
      <c r="AU484" s="365"/>
      <c r="AV484" s="365"/>
      <c r="AW484" s="365"/>
      <c r="AX484" s="365"/>
      <c r="AY484" s="365"/>
      <c r="AZ484" s="365"/>
      <c r="BA484" s="252"/>
    </row>
    <row r="485" spans="1:53" ht="15" hidden="1" outlineLevel="1">
      <c r="A485" s="448">
        <v>18</v>
      </c>
      <c r="B485" s="274" t="s">
        <v>11</v>
      </c>
      <c r="C485" s="251" t="s">
        <v>25</v>
      </c>
      <c r="D485" s="255"/>
      <c r="E485" s="255"/>
      <c r="F485" s="255"/>
      <c r="G485" s="255"/>
      <c r="H485" s="255"/>
      <c r="I485" s="255"/>
      <c r="J485" s="255"/>
      <c r="K485" s="255"/>
      <c r="L485" s="255"/>
      <c r="M485" s="255"/>
      <c r="N485" s="255"/>
      <c r="O485" s="255"/>
      <c r="P485" s="255"/>
      <c r="Q485" s="255"/>
      <c r="R485" s="255"/>
      <c r="S485" s="255"/>
      <c r="T485" s="255"/>
      <c r="U485" s="255">
        <v>12</v>
      </c>
      <c r="V485" s="255"/>
      <c r="W485" s="255"/>
      <c r="X485" s="255"/>
      <c r="Y485" s="255"/>
      <c r="Z485" s="255"/>
      <c r="AA485" s="255"/>
      <c r="AB485" s="255"/>
      <c r="AC485" s="255"/>
      <c r="AD485" s="255"/>
      <c r="AE485" s="255"/>
      <c r="AF485" s="255"/>
      <c r="AG485" s="255"/>
      <c r="AH485" s="255"/>
      <c r="AI485" s="255"/>
      <c r="AJ485" s="255"/>
      <c r="AK485" s="255"/>
      <c r="AL485" s="255"/>
      <c r="AM485" s="377"/>
      <c r="AN485" s="366"/>
      <c r="AO485" s="366"/>
      <c r="AP485" s="366"/>
      <c r="AQ485" s="366"/>
      <c r="AR485" s="366"/>
      <c r="AS485" s="366"/>
      <c r="AT485" s="366"/>
      <c r="AU485" s="366"/>
      <c r="AV485" s="366"/>
      <c r="AW485" s="366"/>
      <c r="AX485" s="366"/>
      <c r="AY485" s="366"/>
      <c r="AZ485" s="366"/>
      <c r="BA485" s="256">
        <f>SUM(AM485:AZ485)</f>
        <v>0</v>
      </c>
    </row>
    <row r="486" spans="1:53" ht="15" hidden="1" outlineLevel="1">
      <c r="B486" s="254" t="s">
        <v>258</v>
      </c>
      <c r="C486" s="251" t="s">
        <v>163</v>
      </c>
      <c r="D486" s="255"/>
      <c r="E486" s="255"/>
      <c r="F486" s="255"/>
      <c r="G486" s="255"/>
      <c r="H486" s="255"/>
      <c r="I486" s="255"/>
      <c r="J486" s="255"/>
      <c r="K486" s="255"/>
      <c r="L486" s="255"/>
      <c r="M486" s="255"/>
      <c r="N486" s="255"/>
      <c r="O486" s="255"/>
      <c r="P486" s="255"/>
      <c r="Q486" s="255"/>
      <c r="R486" s="255"/>
      <c r="S486" s="255"/>
      <c r="T486" s="255"/>
      <c r="U486" s="255">
        <f>U485</f>
        <v>12</v>
      </c>
      <c r="V486" s="255"/>
      <c r="W486" s="255"/>
      <c r="X486" s="255"/>
      <c r="Y486" s="255"/>
      <c r="Z486" s="255"/>
      <c r="AA486" s="255"/>
      <c r="AB486" s="255"/>
      <c r="AC486" s="255"/>
      <c r="AD486" s="255"/>
      <c r="AE486" s="255"/>
      <c r="AF486" s="255"/>
      <c r="AG486" s="255"/>
      <c r="AH486" s="255"/>
      <c r="AI486" s="255"/>
      <c r="AJ486" s="255"/>
      <c r="AK486" s="255"/>
      <c r="AL486" s="255"/>
      <c r="AM486" s="362">
        <f>AM485</f>
        <v>0</v>
      </c>
      <c r="AN486" s="362">
        <f>AN485</f>
        <v>0</v>
      </c>
      <c r="AO486" s="362">
        <f t="shared" ref="AO486:AZ486" si="167">AO485</f>
        <v>0</v>
      </c>
      <c r="AP486" s="362">
        <f t="shared" si="167"/>
        <v>0</v>
      </c>
      <c r="AQ486" s="362">
        <f t="shared" si="167"/>
        <v>0</v>
      </c>
      <c r="AR486" s="362">
        <f t="shared" si="167"/>
        <v>0</v>
      </c>
      <c r="AS486" s="362">
        <f t="shared" si="167"/>
        <v>0</v>
      </c>
      <c r="AT486" s="362">
        <f t="shared" si="167"/>
        <v>0</v>
      </c>
      <c r="AU486" s="362">
        <f t="shared" si="167"/>
        <v>0</v>
      </c>
      <c r="AV486" s="362">
        <f t="shared" si="167"/>
        <v>0</v>
      </c>
      <c r="AW486" s="362">
        <f t="shared" si="167"/>
        <v>0</v>
      </c>
      <c r="AX486" s="362">
        <f t="shared" si="167"/>
        <v>0</v>
      </c>
      <c r="AY486" s="362">
        <f t="shared" si="167"/>
        <v>0</v>
      </c>
      <c r="AZ486" s="362">
        <f t="shared" si="167"/>
        <v>0</v>
      </c>
      <c r="BA486" s="257"/>
    </row>
    <row r="487" spans="1:53" ht="15" hidden="1" outlineLevel="1">
      <c r="B487" s="274"/>
      <c r="C487" s="265"/>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AI487" s="251"/>
      <c r="AJ487" s="251"/>
      <c r="AK487" s="251"/>
      <c r="AL487" s="251"/>
      <c r="AM487" s="363"/>
      <c r="AN487" s="372"/>
      <c r="AO487" s="372"/>
      <c r="AP487" s="372"/>
      <c r="AQ487" s="372"/>
      <c r="AR487" s="372"/>
      <c r="AS487" s="372"/>
      <c r="AT487" s="372"/>
      <c r="AU487" s="372"/>
      <c r="AV487" s="372"/>
      <c r="AW487" s="372"/>
      <c r="AX487" s="372"/>
      <c r="AY487" s="372"/>
      <c r="AZ487" s="372"/>
      <c r="BA487" s="266"/>
    </row>
    <row r="488" spans="1:53" ht="15" hidden="1" outlineLevel="1">
      <c r="A488" s="448">
        <v>19</v>
      </c>
      <c r="B488" s="274" t="s">
        <v>12</v>
      </c>
      <c r="C488" s="251" t="s">
        <v>25</v>
      </c>
      <c r="D488" s="255"/>
      <c r="E488" s="255"/>
      <c r="F488" s="255"/>
      <c r="G488" s="255"/>
      <c r="H488" s="255"/>
      <c r="I488" s="255"/>
      <c r="J488" s="255"/>
      <c r="K488" s="255"/>
      <c r="L488" s="255"/>
      <c r="M488" s="255"/>
      <c r="N488" s="255"/>
      <c r="O488" s="255"/>
      <c r="P488" s="255"/>
      <c r="Q488" s="255"/>
      <c r="R488" s="255"/>
      <c r="S488" s="255"/>
      <c r="T488" s="255"/>
      <c r="U488" s="255">
        <v>12</v>
      </c>
      <c r="V488" s="255"/>
      <c r="W488" s="255"/>
      <c r="X488" s="255"/>
      <c r="Y488" s="255"/>
      <c r="Z488" s="255"/>
      <c r="AA488" s="255"/>
      <c r="AB488" s="255"/>
      <c r="AC488" s="255"/>
      <c r="AD488" s="255"/>
      <c r="AE488" s="255"/>
      <c r="AF488" s="255"/>
      <c r="AG488" s="255"/>
      <c r="AH488" s="255"/>
      <c r="AI488" s="255"/>
      <c r="AJ488" s="255"/>
      <c r="AK488" s="255"/>
      <c r="AL488" s="255"/>
      <c r="AM488" s="361"/>
      <c r="AN488" s="366"/>
      <c r="AO488" s="366"/>
      <c r="AP488" s="366"/>
      <c r="AQ488" s="366"/>
      <c r="AR488" s="366"/>
      <c r="AS488" s="366"/>
      <c r="AT488" s="366"/>
      <c r="AU488" s="366"/>
      <c r="AV488" s="366"/>
      <c r="AW488" s="366"/>
      <c r="AX488" s="366"/>
      <c r="AY488" s="366"/>
      <c r="AZ488" s="366"/>
      <c r="BA488" s="256">
        <f>SUM(AM488:AZ488)</f>
        <v>0</v>
      </c>
    </row>
    <row r="489" spans="1:53" ht="15" hidden="1" outlineLevel="1">
      <c r="B489" s="254" t="s">
        <v>258</v>
      </c>
      <c r="C489" s="251" t="s">
        <v>163</v>
      </c>
      <c r="D489" s="255"/>
      <c r="E489" s="255"/>
      <c r="F489" s="255"/>
      <c r="G489" s="255"/>
      <c r="H489" s="255"/>
      <c r="I489" s="255"/>
      <c r="J489" s="255"/>
      <c r="K489" s="255"/>
      <c r="L489" s="255"/>
      <c r="M489" s="255"/>
      <c r="N489" s="255"/>
      <c r="O489" s="255"/>
      <c r="P489" s="255"/>
      <c r="Q489" s="255"/>
      <c r="R489" s="255"/>
      <c r="S489" s="255"/>
      <c r="T489" s="255"/>
      <c r="U489" s="255">
        <f>U488</f>
        <v>12</v>
      </c>
      <c r="V489" s="255"/>
      <c r="W489" s="255"/>
      <c r="X489" s="255"/>
      <c r="Y489" s="255"/>
      <c r="Z489" s="255"/>
      <c r="AA489" s="255"/>
      <c r="AB489" s="255"/>
      <c r="AC489" s="255"/>
      <c r="AD489" s="255"/>
      <c r="AE489" s="255"/>
      <c r="AF489" s="255"/>
      <c r="AG489" s="255"/>
      <c r="AH489" s="255"/>
      <c r="AI489" s="255"/>
      <c r="AJ489" s="255"/>
      <c r="AK489" s="255"/>
      <c r="AL489" s="255"/>
      <c r="AM489" s="362">
        <f>AM488</f>
        <v>0</v>
      </c>
      <c r="AN489" s="362">
        <f>AN488</f>
        <v>0</v>
      </c>
      <c r="AO489" s="362">
        <f t="shared" ref="AO489:AZ489" si="168">AO488</f>
        <v>0</v>
      </c>
      <c r="AP489" s="362">
        <f t="shared" si="168"/>
        <v>0</v>
      </c>
      <c r="AQ489" s="362">
        <f t="shared" si="168"/>
        <v>0</v>
      </c>
      <c r="AR489" s="362">
        <f t="shared" si="168"/>
        <v>0</v>
      </c>
      <c r="AS489" s="362">
        <f t="shared" si="168"/>
        <v>0</v>
      </c>
      <c r="AT489" s="362">
        <f t="shared" si="168"/>
        <v>0</v>
      </c>
      <c r="AU489" s="362">
        <f t="shared" si="168"/>
        <v>0</v>
      </c>
      <c r="AV489" s="362">
        <f t="shared" si="168"/>
        <v>0</v>
      </c>
      <c r="AW489" s="362">
        <f t="shared" si="168"/>
        <v>0</v>
      </c>
      <c r="AX489" s="362">
        <f t="shared" si="168"/>
        <v>0</v>
      </c>
      <c r="AY489" s="362">
        <f t="shared" si="168"/>
        <v>0</v>
      </c>
      <c r="AZ489" s="362">
        <f t="shared" si="168"/>
        <v>0</v>
      </c>
      <c r="BA489" s="257"/>
    </row>
    <row r="490" spans="1:53" ht="15" hidden="1" outlineLevel="1">
      <c r="B490" s="274"/>
      <c r="C490" s="265"/>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AI490" s="251"/>
      <c r="AJ490" s="251"/>
      <c r="AK490" s="251"/>
      <c r="AL490" s="251"/>
      <c r="AM490" s="373"/>
      <c r="AN490" s="373"/>
      <c r="AO490" s="363"/>
      <c r="AP490" s="363"/>
      <c r="AQ490" s="363"/>
      <c r="AR490" s="363"/>
      <c r="AS490" s="363"/>
      <c r="AT490" s="363"/>
      <c r="AU490" s="363"/>
      <c r="AV490" s="363"/>
      <c r="AW490" s="363"/>
      <c r="AX490" s="363"/>
      <c r="AY490" s="363"/>
      <c r="AZ490" s="363"/>
      <c r="BA490" s="266"/>
    </row>
    <row r="491" spans="1:53" ht="15" hidden="1" outlineLevel="1">
      <c r="A491" s="448">
        <v>20</v>
      </c>
      <c r="B491" s="274" t="s">
        <v>13</v>
      </c>
      <c r="C491" s="251" t="s">
        <v>25</v>
      </c>
      <c r="D491" s="255"/>
      <c r="E491" s="255"/>
      <c r="F491" s="255"/>
      <c r="G491" s="255"/>
      <c r="H491" s="255"/>
      <c r="I491" s="255"/>
      <c r="J491" s="255"/>
      <c r="K491" s="255"/>
      <c r="L491" s="255"/>
      <c r="M491" s="255"/>
      <c r="N491" s="255"/>
      <c r="O491" s="255"/>
      <c r="P491" s="255"/>
      <c r="Q491" s="255"/>
      <c r="R491" s="255"/>
      <c r="S491" s="255"/>
      <c r="T491" s="255"/>
      <c r="U491" s="255">
        <v>12</v>
      </c>
      <c r="V491" s="255"/>
      <c r="W491" s="255"/>
      <c r="X491" s="255"/>
      <c r="Y491" s="255"/>
      <c r="Z491" s="255"/>
      <c r="AA491" s="255"/>
      <c r="AB491" s="255"/>
      <c r="AC491" s="255"/>
      <c r="AD491" s="255"/>
      <c r="AE491" s="255"/>
      <c r="AF491" s="255"/>
      <c r="AG491" s="255"/>
      <c r="AH491" s="255"/>
      <c r="AI491" s="255"/>
      <c r="AJ491" s="255"/>
      <c r="AK491" s="255"/>
      <c r="AL491" s="255"/>
      <c r="AM491" s="361"/>
      <c r="AN491" s="366"/>
      <c r="AO491" s="366"/>
      <c r="AP491" s="366"/>
      <c r="AQ491" s="366"/>
      <c r="AR491" s="366"/>
      <c r="AS491" s="366"/>
      <c r="AT491" s="366"/>
      <c r="AU491" s="366"/>
      <c r="AV491" s="366"/>
      <c r="AW491" s="366"/>
      <c r="AX491" s="366"/>
      <c r="AY491" s="366"/>
      <c r="AZ491" s="366"/>
      <c r="BA491" s="256">
        <f>SUM(AM491:AZ491)</f>
        <v>0</v>
      </c>
    </row>
    <row r="492" spans="1:53" ht="15" hidden="1" outlineLevel="1">
      <c r="B492" s="254" t="s">
        <v>258</v>
      </c>
      <c r="C492" s="251" t="s">
        <v>163</v>
      </c>
      <c r="D492" s="255"/>
      <c r="E492" s="255"/>
      <c r="F492" s="255"/>
      <c r="G492" s="255"/>
      <c r="H492" s="255"/>
      <c r="I492" s="255"/>
      <c r="J492" s="255"/>
      <c r="K492" s="255"/>
      <c r="L492" s="255"/>
      <c r="M492" s="255"/>
      <c r="N492" s="255"/>
      <c r="O492" s="255"/>
      <c r="P492" s="255"/>
      <c r="Q492" s="255"/>
      <c r="R492" s="255"/>
      <c r="S492" s="255"/>
      <c r="T492" s="255"/>
      <c r="U492" s="255">
        <f>U491</f>
        <v>12</v>
      </c>
      <c r="V492" s="255"/>
      <c r="W492" s="255"/>
      <c r="X492" s="255"/>
      <c r="Y492" s="255"/>
      <c r="Z492" s="255"/>
      <c r="AA492" s="255"/>
      <c r="AB492" s="255"/>
      <c r="AC492" s="255"/>
      <c r="AD492" s="255"/>
      <c r="AE492" s="255"/>
      <c r="AF492" s="255"/>
      <c r="AG492" s="255"/>
      <c r="AH492" s="255"/>
      <c r="AI492" s="255"/>
      <c r="AJ492" s="255"/>
      <c r="AK492" s="255"/>
      <c r="AL492" s="255"/>
      <c r="AM492" s="362">
        <f>AM491</f>
        <v>0</v>
      </c>
      <c r="AN492" s="362">
        <f>AN491</f>
        <v>0</v>
      </c>
      <c r="AO492" s="362">
        <f t="shared" ref="AO492:AZ492" si="169">AO491</f>
        <v>0</v>
      </c>
      <c r="AP492" s="362">
        <f t="shared" si="169"/>
        <v>0</v>
      </c>
      <c r="AQ492" s="362">
        <f t="shared" si="169"/>
        <v>0</v>
      </c>
      <c r="AR492" s="362">
        <f t="shared" si="169"/>
        <v>0</v>
      </c>
      <c r="AS492" s="362">
        <f t="shared" si="169"/>
        <v>0</v>
      </c>
      <c r="AT492" s="362">
        <f t="shared" si="169"/>
        <v>0</v>
      </c>
      <c r="AU492" s="362">
        <f t="shared" si="169"/>
        <v>0</v>
      </c>
      <c r="AV492" s="362">
        <f t="shared" si="169"/>
        <v>0</v>
      </c>
      <c r="AW492" s="362">
        <f t="shared" si="169"/>
        <v>0</v>
      </c>
      <c r="AX492" s="362">
        <f t="shared" si="169"/>
        <v>0</v>
      </c>
      <c r="AY492" s="362">
        <f t="shared" si="169"/>
        <v>0</v>
      </c>
      <c r="AZ492" s="362">
        <f t="shared" si="169"/>
        <v>0</v>
      </c>
      <c r="BA492" s="266"/>
    </row>
    <row r="493" spans="1:53" ht="15" hidden="1" outlineLevel="1">
      <c r="B493" s="274"/>
      <c r="C493" s="265"/>
      <c r="D493" s="251"/>
      <c r="E493" s="251"/>
      <c r="F493" s="251"/>
      <c r="G493" s="251"/>
      <c r="H493" s="251"/>
      <c r="I493" s="251"/>
      <c r="J493" s="251"/>
      <c r="K493" s="251"/>
      <c r="L493" s="251"/>
      <c r="M493" s="251"/>
      <c r="N493" s="251"/>
      <c r="O493" s="251"/>
      <c r="P493" s="251"/>
      <c r="Q493" s="251"/>
      <c r="R493" s="251"/>
      <c r="S493" s="251"/>
      <c r="T493" s="251"/>
      <c r="U493" s="277"/>
      <c r="V493" s="251"/>
      <c r="W493" s="251"/>
      <c r="X493" s="251"/>
      <c r="Y493" s="251"/>
      <c r="Z493" s="251"/>
      <c r="AA493" s="251"/>
      <c r="AB493" s="251"/>
      <c r="AC493" s="251"/>
      <c r="AD493" s="251"/>
      <c r="AE493" s="251"/>
      <c r="AF493" s="251"/>
      <c r="AG493" s="251"/>
      <c r="AH493" s="251"/>
      <c r="AI493" s="251"/>
      <c r="AJ493" s="251"/>
      <c r="AK493" s="251"/>
      <c r="AL493" s="251"/>
      <c r="AM493" s="363"/>
      <c r="AN493" s="363"/>
      <c r="AO493" s="363"/>
      <c r="AP493" s="363"/>
      <c r="AQ493" s="363"/>
      <c r="AR493" s="363"/>
      <c r="AS493" s="363"/>
      <c r="AT493" s="363"/>
      <c r="AU493" s="363"/>
      <c r="AV493" s="363"/>
      <c r="AW493" s="363"/>
      <c r="AX493" s="363"/>
      <c r="AY493" s="363"/>
      <c r="AZ493" s="363"/>
      <c r="BA493" s="266"/>
    </row>
    <row r="494" spans="1:53" ht="15" hidden="1" outlineLevel="1">
      <c r="A494" s="448">
        <v>21</v>
      </c>
      <c r="B494" s="274" t="s">
        <v>22</v>
      </c>
      <c r="C494" s="251" t="s">
        <v>25</v>
      </c>
      <c r="D494" s="255"/>
      <c r="E494" s="255"/>
      <c r="F494" s="255"/>
      <c r="G494" s="255"/>
      <c r="H494" s="255"/>
      <c r="I494" s="255"/>
      <c r="J494" s="255"/>
      <c r="K494" s="255"/>
      <c r="L494" s="255"/>
      <c r="M494" s="255"/>
      <c r="N494" s="255"/>
      <c r="O494" s="255"/>
      <c r="P494" s="255"/>
      <c r="Q494" s="255"/>
      <c r="R494" s="255"/>
      <c r="S494" s="255"/>
      <c r="T494" s="255"/>
      <c r="U494" s="255">
        <v>12</v>
      </c>
      <c r="V494" s="255"/>
      <c r="W494" s="255"/>
      <c r="X494" s="255"/>
      <c r="Y494" s="255"/>
      <c r="Z494" s="255"/>
      <c r="AA494" s="255"/>
      <c r="AB494" s="255"/>
      <c r="AC494" s="255"/>
      <c r="AD494" s="255"/>
      <c r="AE494" s="255"/>
      <c r="AF494" s="255"/>
      <c r="AG494" s="255"/>
      <c r="AH494" s="255"/>
      <c r="AI494" s="255"/>
      <c r="AJ494" s="255"/>
      <c r="AK494" s="255"/>
      <c r="AL494" s="255"/>
      <c r="AM494" s="361"/>
      <c r="AN494" s="366"/>
      <c r="AO494" s="366"/>
      <c r="AP494" s="366"/>
      <c r="AQ494" s="366"/>
      <c r="AR494" s="366"/>
      <c r="AS494" s="366"/>
      <c r="AT494" s="366"/>
      <c r="AU494" s="366"/>
      <c r="AV494" s="366"/>
      <c r="AW494" s="366"/>
      <c r="AX494" s="366"/>
      <c r="AY494" s="366"/>
      <c r="AZ494" s="366"/>
      <c r="BA494" s="256">
        <f>SUM(AM494:AZ494)</f>
        <v>0</v>
      </c>
    </row>
    <row r="495" spans="1:53" ht="15" hidden="1" outlineLevel="1">
      <c r="B495" s="254" t="s">
        <v>258</v>
      </c>
      <c r="C495" s="251" t="s">
        <v>163</v>
      </c>
      <c r="D495" s="255"/>
      <c r="E495" s="255"/>
      <c r="F495" s="255"/>
      <c r="G495" s="255"/>
      <c r="H495" s="255"/>
      <c r="I495" s="255"/>
      <c r="J495" s="255"/>
      <c r="K495" s="255"/>
      <c r="L495" s="255"/>
      <c r="M495" s="255"/>
      <c r="N495" s="255"/>
      <c r="O495" s="255"/>
      <c r="P495" s="255"/>
      <c r="Q495" s="255"/>
      <c r="R495" s="255"/>
      <c r="S495" s="255"/>
      <c r="T495" s="255"/>
      <c r="U495" s="255">
        <f>U494</f>
        <v>12</v>
      </c>
      <c r="V495" s="255"/>
      <c r="W495" s="255"/>
      <c r="X495" s="255"/>
      <c r="Y495" s="255"/>
      <c r="Z495" s="255"/>
      <c r="AA495" s="255"/>
      <c r="AB495" s="255"/>
      <c r="AC495" s="255"/>
      <c r="AD495" s="255"/>
      <c r="AE495" s="255"/>
      <c r="AF495" s="255"/>
      <c r="AG495" s="255"/>
      <c r="AH495" s="255"/>
      <c r="AI495" s="255"/>
      <c r="AJ495" s="255"/>
      <c r="AK495" s="255"/>
      <c r="AL495" s="255"/>
      <c r="AM495" s="362">
        <f>AM494</f>
        <v>0</v>
      </c>
      <c r="AN495" s="362">
        <f>AN494</f>
        <v>0</v>
      </c>
      <c r="AO495" s="362">
        <f t="shared" ref="AO495:AZ495" si="170">AO494</f>
        <v>0</v>
      </c>
      <c r="AP495" s="362">
        <f t="shared" si="170"/>
        <v>0</v>
      </c>
      <c r="AQ495" s="362">
        <f t="shared" si="170"/>
        <v>0</v>
      </c>
      <c r="AR495" s="362">
        <f t="shared" si="170"/>
        <v>0</v>
      </c>
      <c r="AS495" s="362">
        <f t="shared" si="170"/>
        <v>0</v>
      </c>
      <c r="AT495" s="362">
        <f t="shared" si="170"/>
        <v>0</v>
      </c>
      <c r="AU495" s="362">
        <f t="shared" si="170"/>
        <v>0</v>
      </c>
      <c r="AV495" s="362">
        <f t="shared" si="170"/>
        <v>0</v>
      </c>
      <c r="AW495" s="362">
        <f t="shared" si="170"/>
        <v>0</v>
      </c>
      <c r="AX495" s="362">
        <f t="shared" si="170"/>
        <v>0</v>
      </c>
      <c r="AY495" s="362">
        <f t="shared" si="170"/>
        <v>0</v>
      </c>
      <c r="AZ495" s="362">
        <f t="shared" si="170"/>
        <v>0</v>
      </c>
      <c r="BA495" s="257"/>
    </row>
    <row r="496" spans="1:53" ht="15" hidden="1" outlineLevel="1">
      <c r="B496" s="274"/>
      <c r="C496" s="265"/>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373"/>
      <c r="AN496" s="363"/>
      <c r="AO496" s="363"/>
      <c r="AP496" s="363"/>
      <c r="AQ496" s="363"/>
      <c r="AR496" s="363"/>
      <c r="AS496" s="363"/>
      <c r="AT496" s="363"/>
      <c r="AU496" s="363"/>
      <c r="AV496" s="363"/>
      <c r="AW496" s="363"/>
      <c r="AX496" s="363"/>
      <c r="AY496" s="363"/>
      <c r="AZ496" s="363"/>
      <c r="BA496" s="266"/>
    </row>
    <row r="497" spans="1:53" ht="15" hidden="1" outlineLevel="1">
      <c r="A497" s="448">
        <v>22</v>
      </c>
      <c r="B497" s="274" t="s">
        <v>9</v>
      </c>
      <c r="C497" s="251" t="s">
        <v>25</v>
      </c>
      <c r="D497" s="255"/>
      <c r="E497" s="255"/>
      <c r="F497" s="255"/>
      <c r="G497" s="255"/>
      <c r="H497" s="255"/>
      <c r="I497" s="255"/>
      <c r="J497" s="255"/>
      <c r="K497" s="255"/>
      <c r="L497" s="255"/>
      <c r="M497" s="255"/>
      <c r="N497" s="255"/>
      <c r="O497" s="255"/>
      <c r="P497" s="255"/>
      <c r="Q497" s="255"/>
      <c r="R497" s="255"/>
      <c r="S497" s="255"/>
      <c r="T497" s="255"/>
      <c r="U497" s="251"/>
      <c r="V497" s="255"/>
      <c r="W497" s="255"/>
      <c r="X497" s="255"/>
      <c r="Y497" s="255"/>
      <c r="Z497" s="255"/>
      <c r="AA497" s="255"/>
      <c r="AB497" s="255"/>
      <c r="AC497" s="255"/>
      <c r="AD497" s="255"/>
      <c r="AE497" s="255"/>
      <c r="AF497" s="255"/>
      <c r="AG497" s="255"/>
      <c r="AH497" s="255"/>
      <c r="AI497" s="255"/>
      <c r="AJ497" s="255"/>
      <c r="AK497" s="255"/>
      <c r="AL497" s="255"/>
      <c r="AM497" s="361"/>
      <c r="AN497" s="366"/>
      <c r="AO497" s="366"/>
      <c r="AP497" s="366"/>
      <c r="AQ497" s="366"/>
      <c r="AR497" s="366"/>
      <c r="AS497" s="366"/>
      <c r="AT497" s="366"/>
      <c r="AU497" s="366"/>
      <c r="AV497" s="366"/>
      <c r="AW497" s="366"/>
      <c r="AX497" s="366"/>
      <c r="AY497" s="366"/>
      <c r="AZ497" s="366"/>
      <c r="BA497" s="256">
        <f>SUM(AM497:AZ497)</f>
        <v>0</v>
      </c>
    </row>
    <row r="498" spans="1:53" ht="15" hidden="1" outlineLevel="1">
      <c r="B498" s="254" t="s">
        <v>258</v>
      </c>
      <c r="C498" s="251" t="s">
        <v>163</v>
      </c>
      <c r="D498" s="255"/>
      <c r="E498" s="255"/>
      <c r="F498" s="255"/>
      <c r="G498" s="255"/>
      <c r="H498" s="255"/>
      <c r="I498" s="255"/>
      <c r="J498" s="255"/>
      <c r="K498" s="255"/>
      <c r="L498" s="255"/>
      <c r="M498" s="255"/>
      <c r="N498" s="255"/>
      <c r="O498" s="255"/>
      <c r="P498" s="255"/>
      <c r="Q498" s="255"/>
      <c r="R498" s="255"/>
      <c r="S498" s="255"/>
      <c r="T498" s="255"/>
      <c r="U498" s="251"/>
      <c r="V498" s="255"/>
      <c r="W498" s="255"/>
      <c r="X498" s="255"/>
      <c r="Y498" s="255"/>
      <c r="Z498" s="255"/>
      <c r="AA498" s="255"/>
      <c r="AB498" s="255"/>
      <c r="AC498" s="255"/>
      <c r="AD498" s="255"/>
      <c r="AE498" s="255"/>
      <c r="AF498" s="255"/>
      <c r="AG498" s="255"/>
      <c r="AH498" s="255"/>
      <c r="AI498" s="255"/>
      <c r="AJ498" s="255"/>
      <c r="AK498" s="255"/>
      <c r="AL498" s="255"/>
      <c r="AM498" s="362">
        <f>AM497</f>
        <v>0</v>
      </c>
      <c r="AN498" s="362">
        <f>AN497</f>
        <v>0</v>
      </c>
      <c r="AO498" s="362">
        <f t="shared" ref="AO498:AZ498" si="171">AO497</f>
        <v>0</v>
      </c>
      <c r="AP498" s="362">
        <f t="shared" si="171"/>
        <v>0</v>
      </c>
      <c r="AQ498" s="362">
        <f t="shared" si="171"/>
        <v>0</v>
      </c>
      <c r="AR498" s="362">
        <f t="shared" si="171"/>
        <v>0</v>
      </c>
      <c r="AS498" s="362">
        <f t="shared" si="171"/>
        <v>0</v>
      </c>
      <c r="AT498" s="362">
        <f t="shared" si="171"/>
        <v>0</v>
      </c>
      <c r="AU498" s="362">
        <f t="shared" si="171"/>
        <v>0</v>
      </c>
      <c r="AV498" s="362">
        <f t="shared" si="171"/>
        <v>0</v>
      </c>
      <c r="AW498" s="362">
        <f t="shared" si="171"/>
        <v>0</v>
      </c>
      <c r="AX498" s="362">
        <f t="shared" si="171"/>
        <v>0</v>
      </c>
      <c r="AY498" s="362">
        <f t="shared" si="171"/>
        <v>0</v>
      </c>
      <c r="AZ498" s="362">
        <f t="shared" si="171"/>
        <v>0</v>
      </c>
      <c r="BA498" s="266"/>
    </row>
    <row r="499" spans="1:53" ht="15" hidden="1" outlineLevel="1">
      <c r="B499" s="274"/>
      <c r="C499" s="265"/>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363"/>
      <c r="AN499" s="363"/>
      <c r="AO499" s="363"/>
      <c r="AP499" s="363"/>
      <c r="AQ499" s="363"/>
      <c r="AR499" s="363"/>
      <c r="AS499" s="363"/>
      <c r="AT499" s="363"/>
      <c r="AU499" s="363"/>
      <c r="AV499" s="363"/>
      <c r="AW499" s="363"/>
      <c r="AX499" s="363"/>
      <c r="AY499" s="363"/>
      <c r="AZ499" s="363"/>
      <c r="BA499" s="266"/>
    </row>
    <row r="500" spans="1:53" ht="15.75" hidden="1" outlineLevel="1">
      <c r="A500" s="449"/>
      <c r="B500" s="248" t="s">
        <v>14</v>
      </c>
      <c r="C500" s="249"/>
      <c r="D500" s="250"/>
      <c r="E500" s="250"/>
      <c r="F500" s="250"/>
      <c r="G500" s="250"/>
      <c r="H500" s="250"/>
      <c r="I500" s="250"/>
      <c r="J500" s="250"/>
      <c r="K500" s="250"/>
      <c r="L500" s="250"/>
      <c r="M500" s="250"/>
      <c r="N500" s="250"/>
      <c r="O500" s="250"/>
      <c r="P500" s="250"/>
      <c r="Q500" s="250"/>
      <c r="R500" s="250"/>
      <c r="S500" s="250"/>
      <c r="T500" s="250"/>
      <c r="U500" s="250"/>
      <c r="V500" s="250"/>
      <c r="W500" s="249"/>
      <c r="X500" s="249"/>
      <c r="Y500" s="249"/>
      <c r="Z500" s="249"/>
      <c r="AA500" s="249"/>
      <c r="AB500" s="249"/>
      <c r="AC500" s="249"/>
      <c r="AD500" s="249"/>
      <c r="AE500" s="249"/>
      <c r="AF500" s="249"/>
      <c r="AG500" s="249"/>
      <c r="AH500" s="249"/>
      <c r="AI500" s="249"/>
      <c r="AJ500" s="249"/>
      <c r="AK500" s="249"/>
      <c r="AL500" s="249"/>
      <c r="AM500" s="365"/>
      <c r="AN500" s="365"/>
      <c r="AO500" s="365"/>
      <c r="AP500" s="365"/>
      <c r="AQ500" s="365"/>
      <c r="AR500" s="365"/>
      <c r="AS500" s="365"/>
      <c r="AT500" s="365"/>
      <c r="AU500" s="365"/>
      <c r="AV500" s="365"/>
      <c r="AW500" s="365"/>
      <c r="AX500" s="365"/>
      <c r="AY500" s="365"/>
      <c r="AZ500" s="365"/>
      <c r="BA500" s="252"/>
    </row>
    <row r="501" spans="1:53" ht="15" hidden="1" outlineLevel="1">
      <c r="A501" s="448">
        <v>23</v>
      </c>
      <c r="B501" s="274" t="s">
        <v>14</v>
      </c>
      <c r="C501" s="251" t="s">
        <v>25</v>
      </c>
      <c r="D501" s="255"/>
      <c r="E501" s="255"/>
      <c r="F501" s="255"/>
      <c r="G501" s="255"/>
      <c r="H501" s="255"/>
      <c r="I501" s="255"/>
      <c r="J501" s="255"/>
      <c r="K501" s="255"/>
      <c r="L501" s="255"/>
      <c r="M501" s="255"/>
      <c r="N501" s="255"/>
      <c r="O501" s="255"/>
      <c r="P501" s="255"/>
      <c r="Q501" s="255"/>
      <c r="R501" s="255"/>
      <c r="S501" s="255"/>
      <c r="T501" s="255"/>
      <c r="U501" s="251"/>
      <c r="V501" s="255"/>
      <c r="W501" s="255"/>
      <c r="X501" s="255"/>
      <c r="Y501" s="255"/>
      <c r="Z501" s="255"/>
      <c r="AA501" s="255"/>
      <c r="AB501" s="255"/>
      <c r="AC501" s="255"/>
      <c r="AD501" s="255"/>
      <c r="AE501" s="255"/>
      <c r="AF501" s="255"/>
      <c r="AG501" s="255"/>
      <c r="AH501" s="255"/>
      <c r="AI501" s="255"/>
      <c r="AJ501" s="255"/>
      <c r="AK501" s="255"/>
      <c r="AL501" s="255"/>
      <c r="AM501" s="416"/>
      <c r="AN501" s="361"/>
      <c r="AO501" s="361"/>
      <c r="AP501" s="361"/>
      <c r="AQ501" s="361"/>
      <c r="AR501" s="361"/>
      <c r="AS501" s="361"/>
      <c r="AT501" s="361"/>
      <c r="AU501" s="361"/>
      <c r="AV501" s="361"/>
      <c r="AW501" s="361"/>
      <c r="AX501" s="361"/>
      <c r="AY501" s="361"/>
      <c r="AZ501" s="361"/>
      <c r="BA501" s="256">
        <f>SUM(AM501:AZ501)</f>
        <v>0</v>
      </c>
    </row>
    <row r="502" spans="1:53" ht="15" hidden="1" outlineLevel="1">
      <c r="B502" s="254" t="s">
        <v>258</v>
      </c>
      <c r="C502" s="251" t="s">
        <v>163</v>
      </c>
      <c r="D502" s="255"/>
      <c r="E502" s="255"/>
      <c r="F502" s="255"/>
      <c r="G502" s="255"/>
      <c r="H502" s="255"/>
      <c r="I502" s="255"/>
      <c r="J502" s="255"/>
      <c r="K502" s="255"/>
      <c r="L502" s="255"/>
      <c r="M502" s="255"/>
      <c r="N502" s="255"/>
      <c r="O502" s="255"/>
      <c r="P502" s="255"/>
      <c r="Q502" s="255"/>
      <c r="R502" s="255"/>
      <c r="S502" s="255"/>
      <c r="T502" s="255"/>
      <c r="U502" s="414"/>
      <c r="V502" s="255"/>
      <c r="W502" s="255"/>
      <c r="X502" s="255"/>
      <c r="Y502" s="255"/>
      <c r="Z502" s="255"/>
      <c r="AA502" s="255"/>
      <c r="AB502" s="255"/>
      <c r="AC502" s="255"/>
      <c r="AD502" s="255"/>
      <c r="AE502" s="255"/>
      <c r="AF502" s="255"/>
      <c r="AG502" s="255"/>
      <c r="AH502" s="255"/>
      <c r="AI502" s="255"/>
      <c r="AJ502" s="255"/>
      <c r="AK502" s="255"/>
      <c r="AL502" s="255"/>
      <c r="AM502" s="362">
        <f>AM501</f>
        <v>0</v>
      </c>
      <c r="AN502" s="362">
        <f>AN501</f>
        <v>0</v>
      </c>
      <c r="AO502" s="362">
        <f t="shared" ref="AO502:AZ502" si="172">AO501</f>
        <v>0</v>
      </c>
      <c r="AP502" s="362">
        <f t="shared" si="172"/>
        <v>0</v>
      </c>
      <c r="AQ502" s="362">
        <f t="shared" si="172"/>
        <v>0</v>
      </c>
      <c r="AR502" s="362">
        <f t="shared" si="172"/>
        <v>0</v>
      </c>
      <c r="AS502" s="362">
        <f t="shared" si="172"/>
        <v>0</v>
      </c>
      <c r="AT502" s="362">
        <f t="shared" si="172"/>
        <v>0</v>
      </c>
      <c r="AU502" s="362">
        <f t="shared" si="172"/>
        <v>0</v>
      </c>
      <c r="AV502" s="362">
        <f t="shared" si="172"/>
        <v>0</v>
      </c>
      <c r="AW502" s="362">
        <f t="shared" si="172"/>
        <v>0</v>
      </c>
      <c r="AX502" s="362">
        <f t="shared" si="172"/>
        <v>0</v>
      </c>
      <c r="AY502" s="362">
        <f t="shared" si="172"/>
        <v>0</v>
      </c>
      <c r="AZ502" s="362">
        <f t="shared" si="172"/>
        <v>0</v>
      </c>
      <c r="BA502" s="257"/>
    </row>
    <row r="503" spans="1:53" ht="15" hidden="1" outlineLevel="1">
      <c r="B503" s="274"/>
      <c r="C503" s="265"/>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AI503" s="251"/>
      <c r="AJ503" s="251"/>
      <c r="AK503" s="251"/>
      <c r="AL503" s="251"/>
      <c r="AM503" s="363"/>
      <c r="AN503" s="363"/>
      <c r="AO503" s="363"/>
      <c r="AP503" s="363"/>
      <c r="AQ503" s="363"/>
      <c r="AR503" s="363"/>
      <c r="AS503" s="363"/>
      <c r="AT503" s="363"/>
      <c r="AU503" s="363"/>
      <c r="AV503" s="363"/>
      <c r="AW503" s="363"/>
      <c r="AX503" s="363"/>
      <c r="AY503" s="363"/>
      <c r="AZ503" s="363"/>
      <c r="BA503" s="266"/>
    </row>
    <row r="504" spans="1:53" s="253" customFormat="1" ht="15.75" hidden="1" outlineLevel="1">
      <c r="A504" s="449"/>
      <c r="B504" s="248" t="s">
        <v>484</v>
      </c>
      <c r="C504" s="249"/>
      <c r="D504" s="250"/>
      <c r="E504" s="250"/>
      <c r="F504" s="250"/>
      <c r="G504" s="250"/>
      <c r="H504" s="250"/>
      <c r="I504" s="250"/>
      <c r="J504" s="250"/>
      <c r="K504" s="250"/>
      <c r="L504" s="250"/>
      <c r="M504" s="250"/>
      <c r="N504" s="250"/>
      <c r="O504" s="250"/>
      <c r="P504" s="250"/>
      <c r="Q504" s="250"/>
      <c r="R504" s="250"/>
      <c r="S504" s="250"/>
      <c r="T504" s="250"/>
      <c r="U504" s="250"/>
      <c r="V504" s="250"/>
      <c r="W504" s="249"/>
      <c r="X504" s="249"/>
      <c r="Y504" s="249"/>
      <c r="Z504" s="249"/>
      <c r="AA504" s="249"/>
      <c r="AB504" s="249"/>
      <c r="AC504" s="249"/>
      <c r="AD504" s="249"/>
      <c r="AE504" s="249"/>
      <c r="AF504" s="249"/>
      <c r="AG504" s="249"/>
      <c r="AH504" s="249"/>
      <c r="AI504" s="249"/>
      <c r="AJ504" s="249"/>
      <c r="AK504" s="249"/>
      <c r="AL504" s="249"/>
      <c r="AM504" s="365"/>
      <c r="AN504" s="365"/>
      <c r="AO504" s="365"/>
      <c r="AP504" s="365"/>
      <c r="AQ504" s="365"/>
      <c r="AR504" s="365"/>
      <c r="AS504" s="365"/>
      <c r="AT504" s="365"/>
      <c r="AU504" s="365"/>
      <c r="AV504" s="365"/>
      <c r="AW504" s="365"/>
      <c r="AX504" s="365"/>
      <c r="AY504" s="365"/>
      <c r="AZ504" s="365"/>
      <c r="BA504" s="252"/>
    </row>
    <row r="505" spans="1:53" s="243" customFormat="1" ht="15" hidden="1" outlineLevel="1">
      <c r="A505" s="448">
        <v>24</v>
      </c>
      <c r="B505" s="274" t="s">
        <v>14</v>
      </c>
      <c r="C505" s="251" t="s">
        <v>25</v>
      </c>
      <c r="D505" s="255"/>
      <c r="E505" s="255"/>
      <c r="F505" s="255"/>
      <c r="G505" s="255"/>
      <c r="H505" s="255"/>
      <c r="I505" s="255"/>
      <c r="J505" s="255"/>
      <c r="K505" s="255"/>
      <c r="L505" s="255"/>
      <c r="M505" s="255"/>
      <c r="N505" s="255"/>
      <c r="O505" s="255"/>
      <c r="P505" s="255"/>
      <c r="Q505" s="255"/>
      <c r="R505" s="255"/>
      <c r="S505" s="255"/>
      <c r="T505" s="255"/>
      <c r="U505" s="251"/>
      <c r="V505" s="255"/>
      <c r="W505" s="255"/>
      <c r="X505" s="255"/>
      <c r="Y505" s="255"/>
      <c r="Z505" s="255"/>
      <c r="AA505" s="255"/>
      <c r="AB505" s="255"/>
      <c r="AC505" s="255"/>
      <c r="AD505" s="255"/>
      <c r="AE505" s="255"/>
      <c r="AF505" s="255"/>
      <c r="AG505" s="255"/>
      <c r="AH505" s="255"/>
      <c r="AI505" s="255"/>
      <c r="AJ505" s="255"/>
      <c r="AK505" s="255"/>
      <c r="AL505" s="255"/>
      <c r="AM505" s="361"/>
      <c r="AN505" s="361"/>
      <c r="AO505" s="361"/>
      <c r="AP505" s="361"/>
      <c r="AQ505" s="361"/>
      <c r="AR505" s="361"/>
      <c r="AS505" s="361"/>
      <c r="AT505" s="361"/>
      <c r="AU505" s="361"/>
      <c r="AV505" s="361"/>
      <c r="AW505" s="361"/>
      <c r="AX505" s="361"/>
      <c r="AY505" s="361"/>
      <c r="AZ505" s="361"/>
      <c r="BA505" s="256">
        <f>SUM(AM505:AZ505)</f>
        <v>0</v>
      </c>
    </row>
    <row r="506" spans="1:53" s="243" customFormat="1" ht="15" hidden="1" outlineLevel="1">
      <c r="A506" s="448"/>
      <c r="B506" s="274" t="s">
        <v>258</v>
      </c>
      <c r="C506" s="251" t="s">
        <v>163</v>
      </c>
      <c r="D506" s="255"/>
      <c r="E506" s="255"/>
      <c r="F506" s="255"/>
      <c r="G506" s="255"/>
      <c r="H506" s="255"/>
      <c r="I506" s="255"/>
      <c r="J506" s="255"/>
      <c r="K506" s="255"/>
      <c r="L506" s="255"/>
      <c r="M506" s="255"/>
      <c r="N506" s="255"/>
      <c r="O506" s="255"/>
      <c r="P506" s="255"/>
      <c r="Q506" s="255"/>
      <c r="R506" s="255"/>
      <c r="S506" s="255"/>
      <c r="T506" s="255"/>
      <c r="U506" s="414"/>
      <c r="V506" s="255"/>
      <c r="W506" s="255"/>
      <c r="X506" s="255"/>
      <c r="Y506" s="255"/>
      <c r="Z506" s="255"/>
      <c r="AA506" s="255"/>
      <c r="AB506" s="255"/>
      <c r="AC506" s="255"/>
      <c r="AD506" s="255"/>
      <c r="AE506" s="255"/>
      <c r="AF506" s="255"/>
      <c r="AG506" s="255"/>
      <c r="AH506" s="255"/>
      <c r="AI506" s="255"/>
      <c r="AJ506" s="255"/>
      <c r="AK506" s="255"/>
      <c r="AL506" s="255"/>
      <c r="AM506" s="362">
        <f>AM505</f>
        <v>0</v>
      </c>
      <c r="AN506" s="362">
        <f>AN505</f>
        <v>0</v>
      </c>
      <c r="AO506" s="362">
        <f t="shared" ref="AO506:AZ506" si="173">AO505</f>
        <v>0</v>
      </c>
      <c r="AP506" s="362">
        <f t="shared" si="173"/>
        <v>0</v>
      </c>
      <c r="AQ506" s="362">
        <f t="shared" si="173"/>
        <v>0</v>
      </c>
      <c r="AR506" s="362">
        <f t="shared" si="173"/>
        <v>0</v>
      </c>
      <c r="AS506" s="362">
        <f t="shared" si="173"/>
        <v>0</v>
      </c>
      <c r="AT506" s="362">
        <f t="shared" si="173"/>
        <v>0</v>
      </c>
      <c r="AU506" s="362">
        <f t="shared" si="173"/>
        <v>0</v>
      </c>
      <c r="AV506" s="362">
        <f t="shared" si="173"/>
        <v>0</v>
      </c>
      <c r="AW506" s="362">
        <f t="shared" si="173"/>
        <v>0</v>
      </c>
      <c r="AX506" s="362">
        <f t="shared" si="173"/>
        <v>0</v>
      </c>
      <c r="AY506" s="362">
        <f t="shared" si="173"/>
        <v>0</v>
      </c>
      <c r="AZ506" s="362">
        <f t="shared" si="173"/>
        <v>0</v>
      </c>
      <c r="BA506" s="257"/>
    </row>
    <row r="507" spans="1:53" s="243" customFormat="1" ht="15" hidden="1" outlineLevel="1">
      <c r="A507" s="448"/>
      <c r="B507" s="274"/>
      <c r="C507" s="265"/>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AI507" s="251"/>
      <c r="AJ507" s="251"/>
      <c r="AK507" s="251"/>
      <c r="AL507" s="251"/>
      <c r="AM507" s="363"/>
      <c r="AN507" s="363"/>
      <c r="AO507" s="363"/>
      <c r="AP507" s="363"/>
      <c r="AQ507" s="363"/>
      <c r="AR507" s="363"/>
      <c r="AS507" s="363"/>
      <c r="AT507" s="363"/>
      <c r="AU507" s="363"/>
      <c r="AV507" s="363"/>
      <c r="AW507" s="363"/>
      <c r="AX507" s="363"/>
      <c r="AY507" s="363"/>
      <c r="AZ507" s="363"/>
      <c r="BA507" s="266"/>
    </row>
    <row r="508" spans="1:53" s="243" customFormat="1" ht="15" hidden="1" outlineLevel="1">
      <c r="A508" s="448">
        <v>25</v>
      </c>
      <c r="B508" s="273" t="s">
        <v>21</v>
      </c>
      <c r="C508" s="251" t="s">
        <v>25</v>
      </c>
      <c r="D508" s="255"/>
      <c r="E508" s="255"/>
      <c r="F508" s="255"/>
      <c r="G508" s="255"/>
      <c r="H508" s="255"/>
      <c r="I508" s="255"/>
      <c r="J508" s="255"/>
      <c r="K508" s="255"/>
      <c r="L508" s="255"/>
      <c r="M508" s="255"/>
      <c r="N508" s="255"/>
      <c r="O508" s="255"/>
      <c r="P508" s="255"/>
      <c r="Q508" s="255"/>
      <c r="R508" s="255"/>
      <c r="S508" s="255"/>
      <c r="T508" s="255"/>
      <c r="U508" s="255">
        <v>0</v>
      </c>
      <c r="V508" s="255"/>
      <c r="W508" s="255"/>
      <c r="X508" s="255"/>
      <c r="Y508" s="255"/>
      <c r="Z508" s="255"/>
      <c r="AA508" s="255"/>
      <c r="AB508" s="255"/>
      <c r="AC508" s="255"/>
      <c r="AD508" s="255"/>
      <c r="AE508" s="255"/>
      <c r="AF508" s="255"/>
      <c r="AG508" s="255"/>
      <c r="AH508" s="255"/>
      <c r="AI508" s="255"/>
      <c r="AJ508" s="255"/>
      <c r="AK508" s="255"/>
      <c r="AL508" s="255"/>
      <c r="AM508" s="366"/>
      <c r="AN508" s="366"/>
      <c r="AO508" s="366"/>
      <c r="AP508" s="366"/>
      <c r="AQ508" s="366"/>
      <c r="AR508" s="366"/>
      <c r="AS508" s="366"/>
      <c r="AT508" s="366"/>
      <c r="AU508" s="366"/>
      <c r="AV508" s="366"/>
      <c r="AW508" s="366"/>
      <c r="AX508" s="366"/>
      <c r="AY508" s="366"/>
      <c r="AZ508" s="366"/>
      <c r="BA508" s="256">
        <f>SUM(AM508:AZ508)</f>
        <v>0</v>
      </c>
    </row>
    <row r="509" spans="1:53" s="243" customFormat="1" ht="15" hidden="1" outlineLevel="1">
      <c r="A509" s="448"/>
      <c r="B509" s="274" t="s">
        <v>258</v>
      </c>
      <c r="C509" s="251" t="s">
        <v>163</v>
      </c>
      <c r="D509" s="255"/>
      <c r="E509" s="255"/>
      <c r="F509" s="255"/>
      <c r="G509" s="255"/>
      <c r="H509" s="255"/>
      <c r="I509" s="255"/>
      <c r="J509" s="255"/>
      <c r="K509" s="255"/>
      <c r="L509" s="255"/>
      <c r="M509" s="255"/>
      <c r="N509" s="255"/>
      <c r="O509" s="255"/>
      <c r="P509" s="255"/>
      <c r="Q509" s="255"/>
      <c r="R509" s="255"/>
      <c r="S509" s="255"/>
      <c r="T509" s="255"/>
      <c r="U509" s="255">
        <f>U508</f>
        <v>0</v>
      </c>
      <c r="V509" s="255"/>
      <c r="W509" s="255"/>
      <c r="X509" s="255"/>
      <c r="Y509" s="255"/>
      <c r="Z509" s="255"/>
      <c r="AA509" s="255"/>
      <c r="AB509" s="255"/>
      <c r="AC509" s="255"/>
      <c r="AD509" s="255"/>
      <c r="AE509" s="255"/>
      <c r="AF509" s="255"/>
      <c r="AG509" s="255"/>
      <c r="AH509" s="255"/>
      <c r="AI509" s="255"/>
      <c r="AJ509" s="255"/>
      <c r="AK509" s="255"/>
      <c r="AL509" s="255"/>
      <c r="AM509" s="362">
        <f>AM508</f>
        <v>0</v>
      </c>
      <c r="AN509" s="362">
        <f>AN508</f>
        <v>0</v>
      </c>
      <c r="AO509" s="362">
        <f t="shared" ref="AO509:AZ509" si="174">AO508</f>
        <v>0</v>
      </c>
      <c r="AP509" s="362">
        <f t="shared" si="174"/>
        <v>0</v>
      </c>
      <c r="AQ509" s="362">
        <f t="shared" si="174"/>
        <v>0</v>
      </c>
      <c r="AR509" s="362">
        <f t="shared" si="174"/>
        <v>0</v>
      </c>
      <c r="AS509" s="362">
        <f t="shared" si="174"/>
        <v>0</v>
      </c>
      <c r="AT509" s="362">
        <f t="shared" si="174"/>
        <v>0</v>
      </c>
      <c r="AU509" s="362">
        <f t="shared" si="174"/>
        <v>0</v>
      </c>
      <c r="AV509" s="362">
        <f t="shared" si="174"/>
        <v>0</v>
      </c>
      <c r="AW509" s="362">
        <f t="shared" si="174"/>
        <v>0</v>
      </c>
      <c r="AX509" s="362">
        <f t="shared" si="174"/>
        <v>0</v>
      </c>
      <c r="AY509" s="362">
        <f t="shared" si="174"/>
        <v>0</v>
      </c>
      <c r="AZ509" s="362">
        <f t="shared" si="174"/>
        <v>0</v>
      </c>
      <c r="BA509" s="270"/>
    </row>
    <row r="510" spans="1:53" s="243" customFormat="1" ht="15" hidden="1" outlineLevel="1">
      <c r="A510" s="448"/>
      <c r="B510" s="273"/>
      <c r="C510" s="27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AI510" s="251"/>
      <c r="AJ510" s="251"/>
      <c r="AK510" s="251"/>
      <c r="AL510" s="251"/>
      <c r="AM510" s="367"/>
      <c r="AN510" s="368"/>
      <c r="AO510" s="367"/>
      <c r="AP510" s="367"/>
      <c r="AQ510" s="367"/>
      <c r="AR510" s="367"/>
      <c r="AS510" s="367"/>
      <c r="AT510" s="367"/>
      <c r="AU510" s="367"/>
      <c r="AV510" s="367"/>
      <c r="AW510" s="367"/>
      <c r="AX510" s="367"/>
      <c r="AY510" s="367"/>
      <c r="AZ510" s="367"/>
      <c r="BA510" s="272"/>
    </row>
    <row r="511" spans="1:53" ht="15.75" hidden="1" outlineLevel="1">
      <c r="A511" s="449"/>
      <c r="B511" s="248" t="s">
        <v>15</v>
      </c>
      <c r="C511" s="279"/>
      <c r="D511" s="250"/>
      <c r="E511" s="249"/>
      <c r="F511" s="249"/>
      <c r="G511" s="249"/>
      <c r="H511" s="249"/>
      <c r="I511" s="249"/>
      <c r="J511" s="249"/>
      <c r="K511" s="249"/>
      <c r="L511" s="249"/>
      <c r="M511" s="249"/>
      <c r="N511" s="249"/>
      <c r="O511" s="249"/>
      <c r="P511" s="249"/>
      <c r="Q511" s="249"/>
      <c r="R511" s="249"/>
      <c r="S511" s="249"/>
      <c r="T511" s="249"/>
      <c r="U511" s="251"/>
      <c r="V511" s="249"/>
      <c r="W511" s="249"/>
      <c r="X511" s="249"/>
      <c r="Y511" s="249"/>
      <c r="Z511" s="249"/>
      <c r="AA511" s="249"/>
      <c r="AB511" s="249"/>
      <c r="AC511" s="249"/>
      <c r="AD511" s="249"/>
      <c r="AE511" s="249"/>
      <c r="AF511" s="249"/>
      <c r="AG511" s="249"/>
      <c r="AH511" s="249"/>
      <c r="AI511" s="249"/>
      <c r="AJ511" s="249"/>
      <c r="AK511" s="249"/>
      <c r="AL511" s="249"/>
      <c r="AM511" s="365"/>
      <c r="AN511" s="365"/>
      <c r="AO511" s="365"/>
      <c r="AP511" s="365"/>
      <c r="AQ511" s="365"/>
      <c r="AR511" s="365"/>
      <c r="AS511" s="365"/>
      <c r="AT511" s="365"/>
      <c r="AU511" s="365"/>
      <c r="AV511" s="365"/>
      <c r="AW511" s="365"/>
      <c r="AX511" s="365"/>
      <c r="AY511" s="365"/>
      <c r="AZ511" s="365"/>
      <c r="BA511" s="252"/>
    </row>
    <row r="512" spans="1:53" ht="15" hidden="1" outlineLevel="1">
      <c r="A512" s="448">
        <v>26</v>
      </c>
      <c r="B512" s="280" t="s">
        <v>16</v>
      </c>
      <c r="C512" s="251" t="s">
        <v>25</v>
      </c>
      <c r="D512" s="255"/>
      <c r="E512" s="255"/>
      <c r="F512" s="255"/>
      <c r="G512" s="255"/>
      <c r="H512" s="255"/>
      <c r="I512" s="255"/>
      <c r="J512" s="255"/>
      <c r="K512" s="255"/>
      <c r="L512" s="255"/>
      <c r="M512" s="255"/>
      <c r="N512" s="255"/>
      <c r="O512" s="255"/>
      <c r="P512" s="255"/>
      <c r="Q512" s="255"/>
      <c r="R512" s="255"/>
      <c r="S512" s="255"/>
      <c r="T512" s="255"/>
      <c r="U512" s="255">
        <v>12</v>
      </c>
      <c r="V512" s="255"/>
      <c r="W512" s="255"/>
      <c r="X512" s="255"/>
      <c r="Y512" s="255"/>
      <c r="Z512" s="255"/>
      <c r="AA512" s="255"/>
      <c r="AB512" s="255"/>
      <c r="AC512" s="255"/>
      <c r="AD512" s="255"/>
      <c r="AE512" s="255"/>
      <c r="AF512" s="255"/>
      <c r="AG512" s="255"/>
      <c r="AH512" s="255"/>
      <c r="AI512" s="255"/>
      <c r="AJ512" s="255"/>
      <c r="AK512" s="255"/>
      <c r="AL512" s="255"/>
      <c r="AM512" s="377"/>
      <c r="AN512" s="366"/>
      <c r="AO512" s="366"/>
      <c r="AP512" s="366"/>
      <c r="AQ512" s="366"/>
      <c r="AR512" s="366"/>
      <c r="AS512" s="366"/>
      <c r="AT512" s="366"/>
      <c r="AU512" s="366"/>
      <c r="AV512" s="366"/>
      <c r="AW512" s="366"/>
      <c r="AX512" s="366"/>
      <c r="AY512" s="366"/>
      <c r="AZ512" s="366"/>
      <c r="BA512" s="256">
        <f>SUM(AM512:AZ512)</f>
        <v>0</v>
      </c>
    </row>
    <row r="513" spans="1:53" ht="15" hidden="1" outlineLevel="1">
      <c r="B513" s="254" t="s">
        <v>258</v>
      </c>
      <c r="C513" s="251" t="s">
        <v>163</v>
      </c>
      <c r="D513" s="255"/>
      <c r="E513" s="255"/>
      <c r="F513" s="255"/>
      <c r="G513" s="255"/>
      <c r="H513" s="255"/>
      <c r="I513" s="255"/>
      <c r="J513" s="255"/>
      <c r="K513" s="255"/>
      <c r="L513" s="255"/>
      <c r="M513" s="255"/>
      <c r="N513" s="255"/>
      <c r="O513" s="255"/>
      <c r="P513" s="255"/>
      <c r="Q513" s="255"/>
      <c r="R513" s="255"/>
      <c r="S513" s="255"/>
      <c r="T513" s="255"/>
      <c r="U513" s="255">
        <f>U512</f>
        <v>12</v>
      </c>
      <c r="V513" s="255"/>
      <c r="W513" s="255"/>
      <c r="X513" s="255"/>
      <c r="Y513" s="255"/>
      <c r="Z513" s="255"/>
      <c r="AA513" s="255"/>
      <c r="AB513" s="255"/>
      <c r="AC513" s="255"/>
      <c r="AD513" s="255"/>
      <c r="AE513" s="255"/>
      <c r="AF513" s="255"/>
      <c r="AG513" s="255"/>
      <c r="AH513" s="255"/>
      <c r="AI513" s="255"/>
      <c r="AJ513" s="255"/>
      <c r="AK513" s="255"/>
      <c r="AL513" s="255"/>
      <c r="AM513" s="362">
        <f>AM512</f>
        <v>0</v>
      </c>
      <c r="AN513" s="362">
        <f>AN512</f>
        <v>0</v>
      </c>
      <c r="AO513" s="362">
        <f t="shared" ref="AO513:AZ513" si="175">AO512</f>
        <v>0</v>
      </c>
      <c r="AP513" s="362">
        <f t="shared" si="175"/>
        <v>0</v>
      </c>
      <c r="AQ513" s="362">
        <f t="shared" si="175"/>
        <v>0</v>
      </c>
      <c r="AR513" s="362">
        <f t="shared" si="175"/>
        <v>0</v>
      </c>
      <c r="AS513" s="362">
        <f t="shared" si="175"/>
        <v>0</v>
      </c>
      <c r="AT513" s="362">
        <f t="shared" si="175"/>
        <v>0</v>
      </c>
      <c r="AU513" s="362">
        <f t="shared" si="175"/>
        <v>0</v>
      </c>
      <c r="AV513" s="362">
        <f t="shared" si="175"/>
        <v>0</v>
      </c>
      <c r="AW513" s="362">
        <f t="shared" si="175"/>
        <v>0</v>
      </c>
      <c r="AX513" s="362">
        <f t="shared" si="175"/>
        <v>0</v>
      </c>
      <c r="AY513" s="362">
        <f t="shared" si="175"/>
        <v>0</v>
      </c>
      <c r="AZ513" s="362">
        <f t="shared" si="175"/>
        <v>0</v>
      </c>
      <c r="BA513" s="266"/>
    </row>
    <row r="514" spans="1:53" ht="15" hidden="1" outlineLevel="1">
      <c r="B514" s="28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AI514" s="251"/>
      <c r="AJ514" s="251"/>
      <c r="AK514" s="251"/>
      <c r="AL514" s="251"/>
      <c r="AM514" s="374"/>
      <c r="AN514" s="375"/>
      <c r="AO514" s="375"/>
      <c r="AP514" s="375"/>
      <c r="AQ514" s="375"/>
      <c r="AR514" s="375"/>
      <c r="AS514" s="375"/>
      <c r="AT514" s="375"/>
      <c r="AU514" s="375"/>
      <c r="AV514" s="375"/>
      <c r="AW514" s="375"/>
      <c r="AX514" s="375"/>
      <c r="AY514" s="375"/>
      <c r="AZ514" s="375"/>
      <c r="BA514" s="257"/>
    </row>
    <row r="515" spans="1:53" ht="15" hidden="1" outlineLevel="1">
      <c r="A515" s="448">
        <v>27</v>
      </c>
      <c r="B515" s="280" t="s">
        <v>17</v>
      </c>
      <c r="C515" s="251" t="s">
        <v>25</v>
      </c>
      <c r="D515" s="255"/>
      <c r="E515" s="255"/>
      <c r="F515" s="255"/>
      <c r="G515" s="255"/>
      <c r="H515" s="255"/>
      <c r="I515" s="255"/>
      <c r="J515" s="255"/>
      <c r="K515" s="255"/>
      <c r="L515" s="255"/>
      <c r="M515" s="255"/>
      <c r="N515" s="255"/>
      <c r="O515" s="255"/>
      <c r="P515" s="255"/>
      <c r="Q515" s="255"/>
      <c r="R515" s="255"/>
      <c r="S515" s="255"/>
      <c r="T515" s="255"/>
      <c r="U515" s="255">
        <v>12</v>
      </c>
      <c r="V515" s="255"/>
      <c r="W515" s="255"/>
      <c r="X515" s="255"/>
      <c r="Y515" s="255"/>
      <c r="Z515" s="255"/>
      <c r="AA515" s="255"/>
      <c r="AB515" s="255"/>
      <c r="AC515" s="255"/>
      <c r="AD515" s="255"/>
      <c r="AE515" s="255"/>
      <c r="AF515" s="255"/>
      <c r="AG515" s="255"/>
      <c r="AH515" s="255"/>
      <c r="AI515" s="255"/>
      <c r="AJ515" s="255"/>
      <c r="AK515" s="255"/>
      <c r="AL515" s="255"/>
      <c r="AM515" s="377"/>
      <c r="AN515" s="366"/>
      <c r="AO515" s="366"/>
      <c r="AP515" s="366"/>
      <c r="AQ515" s="366"/>
      <c r="AR515" s="366"/>
      <c r="AS515" s="366"/>
      <c r="AT515" s="366"/>
      <c r="AU515" s="366"/>
      <c r="AV515" s="366"/>
      <c r="AW515" s="366"/>
      <c r="AX515" s="366"/>
      <c r="AY515" s="366"/>
      <c r="AZ515" s="366"/>
      <c r="BA515" s="256">
        <f>SUM(AM515:AZ515)</f>
        <v>0</v>
      </c>
    </row>
    <row r="516" spans="1:53" ht="15" hidden="1" outlineLevel="1">
      <c r="B516" s="254" t="s">
        <v>258</v>
      </c>
      <c r="C516" s="251" t="s">
        <v>163</v>
      </c>
      <c r="D516" s="255"/>
      <c r="E516" s="255"/>
      <c r="F516" s="255"/>
      <c r="G516" s="255"/>
      <c r="H516" s="255"/>
      <c r="I516" s="255"/>
      <c r="J516" s="255"/>
      <c r="K516" s="255"/>
      <c r="L516" s="255"/>
      <c r="M516" s="255"/>
      <c r="N516" s="255"/>
      <c r="O516" s="255"/>
      <c r="P516" s="255"/>
      <c r="Q516" s="255"/>
      <c r="R516" s="255"/>
      <c r="S516" s="255"/>
      <c r="T516" s="255"/>
      <c r="U516" s="255">
        <f>U515</f>
        <v>12</v>
      </c>
      <c r="V516" s="255"/>
      <c r="W516" s="255"/>
      <c r="X516" s="255"/>
      <c r="Y516" s="255"/>
      <c r="Z516" s="255"/>
      <c r="AA516" s="255"/>
      <c r="AB516" s="255"/>
      <c r="AC516" s="255"/>
      <c r="AD516" s="255"/>
      <c r="AE516" s="255"/>
      <c r="AF516" s="255"/>
      <c r="AG516" s="255"/>
      <c r="AH516" s="255"/>
      <c r="AI516" s="255"/>
      <c r="AJ516" s="255"/>
      <c r="AK516" s="255"/>
      <c r="AL516" s="255"/>
      <c r="AM516" s="362">
        <f>AM515</f>
        <v>0</v>
      </c>
      <c r="AN516" s="362">
        <f>AN515</f>
        <v>0</v>
      </c>
      <c r="AO516" s="362">
        <f t="shared" ref="AO516:AZ516" si="176">AO515</f>
        <v>0</v>
      </c>
      <c r="AP516" s="362">
        <f t="shared" si="176"/>
        <v>0</v>
      </c>
      <c r="AQ516" s="362">
        <f t="shared" si="176"/>
        <v>0</v>
      </c>
      <c r="AR516" s="362">
        <f t="shared" si="176"/>
        <v>0</v>
      </c>
      <c r="AS516" s="362">
        <f t="shared" si="176"/>
        <v>0</v>
      </c>
      <c r="AT516" s="362">
        <f t="shared" si="176"/>
        <v>0</v>
      </c>
      <c r="AU516" s="362">
        <f t="shared" si="176"/>
        <v>0</v>
      </c>
      <c r="AV516" s="362">
        <f t="shared" si="176"/>
        <v>0</v>
      </c>
      <c r="AW516" s="362">
        <f t="shared" si="176"/>
        <v>0</v>
      </c>
      <c r="AX516" s="362">
        <f t="shared" si="176"/>
        <v>0</v>
      </c>
      <c r="AY516" s="362">
        <f t="shared" si="176"/>
        <v>0</v>
      </c>
      <c r="AZ516" s="362">
        <f t="shared" si="176"/>
        <v>0</v>
      </c>
      <c r="BA516" s="266"/>
    </row>
    <row r="517" spans="1:53" ht="15.75" hidden="1" outlineLevel="1">
      <c r="B517" s="282"/>
      <c r="C517" s="260"/>
      <c r="D517" s="251"/>
      <c r="E517" s="251"/>
      <c r="F517" s="251"/>
      <c r="G517" s="251"/>
      <c r="H517" s="251"/>
      <c r="I517" s="251"/>
      <c r="J517" s="251"/>
      <c r="K517" s="251"/>
      <c r="L517" s="251"/>
      <c r="M517" s="251"/>
      <c r="N517" s="251"/>
      <c r="O517" s="251"/>
      <c r="P517" s="251"/>
      <c r="Q517" s="251"/>
      <c r="R517" s="251"/>
      <c r="S517" s="251"/>
      <c r="T517" s="251"/>
      <c r="U517" s="260"/>
      <c r="V517" s="251"/>
      <c r="W517" s="251"/>
      <c r="X517" s="251"/>
      <c r="Y517" s="251"/>
      <c r="Z517" s="251"/>
      <c r="AA517" s="251"/>
      <c r="AB517" s="251"/>
      <c r="AC517" s="251"/>
      <c r="AD517" s="251"/>
      <c r="AE517" s="251"/>
      <c r="AF517" s="251"/>
      <c r="AG517" s="251"/>
      <c r="AH517" s="251"/>
      <c r="AI517" s="251"/>
      <c r="AJ517" s="251"/>
      <c r="AK517" s="251"/>
      <c r="AL517" s="251"/>
      <c r="AM517" s="363"/>
      <c r="AN517" s="363"/>
      <c r="AO517" s="363"/>
      <c r="AP517" s="363"/>
      <c r="AQ517" s="363"/>
      <c r="AR517" s="363"/>
      <c r="AS517" s="363"/>
      <c r="AT517" s="363"/>
      <c r="AU517" s="363"/>
      <c r="AV517" s="363"/>
      <c r="AW517" s="363"/>
      <c r="AX517" s="363"/>
      <c r="AY517" s="363"/>
      <c r="AZ517" s="363"/>
      <c r="BA517" s="266"/>
    </row>
    <row r="518" spans="1:53" ht="15" hidden="1" outlineLevel="1">
      <c r="A518" s="448">
        <v>28</v>
      </c>
      <c r="B518" s="280" t="s">
        <v>18</v>
      </c>
      <c r="C518" s="251" t="s">
        <v>25</v>
      </c>
      <c r="D518" s="255"/>
      <c r="E518" s="255"/>
      <c r="F518" s="255"/>
      <c r="G518" s="255"/>
      <c r="H518" s="255"/>
      <c r="I518" s="255"/>
      <c r="J518" s="255"/>
      <c r="K518" s="255"/>
      <c r="L518" s="255"/>
      <c r="M518" s="255"/>
      <c r="N518" s="255"/>
      <c r="O518" s="255"/>
      <c r="P518" s="255"/>
      <c r="Q518" s="255"/>
      <c r="R518" s="255"/>
      <c r="S518" s="255"/>
      <c r="T518" s="255"/>
      <c r="U518" s="255">
        <v>0</v>
      </c>
      <c r="V518" s="255"/>
      <c r="W518" s="255"/>
      <c r="X518" s="255"/>
      <c r="Y518" s="255"/>
      <c r="Z518" s="255"/>
      <c r="AA518" s="255"/>
      <c r="AB518" s="255"/>
      <c r="AC518" s="255"/>
      <c r="AD518" s="255"/>
      <c r="AE518" s="255"/>
      <c r="AF518" s="255"/>
      <c r="AG518" s="255"/>
      <c r="AH518" s="255"/>
      <c r="AI518" s="255"/>
      <c r="AJ518" s="255"/>
      <c r="AK518" s="255"/>
      <c r="AL518" s="255"/>
      <c r="AM518" s="377"/>
      <c r="AN518" s="366"/>
      <c r="AO518" s="366"/>
      <c r="AP518" s="366"/>
      <c r="AQ518" s="366"/>
      <c r="AR518" s="366"/>
      <c r="AS518" s="366"/>
      <c r="AT518" s="366"/>
      <c r="AU518" s="366"/>
      <c r="AV518" s="366"/>
      <c r="AW518" s="366"/>
      <c r="AX518" s="366"/>
      <c r="AY518" s="366"/>
      <c r="AZ518" s="366"/>
      <c r="BA518" s="256">
        <f>SUM(AM518:AZ518)</f>
        <v>0</v>
      </c>
    </row>
    <row r="519" spans="1:53" ht="15" hidden="1" outlineLevel="1">
      <c r="B519" s="254" t="s">
        <v>258</v>
      </c>
      <c r="C519" s="251" t="s">
        <v>163</v>
      </c>
      <c r="D519" s="255"/>
      <c r="E519" s="255"/>
      <c r="F519" s="255"/>
      <c r="G519" s="255"/>
      <c r="H519" s="255"/>
      <c r="I519" s="255"/>
      <c r="J519" s="255"/>
      <c r="K519" s="255"/>
      <c r="L519" s="255"/>
      <c r="M519" s="255"/>
      <c r="N519" s="255"/>
      <c r="O519" s="255"/>
      <c r="P519" s="255"/>
      <c r="Q519" s="255"/>
      <c r="R519" s="255"/>
      <c r="S519" s="255"/>
      <c r="T519" s="255"/>
      <c r="U519" s="255">
        <f>U518</f>
        <v>0</v>
      </c>
      <c r="V519" s="255"/>
      <c r="W519" s="255"/>
      <c r="X519" s="255"/>
      <c r="Y519" s="255"/>
      <c r="Z519" s="255"/>
      <c r="AA519" s="255"/>
      <c r="AB519" s="255"/>
      <c r="AC519" s="255"/>
      <c r="AD519" s="255"/>
      <c r="AE519" s="255"/>
      <c r="AF519" s="255"/>
      <c r="AG519" s="255"/>
      <c r="AH519" s="255"/>
      <c r="AI519" s="255"/>
      <c r="AJ519" s="255"/>
      <c r="AK519" s="255"/>
      <c r="AL519" s="255"/>
      <c r="AM519" s="362">
        <f>AM518</f>
        <v>0</v>
      </c>
      <c r="AN519" s="362">
        <f>AN518</f>
        <v>0</v>
      </c>
      <c r="AO519" s="362">
        <f t="shared" ref="AO519:AZ519" si="177">AO518</f>
        <v>0</v>
      </c>
      <c r="AP519" s="362">
        <f t="shared" si="177"/>
        <v>0</v>
      </c>
      <c r="AQ519" s="362">
        <f t="shared" si="177"/>
        <v>0</v>
      </c>
      <c r="AR519" s="362">
        <f t="shared" si="177"/>
        <v>0</v>
      </c>
      <c r="AS519" s="362">
        <f t="shared" si="177"/>
        <v>0</v>
      </c>
      <c r="AT519" s="362">
        <f t="shared" si="177"/>
        <v>0</v>
      </c>
      <c r="AU519" s="362">
        <f t="shared" si="177"/>
        <v>0</v>
      </c>
      <c r="AV519" s="362">
        <f t="shared" si="177"/>
        <v>0</v>
      </c>
      <c r="AW519" s="362">
        <f t="shared" si="177"/>
        <v>0</v>
      </c>
      <c r="AX519" s="362">
        <f t="shared" si="177"/>
        <v>0</v>
      </c>
      <c r="AY519" s="362">
        <f t="shared" si="177"/>
        <v>0</v>
      </c>
      <c r="AZ519" s="362">
        <f t="shared" si="177"/>
        <v>0</v>
      </c>
      <c r="BA519" s="257"/>
    </row>
    <row r="520" spans="1:53" ht="15" hidden="1" outlineLevel="1">
      <c r="B520" s="28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AI520" s="251"/>
      <c r="AJ520" s="251"/>
      <c r="AK520" s="251"/>
      <c r="AL520" s="251"/>
      <c r="AM520" s="363"/>
      <c r="AN520" s="363"/>
      <c r="AO520" s="363"/>
      <c r="AP520" s="363"/>
      <c r="AQ520" s="363"/>
      <c r="AR520" s="363"/>
      <c r="AS520" s="363"/>
      <c r="AT520" s="363"/>
      <c r="AU520" s="363"/>
      <c r="AV520" s="363"/>
      <c r="AW520" s="363"/>
      <c r="AX520" s="363"/>
      <c r="AY520" s="363"/>
      <c r="AZ520" s="363"/>
      <c r="BA520" s="266"/>
    </row>
    <row r="521" spans="1:53" ht="15" hidden="1" outlineLevel="1">
      <c r="A521" s="448">
        <v>29</v>
      </c>
      <c r="B521" s="283" t="s">
        <v>19</v>
      </c>
      <c r="C521" s="251" t="s">
        <v>25</v>
      </c>
      <c r="D521" s="255"/>
      <c r="E521" s="255"/>
      <c r="F521" s="255"/>
      <c r="G521" s="255"/>
      <c r="H521" s="255"/>
      <c r="I521" s="255"/>
      <c r="J521" s="255"/>
      <c r="K521" s="255"/>
      <c r="L521" s="255"/>
      <c r="M521" s="255"/>
      <c r="N521" s="255"/>
      <c r="O521" s="255"/>
      <c r="P521" s="255"/>
      <c r="Q521" s="255"/>
      <c r="R521" s="255"/>
      <c r="S521" s="255"/>
      <c r="T521" s="255"/>
      <c r="U521" s="255">
        <v>0</v>
      </c>
      <c r="V521" s="255"/>
      <c r="W521" s="255"/>
      <c r="X521" s="255"/>
      <c r="Y521" s="255"/>
      <c r="Z521" s="255"/>
      <c r="AA521" s="255"/>
      <c r="AB521" s="255"/>
      <c r="AC521" s="255"/>
      <c r="AD521" s="255"/>
      <c r="AE521" s="255"/>
      <c r="AF521" s="255"/>
      <c r="AG521" s="255"/>
      <c r="AH521" s="255"/>
      <c r="AI521" s="255"/>
      <c r="AJ521" s="255"/>
      <c r="AK521" s="255"/>
      <c r="AL521" s="255"/>
      <c r="AM521" s="377"/>
      <c r="AN521" s="366"/>
      <c r="AO521" s="366"/>
      <c r="AP521" s="366"/>
      <c r="AQ521" s="366"/>
      <c r="AR521" s="366"/>
      <c r="AS521" s="366"/>
      <c r="AT521" s="366"/>
      <c r="AU521" s="366"/>
      <c r="AV521" s="366"/>
      <c r="AW521" s="366"/>
      <c r="AX521" s="366"/>
      <c r="AY521" s="366"/>
      <c r="AZ521" s="366"/>
      <c r="BA521" s="256">
        <f>SUM(AM521:AZ521)</f>
        <v>0</v>
      </c>
    </row>
    <row r="522" spans="1:53" ht="15" hidden="1" outlineLevel="1">
      <c r="B522" s="283" t="s">
        <v>258</v>
      </c>
      <c r="C522" s="251" t="s">
        <v>163</v>
      </c>
      <c r="D522" s="255"/>
      <c r="E522" s="255"/>
      <c r="F522" s="255"/>
      <c r="G522" s="255"/>
      <c r="H522" s="255"/>
      <c r="I522" s="255"/>
      <c r="J522" s="255"/>
      <c r="K522" s="255"/>
      <c r="L522" s="255"/>
      <c r="M522" s="255"/>
      <c r="N522" s="255"/>
      <c r="O522" s="255"/>
      <c r="P522" s="255"/>
      <c r="Q522" s="255"/>
      <c r="R522" s="255"/>
      <c r="S522" s="255"/>
      <c r="T522" s="255"/>
      <c r="U522" s="255">
        <f>U521</f>
        <v>0</v>
      </c>
      <c r="V522" s="255"/>
      <c r="W522" s="255"/>
      <c r="X522" s="255"/>
      <c r="Y522" s="255"/>
      <c r="Z522" s="255"/>
      <c r="AA522" s="255"/>
      <c r="AB522" s="255"/>
      <c r="AC522" s="255"/>
      <c r="AD522" s="255"/>
      <c r="AE522" s="255"/>
      <c r="AF522" s="255"/>
      <c r="AG522" s="255"/>
      <c r="AH522" s="255"/>
      <c r="AI522" s="255"/>
      <c r="AJ522" s="255"/>
      <c r="AK522" s="255"/>
      <c r="AL522" s="255"/>
      <c r="AM522" s="362">
        <f>AM521</f>
        <v>0</v>
      </c>
      <c r="AN522" s="362">
        <f t="shared" ref="AN522:AZ522" si="178">AN521</f>
        <v>0</v>
      </c>
      <c r="AO522" s="362">
        <f t="shared" si="178"/>
        <v>0</v>
      </c>
      <c r="AP522" s="362">
        <f t="shared" si="178"/>
        <v>0</v>
      </c>
      <c r="AQ522" s="362">
        <f t="shared" si="178"/>
        <v>0</v>
      </c>
      <c r="AR522" s="362">
        <f t="shared" si="178"/>
        <v>0</v>
      </c>
      <c r="AS522" s="362">
        <f t="shared" si="178"/>
        <v>0</v>
      </c>
      <c r="AT522" s="362">
        <f t="shared" si="178"/>
        <v>0</v>
      </c>
      <c r="AU522" s="362">
        <f t="shared" si="178"/>
        <v>0</v>
      </c>
      <c r="AV522" s="362">
        <f t="shared" si="178"/>
        <v>0</v>
      </c>
      <c r="AW522" s="362">
        <f t="shared" si="178"/>
        <v>0</v>
      </c>
      <c r="AX522" s="362">
        <f t="shared" si="178"/>
        <v>0</v>
      </c>
      <c r="AY522" s="362">
        <f t="shared" si="178"/>
        <v>0</v>
      </c>
      <c r="AZ522" s="362">
        <f t="shared" si="178"/>
        <v>0</v>
      </c>
      <c r="BA522" s="257"/>
    </row>
    <row r="523" spans="1:53" ht="15" hidden="1" outlineLevel="1">
      <c r="B523" s="283"/>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AI523" s="251"/>
      <c r="AJ523" s="251"/>
      <c r="AK523" s="251"/>
      <c r="AL523" s="251"/>
      <c r="AM523" s="374"/>
      <c r="AN523" s="374"/>
      <c r="AO523" s="374"/>
      <c r="AP523" s="374"/>
      <c r="AQ523" s="374"/>
      <c r="AR523" s="374"/>
      <c r="AS523" s="374"/>
      <c r="AT523" s="374"/>
      <c r="AU523" s="374"/>
      <c r="AV523" s="374"/>
      <c r="AW523" s="374"/>
      <c r="AX523" s="374"/>
      <c r="AY523" s="374"/>
      <c r="AZ523" s="374"/>
      <c r="BA523" s="272"/>
    </row>
    <row r="524" spans="1:53" s="243" customFormat="1" ht="15" hidden="1" outlineLevel="1">
      <c r="A524" s="448">
        <v>30</v>
      </c>
      <c r="B524" s="273" t="s">
        <v>485</v>
      </c>
      <c r="C524" s="251" t="s">
        <v>25</v>
      </c>
      <c r="D524" s="255"/>
      <c r="E524" s="255"/>
      <c r="F524" s="255"/>
      <c r="G524" s="255"/>
      <c r="H524" s="255"/>
      <c r="I524" s="255"/>
      <c r="J524" s="255"/>
      <c r="K524" s="255"/>
      <c r="L524" s="255"/>
      <c r="M524" s="255"/>
      <c r="N524" s="255"/>
      <c r="O524" s="255"/>
      <c r="P524" s="255"/>
      <c r="Q524" s="255"/>
      <c r="R524" s="255"/>
      <c r="S524" s="255"/>
      <c r="T524" s="255"/>
      <c r="U524" s="255">
        <v>0</v>
      </c>
      <c r="V524" s="255"/>
      <c r="W524" s="255"/>
      <c r="X524" s="255"/>
      <c r="Y524" s="255"/>
      <c r="Z524" s="255"/>
      <c r="AA524" s="255"/>
      <c r="AB524" s="255"/>
      <c r="AC524" s="255"/>
      <c r="AD524" s="255"/>
      <c r="AE524" s="255"/>
      <c r="AF524" s="255"/>
      <c r="AG524" s="255"/>
      <c r="AH524" s="255"/>
      <c r="AI524" s="255"/>
      <c r="AJ524" s="255"/>
      <c r="AK524" s="255"/>
      <c r="AL524" s="255"/>
      <c r="AM524" s="361"/>
      <c r="AN524" s="361"/>
      <c r="AO524" s="361"/>
      <c r="AP524" s="361"/>
      <c r="AQ524" s="361"/>
      <c r="AR524" s="361"/>
      <c r="AS524" s="361"/>
      <c r="AT524" s="361"/>
      <c r="AU524" s="361"/>
      <c r="AV524" s="361"/>
      <c r="AW524" s="361"/>
      <c r="AX524" s="361"/>
      <c r="AY524" s="361"/>
      <c r="AZ524" s="361"/>
      <c r="BA524" s="256">
        <f>SUM(AM524:AZ524)</f>
        <v>0</v>
      </c>
    </row>
    <row r="525" spans="1:53" s="243" customFormat="1" ht="15" hidden="1" outlineLevel="1">
      <c r="A525" s="448"/>
      <c r="B525" s="283" t="s">
        <v>258</v>
      </c>
      <c r="C525" s="251" t="s">
        <v>163</v>
      </c>
      <c r="D525" s="255"/>
      <c r="E525" s="255"/>
      <c r="F525" s="255"/>
      <c r="G525" s="255"/>
      <c r="H525" s="255"/>
      <c r="I525" s="255"/>
      <c r="J525" s="255"/>
      <c r="K525" s="255"/>
      <c r="L525" s="255"/>
      <c r="M525" s="255"/>
      <c r="N525" s="255"/>
      <c r="O525" s="255"/>
      <c r="P525" s="255"/>
      <c r="Q525" s="255"/>
      <c r="R525" s="255"/>
      <c r="S525" s="255"/>
      <c r="T525" s="255"/>
      <c r="U525" s="255">
        <f>U524</f>
        <v>0</v>
      </c>
      <c r="V525" s="255"/>
      <c r="W525" s="255"/>
      <c r="X525" s="255"/>
      <c r="Y525" s="255"/>
      <c r="Z525" s="255"/>
      <c r="AA525" s="255"/>
      <c r="AB525" s="255"/>
      <c r="AC525" s="255"/>
      <c r="AD525" s="255"/>
      <c r="AE525" s="255"/>
      <c r="AF525" s="255"/>
      <c r="AG525" s="255"/>
      <c r="AH525" s="255"/>
      <c r="AI525" s="255"/>
      <c r="AJ525" s="255"/>
      <c r="AK525" s="255"/>
      <c r="AL525" s="255"/>
      <c r="AM525" s="362">
        <f>AM524</f>
        <v>0</v>
      </c>
      <c r="AN525" s="362">
        <f t="shared" ref="AN525:AZ525" si="179">AN524</f>
        <v>0</v>
      </c>
      <c r="AO525" s="362">
        <f t="shared" si="179"/>
        <v>0</v>
      </c>
      <c r="AP525" s="362">
        <f t="shared" si="179"/>
        <v>0</v>
      </c>
      <c r="AQ525" s="362">
        <f t="shared" si="179"/>
        <v>0</v>
      </c>
      <c r="AR525" s="362">
        <f t="shared" si="179"/>
        <v>0</v>
      </c>
      <c r="AS525" s="362">
        <f t="shared" si="179"/>
        <v>0</v>
      </c>
      <c r="AT525" s="362">
        <f t="shared" si="179"/>
        <v>0</v>
      </c>
      <c r="AU525" s="362">
        <f t="shared" si="179"/>
        <v>0</v>
      </c>
      <c r="AV525" s="362">
        <f t="shared" si="179"/>
        <v>0</v>
      </c>
      <c r="AW525" s="362">
        <f t="shared" si="179"/>
        <v>0</v>
      </c>
      <c r="AX525" s="362">
        <f t="shared" si="179"/>
        <v>0</v>
      </c>
      <c r="AY525" s="362">
        <f t="shared" si="179"/>
        <v>0</v>
      </c>
      <c r="AZ525" s="362">
        <f t="shared" si="179"/>
        <v>0</v>
      </c>
      <c r="BA525" s="257"/>
    </row>
    <row r="526" spans="1:53" s="243" customFormat="1" ht="15" hidden="1" outlineLevel="1">
      <c r="A526" s="448"/>
      <c r="B526" s="283"/>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AI526" s="251"/>
      <c r="AJ526" s="251"/>
      <c r="AK526" s="251"/>
      <c r="AL526" s="251"/>
      <c r="AM526" s="363"/>
      <c r="AN526" s="363"/>
      <c r="AO526" s="363"/>
      <c r="AP526" s="363"/>
      <c r="AQ526" s="363"/>
      <c r="AR526" s="363"/>
      <c r="AS526" s="363"/>
      <c r="AT526" s="363"/>
      <c r="AU526" s="363"/>
      <c r="AV526" s="363"/>
      <c r="AW526" s="363"/>
      <c r="AX526" s="363"/>
      <c r="AY526" s="363"/>
      <c r="AZ526" s="363"/>
      <c r="BA526" s="272"/>
    </row>
    <row r="527" spans="1:53" s="243" customFormat="1" ht="15.75" hidden="1" outlineLevel="1">
      <c r="A527" s="448"/>
      <c r="B527" s="248" t="s">
        <v>486</v>
      </c>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AI527" s="251"/>
      <c r="AJ527" s="251"/>
      <c r="AK527" s="251"/>
      <c r="AL527" s="251"/>
      <c r="AM527" s="363"/>
      <c r="AN527" s="363"/>
      <c r="AO527" s="363"/>
      <c r="AP527" s="363"/>
      <c r="AQ527" s="363"/>
      <c r="AR527" s="363"/>
      <c r="AS527" s="363"/>
      <c r="AT527" s="363"/>
      <c r="AU527" s="363"/>
      <c r="AV527" s="363"/>
      <c r="AW527" s="363"/>
      <c r="AX527" s="363"/>
      <c r="AY527" s="363"/>
      <c r="AZ527" s="363"/>
      <c r="BA527" s="272"/>
    </row>
    <row r="528" spans="1:53" s="243" customFormat="1" ht="15" hidden="1" outlineLevel="1">
      <c r="A528" s="448">
        <v>31</v>
      </c>
      <c r="B528" s="283" t="s">
        <v>487</v>
      </c>
      <c r="C528" s="251" t="s">
        <v>25</v>
      </c>
      <c r="D528" s="255"/>
      <c r="E528" s="255"/>
      <c r="F528" s="255"/>
      <c r="G528" s="255"/>
      <c r="H528" s="255"/>
      <c r="I528" s="255"/>
      <c r="J528" s="255"/>
      <c r="K528" s="255"/>
      <c r="L528" s="255"/>
      <c r="M528" s="255"/>
      <c r="N528" s="255"/>
      <c r="O528" s="255"/>
      <c r="P528" s="255"/>
      <c r="Q528" s="255"/>
      <c r="R528" s="255"/>
      <c r="S528" s="255"/>
      <c r="T528" s="255"/>
      <c r="U528" s="255">
        <v>0</v>
      </c>
      <c r="V528" s="255"/>
      <c r="W528" s="255"/>
      <c r="X528" s="255"/>
      <c r="Y528" s="255"/>
      <c r="Z528" s="255"/>
      <c r="AA528" s="255"/>
      <c r="AB528" s="255"/>
      <c r="AC528" s="255"/>
      <c r="AD528" s="255"/>
      <c r="AE528" s="255"/>
      <c r="AF528" s="255"/>
      <c r="AG528" s="255"/>
      <c r="AH528" s="255"/>
      <c r="AI528" s="255"/>
      <c r="AJ528" s="255"/>
      <c r="AK528" s="255"/>
      <c r="AL528" s="255"/>
      <c r="AM528" s="361"/>
      <c r="AN528" s="361"/>
      <c r="AO528" s="361"/>
      <c r="AP528" s="361"/>
      <c r="AQ528" s="361"/>
      <c r="AR528" s="361"/>
      <c r="AS528" s="361"/>
      <c r="AT528" s="361"/>
      <c r="AU528" s="361"/>
      <c r="AV528" s="361"/>
      <c r="AW528" s="361"/>
      <c r="AX528" s="361"/>
      <c r="AY528" s="361"/>
      <c r="AZ528" s="361"/>
      <c r="BA528" s="256">
        <f>SUM(AM528:AZ528)</f>
        <v>0</v>
      </c>
    </row>
    <row r="529" spans="1:55" s="243" customFormat="1" ht="15" hidden="1" outlineLevel="1">
      <c r="A529" s="448"/>
      <c r="B529" s="283" t="s">
        <v>258</v>
      </c>
      <c r="C529" s="251" t="s">
        <v>163</v>
      </c>
      <c r="D529" s="255"/>
      <c r="E529" s="255"/>
      <c r="F529" s="255"/>
      <c r="G529" s="255"/>
      <c r="H529" s="255"/>
      <c r="I529" s="255"/>
      <c r="J529" s="255"/>
      <c r="K529" s="255"/>
      <c r="L529" s="255"/>
      <c r="M529" s="255"/>
      <c r="N529" s="255"/>
      <c r="O529" s="255"/>
      <c r="P529" s="255"/>
      <c r="Q529" s="255"/>
      <c r="R529" s="255"/>
      <c r="S529" s="255"/>
      <c r="T529" s="255"/>
      <c r="U529" s="255">
        <f>U528</f>
        <v>0</v>
      </c>
      <c r="V529" s="255"/>
      <c r="W529" s="255"/>
      <c r="X529" s="255"/>
      <c r="Y529" s="255"/>
      <c r="Z529" s="255"/>
      <c r="AA529" s="255"/>
      <c r="AB529" s="255"/>
      <c r="AC529" s="255"/>
      <c r="AD529" s="255"/>
      <c r="AE529" s="255"/>
      <c r="AF529" s="255"/>
      <c r="AG529" s="255"/>
      <c r="AH529" s="255"/>
      <c r="AI529" s="255"/>
      <c r="AJ529" s="255"/>
      <c r="AK529" s="255"/>
      <c r="AL529" s="255"/>
      <c r="AM529" s="362">
        <f>AM528</f>
        <v>0</v>
      </c>
      <c r="AN529" s="362">
        <f t="shared" ref="AN529:AZ529" si="180">AN528</f>
        <v>0</v>
      </c>
      <c r="AO529" s="362">
        <f t="shared" si="180"/>
        <v>0</v>
      </c>
      <c r="AP529" s="362">
        <f t="shared" si="180"/>
        <v>0</v>
      </c>
      <c r="AQ529" s="362">
        <f t="shared" si="180"/>
        <v>0</v>
      </c>
      <c r="AR529" s="362">
        <f t="shared" si="180"/>
        <v>0</v>
      </c>
      <c r="AS529" s="362">
        <f t="shared" si="180"/>
        <v>0</v>
      </c>
      <c r="AT529" s="362">
        <f t="shared" si="180"/>
        <v>0</v>
      </c>
      <c r="AU529" s="362">
        <f t="shared" si="180"/>
        <v>0</v>
      </c>
      <c r="AV529" s="362">
        <f t="shared" si="180"/>
        <v>0</v>
      </c>
      <c r="AW529" s="362">
        <f t="shared" si="180"/>
        <v>0</v>
      </c>
      <c r="AX529" s="362">
        <f t="shared" si="180"/>
        <v>0</v>
      </c>
      <c r="AY529" s="362">
        <f t="shared" si="180"/>
        <v>0</v>
      </c>
      <c r="AZ529" s="362">
        <f t="shared" si="180"/>
        <v>0</v>
      </c>
      <c r="BA529" s="257"/>
    </row>
    <row r="530" spans="1:55" s="243" customFormat="1" ht="15" hidden="1" outlineLevel="1">
      <c r="A530" s="448"/>
      <c r="B530" s="283"/>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AI530" s="251"/>
      <c r="AJ530" s="251"/>
      <c r="AK530" s="251"/>
      <c r="AL530" s="251"/>
      <c r="AM530" s="363"/>
      <c r="AN530" s="363"/>
      <c r="AO530" s="363"/>
      <c r="AP530" s="363"/>
      <c r="AQ530" s="363"/>
      <c r="AR530" s="363"/>
      <c r="AS530" s="363"/>
      <c r="AT530" s="363"/>
      <c r="AU530" s="363"/>
      <c r="AV530" s="363"/>
      <c r="AW530" s="363"/>
      <c r="AX530" s="363"/>
      <c r="AY530" s="363"/>
      <c r="AZ530" s="363"/>
      <c r="BA530" s="272"/>
    </row>
    <row r="531" spans="1:55" s="243" customFormat="1" ht="15" hidden="1" outlineLevel="1">
      <c r="A531" s="448">
        <v>32</v>
      </c>
      <c r="B531" s="283" t="s">
        <v>488</v>
      </c>
      <c r="C531" s="251" t="s">
        <v>25</v>
      </c>
      <c r="D531" s="255"/>
      <c r="E531" s="255"/>
      <c r="F531" s="255"/>
      <c r="G531" s="255"/>
      <c r="H531" s="255"/>
      <c r="I531" s="255"/>
      <c r="J531" s="255"/>
      <c r="K531" s="255"/>
      <c r="L531" s="255"/>
      <c r="M531" s="255"/>
      <c r="N531" s="255"/>
      <c r="O531" s="255"/>
      <c r="P531" s="255"/>
      <c r="Q531" s="255"/>
      <c r="R531" s="255"/>
      <c r="S531" s="255"/>
      <c r="T531" s="255"/>
      <c r="U531" s="255">
        <v>0</v>
      </c>
      <c r="V531" s="255"/>
      <c r="W531" s="255"/>
      <c r="X531" s="255"/>
      <c r="Y531" s="255"/>
      <c r="Z531" s="255"/>
      <c r="AA531" s="255"/>
      <c r="AB531" s="255"/>
      <c r="AC531" s="255"/>
      <c r="AD531" s="255"/>
      <c r="AE531" s="255"/>
      <c r="AF531" s="255"/>
      <c r="AG531" s="255"/>
      <c r="AH531" s="255"/>
      <c r="AI531" s="255"/>
      <c r="AJ531" s="255"/>
      <c r="AK531" s="255"/>
      <c r="AL531" s="255"/>
      <c r="AM531" s="361"/>
      <c r="AN531" s="361"/>
      <c r="AO531" s="361"/>
      <c r="AP531" s="361"/>
      <c r="AQ531" s="361"/>
      <c r="AR531" s="361"/>
      <c r="AS531" s="361"/>
      <c r="AT531" s="361"/>
      <c r="AU531" s="361"/>
      <c r="AV531" s="361"/>
      <c r="AW531" s="361"/>
      <c r="AX531" s="361"/>
      <c r="AY531" s="361"/>
      <c r="AZ531" s="361"/>
      <c r="BA531" s="256">
        <f>SUM(AM531:AZ531)</f>
        <v>0</v>
      </c>
    </row>
    <row r="532" spans="1:55" s="243" customFormat="1" ht="15" hidden="1" outlineLevel="1">
      <c r="A532" s="448"/>
      <c r="B532" s="283" t="s">
        <v>258</v>
      </c>
      <c r="C532" s="251" t="s">
        <v>163</v>
      </c>
      <c r="D532" s="255"/>
      <c r="E532" s="255"/>
      <c r="F532" s="255"/>
      <c r="G532" s="255"/>
      <c r="H532" s="255"/>
      <c r="I532" s="255"/>
      <c r="J532" s="255"/>
      <c r="K532" s="255"/>
      <c r="L532" s="255"/>
      <c r="M532" s="255"/>
      <c r="N532" s="255"/>
      <c r="O532" s="255"/>
      <c r="P532" s="255"/>
      <c r="Q532" s="255"/>
      <c r="R532" s="255"/>
      <c r="S532" s="255"/>
      <c r="T532" s="255"/>
      <c r="U532" s="255">
        <f>U531</f>
        <v>0</v>
      </c>
      <c r="V532" s="255"/>
      <c r="W532" s="255"/>
      <c r="X532" s="255"/>
      <c r="Y532" s="255"/>
      <c r="Z532" s="255"/>
      <c r="AA532" s="255"/>
      <c r="AB532" s="255"/>
      <c r="AC532" s="255"/>
      <c r="AD532" s="255"/>
      <c r="AE532" s="255"/>
      <c r="AF532" s="255"/>
      <c r="AG532" s="255"/>
      <c r="AH532" s="255"/>
      <c r="AI532" s="255"/>
      <c r="AJ532" s="255"/>
      <c r="AK532" s="255"/>
      <c r="AL532" s="255"/>
      <c r="AM532" s="362">
        <f>AM531</f>
        <v>0</v>
      </c>
      <c r="AN532" s="362">
        <f t="shared" ref="AN532:AZ532" si="181">AN531</f>
        <v>0</v>
      </c>
      <c r="AO532" s="362">
        <f t="shared" si="181"/>
        <v>0</v>
      </c>
      <c r="AP532" s="362">
        <f t="shared" si="181"/>
        <v>0</v>
      </c>
      <c r="AQ532" s="362">
        <f t="shared" si="181"/>
        <v>0</v>
      </c>
      <c r="AR532" s="362">
        <f t="shared" si="181"/>
        <v>0</v>
      </c>
      <c r="AS532" s="362">
        <f t="shared" si="181"/>
        <v>0</v>
      </c>
      <c r="AT532" s="362">
        <f t="shared" si="181"/>
        <v>0</v>
      </c>
      <c r="AU532" s="362">
        <f t="shared" si="181"/>
        <v>0</v>
      </c>
      <c r="AV532" s="362">
        <f t="shared" si="181"/>
        <v>0</v>
      </c>
      <c r="AW532" s="362">
        <f t="shared" si="181"/>
        <v>0</v>
      </c>
      <c r="AX532" s="362">
        <f t="shared" si="181"/>
        <v>0</v>
      </c>
      <c r="AY532" s="362">
        <f t="shared" si="181"/>
        <v>0</v>
      </c>
      <c r="AZ532" s="362">
        <f t="shared" si="181"/>
        <v>0</v>
      </c>
      <c r="BA532" s="257"/>
    </row>
    <row r="533" spans="1:55" s="243" customFormat="1" ht="15" hidden="1" outlineLevel="1">
      <c r="A533" s="448"/>
      <c r="B533" s="283"/>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AI533" s="251"/>
      <c r="AJ533" s="251"/>
      <c r="AK533" s="251"/>
      <c r="AL533" s="251"/>
      <c r="AM533" s="363"/>
      <c r="AN533" s="363"/>
      <c r="AO533" s="363"/>
      <c r="AP533" s="363"/>
      <c r="AQ533" s="363"/>
      <c r="AR533" s="363"/>
      <c r="AS533" s="363"/>
      <c r="AT533" s="363"/>
      <c r="AU533" s="363"/>
      <c r="AV533" s="363"/>
      <c r="AW533" s="363"/>
      <c r="AX533" s="363"/>
      <c r="AY533" s="363"/>
      <c r="AZ533" s="363"/>
      <c r="BA533" s="272"/>
    </row>
    <row r="534" spans="1:55" s="243" customFormat="1" ht="15" hidden="1" outlineLevel="1">
      <c r="A534" s="448">
        <v>33</v>
      </c>
      <c r="B534" s="283" t="s">
        <v>489</v>
      </c>
      <c r="C534" s="251" t="s">
        <v>25</v>
      </c>
      <c r="D534" s="255"/>
      <c r="E534" s="255"/>
      <c r="F534" s="255"/>
      <c r="G534" s="255"/>
      <c r="H534" s="255"/>
      <c r="I534" s="255"/>
      <c r="J534" s="255"/>
      <c r="K534" s="255"/>
      <c r="L534" s="255"/>
      <c r="M534" s="255"/>
      <c r="N534" s="255"/>
      <c r="O534" s="255"/>
      <c r="P534" s="255"/>
      <c r="Q534" s="255"/>
      <c r="R534" s="255"/>
      <c r="S534" s="255"/>
      <c r="T534" s="255"/>
      <c r="U534" s="255">
        <v>12</v>
      </c>
      <c r="V534" s="255"/>
      <c r="W534" s="255"/>
      <c r="X534" s="255"/>
      <c r="Y534" s="255"/>
      <c r="Z534" s="255"/>
      <c r="AA534" s="255"/>
      <c r="AB534" s="255"/>
      <c r="AC534" s="255"/>
      <c r="AD534" s="255"/>
      <c r="AE534" s="255"/>
      <c r="AF534" s="255"/>
      <c r="AG534" s="255"/>
      <c r="AH534" s="255"/>
      <c r="AI534" s="255"/>
      <c r="AJ534" s="255"/>
      <c r="AK534" s="255"/>
      <c r="AL534" s="255"/>
      <c r="AM534" s="361"/>
      <c r="AN534" s="361"/>
      <c r="AO534" s="361"/>
      <c r="AP534" s="361"/>
      <c r="AQ534" s="361"/>
      <c r="AR534" s="361"/>
      <c r="AS534" s="361"/>
      <c r="AT534" s="361"/>
      <c r="AU534" s="361"/>
      <c r="AV534" s="361"/>
      <c r="AW534" s="361"/>
      <c r="AX534" s="361"/>
      <c r="AY534" s="361"/>
      <c r="AZ534" s="361"/>
      <c r="BA534" s="256">
        <f>SUM(AM534:AZ534)</f>
        <v>0</v>
      </c>
    </row>
    <row r="535" spans="1:55" s="243" customFormat="1" ht="15" hidden="1" outlineLevel="1">
      <c r="A535" s="448"/>
      <c r="B535" s="283" t="s">
        <v>258</v>
      </c>
      <c r="C535" s="251" t="s">
        <v>163</v>
      </c>
      <c r="D535" s="255"/>
      <c r="E535" s="255"/>
      <c r="F535" s="255"/>
      <c r="G535" s="255"/>
      <c r="H535" s="255"/>
      <c r="I535" s="255"/>
      <c r="J535" s="255"/>
      <c r="K535" s="255"/>
      <c r="L535" s="255"/>
      <c r="M535" s="255"/>
      <c r="N535" s="255"/>
      <c r="O535" s="255"/>
      <c r="P535" s="255"/>
      <c r="Q535" s="255"/>
      <c r="R535" s="255"/>
      <c r="S535" s="255"/>
      <c r="T535" s="255"/>
      <c r="U535" s="255">
        <f>U534</f>
        <v>12</v>
      </c>
      <c r="V535" s="255"/>
      <c r="W535" s="255"/>
      <c r="X535" s="255"/>
      <c r="Y535" s="255"/>
      <c r="Z535" s="255"/>
      <c r="AA535" s="255"/>
      <c r="AB535" s="255"/>
      <c r="AC535" s="255"/>
      <c r="AD535" s="255"/>
      <c r="AE535" s="255"/>
      <c r="AF535" s="255"/>
      <c r="AG535" s="255"/>
      <c r="AH535" s="255"/>
      <c r="AI535" s="255"/>
      <c r="AJ535" s="255"/>
      <c r="AK535" s="255"/>
      <c r="AL535" s="255"/>
      <c r="AM535" s="362">
        <f>AM534</f>
        <v>0</v>
      </c>
      <c r="AN535" s="362">
        <f t="shared" ref="AN535:AY535" si="182">AN534</f>
        <v>0</v>
      </c>
      <c r="AO535" s="362">
        <f t="shared" si="182"/>
        <v>0</v>
      </c>
      <c r="AP535" s="362">
        <f t="shared" si="182"/>
        <v>0</v>
      </c>
      <c r="AQ535" s="362">
        <f t="shared" si="182"/>
        <v>0</v>
      </c>
      <c r="AR535" s="362">
        <f t="shared" si="182"/>
        <v>0</v>
      </c>
      <c r="AS535" s="362">
        <f t="shared" si="182"/>
        <v>0</v>
      </c>
      <c r="AT535" s="362">
        <f t="shared" si="182"/>
        <v>0</v>
      </c>
      <c r="AU535" s="362">
        <f t="shared" si="182"/>
        <v>0</v>
      </c>
      <c r="AV535" s="362">
        <f t="shared" si="182"/>
        <v>0</v>
      </c>
      <c r="AW535" s="362">
        <f t="shared" si="182"/>
        <v>0</v>
      </c>
      <c r="AX535" s="362">
        <f t="shared" si="182"/>
        <v>0</v>
      </c>
      <c r="AY535" s="362">
        <f t="shared" si="182"/>
        <v>0</v>
      </c>
      <c r="AZ535" s="362">
        <f>AZ534</f>
        <v>0</v>
      </c>
      <c r="BA535" s="257"/>
    </row>
    <row r="536" spans="1:55" ht="15" hidden="1" outlineLevel="1">
      <c r="B536" s="274"/>
      <c r="C536" s="284"/>
      <c r="D536" s="251"/>
      <c r="E536" s="251"/>
      <c r="F536" s="251"/>
      <c r="G536" s="251"/>
      <c r="H536" s="251"/>
      <c r="I536" s="251"/>
      <c r="J536" s="251"/>
      <c r="K536" s="251"/>
      <c r="L536" s="251"/>
      <c r="M536" s="251"/>
      <c r="N536" s="251"/>
      <c r="O536" s="251"/>
      <c r="P536" s="251"/>
      <c r="Q536" s="251"/>
      <c r="R536" s="251"/>
      <c r="S536" s="251"/>
      <c r="T536" s="251"/>
      <c r="U536" s="260"/>
      <c r="V536" s="251"/>
      <c r="W536" s="285"/>
      <c r="X536" s="285"/>
      <c r="Y536" s="285"/>
      <c r="Z536" s="285"/>
      <c r="AA536" s="285"/>
      <c r="AB536" s="285"/>
      <c r="AC536" s="285"/>
      <c r="AD536" s="285"/>
      <c r="AE536" s="285"/>
      <c r="AF536" s="251"/>
      <c r="AG536" s="251"/>
      <c r="AH536" s="251"/>
      <c r="AI536" s="251"/>
      <c r="AJ536" s="251"/>
      <c r="AK536" s="251"/>
      <c r="AL536" s="251"/>
      <c r="AM536" s="261"/>
      <c r="AN536" s="261"/>
      <c r="AO536" s="261"/>
      <c r="AP536" s="261"/>
      <c r="AQ536" s="261"/>
      <c r="AR536" s="261"/>
      <c r="AS536" s="261"/>
      <c r="AT536" s="261"/>
      <c r="AU536" s="261"/>
      <c r="AV536" s="261"/>
      <c r="AW536" s="261"/>
      <c r="AX536" s="261"/>
      <c r="AY536" s="261"/>
      <c r="AZ536" s="261"/>
      <c r="BA536" s="266"/>
    </row>
    <row r="537" spans="1:55" ht="15.75" collapsed="1">
      <c r="B537" s="286" t="s">
        <v>259</v>
      </c>
      <c r="C537" s="288"/>
      <c r="D537" s="288">
        <f>SUM(D432:D535)</f>
        <v>0</v>
      </c>
      <c r="E537" s="288"/>
      <c r="F537" s="288"/>
      <c r="G537" s="288"/>
      <c r="H537" s="288"/>
      <c r="I537" s="288"/>
      <c r="J537" s="288"/>
      <c r="K537" s="288"/>
      <c r="L537" s="288"/>
      <c r="M537" s="288"/>
      <c r="N537" s="288"/>
      <c r="O537" s="288"/>
      <c r="P537" s="288"/>
      <c r="Q537" s="288"/>
      <c r="R537" s="288"/>
      <c r="S537" s="288"/>
      <c r="T537" s="288"/>
      <c r="U537" s="288"/>
      <c r="V537" s="288">
        <f>SUM(V432:V535)</f>
        <v>0</v>
      </c>
      <c r="W537" s="288"/>
      <c r="X537" s="288"/>
      <c r="Y537" s="288"/>
      <c r="Z537" s="288"/>
      <c r="AA537" s="288"/>
      <c r="AB537" s="288"/>
      <c r="AC537" s="288"/>
      <c r="AD537" s="288"/>
      <c r="AE537" s="288"/>
      <c r="AF537" s="288"/>
      <c r="AG537" s="288"/>
      <c r="AH537" s="288"/>
      <c r="AI537" s="288"/>
      <c r="AJ537" s="288"/>
      <c r="AK537" s="288"/>
      <c r="AL537" s="288"/>
      <c r="AM537" s="288">
        <f>IF(AM431="kWh",SUMPRODUCT(D432:D535,AM432:AM535))</f>
        <v>0</v>
      </c>
      <c r="AN537" s="288">
        <f>IF(AN431="kWh",SUMPRODUCT(D432:D535,AN432:AN535))</f>
        <v>0</v>
      </c>
      <c r="AO537" s="288">
        <f>IF(AO431="kW",SUMPRODUCT(U432:U535,V432:V535,AO432:AO535),SUMPRODUCT(D432:D535,AO432:AO535))</f>
        <v>0</v>
      </c>
      <c r="AP537" s="288">
        <f>IF(AP431="kW",SUMPRODUCT(U432:U535,V432:V535,AP432:AP535),SUMPRODUCT(D432:D535,AP432:AP535))</f>
        <v>0</v>
      </c>
      <c r="AQ537" s="288">
        <f>IF(AQ431="kW",SUMPRODUCT(U432:U535,V432:V535,AQ432:AQ535),SUMPRODUCT(D432:D535,AQ432:AQ535))</f>
        <v>0</v>
      </c>
      <c r="AR537" s="288">
        <f>IF(AR431="kW",SUMPRODUCT(U432:U535,V432:V535,AR432:AR535),SUMPRODUCT(D432:D535,AR432:AR535))</f>
        <v>0</v>
      </c>
      <c r="AS537" s="288">
        <f>IF(AS431="kW",SUMPRODUCT(U432:U535,V432:V535,AS432:AS535),SUMPRODUCT(D432:D535,AS432:AS535))</f>
        <v>0</v>
      </c>
      <c r="AT537" s="288">
        <f>IF(AT431="kW",SUMPRODUCT(U432:U535,V432:V535,AT432:AT535),SUMPRODUCT(D432:D535,AT432:AT535))</f>
        <v>0</v>
      </c>
      <c r="AU537" s="288">
        <f>IF(AU431="kW",SUMPRODUCT(U432:U535,V432:V535,AU432:AU535),SUMPRODUCT(D432:D535,AU432:AU535))</f>
        <v>0</v>
      </c>
      <c r="AV537" s="288">
        <f>IF(AV431="kW",SUMPRODUCT(U432:U535,V432:V535,AV432:AV535),SUMPRODUCT(D432:D535,AV432:AV535))</f>
        <v>0</v>
      </c>
      <c r="AW537" s="288">
        <f>IF(AW431="kW",SUMPRODUCT(U432:U535,V432:V535,AW432:AW535),SUMPRODUCT(D432:D535,AW432:AW535))</f>
        <v>0</v>
      </c>
      <c r="AX537" s="288">
        <f>IF(AX431="kW",SUMPRODUCT(U432:U535,V432:V535,AX432:AX535),SUMPRODUCT(D432:D535,AX432:AX535))</f>
        <v>0</v>
      </c>
      <c r="AY537" s="288">
        <f>IF(AY431="kW",SUMPRODUCT(U432:U535,V432:V535,AY432:AY535),SUMPRODUCT(D432:D535,AY432:AY535))</f>
        <v>0</v>
      </c>
      <c r="AZ537" s="288">
        <f>IF(AZ431="kW",SUMPRODUCT(U432:U535,V432:V535,AZ432:AZ535),SUMPRODUCT(D432:D535,AZ432:AZ535))</f>
        <v>0</v>
      </c>
      <c r="BA537" s="289"/>
    </row>
    <row r="538" spans="1:55" ht="15.75">
      <c r="B538" s="343" t="s">
        <v>260</v>
      </c>
      <c r="C538" s="344"/>
      <c r="D538" s="344"/>
      <c r="E538" s="344"/>
      <c r="F538" s="344"/>
      <c r="G538" s="344"/>
      <c r="H538" s="344"/>
      <c r="I538" s="344"/>
      <c r="J538" s="344"/>
      <c r="K538" s="344"/>
      <c r="L538" s="344"/>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c r="AH538" s="344"/>
      <c r="AI538" s="344"/>
      <c r="AJ538" s="344"/>
      <c r="AK538" s="344"/>
      <c r="AL538" s="344"/>
      <c r="AM538" s="287">
        <f>HLOOKUP(AM430,'2. LRAMVA Threshold'!$B$42:$Q$53,6,FALSE)</f>
        <v>0</v>
      </c>
      <c r="AN538" s="287">
        <f>HLOOKUP(AN430,'2. LRAMVA Threshold'!$B$42:$Q$53,6,FALSE)</f>
        <v>0</v>
      </c>
      <c r="AO538" s="287">
        <f>HLOOKUP(AO430,'2. LRAMVA Threshold'!$B$42:$Q$53,6,FALSE)</f>
        <v>0</v>
      </c>
      <c r="AP538" s="287">
        <f>HLOOKUP(AP430,'2. LRAMVA Threshold'!$B$42:$Q$53,6,FALSE)</f>
        <v>0</v>
      </c>
      <c r="AQ538" s="287">
        <f>HLOOKUP(AQ430,'2. LRAMVA Threshold'!$B$42:$Q$53,6,FALSE)</f>
        <v>0</v>
      </c>
      <c r="AR538" s="287">
        <f>HLOOKUP(AR430,'2. LRAMVA Threshold'!$B$42:$Q$53,6,FALSE)</f>
        <v>0</v>
      </c>
      <c r="AS538" s="287">
        <f>HLOOKUP(AS430,'2. LRAMVA Threshold'!$B$42:$Q$53,6,FALSE)</f>
        <v>0</v>
      </c>
      <c r="AT538" s="287">
        <f>HLOOKUP(AT430,'2. LRAMVA Threshold'!$B$42:$Q$53,6,FALSE)</f>
        <v>0</v>
      </c>
      <c r="AU538" s="287">
        <f>HLOOKUP(AU430,'2. LRAMVA Threshold'!$B$42:$Q$53,6,FALSE)</f>
        <v>0</v>
      </c>
      <c r="AV538" s="287">
        <f>HLOOKUP(AV430,'2. LRAMVA Threshold'!$B$42:$Q$53,6,FALSE)</f>
        <v>0</v>
      </c>
      <c r="AW538" s="287">
        <f>HLOOKUP(AW430,'2. LRAMVA Threshold'!$B$42:$Q$53,6,FALSE)</f>
        <v>0</v>
      </c>
      <c r="AX538" s="287">
        <f>HLOOKUP(AX430,'2. LRAMVA Threshold'!$B$42:$Q$53,6,FALSE)</f>
        <v>0</v>
      </c>
      <c r="AY538" s="287">
        <f>HLOOKUP(AY430,'2. LRAMVA Threshold'!$B$42:$Q$53,6,FALSE)</f>
        <v>0</v>
      </c>
      <c r="AZ538" s="287">
        <f>HLOOKUP(AZ430,'2. LRAMVA Threshold'!$B$42:$Q$53,6,FALSE)</f>
        <v>0</v>
      </c>
      <c r="BA538" s="345"/>
    </row>
    <row r="539" spans="1:55" ht="15">
      <c r="B539" s="346"/>
      <c r="C539" s="347"/>
      <c r="D539" s="348"/>
      <c r="E539" s="348"/>
      <c r="F539" s="348"/>
      <c r="G539" s="348"/>
      <c r="H539" s="348"/>
      <c r="I539" s="348"/>
      <c r="J539" s="348"/>
      <c r="K539" s="348"/>
      <c r="L539" s="348"/>
      <c r="M539" s="348"/>
      <c r="N539" s="348"/>
      <c r="O539" s="348"/>
      <c r="P539" s="348"/>
      <c r="Q539" s="348"/>
      <c r="R539" s="348"/>
      <c r="S539" s="348"/>
      <c r="T539" s="348"/>
      <c r="U539" s="348"/>
      <c r="V539" s="349"/>
      <c r="W539" s="348"/>
      <c r="X539" s="348"/>
      <c r="Y539" s="348"/>
      <c r="Z539" s="350"/>
      <c r="AA539" s="350"/>
      <c r="AB539" s="350"/>
      <c r="AC539" s="350"/>
      <c r="AD539" s="348"/>
      <c r="AE539" s="348"/>
      <c r="AF539" s="348"/>
      <c r="AG539" s="348"/>
      <c r="AH539" s="348"/>
      <c r="AI539" s="348"/>
      <c r="AJ539" s="348"/>
      <c r="AK539" s="348"/>
      <c r="AL539" s="348"/>
      <c r="AM539" s="351"/>
      <c r="AN539" s="351"/>
      <c r="AO539" s="351"/>
      <c r="AP539" s="351"/>
      <c r="AQ539" s="351"/>
      <c r="AR539" s="351"/>
      <c r="AS539" s="351"/>
      <c r="AT539" s="351"/>
      <c r="AU539" s="351"/>
      <c r="AV539" s="351"/>
      <c r="AW539" s="351"/>
      <c r="AX539" s="351"/>
      <c r="AY539" s="351"/>
      <c r="AZ539" s="351"/>
      <c r="BA539" s="352"/>
    </row>
    <row r="540" spans="1:55" ht="15">
      <c r="B540" s="283" t="s">
        <v>167</v>
      </c>
      <c r="C540" s="296"/>
      <c r="D540" s="296"/>
      <c r="E540" s="329"/>
      <c r="F540" s="329"/>
      <c r="G540" s="329"/>
      <c r="H540" s="329"/>
      <c r="I540" s="329"/>
      <c r="J540" s="329"/>
      <c r="K540" s="329"/>
      <c r="L540" s="329"/>
      <c r="M540" s="329"/>
      <c r="N540" s="329"/>
      <c r="O540" s="329"/>
      <c r="P540" s="329"/>
      <c r="Q540" s="329"/>
      <c r="R540" s="329"/>
      <c r="S540" s="329"/>
      <c r="T540" s="329"/>
      <c r="U540" s="329"/>
      <c r="V540" s="251"/>
      <c r="W540" s="298"/>
      <c r="X540" s="298"/>
      <c r="Y540" s="298"/>
      <c r="Z540" s="297"/>
      <c r="AA540" s="297"/>
      <c r="AB540" s="297"/>
      <c r="AC540" s="297"/>
      <c r="AD540" s="298"/>
      <c r="AE540" s="298"/>
      <c r="AF540" s="298"/>
      <c r="AG540" s="298"/>
      <c r="AH540" s="298"/>
      <c r="AI540" s="298"/>
      <c r="AJ540" s="298"/>
      <c r="AK540" s="298"/>
      <c r="AL540" s="298"/>
      <c r="AM540" s="732">
        <f>HLOOKUP(AM$20,'3.  Distribution Rates'!$C$122:$P$133,6,FALSE)</f>
        <v>0</v>
      </c>
      <c r="AN540" s="732">
        <f>HLOOKUP(AN$20,'3.  Distribution Rates'!$C$122:$P$133,6,FALSE)</f>
        <v>0</v>
      </c>
      <c r="AO540" s="299">
        <f>HLOOKUP(AO$20,'3.  Distribution Rates'!$C$122:$P$133,6,FALSE)</f>
        <v>0</v>
      </c>
      <c r="AP540" s="299">
        <f>HLOOKUP(AP$20,'3.  Distribution Rates'!$C$122:$P$133,6,FALSE)</f>
        <v>0</v>
      </c>
      <c r="AQ540" s="299">
        <f>HLOOKUP(AQ$20,'3.  Distribution Rates'!$C$122:$P$133,6,FALSE)</f>
        <v>0</v>
      </c>
      <c r="AR540" s="299">
        <f>HLOOKUP(AR$20,'3.  Distribution Rates'!$C$122:$P$133,6,FALSE)</f>
        <v>0</v>
      </c>
      <c r="AS540" s="299">
        <f>HLOOKUP(AS$20,'3.  Distribution Rates'!$C$122:$P$133,6,FALSE)</f>
        <v>0</v>
      </c>
      <c r="AT540" s="299">
        <f>HLOOKUP(AT$20,'3.  Distribution Rates'!$C$122:$P$133,6,FALSE)</f>
        <v>0</v>
      </c>
      <c r="AU540" s="299">
        <f>HLOOKUP(AU$20,'3.  Distribution Rates'!$C$122:$P$133,6,FALSE)</f>
        <v>0</v>
      </c>
      <c r="AV540" s="299">
        <f>HLOOKUP(AV$20,'3.  Distribution Rates'!$C$122:$P$133,6,FALSE)</f>
        <v>0</v>
      </c>
      <c r="AW540" s="299">
        <f>HLOOKUP(AW$20,'3.  Distribution Rates'!$C$122:$P$133,6,FALSE)</f>
        <v>0</v>
      </c>
      <c r="AX540" s="299">
        <f>HLOOKUP(AX$20,'3.  Distribution Rates'!$C$122:$P$133,6,FALSE)</f>
        <v>0</v>
      </c>
      <c r="AY540" s="299">
        <f>HLOOKUP(AY$20,'3.  Distribution Rates'!$C$122:$P$133,6,FALSE)</f>
        <v>0</v>
      </c>
      <c r="AZ540" s="299">
        <f>HLOOKUP(AZ$20,'3.  Distribution Rates'!$C$122:$P$133,6,FALSE)</f>
        <v>0</v>
      </c>
      <c r="BA540" s="353"/>
    </row>
    <row r="541" spans="1:55" ht="15">
      <c r="B541" s="283" t="s">
        <v>159</v>
      </c>
      <c r="C541" s="301"/>
      <c r="D541" s="243"/>
      <c r="E541" s="240"/>
      <c r="F541" s="240"/>
      <c r="G541" s="240"/>
      <c r="H541" s="240"/>
      <c r="I541" s="240"/>
      <c r="J541" s="240"/>
      <c r="K541" s="240"/>
      <c r="L541" s="240"/>
      <c r="M541" s="240"/>
      <c r="N541" s="240"/>
      <c r="O541" s="240"/>
      <c r="P541" s="240"/>
      <c r="Q541" s="240"/>
      <c r="R541" s="240"/>
      <c r="S541" s="240"/>
      <c r="T541" s="240"/>
      <c r="U541" s="240"/>
      <c r="V541" s="251"/>
      <c r="W541" s="240"/>
      <c r="X541" s="240"/>
      <c r="Y541" s="240"/>
      <c r="Z541" s="243"/>
      <c r="AA541" s="243"/>
      <c r="AB541" s="243"/>
      <c r="AC541" s="243"/>
      <c r="AD541" s="240"/>
      <c r="AE541" s="240"/>
      <c r="AF541" s="240"/>
      <c r="AG541" s="240"/>
      <c r="AH541" s="240"/>
      <c r="AI541" s="240"/>
      <c r="AJ541" s="240"/>
      <c r="AK541" s="240"/>
      <c r="AL541" s="240"/>
      <c r="AM541" s="331">
        <f t="shared" ref="AM541:AZ541" si="183">AM137*AM540</f>
        <v>0</v>
      </c>
      <c r="AN541" s="331">
        <f t="shared" si="183"/>
        <v>0</v>
      </c>
      <c r="AO541" s="331">
        <f t="shared" si="183"/>
        <v>0</v>
      </c>
      <c r="AP541" s="331">
        <f t="shared" si="183"/>
        <v>0</v>
      </c>
      <c r="AQ541" s="331">
        <f t="shared" si="183"/>
        <v>0</v>
      </c>
      <c r="AR541" s="331">
        <f t="shared" si="183"/>
        <v>0</v>
      </c>
      <c r="AS541" s="331">
        <f t="shared" si="183"/>
        <v>0</v>
      </c>
      <c r="AT541" s="331">
        <f t="shared" si="183"/>
        <v>0</v>
      </c>
      <c r="AU541" s="331">
        <f t="shared" si="183"/>
        <v>0</v>
      </c>
      <c r="AV541" s="331">
        <f t="shared" si="183"/>
        <v>0</v>
      </c>
      <c r="AW541" s="331">
        <f t="shared" si="183"/>
        <v>0</v>
      </c>
      <c r="AX541" s="331">
        <f t="shared" si="183"/>
        <v>0</v>
      </c>
      <c r="AY541" s="331">
        <f t="shared" si="183"/>
        <v>0</v>
      </c>
      <c r="AZ541" s="331">
        <f t="shared" si="183"/>
        <v>0</v>
      </c>
      <c r="BA541" s="543">
        <f>SUM(AM541:AZ541)</f>
        <v>0</v>
      </c>
      <c r="BC541" s="243"/>
    </row>
    <row r="542" spans="1:55" ht="15">
      <c r="B542" s="283" t="s">
        <v>160</v>
      </c>
      <c r="C542" s="301"/>
      <c r="D542" s="243"/>
      <c r="E542" s="240"/>
      <c r="F542" s="240"/>
      <c r="G542" s="240"/>
      <c r="H542" s="240"/>
      <c r="I542" s="240"/>
      <c r="J542" s="240"/>
      <c r="K542" s="240"/>
      <c r="L542" s="240"/>
      <c r="M542" s="240"/>
      <c r="N542" s="240"/>
      <c r="O542" s="240"/>
      <c r="P542" s="240"/>
      <c r="Q542" s="240"/>
      <c r="R542" s="240"/>
      <c r="S542" s="240"/>
      <c r="T542" s="240"/>
      <c r="U542" s="240"/>
      <c r="V542" s="251"/>
      <c r="W542" s="240"/>
      <c r="X542" s="240"/>
      <c r="Y542" s="240"/>
      <c r="Z542" s="243"/>
      <c r="AA542" s="243"/>
      <c r="AB542" s="243"/>
      <c r="AC542" s="243"/>
      <c r="AD542" s="240"/>
      <c r="AE542" s="240"/>
      <c r="AF542" s="240"/>
      <c r="AG542" s="240"/>
      <c r="AH542" s="240"/>
      <c r="AI542" s="240"/>
      <c r="AJ542" s="240"/>
      <c r="AK542" s="240"/>
      <c r="AL542" s="240"/>
      <c r="AM542" s="331">
        <f t="shared" ref="AM542:AZ542" si="184">AM276*AM540</f>
        <v>0</v>
      </c>
      <c r="AN542" s="331">
        <f t="shared" si="184"/>
        <v>0</v>
      </c>
      <c r="AO542" s="331">
        <f t="shared" si="184"/>
        <v>0</v>
      </c>
      <c r="AP542" s="331">
        <f t="shared" si="184"/>
        <v>0</v>
      </c>
      <c r="AQ542" s="331">
        <f t="shared" si="184"/>
        <v>0</v>
      </c>
      <c r="AR542" s="331">
        <f t="shared" si="184"/>
        <v>0</v>
      </c>
      <c r="AS542" s="331">
        <f t="shared" si="184"/>
        <v>0</v>
      </c>
      <c r="AT542" s="331">
        <f t="shared" si="184"/>
        <v>0</v>
      </c>
      <c r="AU542" s="331">
        <f t="shared" si="184"/>
        <v>0</v>
      </c>
      <c r="AV542" s="331">
        <f t="shared" si="184"/>
        <v>0</v>
      </c>
      <c r="AW542" s="331">
        <f t="shared" si="184"/>
        <v>0</v>
      </c>
      <c r="AX542" s="331">
        <f t="shared" si="184"/>
        <v>0</v>
      </c>
      <c r="AY542" s="331">
        <f t="shared" si="184"/>
        <v>0</v>
      </c>
      <c r="AZ542" s="331">
        <f t="shared" si="184"/>
        <v>0</v>
      </c>
      <c r="BA542" s="543">
        <f>SUM(AM542:AZ542)</f>
        <v>0</v>
      </c>
    </row>
    <row r="543" spans="1:55" ht="15">
      <c r="B543" s="283" t="s">
        <v>161</v>
      </c>
      <c r="C543" s="301"/>
      <c r="D543" s="243"/>
      <c r="E543" s="240"/>
      <c r="F543" s="240"/>
      <c r="G543" s="240"/>
      <c r="H543" s="240"/>
      <c r="I543" s="240"/>
      <c r="J543" s="240"/>
      <c r="K543" s="240"/>
      <c r="L543" s="240"/>
      <c r="M543" s="240"/>
      <c r="N543" s="240"/>
      <c r="O543" s="240"/>
      <c r="P543" s="240"/>
      <c r="Q543" s="240"/>
      <c r="R543" s="240"/>
      <c r="S543" s="240"/>
      <c r="T543" s="240"/>
      <c r="U543" s="240"/>
      <c r="V543" s="251"/>
      <c r="W543" s="240"/>
      <c r="X543" s="240"/>
      <c r="Y543" s="240"/>
      <c r="Z543" s="243"/>
      <c r="AA543" s="243"/>
      <c r="AB543" s="243"/>
      <c r="AC543" s="243"/>
      <c r="AD543" s="240"/>
      <c r="AE543" s="240"/>
      <c r="AF543" s="240"/>
      <c r="AG543" s="240"/>
      <c r="AH543" s="240"/>
      <c r="AI543" s="240"/>
      <c r="AJ543" s="240"/>
      <c r="AK543" s="240"/>
      <c r="AL543" s="240"/>
      <c r="AM543" s="331">
        <f t="shared" ref="AM543:AZ543" si="185">AM412*AM540</f>
        <v>0</v>
      </c>
      <c r="AN543" s="331">
        <f t="shared" si="185"/>
        <v>0</v>
      </c>
      <c r="AO543" s="331">
        <f t="shared" si="185"/>
        <v>0</v>
      </c>
      <c r="AP543" s="331">
        <f t="shared" si="185"/>
        <v>0</v>
      </c>
      <c r="AQ543" s="331">
        <f t="shared" si="185"/>
        <v>0</v>
      </c>
      <c r="AR543" s="331">
        <f t="shared" si="185"/>
        <v>0</v>
      </c>
      <c r="AS543" s="331">
        <f t="shared" si="185"/>
        <v>0</v>
      </c>
      <c r="AT543" s="331">
        <f t="shared" si="185"/>
        <v>0</v>
      </c>
      <c r="AU543" s="331">
        <f t="shared" si="185"/>
        <v>0</v>
      </c>
      <c r="AV543" s="331">
        <f t="shared" si="185"/>
        <v>0</v>
      </c>
      <c r="AW543" s="331">
        <f t="shared" si="185"/>
        <v>0</v>
      </c>
      <c r="AX543" s="331">
        <f t="shared" si="185"/>
        <v>0</v>
      </c>
      <c r="AY543" s="331">
        <f t="shared" si="185"/>
        <v>0</v>
      </c>
      <c r="AZ543" s="331">
        <f t="shared" si="185"/>
        <v>0</v>
      </c>
      <c r="BA543" s="543">
        <f>SUM(AM543:AZ543)</f>
        <v>0</v>
      </c>
    </row>
    <row r="544" spans="1:55" ht="15">
      <c r="B544" s="283" t="s">
        <v>162</v>
      </c>
      <c r="C544" s="301"/>
      <c r="D544" s="243"/>
      <c r="E544" s="240"/>
      <c r="F544" s="240"/>
      <c r="G544" s="240"/>
      <c r="H544" s="240"/>
      <c r="I544" s="240"/>
      <c r="J544" s="240"/>
      <c r="K544" s="240"/>
      <c r="L544" s="240"/>
      <c r="M544" s="240"/>
      <c r="N544" s="240"/>
      <c r="O544" s="240"/>
      <c r="P544" s="240"/>
      <c r="Q544" s="240"/>
      <c r="R544" s="240"/>
      <c r="S544" s="240"/>
      <c r="T544" s="240"/>
      <c r="U544" s="240"/>
      <c r="V544" s="251"/>
      <c r="W544" s="240"/>
      <c r="X544" s="240"/>
      <c r="Y544" s="240"/>
      <c r="Z544" s="243"/>
      <c r="AA544" s="243"/>
      <c r="AB544" s="243"/>
      <c r="AC544" s="243"/>
      <c r="AD544" s="240"/>
      <c r="AE544" s="240"/>
      <c r="AF544" s="240"/>
      <c r="AG544" s="240"/>
      <c r="AH544" s="240"/>
      <c r="AI544" s="240"/>
      <c r="AJ544" s="240"/>
      <c r="AK544" s="240"/>
      <c r="AL544" s="240"/>
      <c r="AM544" s="331">
        <f>AM537*AM540</f>
        <v>0</v>
      </c>
      <c r="AN544" s="331">
        <f t="shared" ref="AN544:AZ544" si="186">AN537*AN540</f>
        <v>0</v>
      </c>
      <c r="AO544" s="331">
        <f t="shared" si="186"/>
        <v>0</v>
      </c>
      <c r="AP544" s="331">
        <f t="shared" si="186"/>
        <v>0</v>
      </c>
      <c r="AQ544" s="331">
        <f t="shared" si="186"/>
        <v>0</v>
      </c>
      <c r="AR544" s="331">
        <f t="shared" si="186"/>
        <v>0</v>
      </c>
      <c r="AS544" s="331">
        <f t="shared" si="186"/>
        <v>0</v>
      </c>
      <c r="AT544" s="331">
        <f t="shared" si="186"/>
        <v>0</v>
      </c>
      <c r="AU544" s="331">
        <f t="shared" si="186"/>
        <v>0</v>
      </c>
      <c r="AV544" s="331">
        <f t="shared" si="186"/>
        <v>0</v>
      </c>
      <c r="AW544" s="331">
        <f t="shared" si="186"/>
        <v>0</v>
      </c>
      <c r="AX544" s="331">
        <f t="shared" si="186"/>
        <v>0</v>
      </c>
      <c r="AY544" s="331">
        <f t="shared" si="186"/>
        <v>0</v>
      </c>
      <c r="AZ544" s="331">
        <f t="shared" si="186"/>
        <v>0</v>
      </c>
      <c r="BA544" s="543">
        <f>SUM(AM544:AZ544)</f>
        <v>0</v>
      </c>
    </row>
    <row r="545" spans="2:53" ht="15.75">
      <c r="B545" s="305" t="s">
        <v>261</v>
      </c>
      <c r="C545" s="301"/>
      <c r="D545" s="263"/>
      <c r="E545" s="293"/>
      <c r="F545" s="293"/>
      <c r="G545" s="293"/>
      <c r="H545" s="293"/>
      <c r="I545" s="293"/>
      <c r="J545" s="293"/>
      <c r="K545" s="293"/>
      <c r="L545" s="293"/>
      <c r="M545" s="293"/>
      <c r="N545" s="293"/>
      <c r="O545" s="293"/>
      <c r="P545" s="293"/>
      <c r="Q545" s="293"/>
      <c r="R545" s="293"/>
      <c r="S545" s="293"/>
      <c r="T545" s="293"/>
      <c r="U545" s="293"/>
      <c r="V545" s="260"/>
      <c r="W545" s="293"/>
      <c r="X545" s="293"/>
      <c r="Y545" s="293"/>
      <c r="Z545" s="263"/>
      <c r="AA545" s="263"/>
      <c r="AB545" s="263"/>
      <c r="AC545" s="263"/>
      <c r="AD545" s="293"/>
      <c r="AE545" s="293"/>
      <c r="AF545" s="293"/>
      <c r="AG545" s="293"/>
      <c r="AH545" s="293"/>
      <c r="AI545" s="293"/>
      <c r="AJ545" s="293"/>
      <c r="AK545" s="293"/>
      <c r="AL545" s="293"/>
      <c r="AM545" s="302">
        <f>SUM(AM541:AM544)</f>
        <v>0</v>
      </c>
      <c r="AN545" s="302">
        <f t="shared" ref="AN545:AY545" si="187">SUM(AN541:AN544)</f>
        <v>0</v>
      </c>
      <c r="AO545" s="302">
        <f t="shared" si="187"/>
        <v>0</v>
      </c>
      <c r="AP545" s="302">
        <f t="shared" si="187"/>
        <v>0</v>
      </c>
      <c r="AQ545" s="302">
        <f t="shared" si="187"/>
        <v>0</v>
      </c>
      <c r="AR545" s="302">
        <f t="shared" si="187"/>
        <v>0</v>
      </c>
      <c r="AS545" s="302">
        <f t="shared" si="187"/>
        <v>0</v>
      </c>
      <c r="AT545" s="302">
        <f t="shared" si="187"/>
        <v>0</v>
      </c>
      <c r="AU545" s="302">
        <f t="shared" si="187"/>
        <v>0</v>
      </c>
      <c r="AV545" s="302">
        <f t="shared" si="187"/>
        <v>0</v>
      </c>
      <c r="AW545" s="302">
        <f t="shared" si="187"/>
        <v>0</v>
      </c>
      <c r="AX545" s="302">
        <f t="shared" si="187"/>
        <v>0</v>
      </c>
      <c r="AY545" s="302">
        <f t="shared" si="187"/>
        <v>0</v>
      </c>
      <c r="AZ545" s="302">
        <f>SUM(AZ541:AZ544)</f>
        <v>0</v>
      </c>
      <c r="BA545" s="359">
        <f>SUM(BA541:BA544)</f>
        <v>0</v>
      </c>
    </row>
    <row r="546" spans="2:53" ht="15.75">
      <c r="B546" s="305" t="s">
        <v>262</v>
      </c>
      <c r="C546" s="301"/>
      <c r="D546" s="306"/>
      <c r="E546" s="293"/>
      <c r="F546" s="293"/>
      <c r="G546" s="293"/>
      <c r="H546" s="293"/>
      <c r="I546" s="293"/>
      <c r="J546" s="293"/>
      <c r="K546" s="293"/>
      <c r="L546" s="293"/>
      <c r="M546" s="293"/>
      <c r="N546" s="293"/>
      <c r="O546" s="293"/>
      <c r="P546" s="293"/>
      <c r="Q546" s="293"/>
      <c r="R546" s="293"/>
      <c r="S546" s="293"/>
      <c r="T546" s="293"/>
      <c r="U546" s="293"/>
      <c r="V546" s="260"/>
      <c r="W546" s="293"/>
      <c r="X546" s="293"/>
      <c r="Y546" s="293"/>
      <c r="Z546" s="263"/>
      <c r="AA546" s="263"/>
      <c r="AB546" s="263"/>
      <c r="AC546" s="263"/>
      <c r="AD546" s="293"/>
      <c r="AE546" s="293"/>
      <c r="AF546" s="293"/>
      <c r="AG546" s="293"/>
      <c r="AH546" s="293"/>
      <c r="AI546" s="293"/>
      <c r="AJ546" s="293"/>
      <c r="AK546" s="293"/>
      <c r="AL546" s="293"/>
      <c r="AM546" s="303">
        <f>AM538*AM540</f>
        <v>0</v>
      </c>
      <c r="AN546" s="303">
        <f t="shared" ref="AN546:AX546" si="188">AN538*AN540</f>
        <v>0</v>
      </c>
      <c r="AO546" s="303">
        <f>AO538*AO540</f>
        <v>0</v>
      </c>
      <c r="AP546" s="303">
        <f t="shared" si="188"/>
        <v>0</v>
      </c>
      <c r="AQ546" s="303">
        <f t="shared" si="188"/>
        <v>0</v>
      </c>
      <c r="AR546" s="303">
        <f>AR538*AR540</f>
        <v>0</v>
      </c>
      <c r="AS546" s="303">
        <f t="shared" si="188"/>
        <v>0</v>
      </c>
      <c r="AT546" s="303">
        <f t="shared" si="188"/>
        <v>0</v>
      </c>
      <c r="AU546" s="303">
        <f t="shared" si="188"/>
        <v>0</v>
      </c>
      <c r="AV546" s="303">
        <f t="shared" si="188"/>
        <v>0</v>
      </c>
      <c r="AW546" s="303">
        <f t="shared" si="188"/>
        <v>0</v>
      </c>
      <c r="AX546" s="303">
        <f t="shared" si="188"/>
        <v>0</v>
      </c>
      <c r="AY546" s="303">
        <f>AY538*AY540</f>
        <v>0</v>
      </c>
      <c r="AZ546" s="303">
        <f>AZ538*AZ540</f>
        <v>0</v>
      </c>
      <c r="BA546" s="359">
        <f>SUM(AM546:AZ546)</f>
        <v>0</v>
      </c>
    </row>
    <row r="547" spans="2:53" ht="15.75">
      <c r="B547" s="305" t="s">
        <v>264</v>
      </c>
      <c r="C547" s="301"/>
      <c r="D547" s="306"/>
      <c r="E547" s="293"/>
      <c r="F547" s="293"/>
      <c r="G547" s="293"/>
      <c r="H547" s="293"/>
      <c r="I547" s="293"/>
      <c r="J547" s="293"/>
      <c r="K547" s="293"/>
      <c r="L547" s="293"/>
      <c r="M547" s="293"/>
      <c r="N547" s="293"/>
      <c r="O547" s="293"/>
      <c r="P547" s="293"/>
      <c r="Q547" s="293"/>
      <c r="R547" s="293"/>
      <c r="S547" s="293"/>
      <c r="T547" s="293"/>
      <c r="U547" s="293"/>
      <c r="V547" s="260"/>
      <c r="W547" s="293"/>
      <c r="X547" s="293"/>
      <c r="Y547" s="293"/>
      <c r="Z547" s="306"/>
      <c r="AA547" s="306"/>
      <c r="AB547" s="306"/>
      <c r="AC547" s="306"/>
      <c r="AD547" s="293"/>
      <c r="AE547" s="293"/>
      <c r="AF547" s="293"/>
      <c r="AG547" s="293"/>
      <c r="AH547" s="293"/>
      <c r="AI547" s="293"/>
      <c r="AJ547" s="293"/>
      <c r="AK547" s="293"/>
      <c r="AL547" s="293"/>
      <c r="AM547" s="307"/>
      <c r="AN547" s="307"/>
      <c r="AO547" s="307"/>
      <c r="AP547" s="307"/>
      <c r="AQ547" s="307"/>
      <c r="AR547" s="307"/>
      <c r="AS547" s="307"/>
      <c r="AT547" s="307"/>
      <c r="AU547" s="307"/>
      <c r="AV547" s="307"/>
      <c r="AW547" s="307"/>
      <c r="AX547" s="307"/>
      <c r="AY547" s="307"/>
      <c r="AZ547" s="307"/>
      <c r="BA547" s="359">
        <f>BA545-BA546</f>
        <v>0</v>
      </c>
    </row>
    <row r="548" spans="2:53" ht="15.75">
      <c r="B548" s="305"/>
      <c r="C548" s="301"/>
      <c r="D548" s="306"/>
      <c r="E548" s="293"/>
      <c r="F548" s="293"/>
      <c r="G548" s="293"/>
      <c r="H548" s="293"/>
      <c r="I548" s="293"/>
      <c r="J548" s="293"/>
      <c r="K548" s="293"/>
      <c r="L548" s="293"/>
      <c r="M548" s="293"/>
      <c r="N548" s="293"/>
      <c r="O548" s="293"/>
      <c r="P548" s="293"/>
      <c r="Q548" s="293"/>
      <c r="R548" s="293"/>
      <c r="S548" s="293"/>
      <c r="T548" s="293"/>
      <c r="U548" s="293"/>
      <c r="V548" s="260"/>
      <c r="W548" s="293"/>
      <c r="X548" s="293"/>
      <c r="Y548" s="293"/>
      <c r="Z548" s="306"/>
      <c r="AA548" s="306"/>
      <c r="AB548" s="306"/>
      <c r="AC548" s="306"/>
      <c r="AD548" s="293"/>
      <c r="AE548" s="293"/>
      <c r="AF548" s="293"/>
      <c r="AG548" s="293"/>
      <c r="AH548" s="293"/>
      <c r="AI548" s="293"/>
      <c r="AJ548" s="293"/>
      <c r="AK548" s="293"/>
      <c r="AL548" s="293"/>
      <c r="AM548" s="307"/>
      <c r="AN548" s="307"/>
      <c r="AO548" s="307"/>
      <c r="AP548" s="307"/>
      <c r="AQ548" s="307"/>
      <c r="AR548" s="307"/>
      <c r="AS548" s="307"/>
      <c r="AT548" s="307"/>
      <c r="AU548" s="307"/>
      <c r="AV548" s="307"/>
      <c r="AW548" s="307"/>
      <c r="AX548" s="307"/>
      <c r="AY548" s="307"/>
      <c r="AZ548" s="307"/>
      <c r="BA548" s="359"/>
    </row>
    <row r="549" spans="2:53" ht="15.75">
      <c r="B549" s="305"/>
      <c r="C549" s="301"/>
      <c r="D549" s="306"/>
      <c r="E549" s="293"/>
      <c r="F549" s="293"/>
      <c r="G549" s="293"/>
      <c r="H549" s="293"/>
      <c r="I549" s="293"/>
      <c r="J549" s="293"/>
      <c r="K549" s="293"/>
      <c r="L549" s="293"/>
      <c r="M549" s="293"/>
      <c r="N549" s="293"/>
      <c r="O549" s="293"/>
      <c r="P549" s="293"/>
      <c r="Q549" s="293"/>
      <c r="R549" s="293"/>
      <c r="S549" s="293"/>
      <c r="T549" s="293"/>
      <c r="U549" s="293"/>
      <c r="V549" s="260"/>
      <c r="W549" s="293"/>
      <c r="X549" s="293"/>
      <c r="Y549" s="293"/>
      <c r="Z549" s="306"/>
      <c r="AA549" s="306"/>
      <c r="AB549" s="306"/>
      <c r="AC549" s="306"/>
      <c r="AD549" s="293"/>
      <c r="AE549" s="293"/>
      <c r="AF549" s="293"/>
      <c r="AG549" s="293"/>
      <c r="AH549" s="293"/>
      <c r="AI549" s="293"/>
      <c r="AJ549" s="293"/>
      <c r="AK549" s="293"/>
      <c r="AL549" s="293"/>
      <c r="AM549" s="307"/>
      <c r="AN549" s="307"/>
      <c r="AO549" s="307"/>
      <c r="AP549" s="307"/>
      <c r="AQ549" s="307"/>
      <c r="AR549" s="307"/>
      <c r="AS549" s="307"/>
      <c r="AT549" s="307"/>
      <c r="AU549" s="307"/>
      <c r="AV549" s="307"/>
      <c r="AW549" s="307"/>
      <c r="AX549" s="307"/>
      <c r="AY549" s="307"/>
      <c r="AZ549" s="307"/>
      <c r="BA549" s="360"/>
    </row>
    <row r="550" spans="2:53" ht="15">
      <c r="B550" s="283" t="s">
        <v>201</v>
      </c>
      <c r="C550" s="306"/>
      <c r="D550" s="306"/>
      <c r="E550" s="293"/>
      <c r="F550" s="293"/>
      <c r="G550" s="293"/>
      <c r="H550" s="293"/>
      <c r="I550" s="293"/>
      <c r="J550" s="293"/>
      <c r="K550" s="293"/>
      <c r="L550" s="293"/>
      <c r="M550" s="293"/>
      <c r="N550" s="293"/>
      <c r="O550" s="293"/>
      <c r="P550" s="293"/>
      <c r="Q550" s="293"/>
      <c r="R550" s="293"/>
      <c r="S550" s="293"/>
      <c r="T550" s="293"/>
      <c r="U550" s="293"/>
      <c r="V550" s="260"/>
      <c r="W550" s="293"/>
      <c r="X550" s="293"/>
      <c r="Y550" s="293"/>
      <c r="Z550" s="306"/>
      <c r="AA550" s="301"/>
      <c r="AB550" s="306"/>
      <c r="AC550" s="306"/>
      <c r="AD550" s="293"/>
      <c r="AE550" s="293"/>
      <c r="AF550" s="293"/>
      <c r="AG550" s="293"/>
      <c r="AH550" s="293"/>
      <c r="AI550" s="293"/>
      <c r="AJ550" s="293"/>
      <c r="AK550" s="293"/>
      <c r="AL550" s="293"/>
      <c r="AM550" s="251">
        <f>SUMPRODUCT($E$432:$E$535,AM432:AM535)</f>
        <v>0</v>
      </c>
      <c r="AN550" s="251">
        <f>SUMPRODUCT($E$432:$E$535,AN432:AN535)</f>
        <v>0</v>
      </c>
      <c r="AO550" s="251">
        <f>IF(AO431="kW",SUMPRODUCT($U$432:$U$535,$W$432:$W$535,AO432:AO535),SUMPRODUCT($E$432:$E$535,AO432:AO535))</f>
        <v>0</v>
      </c>
      <c r="AP550" s="251">
        <f t="shared" ref="AP550:AZ550" si="189">IF(AP431="kW",SUMPRODUCT($U$432:$U$535,$W$432:$W$535,AP432:AP535),SUMPRODUCT($E$432:$E$535,AP432:AP535))</f>
        <v>0</v>
      </c>
      <c r="AQ550" s="251">
        <f t="shared" si="189"/>
        <v>0</v>
      </c>
      <c r="AR550" s="251">
        <f t="shared" si="189"/>
        <v>0</v>
      </c>
      <c r="AS550" s="251">
        <f t="shared" si="189"/>
        <v>0</v>
      </c>
      <c r="AT550" s="251">
        <f t="shared" si="189"/>
        <v>0</v>
      </c>
      <c r="AU550" s="251">
        <f t="shared" si="189"/>
        <v>0</v>
      </c>
      <c r="AV550" s="251">
        <f t="shared" si="189"/>
        <v>0</v>
      </c>
      <c r="AW550" s="251">
        <f t="shared" si="189"/>
        <v>0</v>
      </c>
      <c r="AX550" s="251">
        <f t="shared" si="189"/>
        <v>0</v>
      </c>
      <c r="AY550" s="251">
        <f t="shared" si="189"/>
        <v>0</v>
      </c>
      <c r="AZ550" s="251">
        <f t="shared" si="189"/>
        <v>0</v>
      </c>
      <c r="BA550" s="309"/>
    </row>
    <row r="551" spans="2:53" ht="15">
      <c r="B551" s="283" t="s">
        <v>202</v>
      </c>
      <c r="C551" s="311"/>
      <c r="D551" s="240"/>
      <c r="E551" s="240"/>
      <c r="F551" s="240"/>
      <c r="G551" s="240"/>
      <c r="H551" s="240"/>
      <c r="I551" s="240"/>
      <c r="J551" s="240"/>
      <c r="K551" s="240"/>
      <c r="L551" s="240"/>
      <c r="M551" s="240"/>
      <c r="N551" s="240"/>
      <c r="O551" s="240"/>
      <c r="P551" s="240"/>
      <c r="Q551" s="240"/>
      <c r="R551" s="240"/>
      <c r="S551" s="240"/>
      <c r="T551" s="240"/>
      <c r="U551" s="240"/>
      <c r="V551" s="312"/>
      <c r="W551" s="240"/>
      <c r="X551" s="240"/>
      <c r="Y551" s="240"/>
      <c r="Z551" s="264"/>
      <c r="AA551" s="243"/>
      <c r="AB551" s="243"/>
      <c r="AC551" s="240"/>
      <c r="AD551" s="240"/>
      <c r="AE551" s="243"/>
      <c r="AF551" s="243"/>
      <c r="AG551" s="243"/>
      <c r="AH551" s="243"/>
      <c r="AI551" s="243"/>
      <c r="AJ551" s="243"/>
      <c r="AK551" s="243"/>
      <c r="AL551" s="243"/>
      <c r="AM551" s="251">
        <f>SUMPRODUCT($F$432:$F$535,AM432:AM535)</f>
        <v>0</v>
      </c>
      <c r="AN551" s="251">
        <f>SUMPRODUCT($F$432:$F$535,AN432:AN535)</f>
        <v>0</v>
      </c>
      <c r="AO551" s="251">
        <f>IF(AO431="kW",SUMPRODUCT($U$432:$U$535,$X$432:$X$535,AO432:AO535),SUMPRODUCT($F$432:$F$535,AO432:AO535))</f>
        <v>0</v>
      </c>
      <c r="AP551" s="251">
        <f t="shared" ref="AP551:AZ551" si="190">IF(AP431="kW",SUMPRODUCT($U$432:$U$535,$X$432:$X$535,AP432:AP535),SUMPRODUCT($F$432:$F$535,AP432:AP535))</f>
        <v>0</v>
      </c>
      <c r="AQ551" s="251">
        <f t="shared" si="190"/>
        <v>0</v>
      </c>
      <c r="AR551" s="251">
        <f t="shared" si="190"/>
        <v>0</v>
      </c>
      <c r="AS551" s="251">
        <f t="shared" si="190"/>
        <v>0</v>
      </c>
      <c r="AT551" s="251">
        <f t="shared" si="190"/>
        <v>0</v>
      </c>
      <c r="AU551" s="251">
        <f t="shared" si="190"/>
        <v>0</v>
      </c>
      <c r="AV551" s="251">
        <f t="shared" si="190"/>
        <v>0</v>
      </c>
      <c r="AW551" s="251">
        <f t="shared" si="190"/>
        <v>0</v>
      </c>
      <c r="AX551" s="251">
        <f t="shared" si="190"/>
        <v>0</v>
      </c>
      <c r="AY551" s="251">
        <f t="shared" si="190"/>
        <v>0</v>
      </c>
      <c r="AZ551" s="251">
        <f t="shared" si="190"/>
        <v>0</v>
      </c>
      <c r="BA551" s="295"/>
    </row>
    <row r="552" spans="2:53" ht="15">
      <c r="B552" s="283" t="s">
        <v>203</v>
      </c>
      <c r="C552" s="311"/>
      <c r="D552" s="240"/>
      <c r="E552" s="240"/>
      <c r="F552" s="240"/>
      <c r="G552" s="240"/>
      <c r="H552" s="240"/>
      <c r="I552" s="240"/>
      <c r="J552" s="240"/>
      <c r="K552" s="240"/>
      <c r="L552" s="240"/>
      <c r="M552" s="240"/>
      <c r="N552" s="240"/>
      <c r="O552" s="240"/>
      <c r="P552" s="240"/>
      <c r="Q552" s="240"/>
      <c r="R552" s="240"/>
      <c r="S552" s="240"/>
      <c r="T552" s="240"/>
      <c r="U552" s="240"/>
      <c r="V552" s="312"/>
      <c r="W552" s="240"/>
      <c r="X552" s="240"/>
      <c r="Y552" s="240"/>
      <c r="Z552" s="264"/>
      <c r="AA552" s="243"/>
      <c r="AB552" s="243"/>
      <c r="AC552" s="240"/>
      <c r="AD552" s="240"/>
      <c r="AE552" s="243"/>
      <c r="AF552" s="243"/>
      <c r="AG552" s="243"/>
      <c r="AH552" s="243"/>
      <c r="AI552" s="243"/>
      <c r="AJ552" s="243"/>
      <c r="AK552" s="243"/>
      <c r="AL552" s="243"/>
      <c r="AM552" s="251">
        <f>SUMPRODUCT($G$432:$G$535,AM432:AM535)</f>
        <v>0</v>
      </c>
      <c r="AN552" s="251">
        <f>SUMPRODUCT($G$432:$G$535,AN432:AN535)</f>
        <v>0</v>
      </c>
      <c r="AO552" s="251">
        <f>IF(AO431="kW",SUMPRODUCT($U$432:$U$535,$Y$432:$Y$535,AO432:AO535),SUMPRODUCT($G$432:$G$535,AO432:AO535))</f>
        <v>0</v>
      </c>
      <c r="AP552" s="251">
        <f t="shared" ref="AP552:AZ552" si="191">IF(AP431="kW",SUMPRODUCT($U$432:$U$535,$Y$432:$Y$535,AP432:AP535),SUMPRODUCT($G$432:$G$535,AP432:AP535))</f>
        <v>0</v>
      </c>
      <c r="AQ552" s="251">
        <f t="shared" si="191"/>
        <v>0</v>
      </c>
      <c r="AR552" s="251">
        <f t="shared" si="191"/>
        <v>0</v>
      </c>
      <c r="AS552" s="251">
        <f t="shared" si="191"/>
        <v>0</v>
      </c>
      <c r="AT552" s="251">
        <f t="shared" si="191"/>
        <v>0</v>
      </c>
      <c r="AU552" s="251">
        <f t="shared" si="191"/>
        <v>0</v>
      </c>
      <c r="AV552" s="251">
        <f t="shared" si="191"/>
        <v>0</v>
      </c>
      <c r="AW552" s="251">
        <f t="shared" si="191"/>
        <v>0</v>
      </c>
      <c r="AX552" s="251">
        <f t="shared" si="191"/>
        <v>0</v>
      </c>
      <c r="AY552" s="251">
        <f t="shared" si="191"/>
        <v>0</v>
      </c>
      <c r="AZ552" s="251">
        <f t="shared" si="191"/>
        <v>0</v>
      </c>
      <c r="BA552" s="295"/>
    </row>
    <row r="553" spans="2:53" ht="15">
      <c r="B553" s="283" t="s">
        <v>204</v>
      </c>
      <c r="C553" s="311"/>
      <c r="D553" s="240"/>
      <c r="E553" s="240"/>
      <c r="F553" s="240"/>
      <c r="G553" s="240"/>
      <c r="H553" s="240"/>
      <c r="I553" s="240"/>
      <c r="J553" s="240"/>
      <c r="K553" s="240"/>
      <c r="L553" s="240"/>
      <c r="M553" s="240"/>
      <c r="N553" s="240"/>
      <c r="O553" s="240"/>
      <c r="P553" s="240"/>
      <c r="Q553" s="240"/>
      <c r="R553" s="240"/>
      <c r="S553" s="240"/>
      <c r="T553" s="240"/>
      <c r="U553" s="240"/>
      <c r="V553" s="312"/>
      <c r="W553" s="240"/>
      <c r="X553" s="240"/>
      <c r="Y553" s="240"/>
      <c r="Z553" s="264"/>
      <c r="AA553" s="243"/>
      <c r="AB553" s="243"/>
      <c r="AC553" s="240"/>
      <c r="AD553" s="240"/>
      <c r="AE553" s="243"/>
      <c r="AF553" s="243"/>
      <c r="AG553" s="243"/>
      <c r="AH553" s="243"/>
      <c r="AI553" s="243"/>
      <c r="AJ553" s="243"/>
      <c r="AK553" s="243"/>
      <c r="AL553" s="243"/>
      <c r="AM553" s="251">
        <f>SUMPRODUCT($H$432:$H$535,AM432:AM535)</f>
        <v>0</v>
      </c>
      <c r="AN553" s="251">
        <f>SUMPRODUCT($H$432:$H$535,AN432:AN535)</f>
        <v>0</v>
      </c>
      <c r="AO553" s="251">
        <f>IF(AO431="kW",SUMPRODUCT($U$432:$U$535,$Z$432:$Z$535,AO432:AO535),SUMPRODUCT($H$432:$H$535,AO432:AO535))</f>
        <v>0</v>
      </c>
      <c r="AP553" s="251">
        <f t="shared" ref="AP553:AZ553" si="192">IF(AP431="kW",SUMPRODUCT($U$432:$U$535,$Z$432:$Z$535,AP432:AP535),SUMPRODUCT($H$432:$H$535,AP432:AP535))</f>
        <v>0</v>
      </c>
      <c r="AQ553" s="251">
        <f t="shared" si="192"/>
        <v>0</v>
      </c>
      <c r="AR553" s="251">
        <f t="shared" si="192"/>
        <v>0</v>
      </c>
      <c r="AS553" s="251">
        <f t="shared" si="192"/>
        <v>0</v>
      </c>
      <c r="AT553" s="251">
        <f t="shared" si="192"/>
        <v>0</v>
      </c>
      <c r="AU553" s="251">
        <f t="shared" si="192"/>
        <v>0</v>
      </c>
      <c r="AV553" s="251">
        <f t="shared" si="192"/>
        <v>0</v>
      </c>
      <c r="AW553" s="251">
        <f t="shared" si="192"/>
        <v>0</v>
      </c>
      <c r="AX553" s="251">
        <f t="shared" si="192"/>
        <v>0</v>
      </c>
      <c r="AY553" s="251">
        <f t="shared" si="192"/>
        <v>0</v>
      </c>
      <c r="AZ553" s="251">
        <f t="shared" si="192"/>
        <v>0</v>
      </c>
      <c r="BA553" s="295"/>
    </row>
    <row r="554" spans="2:53" ht="15">
      <c r="B554" s="283" t="s">
        <v>205</v>
      </c>
      <c r="C554" s="311"/>
      <c r="D554" s="240"/>
      <c r="E554" s="240"/>
      <c r="F554" s="240"/>
      <c r="G554" s="240"/>
      <c r="H554" s="240"/>
      <c r="I554" s="240"/>
      <c r="J554" s="240"/>
      <c r="K554" s="240"/>
      <c r="L554" s="240"/>
      <c r="M554" s="240"/>
      <c r="N554" s="240"/>
      <c r="O554" s="240"/>
      <c r="P554" s="240"/>
      <c r="Q554" s="240"/>
      <c r="R554" s="240"/>
      <c r="S554" s="240"/>
      <c r="T554" s="240"/>
      <c r="U554" s="240"/>
      <c r="V554" s="312"/>
      <c r="W554" s="240"/>
      <c r="X554" s="240"/>
      <c r="Y554" s="240"/>
      <c r="Z554" s="264"/>
      <c r="AA554" s="243"/>
      <c r="AB554" s="243"/>
      <c r="AC554" s="240"/>
      <c r="AD554" s="240"/>
      <c r="AE554" s="243"/>
      <c r="AF554" s="243"/>
      <c r="AG554" s="243"/>
      <c r="AH554" s="243"/>
      <c r="AI554" s="243"/>
      <c r="AJ554" s="243"/>
      <c r="AK554" s="243"/>
      <c r="AL554" s="243"/>
      <c r="AM554" s="251">
        <f>SUMPRODUCT($I$432:$I$535,AM432:AM535)</f>
        <v>0</v>
      </c>
      <c r="AN554" s="251">
        <f>SUMPRODUCT($I$432:$I$535,AN432:AN535)</f>
        <v>0</v>
      </c>
      <c r="AO554" s="251">
        <f>IF(AO431="kW",SUMPRODUCT($U$432:$U$535,$AA$432:$AA$535,AO432:AO535),SUMPRODUCT($I$432:$I$535,AO432:AO535))</f>
        <v>0</v>
      </c>
      <c r="AP554" s="251">
        <f t="shared" ref="AP554:AZ554" si="193">IF(AP431="kW",SUMPRODUCT($U$432:$U$535,$AA$432:$AA$535,AP432:AP535),SUMPRODUCT($I$432:$I$535,AP432:AP535))</f>
        <v>0</v>
      </c>
      <c r="AQ554" s="251">
        <f t="shared" si="193"/>
        <v>0</v>
      </c>
      <c r="AR554" s="251">
        <f t="shared" si="193"/>
        <v>0</v>
      </c>
      <c r="AS554" s="251">
        <f t="shared" si="193"/>
        <v>0</v>
      </c>
      <c r="AT554" s="251">
        <f t="shared" si="193"/>
        <v>0</v>
      </c>
      <c r="AU554" s="251">
        <f t="shared" si="193"/>
        <v>0</v>
      </c>
      <c r="AV554" s="251">
        <f t="shared" si="193"/>
        <v>0</v>
      </c>
      <c r="AW554" s="251">
        <f t="shared" si="193"/>
        <v>0</v>
      </c>
      <c r="AX554" s="251">
        <f t="shared" si="193"/>
        <v>0</v>
      </c>
      <c r="AY554" s="251">
        <f t="shared" si="193"/>
        <v>0</v>
      </c>
      <c r="AZ554" s="251">
        <f t="shared" si="193"/>
        <v>0</v>
      </c>
      <c r="BA554" s="295"/>
    </row>
    <row r="555" spans="2:53" ht="15">
      <c r="B555" s="283" t="s">
        <v>206</v>
      </c>
      <c r="C555" s="311"/>
      <c r="D555" s="240"/>
      <c r="E555" s="240"/>
      <c r="F555" s="240"/>
      <c r="G555" s="240"/>
      <c r="H555" s="240"/>
      <c r="I555" s="240"/>
      <c r="J555" s="240"/>
      <c r="K555" s="240"/>
      <c r="L555" s="240"/>
      <c r="M555" s="240"/>
      <c r="N555" s="240"/>
      <c r="O555" s="240"/>
      <c r="P555" s="240"/>
      <c r="Q555" s="240"/>
      <c r="R555" s="240"/>
      <c r="S555" s="240"/>
      <c r="T555" s="240"/>
      <c r="U555" s="240"/>
      <c r="V555" s="312"/>
      <c r="W555" s="240"/>
      <c r="X555" s="240"/>
      <c r="Y555" s="240"/>
      <c r="Z555" s="264"/>
      <c r="AA555" s="243"/>
      <c r="AB555" s="243"/>
      <c r="AC555" s="240"/>
      <c r="AD555" s="240"/>
      <c r="AE555" s="243"/>
      <c r="AF555" s="243"/>
      <c r="AG555" s="243"/>
      <c r="AH555" s="243"/>
      <c r="AI555" s="243"/>
      <c r="AJ555" s="243"/>
      <c r="AK555" s="243"/>
      <c r="AL555" s="243"/>
      <c r="AM555" s="251">
        <f>SUMPRODUCT($J$432:$J$535,AM432:AM535)</f>
        <v>0</v>
      </c>
      <c r="AN555" s="251">
        <f>SUMPRODUCT($J$432:$J$535,AN432:AN535)</f>
        <v>0</v>
      </c>
      <c r="AO555" s="251">
        <f>IF(AO431="kW",SUMPRODUCT($U$432:$U$535,$AB$432:$AB$535,AO432:AO535),SUMPRODUCT($J$432:$J$535,AO432:AO535))</f>
        <v>0</v>
      </c>
      <c r="AP555" s="251">
        <f t="shared" ref="AP555:AZ555" si="194">IF(AP431="kW",SUMPRODUCT($U$432:$U$535,$AB$432:$AB$535,AP432:AP535),SUMPRODUCT($J$432:$J$535,AP432:AP535))</f>
        <v>0</v>
      </c>
      <c r="AQ555" s="251">
        <f t="shared" si="194"/>
        <v>0</v>
      </c>
      <c r="AR555" s="251">
        <f t="shared" si="194"/>
        <v>0</v>
      </c>
      <c r="AS555" s="251">
        <f t="shared" si="194"/>
        <v>0</v>
      </c>
      <c r="AT555" s="251">
        <f t="shared" si="194"/>
        <v>0</v>
      </c>
      <c r="AU555" s="251">
        <f t="shared" si="194"/>
        <v>0</v>
      </c>
      <c r="AV555" s="251">
        <f t="shared" si="194"/>
        <v>0</v>
      </c>
      <c r="AW555" s="251">
        <f t="shared" si="194"/>
        <v>0</v>
      </c>
      <c r="AX555" s="251">
        <f t="shared" si="194"/>
        <v>0</v>
      </c>
      <c r="AY555" s="251">
        <f t="shared" si="194"/>
        <v>0</v>
      </c>
      <c r="AZ555" s="251">
        <f t="shared" si="194"/>
        <v>0</v>
      </c>
      <c r="BA555" s="295"/>
    </row>
    <row r="556" spans="2:53" ht="15">
      <c r="B556" s="283" t="s">
        <v>903</v>
      </c>
      <c r="C556" s="311"/>
      <c r="D556" s="240"/>
      <c r="E556" s="240"/>
      <c r="F556" s="240"/>
      <c r="G556" s="240"/>
      <c r="H556" s="240"/>
      <c r="I556" s="240"/>
      <c r="J556" s="240"/>
      <c r="K556" s="240"/>
      <c r="L556" s="240"/>
      <c r="M556" s="240"/>
      <c r="N556" s="240"/>
      <c r="O556" s="240"/>
      <c r="P556" s="240"/>
      <c r="Q556" s="240"/>
      <c r="R556" s="240"/>
      <c r="S556" s="240"/>
      <c r="T556" s="240"/>
      <c r="U556" s="240"/>
      <c r="V556" s="312"/>
      <c r="W556" s="240"/>
      <c r="X556" s="240"/>
      <c r="Y556" s="240"/>
      <c r="Z556" s="264"/>
      <c r="AA556" s="243"/>
      <c r="AB556" s="243"/>
      <c r="AC556" s="240"/>
      <c r="AD556" s="240"/>
      <c r="AE556" s="243"/>
      <c r="AF556" s="243"/>
      <c r="AG556" s="243"/>
      <c r="AH556" s="243"/>
      <c r="AI556" s="243"/>
      <c r="AJ556" s="243"/>
      <c r="AK556" s="243"/>
      <c r="AL556" s="243"/>
      <c r="AM556" s="251">
        <f>SUMPRODUCT($K$432:$K$535,AM432:AM535)</f>
        <v>0</v>
      </c>
      <c r="AN556" s="251">
        <f>SUMPRODUCT($K$432:$K$535,AN432:AN535)</f>
        <v>0</v>
      </c>
      <c r="AO556" s="251">
        <f>IF($AO$431="kW",SUMPRODUCT($U$432:$U$535,$AC$432:$AC$535,AO432:AO535),SUMPRODUCT($K$432:$K$535,AO432:AO535))</f>
        <v>0</v>
      </c>
      <c r="AP556" s="251">
        <f t="shared" ref="AP556:AZ556" si="195">IF($AO$431="kW",SUMPRODUCT($U$432:$U$535,$AC$432:$AC$535,AP432:AP535),SUMPRODUCT($K$432:$K$535,AP432:AP535))</f>
        <v>0</v>
      </c>
      <c r="AQ556" s="251">
        <f t="shared" si="195"/>
        <v>0</v>
      </c>
      <c r="AR556" s="251">
        <f t="shared" si="195"/>
        <v>0</v>
      </c>
      <c r="AS556" s="251">
        <f t="shared" si="195"/>
        <v>0</v>
      </c>
      <c r="AT556" s="251">
        <f t="shared" si="195"/>
        <v>0</v>
      </c>
      <c r="AU556" s="251">
        <f t="shared" si="195"/>
        <v>0</v>
      </c>
      <c r="AV556" s="251">
        <f t="shared" si="195"/>
        <v>0</v>
      </c>
      <c r="AW556" s="251">
        <f t="shared" si="195"/>
        <v>0</v>
      </c>
      <c r="AX556" s="251">
        <f t="shared" si="195"/>
        <v>0</v>
      </c>
      <c r="AY556" s="251">
        <f t="shared" si="195"/>
        <v>0</v>
      </c>
      <c r="AZ556" s="251">
        <f t="shared" si="195"/>
        <v>0</v>
      </c>
      <c r="BA556" s="295"/>
    </row>
    <row r="557" spans="2:53" ht="15">
      <c r="B557" s="283" t="s">
        <v>911</v>
      </c>
      <c r="C557" s="311"/>
      <c r="D557" s="240"/>
      <c r="E557" s="240"/>
      <c r="F557" s="240"/>
      <c r="G557" s="240"/>
      <c r="H557" s="240"/>
      <c r="I557" s="240"/>
      <c r="J557" s="240"/>
      <c r="K557" s="240"/>
      <c r="L557" s="240"/>
      <c r="M557" s="240"/>
      <c r="N557" s="240"/>
      <c r="O557" s="240"/>
      <c r="P557" s="240"/>
      <c r="Q557" s="240"/>
      <c r="R557" s="240"/>
      <c r="S557" s="240"/>
      <c r="T557" s="240"/>
      <c r="U557" s="240"/>
      <c r="V557" s="312"/>
      <c r="W557" s="240"/>
      <c r="X557" s="240"/>
      <c r="Y557" s="240"/>
      <c r="Z557" s="264"/>
      <c r="AA557" s="243"/>
      <c r="AB557" s="243"/>
      <c r="AC557" s="240"/>
      <c r="AD557" s="240"/>
      <c r="AE557" s="243"/>
      <c r="AF557" s="243"/>
      <c r="AG557" s="243"/>
      <c r="AH557" s="243"/>
      <c r="AI557" s="243"/>
      <c r="AJ557" s="243"/>
      <c r="AK557" s="243"/>
      <c r="AL557" s="243"/>
      <c r="AM557" s="251">
        <f>SUMPRODUCT($L$432:$L$535,AM432:AM535)</f>
        <v>0</v>
      </c>
      <c r="AN557" s="251">
        <f>SUMPRODUCT($L$432:$L$535,AN432:AN535)</f>
        <v>0</v>
      </c>
      <c r="AO557" s="251">
        <f>IF($AO$431="kW",SUMPRODUCT($U$432:$U$535,$AD$432:$AD$535,AO432:AO535),SUMPRODUCT($L$432:$L$535,AO432:AO535))</f>
        <v>0</v>
      </c>
      <c r="AP557" s="251">
        <f t="shared" ref="AP557:AZ557" si="196">IF($AO$431="kW",SUMPRODUCT($U$432:$U$535,$AD$432:$AD$535,AP432:AP535),SUMPRODUCT($L$432:$L$535,AP432:AP535))</f>
        <v>0</v>
      </c>
      <c r="AQ557" s="251">
        <f t="shared" si="196"/>
        <v>0</v>
      </c>
      <c r="AR557" s="251">
        <f t="shared" si="196"/>
        <v>0</v>
      </c>
      <c r="AS557" s="251">
        <f t="shared" si="196"/>
        <v>0</v>
      </c>
      <c r="AT557" s="251">
        <f t="shared" si="196"/>
        <v>0</v>
      </c>
      <c r="AU557" s="251">
        <f t="shared" si="196"/>
        <v>0</v>
      </c>
      <c r="AV557" s="251">
        <f t="shared" si="196"/>
        <v>0</v>
      </c>
      <c r="AW557" s="251">
        <f t="shared" si="196"/>
        <v>0</v>
      </c>
      <c r="AX557" s="251">
        <f t="shared" si="196"/>
        <v>0</v>
      </c>
      <c r="AY557" s="251">
        <f t="shared" si="196"/>
        <v>0</v>
      </c>
      <c r="AZ557" s="251">
        <f t="shared" si="196"/>
        <v>0</v>
      </c>
      <c r="BA557" s="295"/>
    </row>
    <row r="558" spans="2:53" ht="15">
      <c r="B558" s="283" t="s">
        <v>912</v>
      </c>
      <c r="C558" s="311"/>
      <c r="D558" s="240"/>
      <c r="E558" s="240"/>
      <c r="F558" s="240"/>
      <c r="G558" s="240"/>
      <c r="H558" s="240"/>
      <c r="I558" s="240"/>
      <c r="J558" s="240"/>
      <c r="K558" s="240"/>
      <c r="L558" s="240"/>
      <c r="M558" s="240"/>
      <c r="N558" s="240"/>
      <c r="O558" s="240"/>
      <c r="P558" s="240"/>
      <c r="Q558" s="240"/>
      <c r="R558" s="240"/>
      <c r="S558" s="240"/>
      <c r="T558" s="240"/>
      <c r="U558" s="240"/>
      <c r="V558" s="312"/>
      <c r="W558" s="240"/>
      <c r="X558" s="240"/>
      <c r="Y558" s="240"/>
      <c r="Z558" s="264"/>
      <c r="AA558" s="243"/>
      <c r="AB558" s="243"/>
      <c r="AC558" s="240"/>
      <c r="AD558" s="240"/>
      <c r="AE558" s="243"/>
      <c r="AF558" s="243"/>
      <c r="AG558" s="243"/>
      <c r="AH558" s="243"/>
      <c r="AI558" s="243"/>
      <c r="AJ558" s="243"/>
      <c r="AK558" s="243"/>
      <c r="AL558" s="243"/>
      <c r="AM558" s="251">
        <f>SUMPRODUCT($M$432:$M$535,AM432:AM535)</f>
        <v>0</v>
      </c>
      <c r="AN558" s="251">
        <f>SUMPRODUCT($M$432:$M$535,AN432:AN535)</f>
        <v>0</v>
      </c>
      <c r="AO558" s="251">
        <f>IF($AO$431="kW",SUMPRODUCT($U$432:$U$535,$AE$432:$AE$535,AO432:AO535),SUMPRODUCT($M$432:$M$535,AO432:AO535))</f>
        <v>0</v>
      </c>
      <c r="AP558" s="251">
        <f t="shared" ref="AP558:AZ558" si="197">IF($AO$431="kW",SUMPRODUCT($U$432:$U$535,$AE$432:$AE$535,AP432:AP535),SUMPRODUCT($M$432:$M$535,AP432:AP535))</f>
        <v>0</v>
      </c>
      <c r="AQ558" s="251">
        <f t="shared" si="197"/>
        <v>0</v>
      </c>
      <c r="AR558" s="251">
        <f t="shared" si="197"/>
        <v>0</v>
      </c>
      <c r="AS558" s="251">
        <f t="shared" si="197"/>
        <v>0</v>
      </c>
      <c r="AT558" s="251">
        <f t="shared" si="197"/>
        <v>0</v>
      </c>
      <c r="AU558" s="251">
        <f t="shared" si="197"/>
        <v>0</v>
      </c>
      <c r="AV558" s="251">
        <f t="shared" si="197"/>
        <v>0</v>
      </c>
      <c r="AW558" s="251">
        <f t="shared" si="197"/>
        <v>0</v>
      </c>
      <c r="AX558" s="251">
        <f t="shared" si="197"/>
        <v>0</v>
      </c>
      <c r="AY558" s="251">
        <f t="shared" si="197"/>
        <v>0</v>
      </c>
      <c r="AZ558" s="251">
        <f t="shared" si="197"/>
        <v>0</v>
      </c>
      <c r="BA558" s="295"/>
    </row>
    <row r="559" spans="2:53" ht="15">
      <c r="B559" s="283" t="s">
        <v>913</v>
      </c>
      <c r="C559" s="311"/>
      <c r="D559" s="240"/>
      <c r="E559" s="240"/>
      <c r="F559" s="240"/>
      <c r="G559" s="240"/>
      <c r="H559" s="240"/>
      <c r="I559" s="240"/>
      <c r="J559" s="240"/>
      <c r="K559" s="240"/>
      <c r="L559" s="240"/>
      <c r="M559" s="240"/>
      <c r="N559" s="240"/>
      <c r="O559" s="240"/>
      <c r="P559" s="240"/>
      <c r="Q559" s="240"/>
      <c r="R559" s="240"/>
      <c r="S559" s="240"/>
      <c r="T559" s="240"/>
      <c r="U559" s="240"/>
      <c r="V559" s="312"/>
      <c r="W559" s="240"/>
      <c r="X559" s="240"/>
      <c r="Y559" s="240"/>
      <c r="Z559" s="264"/>
      <c r="AA559" s="243"/>
      <c r="AB559" s="243"/>
      <c r="AC559" s="240"/>
      <c r="AD559" s="240"/>
      <c r="AE559" s="243"/>
      <c r="AF559" s="243"/>
      <c r="AG559" s="243"/>
      <c r="AH559" s="243"/>
      <c r="AI559" s="243"/>
      <c r="AJ559" s="243"/>
      <c r="AK559" s="243"/>
      <c r="AL559" s="243"/>
      <c r="AM559" s="251">
        <f>SUMPRODUCT($N$432:$N$535,AM432:AM535)</f>
        <v>0</v>
      </c>
      <c r="AN559" s="251">
        <f>SUMPRODUCT($N$432:$N$535,AN432:AN535)</f>
        <v>0</v>
      </c>
      <c r="AO559" s="251">
        <f>IF($AO$431="kW",SUMPRODUCT($U$432:$U$535,$AF$432:$AF$535,AO432:AO535),SUMPRODUCT($N$432:$N$535,AO432:AO535))</f>
        <v>0</v>
      </c>
      <c r="AP559" s="251">
        <f t="shared" ref="AP559:AZ559" si="198">IF($AO$431="kW",SUMPRODUCT($U$432:$U$535,$AF$432:$AF$535,AP432:AP535),SUMPRODUCT($N$432:$N$535,AP432:AP535))</f>
        <v>0</v>
      </c>
      <c r="AQ559" s="251">
        <f t="shared" si="198"/>
        <v>0</v>
      </c>
      <c r="AR559" s="251">
        <f t="shared" si="198"/>
        <v>0</v>
      </c>
      <c r="AS559" s="251">
        <f t="shared" si="198"/>
        <v>0</v>
      </c>
      <c r="AT559" s="251">
        <f t="shared" si="198"/>
        <v>0</v>
      </c>
      <c r="AU559" s="251">
        <f t="shared" si="198"/>
        <v>0</v>
      </c>
      <c r="AV559" s="251">
        <f t="shared" si="198"/>
        <v>0</v>
      </c>
      <c r="AW559" s="251">
        <f t="shared" si="198"/>
        <v>0</v>
      </c>
      <c r="AX559" s="251">
        <f t="shared" si="198"/>
        <v>0</v>
      </c>
      <c r="AY559" s="251">
        <f t="shared" si="198"/>
        <v>0</v>
      </c>
      <c r="AZ559" s="251">
        <f t="shared" si="198"/>
        <v>0</v>
      </c>
      <c r="BA559" s="295"/>
    </row>
    <row r="560" spans="2:53" ht="15">
      <c r="B560" s="283" t="s">
        <v>914</v>
      </c>
      <c r="C560" s="311"/>
      <c r="D560" s="240"/>
      <c r="E560" s="240"/>
      <c r="F560" s="240"/>
      <c r="G560" s="240"/>
      <c r="H560" s="240"/>
      <c r="I560" s="240"/>
      <c r="J560" s="240"/>
      <c r="K560" s="240"/>
      <c r="L560" s="240"/>
      <c r="M560" s="240"/>
      <c r="N560" s="240"/>
      <c r="O560" s="240"/>
      <c r="P560" s="240"/>
      <c r="Q560" s="240"/>
      <c r="R560" s="240"/>
      <c r="S560" s="240"/>
      <c r="T560" s="240"/>
      <c r="U560" s="240"/>
      <c r="V560" s="312"/>
      <c r="W560" s="240"/>
      <c r="X560" s="240"/>
      <c r="Y560" s="240"/>
      <c r="Z560" s="264"/>
      <c r="AA560" s="243"/>
      <c r="AB560" s="243"/>
      <c r="AC560" s="240"/>
      <c r="AD560" s="240"/>
      <c r="AE560" s="243"/>
      <c r="AF560" s="243"/>
      <c r="AG560" s="243"/>
      <c r="AH560" s="243"/>
      <c r="AI560" s="243"/>
      <c r="AJ560" s="243"/>
      <c r="AK560" s="243"/>
      <c r="AL560" s="243"/>
      <c r="AM560" s="251">
        <f>SUMPRODUCT($O$432:$O$535,AM432:AM535)</f>
        <v>0</v>
      </c>
      <c r="AN560" s="251">
        <f>SUMPRODUCT($O$432:$O$535,AN432:AN535)</f>
        <v>0</v>
      </c>
      <c r="AO560" s="251">
        <f>IF($AO$431="kW",SUMPRODUCT($U$432:$U$535,$AG$432:$AG$535,AO432:AO535),SUMPRODUCT($O$432:$O$535,AO432:AO535))</f>
        <v>0</v>
      </c>
      <c r="AP560" s="251">
        <f t="shared" ref="AP560:AZ560" si="199">IF($AO$431="kW",SUMPRODUCT($U$432:$U$535,$AG$432:$AG$535,AP432:AP535),SUMPRODUCT($O$432:$O$535,AP432:AP535))</f>
        <v>0</v>
      </c>
      <c r="AQ560" s="251">
        <f t="shared" si="199"/>
        <v>0</v>
      </c>
      <c r="AR560" s="251">
        <f t="shared" si="199"/>
        <v>0</v>
      </c>
      <c r="AS560" s="251">
        <f t="shared" si="199"/>
        <v>0</v>
      </c>
      <c r="AT560" s="251">
        <f t="shared" si="199"/>
        <v>0</v>
      </c>
      <c r="AU560" s="251">
        <f t="shared" si="199"/>
        <v>0</v>
      </c>
      <c r="AV560" s="251">
        <f t="shared" si="199"/>
        <v>0</v>
      </c>
      <c r="AW560" s="251">
        <f t="shared" si="199"/>
        <v>0</v>
      </c>
      <c r="AX560" s="251">
        <f t="shared" si="199"/>
        <v>0</v>
      </c>
      <c r="AY560" s="251">
        <f t="shared" si="199"/>
        <v>0</v>
      </c>
      <c r="AZ560" s="251">
        <f t="shared" si="199"/>
        <v>0</v>
      </c>
      <c r="BA560" s="295"/>
    </row>
    <row r="561" spans="2:53" ht="15">
      <c r="B561" s="283" t="s">
        <v>915</v>
      </c>
      <c r="C561" s="311"/>
      <c r="D561" s="240"/>
      <c r="E561" s="240"/>
      <c r="F561" s="240"/>
      <c r="G561" s="240"/>
      <c r="H561" s="240"/>
      <c r="I561" s="240"/>
      <c r="J561" s="240"/>
      <c r="K561" s="240"/>
      <c r="L561" s="240"/>
      <c r="M561" s="240"/>
      <c r="N561" s="240"/>
      <c r="O561" s="240"/>
      <c r="P561" s="240"/>
      <c r="Q561" s="240"/>
      <c r="R561" s="240"/>
      <c r="S561" s="240"/>
      <c r="T561" s="240"/>
      <c r="U561" s="240"/>
      <c r="V561" s="312"/>
      <c r="W561" s="240"/>
      <c r="X561" s="240"/>
      <c r="Y561" s="240"/>
      <c r="Z561" s="264"/>
      <c r="AA561" s="243"/>
      <c r="AB561" s="243"/>
      <c r="AC561" s="240"/>
      <c r="AD561" s="240"/>
      <c r="AE561" s="243"/>
      <c r="AF561" s="243"/>
      <c r="AG561" s="243"/>
      <c r="AH561" s="243"/>
      <c r="AI561" s="243"/>
      <c r="AJ561" s="243"/>
      <c r="AK561" s="243"/>
      <c r="AL561" s="243"/>
      <c r="AM561" s="251">
        <f>SUMPRODUCT($P$432:$P$535,AM432:AM535)</f>
        <v>0</v>
      </c>
      <c r="AN561" s="251">
        <f>SUMPRODUCT($P$432:$P$535,AN432:AN535)</f>
        <v>0</v>
      </c>
      <c r="AO561" s="251">
        <f>IF($AO$431="kW",SUMPRODUCT($U$432:$U$535,$AH$432:$AH$535,AO432:AO535),SUMPRODUCT($P$432:$P$535,AO432:AO535))</f>
        <v>0</v>
      </c>
      <c r="AP561" s="251">
        <f t="shared" ref="AP561:AZ561" si="200">IF($AO$431="kW",SUMPRODUCT($U$432:$U$535,$AH$432:$AH$535,AP432:AP535),SUMPRODUCT($P$432:$P$535,AP432:AP535))</f>
        <v>0</v>
      </c>
      <c r="AQ561" s="251">
        <f t="shared" si="200"/>
        <v>0</v>
      </c>
      <c r="AR561" s="251">
        <f t="shared" si="200"/>
        <v>0</v>
      </c>
      <c r="AS561" s="251">
        <f t="shared" si="200"/>
        <v>0</v>
      </c>
      <c r="AT561" s="251">
        <f t="shared" si="200"/>
        <v>0</v>
      </c>
      <c r="AU561" s="251">
        <f t="shared" si="200"/>
        <v>0</v>
      </c>
      <c r="AV561" s="251">
        <f t="shared" si="200"/>
        <v>0</v>
      </c>
      <c r="AW561" s="251">
        <f t="shared" si="200"/>
        <v>0</v>
      </c>
      <c r="AX561" s="251">
        <f t="shared" si="200"/>
        <v>0</v>
      </c>
      <c r="AY561" s="251">
        <f t="shared" si="200"/>
        <v>0</v>
      </c>
      <c r="AZ561" s="251">
        <f t="shared" si="200"/>
        <v>0</v>
      </c>
      <c r="BA561" s="295"/>
    </row>
    <row r="562" spans="2:53" ht="15">
      <c r="B562" s="334" t="s">
        <v>910</v>
      </c>
      <c r="C562" s="314"/>
      <c r="D562" s="337"/>
      <c r="E562" s="337"/>
      <c r="F562" s="337"/>
      <c r="G562" s="337"/>
      <c r="H562" s="337"/>
      <c r="I562" s="337"/>
      <c r="J562" s="337"/>
      <c r="K562" s="337"/>
      <c r="L562" s="337"/>
      <c r="M562" s="337"/>
      <c r="N562" s="337"/>
      <c r="O562" s="337"/>
      <c r="P562" s="337"/>
      <c r="Q562" s="337"/>
      <c r="R562" s="337"/>
      <c r="S562" s="337"/>
      <c r="T562" s="337"/>
      <c r="U562" s="337"/>
      <c r="V562" s="336"/>
      <c r="W562" s="337"/>
      <c r="X562" s="337"/>
      <c r="Y562" s="337"/>
      <c r="Z562" s="319"/>
      <c r="AA562" s="338"/>
      <c r="AB562" s="338"/>
      <c r="AC562" s="337"/>
      <c r="AD562" s="337"/>
      <c r="AE562" s="338"/>
      <c r="AF562" s="338"/>
      <c r="AG562" s="338"/>
      <c r="AH562" s="338"/>
      <c r="AI562" s="338"/>
      <c r="AJ562" s="338"/>
      <c r="AK562" s="338"/>
      <c r="AL562" s="338"/>
      <c r="AM562" s="285">
        <f>SUMPRODUCT($Q$432:$Q$535,AM432:AM535)</f>
        <v>0</v>
      </c>
      <c r="AN562" s="285">
        <f>SUMPRODUCT($Q$432:$Q$535,AN432:AN535)</f>
        <v>0</v>
      </c>
      <c r="AO562" s="285">
        <f>IF($AO$431="kW",SUMPRODUCT($U$432:$U$535,$AI$432:$AI$535,AO432:AO535),SUMPRODUCT($Q$432:$Q$535,AO432:AO535))</f>
        <v>0</v>
      </c>
      <c r="AP562" s="285">
        <f t="shared" ref="AP562:AZ562" si="201">IF($AO$431="kW",SUMPRODUCT($U$432:$U$535,$AI$432:$AI$535,AP432:AP535),SUMPRODUCT($Q$432:$Q$535,AP432:AP535))</f>
        <v>0</v>
      </c>
      <c r="AQ562" s="285">
        <f t="shared" si="201"/>
        <v>0</v>
      </c>
      <c r="AR562" s="285">
        <f t="shared" si="201"/>
        <v>0</v>
      </c>
      <c r="AS562" s="285">
        <f t="shared" si="201"/>
        <v>0</v>
      </c>
      <c r="AT562" s="285">
        <f t="shared" si="201"/>
        <v>0</v>
      </c>
      <c r="AU562" s="285">
        <f t="shared" si="201"/>
        <v>0</v>
      </c>
      <c r="AV562" s="285">
        <f t="shared" si="201"/>
        <v>0</v>
      </c>
      <c r="AW562" s="285">
        <f t="shared" si="201"/>
        <v>0</v>
      </c>
      <c r="AX562" s="285">
        <f t="shared" si="201"/>
        <v>0</v>
      </c>
      <c r="AY562" s="285">
        <f t="shared" si="201"/>
        <v>0</v>
      </c>
      <c r="AZ562" s="285">
        <f t="shared" si="201"/>
        <v>0</v>
      </c>
      <c r="BA562" s="339"/>
    </row>
    <row r="563" spans="2:53" ht="22.5" customHeight="1">
      <c r="B563" s="322" t="s">
        <v>583</v>
      </c>
      <c r="C563" s="340"/>
      <c r="D563" s="341"/>
      <c r="E563" s="341"/>
      <c r="F563" s="341"/>
      <c r="G563" s="341"/>
      <c r="H563" s="341"/>
      <c r="I563" s="341"/>
      <c r="J563" s="341"/>
      <c r="K563" s="341"/>
      <c r="L563" s="341"/>
      <c r="M563" s="341"/>
      <c r="N563" s="341"/>
      <c r="O563" s="341"/>
      <c r="P563" s="341"/>
      <c r="Q563" s="341"/>
      <c r="R563" s="341"/>
      <c r="S563" s="341"/>
      <c r="T563" s="341"/>
      <c r="U563" s="341"/>
      <c r="V563" s="341"/>
      <c r="W563" s="341"/>
      <c r="X563" s="341"/>
      <c r="Y563" s="341"/>
      <c r="Z563" s="325"/>
      <c r="AA563" s="326"/>
      <c r="AB563" s="341"/>
      <c r="AC563" s="341"/>
      <c r="AD563" s="341"/>
      <c r="AE563" s="341"/>
      <c r="AF563" s="341"/>
      <c r="AG563" s="341"/>
      <c r="AH563" s="341"/>
      <c r="AI563" s="341"/>
      <c r="AJ563" s="341"/>
      <c r="AK563" s="341"/>
      <c r="AL563" s="341"/>
      <c r="AM563" s="342"/>
      <c r="AN563" s="342"/>
      <c r="AO563" s="342"/>
      <c r="AP563" s="342"/>
      <c r="AQ563" s="342"/>
      <c r="AR563" s="342"/>
      <c r="AS563" s="342"/>
      <c r="AT563" s="342"/>
      <c r="AU563" s="342"/>
      <c r="AV563" s="342"/>
      <c r="AW563" s="342"/>
      <c r="AX563" s="342"/>
      <c r="AY563" s="342"/>
      <c r="AZ563" s="342"/>
      <c r="BA563" s="342"/>
    </row>
    <row r="565" spans="2:53" ht="15">
      <c r="B565" s="516" t="s">
        <v>522</v>
      </c>
    </row>
  </sheetData>
  <sheetProtection formatCells="0" formatColumns="0" formatRows="0" insertColumns="0" insertRows="0" insertHyperlinks="0" deleteColumns="0" deleteRows="0" sort="0" autoFilter="0" pivotTables="0"/>
  <mergeCells count="33">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 ref="AM19:BA19"/>
    <mergeCell ref="AM157:BA157"/>
    <mergeCell ref="U19:U20"/>
    <mergeCell ref="U157:U158"/>
    <mergeCell ref="E19:T19"/>
    <mergeCell ref="W19:AL19"/>
    <mergeCell ref="E157:T157"/>
    <mergeCell ref="W157:AL157"/>
    <mergeCell ref="B19:B20"/>
    <mergeCell ref="C19:C20"/>
    <mergeCell ref="B157:B158"/>
    <mergeCell ref="C157:C158"/>
    <mergeCell ref="B3:B4"/>
    <mergeCell ref="B7:B8"/>
    <mergeCell ref="B13:B14"/>
    <mergeCell ref="C5:D5"/>
    <mergeCell ref="C7:AL7"/>
    <mergeCell ref="C8:AL8"/>
    <mergeCell ref="C9:AL9"/>
    <mergeCell ref="C10:AL10"/>
    <mergeCell ref="C11:AL11"/>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5" scale="32" fitToHeight="0" orientation="landscape" cellComments="asDisplayed" r:id="rId1"/>
  <headerFooter>
    <oddHeader>&amp;L&amp;G</oddHeader>
    <oddFooter>&amp;R&amp;P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29</vt:i4>
      </vt:variant>
    </vt:vector>
  </HeadingPairs>
  <TitlesOfParts>
    <vt:vector size="42" baseType="lpstr">
      <vt:lpstr>Contents</vt:lpstr>
      <vt:lpstr>Instructions</vt:lpstr>
      <vt:lpstr>LRAMVA Checklist Schematic</vt:lpstr>
      <vt:lpstr>DropDownList</vt:lpstr>
      <vt:lpstr>1.  LRAMVA Summary</vt:lpstr>
      <vt:lpstr>1-a.  Summary of Changes</vt:lpstr>
      <vt:lpstr>2. LRAMVA Threshold</vt:lpstr>
      <vt:lpstr>3.  Distribution Rates</vt:lpstr>
      <vt:lpstr>4.  2011-2014 LRAM</vt:lpstr>
      <vt:lpstr>5.  2015-2027 LRAM</vt:lpstr>
      <vt:lpstr>6.  Carrying Charges</vt:lpstr>
      <vt:lpstr>7.  Persistence Report</vt:lpstr>
      <vt:lpstr>8.  Streetlighting</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Grace Flood</cp:lastModifiedBy>
  <cp:lastPrinted>2023-10-23T18:11:01Z</cp:lastPrinted>
  <dcterms:created xsi:type="dcterms:W3CDTF">2012-03-05T18:56:04Z</dcterms:created>
  <dcterms:modified xsi:type="dcterms:W3CDTF">2023-10-23T19:02:49Z</dcterms:modified>
</cp:coreProperties>
</file>